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wecka/digios/analysis/working/"/>
    </mc:Choice>
  </mc:AlternateContent>
  <xr:revisionPtr revIDLastSave="0" documentId="13_ncr:1_{83F4D219-1659-6544-AAE4-0C9F38F99CAF}" xr6:coauthVersionLast="47" xr6:coauthVersionMax="47" xr10:uidLastSave="{00000000-0000-0000-0000-000000000000}"/>
  <bookViews>
    <workbookView xWindow="-38400" yWindow="2020" windowWidth="38400" windowHeight="21100" tabRatio="752" xr2:uid="{29B3EEA4-0613-4742-8C71-5CAD8248CE83}"/>
  </bookViews>
  <sheets>
    <sheet name="Reaction1" sheetId="1" r:id="rId1"/>
    <sheet name="Reaction2" sheetId="10" r:id="rId2"/>
    <sheet name="Reaction3" sheetId="14" r:id="rId3"/>
    <sheet name="Recoil" sheetId="17" r:id="rId4"/>
    <sheet name="Compare" sheetId="8" r:id="rId5"/>
    <sheet name="Resol-Checker" sheetId="16" r:id="rId6"/>
    <sheet name="Alpha" sheetId="12" r:id="rId7"/>
    <sheet name="mass cal" sheetId="9" r:id="rId8"/>
    <sheet name="penertration" sheetId="13" r:id="rId9"/>
    <sheet name="Calculation1" sheetId="3" r:id="rId10"/>
    <sheet name="Calculation2" sheetId="11" r:id="rId11"/>
    <sheet name="Calculation3" sheetId="15" r:id="rId12"/>
    <sheet name="MASS2020" sheetId="2" r:id="rId13"/>
  </sheets>
  <functionGroups builtInGroupCount="19"/>
  <externalReferences>
    <externalReference r:id="rId14"/>
  </externalReferences>
  <definedNames>
    <definedName name="L_NF2IF">[1]KnockoutReaction!$V$33:$Y$36</definedName>
    <definedName name="Lt_cm2NF">[1]KnockoutReaction!$V$28:$Y$31</definedName>
    <definedName name="Lt_NF2cm">[1]KnockoutReaction!$V$23:$Y$26</definedName>
    <definedName name="Lz">[1]KnockoutReaction!$Z$33:$AC$36</definedName>
    <definedName name="LzM">[1]KnockoutReaction!$AD$33:$AG$36</definedName>
    <definedName name="PP1_cm">[1]KnockoutReaction!$L$36:$O$36</definedName>
    <definedName name="PP1_N">[1]KnockoutReaction!$L$27:$O$27</definedName>
    <definedName name="PP2_cm">[1]KnockoutReaction!$L$37:$O$37</definedName>
    <definedName name="PP2_N">[1]KnockoutReaction!$L$28:$O$28</definedName>
    <definedName name="PPcm">[1]KnockoutReaction!$L$30:$O$30</definedName>
    <definedName name="PPi">[1]KnockoutReaction!$L$23:$O$23</definedName>
    <definedName name="PPk">[1]KnockoutReaction!$L$26:$O$26</definedName>
    <definedName name="PPr">[1]KnockoutReaction!$L$25:$O$25</definedName>
    <definedName name="PPt">[1]KnockoutReaction!$L$24:$O$24</definedName>
    <definedName name="_xlnm.Print_Area" localSheetId="0">Reaction1!$A$1:$AC$30</definedName>
    <definedName name="_xlnm.Print_Area" localSheetId="1">Reaction2!$A$1:$V$30</definedName>
    <definedName name="RotAxial">[1]KnockoutReaction!$AI$39:$AL$42</definedName>
    <definedName name="RyM">[1]KnockoutReaction!$AD$28:$AG$31</definedName>
    <definedName name="RyP">[1]KnockoutReaction!$Z$28:$AC$31</definedName>
    <definedName name="RzM">[1]KnockoutReaction!$AD$23:$AG$26</definedName>
    <definedName name="RzP">[1]KnockoutReaction!$Z$23:$AC$26</definedName>
    <definedName name="RzPhi_NN">[1]KnockoutReaction!$AI$33:$AL$36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11" l="1"/>
  <c r="K9" i="15"/>
  <c r="K9" i="11"/>
  <c r="K9" i="3"/>
  <c r="AF3" i="3"/>
  <c r="A3282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C27" i="9"/>
  <c r="C32" i="9"/>
  <c r="J64" i="9"/>
  <c r="I63" i="9"/>
  <c r="K37" i="9"/>
  <c r="K64" i="9" s="1"/>
  <c r="I35" i="9"/>
  <c r="I34" i="9" s="1"/>
  <c r="J2" i="17"/>
  <c r="J3" i="17"/>
  <c r="F2" i="3"/>
  <c r="I2" i="3" s="1"/>
  <c r="H2" i="3" s="1"/>
  <c r="F4" i="3"/>
  <c r="I4" i="3" s="1"/>
  <c r="H4" i="3" s="1"/>
  <c r="V2" i="17"/>
  <c r="V3" i="17"/>
  <c r="L1" i="17"/>
  <c r="K2" i="17"/>
  <c r="L2" i="17"/>
  <c r="M2" i="17"/>
  <c r="N2" i="17"/>
  <c r="O2" i="17"/>
  <c r="P2" i="17"/>
  <c r="Q2" i="17"/>
  <c r="R2" i="17"/>
  <c r="S2" i="17"/>
  <c r="T2" i="17"/>
  <c r="U2" i="17"/>
  <c r="B24" i="17"/>
  <c r="I1" i="17"/>
  <c r="W26" i="17"/>
  <c r="W27" i="17"/>
  <c r="W28" i="17"/>
  <c r="K3" i="17"/>
  <c r="L3" i="17"/>
  <c r="M3" i="17"/>
  <c r="N3" i="17"/>
  <c r="O3" i="17"/>
  <c r="P3" i="17"/>
  <c r="Q3" i="17"/>
  <c r="R3" i="17"/>
  <c r="S3" i="17"/>
  <c r="T3" i="17"/>
  <c r="U3" i="17"/>
  <c r="I26" i="17"/>
  <c r="I27" i="17"/>
  <c r="I28" i="17"/>
  <c r="I6" i="17"/>
  <c r="I7" i="17"/>
  <c r="I8" i="17"/>
  <c r="I9" i="17"/>
  <c r="I5" i="17"/>
  <c r="I10" i="17"/>
  <c r="K1" i="17"/>
  <c r="I4" i="17"/>
  <c r="I23" i="17"/>
  <c r="I24" i="17"/>
  <c r="I25" i="17"/>
  <c r="W23" i="17"/>
  <c r="W24" i="17"/>
  <c r="W25" i="17"/>
  <c r="W22" i="17"/>
  <c r="I22" i="17"/>
  <c r="C11" i="17"/>
  <c r="C13" i="17"/>
  <c r="B23" i="17"/>
  <c r="F23" i="3"/>
  <c r="B33" i="3"/>
  <c r="F34" i="15"/>
  <c r="F37" i="15"/>
  <c r="F36" i="15"/>
  <c r="F35" i="15"/>
  <c r="F33" i="15"/>
  <c r="F24" i="3"/>
  <c r="H24" i="3" s="1"/>
  <c r="F25" i="3"/>
  <c r="B35" i="3" s="1"/>
  <c r="F26" i="3"/>
  <c r="B36" i="3" s="1"/>
  <c r="F27" i="3"/>
  <c r="B37" i="3" s="1"/>
  <c r="E37" i="15"/>
  <c r="AA3" i="15" s="1"/>
  <c r="E36" i="15"/>
  <c r="E35" i="15"/>
  <c r="E34" i="15"/>
  <c r="E33" i="15"/>
  <c r="S3" i="15" s="1"/>
  <c r="R3" i="15"/>
  <c r="R2" i="15"/>
  <c r="R3" i="11"/>
  <c r="R2" i="11"/>
  <c r="F16" i="15"/>
  <c r="R6" i="15"/>
  <c r="R4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R92" i="15"/>
  <c r="R93" i="15"/>
  <c r="R94" i="15"/>
  <c r="R9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6" i="15"/>
  <c r="R137" i="15"/>
  <c r="R138" i="15"/>
  <c r="R139" i="15"/>
  <c r="R140" i="15"/>
  <c r="R141" i="15"/>
  <c r="R142" i="15"/>
  <c r="R143" i="15"/>
  <c r="R144" i="15"/>
  <c r="R145" i="15"/>
  <c r="R146" i="15"/>
  <c r="R147" i="15"/>
  <c r="R148" i="15"/>
  <c r="R149" i="15"/>
  <c r="R150" i="15"/>
  <c r="R151" i="15"/>
  <c r="R152" i="15"/>
  <c r="R153" i="15"/>
  <c r="R154" i="15"/>
  <c r="R155" i="15"/>
  <c r="R156" i="15"/>
  <c r="R157" i="15"/>
  <c r="R158" i="15"/>
  <c r="R159" i="15"/>
  <c r="R160" i="15"/>
  <c r="R161" i="15"/>
  <c r="R162" i="15"/>
  <c r="R163" i="15"/>
  <c r="R164" i="15"/>
  <c r="R165" i="15"/>
  <c r="R166" i="15"/>
  <c r="R167" i="15"/>
  <c r="R168" i="15"/>
  <c r="R169" i="15"/>
  <c r="R170" i="15"/>
  <c r="R171" i="15"/>
  <c r="R172" i="15"/>
  <c r="R173" i="15"/>
  <c r="R174" i="15"/>
  <c r="R175" i="15"/>
  <c r="R176" i="15"/>
  <c r="R177" i="15"/>
  <c r="R178" i="15"/>
  <c r="R179" i="15"/>
  <c r="R180" i="15"/>
  <c r="R181" i="15"/>
  <c r="R182" i="15"/>
  <c r="R183" i="15"/>
  <c r="R184" i="15"/>
  <c r="R185" i="15"/>
  <c r="R186" i="15"/>
  <c r="R187" i="15"/>
  <c r="R188" i="15"/>
  <c r="R189" i="15"/>
  <c r="R190" i="15"/>
  <c r="R191" i="15"/>
  <c r="R192" i="15"/>
  <c r="R193" i="15"/>
  <c r="R194" i="15"/>
  <c r="R195" i="15"/>
  <c r="R196" i="15"/>
  <c r="R197" i="15"/>
  <c r="R198" i="15"/>
  <c r="R199" i="15"/>
  <c r="R200" i="15"/>
  <c r="R201" i="15"/>
  <c r="R202" i="15"/>
  <c r="R203" i="15"/>
  <c r="R204" i="15"/>
  <c r="R205" i="15"/>
  <c r="R206" i="15"/>
  <c r="R207" i="15"/>
  <c r="R208" i="15"/>
  <c r="R209" i="15"/>
  <c r="R210" i="15"/>
  <c r="R211" i="15"/>
  <c r="R212" i="15"/>
  <c r="R213" i="15"/>
  <c r="R214" i="15"/>
  <c r="R215" i="15"/>
  <c r="R216" i="15"/>
  <c r="R217" i="15"/>
  <c r="R218" i="15"/>
  <c r="R219" i="15"/>
  <c r="R220" i="15"/>
  <c r="R221" i="15"/>
  <c r="R222" i="15"/>
  <c r="R223" i="15"/>
  <c r="R224" i="15"/>
  <c r="R225" i="15"/>
  <c r="R226" i="15"/>
  <c r="R227" i="15"/>
  <c r="R228" i="15"/>
  <c r="R229" i="15"/>
  <c r="R230" i="15"/>
  <c r="R231" i="15"/>
  <c r="R232" i="15"/>
  <c r="R233" i="15"/>
  <c r="R234" i="15"/>
  <c r="R235" i="15"/>
  <c r="R236" i="15"/>
  <c r="R237" i="15"/>
  <c r="R238" i="15"/>
  <c r="R239" i="15"/>
  <c r="R240" i="15"/>
  <c r="R241" i="15"/>
  <c r="R242" i="15"/>
  <c r="R243" i="15"/>
  <c r="R244" i="15"/>
  <c r="R245" i="15"/>
  <c r="R246" i="15"/>
  <c r="R247" i="15"/>
  <c r="R248" i="15"/>
  <c r="R249" i="15"/>
  <c r="R250" i="15"/>
  <c r="R251" i="15"/>
  <c r="R252" i="15"/>
  <c r="R253" i="15"/>
  <c r="R254" i="15"/>
  <c r="R255" i="15"/>
  <c r="R256" i="15"/>
  <c r="R257" i="15"/>
  <c r="R258" i="15"/>
  <c r="R259" i="15"/>
  <c r="R260" i="15"/>
  <c r="R261" i="15"/>
  <c r="R262" i="15"/>
  <c r="R263" i="15"/>
  <c r="R264" i="15"/>
  <c r="R265" i="15"/>
  <c r="R266" i="15"/>
  <c r="R267" i="15"/>
  <c r="R268" i="15"/>
  <c r="R269" i="15"/>
  <c r="R270" i="15"/>
  <c r="R271" i="15"/>
  <c r="R272" i="15"/>
  <c r="R273" i="15"/>
  <c r="R274" i="15"/>
  <c r="R275" i="15"/>
  <c r="R276" i="15"/>
  <c r="R277" i="15"/>
  <c r="R278" i="15"/>
  <c r="R279" i="15"/>
  <c r="R280" i="15"/>
  <c r="R281" i="15"/>
  <c r="R282" i="15"/>
  <c r="R283" i="15"/>
  <c r="R284" i="15"/>
  <c r="R285" i="15"/>
  <c r="R286" i="15"/>
  <c r="R287" i="15"/>
  <c r="R288" i="15"/>
  <c r="R289" i="15"/>
  <c r="R290" i="15"/>
  <c r="R291" i="15"/>
  <c r="R292" i="15"/>
  <c r="R293" i="15"/>
  <c r="R294" i="15"/>
  <c r="R295" i="15"/>
  <c r="R296" i="15"/>
  <c r="R297" i="15"/>
  <c r="R298" i="15"/>
  <c r="R299" i="15"/>
  <c r="R300" i="15"/>
  <c r="R301" i="15"/>
  <c r="R302" i="15"/>
  <c r="R303" i="15"/>
  <c r="R304" i="15"/>
  <c r="R305" i="15"/>
  <c r="R306" i="15"/>
  <c r="R307" i="15"/>
  <c r="R308" i="15"/>
  <c r="R309" i="15"/>
  <c r="R310" i="15"/>
  <c r="R311" i="15"/>
  <c r="R312" i="15"/>
  <c r="R313" i="15"/>
  <c r="R314" i="15"/>
  <c r="R315" i="15"/>
  <c r="R316" i="15"/>
  <c r="R317" i="15"/>
  <c r="R318" i="15"/>
  <c r="R319" i="15"/>
  <c r="R320" i="15"/>
  <c r="R321" i="15"/>
  <c r="R322" i="15"/>
  <c r="R323" i="15"/>
  <c r="R324" i="15"/>
  <c r="R325" i="15"/>
  <c r="R326" i="15"/>
  <c r="R327" i="15"/>
  <c r="R328" i="15"/>
  <c r="R329" i="15"/>
  <c r="R330" i="15"/>
  <c r="R331" i="15"/>
  <c r="R332" i="15"/>
  <c r="R333" i="15"/>
  <c r="R334" i="15"/>
  <c r="R335" i="15"/>
  <c r="R336" i="15"/>
  <c r="R337" i="15"/>
  <c r="R338" i="15"/>
  <c r="R339" i="15"/>
  <c r="R340" i="15"/>
  <c r="R341" i="15"/>
  <c r="R342" i="15"/>
  <c r="R343" i="15"/>
  <c r="R344" i="15"/>
  <c r="R345" i="15"/>
  <c r="R346" i="15"/>
  <c r="R347" i="15"/>
  <c r="R348" i="15"/>
  <c r="R349" i="15"/>
  <c r="R350" i="15"/>
  <c r="R351" i="15"/>
  <c r="R352" i="15"/>
  <c r="R353" i="15"/>
  <c r="R354" i="15"/>
  <c r="R355" i="15"/>
  <c r="R356" i="15"/>
  <c r="R357" i="15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AA406" i="15"/>
  <c r="Y3" i="15"/>
  <c r="W3" i="15"/>
  <c r="W396" i="15" s="1"/>
  <c r="U3" i="15"/>
  <c r="U406" i="15" s="1"/>
  <c r="S406" i="15"/>
  <c r="Y405" i="15"/>
  <c r="AA402" i="15"/>
  <c r="U401" i="15"/>
  <c r="S400" i="15"/>
  <c r="AA396" i="15"/>
  <c r="Y395" i="15"/>
  <c r="S394" i="15"/>
  <c r="Y393" i="15"/>
  <c r="U392" i="15"/>
  <c r="AA387" i="15"/>
  <c r="U387" i="15"/>
  <c r="S385" i="15"/>
  <c r="U384" i="15"/>
  <c r="AA383" i="15"/>
  <c r="U381" i="15"/>
  <c r="S381" i="15"/>
  <c r="W380" i="15"/>
  <c r="Y379" i="15"/>
  <c r="W379" i="15"/>
  <c r="S378" i="15"/>
  <c r="AA376" i="15"/>
  <c r="U375" i="15"/>
  <c r="S374" i="15"/>
  <c r="AA372" i="15"/>
  <c r="S370" i="15"/>
  <c r="AA368" i="15"/>
  <c r="W368" i="15"/>
  <c r="U368" i="15"/>
  <c r="Y367" i="15"/>
  <c r="W367" i="15"/>
  <c r="U366" i="15"/>
  <c r="W364" i="15"/>
  <c r="Y363" i="15"/>
  <c r="W363" i="15"/>
  <c r="AA362" i="15"/>
  <c r="U362" i="15"/>
  <c r="W360" i="15"/>
  <c r="Y359" i="15"/>
  <c r="W359" i="15"/>
  <c r="U357" i="15"/>
  <c r="S357" i="15"/>
  <c r="W356" i="15"/>
  <c r="Y355" i="15"/>
  <c r="W355" i="15"/>
  <c r="W354" i="15"/>
  <c r="U354" i="15"/>
  <c r="W353" i="15"/>
  <c r="W352" i="15"/>
  <c r="U352" i="15"/>
  <c r="Y351" i="15"/>
  <c r="W351" i="15"/>
  <c r="W350" i="15"/>
  <c r="W349" i="15"/>
  <c r="W348" i="15"/>
  <c r="Y347" i="15"/>
  <c r="W347" i="15"/>
  <c r="U347" i="15"/>
  <c r="W346" i="15"/>
  <c r="AA345" i="15"/>
  <c r="W345" i="15"/>
  <c r="W344" i="15"/>
  <c r="AA343" i="15"/>
  <c r="Y343" i="15"/>
  <c r="W343" i="15"/>
  <c r="S343" i="15"/>
  <c r="W342" i="15"/>
  <c r="W341" i="15"/>
  <c r="U341" i="15"/>
  <c r="S341" i="15"/>
  <c r="W340" i="15"/>
  <c r="Y339" i="15"/>
  <c r="W339" i="15"/>
  <c r="W338" i="15"/>
  <c r="U338" i="15"/>
  <c r="W337" i="15"/>
  <c r="W336" i="15"/>
  <c r="U336" i="15"/>
  <c r="Y335" i="15"/>
  <c r="W335" i="15"/>
  <c r="W334" i="15"/>
  <c r="W333" i="15"/>
  <c r="W332" i="15"/>
  <c r="Y331" i="15"/>
  <c r="W331" i="15"/>
  <c r="U331" i="15"/>
  <c r="W330" i="15"/>
  <c r="AA329" i="15"/>
  <c r="W329" i="15"/>
  <c r="W328" i="15"/>
  <c r="AA327" i="15"/>
  <c r="Y327" i="15"/>
  <c r="W327" i="15"/>
  <c r="S327" i="15"/>
  <c r="W326" i="15"/>
  <c r="W325" i="15"/>
  <c r="U325" i="15"/>
  <c r="S325" i="15"/>
  <c r="W324" i="15"/>
  <c r="Y323" i="15"/>
  <c r="W323" i="15"/>
  <c r="W322" i="15"/>
  <c r="U322" i="15"/>
  <c r="W321" i="15"/>
  <c r="W320" i="15"/>
  <c r="U320" i="15"/>
  <c r="Y319" i="15"/>
  <c r="W319" i="15"/>
  <c r="W318" i="15"/>
  <c r="W317" i="15"/>
  <c r="W316" i="15"/>
  <c r="Y315" i="15"/>
  <c r="W315" i="15"/>
  <c r="U315" i="15"/>
  <c r="W314" i="15"/>
  <c r="AA313" i="15"/>
  <c r="W313" i="15"/>
  <c r="W312" i="15"/>
  <c r="AA311" i="15"/>
  <c r="Y311" i="15"/>
  <c r="W311" i="15"/>
  <c r="S311" i="15"/>
  <c r="W310" i="15"/>
  <c r="W309" i="15"/>
  <c r="U309" i="15"/>
  <c r="S309" i="15"/>
  <c r="W308" i="15"/>
  <c r="Y307" i="15"/>
  <c r="W307" i="15"/>
  <c r="W306" i="15"/>
  <c r="U306" i="15"/>
  <c r="W305" i="15"/>
  <c r="W304" i="15"/>
  <c r="U304" i="15"/>
  <c r="Y303" i="15"/>
  <c r="W303" i="15"/>
  <c r="W302" i="15"/>
  <c r="W301" i="15"/>
  <c r="W300" i="15"/>
  <c r="Y299" i="15"/>
  <c r="W299" i="15"/>
  <c r="U299" i="15"/>
  <c r="W298" i="15"/>
  <c r="AA297" i="15"/>
  <c r="W297" i="15"/>
  <c r="W296" i="15"/>
  <c r="AA295" i="15"/>
  <c r="Y295" i="15"/>
  <c r="W295" i="15"/>
  <c r="S295" i="15"/>
  <c r="W294" i="15"/>
  <c r="W293" i="15"/>
  <c r="U293" i="15"/>
  <c r="S293" i="15"/>
  <c r="W292" i="15"/>
  <c r="Y291" i="15"/>
  <c r="W291" i="15"/>
  <c r="W290" i="15"/>
  <c r="U290" i="15"/>
  <c r="W289" i="15"/>
  <c r="W288" i="15"/>
  <c r="U288" i="15"/>
  <c r="Y287" i="15"/>
  <c r="W287" i="15"/>
  <c r="W286" i="15"/>
  <c r="W285" i="15"/>
  <c r="W284" i="15"/>
  <c r="Y283" i="15"/>
  <c r="W283" i="15"/>
  <c r="U283" i="15"/>
  <c r="W282" i="15"/>
  <c r="AA281" i="15"/>
  <c r="W281" i="15"/>
  <c r="W280" i="15"/>
  <c r="AA279" i="15"/>
  <c r="Y279" i="15"/>
  <c r="W279" i="15"/>
  <c r="S279" i="15"/>
  <c r="W278" i="15"/>
  <c r="W277" i="15"/>
  <c r="U277" i="15"/>
  <c r="S277" i="15"/>
  <c r="W276" i="15"/>
  <c r="Y275" i="15"/>
  <c r="W275" i="15"/>
  <c r="W274" i="15"/>
  <c r="U274" i="15"/>
  <c r="W273" i="15"/>
  <c r="W272" i="15"/>
  <c r="U272" i="15"/>
  <c r="Y271" i="15"/>
  <c r="W271" i="15"/>
  <c r="W270" i="15"/>
  <c r="W269" i="15"/>
  <c r="W268" i="15"/>
  <c r="Y267" i="15"/>
  <c r="W267" i="15"/>
  <c r="U267" i="15"/>
  <c r="W266" i="15"/>
  <c r="AA265" i="15"/>
  <c r="W265" i="15"/>
  <c r="W264" i="15"/>
  <c r="AA263" i="15"/>
  <c r="Y263" i="15"/>
  <c r="W263" i="15"/>
  <c r="S263" i="15"/>
  <c r="W262" i="15"/>
  <c r="W261" i="15"/>
  <c r="U261" i="15"/>
  <c r="S261" i="15"/>
  <c r="W260" i="15"/>
  <c r="Y259" i="15"/>
  <c r="W259" i="15"/>
  <c r="W258" i="15"/>
  <c r="U258" i="15"/>
  <c r="W257" i="15"/>
  <c r="W256" i="15"/>
  <c r="U256" i="15"/>
  <c r="Y255" i="15"/>
  <c r="W255" i="15"/>
  <c r="W254" i="15"/>
  <c r="W253" i="15"/>
  <c r="W252" i="15"/>
  <c r="Y251" i="15"/>
  <c r="W251" i="15"/>
  <c r="U251" i="15"/>
  <c r="W250" i="15"/>
  <c r="AA249" i="15"/>
  <c r="W249" i="15"/>
  <c r="W248" i="15"/>
  <c r="AA247" i="15"/>
  <c r="Y247" i="15"/>
  <c r="W247" i="15"/>
  <c r="S247" i="15"/>
  <c r="W246" i="15"/>
  <c r="W245" i="15"/>
  <c r="U245" i="15"/>
  <c r="S245" i="15"/>
  <c r="W244" i="15"/>
  <c r="Y243" i="15"/>
  <c r="W243" i="15"/>
  <c r="W242" i="15"/>
  <c r="U242" i="15"/>
  <c r="W241" i="15"/>
  <c r="W240" i="15"/>
  <c r="U240" i="15"/>
  <c r="Y239" i="15"/>
  <c r="W239" i="15"/>
  <c r="W238" i="15"/>
  <c r="W237" i="15"/>
  <c r="W236" i="15"/>
  <c r="Y235" i="15"/>
  <c r="W235" i="15"/>
  <c r="U235" i="15"/>
  <c r="W234" i="15"/>
  <c r="AA233" i="15"/>
  <c r="W233" i="15"/>
  <c r="W232" i="15"/>
  <c r="S232" i="15"/>
  <c r="Y231" i="15"/>
  <c r="W231" i="15"/>
  <c r="AA230" i="15"/>
  <c r="W230" i="15"/>
  <c r="AA229" i="15"/>
  <c r="W229" i="15"/>
  <c r="AA228" i="15"/>
  <c r="W228" i="15"/>
  <c r="U228" i="15"/>
  <c r="AA227" i="15"/>
  <c r="Y227" i="15"/>
  <c r="W227" i="15"/>
  <c r="U227" i="15"/>
  <c r="S227" i="15"/>
  <c r="AA226" i="15"/>
  <c r="W226" i="15"/>
  <c r="U226" i="15"/>
  <c r="S226" i="15"/>
  <c r="AA225" i="15"/>
  <c r="W225" i="15"/>
  <c r="U225" i="15"/>
  <c r="S225" i="15"/>
  <c r="AA224" i="15"/>
  <c r="W224" i="15"/>
  <c r="U224" i="15"/>
  <c r="S224" i="15"/>
  <c r="AA223" i="15"/>
  <c r="Y223" i="15"/>
  <c r="W223" i="15"/>
  <c r="S223" i="15"/>
  <c r="AA222" i="15"/>
  <c r="W222" i="15"/>
  <c r="S222" i="15"/>
  <c r="AA221" i="15"/>
  <c r="W221" i="15"/>
  <c r="S221" i="15"/>
  <c r="AA220" i="15"/>
  <c r="W220" i="15"/>
  <c r="S220" i="15"/>
  <c r="AA219" i="15"/>
  <c r="Y219" i="15"/>
  <c r="W219" i="15"/>
  <c r="S219" i="15"/>
  <c r="AA218" i="15"/>
  <c r="W218" i="15"/>
  <c r="S218" i="15"/>
  <c r="AA217" i="15"/>
  <c r="W217" i="15"/>
  <c r="S217" i="15"/>
  <c r="AA216" i="15"/>
  <c r="W216" i="15"/>
  <c r="S216" i="15"/>
  <c r="AA215" i="15"/>
  <c r="Y215" i="15"/>
  <c r="W215" i="15"/>
  <c r="S215" i="15"/>
  <c r="AA214" i="15"/>
  <c r="W214" i="15"/>
  <c r="S214" i="15"/>
  <c r="AA213" i="15"/>
  <c r="W213" i="15"/>
  <c r="S213" i="15"/>
  <c r="AA212" i="15"/>
  <c r="W212" i="15"/>
  <c r="S212" i="15"/>
  <c r="AA211" i="15"/>
  <c r="Y211" i="15"/>
  <c r="W211" i="15"/>
  <c r="U211" i="15"/>
  <c r="S211" i="15"/>
  <c r="AA210" i="15"/>
  <c r="W210" i="15"/>
  <c r="U210" i="15"/>
  <c r="S210" i="15"/>
  <c r="AA209" i="15"/>
  <c r="W209" i="15"/>
  <c r="U209" i="15"/>
  <c r="S209" i="15"/>
  <c r="AA208" i="15"/>
  <c r="W208" i="15"/>
  <c r="U208" i="15"/>
  <c r="S208" i="15"/>
  <c r="AA207" i="15"/>
  <c r="Y207" i="15"/>
  <c r="W207" i="15"/>
  <c r="S207" i="15"/>
  <c r="AA206" i="15"/>
  <c r="W206" i="15"/>
  <c r="S206" i="15"/>
  <c r="AA205" i="15"/>
  <c r="W205" i="15"/>
  <c r="S205" i="15"/>
  <c r="AA204" i="15"/>
  <c r="W204" i="15"/>
  <c r="S204" i="15"/>
  <c r="AA203" i="15"/>
  <c r="Y203" i="15"/>
  <c r="W203" i="15"/>
  <c r="S203" i="15"/>
  <c r="AA202" i="15"/>
  <c r="W202" i="15"/>
  <c r="S202" i="15"/>
  <c r="AA201" i="15"/>
  <c r="W201" i="15"/>
  <c r="S201" i="15"/>
  <c r="AA200" i="15"/>
  <c r="W200" i="15"/>
  <c r="S200" i="15"/>
  <c r="AA199" i="15"/>
  <c r="Y199" i="15"/>
  <c r="W199" i="15"/>
  <c r="S199" i="15"/>
  <c r="AA198" i="15"/>
  <c r="W198" i="15"/>
  <c r="S198" i="15"/>
  <c r="AA197" i="15"/>
  <c r="W197" i="15"/>
  <c r="S197" i="15"/>
  <c r="AA196" i="15"/>
  <c r="W196" i="15"/>
  <c r="S196" i="15"/>
  <c r="AA195" i="15"/>
  <c r="Y195" i="15"/>
  <c r="W195" i="15"/>
  <c r="U195" i="15"/>
  <c r="S195" i="15"/>
  <c r="AA194" i="15"/>
  <c r="W194" i="15"/>
  <c r="U194" i="15"/>
  <c r="S194" i="15"/>
  <c r="AA193" i="15"/>
  <c r="W193" i="15"/>
  <c r="U193" i="15"/>
  <c r="S193" i="15"/>
  <c r="AA192" i="15"/>
  <c r="W192" i="15"/>
  <c r="U192" i="15"/>
  <c r="S192" i="15"/>
  <c r="AA191" i="15"/>
  <c r="Y191" i="15"/>
  <c r="W191" i="15"/>
  <c r="S191" i="15"/>
  <c r="AA190" i="15"/>
  <c r="W190" i="15"/>
  <c r="S190" i="15"/>
  <c r="AA189" i="15"/>
  <c r="W189" i="15"/>
  <c r="S189" i="15"/>
  <c r="AA188" i="15"/>
  <c r="W188" i="15"/>
  <c r="S188" i="15"/>
  <c r="AA187" i="15"/>
  <c r="Y187" i="15"/>
  <c r="W187" i="15"/>
  <c r="S187" i="15"/>
  <c r="AA186" i="15"/>
  <c r="W186" i="15"/>
  <c r="S186" i="15"/>
  <c r="AA185" i="15"/>
  <c r="W185" i="15"/>
  <c r="S185" i="15"/>
  <c r="AA184" i="15"/>
  <c r="W184" i="15"/>
  <c r="S184" i="15"/>
  <c r="AA183" i="15"/>
  <c r="Y183" i="15"/>
  <c r="W183" i="15"/>
  <c r="S183" i="15"/>
  <c r="AA182" i="15"/>
  <c r="W182" i="15"/>
  <c r="S182" i="15"/>
  <c r="AA181" i="15"/>
  <c r="W181" i="15"/>
  <c r="S181" i="15"/>
  <c r="AA180" i="15"/>
  <c r="W180" i="15"/>
  <c r="S180" i="15"/>
  <c r="AA179" i="15"/>
  <c r="Y179" i="15"/>
  <c r="W179" i="15"/>
  <c r="U179" i="15"/>
  <c r="S179" i="15"/>
  <c r="AA178" i="15"/>
  <c r="W178" i="15"/>
  <c r="U178" i="15"/>
  <c r="S178" i="15"/>
  <c r="AA177" i="15"/>
  <c r="W177" i="15"/>
  <c r="U177" i="15"/>
  <c r="S177" i="15"/>
  <c r="AA176" i="15"/>
  <c r="W176" i="15"/>
  <c r="U176" i="15"/>
  <c r="S176" i="15"/>
  <c r="AA175" i="15"/>
  <c r="Y175" i="15"/>
  <c r="W175" i="15"/>
  <c r="S175" i="15"/>
  <c r="AA174" i="15"/>
  <c r="W174" i="15"/>
  <c r="S174" i="15"/>
  <c r="AA173" i="15"/>
  <c r="W173" i="15"/>
  <c r="S173" i="15"/>
  <c r="AA172" i="15"/>
  <c r="W172" i="15"/>
  <c r="S172" i="15"/>
  <c r="AA171" i="15"/>
  <c r="Y171" i="15"/>
  <c r="W171" i="15"/>
  <c r="S171" i="15"/>
  <c r="AA170" i="15"/>
  <c r="W170" i="15"/>
  <c r="S170" i="15"/>
  <c r="AA169" i="15"/>
  <c r="W169" i="15"/>
  <c r="S169" i="15"/>
  <c r="AA168" i="15"/>
  <c r="W168" i="15"/>
  <c r="S168" i="15"/>
  <c r="AA167" i="15"/>
  <c r="Y167" i="15"/>
  <c r="W167" i="15"/>
  <c r="S167" i="15"/>
  <c r="AA166" i="15"/>
  <c r="W166" i="15"/>
  <c r="S166" i="15"/>
  <c r="AA165" i="15"/>
  <c r="W165" i="15"/>
  <c r="S165" i="15"/>
  <c r="AA164" i="15"/>
  <c r="W164" i="15"/>
  <c r="S164" i="15"/>
  <c r="AA163" i="15"/>
  <c r="Y163" i="15"/>
  <c r="W163" i="15"/>
  <c r="U163" i="15"/>
  <c r="S163" i="15"/>
  <c r="AA162" i="15"/>
  <c r="W162" i="15"/>
  <c r="U162" i="15"/>
  <c r="S162" i="15"/>
  <c r="AA161" i="15"/>
  <c r="W161" i="15"/>
  <c r="U161" i="15"/>
  <c r="S161" i="15"/>
  <c r="AA160" i="15"/>
  <c r="W160" i="15"/>
  <c r="U160" i="15"/>
  <c r="S160" i="15"/>
  <c r="AA159" i="15"/>
  <c r="Y159" i="15"/>
  <c r="W159" i="15"/>
  <c r="S159" i="15"/>
  <c r="AA158" i="15"/>
  <c r="W158" i="15"/>
  <c r="S158" i="15"/>
  <c r="AA157" i="15"/>
  <c r="W157" i="15"/>
  <c r="S157" i="15"/>
  <c r="AA156" i="15"/>
  <c r="W156" i="15"/>
  <c r="S156" i="15"/>
  <c r="AA155" i="15"/>
  <c r="Y155" i="15"/>
  <c r="W155" i="15"/>
  <c r="S155" i="15"/>
  <c r="AA154" i="15"/>
  <c r="W154" i="15"/>
  <c r="S154" i="15"/>
  <c r="AA153" i="15"/>
  <c r="W153" i="15"/>
  <c r="S153" i="15"/>
  <c r="AA152" i="15"/>
  <c r="W152" i="15"/>
  <c r="S152" i="15"/>
  <c r="AA151" i="15"/>
  <c r="Y151" i="15"/>
  <c r="W151" i="15"/>
  <c r="S151" i="15"/>
  <c r="AA150" i="15"/>
  <c r="W150" i="15"/>
  <c r="S150" i="15"/>
  <c r="AA149" i="15"/>
  <c r="W149" i="15"/>
  <c r="S149" i="15"/>
  <c r="AA148" i="15"/>
  <c r="W148" i="15"/>
  <c r="S148" i="15"/>
  <c r="AA147" i="15"/>
  <c r="Y147" i="15"/>
  <c r="W147" i="15"/>
  <c r="U147" i="15"/>
  <c r="S147" i="15"/>
  <c r="AA146" i="15"/>
  <c r="W146" i="15"/>
  <c r="U146" i="15"/>
  <c r="S146" i="15"/>
  <c r="AA145" i="15"/>
  <c r="W145" i="15"/>
  <c r="U145" i="15"/>
  <c r="S145" i="15"/>
  <c r="AA144" i="15"/>
  <c r="W144" i="15"/>
  <c r="U144" i="15"/>
  <c r="S144" i="15"/>
  <c r="AA143" i="15"/>
  <c r="Y143" i="15"/>
  <c r="W143" i="15"/>
  <c r="S143" i="15"/>
  <c r="AA142" i="15"/>
  <c r="W142" i="15"/>
  <c r="S142" i="15"/>
  <c r="AA141" i="15"/>
  <c r="W141" i="15"/>
  <c r="S141" i="15"/>
  <c r="AA140" i="15"/>
  <c r="W140" i="15"/>
  <c r="S140" i="15"/>
  <c r="AA139" i="15"/>
  <c r="Y139" i="15"/>
  <c r="W139" i="15"/>
  <c r="S139" i="15"/>
  <c r="AA138" i="15"/>
  <c r="W138" i="15"/>
  <c r="S138" i="15"/>
  <c r="AA137" i="15"/>
  <c r="W137" i="15"/>
  <c r="S137" i="15"/>
  <c r="AA136" i="15"/>
  <c r="W136" i="15"/>
  <c r="S136" i="15"/>
  <c r="AA135" i="15"/>
  <c r="Y135" i="15"/>
  <c r="W135" i="15"/>
  <c r="S135" i="15"/>
  <c r="AA134" i="15"/>
  <c r="W134" i="15"/>
  <c r="S134" i="15"/>
  <c r="AA133" i="15"/>
  <c r="W133" i="15"/>
  <c r="S133" i="15"/>
  <c r="AA132" i="15"/>
  <c r="W132" i="15"/>
  <c r="S132" i="15"/>
  <c r="AA131" i="15"/>
  <c r="Y131" i="15"/>
  <c r="W131" i="15"/>
  <c r="U131" i="15"/>
  <c r="S131" i="15"/>
  <c r="AA130" i="15"/>
  <c r="W130" i="15"/>
  <c r="U130" i="15"/>
  <c r="S130" i="15"/>
  <c r="AA129" i="15"/>
  <c r="W129" i="15"/>
  <c r="U129" i="15"/>
  <c r="S129" i="15"/>
  <c r="AA128" i="15"/>
  <c r="W128" i="15"/>
  <c r="U128" i="15"/>
  <c r="S128" i="15"/>
  <c r="AA127" i="15"/>
  <c r="Y127" i="15"/>
  <c r="W127" i="15"/>
  <c r="U127" i="15"/>
  <c r="S127" i="15"/>
  <c r="AA126" i="15"/>
  <c r="W126" i="15"/>
  <c r="U126" i="15"/>
  <c r="S126" i="15"/>
  <c r="AA125" i="15"/>
  <c r="W125" i="15"/>
  <c r="U125" i="15"/>
  <c r="S125" i="15"/>
  <c r="AA124" i="15"/>
  <c r="W124" i="15"/>
  <c r="U124" i="15"/>
  <c r="S124" i="15"/>
  <c r="AA123" i="15"/>
  <c r="Y123" i="15"/>
  <c r="W123" i="15"/>
  <c r="S123" i="15"/>
  <c r="AA122" i="15"/>
  <c r="W122" i="15"/>
  <c r="S122" i="15"/>
  <c r="AA121" i="15"/>
  <c r="W121" i="15"/>
  <c r="S121" i="15"/>
  <c r="AA120" i="15"/>
  <c r="W120" i="15"/>
  <c r="U120" i="15"/>
  <c r="S120" i="15"/>
  <c r="AA119" i="15"/>
  <c r="Y119" i="15"/>
  <c r="W119" i="15"/>
  <c r="U119" i="15"/>
  <c r="S119" i="15"/>
  <c r="AA118" i="15"/>
  <c r="Y118" i="15"/>
  <c r="W118" i="15"/>
  <c r="U118" i="15"/>
  <c r="S118" i="15"/>
  <c r="AA117" i="15"/>
  <c r="W117" i="15"/>
  <c r="U117" i="15"/>
  <c r="S117" i="15"/>
  <c r="AA116" i="15"/>
  <c r="W116" i="15"/>
  <c r="U116" i="15"/>
  <c r="S116" i="15"/>
  <c r="AA115" i="15"/>
  <c r="Y115" i="15"/>
  <c r="W115" i="15"/>
  <c r="U115" i="15"/>
  <c r="S115" i="15"/>
  <c r="AA114" i="15"/>
  <c r="Y114" i="15"/>
  <c r="W114" i="15"/>
  <c r="U114" i="15"/>
  <c r="S114" i="15"/>
  <c r="AA113" i="15"/>
  <c r="Y113" i="15"/>
  <c r="W113" i="15"/>
  <c r="U113" i="15"/>
  <c r="S113" i="15"/>
  <c r="AA112" i="15"/>
  <c r="Y112" i="15"/>
  <c r="W112" i="15"/>
  <c r="U112" i="15"/>
  <c r="S112" i="15"/>
  <c r="AA111" i="15"/>
  <c r="Y111" i="15"/>
  <c r="W111" i="15"/>
  <c r="U111" i="15"/>
  <c r="S111" i="15"/>
  <c r="AA110" i="15"/>
  <c r="Y110" i="15"/>
  <c r="W110" i="15"/>
  <c r="U110" i="15"/>
  <c r="S110" i="15"/>
  <c r="AA109" i="15"/>
  <c r="Y109" i="15"/>
  <c r="W109" i="15"/>
  <c r="U109" i="15"/>
  <c r="S109" i="15"/>
  <c r="AA108" i="15"/>
  <c r="Y108" i="15"/>
  <c r="W108" i="15"/>
  <c r="U108" i="15"/>
  <c r="S108" i="15"/>
  <c r="AA107" i="15"/>
  <c r="Y107" i="15"/>
  <c r="W107" i="15"/>
  <c r="U107" i="15"/>
  <c r="S107" i="15"/>
  <c r="AA106" i="15"/>
  <c r="Y106" i="15"/>
  <c r="W106" i="15"/>
  <c r="U106" i="15"/>
  <c r="S106" i="15"/>
  <c r="AA105" i="15"/>
  <c r="Y105" i="15"/>
  <c r="W105" i="15"/>
  <c r="U105" i="15"/>
  <c r="S105" i="15"/>
  <c r="AA104" i="15"/>
  <c r="Y104" i="15"/>
  <c r="W104" i="15"/>
  <c r="U104" i="15"/>
  <c r="S104" i="15"/>
  <c r="AA103" i="15"/>
  <c r="Y103" i="15"/>
  <c r="W103" i="15"/>
  <c r="U103" i="15"/>
  <c r="S103" i="15"/>
  <c r="AA102" i="15"/>
  <c r="Y102" i="15"/>
  <c r="W102" i="15"/>
  <c r="U102" i="15"/>
  <c r="S102" i="15"/>
  <c r="AA101" i="15"/>
  <c r="Y101" i="15"/>
  <c r="W101" i="15"/>
  <c r="U101" i="15"/>
  <c r="S101" i="15"/>
  <c r="AA100" i="15"/>
  <c r="Y100" i="15"/>
  <c r="W100" i="15"/>
  <c r="U100" i="15"/>
  <c r="S100" i="15"/>
  <c r="AA99" i="15"/>
  <c r="Y99" i="15"/>
  <c r="W99" i="15"/>
  <c r="U99" i="15"/>
  <c r="S99" i="15"/>
  <c r="AA98" i="15"/>
  <c r="Y98" i="15"/>
  <c r="W98" i="15"/>
  <c r="U98" i="15"/>
  <c r="S98" i="15"/>
  <c r="AA97" i="15"/>
  <c r="Y97" i="15"/>
  <c r="W97" i="15"/>
  <c r="U97" i="15"/>
  <c r="S97" i="15"/>
  <c r="AA96" i="15"/>
  <c r="Y96" i="15"/>
  <c r="W96" i="15"/>
  <c r="U96" i="15"/>
  <c r="S96" i="15"/>
  <c r="AA95" i="15"/>
  <c r="Y95" i="15"/>
  <c r="W95" i="15"/>
  <c r="U95" i="15"/>
  <c r="S95" i="15"/>
  <c r="AA94" i="15"/>
  <c r="Y94" i="15"/>
  <c r="W94" i="15"/>
  <c r="U94" i="15"/>
  <c r="S94" i="15"/>
  <c r="AA93" i="15"/>
  <c r="Y93" i="15"/>
  <c r="W93" i="15"/>
  <c r="U93" i="15"/>
  <c r="S93" i="15"/>
  <c r="AA92" i="15"/>
  <c r="Y92" i="15"/>
  <c r="W92" i="15"/>
  <c r="U92" i="15"/>
  <c r="S92" i="15"/>
  <c r="AA91" i="15"/>
  <c r="Y91" i="15"/>
  <c r="W91" i="15"/>
  <c r="U91" i="15"/>
  <c r="S91" i="15"/>
  <c r="AA90" i="15"/>
  <c r="Y90" i="15"/>
  <c r="W90" i="15"/>
  <c r="U90" i="15"/>
  <c r="S90" i="15"/>
  <c r="AA89" i="15"/>
  <c r="Y89" i="15"/>
  <c r="W89" i="15"/>
  <c r="U89" i="15"/>
  <c r="S89" i="15"/>
  <c r="AA88" i="15"/>
  <c r="Y88" i="15"/>
  <c r="W88" i="15"/>
  <c r="U88" i="15"/>
  <c r="S88" i="15"/>
  <c r="AA87" i="15"/>
  <c r="Y87" i="15"/>
  <c r="W87" i="15"/>
  <c r="U87" i="15"/>
  <c r="S87" i="15"/>
  <c r="AA86" i="15"/>
  <c r="Y86" i="15"/>
  <c r="W86" i="15"/>
  <c r="U86" i="15"/>
  <c r="S86" i="15"/>
  <c r="AA85" i="15"/>
  <c r="Y85" i="15"/>
  <c r="W85" i="15"/>
  <c r="U85" i="15"/>
  <c r="S85" i="15"/>
  <c r="AA84" i="15"/>
  <c r="Y84" i="15"/>
  <c r="W84" i="15"/>
  <c r="U84" i="15"/>
  <c r="S84" i="15"/>
  <c r="AA83" i="15"/>
  <c r="Y83" i="15"/>
  <c r="W83" i="15"/>
  <c r="U83" i="15"/>
  <c r="S83" i="15"/>
  <c r="AA82" i="15"/>
  <c r="Y82" i="15"/>
  <c r="W82" i="15"/>
  <c r="U82" i="15"/>
  <c r="S82" i="15"/>
  <c r="AA81" i="15"/>
  <c r="Y81" i="15"/>
  <c r="W81" i="15"/>
  <c r="U81" i="15"/>
  <c r="S81" i="15"/>
  <c r="AA80" i="15"/>
  <c r="Y80" i="15"/>
  <c r="W80" i="15"/>
  <c r="U80" i="15"/>
  <c r="S80" i="15"/>
  <c r="AA79" i="15"/>
  <c r="Y79" i="15"/>
  <c r="W79" i="15"/>
  <c r="U79" i="15"/>
  <c r="S79" i="15"/>
  <c r="AA78" i="15"/>
  <c r="Y78" i="15"/>
  <c r="W78" i="15"/>
  <c r="U78" i="15"/>
  <c r="S78" i="15"/>
  <c r="AA77" i="15"/>
  <c r="Y77" i="15"/>
  <c r="W77" i="15"/>
  <c r="U77" i="15"/>
  <c r="S77" i="15"/>
  <c r="AA76" i="15"/>
  <c r="Y76" i="15"/>
  <c r="W76" i="15"/>
  <c r="U76" i="15"/>
  <c r="S76" i="15"/>
  <c r="AA75" i="15"/>
  <c r="Y75" i="15"/>
  <c r="W75" i="15"/>
  <c r="U75" i="15"/>
  <c r="S75" i="15"/>
  <c r="AA74" i="15"/>
  <c r="Y74" i="15"/>
  <c r="W74" i="15"/>
  <c r="U74" i="15"/>
  <c r="S74" i="15"/>
  <c r="AA73" i="15"/>
  <c r="Y73" i="15"/>
  <c r="W73" i="15"/>
  <c r="U73" i="15"/>
  <c r="S73" i="15"/>
  <c r="AA72" i="15"/>
  <c r="Y72" i="15"/>
  <c r="W72" i="15"/>
  <c r="U72" i="15"/>
  <c r="S72" i="15"/>
  <c r="AA71" i="15"/>
  <c r="Y71" i="15"/>
  <c r="W71" i="15"/>
  <c r="U71" i="15"/>
  <c r="S71" i="15"/>
  <c r="AA70" i="15"/>
  <c r="Y70" i="15"/>
  <c r="W70" i="15"/>
  <c r="U70" i="15"/>
  <c r="S70" i="15"/>
  <c r="AA69" i="15"/>
  <c r="Y69" i="15"/>
  <c r="W69" i="15"/>
  <c r="U69" i="15"/>
  <c r="S69" i="15"/>
  <c r="AA68" i="15"/>
  <c r="Y68" i="15"/>
  <c r="W68" i="15"/>
  <c r="U68" i="15"/>
  <c r="S68" i="15"/>
  <c r="AA67" i="15"/>
  <c r="Y67" i="15"/>
  <c r="W67" i="15"/>
  <c r="U67" i="15"/>
  <c r="S67" i="15"/>
  <c r="AA66" i="15"/>
  <c r="Y66" i="15"/>
  <c r="W66" i="15"/>
  <c r="U66" i="15"/>
  <c r="S66" i="15"/>
  <c r="AA65" i="15"/>
  <c r="Y65" i="15"/>
  <c r="W65" i="15"/>
  <c r="U65" i="15"/>
  <c r="S65" i="15"/>
  <c r="AA64" i="15"/>
  <c r="Y64" i="15"/>
  <c r="W64" i="15"/>
  <c r="U64" i="15"/>
  <c r="S64" i="15"/>
  <c r="AA63" i="15"/>
  <c r="Y63" i="15"/>
  <c r="W63" i="15"/>
  <c r="U63" i="15"/>
  <c r="S63" i="15"/>
  <c r="AA62" i="15"/>
  <c r="Y62" i="15"/>
  <c r="W62" i="15"/>
  <c r="U62" i="15"/>
  <c r="S62" i="15"/>
  <c r="AA61" i="15"/>
  <c r="Y61" i="15"/>
  <c r="W61" i="15"/>
  <c r="U61" i="15"/>
  <c r="S61" i="15"/>
  <c r="AA60" i="15"/>
  <c r="Y60" i="15"/>
  <c r="W60" i="15"/>
  <c r="U60" i="15"/>
  <c r="S60" i="15"/>
  <c r="AA59" i="15"/>
  <c r="Y59" i="15"/>
  <c r="W59" i="15"/>
  <c r="U59" i="15"/>
  <c r="S59" i="15"/>
  <c r="AA58" i="15"/>
  <c r="Y58" i="15"/>
  <c r="W58" i="15"/>
  <c r="U58" i="15"/>
  <c r="S58" i="15"/>
  <c r="AA57" i="15"/>
  <c r="Y57" i="15"/>
  <c r="W57" i="15"/>
  <c r="U57" i="15"/>
  <c r="S57" i="15"/>
  <c r="AA56" i="15"/>
  <c r="Y56" i="15"/>
  <c r="W56" i="15"/>
  <c r="U56" i="15"/>
  <c r="S56" i="15"/>
  <c r="AA55" i="15"/>
  <c r="Y55" i="15"/>
  <c r="W55" i="15"/>
  <c r="U55" i="15"/>
  <c r="S55" i="15"/>
  <c r="AA54" i="15"/>
  <c r="Y54" i="15"/>
  <c r="W54" i="15"/>
  <c r="U54" i="15"/>
  <c r="S54" i="15"/>
  <c r="AA53" i="15"/>
  <c r="Y53" i="15"/>
  <c r="W53" i="15"/>
  <c r="U53" i="15"/>
  <c r="S53" i="15"/>
  <c r="AA52" i="15"/>
  <c r="Y52" i="15"/>
  <c r="W52" i="15"/>
  <c r="U52" i="15"/>
  <c r="S52" i="15"/>
  <c r="AA51" i="15"/>
  <c r="Y51" i="15"/>
  <c r="W51" i="15"/>
  <c r="U51" i="15"/>
  <c r="S51" i="15"/>
  <c r="AA50" i="15"/>
  <c r="Y50" i="15"/>
  <c r="W50" i="15"/>
  <c r="U50" i="15"/>
  <c r="S50" i="15"/>
  <c r="AA49" i="15"/>
  <c r="Y49" i="15"/>
  <c r="W49" i="15"/>
  <c r="U49" i="15"/>
  <c r="S49" i="15"/>
  <c r="AA48" i="15"/>
  <c r="Y48" i="15"/>
  <c r="W48" i="15"/>
  <c r="U48" i="15"/>
  <c r="S48" i="15"/>
  <c r="AA47" i="15"/>
  <c r="Y47" i="15"/>
  <c r="W47" i="15"/>
  <c r="U47" i="15"/>
  <c r="S47" i="15"/>
  <c r="AA46" i="15"/>
  <c r="Y46" i="15"/>
  <c r="W46" i="15"/>
  <c r="U46" i="15"/>
  <c r="S46" i="15"/>
  <c r="AA45" i="15"/>
  <c r="Y45" i="15"/>
  <c r="W45" i="15"/>
  <c r="U45" i="15"/>
  <c r="S45" i="15"/>
  <c r="AA44" i="15"/>
  <c r="Y44" i="15"/>
  <c r="W44" i="15"/>
  <c r="U44" i="15"/>
  <c r="S44" i="15"/>
  <c r="AA43" i="15"/>
  <c r="Y43" i="15"/>
  <c r="W43" i="15"/>
  <c r="U43" i="15"/>
  <c r="S43" i="15"/>
  <c r="AA42" i="15"/>
  <c r="Y42" i="15"/>
  <c r="W42" i="15"/>
  <c r="U42" i="15"/>
  <c r="S42" i="15"/>
  <c r="AA41" i="15"/>
  <c r="Y41" i="15"/>
  <c r="W41" i="15"/>
  <c r="U41" i="15"/>
  <c r="S41" i="15"/>
  <c r="AA40" i="15"/>
  <c r="Y40" i="15"/>
  <c r="W40" i="15"/>
  <c r="U40" i="15"/>
  <c r="S40" i="15"/>
  <c r="AA39" i="15"/>
  <c r="Y39" i="15"/>
  <c r="W39" i="15"/>
  <c r="U39" i="15"/>
  <c r="S39" i="15"/>
  <c r="AA38" i="15"/>
  <c r="Y38" i="15"/>
  <c r="W38" i="15"/>
  <c r="U38" i="15"/>
  <c r="S38" i="15"/>
  <c r="AA37" i="15"/>
  <c r="Y37" i="15"/>
  <c r="W37" i="15"/>
  <c r="U37" i="15"/>
  <c r="S37" i="15"/>
  <c r="AA36" i="15"/>
  <c r="Y36" i="15"/>
  <c r="W36" i="15"/>
  <c r="U36" i="15"/>
  <c r="S36" i="15"/>
  <c r="AA35" i="15"/>
  <c r="Y35" i="15"/>
  <c r="W35" i="15"/>
  <c r="U35" i="15"/>
  <c r="S35" i="15"/>
  <c r="AA34" i="15"/>
  <c r="Y34" i="15"/>
  <c r="W34" i="15"/>
  <c r="U34" i="15"/>
  <c r="S34" i="15"/>
  <c r="AA33" i="15"/>
  <c r="Y33" i="15"/>
  <c r="W33" i="15"/>
  <c r="U33" i="15"/>
  <c r="S33" i="15"/>
  <c r="AA32" i="15"/>
  <c r="Y32" i="15"/>
  <c r="W32" i="15"/>
  <c r="U32" i="15"/>
  <c r="S32" i="15"/>
  <c r="AA31" i="15"/>
  <c r="Y31" i="15"/>
  <c r="W31" i="15"/>
  <c r="U31" i="15"/>
  <c r="S31" i="15"/>
  <c r="AA30" i="15"/>
  <c r="Y30" i="15"/>
  <c r="W30" i="15"/>
  <c r="U30" i="15"/>
  <c r="S30" i="15"/>
  <c r="AA29" i="15"/>
  <c r="Y29" i="15"/>
  <c r="W29" i="15"/>
  <c r="U29" i="15"/>
  <c r="S29" i="15"/>
  <c r="AA28" i="15"/>
  <c r="Y28" i="15"/>
  <c r="W28" i="15"/>
  <c r="U28" i="15"/>
  <c r="S28" i="15"/>
  <c r="AA27" i="15"/>
  <c r="Y27" i="15"/>
  <c r="W27" i="15"/>
  <c r="U27" i="15"/>
  <c r="S27" i="15"/>
  <c r="AA26" i="15"/>
  <c r="Y26" i="15"/>
  <c r="W26" i="15"/>
  <c r="U26" i="15"/>
  <c r="S26" i="15"/>
  <c r="AA25" i="15"/>
  <c r="Y25" i="15"/>
  <c r="W25" i="15"/>
  <c r="U25" i="15"/>
  <c r="S25" i="15"/>
  <c r="AA24" i="15"/>
  <c r="Y24" i="15"/>
  <c r="W24" i="15"/>
  <c r="U24" i="15"/>
  <c r="S24" i="15"/>
  <c r="AA23" i="15"/>
  <c r="Y23" i="15"/>
  <c r="W23" i="15"/>
  <c r="U23" i="15"/>
  <c r="S23" i="15"/>
  <c r="AA22" i="15"/>
  <c r="Y22" i="15"/>
  <c r="W22" i="15"/>
  <c r="U22" i="15"/>
  <c r="S22" i="15"/>
  <c r="AA21" i="15"/>
  <c r="Y21" i="15"/>
  <c r="W21" i="15"/>
  <c r="U21" i="15"/>
  <c r="S21" i="15"/>
  <c r="AA20" i="15"/>
  <c r="Y20" i="15"/>
  <c r="W20" i="15"/>
  <c r="U20" i="15"/>
  <c r="S20" i="15"/>
  <c r="AA19" i="15"/>
  <c r="Y19" i="15"/>
  <c r="W19" i="15"/>
  <c r="U19" i="15"/>
  <c r="S19" i="15"/>
  <c r="AA18" i="15"/>
  <c r="Y18" i="15"/>
  <c r="W18" i="15"/>
  <c r="U18" i="15"/>
  <c r="S18" i="15"/>
  <c r="AA17" i="15"/>
  <c r="Y17" i="15"/>
  <c r="W17" i="15"/>
  <c r="U17" i="15"/>
  <c r="S17" i="15"/>
  <c r="AA16" i="15"/>
  <c r="Y16" i="15"/>
  <c r="W16" i="15"/>
  <c r="U16" i="15"/>
  <c r="S16" i="15"/>
  <c r="AA15" i="15"/>
  <c r="Y15" i="15"/>
  <c r="W15" i="15"/>
  <c r="U15" i="15"/>
  <c r="S15" i="15"/>
  <c r="AA14" i="15"/>
  <c r="Y14" i="15"/>
  <c r="W14" i="15"/>
  <c r="U14" i="15"/>
  <c r="S14" i="15"/>
  <c r="AA13" i="15"/>
  <c r="Y13" i="15"/>
  <c r="W13" i="15"/>
  <c r="U13" i="15"/>
  <c r="S13" i="15"/>
  <c r="AA12" i="15"/>
  <c r="Y12" i="15"/>
  <c r="W12" i="15"/>
  <c r="U12" i="15"/>
  <c r="S12" i="15"/>
  <c r="AA11" i="15"/>
  <c r="Y11" i="15"/>
  <c r="W11" i="15"/>
  <c r="U11" i="15"/>
  <c r="S11" i="15"/>
  <c r="AA10" i="15"/>
  <c r="Y10" i="15"/>
  <c r="W10" i="15"/>
  <c r="U10" i="15"/>
  <c r="S10" i="15"/>
  <c r="AA9" i="15"/>
  <c r="Y9" i="15"/>
  <c r="W9" i="15"/>
  <c r="U9" i="15"/>
  <c r="S9" i="15"/>
  <c r="AA8" i="15"/>
  <c r="Y8" i="15"/>
  <c r="W8" i="15"/>
  <c r="U8" i="15"/>
  <c r="S8" i="15"/>
  <c r="AA7" i="15"/>
  <c r="Y7" i="15"/>
  <c r="W7" i="15"/>
  <c r="U7" i="15"/>
  <c r="S7" i="15"/>
  <c r="S6" i="15"/>
  <c r="AA6" i="15"/>
  <c r="Y6" i="15"/>
  <c r="W6" i="15"/>
  <c r="U6" i="15"/>
  <c r="F16" i="11"/>
  <c r="R6" i="11"/>
  <c r="R4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F17" i="15"/>
  <c r="F15" i="15"/>
  <c r="F4" i="15"/>
  <c r="I4" i="15"/>
  <c r="H4" i="15" s="1"/>
  <c r="J4" i="15" s="1"/>
  <c r="F2" i="15"/>
  <c r="I2" i="15"/>
  <c r="H2" i="15" s="1"/>
  <c r="K11" i="15"/>
  <c r="F12" i="15"/>
  <c r="F3" i="15"/>
  <c r="G3" i="15" s="1"/>
  <c r="I3" i="15"/>
  <c r="H3" i="15" s="1"/>
  <c r="G4" i="15"/>
  <c r="L4" i="15" s="1"/>
  <c r="F17" i="11"/>
  <c r="F15" i="11"/>
  <c r="F4" i="11"/>
  <c r="I4" i="11"/>
  <c r="H4" i="11" s="1"/>
  <c r="J4" i="11" s="1"/>
  <c r="F2" i="11"/>
  <c r="I2" i="11"/>
  <c r="H2" i="11" s="1"/>
  <c r="K11" i="11"/>
  <c r="F12" i="11"/>
  <c r="F3" i="11"/>
  <c r="I3" i="11"/>
  <c r="H3" i="11"/>
  <c r="J3" i="11" s="1"/>
  <c r="G3" i="11"/>
  <c r="G4" i="11"/>
  <c r="F17" i="3"/>
  <c r="F15" i="3"/>
  <c r="C12" i="17" s="1"/>
  <c r="K11" i="3"/>
  <c r="F12" i="3"/>
  <c r="F3" i="3"/>
  <c r="I3" i="3"/>
  <c r="H3" i="3"/>
  <c r="J3" i="3" s="1"/>
  <c r="G3" i="3"/>
  <c r="F24" i="15"/>
  <c r="B34" i="15"/>
  <c r="M34" i="15"/>
  <c r="F25" i="15"/>
  <c r="B35" i="15"/>
  <c r="M35" i="15"/>
  <c r="X2" i="15" s="1"/>
  <c r="F26" i="15"/>
  <c r="B36" i="15"/>
  <c r="M36" i="15"/>
  <c r="Z2" i="15" s="1"/>
  <c r="F27" i="15"/>
  <c r="B37" i="15"/>
  <c r="M37" i="15"/>
  <c r="AB2" i="15" s="1"/>
  <c r="F23" i="15"/>
  <c r="B33" i="15"/>
  <c r="M33" i="15"/>
  <c r="F24" i="11"/>
  <c r="B34" i="11"/>
  <c r="F25" i="11"/>
  <c r="B35" i="11"/>
  <c r="F26" i="11"/>
  <c r="B36" i="11"/>
  <c r="F27" i="11"/>
  <c r="B37" i="11"/>
  <c r="F23" i="11"/>
  <c r="B33" i="11"/>
  <c r="H23" i="15"/>
  <c r="H27" i="15"/>
  <c r="H26" i="15"/>
  <c r="H25" i="15"/>
  <c r="H24" i="15"/>
  <c r="AF2" i="3"/>
  <c r="AF4" i="3" s="1"/>
  <c r="F18" i="11"/>
  <c r="K31" i="11"/>
  <c r="K31" i="3"/>
  <c r="R3" i="3"/>
  <c r="R2" i="3"/>
  <c r="K10" i="3"/>
  <c r="AG192" i="3"/>
  <c r="AG177" i="3"/>
  <c r="AG167" i="3"/>
  <c r="AG163" i="3"/>
  <c r="AG159" i="3"/>
  <c r="AG155" i="3"/>
  <c r="AG151" i="3"/>
  <c r="AG148" i="3"/>
  <c r="AG147" i="3"/>
  <c r="AG146" i="3"/>
  <c r="AG145" i="3"/>
  <c r="AG144" i="3"/>
  <c r="AG143" i="3"/>
  <c r="AG142" i="3"/>
  <c r="AG141" i="3"/>
  <c r="AG140" i="3"/>
  <c r="AG139" i="3"/>
  <c r="AG138" i="3"/>
  <c r="AG137" i="3"/>
  <c r="AG136" i="3"/>
  <c r="AG135" i="3"/>
  <c r="AG134" i="3"/>
  <c r="AG133" i="3"/>
  <c r="AG132" i="3"/>
  <c r="AG131" i="3"/>
  <c r="AG130" i="3"/>
  <c r="AG129" i="3"/>
  <c r="AG128" i="3"/>
  <c r="AG127" i="3"/>
  <c r="AG126" i="3"/>
  <c r="AG125" i="3"/>
  <c r="AG124" i="3"/>
  <c r="AG123" i="3"/>
  <c r="AG122" i="3"/>
  <c r="AG121" i="3"/>
  <c r="AG120" i="3"/>
  <c r="AG119" i="3"/>
  <c r="AG118" i="3"/>
  <c r="AG117" i="3"/>
  <c r="AG116" i="3"/>
  <c r="AG115" i="3"/>
  <c r="AG114" i="3"/>
  <c r="AG113" i="3"/>
  <c r="AG112" i="3"/>
  <c r="AG111" i="3"/>
  <c r="AG110" i="3"/>
  <c r="AG109" i="3"/>
  <c r="AG108" i="3"/>
  <c r="AG107" i="3"/>
  <c r="AG106" i="3"/>
  <c r="AG105" i="3"/>
  <c r="AG104" i="3"/>
  <c r="AG103" i="3"/>
  <c r="AG102" i="3"/>
  <c r="AG101" i="3"/>
  <c r="AG100" i="3"/>
  <c r="AG99" i="3"/>
  <c r="AG98" i="3"/>
  <c r="AG97" i="3"/>
  <c r="AG96" i="3"/>
  <c r="AG95" i="3"/>
  <c r="AG94" i="3"/>
  <c r="AG93" i="3"/>
  <c r="AG92" i="3"/>
  <c r="AG91" i="3"/>
  <c r="AG90" i="3"/>
  <c r="AG89" i="3"/>
  <c r="AG88" i="3"/>
  <c r="AG87" i="3"/>
  <c r="AG86" i="3"/>
  <c r="AG85" i="3"/>
  <c r="AG84" i="3"/>
  <c r="AG83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L37" i="15"/>
  <c r="AB3" i="15" s="1"/>
  <c r="K31" i="15"/>
  <c r="G37" i="15"/>
  <c r="AA2" i="15" s="1"/>
  <c r="L36" i="15"/>
  <c r="Z3" i="15" s="1"/>
  <c r="G36" i="15"/>
  <c r="Y2" i="15" s="1"/>
  <c r="L35" i="15"/>
  <c r="X3" i="15" s="1"/>
  <c r="G35" i="15"/>
  <c r="W2" i="15" s="1"/>
  <c r="L34" i="15"/>
  <c r="V3" i="15" s="1"/>
  <c r="V2" i="15"/>
  <c r="G34" i="15"/>
  <c r="U2" i="15" s="1"/>
  <c r="L33" i="15"/>
  <c r="T3" i="15" s="1"/>
  <c r="T2" i="15"/>
  <c r="G33" i="15"/>
  <c r="S2" i="15" s="1"/>
  <c r="F18" i="15"/>
  <c r="P1" i="3"/>
  <c r="K34" i="15"/>
  <c r="P26" i="14" s="1"/>
  <c r="R26" i="14"/>
  <c r="K35" i="15"/>
  <c r="P27" i="14" s="1"/>
  <c r="K36" i="15"/>
  <c r="P28" i="14" s="1"/>
  <c r="K37" i="15"/>
  <c r="P29" i="14" s="1"/>
  <c r="R25" i="14"/>
  <c r="E8" i="12"/>
  <c r="F8" i="12"/>
  <c r="D30" i="12"/>
  <c r="D32" i="12"/>
  <c r="C25" i="9"/>
  <c r="C28" i="9"/>
  <c r="D38" i="8"/>
  <c r="G37" i="1"/>
  <c r="G37" i="10"/>
  <c r="G37" i="14"/>
  <c r="S32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33" i="12"/>
  <c r="R32" i="12"/>
  <c r="F14" i="12"/>
  <c r="J30" i="12"/>
  <c r="J29" i="12"/>
  <c r="J31" i="12"/>
  <c r="F15" i="12"/>
  <c r="K30" i="12"/>
  <c r="K29" i="12"/>
  <c r="K31" i="12"/>
  <c r="F16" i="12"/>
  <c r="L30" i="12"/>
  <c r="L29" i="12"/>
  <c r="L31" i="12"/>
  <c r="F17" i="12"/>
  <c r="M30" i="12"/>
  <c r="M29" i="12"/>
  <c r="M31" i="12"/>
  <c r="F13" i="12"/>
  <c r="I30" i="12"/>
  <c r="I29" i="12"/>
  <c r="I31" i="12"/>
  <c r="P1" i="1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C3" i="16"/>
  <c r="B13" i="16"/>
  <c r="C4" i="16"/>
  <c r="C6" i="16"/>
  <c r="C7" i="16"/>
  <c r="B4" i="16"/>
  <c r="B15" i="16"/>
  <c r="A22" i="16"/>
  <c r="F22" i="16"/>
  <c r="M22" i="16"/>
  <c r="K22" i="16"/>
  <c r="H22" i="16" s="1"/>
  <c r="B16" i="16"/>
  <c r="F23" i="16"/>
  <c r="M23" i="16"/>
  <c r="K23" i="16"/>
  <c r="H23" i="16" s="1"/>
  <c r="F24" i="16"/>
  <c r="M24" i="16"/>
  <c r="K24" i="16"/>
  <c r="H24" i="16" s="1"/>
  <c r="F25" i="16"/>
  <c r="M25" i="16"/>
  <c r="K25" i="16"/>
  <c r="H25" i="16" s="1"/>
  <c r="F26" i="16"/>
  <c r="M26" i="16"/>
  <c r="K26" i="16"/>
  <c r="H26" i="16" s="1"/>
  <c r="F27" i="16"/>
  <c r="M27" i="16"/>
  <c r="K27" i="16"/>
  <c r="H27" i="16" s="1"/>
  <c r="F28" i="16"/>
  <c r="M28" i="16"/>
  <c r="K28" i="16"/>
  <c r="H28" i="16" s="1"/>
  <c r="F29" i="16"/>
  <c r="M29" i="16"/>
  <c r="K29" i="16"/>
  <c r="H29" i="16" s="1"/>
  <c r="F30" i="16"/>
  <c r="M30" i="16"/>
  <c r="K30" i="16"/>
  <c r="H30" i="16" s="1"/>
  <c r="F31" i="16"/>
  <c r="M31" i="16"/>
  <c r="K31" i="16"/>
  <c r="H31" i="16" s="1"/>
  <c r="F32" i="16"/>
  <c r="M32" i="16"/>
  <c r="K32" i="16"/>
  <c r="H32" i="16" s="1"/>
  <c r="F33" i="16"/>
  <c r="M33" i="16"/>
  <c r="K33" i="16"/>
  <c r="H33" i="16" s="1"/>
  <c r="F34" i="16"/>
  <c r="M34" i="16"/>
  <c r="K34" i="16"/>
  <c r="H34" i="16" s="1"/>
  <c r="F35" i="16"/>
  <c r="M35" i="16"/>
  <c r="K35" i="16"/>
  <c r="H35" i="16" s="1"/>
  <c r="F36" i="16"/>
  <c r="M36" i="16"/>
  <c r="K36" i="16"/>
  <c r="H36" i="16" s="1"/>
  <c r="F37" i="16"/>
  <c r="M37" i="16"/>
  <c r="K37" i="16"/>
  <c r="H37" i="16" s="1"/>
  <c r="F38" i="16"/>
  <c r="M38" i="16"/>
  <c r="K38" i="16"/>
  <c r="H38" i="16" s="1"/>
  <c r="F39" i="16"/>
  <c r="M39" i="16"/>
  <c r="K39" i="16"/>
  <c r="H39" i="16" s="1"/>
  <c r="F40" i="16"/>
  <c r="M40" i="16"/>
  <c r="K40" i="16"/>
  <c r="H40" i="16" s="1"/>
  <c r="F41" i="16"/>
  <c r="M41" i="16"/>
  <c r="K41" i="16"/>
  <c r="H41" i="16" s="1"/>
  <c r="F42" i="16"/>
  <c r="M42" i="16"/>
  <c r="K42" i="16"/>
  <c r="H42" i="16" s="1"/>
  <c r="F43" i="16"/>
  <c r="M43" i="16"/>
  <c r="K43" i="16"/>
  <c r="H43" i="16" s="1"/>
  <c r="F44" i="16"/>
  <c r="M44" i="16"/>
  <c r="K44" i="16"/>
  <c r="H44" i="16" s="1"/>
  <c r="F45" i="16"/>
  <c r="M45" i="16"/>
  <c r="K45" i="16"/>
  <c r="H45" i="16" s="1"/>
  <c r="F46" i="16"/>
  <c r="M46" i="16"/>
  <c r="K46" i="16"/>
  <c r="H46" i="16" s="1"/>
  <c r="F47" i="16"/>
  <c r="M47" i="16"/>
  <c r="K47" i="16"/>
  <c r="H47" i="16" s="1"/>
  <c r="F48" i="16"/>
  <c r="M48" i="16"/>
  <c r="K48" i="16"/>
  <c r="H48" i="16" s="1"/>
  <c r="F49" i="16"/>
  <c r="M49" i="16"/>
  <c r="K49" i="16"/>
  <c r="H49" i="16" s="1"/>
  <c r="F50" i="16"/>
  <c r="M50" i="16"/>
  <c r="K50" i="16"/>
  <c r="H50" i="16" s="1"/>
  <c r="F51" i="16"/>
  <c r="M51" i="16"/>
  <c r="K51" i="16"/>
  <c r="H51" i="16" s="1"/>
  <c r="F52" i="16"/>
  <c r="M52" i="16"/>
  <c r="K52" i="16"/>
  <c r="H52" i="16" s="1"/>
  <c r="F53" i="16"/>
  <c r="M53" i="16"/>
  <c r="K53" i="16"/>
  <c r="H53" i="16" s="1"/>
  <c r="F54" i="16"/>
  <c r="M54" i="16"/>
  <c r="K54" i="16"/>
  <c r="H54" i="16" s="1"/>
  <c r="F55" i="16"/>
  <c r="M55" i="16"/>
  <c r="K55" i="16"/>
  <c r="H55" i="16" s="1"/>
  <c r="F56" i="16"/>
  <c r="M56" i="16"/>
  <c r="K56" i="16"/>
  <c r="H56" i="16" s="1"/>
  <c r="F57" i="16"/>
  <c r="M57" i="16"/>
  <c r="K57" i="16"/>
  <c r="H57" i="16" s="1"/>
  <c r="F58" i="16"/>
  <c r="M58" i="16"/>
  <c r="K58" i="16"/>
  <c r="H58" i="16" s="1"/>
  <c r="F59" i="16"/>
  <c r="M59" i="16"/>
  <c r="K59" i="16"/>
  <c r="H59" i="16" s="1"/>
  <c r="F60" i="16"/>
  <c r="M60" i="16"/>
  <c r="K60" i="16"/>
  <c r="H60" i="16" s="1"/>
  <c r="F61" i="16"/>
  <c r="M61" i="16"/>
  <c r="K61" i="16"/>
  <c r="H61" i="16" s="1"/>
  <c r="F62" i="16"/>
  <c r="M62" i="16"/>
  <c r="K62" i="16"/>
  <c r="H62" i="16" s="1"/>
  <c r="F63" i="16"/>
  <c r="M63" i="16"/>
  <c r="K63" i="16"/>
  <c r="H63" i="16" s="1"/>
  <c r="F64" i="16"/>
  <c r="M64" i="16"/>
  <c r="K64" i="16"/>
  <c r="H64" i="16" s="1"/>
  <c r="F65" i="16"/>
  <c r="M65" i="16"/>
  <c r="K65" i="16"/>
  <c r="H65" i="16" s="1"/>
  <c r="F66" i="16"/>
  <c r="M66" i="16"/>
  <c r="K66" i="16"/>
  <c r="H66" i="16" s="1"/>
  <c r="F67" i="16"/>
  <c r="M67" i="16"/>
  <c r="K67" i="16"/>
  <c r="H67" i="16" s="1"/>
  <c r="F68" i="16"/>
  <c r="M68" i="16"/>
  <c r="K68" i="16"/>
  <c r="H68" i="16" s="1"/>
  <c r="F69" i="16"/>
  <c r="M69" i="16"/>
  <c r="K69" i="16"/>
  <c r="H69" i="16" s="1"/>
  <c r="F70" i="16"/>
  <c r="M70" i="16"/>
  <c r="K70" i="16"/>
  <c r="H70" i="16" s="1"/>
  <c r="F71" i="16"/>
  <c r="M71" i="16"/>
  <c r="K71" i="16"/>
  <c r="H71" i="16" s="1"/>
  <c r="F72" i="16"/>
  <c r="M72" i="16"/>
  <c r="K72" i="16"/>
  <c r="H72" i="16" s="1"/>
  <c r="F73" i="16"/>
  <c r="M73" i="16"/>
  <c r="K73" i="16"/>
  <c r="H73" i="16" s="1"/>
  <c r="F74" i="16"/>
  <c r="M74" i="16"/>
  <c r="K74" i="16"/>
  <c r="H74" i="16" s="1"/>
  <c r="F75" i="16"/>
  <c r="M75" i="16"/>
  <c r="K75" i="16"/>
  <c r="H75" i="16" s="1"/>
  <c r="F76" i="16"/>
  <c r="M76" i="16"/>
  <c r="K76" i="16"/>
  <c r="H76" i="16" s="1"/>
  <c r="F77" i="16"/>
  <c r="M77" i="16"/>
  <c r="K77" i="16"/>
  <c r="H77" i="16" s="1"/>
  <c r="F78" i="16"/>
  <c r="M78" i="16"/>
  <c r="K78" i="16"/>
  <c r="H78" i="16" s="1"/>
  <c r="F79" i="16"/>
  <c r="M79" i="16"/>
  <c r="K79" i="16"/>
  <c r="H79" i="16" s="1"/>
  <c r="F80" i="16"/>
  <c r="M80" i="16"/>
  <c r="K80" i="16"/>
  <c r="H80" i="16" s="1"/>
  <c r="F81" i="16"/>
  <c r="M81" i="16"/>
  <c r="K81" i="16"/>
  <c r="H81" i="16" s="1"/>
  <c r="F82" i="16"/>
  <c r="M82" i="16"/>
  <c r="K82" i="16"/>
  <c r="H82" i="16" s="1"/>
  <c r="F83" i="16"/>
  <c r="M83" i="16"/>
  <c r="K83" i="16"/>
  <c r="H83" i="16" s="1"/>
  <c r="F84" i="16"/>
  <c r="M84" i="16"/>
  <c r="K84" i="16"/>
  <c r="H84" i="16" s="1"/>
  <c r="F85" i="16"/>
  <c r="M85" i="16"/>
  <c r="K85" i="16"/>
  <c r="H85" i="16" s="1"/>
  <c r="F86" i="16"/>
  <c r="M86" i="16"/>
  <c r="K86" i="16"/>
  <c r="H86" i="16" s="1"/>
  <c r="F87" i="16"/>
  <c r="M87" i="16"/>
  <c r="K87" i="16"/>
  <c r="H87" i="16" s="1"/>
  <c r="F88" i="16"/>
  <c r="M88" i="16"/>
  <c r="K88" i="16"/>
  <c r="H88" i="16" s="1"/>
  <c r="F89" i="16"/>
  <c r="M89" i="16"/>
  <c r="K89" i="16"/>
  <c r="H89" i="16" s="1"/>
  <c r="F90" i="16"/>
  <c r="M90" i="16"/>
  <c r="K90" i="16"/>
  <c r="H90" i="16" s="1"/>
  <c r="F91" i="16"/>
  <c r="M91" i="16"/>
  <c r="K91" i="16"/>
  <c r="H91" i="16" s="1"/>
  <c r="F92" i="16"/>
  <c r="M92" i="16"/>
  <c r="K92" i="16"/>
  <c r="H92" i="16" s="1"/>
  <c r="F93" i="16"/>
  <c r="M93" i="16"/>
  <c r="K93" i="16"/>
  <c r="H93" i="16" s="1"/>
  <c r="F94" i="16"/>
  <c r="M94" i="16"/>
  <c r="K94" i="16"/>
  <c r="H94" i="16" s="1"/>
  <c r="F95" i="16"/>
  <c r="M95" i="16"/>
  <c r="K95" i="16"/>
  <c r="H95" i="16" s="1"/>
  <c r="F96" i="16"/>
  <c r="M96" i="16"/>
  <c r="K96" i="16"/>
  <c r="H96" i="16" s="1"/>
  <c r="F97" i="16"/>
  <c r="M97" i="16"/>
  <c r="K97" i="16"/>
  <c r="H97" i="16" s="1"/>
  <c r="F98" i="16"/>
  <c r="M98" i="16"/>
  <c r="K98" i="16"/>
  <c r="H98" i="16" s="1"/>
  <c r="F99" i="16"/>
  <c r="M99" i="16"/>
  <c r="K99" i="16"/>
  <c r="H99" i="16" s="1"/>
  <c r="F100" i="16"/>
  <c r="M100" i="16"/>
  <c r="K100" i="16"/>
  <c r="H100" i="16" s="1"/>
  <c r="F101" i="16"/>
  <c r="M101" i="16"/>
  <c r="K101" i="16"/>
  <c r="H101" i="16" s="1"/>
  <c r="F102" i="16"/>
  <c r="M102" i="16"/>
  <c r="K102" i="16"/>
  <c r="H102" i="16" s="1"/>
  <c r="F103" i="16"/>
  <c r="M103" i="16"/>
  <c r="K103" i="16"/>
  <c r="H103" i="16" s="1"/>
  <c r="F104" i="16"/>
  <c r="M104" i="16"/>
  <c r="K104" i="16"/>
  <c r="H104" i="16" s="1"/>
  <c r="F105" i="16"/>
  <c r="M105" i="16"/>
  <c r="K105" i="16"/>
  <c r="H105" i="16" s="1"/>
  <c r="F106" i="16"/>
  <c r="M106" i="16"/>
  <c r="K106" i="16"/>
  <c r="H106" i="16" s="1"/>
  <c r="F107" i="16"/>
  <c r="M107" i="16"/>
  <c r="K107" i="16"/>
  <c r="H107" i="16" s="1"/>
  <c r="F108" i="16"/>
  <c r="M108" i="16"/>
  <c r="K108" i="16"/>
  <c r="H108" i="16" s="1"/>
  <c r="F109" i="16"/>
  <c r="M109" i="16"/>
  <c r="K109" i="16"/>
  <c r="H109" i="16" s="1"/>
  <c r="F110" i="16"/>
  <c r="M110" i="16"/>
  <c r="K110" i="16"/>
  <c r="H110" i="16" s="1"/>
  <c r="F111" i="16"/>
  <c r="M111" i="16"/>
  <c r="K111" i="16"/>
  <c r="H111" i="16" s="1"/>
  <c r="F112" i="16"/>
  <c r="M112" i="16"/>
  <c r="K112" i="16"/>
  <c r="H112" i="16" s="1"/>
  <c r="F113" i="16"/>
  <c r="M113" i="16"/>
  <c r="K113" i="16"/>
  <c r="H113" i="16" s="1"/>
  <c r="F114" i="16"/>
  <c r="M114" i="16"/>
  <c r="K114" i="16"/>
  <c r="H114" i="16" s="1"/>
  <c r="F115" i="16"/>
  <c r="M115" i="16"/>
  <c r="K115" i="16"/>
  <c r="H115" i="16" s="1"/>
  <c r="F116" i="16"/>
  <c r="M116" i="16"/>
  <c r="K116" i="16"/>
  <c r="H116" i="16" s="1"/>
  <c r="F117" i="16"/>
  <c r="M117" i="16"/>
  <c r="K117" i="16"/>
  <c r="H117" i="16" s="1"/>
  <c r="F118" i="16"/>
  <c r="M118" i="16"/>
  <c r="K118" i="16"/>
  <c r="H118" i="16" s="1"/>
  <c r="F119" i="16"/>
  <c r="M119" i="16"/>
  <c r="K119" i="16"/>
  <c r="H119" i="16" s="1"/>
  <c r="F120" i="16"/>
  <c r="M120" i="16"/>
  <c r="K120" i="16"/>
  <c r="H120" i="16" s="1"/>
  <c r="F121" i="16"/>
  <c r="M121" i="16"/>
  <c r="K121" i="16"/>
  <c r="H121" i="16" s="1"/>
  <c r="F122" i="16"/>
  <c r="M122" i="16"/>
  <c r="K122" i="16"/>
  <c r="H122" i="16" s="1"/>
  <c r="F123" i="16"/>
  <c r="M123" i="16"/>
  <c r="K123" i="16"/>
  <c r="H123" i="16" s="1"/>
  <c r="F124" i="16"/>
  <c r="M124" i="16"/>
  <c r="K124" i="16"/>
  <c r="H124" i="16" s="1"/>
  <c r="F125" i="16"/>
  <c r="M125" i="16"/>
  <c r="K125" i="16"/>
  <c r="H125" i="16" s="1"/>
  <c r="F126" i="16"/>
  <c r="M126" i="16"/>
  <c r="K126" i="16"/>
  <c r="H126" i="16" s="1"/>
  <c r="F127" i="16"/>
  <c r="M127" i="16"/>
  <c r="K127" i="16"/>
  <c r="H127" i="16" s="1"/>
  <c r="F128" i="16"/>
  <c r="M128" i="16"/>
  <c r="K128" i="16"/>
  <c r="H128" i="16" s="1"/>
  <c r="F129" i="16"/>
  <c r="M129" i="16"/>
  <c r="K129" i="16"/>
  <c r="H129" i="16" s="1"/>
  <c r="F130" i="16"/>
  <c r="M130" i="16"/>
  <c r="K130" i="16"/>
  <c r="H130" i="16" s="1"/>
  <c r="F131" i="16"/>
  <c r="M131" i="16"/>
  <c r="K131" i="16"/>
  <c r="H131" i="16" s="1"/>
  <c r="F132" i="16"/>
  <c r="M132" i="16"/>
  <c r="K132" i="16"/>
  <c r="H132" i="16" s="1"/>
  <c r="F133" i="16"/>
  <c r="M133" i="16"/>
  <c r="K133" i="16"/>
  <c r="H133" i="16" s="1"/>
  <c r="F134" i="16"/>
  <c r="M134" i="16"/>
  <c r="K134" i="16"/>
  <c r="H134" i="16" s="1"/>
  <c r="F135" i="16"/>
  <c r="M135" i="16"/>
  <c r="K135" i="16"/>
  <c r="H135" i="16" s="1"/>
  <c r="F136" i="16"/>
  <c r="M136" i="16"/>
  <c r="K136" i="16"/>
  <c r="H136" i="16" s="1"/>
  <c r="F137" i="16"/>
  <c r="M137" i="16"/>
  <c r="K137" i="16"/>
  <c r="H137" i="16" s="1"/>
  <c r="F138" i="16"/>
  <c r="M138" i="16"/>
  <c r="K138" i="16"/>
  <c r="H138" i="16" s="1"/>
  <c r="F139" i="16"/>
  <c r="M139" i="16"/>
  <c r="K139" i="16"/>
  <c r="H139" i="16" s="1"/>
  <c r="F140" i="16"/>
  <c r="M140" i="16"/>
  <c r="K140" i="16"/>
  <c r="H140" i="16" s="1"/>
  <c r="F141" i="16"/>
  <c r="M141" i="16"/>
  <c r="K141" i="16"/>
  <c r="H141" i="16" s="1"/>
  <c r="F142" i="16"/>
  <c r="M142" i="16"/>
  <c r="K142" i="16"/>
  <c r="H142" i="16" s="1"/>
  <c r="F143" i="16"/>
  <c r="M143" i="16"/>
  <c r="K143" i="16"/>
  <c r="H143" i="16" s="1"/>
  <c r="F144" i="16"/>
  <c r="M144" i="16"/>
  <c r="K144" i="16"/>
  <c r="H144" i="16" s="1"/>
  <c r="F145" i="16"/>
  <c r="M145" i="16"/>
  <c r="K145" i="16"/>
  <c r="H145" i="16" s="1"/>
  <c r="F146" i="16"/>
  <c r="M146" i="16"/>
  <c r="K146" i="16"/>
  <c r="H146" i="16" s="1"/>
  <c r="F147" i="16"/>
  <c r="M147" i="16"/>
  <c r="K147" i="16"/>
  <c r="H147" i="16" s="1"/>
  <c r="F148" i="16"/>
  <c r="M148" i="16"/>
  <c r="K148" i="16"/>
  <c r="H148" i="16" s="1"/>
  <c r="F149" i="16"/>
  <c r="M149" i="16"/>
  <c r="K149" i="16"/>
  <c r="H149" i="16" s="1"/>
  <c r="F150" i="16"/>
  <c r="M150" i="16"/>
  <c r="K150" i="16"/>
  <c r="H150" i="16" s="1"/>
  <c r="F151" i="16"/>
  <c r="M151" i="16"/>
  <c r="K151" i="16"/>
  <c r="H151" i="16" s="1"/>
  <c r="F152" i="16"/>
  <c r="M152" i="16"/>
  <c r="K152" i="16"/>
  <c r="H152" i="16" s="1"/>
  <c r="F153" i="16"/>
  <c r="M153" i="16"/>
  <c r="K153" i="16"/>
  <c r="H153" i="16" s="1"/>
  <c r="F154" i="16"/>
  <c r="M154" i="16"/>
  <c r="K154" i="16"/>
  <c r="H154" i="16" s="1"/>
  <c r="F155" i="16"/>
  <c r="M155" i="16"/>
  <c r="K155" i="16"/>
  <c r="H155" i="16" s="1"/>
  <c r="F156" i="16"/>
  <c r="M156" i="16"/>
  <c r="K156" i="16"/>
  <c r="H156" i="16" s="1"/>
  <c r="F157" i="16"/>
  <c r="M157" i="16"/>
  <c r="K157" i="16"/>
  <c r="H157" i="16" s="1"/>
  <c r="F158" i="16"/>
  <c r="M158" i="16"/>
  <c r="K158" i="16"/>
  <c r="H158" i="16" s="1"/>
  <c r="F159" i="16"/>
  <c r="M159" i="16"/>
  <c r="K159" i="16"/>
  <c r="H159" i="16" s="1"/>
  <c r="F160" i="16"/>
  <c r="M160" i="16"/>
  <c r="K160" i="16"/>
  <c r="H160" i="16" s="1"/>
  <c r="F161" i="16"/>
  <c r="M161" i="16"/>
  <c r="K161" i="16"/>
  <c r="H161" i="16" s="1"/>
  <c r="F162" i="16"/>
  <c r="M162" i="16"/>
  <c r="K162" i="16"/>
  <c r="H162" i="16" s="1"/>
  <c r="F163" i="16"/>
  <c r="M163" i="16"/>
  <c r="K163" i="16"/>
  <c r="H163" i="16" s="1"/>
  <c r="F164" i="16"/>
  <c r="M164" i="16"/>
  <c r="K164" i="16"/>
  <c r="H164" i="16" s="1"/>
  <c r="F165" i="16"/>
  <c r="M165" i="16"/>
  <c r="K165" i="16"/>
  <c r="H165" i="16" s="1"/>
  <c r="F166" i="16"/>
  <c r="M166" i="16"/>
  <c r="K166" i="16"/>
  <c r="H166" i="16" s="1"/>
  <c r="F167" i="16"/>
  <c r="M167" i="16"/>
  <c r="K167" i="16"/>
  <c r="H167" i="16" s="1"/>
  <c r="F168" i="16"/>
  <c r="M168" i="16"/>
  <c r="K168" i="16"/>
  <c r="H168" i="16" s="1"/>
  <c r="F169" i="16"/>
  <c r="M169" i="16"/>
  <c r="K169" i="16"/>
  <c r="H169" i="16" s="1"/>
  <c r="F170" i="16"/>
  <c r="M170" i="16"/>
  <c r="K170" i="16"/>
  <c r="H170" i="16" s="1"/>
  <c r="F171" i="16"/>
  <c r="M171" i="16"/>
  <c r="K171" i="16"/>
  <c r="H171" i="16" s="1"/>
  <c r="F172" i="16"/>
  <c r="M172" i="16"/>
  <c r="K172" i="16"/>
  <c r="H172" i="16" s="1"/>
  <c r="F173" i="16"/>
  <c r="M173" i="16"/>
  <c r="K173" i="16"/>
  <c r="H173" i="16" s="1"/>
  <c r="F174" i="16"/>
  <c r="M174" i="16"/>
  <c r="K174" i="16"/>
  <c r="H174" i="16" s="1"/>
  <c r="F175" i="16"/>
  <c r="M175" i="16"/>
  <c r="K175" i="16"/>
  <c r="H175" i="16" s="1"/>
  <c r="F176" i="16"/>
  <c r="M176" i="16"/>
  <c r="K176" i="16"/>
  <c r="H176" i="16" s="1"/>
  <c r="F177" i="16"/>
  <c r="M177" i="16"/>
  <c r="K177" i="16"/>
  <c r="H177" i="16" s="1"/>
  <c r="F178" i="16"/>
  <c r="M178" i="16"/>
  <c r="K178" i="16"/>
  <c r="H178" i="16" s="1"/>
  <c r="F179" i="16"/>
  <c r="M179" i="16"/>
  <c r="K179" i="16"/>
  <c r="H179" i="16" s="1"/>
  <c r="F180" i="16"/>
  <c r="M180" i="16"/>
  <c r="K180" i="16"/>
  <c r="H180" i="16" s="1"/>
  <c r="F181" i="16"/>
  <c r="M181" i="16"/>
  <c r="K181" i="16"/>
  <c r="H181" i="16" s="1"/>
  <c r="F182" i="16"/>
  <c r="M182" i="16"/>
  <c r="K182" i="16"/>
  <c r="H182" i="16" s="1"/>
  <c r="F183" i="16"/>
  <c r="M183" i="16"/>
  <c r="K183" i="16"/>
  <c r="H183" i="16" s="1"/>
  <c r="F184" i="16"/>
  <c r="M184" i="16"/>
  <c r="K184" i="16"/>
  <c r="H184" i="16" s="1"/>
  <c r="F185" i="16"/>
  <c r="M185" i="16"/>
  <c r="K185" i="16"/>
  <c r="H185" i="16" s="1"/>
  <c r="F186" i="16"/>
  <c r="M186" i="16"/>
  <c r="K186" i="16"/>
  <c r="H186" i="16" s="1"/>
  <c r="F187" i="16"/>
  <c r="M187" i="16"/>
  <c r="K187" i="16"/>
  <c r="H187" i="16" s="1"/>
  <c r="F188" i="16"/>
  <c r="M188" i="16"/>
  <c r="K188" i="16"/>
  <c r="H188" i="16" s="1"/>
  <c r="F189" i="16"/>
  <c r="M189" i="16"/>
  <c r="K189" i="16"/>
  <c r="H189" i="16" s="1"/>
  <c r="F190" i="16"/>
  <c r="M190" i="16"/>
  <c r="K190" i="16"/>
  <c r="H190" i="16" s="1"/>
  <c r="F191" i="16"/>
  <c r="M191" i="16"/>
  <c r="K191" i="16"/>
  <c r="H191" i="16" s="1"/>
  <c r="F192" i="16"/>
  <c r="M192" i="16"/>
  <c r="K192" i="16"/>
  <c r="H192" i="16" s="1"/>
  <c r="F193" i="16"/>
  <c r="M193" i="16"/>
  <c r="K193" i="16"/>
  <c r="H193" i="16" s="1"/>
  <c r="F194" i="16"/>
  <c r="M194" i="16"/>
  <c r="K194" i="16"/>
  <c r="H194" i="16" s="1"/>
  <c r="F195" i="16"/>
  <c r="M195" i="16"/>
  <c r="K195" i="16"/>
  <c r="H195" i="16" s="1"/>
  <c r="F196" i="16"/>
  <c r="M196" i="16"/>
  <c r="K196" i="16"/>
  <c r="H196" i="16" s="1"/>
  <c r="F197" i="16"/>
  <c r="M197" i="16"/>
  <c r="K197" i="16"/>
  <c r="H197" i="16" s="1"/>
  <c r="F198" i="16"/>
  <c r="M198" i="16"/>
  <c r="K198" i="16"/>
  <c r="H198" i="16" s="1"/>
  <c r="F199" i="16"/>
  <c r="M199" i="16"/>
  <c r="K199" i="16"/>
  <c r="H199" i="16" s="1"/>
  <c r="F200" i="16"/>
  <c r="M200" i="16"/>
  <c r="K200" i="16"/>
  <c r="H200" i="16" s="1"/>
  <c r="F201" i="16"/>
  <c r="M201" i="16"/>
  <c r="K201" i="16"/>
  <c r="H201" i="16" s="1"/>
  <c r="F202" i="16"/>
  <c r="M202" i="16"/>
  <c r="K202" i="16"/>
  <c r="H202" i="16" s="1"/>
  <c r="B7" i="16"/>
  <c r="L22" i="16"/>
  <c r="J22" i="16"/>
  <c r="G22" i="16" s="1"/>
  <c r="L23" i="16"/>
  <c r="J23" i="16"/>
  <c r="G23" i="16" s="1"/>
  <c r="L24" i="16"/>
  <c r="J24" i="16"/>
  <c r="G24" i="16" s="1"/>
  <c r="L25" i="16"/>
  <c r="J25" i="16"/>
  <c r="G25" i="16" s="1"/>
  <c r="L26" i="16"/>
  <c r="J26" i="16"/>
  <c r="G26" i="16" s="1"/>
  <c r="L27" i="16"/>
  <c r="J27" i="16"/>
  <c r="G27" i="16" s="1"/>
  <c r="L28" i="16"/>
  <c r="J28" i="16"/>
  <c r="G28" i="16" s="1"/>
  <c r="L29" i="16"/>
  <c r="J29" i="16"/>
  <c r="G29" i="16" s="1"/>
  <c r="L30" i="16"/>
  <c r="J30" i="16"/>
  <c r="G30" i="16" s="1"/>
  <c r="L31" i="16"/>
  <c r="J31" i="16"/>
  <c r="G31" i="16" s="1"/>
  <c r="L32" i="16"/>
  <c r="J32" i="16"/>
  <c r="G32" i="16" s="1"/>
  <c r="L33" i="16"/>
  <c r="J33" i="16"/>
  <c r="G33" i="16" s="1"/>
  <c r="L34" i="16"/>
  <c r="J34" i="16"/>
  <c r="G34" i="16" s="1"/>
  <c r="L35" i="16"/>
  <c r="J35" i="16"/>
  <c r="G35" i="16" s="1"/>
  <c r="L36" i="16"/>
  <c r="J36" i="16"/>
  <c r="G36" i="16" s="1"/>
  <c r="L37" i="16"/>
  <c r="J37" i="16"/>
  <c r="G37" i="16" s="1"/>
  <c r="L38" i="16"/>
  <c r="J38" i="16"/>
  <c r="G38" i="16" s="1"/>
  <c r="L39" i="16"/>
  <c r="J39" i="16"/>
  <c r="G39" i="16" s="1"/>
  <c r="L40" i="16"/>
  <c r="J40" i="16"/>
  <c r="G40" i="16" s="1"/>
  <c r="L41" i="16"/>
  <c r="J41" i="16"/>
  <c r="G41" i="16" s="1"/>
  <c r="L42" i="16"/>
  <c r="J42" i="16"/>
  <c r="G42" i="16" s="1"/>
  <c r="L43" i="16"/>
  <c r="J43" i="16"/>
  <c r="G43" i="16" s="1"/>
  <c r="L44" i="16"/>
  <c r="J44" i="16"/>
  <c r="G44" i="16" s="1"/>
  <c r="L45" i="16"/>
  <c r="J45" i="16"/>
  <c r="G45" i="16" s="1"/>
  <c r="L46" i="16"/>
  <c r="J46" i="16"/>
  <c r="G46" i="16" s="1"/>
  <c r="L47" i="16"/>
  <c r="J47" i="16"/>
  <c r="G47" i="16" s="1"/>
  <c r="L48" i="16"/>
  <c r="J48" i="16"/>
  <c r="G48" i="16" s="1"/>
  <c r="L49" i="16"/>
  <c r="J49" i="16"/>
  <c r="G49" i="16" s="1"/>
  <c r="L50" i="16"/>
  <c r="J50" i="16"/>
  <c r="G50" i="16" s="1"/>
  <c r="L51" i="16"/>
  <c r="J51" i="16"/>
  <c r="G51" i="16" s="1"/>
  <c r="L52" i="16"/>
  <c r="J52" i="16"/>
  <c r="G52" i="16" s="1"/>
  <c r="L53" i="16"/>
  <c r="J53" i="16"/>
  <c r="G53" i="16" s="1"/>
  <c r="L54" i="16"/>
  <c r="J54" i="16"/>
  <c r="G54" i="16" s="1"/>
  <c r="L55" i="16"/>
  <c r="J55" i="16"/>
  <c r="G55" i="16" s="1"/>
  <c r="L56" i="16"/>
  <c r="J56" i="16"/>
  <c r="G56" i="16" s="1"/>
  <c r="L57" i="16"/>
  <c r="J57" i="16"/>
  <c r="G57" i="16" s="1"/>
  <c r="L58" i="16"/>
  <c r="J58" i="16"/>
  <c r="G58" i="16" s="1"/>
  <c r="L59" i="16"/>
  <c r="J59" i="16"/>
  <c r="G59" i="16" s="1"/>
  <c r="L60" i="16"/>
  <c r="J60" i="16"/>
  <c r="G60" i="16" s="1"/>
  <c r="L61" i="16"/>
  <c r="J61" i="16"/>
  <c r="G61" i="16" s="1"/>
  <c r="L62" i="16"/>
  <c r="J62" i="16"/>
  <c r="G62" i="16" s="1"/>
  <c r="L63" i="16"/>
  <c r="J63" i="16"/>
  <c r="G63" i="16" s="1"/>
  <c r="L64" i="16"/>
  <c r="J64" i="16"/>
  <c r="G64" i="16" s="1"/>
  <c r="L65" i="16"/>
  <c r="J65" i="16"/>
  <c r="G65" i="16" s="1"/>
  <c r="L66" i="16"/>
  <c r="J66" i="16"/>
  <c r="G66" i="16" s="1"/>
  <c r="L67" i="16"/>
  <c r="J67" i="16"/>
  <c r="G67" i="16" s="1"/>
  <c r="L68" i="16"/>
  <c r="J68" i="16"/>
  <c r="G68" i="16" s="1"/>
  <c r="L69" i="16"/>
  <c r="J69" i="16"/>
  <c r="G69" i="16" s="1"/>
  <c r="L70" i="16"/>
  <c r="J70" i="16"/>
  <c r="G70" i="16" s="1"/>
  <c r="L71" i="16"/>
  <c r="J71" i="16"/>
  <c r="G71" i="16" s="1"/>
  <c r="L72" i="16"/>
  <c r="J72" i="16"/>
  <c r="G72" i="16" s="1"/>
  <c r="L73" i="16"/>
  <c r="J73" i="16"/>
  <c r="G73" i="16" s="1"/>
  <c r="L74" i="16"/>
  <c r="J74" i="16"/>
  <c r="G74" i="16" s="1"/>
  <c r="L75" i="16"/>
  <c r="J75" i="16"/>
  <c r="G75" i="16" s="1"/>
  <c r="L76" i="16"/>
  <c r="J76" i="16"/>
  <c r="G76" i="16" s="1"/>
  <c r="L77" i="16"/>
  <c r="J77" i="16"/>
  <c r="G77" i="16" s="1"/>
  <c r="L78" i="16"/>
  <c r="J78" i="16"/>
  <c r="G78" i="16" s="1"/>
  <c r="L79" i="16"/>
  <c r="J79" i="16"/>
  <c r="G79" i="16" s="1"/>
  <c r="L80" i="16"/>
  <c r="J80" i="16"/>
  <c r="G80" i="16" s="1"/>
  <c r="L81" i="16"/>
  <c r="J81" i="16"/>
  <c r="G81" i="16" s="1"/>
  <c r="L82" i="16"/>
  <c r="J82" i="16"/>
  <c r="G82" i="16" s="1"/>
  <c r="L83" i="16"/>
  <c r="J83" i="16"/>
  <c r="G83" i="16" s="1"/>
  <c r="L84" i="16"/>
  <c r="J84" i="16"/>
  <c r="G84" i="16" s="1"/>
  <c r="L85" i="16"/>
  <c r="J85" i="16"/>
  <c r="G85" i="16" s="1"/>
  <c r="L86" i="16"/>
  <c r="J86" i="16"/>
  <c r="G86" i="16" s="1"/>
  <c r="L87" i="16"/>
  <c r="J87" i="16"/>
  <c r="G87" i="16" s="1"/>
  <c r="L88" i="16"/>
  <c r="J88" i="16"/>
  <c r="G88" i="16" s="1"/>
  <c r="L89" i="16"/>
  <c r="J89" i="16"/>
  <c r="G89" i="16" s="1"/>
  <c r="L90" i="16"/>
  <c r="J90" i="16"/>
  <c r="G90" i="16" s="1"/>
  <c r="L91" i="16"/>
  <c r="J91" i="16"/>
  <c r="G91" i="16" s="1"/>
  <c r="L92" i="16"/>
  <c r="J92" i="16"/>
  <c r="G92" i="16" s="1"/>
  <c r="L93" i="16"/>
  <c r="J93" i="16"/>
  <c r="G93" i="16" s="1"/>
  <c r="L94" i="16"/>
  <c r="J94" i="16"/>
  <c r="G94" i="16" s="1"/>
  <c r="L95" i="16"/>
  <c r="J95" i="16"/>
  <c r="G95" i="16" s="1"/>
  <c r="L96" i="16"/>
  <c r="J96" i="16"/>
  <c r="G96" i="16" s="1"/>
  <c r="L97" i="16"/>
  <c r="J97" i="16"/>
  <c r="G97" i="16" s="1"/>
  <c r="L98" i="16"/>
  <c r="J98" i="16"/>
  <c r="G98" i="16" s="1"/>
  <c r="L99" i="16"/>
  <c r="J99" i="16"/>
  <c r="G99" i="16" s="1"/>
  <c r="L100" i="16"/>
  <c r="J100" i="16"/>
  <c r="G100" i="16" s="1"/>
  <c r="L101" i="16"/>
  <c r="J101" i="16"/>
  <c r="G101" i="16" s="1"/>
  <c r="L102" i="16"/>
  <c r="J102" i="16"/>
  <c r="G102" i="16" s="1"/>
  <c r="L103" i="16"/>
  <c r="J103" i="16"/>
  <c r="G103" i="16" s="1"/>
  <c r="L104" i="16"/>
  <c r="J104" i="16"/>
  <c r="G104" i="16" s="1"/>
  <c r="L105" i="16"/>
  <c r="J105" i="16"/>
  <c r="G105" i="16" s="1"/>
  <c r="L106" i="16"/>
  <c r="J106" i="16"/>
  <c r="G106" i="16" s="1"/>
  <c r="L107" i="16"/>
  <c r="J107" i="16"/>
  <c r="G107" i="16" s="1"/>
  <c r="L108" i="16"/>
  <c r="J108" i="16"/>
  <c r="G108" i="16" s="1"/>
  <c r="L109" i="16"/>
  <c r="J109" i="16"/>
  <c r="G109" i="16" s="1"/>
  <c r="L110" i="16"/>
  <c r="J110" i="16"/>
  <c r="G110" i="16" s="1"/>
  <c r="L111" i="16"/>
  <c r="J111" i="16"/>
  <c r="G111" i="16" s="1"/>
  <c r="L112" i="16"/>
  <c r="J112" i="16"/>
  <c r="G112" i="16" s="1"/>
  <c r="L113" i="16"/>
  <c r="J113" i="16"/>
  <c r="G113" i="16" s="1"/>
  <c r="L114" i="16"/>
  <c r="J114" i="16"/>
  <c r="G114" i="16" s="1"/>
  <c r="L115" i="16"/>
  <c r="J115" i="16"/>
  <c r="G115" i="16" s="1"/>
  <c r="L116" i="16"/>
  <c r="J116" i="16"/>
  <c r="G116" i="16" s="1"/>
  <c r="L117" i="16"/>
  <c r="J117" i="16"/>
  <c r="G117" i="16" s="1"/>
  <c r="L118" i="16"/>
  <c r="J118" i="16"/>
  <c r="G118" i="16" s="1"/>
  <c r="L119" i="16"/>
  <c r="J119" i="16"/>
  <c r="G119" i="16" s="1"/>
  <c r="L120" i="16"/>
  <c r="J120" i="16"/>
  <c r="G120" i="16" s="1"/>
  <c r="L121" i="16"/>
  <c r="J121" i="16"/>
  <c r="G121" i="16" s="1"/>
  <c r="L122" i="16"/>
  <c r="J122" i="16"/>
  <c r="G122" i="16" s="1"/>
  <c r="L123" i="16"/>
  <c r="J123" i="16"/>
  <c r="G123" i="16" s="1"/>
  <c r="L124" i="16"/>
  <c r="J124" i="16"/>
  <c r="G124" i="16" s="1"/>
  <c r="L125" i="16"/>
  <c r="J125" i="16"/>
  <c r="G125" i="16" s="1"/>
  <c r="L126" i="16"/>
  <c r="J126" i="16"/>
  <c r="G126" i="16" s="1"/>
  <c r="L127" i="16"/>
  <c r="J127" i="16"/>
  <c r="G127" i="16" s="1"/>
  <c r="L128" i="16"/>
  <c r="J128" i="16"/>
  <c r="G128" i="16" s="1"/>
  <c r="L129" i="16"/>
  <c r="J129" i="16"/>
  <c r="G129" i="16" s="1"/>
  <c r="L130" i="16"/>
  <c r="J130" i="16"/>
  <c r="G130" i="16" s="1"/>
  <c r="L131" i="16"/>
  <c r="J131" i="16"/>
  <c r="G131" i="16" s="1"/>
  <c r="L132" i="16"/>
  <c r="J132" i="16"/>
  <c r="G132" i="16" s="1"/>
  <c r="L133" i="16"/>
  <c r="J133" i="16"/>
  <c r="G133" i="16" s="1"/>
  <c r="L134" i="16"/>
  <c r="J134" i="16"/>
  <c r="G134" i="16" s="1"/>
  <c r="L135" i="16"/>
  <c r="J135" i="16"/>
  <c r="G135" i="16" s="1"/>
  <c r="L136" i="16"/>
  <c r="J136" i="16"/>
  <c r="G136" i="16" s="1"/>
  <c r="L137" i="16"/>
  <c r="J137" i="16"/>
  <c r="G137" i="16" s="1"/>
  <c r="L138" i="16"/>
  <c r="J138" i="16"/>
  <c r="G138" i="16" s="1"/>
  <c r="L139" i="16"/>
  <c r="J139" i="16"/>
  <c r="G139" i="16" s="1"/>
  <c r="L140" i="16"/>
  <c r="J140" i="16"/>
  <c r="G140" i="16" s="1"/>
  <c r="L141" i="16"/>
  <c r="J141" i="16"/>
  <c r="G141" i="16" s="1"/>
  <c r="L142" i="16"/>
  <c r="J142" i="16"/>
  <c r="G142" i="16" s="1"/>
  <c r="L143" i="16"/>
  <c r="J143" i="16"/>
  <c r="G143" i="16" s="1"/>
  <c r="L144" i="16"/>
  <c r="J144" i="16"/>
  <c r="G144" i="16" s="1"/>
  <c r="L145" i="16"/>
  <c r="J145" i="16"/>
  <c r="G145" i="16" s="1"/>
  <c r="L146" i="16"/>
  <c r="J146" i="16"/>
  <c r="G146" i="16" s="1"/>
  <c r="L147" i="16"/>
  <c r="J147" i="16"/>
  <c r="G147" i="16" s="1"/>
  <c r="L148" i="16"/>
  <c r="J148" i="16"/>
  <c r="G148" i="16" s="1"/>
  <c r="L149" i="16"/>
  <c r="J149" i="16"/>
  <c r="G149" i="16" s="1"/>
  <c r="L150" i="16"/>
  <c r="J150" i="16"/>
  <c r="G150" i="16" s="1"/>
  <c r="L151" i="16"/>
  <c r="J151" i="16"/>
  <c r="G151" i="16" s="1"/>
  <c r="L152" i="16"/>
  <c r="J152" i="16"/>
  <c r="G152" i="16" s="1"/>
  <c r="L153" i="16"/>
  <c r="J153" i="16"/>
  <c r="G153" i="16" s="1"/>
  <c r="L154" i="16"/>
  <c r="J154" i="16"/>
  <c r="G154" i="16" s="1"/>
  <c r="L155" i="16"/>
  <c r="J155" i="16"/>
  <c r="G155" i="16" s="1"/>
  <c r="L156" i="16"/>
  <c r="J156" i="16"/>
  <c r="G156" i="16" s="1"/>
  <c r="L157" i="16"/>
  <c r="J157" i="16"/>
  <c r="G157" i="16" s="1"/>
  <c r="L158" i="16"/>
  <c r="J158" i="16"/>
  <c r="G158" i="16" s="1"/>
  <c r="L159" i="16"/>
  <c r="J159" i="16"/>
  <c r="G159" i="16" s="1"/>
  <c r="L160" i="16"/>
  <c r="J160" i="16"/>
  <c r="G160" i="16" s="1"/>
  <c r="L161" i="16"/>
  <c r="J161" i="16"/>
  <c r="G161" i="16" s="1"/>
  <c r="L162" i="16"/>
  <c r="J162" i="16"/>
  <c r="G162" i="16" s="1"/>
  <c r="L163" i="16"/>
  <c r="J163" i="16"/>
  <c r="G163" i="16" s="1"/>
  <c r="L164" i="16"/>
  <c r="J164" i="16"/>
  <c r="G164" i="16" s="1"/>
  <c r="L165" i="16"/>
  <c r="J165" i="16"/>
  <c r="G165" i="16" s="1"/>
  <c r="L166" i="16"/>
  <c r="J166" i="16"/>
  <c r="G166" i="16" s="1"/>
  <c r="L167" i="16"/>
  <c r="J167" i="16"/>
  <c r="G167" i="16" s="1"/>
  <c r="L168" i="16"/>
  <c r="J168" i="16"/>
  <c r="G168" i="16" s="1"/>
  <c r="L169" i="16"/>
  <c r="J169" i="16"/>
  <c r="G169" i="16" s="1"/>
  <c r="L170" i="16"/>
  <c r="J170" i="16"/>
  <c r="G170" i="16" s="1"/>
  <c r="L171" i="16"/>
  <c r="J171" i="16"/>
  <c r="G171" i="16" s="1"/>
  <c r="L172" i="16"/>
  <c r="J172" i="16"/>
  <c r="G172" i="16" s="1"/>
  <c r="L173" i="16"/>
  <c r="J173" i="16"/>
  <c r="G173" i="16" s="1"/>
  <c r="L174" i="16"/>
  <c r="J174" i="16"/>
  <c r="G174" i="16" s="1"/>
  <c r="L175" i="16"/>
  <c r="J175" i="16"/>
  <c r="G175" i="16" s="1"/>
  <c r="L176" i="16"/>
  <c r="J176" i="16"/>
  <c r="G176" i="16" s="1"/>
  <c r="L177" i="16"/>
  <c r="J177" i="16"/>
  <c r="G177" i="16" s="1"/>
  <c r="L178" i="16"/>
  <c r="J178" i="16"/>
  <c r="G178" i="16" s="1"/>
  <c r="L179" i="16"/>
  <c r="J179" i="16"/>
  <c r="G179" i="16" s="1"/>
  <c r="L180" i="16"/>
  <c r="J180" i="16"/>
  <c r="G180" i="16" s="1"/>
  <c r="L181" i="16"/>
  <c r="J181" i="16"/>
  <c r="G181" i="16" s="1"/>
  <c r="L182" i="16"/>
  <c r="J182" i="16"/>
  <c r="G182" i="16" s="1"/>
  <c r="L183" i="16"/>
  <c r="J183" i="16"/>
  <c r="G183" i="16" s="1"/>
  <c r="L184" i="16"/>
  <c r="J184" i="16"/>
  <c r="G184" i="16" s="1"/>
  <c r="L185" i="16"/>
  <c r="J185" i="16"/>
  <c r="G185" i="16" s="1"/>
  <c r="L186" i="16"/>
  <c r="J186" i="16"/>
  <c r="G186" i="16" s="1"/>
  <c r="L187" i="16"/>
  <c r="J187" i="16"/>
  <c r="G187" i="16" s="1"/>
  <c r="L188" i="16"/>
  <c r="J188" i="16"/>
  <c r="G188" i="16" s="1"/>
  <c r="L189" i="16"/>
  <c r="J189" i="16"/>
  <c r="G189" i="16" s="1"/>
  <c r="L190" i="16"/>
  <c r="J190" i="16"/>
  <c r="G190" i="16" s="1"/>
  <c r="L191" i="16"/>
  <c r="J191" i="16"/>
  <c r="G191" i="16" s="1"/>
  <c r="L192" i="16"/>
  <c r="J192" i="16"/>
  <c r="G192" i="16" s="1"/>
  <c r="L193" i="16"/>
  <c r="J193" i="16"/>
  <c r="G193" i="16" s="1"/>
  <c r="L194" i="16"/>
  <c r="J194" i="16"/>
  <c r="G194" i="16" s="1"/>
  <c r="L195" i="16"/>
  <c r="J195" i="16"/>
  <c r="G195" i="16" s="1"/>
  <c r="L196" i="16"/>
  <c r="J196" i="16"/>
  <c r="G196" i="16" s="1"/>
  <c r="L197" i="16"/>
  <c r="J197" i="16"/>
  <c r="G197" i="16" s="1"/>
  <c r="L198" i="16"/>
  <c r="J198" i="16"/>
  <c r="G198" i="16" s="1"/>
  <c r="L199" i="16"/>
  <c r="J199" i="16"/>
  <c r="G199" i="16" s="1"/>
  <c r="L200" i="16"/>
  <c r="J200" i="16"/>
  <c r="G200" i="16" s="1"/>
  <c r="L201" i="16"/>
  <c r="J201" i="16"/>
  <c r="G201" i="16" s="1"/>
  <c r="L202" i="16"/>
  <c r="J202" i="16"/>
  <c r="G202" i="16" s="1"/>
  <c r="B12" i="16"/>
  <c r="I105" i="16"/>
  <c r="I106" i="16"/>
  <c r="I107" i="16"/>
  <c r="I108" i="16"/>
  <c r="I109" i="16"/>
  <c r="I110" i="16"/>
  <c r="C21" i="16"/>
  <c r="B21" i="16"/>
  <c r="H21" i="16"/>
  <c r="G21" i="16"/>
  <c r="B17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53" i="16"/>
  <c r="B19" i="16"/>
  <c r="B22" i="16"/>
  <c r="A23" i="16"/>
  <c r="B23" i="16"/>
  <c r="A24" i="16"/>
  <c r="B24" i="16"/>
  <c r="A25" i="16"/>
  <c r="B25" i="16"/>
  <c r="A26" i="16"/>
  <c r="B26" i="16"/>
  <c r="A27" i="16"/>
  <c r="B27" i="16"/>
  <c r="A28" i="16"/>
  <c r="B28" i="16"/>
  <c r="A29" i="16"/>
  <c r="B29" i="16"/>
  <c r="A30" i="16"/>
  <c r="B30" i="16"/>
  <c r="A31" i="16"/>
  <c r="B31" i="16"/>
  <c r="A32" i="16"/>
  <c r="B32" i="16"/>
  <c r="A33" i="16"/>
  <c r="B33" i="16"/>
  <c r="A34" i="16"/>
  <c r="B34" i="16"/>
  <c r="A35" i="16"/>
  <c r="B35" i="16"/>
  <c r="A36" i="16"/>
  <c r="B36" i="16"/>
  <c r="A37" i="16"/>
  <c r="B37" i="16"/>
  <c r="A38" i="16"/>
  <c r="B38" i="16"/>
  <c r="A39" i="16"/>
  <c r="B39" i="16"/>
  <c r="A40" i="16"/>
  <c r="B40" i="16"/>
  <c r="A41" i="16"/>
  <c r="B41" i="16"/>
  <c r="A42" i="16"/>
  <c r="B42" i="16"/>
  <c r="A43" i="16"/>
  <c r="B43" i="16"/>
  <c r="A44" i="16"/>
  <c r="B44" i="16"/>
  <c r="A45" i="16"/>
  <c r="B45" i="16"/>
  <c r="A46" i="16"/>
  <c r="B46" i="16"/>
  <c r="A47" i="16"/>
  <c r="B47" i="16"/>
  <c r="A48" i="16"/>
  <c r="B48" i="16"/>
  <c r="A49" i="16"/>
  <c r="B49" i="16"/>
  <c r="A50" i="16"/>
  <c r="B50" i="16"/>
  <c r="A51" i="16"/>
  <c r="B51" i="16"/>
  <c r="A52" i="16"/>
  <c r="B52" i="16"/>
  <c r="A53" i="16"/>
  <c r="B53" i="16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B82" i="16"/>
  <c r="A83" i="16"/>
  <c r="B83" i="16"/>
  <c r="A84" i="16"/>
  <c r="B84" i="16"/>
  <c r="A85" i="16"/>
  <c r="B85" i="16"/>
  <c r="A86" i="16"/>
  <c r="B86" i="16"/>
  <c r="A87" i="16"/>
  <c r="B87" i="16"/>
  <c r="A88" i="16"/>
  <c r="B88" i="16"/>
  <c r="A89" i="16"/>
  <c r="B89" i="16"/>
  <c r="A90" i="16"/>
  <c r="B90" i="16"/>
  <c r="A91" i="16"/>
  <c r="B91" i="16"/>
  <c r="A92" i="16"/>
  <c r="B92" i="16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100" i="16"/>
  <c r="B100" i="16"/>
  <c r="A101" i="16"/>
  <c r="B101" i="16"/>
  <c r="A102" i="16"/>
  <c r="B102" i="16"/>
  <c r="A103" i="16"/>
  <c r="B103" i="16"/>
  <c r="A104" i="16"/>
  <c r="B104" i="16"/>
  <c r="A105" i="16"/>
  <c r="B105" i="16"/>
  <c r="A106" i="16"/>
  <c r="B106" i="16"/>
  <c r="A107" i="16"/>
  <c r="B107" i="16"/>
  <c r="A108" i="16"/>
  <c r="B108" i="16"/>
  <c r="A109" i="16"/>
  <c r="B109" i="16"/>
  <c r="A110" i="16"/>
  <c r="B110" i="16"/>
  <c r="A111" i="16"/>
  <c r="B111" i="16"/>
  <c r="A112" i="16"/>
  <c r="B112" i="16"/>
  <c r="A113" i="16"/>
  <c r="B113" i="16"/>
  <c r="A114" i="16"/>
  <c r="B114" i="16"/>
  <c r="A115" i="16"/>
  <c r="B115" i="16"/>
  <c r="A116" i="16"/>
  <c r="B116" i="16"/>
  <c r="A117" i="16"/>
  <c r="B117" i="16"/>
  <c r="A118" i="16"/>
  <c r="B118" i="16"/>
  <c r="A119" i="16"/>
  <c r="B119" i="16"/>
  <c r="A120" i="16"/>
  <c r="B120" i="16"/>
  <c r="A121" i="16"/>
  <c r="B121" i="16"/>
  <c r="A122" i="16"/>
  <c r="B122" i="16"/>
  <c r="A123" i="16"/>
  <c r="B123" i="16"/>
  <c r="A124" i="16"/>
  <c r="B124" i="16"/>
  <c r="A125" i="16"/>
  <c r="B125" i="16"/>
  <c r="A126" i="16"/>
  <c r="B126" i="16"/>
  <c r="A127" i="16"/>
  <c r="B127" i="16"/>
  <c r="A128" i="16"/>
  <c r="B128" i="16"/>
  <c r="A129" i="16"/>
  <c r="B129" i="16"/>
  <c r="A130" i="16"/>
  <c r="B130" i="16"/>
  <c r="A131" i="16"/>
  <c r="B131" i="16"/>
  <c r="A132" i="16"/>
  <c r="B132" i="16"/>
  <c r="A133" i="16"/>
  <c r="B133" i="16"/>
  <c r="A134" i="16"/>
  <c r="B134" i="16"/>
  <c r="A135" i="16"/>
  <c r="B135" i="16"/>
  <c r="A136" i="16"/>
  <c r="B136" i="16"/>
  <c r="A137" i="16"/>
  <c r="B137" i="16"/>
  <c r="A138" i="16"/>
  <c r="B138" i="16"/>
  <c r="A139" i="16"/>
  <c r="B139" i="16"/>
  <c r="A140" i="16"/>
  <c r="B140" i="16"/>
  <c r="A141" i="16"/>
  <c r="B141" i="16"/>
  <c r="A142" i="16"/>
  <c r="B142" i="16"/>
  <c r="A143" i="16"/>
  <c r="B143" i="16"/>
  <c r="A144" i="16"/>
  <c r="B144" i="16"/>
  <c r="A145" i="16"/>
  <c r="B145" i="16"/>
  <c r="A146" i="16"/>
  <c r="B146" i="16"/>
  <c r="A147" i="16"/>
  <c r="B147" i="16"/>
  <c r="A148" i="16"/>
  <c r="B148" i="16"/>
  <c r="A149" i="16"/>
  <c r="B149" i="16"/>
  <c r="A150" i="16"/>
  <c r="B150" i="16"/>
  <c r="A151" i="16"/>
  <c r="B151" i="16"/>
  <c r="A152" i="16"/>
  <c r="B152" i="16"/>
  <c r="A153" i="16"/>
  <c r="B153" i="16"/>
  <c r="A154" i="16"/>
  <c r="B154" i="16"/>
  <c r="A155" i="16"/>
  <c r="B155" i="16"/>
  <c r="A156" i="16"/>
  <c r="B156" i="16"/>
  <c r="A157" i="16"/>
  <c r="B157" i="16"/>
  <c r="A158" i="16"/>
  <c r="B158" i="16"/>
  <c r="A159" i="16"/>
  <c r="B159" i="16"/>
  <c r="A160" i="16"/>
  <c r="B160" i="16"/>
  <c r="A161" i="16"/>
  <c r="B161" i="16"/>
  <c r="A162" i="16"/>
  <c r="B162" i="16"/>
  <c r="A163" i="16"/>
  <c r="B163" i="16"/>
  <c r="A164" i="16"/>
  <c r="B164" i="16"/>
  <c r="A165" i="16"/>
  <c r="B165" i="16"/>
  <c r="A166" i="16"/>
  <c r="B166" i="16"/>
  <c r="A167" i="16"/>
  <c r="B167" i="16"/>
  <c r="A168" i="16"/>
  <c r="B168" i="16"/>
  <c r="A169" i="16"/>
  <c r="B169" i="16"/>
  <c r="A170" i="16"/>
  <c r="B170" i="16"/>
  <c r="A171" i="16"/>
  <c r="B171" i="16"/>
  <c r="A172" i="16"/>
  <c r="B172" i="16"/>
  <c r="A173" i="16"/>
  <c r="B173" i="16"/>
  <c r="A174" i="16"/>
  <c r="B174" i="16"/>
  <c r="A175" i="16"/>
  <c r="B175" i="16"/>
  <c r="A176" i="16"/>
  <c r="B176" i="16"/>
  <c r="A177" i="16"/>
  <c r="B177" i="16"/>
  <c r="A178" i="16"/>
  <c r="B178" i="16"/>
  <c r="A179" i="16"/>
  <c r="B179" i="16"/>
  <c r="A180" i="16"/>
  <c r="B180" i="16"/>
  <c r="A181" i="16"/>
  <c r="B181" i="16"/>
  <c r="A182" i="16"/>
  <c r="B182" i="16"/>
  <c r="A183" i="16"/>
  <c r="B183" i="16"/>
  <c r="A184" i="16"/>
  <c r="B184" i="16"/>
  <c r="A185" i="16"/>
  <c r="B185" i="16"/>
  <c r="A186" i="16"/>
  <c r="B186" i="16"/>
  <c r="A187" i="16"/>
  <c r="B187" i="16"/>
  <c r="A188" i="16"/>
  <c r="B188" i="16"/>
  <c r="A189" i="16"/>
  <c r="B189" i="16"/>
  <c r="A190" i="16"/>
  <c r="B190" i="16"/>
  <c r="A191" i="16"/>
  <c r="B191" i="16"/>
  <c r="A192" i="16"/>
  <c r="B192" i="16"/>
  <c r="A193" i="16"/>
  <c r="B193" i="16"/>
  <c r="A194" i="16"/>
  <c r="B194" i="16"/>
  <c r="A195" i="16"/>
  <c r="B195" i="16"/>
  <c r="A196" i="16"/>
  <c r="B196" i="16"/>
  <c r="A197" i="16"/>
  <c r="B197" i="16"/>
  <c r="A198" i="16"/>
  <c r="B198" i="16"/>
  <c r="A199" i="16"/>
  <c r="B199" i="16"/>
  <c r="A200" i="16"/>
  <c r="B200" i="16"/>
  <c r="A201" i="16"/>
  <c r="B201" i="16"/>
  <c r="A202" i="16"/>
  <c r="B202" i="16"/>
  <c r="A203" i="16"/>
  <c r="B203" i="16"/>
  <c r="A204" i="16"/>
  <c r="B204" i="16"/>
  <c r="A205" i="16"/>
  <c r="B205" i="16"/>
  <c r="A206" i="16"/>
  <c r="B206" i="16"/>
  <c r="A207" i="16"/>
  <c r="B207" i="16"/>
  <c r="A208" i="16"/>
  <c r="B208" i="16"/>
  <c r="A209" i="16"/>
  <c r="B209" i="16"/>
  <c r="A210" i="16"/>
  <c r="B210" i="16"/>
  <c r="A211" i="16"/>
  <c r="B211" i="16"/>
  <c r="A212" i="16"/>
  <c r="B212" i="16"/>
  <c r="A213" i="16"/>
  <c r="B213" i="16"/>
  <c r="A214" i="16"/>
  <c r="B214" i="16"/>
  <c r="A215" i="16"/>
  <c r="B215" i="16"/>
  <c r="A216" i="16"/>
  <c r="B216" i="16"/>
  <c r="A217" i="16"/>
  <c r="B217" i="16"/>
  <c r="A218" i="16"/>
  <c r="B218" i="16"/>
  <c r="A219" i="16"/>
  <c r="B219" i="16"/>
  <c r="A220" i="16"/>
  <c r="B220" i="16"/>
  <c r="A221" i="16"/>
  <c r="B221" i="16"/>
  <c r="A222" i="16"/>
  <c r="B222" i="16"/>
  <c r="A223" i="16"/>
  <c r="B223" i="16"/>
  <c r="A224" i="16"/>
  <c r="B224" i="16"/>
  <c r="A225" i="16"/>
  <c r="B225" i="16"/>
  <c r="A226" i="16"/>
  <c r="B226" i="16"/>
  <c r="A227" i="16"/>
  <c r="B227" i="16"/>
  <c r="A228" i="16"/>
  <c r="B228" i="16"/>
  <c r="A229" i="16"/>
  <c r="B229" i="16"/>
  <c r="A230" i="16"/>
  <c r="B230" i="16"/>
  <c r="A231" i="16"/>
  <c r="B231" i="16"/>
  <c r="A232" i="16"/>
  <c r="B232" i="16"/>
  <c r="A233" i="16"/>
  <c r="B233" i="16"/>
  <c r="A234" i="16"/>
  <c r="B234" i="16"/>
  <c r="A235" i="16"/>
  <c r="B235" i="16"/>
  <c r="A236" i="16"/>
  <c r="B236" i="16"/>
  <c r="A237" i="16"/>
  <c r="B237" i="16"/>
  <c r="A238" i="16"/>
  <c r="B238" i="16"/>
  <c r="A239" i="16"/>
  <c r="B239" i="16"/>
  <c r="A240" i="16"/>
  <c r="B240" i="16"/>
  <c r="A241" i="16"/>
  <c r="B241" i="16"/>
  <c r="A242" i="16"/>
  <c r="B242" i="16"/>
  <c r="A243" i="16"/>
  <c r="B243" i="16"/>
  <c r="A244" i="16"/>
  <c r="B244" i="16"/>
  <c r="A245" i="16"/>
  <c r="B245" i="16"/>
  <c r="A246" i="16"/>
  <c r="B246" i="16"/>
  <c r="A247" i="16"/>
  <c r="B247" i="16"/>
  <c r="A248" i="16"/>
  <c r="B248" i="16"/>
  <c r="A249" i="16"/>
  <c r="B249" i="16"/>
  <c r="A250" i="16"/>
  <c r="B250" i="16"/>
  <c r="A251" i="16"/>
  <c r="B251" i="16"/>
  <c r="A252" i="16"/>
  <c r="B252" i="16"/>
  <c r="A253" i="16"/>
  <c r="B253" i="16"/>
  <c r="A254" i="16"/>
  <c r="B254" i="16"/>
  <c r="A255" i="16"/>
  <c r="B255" i="16"/>
  <c r="A256" i="16"/>
  <c r="B256" i="16"/>
  <c r="A257" i="16"/>
  <c r="B257" i="16"/>
  <c r="A258" i="16"/>
  <c r="B258" i="16"/>
  <c r="A259" i="16"/>
  <c r="B259" i="16"/>
  <c r="A260" i="16"/>
  <c r="B260" i="16"/>
  <c r="A261" i="16"/>
  <c r="B261" i="16"/>
  <c r="A262" i="16"/>
  <c r="B262" i="16"/>
  <c r="A263" i="16"/>
  <c r="B263" i="16"/>
  <c r="A264" i="16"/>
  <c r="B264" i="16"/>
  <c r="A265" i="16"/>
  <c r="B265" i="16"/>
  <c r="A266" i="16"/>
  <c r="B266" i="16"/>
  <c r="A267" i="16"/>
  <c r="B267" i="16"/>
  <c r="A268" i="16"/>
  <c r="B268" i="16"/>
  <c r="A269" i="16"/>
  <c r="B269" i="16"/>
  <c r="A270" i="16"/>
  <c r="B270" i="16"/>
  <c r="A271" i="16"/>
  <c r="B271" i="16"/>
  <c r="A272" i="16"/>
  <c r="B272" i="16"/>
  <c r="A273" i="16"/>
  <c r="B273" i="16"/>
  <c r="A274" i="16"/>
  <c r="B274" i="16"/>
  <c r="A275" i="16"/>
  <c r="B275" i="16"/>
  <c r="A276" i="16"/>
  <c r="B276" i="16"/>
  <c r="A277" i="16"/>
  <c r="B277" i="16"/>
  <c r="A278" i="16"/>
  <c r="B278" i="16"/>
  <c r="A279" i="16"/>
  <c r="B279" i="16"/>
  <c r="A280" i="16"/>
  <c r="B280" i="16"/>
  <c r="A281" i="16"/>
  <c r="B281" i="16"/>
  <c r="A282" i="16"/>
  <c r="B282" i="16"/>
  <c r="A283" i="16"/>
  <c r="B283" i="16"/>
  <c r="A284" i="16"/>
  <c r="B284" i="16"/>
  <c r="A285" i="16"/>
  <c r="B285" i="16"/>
  <c r="A286" i="16"/>
  <c r="B286" i="16"/>
  <c r="A287" i="16"/>
  <c r="B287" i="16"/>
  <c r="A288" i="16"/>
  <c r="B288" i="16"/>
  <c r="A289" i="16"/>
  <c r="B289" i="16"/>
  <c r="A290" i="16"/>
  <c r="B290" i="16"/>
  <c r="A291" i="16"/>
  <c r="B291" i="16"/>
  <c r="A292" i="16"/>
  <c r="B292" i="16"/>
  <c r="A293" i="16"/>
  <c r="B293" i="16"/>
  <c r="A294" i="16"/>
  <c r="B294" i="16"/>
  <c r="A295" i="16"/>
  <c r="B295" i="16"/>
  <c r="A296" i="16"/>
  <c r="B296" i="16"/>
  <c r="A297" i="16"/>
  <c r="B297" i="16"/>
  <c r="A298" i="16"/>
  <c r="B298" i="16"/>
  <c r="A299" i="16"/>
  <c r="B299" i="16"/>
  <c r="A300" i="16"/>
  <c r="B300" i="16"/>
  <c r="A301" i="16"/>
  <c r="B301" i="16"/>
  <c r="A302" i="16"/>
  <c r="B302" i="16"/>
  <c r="A303" i="16"/>
  <c r="B303" i="16"/>
  <c r="A304" i="16"/>
  <c r="B304" i="16"/>
  <c r="A305" i="16"/>
  <c r="B305" i="16"/>
  <c r="A306" i="16"/>
  <c r="B306" i="16"/>
  <c r="A307" i="16"/>
  <c r="B307" i="16"/>
  <c r="A308" i="16"/>
  <c r="B308" i="16"/>
  <c r="A309" i="16"/>
  <c r="B309" i="16"/>
  <c r="A310" i="16"/>
  <c r="B310" i="16"/>
  <c r="A311" i="16"/>
  <c r="B311" i="16"/>
  <c r="A312" i="16"/>
  <c r="B312" i="16"/>
  <c r="A313" i="16"/>
  <c r="B313" i="16"/>
  <c r="A314" i="16"/>
  <c r="B314" i="16"/>
  <c r="A315" i="16"/>
  <c r="B315" i="16"/>
  <c r="A316" i="16"/>
  <c r="B316" i="16"/>
  <c r="A317" i="16"/>
  <c r="B317" i="16"/>
  <c r="A318" i="16"/>
  <c r="B318" i="16"/>
  <c r="A319" i="16"/>
  <c r="B319" i="16"/>
  <c r="A320" i="16"/>
  <c r="B320" i="16"/>
  <c r="A321" i="16"/>
  <c r="B321" i="16"/>
  <c r="A322" i="16"/>
  <c r="B322" i="16"/>
  <c r="A323" i="16"/>
  <c r="B323" i="16"/>
  <c r="A324" i="16"/>
  <c r="B324" i="16"/>
  <c r="A325" i="16"/>
  <c r="B325" i="16"/>
  <c r="A326" i="16"/>
  <c r="B326" i="16"/>
  <c r="A327" i="16"/>
  <c r="B327" i="16"/>
  <c r="A328" i="16"/>
  <c r="B328" i="16"/>
  <c r="A329" i="16"/>
  <c r="B329" i="16"/>
  <c r="A330" i="16"/>
  <c r="B330" i="16"/>
  <c r="A331" i="16"/>
  <c r="B331" i="16"/>
  <c r="A332" i="16"/>
  <c r="B332" i="16"/>
  <c r="A333" i="16"/>
  <c r="B333" i="16"/>
  <c r="A334" i="16"/>
  <c r="B334" i="16"/>
  <c r="A335" i="16"/>
  <c r="B335" i="16"/>
  <c r="A336" i="16"/>
  <c r="B336" i="16"/>
  <c r="A337" i="16"/>
  <c r="B337" i="16"/>
  <c r="A338" i="16"/>
  <c r="B338" i="16"/>
  <c r="A339" i="16"/>
  <c r="B339" i="16"/>
  <c r="A340" i="16"/>
  <c r="B340" i="16"/>
  <c r="A341" i="16"/>
  <c r="B341" i="16"/>
  <c r="A342" i="16"/>
  <c r="B342" i="16"/>
  <c r="A343" i="16"/>
  <c r="B343" i="16"/>
  <c r="A344" i="16"/>
  <c r="B344" i="16"/>
  <c r="A345" i="16"/>
  <c r="B345" i="16"/>
  <c r="A346" i="16"/>
  <c r="B346" i="16"/>
  <c r="A347" i="16"/>
  <c r="B347" i="16"/>
  <c r="A348" i="16"/>
  <c r="B348" i="16"/>
  <c r="A349" i="16"/>
  <c r="B349" i="16"/>
  <c r="A350" i="16"/>
  <c r="B350" i="16"/>
  <c r="A351" i="16"/>
  <c r="B351" i="16"/>
  <c r="A352" i="16"/>
  <c r="B352" i="16"/>
  <c r="A353" i="16"/>
  <c r="B353" i="16"/>
  <c r="A354" i="16"/>
  <c r="B354" i="16"/>
  <c r="A355" i="16"/>
  <c r="B355" i="16"/>
  <c r="A356" i="16"/>
  <c r="B356" i="16"/>
  <c r="A357" i="16"/>
  <c r="B357" i="16"/>
  <c r="A358" i="16"/>
  <c r="B358" i="16"/>
  <c r="A359" i="16"/>
  <c r="B359" i="16"/>
  <c r="A360" i="16"/>
  <c r="B360" i="16"/>
  <c r="A361" i="16"/>
  <c r="B361" i="16"/>
  <c r="A362" i="16"/>
  <c r="B362" i="16"/>
  <c r="A363" i="16"/>
  <c r="B363" i="16"/>
  <c r="A364" i="16"/>
  <c r="B364" i="16"/>
  <c r="A365" i="16"/>
  <c r="B365" i="16"/>
  <c r="A366" i="16"/>
  <c r="B366" i="16"/>
  <c r="A367" i="16"/>
  <c r="B367" i="16"/>
  <c r="A368" i="16"/>
  <c r="B368" i="16"/>
  <c r="A369" i="16"/>
  <c r="B369" i="16"/>
  <c r="A370" i="16"/>
  <c r="B370" i="16"/>
  <c r="A371" i="16"/>
  <c r="B371" i="16"/>
  <c r="A372" i="16"/>
  <c r="B372" i="16"/>
  <c r="A373" i="16"/>
  <c r="B373" i="16"/>
  <c r="A374" i="16"/>
  <c r="B374" i="16"/>
  <c r="A375" i="16"/>
  <c r="B375" i="16"/>
  <c r="A376" i="16"/>
  <c r="B376" i="16"/>
  <c r="A377" i="16"/>
  <c r="B377" i="16"/>
  <c r="A378" i="16"/>
  <c r="B378" i="16"/>
  <c r="A379" i="16"/>
  <c r="B379" i="16"/>
  <c r="A380" i="16"/>
  <c r="B380" i="16"/>
  <c r="A381" i="16"/>
  <c r="B381" i="16"/>
  <c r="A382" i="16"/>
  <c r="B382" i="16"/>
  <c r="A383" i="16"/>
  <c r="B383" i="16"/>
  <c r="A384" i="16"/>
  <c r="B384" i="16"/>
  <c r="A385" i="16"/>
  <c r="B385" i="16"/>
  <c r="A386" i="16"/>
  <c r="B386" i="16"/>
  <c r="A387" i="16"/>
  <c r="B387" i="16"/>
  <c r="A388" i="16"/>
  <c r="B388" i="16"/>
  <c r="A389" i="16"/>
  <c r="B389" i="16"/>
  <c r="A390" i="16"/>
  <c r="B390" i="16"/>
  <c r="A391" i="16"/>
  <c r="B391" i="16"/>
  <c r="A392" i="16"/>
  <c r="B392" i="16"/>
  <c r="A393" i="16"/>
  <c r="B393" i="16"/>
  <c r="A394" i="16"/>
  <c r="B394" i="16"/>
  <c r="A395" i="16"/>
  <c r="B395" i="16"/>
  <c r="A396" i="16"/>
  <c r="B396" i="16"/>
  <c r="A397" i="16"/>
  <c r="B397" i="16"/>
  <c r="A398" i="16"/>
  <c r="B398" i="16"/>
  <c r="A399" i="16"/>
  <c r="B399" i="16"/>
  <c r="A400" i="16"/>
  <c r="B400" i="16"/>
  <c r="A401" i="16"/>
  <c r="B401" i="16"/>
  <c r="A402" i="16"/>
  <c r="B402" i="16"/>
  <c r="A403" i="16"/>
  <c r="B403" i="16"/>
  <c r="A404" i="16"/>
  <c r="B404" i="16"/>
  <c r="A405" i="16"/>
  <c r="B405" i="16"/>
  <c r="A406" i="16"/>
  <c r="B406" i="16"/>
  <c r="A407" i="16"/>
  <c r="B407" i="16"/>
  <c r="A408" i="16"/>
  <c r="B408" i="16"/>
  <c r="A409" i="16"/>
  <c r="B409" i="16"/>
  <c r="A410" i="16"/>
  <c r="B410" i="16"/>
  <c r="A411" i="16"/>
  <c r="B411" i="16"/>
  <c r="A412" i="16"/>
  <c r="B412" i="16"/>
  <c r="A413" i="16"/>
  <c r="B413" i="16"/>
  <c r="A414" i="16"/>
  <c r="B414" i="16"/>
  <c r="A415" i="16"/>
  <c r="B415" i="16"/>
  <c r="A416" i="16"/>
  <c r="B416" i="16"/>
  <c r="A417" i="16"/>
  <c r="B417" i="16"/>
  <c r="A418" i="16"/>
  <c r="B418" i="16"/>
  <c r="A419" i="16"/>
  <c r="B419" i="16"/>
  <c r="A420" i="16"/>
  <c r="B420" i="16"/>
  <c r="A421" i="16"/>
  <c r="B421" i="16"/>
  <c r="A422" i="16"/>
  <c r="B422" i="16"/>
  <c r="A423" i="16"/>
  <c r="B423" i="16"/>
  <c r="A424" i="16"/>
  <c r="B424" i="16"/>
  <c r="A425" i="16"/>
  <c r="B425" i="16"/>
  <c r="A426" i="16"/>
  <c r="B426" i="16"/>
  <c r="A427" i="16"/>
  <c r="B427" i="16"/>
  <c r="A428" i="16"/>
  <c r="B428" i="16"/>
  <c r="A429" i="16"/>
  <c r="B429" i="16"/>
  <c r="A430" i="16"/>
  <c r="B430" i="16"/>
  <c r="A431" i="16"/>
  <c r="B431" i="16"/>
  <c r="A432" i="16"/>
  <c r="B432" i="16"/>
  <c r="A433" i="16"/>
  <c r="B433" i="16"/>
  <c r="A434" i="16"/>
  <c r="B434" i="16"/>
  <c r="A435" i="16"/>
  <c r="B435" i="16"/>
  <c r="A436" i="16"/>
  <c r="B436" i="16"/>
  <c r="A437" i="16"/>
  <c r="B437" i="16"/>
  <c r="A438" i="16"/>
  <c r="B438" i="16"/>
  <c r="A439" i="16"/>
  <c r="B439" i="16"/>
  <c r="A440" i="16"/>
  <c r="B440" i="16"/>
  <c r="A441" i="16"/>
  <c r="B441" i="16"/>
  <c r="A442" i="16"/>
  <c r="B442" i="16"/>
  <c r="A443" i="16"/>
  <c r="B443" i="16"/>
  <c r="A444" i="16"/>
  <c r="B444" i="16"/>
  <c r="A445" i="16"/>
  <c r="B445" i="16"/>
  <c r="A446" i="16"/>
  <c r="B446" i="16"/>
  <c r="A447" i="16"/>
  <c r="B447" i="16"/>
  <c r="A448" i="16"/>
  <c r="B448" i="16"/>
  <c r="A449" i="16"/>
  <c r="B449" i="16"/>
  <c r="A450" i="16"/>
  <c r="B450" i="16"/>
  <c r="A451" i="16"/>
  <c r="B451" i="16"/>
  <c r="A452" i="16"/>
  <c r="B452" i="16"/>
  <c r="A453" i="16"/>
  <c r="B453" i="16"/>
  <c r="A454" i="16"/>
  <c r="B454" i="16"/>
  <c r="A455" i="16"/>
  <c r="B455" i="16"/>
  <c r="A456" i="16"/>
  <c r="B456" i="16"/>
  <c r="A457" i="16"/>
  <c r="B457" i="16"/>
  <c r="A458" i="16"/>
  <c r="B458" i="16"/>
  <c r="A459" i="16"/>
  <c r="B459" i="16"/>
  <c r="A460" i="16"/>
  <c r="B460" i="16"/>
  <c r="A461" i="16"/>
  <c r="B461" i="16"/>
  <c r="A462" i="16"/>
  <c r="B462" i="16"/>
  <c r="A463" i="16"/>
  <c r="B463" i="16"/>
  <c r="A464" i="16"/>
  <c r="B464" i="16"/>
  <c r="A465" i="16"/>
  <c r="B465" i="16"/>
  <c r="A466" i="16"/>
  <c r="B466" i="16"/>
  <c r="A467" i="16"/>
  <c r="B467" i="16"/>
  <c r="A468" i="16"/>
  <c r="B468" i="16"/>
  <c r="A469" i="16"/>
  <c r="B469" i="16"/>
  <c r="A470" i="16"/>
  <c r="B470" i="16"/>
  <c r="A471" i="16"/>
  <c r="B471" i="16"/>
  <c r="A472" i="16"/>
  <c r="B472" i="16"/>
  <c r="A473" i="16"/>
  <c r="B473" i="16"/>
  <c r="A474" i="16"/>
  <c r="B474" i="16"/>
  <c r="A475" i="16"/>
  <c r="B475" i="16"/>
  <c r="A476" i="16"/>
  <c r="B476" i="16"/>
  <c r="A477" i="16"/>
  <c r="B477" i="16"/>
  <c r="A478" i="16"/>
  <c r="B478" i="16"/>
  <c r="A479" i="16"/>
  <c r="B479" i="16"/>
  <c r="A480" i="16"/>
  <c r="B480" i="16"/>
  <c r="A481" i="16"/>
  <c r="B481" i="16"/>
  <c r="A482" i="16"/>
  <c r="B482" i="16"/>
  <c r="A483" i="16"/>
  <c r="B483" i="16"/>
  <c r="A484" i="16"/>
  <c r="B484" i="16"/>
  <c r="A485" i="16"/>
  <c r="B485" i="16"/>
  <c r="A486" i="16"/>
  <c r="B486" i="16"/>
  <c r="A487" i="16"/>
  <c r="B487" i="16"/>
  <c r="A488" i="16"/>
  <c r="B488" i="16"/>
  <c r="A489" i="16"/>
  <c r="B489" i="16"/>
  <c r="A490" i="16"/>
  <c r="B490" i="16"/>
  <c r="A491" i="16"/>
  <c r="B491" i="16"/>
  <c r="A492" i="16"/>
  <c r="B492" i="16"/>
  <c r="A493" i="16"/>
  <c r="B493" i="16"/>
  <c r="A494" i="16"/>
  <c r="B494" i="16"/>
  <c r="A495" i="16"/>
  <c r="B495" i="16"/>
  <c r="A496" i="16"/>
  <c r="B496" i="16"/>
  <c r="A497" i="16"/>
  <c r="B497" i="16"/>
  <c r="A498" i="16"/>
  <c r="B498" i="16"/>
  <c r="A499" i="16"/>
  <c r="B499" i="16"/>
  <c r="A500" i="16"/>
  <c r="B500" i="16"/>
  <c r="A501" i="16"/>
  <c r="B501" i="16"/>
  <c r="A502" i="16"/>
  <c r="B502" i="16"/>
  <c r="A503" i="16"/>
  <c r="B503" i="16"/>
  <c r="A504" i="16"/>
  <c r="B504" i="16"/>
  <c r="A505" i="16"/>
  <c r="B505" i="16"/>
  <c r="A506" i="16"/>
  <c r="B506" i="16"/>
  <c r="A507" i="16"/>
  <c r="B507" i="16"/>
  <c r="A508" i="16"/>
  <c r="B508" i="16"/>
  <c r="A509" i="16"/>
  <c r="B509" i="16"/>
  <c r="A510" i="16"/>
  <c r="B510" i="16"/>
  <c r="A511" i="16"/>
  <c r="B511" i="16"/>
  <c r="A512" i="16"/>
  <c r="B512" i="16"/>
  <c r="A513" i="16"/>
  <c r="B513" i="16"/>
  <c r="A514" i="16"/>
  <c r="B514" i="16"/>
  <c r="A515" i="16"/>
  <c r="B515" i="16"/>
  <c r="A516" i="16"/>
  <c r="B516" i="16"/>
  <c r="A517" i="16"/>
  <c r="B517" i="16"/>
  <c r="A518" i="16"/>
  <c r="B518" i="16"/>
  <c r="A519" i="16"/>
  <c r="B519" i="16"/>
  <c r="A520" i="16"/>
  <c r="B520" i="16"/>
  <c r="A521" i="16"/>
  <c r="B521" i="16"/>
  <c r="A522" i="16"/>
  <c r="B522" i="16"/>
  <c r="A523" i="16"/>
  <c r="B523" i="16"/>
  <c r="A524" i="16"/>
  <c r="B524" i="16"/>
  <c r="A525" i="16"/>
  <c r="B525" i="16"/>
  <c r="A526" i="16"/>
  <c r="B526" i="16"/>
  <c r="A527" i="16"/>
  <c r="B527" i="16"/>
  <c r="A528" i="16"/>
  <c r="B528" i="16"/>
  <c r="A529" i="16"/>
  <c r="B529" i="16"/>
  <c r="A530" i="16"/>
  <c r="B530" i="16"/>
  <c r="A531" i="16"/>
  <c r="B531" i="16"/>
  <c r="A532" i="16"/>
  <c r="B532" i="16"/>
  <c r="A533" i="16"/>
  <c r="B533" i="16"/>
  <c r="A534" i="16"/>
  <c r="B534" i="16"/>
  <c r="A535" i="16"/>
  <c r="B535" i="16"/>
  <c r="A536" i="16"/>
  <c r="B536" i="16"/>
  <c r="A537" i="16"/>
  <c r="B537" i="16"/>
  <c r="A538" i="16"/>
  <c r="B538" i="16"/>
  <c r="A539" i="16"/>
  <c r="B539" i="16"/>
  <c r="A540" i="16"/>
  <c r="B540" i="16"/>
  <c r="A541" i="16"/>
  <c r="B541" i="16"/>
  <c r="A542" i="16"/>
  <c r="B542" i="16"/>
  <c r="A543" i="16"/>
  <c r="B543" i="16"/>
  <c r="A544" i="16"/>
  <c r="B544" i="16"/>
  <c r="A545" i="16"/>
  <c r="B545" i="16"/>
  <c r="A546" i="16"/>
  <c r="B546" i="16"/>
  <c r="A547" i="16"/>
  <c r="B547" i="16"/>
  <c r="A548" i="16"/>
  <c r="B548" i="16"/>
  <c r="A549" i="16"/>
  <c r="B549" i="16"/>
  <c r="A550" i="16"/>
  <c r="B550" i="16"/>
  <c r="A551" i="16"/>
  <c r="B551" i="16"/>
  <c r="A552" i="16"/>
  <c r="B552" i="16"/>
  <c r="A553" i="16"/>
  <c r="B553" i="16"/>
  <c r="A554" i="16"/>
  <c r="B554" i="16"/>
  <c r="A555" i="16"/>
  <c r="B555" i="16"/>
  <c r="A556" i="16"/>
  <c r="B556" i="16"/>
  <c r="A557" i="16"/>
  <c r="B557" i="16"/>
  <c r="A558" i="16"/>
  <c r="B558" i="16"/>
  <c r="A559" i="16"/>
  <c r="B559" i="16"/>
  <c r="A560" i="16"/>
  <c r="B560" i="16"/>
  <c r="A561" i="16"/>
  <c r="B561" i="16"/>
  <c r="A562" i="16"/>
  <c r="B562" i="16"/>
  <c r="A563" i="16"/>
  <c r="B563" i="16"/>
  <c r="A564" i="16"/>
  <c r="B564" i="16"/>
  <c r="A565" i="16"/>
  <c r="B565" i="16"/>
  <c r="A566" i="16"/>
  <c r="B566" i="16"/>
  <c r="A567" i="16"/>
  <c r="B567" i="16"/>
  <c r="A568" i="16"/>
  <c r="B568" i="16"/>
  <c r="A569" i="16"/>
  <c r="B569" i="16"/>
  <c r="A570" i="16"/>
  <c r="B570" i="16"/>
  <c r="A571" i="16"/>
  <c r="B571" i="16"/>
  <c r="A572" i="16"/>
  <c r="B572" i="16"/>
  <c r="A573" i="16"/>
  <c r="B573" i="16"/>
  <c r="A574" i="16"/>
  <c r="B574" i="16"/>
  <c r="A575" i="16"/>
  <c r="B575" i="16"/>
  <c r="A576" i="16"/>
  <c r="B576" i="16"/>
  <c r="A577" i="16"/>
  <c r="B577" i="16"/>
  <c r="A578" i="16"/>
  <c r="B578" i="16"/>
  <c r="A579" i="16"/>
  <c r="B579" i="16"/>
  <c r="A580" i="16"/>
  <c r="B580" i="16"/>
  <c r="A581" i="16"/>
  <c r="B581" i="16"/>
  <c r="A582" i="16"/>
  <c r="B582" i="16"/>
  <c r="A583" i="16"/>
  <c r="B583" i="16"/>
  <c r="A584" i="16"/>
  <c r="B584" i="16"/>
  <c r="A585" i="16"/>
  <c r="B585" i="16"/>
  <c r="A586" i="16"/>
  <c r="B586" i="16"/>
  <c r="A587" i="16"/>
  <c r="B587" i="16"/>
  <c r="A588" i="16"/>
  <c r="B588" i="16"/>
  <c r="A589" i="16"/>
  <c r="B589" i="16"/>
  <c r="A590" i="16"/>
  <c r="B590" i="16"/>
  <c r="A591" i="16"/>
  <c r="B591" i="16"/>
  <c r="A592" i="16"/>
  <c r="B592" i="16"/>
  <c r="A593" i="16"/>
  <c r="B593" i="16"/>
  <c r="A594" i="16"/>
  <c r="B594" i="16"/>
  <c r="A595" i="16"/>
  <c r="B595" i="16"/>
  <c r="A596" i="16"/>
  <c r="B596" i="16"/>
  <c r="A597" i="16"/>
  <c r="B597" i="16"/>
  <c r="A598" i="16"/>
  <c r="B598" i="16"/>
  <c r="A599" i="16"/>
  <c r="B599" i="16"/>
  <c r="A600" i="16"/>
  <c r="B600" i="16"/>
  <c r="A601" i="16"/>
  <c r="B601" i="16"/>
  <c r="A602" i="16"/>
  <c r="B602" i="16"/>
  <c r="A603" i="16"/>
  <c r="B603" i="16"/>
  <c r="A604" i="16"/>
  <c r="B604" i="16"/>
  <c r="A605" i="16"/>
  <c r="B605" i="16"/>
  <c r="A606" i="16"/>
  <c r="B606" i="16"/>
  <c r="A607" i="16"/>
  <c r="B607" i="16"/>
  <c r="A608" i="16"/>
  <c r="B608" i="16"/>
  <c r="A609" i="16"/>
  <c r="B609" i="16"/>
  <c r="A610" i="16"/>
  <c r="B610" i="16"/>
  <c r="A611" i="16"/>
  <c r="B611" i="16"/>
  <c r="A612" i="16"/>
  <c r="B612" i="16"/>
  <c r="A613" i="16"/>
  <c r="B613" i="16"/>
  <c r="A614" i="16"/>
  <c r="B614" i="16"/>
  <c r="A615" i="16"/>
  <c r="B615" i="16"/>
  <c r="A616" i="16"/>
  <c r="B616" i="16"/>
  <c r="A617" i="16"/>
  <c r="B617" i="16"/>
  <c r="A618" i="16"/>
  <c r="B618" i="16"/>
  <c r="A619" i="16"/>
  <c r="B619" i="16"/>
  <c r="A620" i="16"/>
  <c r="B620" i="16"/>
  <c r="A621" i="16"/>
  <c r="B621" i="16"/>
  <c r="A622" i="16"/>
  <c r="B622" i="16"/>
  <c r="A623" i="16"/>
  <c r="B623" i="16"/>
  <c r="A624" i="16"/>
  <c r="B624" i="16"/>
  <c r="A625" i="16"/>
  <c r="B625" i="16"/>
  <c r="A626" i="16"/>
  <c r="B626" i="16"/>
  <c r="A627" i="16"/>
  <c r="B627" i="16"/>
  <c r="A628" i="16"/>
  <c r="B628" i="16"/>
  <c r="A629" i="16"/>
  <c r="B629" i="16"/>
  <c r="A630" i="16"/>
  <c r="B630" i="16"/>
  <c r="A631" i="16"/>
  <c r="B631" i="16"/>
  <c r="A632" i="16"/>
  <c r="B632" i="16"/>
  <c r="A633" i="16"/>
  <c r="B633" i="16"/>
  <c r="A634" i="16"/>
  <c r="B634" i="16"/>
  <c r="A635" i="16"/>
  <c r="B635" i="16"/>
  <c r="A636" i="16"/>
  <c r="B636" i="16"/>
  <c r="A637" i="16"/>
  <c r="B637" i="16"/>
  <c r="A638" i="16"/>
  <c r="B638" i="16"/>
  <c r="A639" i="16"/>
  <c r="B639" i="16"/>
  <c r="A640" i="16"/>
  <c r="B640" i="16"/>
  <c r="A641" i="16"/>
  <c r="B641" i="16"/>
  <c r="A642" i="16"/>
  <c r="B642" i="16"/>
  <c r="A643" i="16"/>
  <c r="B643" i="16"/>
  <c r="A644" i="16"/>
  <c r="B644" i="16"/>
  <c r="A645" i="16"/>
  <c r="B645" i="16"/>
  <c r="A646" i="16"/>
  <c r="B646" i="16"/>
  <c r="A647" i="16"/>
  <c r="B647" i="16"/>
  <c r="A648" i="16"/>
  <c r="B648" i="16"/>
  <c r="A649" i="16"/>
  <c r="B649" i="16"/>
  <c r="A650" i="16"/>
  <c r="B650" i="16"/>
  <c r="A651" i="16"/>
  <c r="B651" i="16"/>
  <c r="A652" i="16"/>
  <c r="B652" i="16"/>
  <c r="A653" i="16"/>
  <c r="B653" i="16"/>
  <c r="A654" i="16"/>
  <c r="B654" i="16"/>
  <c r="A655" i="16"/>
  <c r="B655" i="16"/>
  <c r="A656" i="16"/>
  <c r="B656" i="16"/>
  <c r="A657" i="16"/>
  <c r="B657" i="16"/>
  <c r="A658" i="16"/>
  <c r="B658" i="16"/>
  <c r="A659" i="16"/>
  <c r="B659" i="16"/>
  <c r="A660" i="16"/>
  <c r="B660" i="16"/>
  <c r="A661" i="16"/>
  <c r="B661" i="16"/>
  <c r="A662" i="16"/>
  <c r="B662" i="16"/>
  <c r="A663" i="16"/>
  <c r="B663" i="16"/>
  <c r="A664" i="16"/>
  <c r="B664" i="16"/>
  <c r="A665" i="16"/>
  <c r="B665" i="16"/>
  <c r="A666" i="16"/>
  <c r="B666" i="16"/>
  <c r="A667" i="16"/>
  <c r="B667" i="16"/>
  <c r="A668" i="16"/>
  <c r="B668" i="16"/>
  <c r="A669" i="16"/>
  <c r="B669" i="16"/>
  <c r="A670" i="16"/>
  <c r="B670" i="16"/>
  <c r="A671" i="16"/>
  <c r="B671" i="16"/>
  <c r="A672" i="16"/>
  <c r="B672" i="16"/>
  <c r="A673" i="16"/>
  <c r="B673" i="16"/>
  <c r="A674" i="16"/>
  <c r="B674" i="16"/>
  <c r="A675" i="16"/>
  <c r="B675" i="16"/>
  <c r="A676" i="16"/>
  <c r="B676" i="16"/>
  <c r="A677" i="16"/>
  <c r="B677" i="16"/>
  <c r="A678" i="16"/>
  <c r="B678" i="16"/>
  <c r="A679" i="16"/>
  <c r="B679" i="16"/>
  <c r="A680" i="16"/>
  <c r="B680" i="16"/>
  <c r="A681" i="16"/>
  <c r="B681" i="16"/>
  <c r="A682" i="16"/>
  <c r="B682" i="16"/>
  <c r="A683" i="16"/>
  <c r="B683" i="16"/>
  <c r="A684" i="16"/>
  <c r="B684" i="16"/>
  <c r="A685" i="16"/>
  <c r="B685" i="16"/>
  <c r="A686" i="16"/>
  <c r="B686" i="16"/>
  <c r="A687" i="16"/>
  <c r="B687" i="16"/>
  <c r="A688" i="16"/>
  <c r="B688" i="16"/>
  <c r="A689" i="16"/>
  <c r="B689" i="16"/>
  <c r="A690" i="16"/>
  <c r="B690" i="16"/>
  <c r="A691" i="16"/>
  <c r="B691" i="16"/>
  <c r="A692" i="16"/>
  <c r="B692" i="16"/>
  <c r="A693" i="16"/>
  <c r="B693" i="16"/>
  <c r="A694" i="16"/>
  <c r="B694" i="16"/>
  <c r="A695" i="16"/>
  <c r="B695" i="16"/>
  <c r="A696" i="16"/>
  <c r="B696" i="16"/>
  <c r="A697" i="16"/>
  <c r="B697" i="16"/>
  <c r="A698" i="16"/>
  <c r="B698" i="16"/>
  <c r="A699" i="16"/>
  <c r="B699" i="16"/>
  <c r="A700" i="16"/>
  <c r="B700" i="16"/>
  <c r="A701" i="16"/>
  <c r="B701" i="16"/>
  <c r="A702" i="16"/>
  <c r="B702" i="16"/>
  <c r="A703" i="16"/>
  <c r="B703" i="16"/>
  <c r="A704" i="16"/>
  <c r="B704" i="16"/>
  <c r="A705" i="16"/>
  <c r="B705" i="16"/>
  <c r="A706" i="16"/>
  <c r="B706" i="16"/>
  <c r="A707" i="16"/>
  <c r="B707" i="16"/>
  <c r="A708" i="16"/>
  <c r="B708" i="16"/>
  <c r="A709" i="16"/>
  <c r="B709" i="16"/>
  <c r="A710" i="16"/>
  <c r="B710" i="16"/>
  <c r="A711" i="16"/>
  <c r="B711" i="16"/>
  <c r="A712" i="16"/>
  <c r="B712" i="16"/>
  <c r="A713" i="16"/>
  <c r="B713" i="16"/>
  <c r="A714" i="16"/>
  <c r="B714" i="16"/>
  <c r="A715" i="16"/>
  <c r="B715" i="16"/>
  <c r="A716" i="16"/>
  <c r="B716" i="16"/>
  <c r="A717" i="16"/>
  <c r="B717" i="16"/>
  <c r="A718" i="16"/>
  <c r="B718" i="16"/>
  <c r="A719" i="16"/>
  <c r="B719" i="16"/>
  <c r="A720" i="16"/>
  <c r="B720" i="16"/>
  <c r="A721" i="16"/>
  <c r="B721" i="16"/>
  <c r="A722" i="16"/>
  <c r="B722" i="16"/>
  <c r="A723" i="16"/>
  <c r="B723" i="16"/>
  <c r="A724" i="16"/>
  <c r="B724" i="16"/>
  <c r="A725" i="16"/>
  <c r="B725" i="16"/>
  <c r="A726" i="16"/>
  <c r="B726" i="16"/>
  <c r="A727" i="16"/>
  <c r="B727" i="16"/>
  <c r="A728" i="16"/>
  <c r="B728" i="16"/>
  <c r="A729" i="16"/>
  <c r="B729" i="16"/>
  <c r="A730" i="16"/>
  <c r="B730" i="16"/>
  <c r="A731" i="16"/>
  <c r="B731" i="16"/>
  <c r="A732" i="16"/>
  <c r="B732" i="16"/>
  <c r="A733" i="16"/>
  <c r="B733" i="16"/>
  <c r="A734" i="16"/>
  <c r="B734" i="16"/>
  <c r="A735" i="16"/>
  <c r="B735" i="16"/>
  <c r="A736" i="16"/>
  <c r="B736" i="16"/>
  <c r="A737" i="16"/>
  <c r="B737" i="16"/>
  <c r="A738" i="16"/>
  <c r="B738" i="16"/>
  <c r="A739" i="16"/>
  <c r="B739" i="16"/>
  <c r="A740" i="16"/>
  <c r="B740" i="16"/>
  <c r="A741" i="16"/>
  <c r="B741" i="16"/>
  <c r="A742" i="16"/>
  <c r="B742" i="16"/>
  <c r="A743" i="16"/>
  <c r="B743" i="16"/>
  <c r="A744" i="16"/>
  <c r="B744" i="16"/>
  <c r="A745" i="16"/>
  <c r="B745" i="16"/>
  <c r="A746" i="16"/>
  <c r="B746" i="16"/>
  <c r="A747" i="16"/>
  <c r="B747" i="16"/>
  <c r="A748" i="16"/>
  <c r="B748" i="16"/>
  <c r="A749" i="16"/>
  <c r="B749" i="16"/>
  <c r="A750" i="16"/>
  <c r="B750" i="16"/>
  <c r="A751" i="16"/>
  <c r="B751" i="16"/>
  <c r="A752" i="16"/>
  <c r="B752" i="16"/>
  <c r="A753" i="16"/>
  <c r="B753" i="16"/>
  <c r="A754" i="16"/>
  <c r="B754" i="16"/>
  <c r="A755" i="16"/>
  <c r="B755" i="16"/>
  <c r="A756" i="16"/>
  <c r="B756" i="16"/>
  <c r="A757" i="16"/>
  <c r="B757" i="16"/>
  <c r="A758" i="16"/>
  <c r="B758" i="16"/>
  <c r="A759" i="16"/>
  <c r="B759" i="16"/>
  <c r="A760" i="16"/>
  <c r="B760" i="16"/>
  <c r="A761" i="16"/>
  <c r="B761" i="16"/>
  <c r="A762" i="16"/>
  <c r="B762" i="16"/>
  <c r="A763" i="16"/>
  <c r="B763" i="16"/>
  <c r="A764" i="16"/>
  <c r="B764" i="16"/>
  <c r="A765" i="16"/>
  <c r="B765" i="16"/>
  <c r="A766" i="16"/>
  <c r="B766" i="16"/>
  <c r="A767" i="16"/>
  <c r="B767" i="16"/>
  <c r="A768" i="16"/>
  <c r="B768" i="16"/>
  <c r="A769" i="16"/>
  <c r="B769" i="16"/>
  <c r="A770" i="16"/>
  <c r="B770" i="16"/>
  <c r="A771" i="16"/>
  <c r="B771" i="16"/>
  <c r="A772" i="16"/>
  <c r="B772" i="16"/>
  <c r="A773" i="16"/>
  <c r="B773" i="16"/>
  <c r="A774" i="16"/>
  <c r="B774" i="16"/>
  <c r="A775" i="16"/>
  <c r="B775" i="16"/>
  <c r="A776" i="16"/>
  <c r="B776" i="16"/>
  <c r="A777" i="16"/>
  <c r="B777" i="16"/>
  <c r="A778" i="16"/>
  <c r="B778" i="16"/>
  <c r="A779" i="16"/>
  <c r="B779" i="16"/>
  <c r="A780" i="16"/>
  <c r="B780" i="16"/>
  <c r="A781" i="16"/>
  <c r="B781" i="16"/>
  <c r="A782" i="16"/>
  <c r="B782" i="16"/>
  <c r="A783" i="16"/>
  <c r="B783" i="16"/>
  <c r="A784" i="16"/>
  <c r="B784" i="16"/>
  <c r="A785" i="16"/>
  <c r="B785" i="16"/>
  <c r="A786" i="16"/>
  <c r="B786" i="16"/>
  <c r="A787" i="16"/>
  <c r="B787" i="16"/>
  <c r="A788" i="16"/>
  <c r="B788" i="16"/>
  <c r="A789" i="16"/>
  <c r="B789" i="16"/>
  <c r="A790" i="16"/>
  <c r="B790" i="16"/>
  <c r="A791" i="16"/>
  <c r="B791" i="16"/>
  <c r="A792" i="16"/>
  <c r="B792" i="16"/>
  <c r="A793" i="16"/>
  <c r="B793" i="16"/>
  <c r="A794" i="16"/>
  <c r="B794" i="16"/>
  <c r="A795" i="16"/>
  <c r="B795" i="16"/>
  <c r="A796" i="16"/>
  <c r="B796" i="16"/>
  <c r="A797" i="16"/>
  <c r="B797" i="16"/>
  <c r="A798" i="16"/>
  <c r="B798" i="16"/>
  <c r="A799" i="16"/>
  <c r="B799" i="16"/>
  <c r="A800" i="16"/>
  <c r="B800" i="16"/>
  <c r="A801" i="16"/>
  <c r="B801" i="16"/>
  <c r="A802" i="16"/>
  <c r="B802" i="16"/>
  <c r="A803" i="16"/>
  <c r="B803" i="16"/>
  <c r="A804" i="16"/>
  <c r="B804" i="16"/>
  <c r="A805" i="16"/>
  <c r="B805" i="16"/>
  <c r="A806" i="16"/>
  <c r="B806" i="16"/>
  <c r="A807" i="16"/>
  <c r="B807" i="16"/>
  <c r="A808" i="16"/>
  <c r="B808" i="16"/>
  <c r="A809" i="16"/>
  <c r="B809" i="16"/>
  <c r="A810" i="16"/>
  <c r="B810" i="16"/>
  <c r="A811" i="16"/>
  <c r="B811" i="16"/>
  <c r="A812" i="16"/>
  <c r="B812" i="16"/>
  <c r="A813" i="16"/>
  <c r="B813" i="16"/>
  <c r="A814" i="16"/>
  <c r="B814" i="16"/>
  <c r="A815" i="16"/>
  <c r="B815" i="16"/>
  <c r="A816" i="16"/>
  <c r="B816" i="16"/>
  <c r="A817" i="16"/>
  <c r="B817" i="16"/>
  <c r="A818" i="16"/>
  <c r="B818" i="16"/>
  <c r="A819" i="16"/>
  <c r="B819" i="16"/>
  <c r="A820" i="16"/>
  <c r="B820" i="16"/>
  <c r="A821" i="16"/>
  <c r="B821" i="16"/>
  <c r="A822" i="16"/>
  <c r="B822" i="16"/>
  <c r="A823" i="16"/>
  <c r="B823" i="16"/>
  <c r="A824" i="16"/>
  <c r="B824" i="16"/>
  <c r="A825" i="16"/>
  <c r="B825" i="16"/>
  <c r="A826" i="16"/>
  <c r="B826" i="16"/>
  <c r="A827" i="16"/>
  <c r="B827" i="16"/>
  <c r="A828" i="16"/>
  <c r="B828" i="16"/>
  <c r="A829" i="16"/>
  <c r="B829" i="16"/>
  <c r="A830" i="16"/>
  <c r="B830" i="16"/>
  <c r="A831" i="16"/>
  <c r="B831" i="16"/>
  <c r="A832" i="16"/>
  <c r="B832" i="16"/>
  <c r="A833" i="16"/>
  <c r="B833" i="16"/>
  <c r="A834" i="16"/>
  <c r="B834" i="16"/>
  <c r="A835" i="16"/>
  <c r="B835" i="16"/>
  <c r="A836" i="16"/>
  <c r="B836" i="16"/>
  <c r="A837" i="16"/>
  <c r="B837" i="16"/>
  <c r="A838" i="16"/>
  <c r="B838" i="16"/>
  <c r="A839" i="16"/>
  <c r="B839" i="16"/>
  <c r="A840" i="16"/>
  <c r="B840" i="16"/>
  <c r="A841" i="16"/>
  <c r="B841" i="16"/>
  <c r="A842" i="16"/>
  <c r="B842" i="16"/>
  <c r="A843" i="16"/>
  <c r="B843" i="16"/>
  <c r="A844" i="16"/>
  <c r="B844" i="16"/>
  <c r="A845" i="16"/>
  <c r="B845" i="16"/>
  <c r="A846" i="16"/>
  <c r="B846" i="16"/>
  <c r="A847" i="16"/>
  <c r="B847" i="16"/>
  <c r="A848" i="16"/>
  <c r="B848" i="16"/>
  <c r="A849" i="16"/>
  <c r="B849" i="16"/>
  <c r="A850" i="16"/>
  <c r="B850" i="16"/>
  <c r="A851" i="16"/>
  <c r="B851" i="16"/>
  <c r="A852" i="16"/>
  <c r="B852" i="16"/>
  <c r="A853" i="16"/>
  <c r="B853" i="16"/>
  <c r="A854" i="16"/>
  <c r="B854" i="16"/>
  <c r="A855" i="16"/>
  <c r="B855" i="16"/>
  <c r="A856" i="16"/>
  <c r="B856" i="16"/>
  <c r="A857" i="16"/>
  <c r="B857" i="16"/>
  <c r="A858" i="16"/>
  <c r="B858" i="16"/>
  <c r="A859" i="16"/>
  <c r="B859" i="16"/>
  <c r="A860" i="16"/>
  <c r="B860" i="16"/>
  <c r="A861" i="16"/>
  <c r="B861" i="16"/>
  <c r="A862" i="16"/>
  <c r="B862" i="16"/>
  <c r="A863" i="16"/>
  <c r="B863" i="16"/>
  <c r="A864" i="16"/>
  <c r="B864" i="16"/>
  <c r="A865" i="16"/>
  <c r="B865" i="16"/>
  <c r="A866" i="16"/>
  <c r="B866" i="16"/>
  <c r="A867" i="16"/>
  <c r="B867" i="16"/>
  <c r="A868" i="16"/>
  <c r="B868" i="16"/>
  <c r="A869" i="16"/>
  <c r="B869" i="16"/>
  <c r="A870" i="16"/>
  <c r="B870" i="16"/>
  <c r="A871" i="16"/>
  <c r="B871" i="16"/>
  <c r="A872" i="16"/>
  <c r="B872" i="16"/>
  <c r="A873" i="16"/>
  <c r="B873" i="16"/>
  <c r="A874" i="16"/>
  <c r="B874" i="16"/>
  <c r="A875" i="16"/>
  <c r="B875" i="16"/>
  <c r="A876" i="16"/>
  <c r="B876" i="16"/>
  <c r="A877" i="16"/>
  <c r="B877" i="16"/>
  <c r="A878" i="16"/>
  <c r="B878" i="16"/>
  <c r="A879" i="16"/>
  <c r="B879" i="16"/>
  <c r="A880" i="16"/>
  <c r="B880" i="16"/>
  <c r="A881" i="16"/>
  <c r="B881" i="16"/>
  <c r="A882" i="16"/>
  <c r="B882" i="16"/>
  <c r="A883" i="16"/>
  <c r="B883" i="16"/>
  <c r="A884" i="16"/>
  <c r="B884" i="16"/>
  <c r="A885" i="16"/>
  <c r="B885" i="16"/>
  <c r="A886" i="16"/>
  <c r="B886" i="16"/>
  <c r="A887" i="16"/>
  <c r="B887" i="16"/>
  <c r="A888" i="16"/>
  <c r="B888" i="16"/>
  <c r="A889" i="16"/>
  <c r="B889" i="16"/>
  <c r="A890" i="16"/>
  <c r="B890" i="16"/>
  <c r="A891" i="16"/>
  <c r="B891" i="16"/>
  <c r="A892" i="16"/>
  <c r="B892" i="16"/>
  <c r="A893" i="16"/>
  <c r="B893" i="16"/>
  <c r="A894" i="16"/>
  <c r="B894" i="16"/>
  <c r="A895" i="16"/>
  <c r="B895" i="16"/>
  <c r="A896" i="16"/>
  <c r="B896" i="16"/>
  <c r="A897" i="16"/>
  <c r="B897" i="16"/>
  <c r="A898" i="16"/>
  <c r="B898" i="16"/>
  <c r="A899" i="16"/>
  <c r="B899" i="16"/>
  <c r="A900" i="16"/>
  <c r="B900" i="16"/>
  <c r="A901" i="16"/>
  <c r="B901" i="16"/>
  <c r="A902" i="16"/>
  <c r="B902" i="16"/>
  <c r="A903" i="16"/>
  <c r="B903" i="16"/>
  <c r="A904" i="16"/>
  <c r="B904" i="16"/>
  <c r="A905" i="16"/>
  <c r="B905" i="16"/>
  <c r="A906" i="16"/>
  <c r="B906" i="16"/>
  <c r="A907" i="16"/>
  <c r="B907" i="16"/>
  <c r="A908" i="16"/>
  <c r="B908" i="16"/>
  <c r="A909" i="16"/>
  <c r="B909" i="16"/>
  <c r="A910" i="16"/>
  <c r="B910" i="16"/>
  <c r="A911" i="16"/>
  <c r="B911" i="16"/>
  <c r="A912" i="16"/>
  <c r="B912" i="16"/>
  <c r="A913" i="16"/>
  <c r="B913" i="16"/>
  <c r="A914" i="16"/>
  <c r="B914" i="16"/>
  <c r="A915" i="16"/>
  <c r="B915" i="16"/>
  <c r="A916" i="16"/>
  <c r="B916" i="16"/>
  <c r="A917" i="16"/>
  <c r="B917" i="16"/>
  <c r="A918" i="16"/>
  <c r="B918" i="16"/>
  <c r="A919" i="16"/>
  <c r="B919" i="16"/>
  <c r="A920" i="16"/>
  <c r="B920" i="16"/>
  <c r="A921" i="16"/>
  <c r="B921" i="16"/>
  <c r="A922" i="16"/>
  <c r="B922" i="16"/>
  <c r="A923" i="16"/>
  <c r="B923" i="16"/>
  <c r="A924" i="16"/>
  <c r="B924" i="16"/>
  <c r="A925" i="16"/>
  <c r="B925" i="16"/>
  <c r="A926" i="16"/>
  <c r="B926" i="16"/>
  <c r="A927" i="16"/>
  <c r="B927" i="16"/>
  <c r="A928" i="16"/>
  <c r="B928" i="16"/>
  <c r="A929" i="16"/>
  <c r="B929" i="16"/>
  <c r="A930" i="16"/>
  <c r="B930" i="16"/>
  <c r="A931" i="16"/>
  <c r="B931" i="16"/>
  <c r="A932" i="16"/>
  <c r="B932" i="16"/>
  <c r="A933" i="16"/>
  <c r="B933" i="16"/>
  <c r="A934" i="16"/>
  <c r="B934" i="16"/>
  <c r="A935" i="16"/>
  <c r="B935" i="16"/>
  <c r="A936" i="16"/>
  <c r="B936" i="16"/>
  <c r="A937" i="16"/>
  <c r="B937" i="16"/>
  <c r="A938" i="16"/>
  <c r="B938" i="16"/>
  <c r="A939" i="16"/>
  <c r="B939" i="16"/>
  <c r="A940" i="16"/>
  <c r="B940" i="16"/>
  <c r="A941" i="16"/>
  <c r="B941" i="16"/>
  <c r="A942" i="16"/>
  <c r="B942" i="16"/>
  <c r="A943" i="16"/>
  <c r="B943" i="16"/>
  <c r="A944" i="16"/>
  <c r="B944" i="16"/>
  <c r="A945" i="16"/>
  <c r="B945" i="16"/>
  <c r="A946" i="16"/>
  <c r="B946" i="16"/>
  <c r="A947" i="16"/>
  <c r="B947" i="16"/>
  <c r="A948" i="16"/>
  <c r="B948" i="16"/>
  <c r="A949" i="16"/>
  <c r="B949" i="16"/>
  <c r="A950" i="16"/>
  <c r="B950" i="16"/>
  <c r="A951" i="16"/>
  <c r="B951" i="16"/>
  <c r="A952" i="16"/>
  <c r="B952" i="16"/>
  <c r="A953" i="16"/>
  <c r="B953" i="16"/>
  <c r="A954" i="16"/>
  <c r="B954" i="16"/>
  <c r="A955" i="16"/>
  <c r="B955" i="16"/>
  <c r="A956" i="16"/>
  <c r="B956" i="16"/>
  <c r="A957" i="16"/>
  <c r="B957" i="16"/>
  <c r="A958" i="16"/>
  <c r="B958" i="16"/>
  <c r="A959" i="16"/>
  <c r="B959" i="16"/>
  <c r="A960" i="16"/>
  <c r="B960" i="16"/>
  <c r="A961" i="16"/>
  <c r="B961" i="16"/>
  <c r="A962" i="16"/>
  <c r="B962" i="16"/>
  <c r="A963" i="16"/>
  <c r="B963" i="16"/>
  <c r="A964" i="16"/>
  <c r="B964" i="16"/>
  <c r="A965" i="16"/>
  <c r="B965" i="16"/>
  <c r="A966" i="16"/>
  <c r="B966" i="16"/>
  <c r="A967" i="16"/>
  <c r="B967" i="16"/>
  <c r="A968" i="16"/>
  <c r="B968" i="16"/>
  <c r="A969" i="16"/>
  <c r="B969" i="16"/>
  <c r="A970" i="16"/>
  <c r="B970" i="16"/>
  <c r="A971" i="16"/>
  <c r="B971" i="16"/>
  <c r="A972" i="16"/>
  <c r="B972" i="16"/>
  <c r="A973" i="16"/>
  <c r="B973" i="16"/>
  <c r="A974" i="16"/>
  <c r="B974" i="16"/>
  <c r="A975" i="16"/>
  <c r="B975" i="16"/>
  <c r="A976" i="16"/>
  <c r="B976" i="16"/>
  <c r="A977" i="16"/>
  <c r="B977" i="16"/>
  <c r="A978" i="16"/>
  <c r="B978" i="16"/>
  <c r="A979" i="16"/>
  <c r="B979" i="16"/>
  <c r="A980" i="16"/>
  <c r="B980" i="16"/>
  <c r="A981" i="16"/>
  <c r="B981" i="16"/>
  <c r="A982" i="16"/>
  <c r="B982" i="16"/>
  <c r="A983" i="16"/>
  <c r="B983" i="16"/>
  <c r="A984" i="16"/>
  <c r="B984" i="16"/>
  <c r="A985" i="16"/>
  <c r="B985" i="16"/>
  <c r="A986" i="16"/>
  <c r="B986" i="16"/>
  <c r="A987" i="16"/>
  <c r="B987" i="16"/>
  <c r="A988" i="16"/>
  <c r="B988" i="16"/>
  <c r="A989" i="16"/>
  <c r="B989" i="16"/>
  <c r="A990" i="16"/>
  <c r="B990" i="16"/>
  <c r="A991" i="16"/>
  <c r="B991" i="16"/>
  <c r="A992" i="16"/>
  <c r="B992" i="16"/>
  <c r="A993" i="16"/>
  <c r="B993" i="16"/>
  <c r="A994" i="16"/>
  <c r="B994" i="16"/>
  <c r="A995" i="16"/>
  <c r="B995" i="16"/>
  <c r="A996" i="16"/>
  <c r="B996" i="16"/>
  <c r="A997" i="16"/>
  <c r="B997" i="16"/>
  <c r="A998" i="16"/>
  <c r="B998" i="16"/>
  <c r="A999" i="16"/>
  <c r="B999" i="16"/>
  <c r="A1000" i="16"/>
  <c r="B1000" i="16"/>
  <c r="A1001" i="16"/>
  <c r="B1001" i="16"/>
  <c r="A1002" i="16"/>
  <c r="B1002" i="16"/>
  <c r="A1003" i="16"/>
  <c r="B1003" i="16"/>
  <c r="A1004" i="16"/>
  <c r="B1004" i="16"/>
  <c r="A1005" i="16"/>
  <c r="B1005" i="16"/>
  <c r="A1006" i="16"/>
  <c r="B1006" i="16"/>
  <c r="A1007" i="16"/>
  <c r="B1007" i="16"/>
  <c r="A1008" i="16"/>
  <c r="B1008" i="16"/>
  <c r="A1009" i="16"/>
  <c r="B1009" i="16"/>
  <c r="A1010" i="16"/>
  <c r="B1010" i="16"/>
  <c r="A1011" i="16"/>
  <c r="B1011" i="16"/>
  <c r="A1012" i="16"/>
  <c r="B1012" i="16"/>
  <c r="A1013" i="16"/>
  <c r="B1013" i="16"/>
  <c r="A1014" i="16"/>
  <c r="B1014" i="16"/>
  <c r="A1015" i="16"/>
  <c r="B1015" i="16"/>
  <c r="A1016" i="16"/>
  <c r="B1016" i="16"/>
  <c r="A1017" i="16"/>
  <c r="B1017" i="16"/>
  <c r="A1018" i="16"/>
  <c r="B1018" i="16"/>
  <c r="A1019" i="16"/>
  <c r="B1019" i="16"/>
  <c r="A1020" i="16"/>
  <c r="B1020" i="16"/>
  <c r="A1021" i="16"/>
  <c r="B1021" i="16"/>
  <c r="A1022" i="16"/>
  <c r="B1022" i="16"/>
  <c r="C1022" i="16"/>
  <c r="D1022" i="16"/>
  <c r="C1021" i="16"/>
  <c r="D1021" i="16"/>
  <c r="C1020" i="16"/>
  <c r="D1020" i="16"/>
  <c r="C1019" i="16"/>
  <c r="D1019" i="16"/>
  <c r="C1018" i="16"/>
  <c r="D1018" i="16"/>
  <c r="C1017" i="16"/>
  <c r="D1017" i="16"/>
  <c r="C1016" i="16"/>
  <c r="D1016" i="16"/>
  <c r="C1015" i="16"/>
  <c r="D1015" i="16"/>
  <c r="C1014" i="16"/>
  <c r="D1014" i="16"/>
  <c r="C1013" i="16"/>
  <c r="D1013" i="16"/>
  <c r="C1012" i="16"/>
  <c r="D1012" i="16"/>
  <c r="C1011" i="16"/>
  <c r="D1011" i="16"/>
  <c r="C1010" i="16"/>
  <c r="D1010" i="16"/>
  <c r="C1009" i="16"/>
  <c r="D1009" i="16"/>
  <c r="C1008" i="16"/>
  <c r="D1008" i="16"/>
  <c r="C1007" i="16"/>
  <c r="D1007" i="16"/>
  <c r="C1006" i="16"/>
  <c r="D1006" i="16"/>
  <c r="C1005" i="16"/>
  <c r="D1005" i="16"/>
  <c r="C1004" i="16"/>
  <c r="D1004" i="16"/>
  <c r="C1003" i="16"/>
  <c r="D1003" i="16"/>
  <c r="C1002" i="16"/>
  <c r="D1002" i="16"/>
  <c r="C1001" i="16"/>
  <c r="D1001" i="16"/>
  <c r="C1000" i="16"/>
  <c r="D1000" i="16"/>
  <c r="C999" i="16"/>
  <c r="D999" i="16"/>
  <c r="C998" i="16"/>
  <c r="D998" i="16"/>
  <c r="C997" i="16"/>
  <c r="D997" i="16"/>
  <c r="C996" i="16"/>
  <c r="D996" i="16"/>
  <c r="C995" i="16"/>
  <c r="D995" i="16"/>
  <c r="C994" i="16"/>
  <c r="D994" i="16"/>
  <c r="C993" i="16"/>
  <c r="D993" i="16"/>
  <c r="C992" i="16"/>
  <c r="D992" i="16"/>
  <c r="C991" i="16"/>
  <c r="D991" i="16"/>
  <c r="C990" i="16"/>
  <c r="D990" i="16"/>
  <c r="C989" i="16"/>
  <c r="D989" i="16"/>
  <c r="C988" i="16"/>
  <c r="D988" i="16"/>
  <c r="C987" i="16"/>
  <c r="D987" i="16"/>
  <c r="C986" i="16"/>
  <c r="D986" i="16"/>
  <c r="C985" i="16"/>
  <c r="D985" i="16"/>
  <c r="C984" i="16"/>
  <c r="D984" i="16"/>
  <c r="C983" i="16"/>
  <c r="D983" i="16"/>
  <c r="C982" i="16"/>
  <c r="D982" i="16"/>
  <c r="C981" i="16"/>
  <c r="D981" i="16"/>
  <c r="C980" i="16"/>
  <c r="D980" i="16"/>
  <c r="C979" i="16"/>
  <c r="D979" i="16"/>
  <c r="C978" i="16"/>
  <c r="D978" i="16"/>
  <c r="C977" i="16"/>
  <c r="D977" i="16"/>
  <c r="C976" i="16"/>
  <c r="D976" i="16"/>
  <c r="C975" i="16"/>
  <c r="D975" i="16"/>
  <c r="C974" i="16"/>
  <c r="D974" i="16"/>
  <c r="C973" i="16"/>
  <c r="D973" i="16"/>
  <c r="C972" i="16"/>
  <c r="D972" i="16"/>
  <c r="C971" i="16"/>
  <c r="D971" i="16"/>
  <c r="C970" i="16"/>
  <c r="D970" i="16"/>
  <c r="C969" i="16"/>
  <c r="D969" i="16"/>
  <c r="C968" i="16"/>
  <c r="D968" i="16"/>
  <c r="C967" i="16"/>
  <c r="D967" i="16"/>
  <c r="C966" i="16"/>
  <c r="D966" i="16"/>
  <c r="C965" i="16"/>
  <c r="D965" i="16"/>
  <c r="C964" i="16"/>
  <c r="D964" i="16"/>
  <c r="C963" i="16"/>
  <c r="D963" i="16"/>
  <c r="C962" i="16"/>
  <c r="D962" i="16"/>
  <c r="C961" i="16"/>
  <c r="D961" i="16"/>
  <c r="C960" i="16"/>
  <c r="D960" i="16"/>
  <c r="C959" i="16"/>
  <c r="D959" i="16"/>
  <c r="C958" i="16"/>
  <c r="D958" i="16"/>
  <c r="C957" i="16"/>
  <c r="D957" i="16"/>
  <c r="C956" i="16"/>
  <c r="D956" i="16"/>
  <c r="C955" i="16"/>
  <c r="D955" i="16"/>
  <c r="C954" i="16"/>
  <c r="D954" i="16"/>
  <c r="C953" i="16"/>
  <c r="D953" i="16"/>
  <c r="C952" i="16"/>
  <c r="D952" i="16"/>
  <c r="C951" i="16"/>
  <c r="D951" i="16"/>
  <c r="C950" i="16"/>
  <c r="D950" i="16"/>
  <c r="C949" i="16"/>
  <c r="D949" i="16"/>
  <c r="C948" i="16"/>
  <c r="D948" i="16"/>
  <c r="C947" i="16"/>
  <c r="D947" i="16"/>
  <c r="C946" i="16"/>
  <c r="D946" i="16"/>
  <c r="C945" i="16"/>
  <c r="D945" i="16"/>
  <c r="C944" i="16"/>
  <c r="D944" i="16"/>
  <c r="C943" i="16"/>
  <c r="D943" i="16"/>
  <c r="C942" i="16"/>
  <c r="D942" i="16"/>
  <c r="C941" i="16"/>
  <c r="D941" i="16"/>
  <c r="C940" i="16"/>
  <c r="D940" i="16"/>
  <c r="C939" i="16"/>
  <c r="D939" i="16"/>
  <c r="C938" i="16"/>
  <c r="D938" i="16"/>
  <c r="C937" i="16"/>
  <c r="D937" i="16"/>
  <c r="C936" i="16"/>
  <c r="D936" i="16"/>
  <c r="C935" i="16"/>
  <c r="D935" i="16"/>
  <c r="C934" i="16"/>
  <c r="D934" i="16"/>
  <c r="C933" i="16"/>
  <c r="D933" i="16"/>
  <c r="C932" i="16"/>
  <c r="D932" i="16"/>
  <c r="C931" i="16"/>
  <c r="D931" i="16"/>
  <c r="C930" i="16"/>
  <c r="D930" i="16"/>
  <c r="C929" i="16"/>
  <c r="D929" i="16"/>
  <c r="C928" i="16"/>
  <c r="D928" i="16"/>
  <c r="C927" i="16"/>
  <c r="D927" i="16"/>
  <c r="C926" i="16"/>
  <c r="D926" i="16"/>
  <c r="C925" i="16"/>
  <c r="D925" i="16"/>
  <c r="C924" i="16"/>
  <c r="D924" i="16"/>
  <c r="C923" i="16"/>
  <c r="D923" i="16"/>
  <c r="C922" i="16"/>
  <c r="D922" i="16"/>
  <c r="C921" i="16"/>
  <c r="D921" i="16"/>
  <c r="C920" i="16"/>
  <c r="D920" i="16"/>
  <c r="C919" i="16"/>
  <c r="D919" i="16"/>
  <c r="C918" i="16"/>
  <c r="D918" i="16"/>
  <c r="C917" i="16"/>
  <c r="D917" i="16"/>
  <c r="C916" i="16"/>
  <c r="D916" i="16"/>
  <c r="C915" i="16"/>
  <c r="D915" i="16"/>
  <c r="C914" i="16"/>
  <c r="D914" i="16"/>
  <c r="C913" i="16"/>
  <c r="D913" i="16"/>
  <c r="C912" i="16"/>
  <c r="D912" i="16"/>
  <c r="C911" i="16"/>
  <c r="D911" i="16"/>
  <c r="C910" i="16"/>
  <c r="D910" i="16"/>
  <c r="C909" i="16"/>
  <c r="D909" i="16"/>
  <c r="C908" i="16"/>
  <c r="D908" i="16"/>
  <c r="C907" i="16"/>
  <c r="D907" i="16"/>
  <c r="C906" i="16"/>
  <c r="D906" i="16"/>
  <c r="C905" i="16"/>
  <c r="D905" i="16"/>
  <c r="C904" i="16"/>
  <c r="D904" i="16"/>
  <c r="C903" i="16"/>
  <c r="D903" i="16"/>
  <c r="C902" i="16"/>
  <c r="D902" i="16"/>
  <c r="C901" i="16"/>
  <c r="D901" i="16"/>
  <c r="C900" i="16"/>
  <c r="D900" i="16"/>
  <c r="C899" i="16"/>
  <c r="D899" i="16"/>
  <c r="C898" i="16"/>
  <c r="D898" i="16"/>
  <c r="C897" i="16"/>
  <c r="D897" i="16"/>
  <c r="C896" i="16"/>
  <c r="D896" i="16"/>
  <c r="C895" i="16"/>
  <c r="D895" i="16"/>
  <c r="C894" i="16"/>
  <c r="D894" i="16"/>
  <c r="C893" i="16"/>
  <c r="D893" i="16"/>
  <c r="C892" i="16"/>
  <c r="D892" i="16"/>
  <c r="C891" i="16"/>
  <c r="D891" i="16"/>
  <c r="C890" i="16"/>
  <c r="D890" i="16"/>
  <c r="C889" i="16"/>
  <c r="D889" i="16"/>
  <c r="C888" i="16"/>
  <c r="D888" i="16"/>
  <c r="C887" i="16"/>
  <c r="D887" i="16"/>
  <c r="C886" i="16"/>
  <c r="D886" i="16"/>
  <c r="C885" i="16"/>
  <c r="D885" i="16"/>
  <c r="C884" i="16"/>
  <c r="D884" i="16"/>
  <c r="C883" i="16"/>
  <c r="D883" i="16"/>
  <c r="C882" i="16"/>
  <c r="D882" i="16"/>
  <c r="C881" i="16"/>
  <c r="D881" i="16"/>
  <c r="C880" i="16"/>
  <c r="D880" i="16"/>
  <c r="C879" i="16"/>
  <c r="D879" i="16"/>
  <c r="C878" i="16"/>
  <c r="D878" i="16"/>
  <c r="C877" i="16"/>
  <c r="D877" i="16"/>
  <c r="C876" i="16"/>
  <c r="D876" i="16"/>
  <c r="C875" i="16"/>
  <c r="D875" i="16"/>
  <c r="C874" i="16"/>
  <c r="D874" i="16"/>
  <c r="C873" i="16"/>
  <c r="D873" i="16"/>
  <c r="C872" i="16"/>
  <c r="D872" i="16"/>
  <c r="C871" i="16"/>
  <c r="D871" i="16"/>
  <c r="C870" i="16"/>
  <c r="D870" i="16"/>
  <c r="C869" i="16"/>
  <c r="D869" i="16"/>
  <c r="C868" i="16"/>
  <c r="D868" i="16"/>
  <c r="C867" i="16"/>
  <c r="D867" i="16"/>
  <c r="C866" i="16"/>
  <c r="D866" i="16"/>
  <c r="C865" i="16"/>
  <c r="D865" i="16"/>
  <c r="C864" i="16"/>
  <c r="D864" i="16"/>
  <c r="C863" i="16"/>
  <c r="D863" i="16"/>
  <c r="C862" i="16"/>
  <c r="D862" i="16"/>
  <c r="C861" i="16"/>
  <c r="D861" i="16"/>
  <c r="C860" i="16"/>
  <c r="D860" i="16"/>
  <c r="C859" i="16"/>
  <c r="D859" i="16"/>
  <c r="C858" i="16"/>
  <c r="D858" i="16"/>
  <c r="C857" i="16"/>
  <c r="D857" i="16"/>
  <c r="C856" i="16"/>
  <c r="D856" i="16"/>
  <c r="C855" i="16"/>
  <c r="D855" i="16"/>
  <c r="C854" i="16"/>
  <c r="D854" i="16"/>
  <c r="C853" i="16"/>
  <c r="D853" i="16"/>
  <c r="C852" i="16"/>
  <c r="D852" i="16"/>
  <c r="C851" i="16"/>
  <c r="D851" i="16"/>
  <c r="C850" i="16"/>
  <c r="D850" i="16"/>
  <c r="C849" i="16"/>
  <c r="D849" i="16"/>
  <c r="C848" i="16"/>
  <c r="D848" i="16"/>
  <c r="C847" i="16"/>
  <c r="D847" i="16"/>
  <c r="C846" i="16"/>
  <c r="D846" i="16"/>
  <c r="C845" i="16"/>
  <c r="D845" i="16"/>
  <c r="C844" i="16"/>
  <c r="D844" i="16"/>
  <c r="C843" i="16"/>
  <c r="D843" i="16"/>
  <c r="C842" i="16"/>
  <c r="D842" i="16"/>
  <c r="C841" i="16"/>
  <c r="D841" i="16"/>
  <c r="C840" i="16"/>
  <c r="D840" i="16"/>
  <c r="C839" i="16"/>
  <c r="D839" i="16"/>
  <c r="C838" i="16"/>
  <c r="D838" i="16"/>
  <c r="C837" i="16"/>
  <c r="D837" i="16"/>
  <c r="C836" i="16"/>
  <c r="D836" i="16"/>
  <c r="C835" i="16"/>
  <c r="D835" i="16"/>
  <c r="C834" i="16"/>
  <c r="D834" i="16"/>
  <c r="C833" i="16"/>
  <c r="D833" i="16"/>
  <c r="C832" i="16"/>
  <c r="D832" i="16"/>
  <c r="C831" i="16"/>
  <c r="D831" i="16"/>
  <c r="C830" i="16"/>
  <c r="D830" i="16"/>
  <c r="C829" i="16"/>
  <c r="D829" i="16"/>
  <c r="C828" i="16"/>
  <c r="D828" i="16"/>
  <c r="C827" i="16"/>
  <c r="D827" i="16"/>
  <c r="C826" i="16"/>
  <c r="D826" i="16"/>
  <c r="C825" i="16"/>
  <c r="D825" i="16"/>
  <c r="C824" i="16"/>
  <c r="D824" i="16"/>
  <c r="C823" i="16"/>
  <c r="D823" i="16"/>
  <c r="C822" i="16"/>
  <c r="D822" i="16"/>
  <c r="C821" i="16"/>
  <c r="D821" i="16"/>
  <c r="C820" i="16"/>
  <c r="D820" i="16"/>
  <c r="C819" i="16"/>
  <c r="D819" i="16"/>
  <c r="C818" i="16"/>
  <c r="D818" i="16"/>
  <c r="C817" i="16"/>
  <c r="D817" i="16"/>
  <c r="C816" i="16"/>
  <c r="D816" i="16"/>
  <c r="C815" i="16"/>
  <c r="D815" i="16"/>
  <c r="C814" i="16"/>
  <c r="D814" i="16"/>
  <c r="C813" i="16"/>
  <c r="D813" i="16"/>
  <c r="C812" i="16"/>
  <c r="D812" i="16"/>
  <c r="C811" i="16"/>
  <c r="D811" i="16"/>
  <c r="C810" i="16"/>
  <c r="D810" i="16"/>
  <c r="C809" i="16"/>
  <c r="D809" i="16"/>
  <c r="C808" i="16"/>
  <c r="D808" i="16"/>
  <c r="C807" i="16"/>
  <c r="D807" i="16"/>
  <c r="C806" i="16"/>
  <c r="D806" i="16"/>
  <c r="C805" i="16"/>
  <c r="D805" i="16"/>
  <c r="C804" i="16"/>
  <c r="D804" i="16"/>
  <c r="C803" i="16"/>
  <c r="D803" i="16"/>
  <c r="C802" i="16"/>
  <c r="D802" i="16"/>
  <c r="C801" i="16"/>
  <c r="D801" i="16"/>
  <c r="C800" i="16"/>
  <c r="D800" i="16"/>
  <c r="C799" i="16"/>
  <c r="D799" i="16"/>
  <c r="C798" i="16"/>
  <c r="D798" i="16"/>
  <c r="C797" i="16"/>
  <c r="D797" i="16"/>
  <c r="C796" i="16"/>
  <c r="D796" i="16"/>
  <c r="C795" i="16"/>
  <c r="D795" i="16"/>
  <c r="C794" i="16"/>
  <c r="D794" i="16"/>
  <c r="C793" i="16"/>
  <c r="D793" i="16"/>
  <c r="C792" i="16"/>
  <c r="D792" i="16"/>
  <c r="C791" i="16"/>
  <c r="D791" i="16"/>
  <c r="C790" i="16"/>
  <c r="D790" i="16"/>
  <c r="C789" i="16"/>
  <c r="D789" i="16"/>
  <c r="C788" i="16"/>
  <c r="D788" i="16"/>
  <c r="C787" i="16"/>
  <c r="D787" i="16"/>
  <c r="C786" i="16"/>
  <c r="D786" i="16"/>
  <c r="C785" i="16"/>
  <c r="D785" i="16"/>
  <c r="C784" i="16"/>
  <c r="D784" i="16"/>
  <c r="C783" i="16"/>
  <c r="D783" i="16"/>
  <c r="C782" i="16"/>
  <c r="D782" i="16"/>
  <c r="C781" i="16"/>
  <c r="D781" i="16"/>
  <c r="C780" i="16"/>
  <c r="D780" i="16"/>
  <c r="C779" i="16"/>
  <c r="D779" i="16"/>
  <c r="C778" i="16"/>
  <c r="D778" i="16"/>
  <c r="C777" i="16"/>
  <c r="D777" i="16"/>
  <c r="C776" i="16"/>
  <c r="D776" i="16"/>
  <c r="C775" i="16"/>
  <c r="D775" i="16"/>
  <c r="C774" i="16"/>
  <c r="D774" i="16"/>
  <c r="C773" i="16"/>
  <c r="D773" i="16"/>
  <c r="C772" i="16"/>
  <c r="D772" i="16"/>
  <c r="C771" i="16"/>
  <c r="D771" i="16"/>
  <c r="C770" i="16"/>
  <c r="D770" i="16"/>
  <c r="C769" i="16"/>
  <c r="D769" i="16"/>
  <c r="C768" i="16"/>
  <c r="D768" i="16"/>
  <c r="C767" i="16"/>
  <c r="D767" i="16"/>
  <c r="C766" i="16"/>
  <c r="D766" i="16"/>
  <c r="C765" i="16"/>
  <c r="D765" i="16"/>
  <c r="C764" i="16"/>
  <c r="D764" i="16"/>
  <c r="C763" i="16"/>
  <c r="D763" i="16"/>
  <c r="C762" i="16"/>
  <c r="D762" i="16"/>
  <c r="C761" i="16"/>
  <c r="D761" i="16"/>
  <c r="C760" i="16"/>
  <c r="D760" i="16"/>
  <c r="C759" i="16"/>
  <c r="D759" i="16"/>
  <c r="C758" i="16"/>
  <c r="D758" i="16"/>
  <c r="C757" i="16"/>
  <c r="D757" i="16"/>
  <c r="C756" i="16"/>
  <c r="D756" i="16"/>
  <c r="C755" i="16"/>
  <c r="D755" i="16"/>
  <c r="C754" i="16"/>
  <c r="D754" i="16"/>
  <c r="C753" i="16"/>
  <c r="D753" i="16"/>
  <c r="C752" i="16"/>
  <c r="D752" i="16"/>
  <c r="C751" i="16"/>
  <c r="D751" i="16"/>
  <c r="C750" i="16"/>
  <c r="D750" i="16"/>
  <c r="C749" i="16"/>
  <c r="D749" i="16"/>
  <c r="C748" i="16"/>
  <c r="D748" i="16"/>
  <c r="C747" i="16"/>
  <c r="D747" i="16"/>
  <c r="C746" i="16"/>
  <c r="D746" i="16"/>
  <c r="C745" i="16"/>
  <c r="D745" i="16"/>
  <c r="C744" i="16"/>
  <c r="D744" i="16"/>
  <c r="C743" i="16"/>
  <c r="D743" i="16"/>
  <c r="C742" i="16"/>
  <c r="D742" i="16"/>
  <c r="C741" i="16"/>
  <c r="D741" i="16"/>
  <c r="C740" i="16"/>
  <c r="D740" i="16"/>
  <c r="C739" i="16"/>
  <c r="D739" i="16"/>
  <c r="C738" i="16"/>
  <c r="D738" i="16"/>
  <c r="C737" i="16"/>
  <c r="D737" i="16"/>
  <c r="C736" i="16"/>
  <c r="D736" i="16"/>
  <c r="C735" i="16"/>
  <c r="D735" i="16"/>
  <c r="C734" i="16"/>
  <c r="D734" i="16"/>
  <c r="C733" i="16"/>
  <c r="D733" i="16"/>
  <c r="C732" i="16"/>
  <c r="D732" i="16"/>
  <c r="C731" i="16"/>
  <c r="D731" i="16"/>
  <c r="C730" i="16"/>
  <c r="D730" i="16"/>
  <c r="C729" i="16"/>
  <c r="D729" i="16"/>
  <c r="C728" i="16"/>
  <c r="D728" i="16"/>
  <c r="C727" i="16"/>
  <c r="D727" i="16"/>
  <c r="C726" i="16"/>
  <c r="D726" i="16"/>
  <c r="C725" i="16"/>
  <c r="D725" i="16"/>
  <c r="C724" i="16"/>
  <c r="D724" i="16"/>
  <c r="C723" i="16"/>
  <c r="D723" i="16"/>
  <c r="C722" i="16"/>
  <c r="D722" i="16"/>
  <c r="C721" i="16"/>
  <c r="D721" i="16"/>
  <c r="C720" i="16"/>
  <c r="D720" i="16"/>
  <c r="C719" i="16"/>
  <c r="D719" i="16"/>
  <c r="C718" i="16"/>
  <c r="D718" i="16"/>
  <c r="C717" i="16"/>
  <c r="D717" i="16"/>
  <c r="C716" i="16"/>
  <c r="D716" i="16"/>
  <c r="C715" i="16"/>
  <c r="D715" i="16"/>
  <c r="C714" i="16"/>
  <c r="D714" i="16"/>
  <c r="C713" i="16"/>
  <c r="D713" i="16"/>
  <c r="C712" i="16"/>
  <c r="D712" i="16"/>
  <c r="C711" i="16"/>
  <c r="D711" i="16"/>
  <c r="C710" i="16"/>
  <c r="D710" i="16"/>
  <c r="C709" i="16"/>
  <c r="D709" i="16"/>
  <c r="C708" i="16"/>
  <c r="D708" i="16"/>
  <c r="C707" i="16"/>
  <c r="D707" i="16"/>
  <c r="C706" i="16"/>
  <c r="D706" i="16"/>
  <c r="C705" i="16"/>
  <c r="D705" i="16"/>
  <c r="C704" i="16"/>
  <c r="D704" i="16"/>
  <c r="C703" i="16"/>
  <c r="D703" i="16"/>
  <c r="C702" i="16"/>
  <c r="D702" i="16"/>
  <c r="C701" i="16"/>
  <c r="D701" i="16"/>
  <c r="C700" i="16"/>
  <c r="D700" i="16"/>
  <c r="C699" i="16"/>
  <c r="D699" i="16"/>
  <c r="C698" i="16"/>
  <c r="D698" i="16"/>
  <c r="C697" i="16"/>
  <c r="D697" i="16"/>
  <c r="C696" i="16"/>
  <c r="D696" i="16"/>
  <c r="C695" i="16"/>
  <c r="D695" i="16"/>
  <c r="C694" i="16"/>
  <c r="D694" i="16"/>
  <c r="C693" i="16"/>
  <c r="D693" i="16"/>
  <c r="C692" i="16"/>
  <c r="D692" i="16"/>
  <c r="C691" i="16"/>
  <c r="D691" i="16"/>
  <c r="C690" i="16"/>
  <c r="D690" i="16"/>
  <c r="C689" i="16"/>
  <c r="D689" i="16"/>
  <c r="C688" i="16"/>
  <c r="D688" i="16"/>
  <c r="C687" i="16"/>
  <c r="D687" i="16"/>
  <c r="C686" i="16"/>
  <c r="D686" i="16"/>
  <c r="C685" i="16"/>
  <c r="D685" i="16"/>
  <c r="C684" i="16"/>
  <c r="D684" i="16"/>
  <c r="C683" i="16"/>
  <c r="D683" i="16"/>
  <c r="C682" i="16"/>
  <c r="D682" i="16"/>
  <c r="C681" i="16"/>
  <c r="D681" i="16"/>
  <c r="C680" i="16"/>
  <c r="D680" i="16"/>
  <c r="C679" i="16"/>
  <c r="D679" i="16"/>
  <c r="C678" i="16"/>
  <c r="D678" i="16"/>
  <c r="C677" i="16"/>
  <c r="D677" i="16"/>
  <c r="C676" i="16"/>
  <c r="D676" i="16"/>
  <c r="C675" i="16"/>
  <c r="D675" i="16"/>
  <c r="C674" i="16"/>
  <c r="D674" i="16"/>
  <c r="C673" i="16"/>
  <c r="D673" i="16"/>
  <c r="C672" i="16"/>
  <c r="D672" i="16"/>
  <c r="C671" i="16"/>
  <c r="D671" i="16"/>
  <c r="C670" i="16"/>
  <c r="D670" i="16"/>
  <c r="C669" i="16"/>
  <c r="D669" i="16"/>
  <c r="C668" i="16"/>
  <c r="D668" i="16"/>
  <c r="C667" i="16"/>
  <c r="D667" i="16"/>
  <c r="C666" i="16"/>
  <c r="D666" i="16"/>
  <c r="C665" i="16"/>
  <c r="D665" i="16"/>
  <c r="C664" i="16"/>
  <c r="D664" i="16"/>
  <c r="C663" i="16"/>
  <c r="D663" i="16"/>
  <c r="C662" i="16"/>
  <c r="D662" i="16"/>
  <c r="C661" i="16"/>
  <c r="D661" i="16"/>
  <c r="C660" i="16"/>
  <c r="D660" i="16"/>
  <c r="C659" i="16"/>
  <c r="D659" i="16"/>
  <c r="C658" i="16"/>
  <c r="D658" i="16"/>
  <c r="C657" i="16"/>
  <c r="D657" i="16"/>
  <c r="C656" i="16"/>
  <c r="D656" i="16"/>
  <c r="C655" i="16"/>
  <c r="D655" i="16"/>
  <c r="C654" i="16"/>
  <c r="D654" i="16"/>
  <c r="C653" i="16"/>
  <c r="D653" i="16"/>
  <c r="C652" i="16"/>
  <c r="D652" i="16"/>
  <c r="C651" i="16"/>
  <c r="D651" i="16"/>
  <c r="C650" i="16"/>
  <c r="D650" i="16"/>
  <c r="C649" i="16"/>
  <c r="D649" i="16"/>
  <c r="C648" i="16"/>
  <c r="D648" i="16"/>
  <c r="C647" i="16"/>
  <c r="D647" i="16"/>
  <c r="C646" i="16"/>
  <c r="D646" i="16"/>
  <c r="C645" i="16"/>
  <c r="D645" i="16"/>
  <c r="C644" i="16"/>
  <c r="D644" i="16"/>
  <c r="C643" i="16"/>
  <c r="D643" i="16"/>
  <c r="C642" i="16"/>
  <c r="D642" i="16"/>
  <c r="C641" i="16"/>
  <c r="D641" i="16"/>
  <c r="C640" i="16"/>
  <c r="D640" i="16"/>
  <c r="C639" i="16"/>
  <c r="D639" i="16"/>
  <c r="C638" i="16"/>
  <c r="D638" i="16"/>
  <c r="C637" i="16"/>
  <c r="D637" i="16"/>
  <c r="C636" i="16"/>
  <c r="D636" i="16"/>
  <c r="C635" i="16"/>
  <c r="D635" i="16"/>
  <c r="C634" i="16"/>
  <c r="D634" i="16"/>
  <c r="C633" i="16"/>
  <c r="D633" i="16"/>
  <c r="C632" i="16"/>
  <c r="D632" i="16"/>
  <c r="C631" i="16"/>
  <c r="D631" i="16"/>
  <c r="C630" i="16"/>
  <c r="D630" i="16"/>
  <c r="C629" i="16"/>
  <c r="D629" i="16"/>
  <c r="C628" i="16"/>
  <c r="D628" i="16"/>
  <c r="C627" i="16"/>
  <c r="D627" i="16"/>
  <c r="C626" i="16"/>
  <c r="D626" i="16"/>
  <c r="C625" i="16"/>
  <c r="D625" i="16"/>
  <c r="C624" i="16"/>
  <c r="D624" i="16"/>
  <c r="C623" i="16"/>
  <c r="D623" i="16"/>
  <c r="C622" i="16"/>
  <c r="D622" i="16"/>
  <c r="C621" i="16"/>
  <c r="D621" i="16"/>
  <c r="C620" i="16"/>
  <c r="D620" i="16"/>
  <c r="C619" i="16"/>
  <c r="D619" i="16"/>
  <c r="C618" i="16"/>
  <c r="D618" i="16"/>
  <c r="C617" i="16"/>
  <c r="D617" i="16"/>
  <c r="C616" i="16"/>
  <c r="D616" i="16"/>
  <c r="C615" i="16"/>
  <c r="D615" i="16"/>
  <c r="C614" i="16"/>
  <c r="D614" i="16"/>
  <c r="C613" i="16"/>
  <c r="D613" i="16"/>
  <c r="C612" i="16"/>
  <c r="D612" i="16"/>
  <c r="C611" i="16"/>
  <c r="D611" i="16"/>
  <c r="C610" i="16"/>
  <c r="D610" i="16"/>
  <c r="C609" i="16"/>
  <c r="D609" i="16"/>
  <c r="C608" i="16"/>
  <c r="D608" i="16"/>
  <c r="C607" i="16"/>
  <c r="D607" i="16"/>
  <c r="C606" i="16"/>
  <c r="D606" i="16"/>
  <c r="C605" i="16"/>
  <c r="D605" i="16"/>
  <c r="C604" i="16"/>
  <c r="D604" i="16"/>
  <c r="C603" i="16"/>
  <c r="D603" i="16"/>
  <c r="C602" i="16"/>
  <c r="D602" i="16"/>
  <c r="C601" i="16"/>
  <c r="D601" i="16"/>
  <c r="C600" i="16"/>
  <c r="D600" i="16"/>
  <c r="C599" i="16"/>
  <c r="D599" i="16"/>
  <c r="C598" i="16"/>
  <c r="D598" i="16"/>
  <c r="C597" i="16"/>
  <c r="D597" i="16"/>
  <c r="C596" i="16"/>
  <c r="D596" i="16"/>
  <c r="C595" i="16"/>
  <c r="D595" i="16"/>
  <c r="C594" i="16"/>
  <c r="D594" i="16"/>
  <c r="C593" i="16"/>
  <c r="D593" i="16"/>
  <c r="C592" i="16"/>
  <c r="D592" i="16"/>
  <c r="C591" i="16"/>
  <c r="D591" i="16"/>
  <c r="C590" i="16"/>
  <c r="D590" i="16"/>
  <c r="C589" i="16"/>
  <c r="D589" i="16"/>
  <c r="C588" i="16"/>
  <c r="D588" i="16"/>
  <c r="C587" i="16"/>
  <c r="D587" i="16"/>
  <c r="C586" i="16"/>
  <c r="D586" i="16"/>
  <c r="C585" i="16"/>
  <c r="D585" i="16"/>
  <c r="C584" i="16"/>
  <c r="D584" i="16"/>
  <c r="C583" i="16"/>
  <c r="D583" i="16"/>
  <c r="C582" i="16"/>
  <c r="D582" i="16"/>
  <c r="C581" i="16"/>
  <c r="D581" i="16"/>
  <c r="C580" i="16"/>
  <c r="D580" i="16"/>
  <c r="C579" i="16"/>
  <c r="D579" i="16"/>
  <c r="C578" i="16"/>
  <c r="D578" i="16"/>
  <c r="C577" i="16"/>
  <c r="D577" i="16"/>
  <c r="C576" i="16"/>
  <c r="D576" i="16"/>
  <c r="C575" i="16"/>
  <c r="D575" i="16"/>
  <c r="C574" i="16"/>
  <c r="D574" i="16"/>
  <c r="C573" i="16"/>
  <c r="D573" i="16"/>
  <c r="C572" i="16"/>
  <c r="D572" i="16"/>
  <c r="C571" i="16"/>
  <c r="D571" i="16"/>
  <c r="C570" i="16"/>
  <c r="D570" i="16"/>
  <c r="C569" i="16"/>
  <c r="D569" i="16"/>
  <c r="C568" i="16"/>
  <c r="D568" i="16"/>
  <c r="C567" i="16"/>
  <c r="D567" i="16"/>
  <c r="C566" i="16"/>
  <c r="D566" i="16"/>
  <c r="C565" i="16"/>
  <c r="D565" i="16"/>
  <c r="C564" i="16"/>
  <c r="D564" i="16"/>
  <c r="C563" i="16"/>
  <c r="D563" i="16"/>
  <c r="C562" i="16"/>
  <c r="D562" i="16"/>
  <c r="C561" i="16"/>
  <c r="D561" i="16"/>
  <c r="C560" i="16"/>
  <c r="D560" i="16"/>
  <c r="C559" i="16"/>
  <c r="D559" i="16"/>
  <c r="C558" i="16"/>
  <c r="D558" i="16"/>
  <c r="C557" i="16"/>
  <c r="D557" i="16"/>
  <c r="C556" i="16"/>
  <c r="D556" i="16"/>
  <c r="C555" i="16"/>
  <c r="D555" i="16"/>
  <c r="C554" i="16"/>
  <c r="D554" i="16"/>
  <c r="C553" i="16"/>
  <c r="D553" i="16"/>
  <c r="C552" i="16"/>
  <c r="D552" i="16"/>
  <c r="C551" i="16"/>
  <c r="D551" i="16"/>
  <c r="C550" i="16"/>
  <c r="D550" i="16"/>
  <c r="C549" i="16"/>
  <c r="D549" i="16"/>
  <c r="C548" i="16"/>
  <c r="D548" i="16"/>
  <c r="C547" i="16"/>
  <c r="D547" i="16"/>
  <c r="C546" i="16"/>
  <c r="D546" i="16"/>
  <c r="C545" i="16"/>
  <c r="D545" i="16"/>
  <c r="C544" i="16"/>
  <c r="D544" i="16"/>
  <c r="C543" i="16"/>
  <c r="D543" i="16"/>
  <c r="C542" i="16"/>
  <c r="D542" i="16"/>
  <c r="C541" i="16"/>
  <c r="D541" i="16"/>
  <c r="C540" i="16"/>
  <c r="D540" i="16"/>
  <c r="C539" i="16"/>
  <c r="D539" i="16"/>
  <c r="C538" i="16"/>
  <c r="D538" i="16"/>
  <c r="C537" i="16"/>
  <c r="D537" i="16"/>
  <c r="C536" i="16"/>
  <c r="D536" i="16"/>
  <c r="C535" i="16"/>
  <c r="D535" i="16"/>
  <c r="C534" i="16"/>
  <c r="D534" i="16"/>
  <c r="C533" i="16"/>
  <c r="D533" i="16"/>
  <c r="C532" i="16"/>
  <c r="D532" i="16"/>
  <c r="C531" i="16"/>
  <c r="D531" i="16"/>
  <c r="C530" i="16"/>
  <c r="D530" i="16"/>
  <c r="C529" i="16"/>
  <c r="D529" i="16"/>
  <c r="C528" i="16"/>
  <c r="D528" i="16"/>
  <c r="C527" i="16"/>
  <c r="D527" i="16"/>
  <c r="C526" i="16"/>
  <c r="D526" i="16"/>
  <c r="C525" i="16"/>
  <c r="D525" i="16"/>
  <c r="C524" i="16"/>
  <c r="D524" i="16"/>
  <c r="C523" i="16"/>
  <c r="D523" i="16"/>
  <c r="C522" i="16"/>
  <c r="D522" i="16"/>
  <c r="C521" i="16"/>
  <c r="D521" i="16"/>
  <c r="C520" i="16"/>
  <c r="D520" i="16"/>
  <c r="C519" i="16"/>
  <c r="D519" i="16"/>
  <c r="C518" i="16"/>
  <c r="D518" i="16"/>
  <c r="C517" i="16"/>
  <c r="D517" i="16"/>
  <c r="C516" i="16"/>
  <c r="D516" i="16"/>
  <c r="C515" i="16"/>
  <c r="D515" i="16"/>
  <c r="C514" i="16"/>
  <c r="D514" i="16"/>
  <c r="C513" i="16"/>
  <c r="D513" i="16"/>
  <c r="C512" i="16"/>
  <c r="D512" i="16"/>
  <c r="C511" i="16"/>
  <c r="D511" i="16"/>
  <c r="C510" i="16"/>
  <c r="D510" i="16"/>
  <c r="C509" i="16"/>
  <c r="D509" i="16"/>
  <c r="C508" i="16"/>
  <c r="D508" i="16"/>
  <c r="C507" i="16"/>
  <c r="D507" i="16"/>
  <c r="C506" i="16"/>
  <c r="D506" i="16"/>
  <c r="C505" i="16"/>
  <c r="D505" i="16"/>
  <c r="C504" i="16"/>
  <c r="D504" i="16"/>
  <c r="C503" i="16"/>
  <c r="D503" i="16"/>
  <c r="C502" i="16"/>
  <c r="D502" i="16"/>
  <c r="C501" i="16"/>
  <c r="D501" i="16"/>
  <c r="C500" i="16"/>
  <c r="D500" i="16"/>
  <c r="C499" i="16"/>
  <c r="D499" i="16"/>
  <c r="C498" i="16"/>
  <c r="D498" i="16"/>
  <c r="C497" i="16"/>
  <c r="D497" i="16"/>
  <c r="C496" i="16"/>
  <c r="D496" i="16"/>
  <c r="C495" i="16"/>
  <c r="D495" i="16"/>
  <c r="C494" i="16"/>
  <c r="D494" i="16"/>
  <c r="C493" i="16"/>
  <c r="D493" i="16"/>
  <c r="C492" i="16"/>
  <c r="D492" i="16"/>
  <c r="C491" i="16"/>
  <c r="D491" i="16"/>
  <c r="C490" i="16"/>
  <c r="D490" i="16"/>
  <c r="C489" i="16"/>
  <c r="D489" i="16"/>
  <c r="C488" i="16"/>
  <c r="D488" i="16"/>
  <c r="C487" i="16"/>
  <c r="D487" i="16"/>
  <c r="C486" i="16"/>
  <c r="D486" i="16"/>
  <c r="C485" i="16"/>
  <c r="D485" i="16"/>
  <c r="C484" i="16"/>
  <c r="D484" i="16"/>
  <c r="C483" i="16"/>
  <c r="D483" i="16"/>
  <c r="C482" i="16"/>
  <c r="D482" i="16"/>
  <c r="C481" i="16"/>
  <c r="D481" i="16"/>
  <c r="C480" i="16"/>
  <c r="D480" i="16"/>
  <c r="C479" i="16"/>
  <c r="D479" i="16"/>
  <c r="C478" i="16"/>
  <c r="D478" i="16"/>
  <c r="C477" i="16"/>
  <c r="D477" i="16"/>
  <c r="C476" i="16"/>
  <c r="D476" i="16"/>
  <c r="C475" i="16"/>
  <c r="D475" i="16"/>
  <c r="C474" i="16"/>
  <c r="D474" i="16"/>
  <c r="C473" i="16"/>
  <c r="D473" i="16"/>
  <c r="C472" i="16"/>
  <c r="D472" i="16"/>
  <c r="C471" i="16"/>
  <c r="D471" i="16"/>
  <c r="C470" i="16"/>
  <c r="D470" i="16"/>
  <c r="C469" i="16"/>
  <c r="D469" i="16"/>
  <c r="C468" i="16"/>
  <c r="D468" i="16"/>
  <c r="C467" i="16"/>
  <c r="D467" i="16"/>
  <c r="C466" i="16"/>
  <c r="D466" i="16"/>
  <c r="C465" i="16"/>
  <c r="D465" i="16"/>
  <c r="C464" i="16"/>
  <c r="D464" i="16"/>
  <c r="C463" i="16"/>
  <c r="D463" i="16"/>
  <c r="C462" i="16"/>
  <c r="D462" i="16"/>
  <c r="C461" i="16"/>
  <c r="D461" i="16"/>
  <c r="C460" i="16"/>
  <c r="D460" i="16"/>
  <c r="C459" i="16"/>
  <c r="D459" i="16"/>
  <c r="C458" i="16"/>
  <c r="D458" i="16"/>
  <c r="C457" i="16"/>
  <c r="D457" i="16"/>
  <c r="C456" i="16"/>
  <c r="D456" i="16"/>
  <c r="C455" i="16"/>
  <c r="D455" i="16"/>
  <c r="C454" i="16"/>
  <c r="D454" i="16"/>
  <c r="C453" i="16"/>
  <c r="D453" i="16"/>
  <c r="C452" i="16"/>
  <c r="D452" i="16"/>
  <c r="C451" i="16"/>
  <c r="D451" i="16"/>
  <c r="C450" i="16"/>
  <c r="D450" i="16"/>
  <c r="C449" i="16"/>
  <c r="D449" i="16"/>
  <c r="C448" i="16"/>
  <c r="D448" i="16"/>
  <c r="C447" i="16"/>
  <c r="D447" i="16"/>
  <c r="C446" i="16"/>
  <c r="D446" i="16"/>
  <c r="C445" i="16"/>
  <c r="D445" i="16"/>
  <c r="C444" i="16"/>
  <c r="D444" i="16"/>
  <c r="C443" i="16"/>
  <c r="D443" i="16"/>
  <c r="C442" i="16"/>
  <c r="D442" i="16"/>
  <c r="C441" i="16"/>
  <c r="D441" i="16"/>
  <c r="C440" i="16"/>
  <c r="D440" i="16"/>
  <c r="C439" i="16"/>
  <c r="D439" i="16"/>
  <c r="C438" i="16"/>
  <c r="D438" i="16"/>
  <c r="C437" i="16"/>
  <c r="D437" i="16"/>
  <c r="C436" i="16"/>
  <c r="D436" i="16"/>
  <c r="C435" i="16"/>
  <c r="D435" i="16"/>
  <c r="C434" i="16"/>
  <c r="D434" i="16"/>
  <c r="C433" i="16"/>
  <c r="D433" i="16"/>
  <c r="C432" i="16"/>
  <c r="D432" i="16"/>
  <c r="C431" i="16"/>
  <c r="D431" i="16"/>
  <c r="C430" i="16"/>
  <c r="D430" i="16"/>
  <c r="C429" i="16"/>
  <c r="D429" i="16"/>
  <c r="C428" i="16"/>
  <c r="D428" i="16"/>
  <c r="C427" i="16"/>
  <c r="D427" i="16"/>
  <c r="C426" i="16"/>
  <c r="D426" i="16"/>
  <c r="C425" i="16"/>
  <c r="D425" i="16"/>
  <c r="C424" i="16"/>
  <c r="D424" i="16"/>
  <c r="C423" i="16"/>
  <c r="D423" i="16"/>
  <c r="C422" i="16"/>
  <c r="D422" i="16"/>
  <c r="C421" i="16"/>
  <c r="D421" i="16"/>
  <c r="C420" i="16"/>
  <c r="D420" i="16"/>
  <c r="C419" i="16"/>
  <c r="D419" i="16"/>
  <c r="C418" i="16"/>
  <c r="D418" i="16"/>
  <c r="C417" i="16"/>
  <c r="D417" i="16"/>
  <c r="C416" i="16"/>
  <c r="D416" i="16"/>
  <c r="C415" i="16"/>
  <c r="D415" i="16"/>
  <c r="C414" i="16"/>
  <c r="D414" i="16"/>
  <c r="C413" i="16"/>
  <c r="D413" i="16"/>
  <c r="C412" i="16"/>
  <c r="D412" i="16"/>
  <c r="C411" i="16"/>
  <c r="D411" i="16"/>
  <c r="C410" i="16"/>
  <c r="D410" i="16"/>
  <c r="C409" i="16"/>
  <c r="D409" i="16"/>
  <c r="C408" i="16"/>
  <c r="D408" i="16"/>
  <c r="C407" i="16"/>
  <c r="D407" i="16"/>
  <c r="C406" i="16"/>
  <c r="D406" i="16"/>
  <c r="C405" i="16"/>
  <c r="D405" i="16"/>
  <c r="C404" i="16"/>
  <c r="D404" i="16"/>
  <c r="C403" i="16"/>
  <c r="D403" i="16"/>
  <c r="C402" i="16"/>
  <c r="D402" i="16"/>
  <c r="C401" i="16"/>
  <c r="D401" i="16"/>
  <c r="C400" i="16"/>
  <c r="D400" i="16"/>
  <c r="C399" i="16"/>
  <c r="D399" i="16"/>
  <c r="C398" i="16"/>
  <c r="D398" i="16"/>
  <c r="C397" i="16"/>
  <c r="D397" i="16"/>
  <c r="C396" i="16"/>
  <c r="D396" i="16"/>
  <c r="C395" i="16"/>
  <c r="D395" i="16"/>
  <c r="C394" i="16"/>
  <c r="D394" i="16"/>
  <c r="C393" i="16"/>
  <c r="D393" i="16"/>
  <c r="C392" i="16"/>
  <c r="D392" i="16"/>
  <c r="C391" i="16"/>
  <c r="D391" i="16"/>
  <c r="C390" i="16"/>
  <c r="D390" i="16"/>
  <c r="C389" i="16"/>
  <c r="D389" i="16"/>
  <c r="C388" i="16"/>
  <c r="D388" i="16"/>
  <c r="C387" i="16"/>
  <c r="D387" i="16"/>
  <c r="C386" i="16"/>
  <c r="D386" i="16"/>
  <c r="C385" i="16"/>
  <c r="D385" i="16"/>
  <c r="C384" i="16"/>
  <c r="D384" i="16"/>
  <c r="C383" i="16"/>
  <c r="D383" i="16"/>
  <c r="C382" i="16"/>
  <c r="D382" i="16"/>
  <c r="C381" i="16"/>
  <c r="D381" i="16"/>
  <c r="C380" i="16"/>
  <c r="D380" i="16"/>
  <c r="C379" i="16"/>
  <c r="D379" i="16"/>
  <c r="C378" i="16"/>
  <c r="D378" i="16"/>
  <c r="C377" i="16"/>
  <c r="D377" i="16"/>
  <c r="C376" i="16"/>
  <c r="D376" i="16"/>
  <c r="C375" i="16"/>
  <c r="D375" i="16"/>
  <c r="C374" i="16"/>
  <c r="D374" i="16"/>
  <c r="C373" i="16"/>
  <c r="D373" i="16"/>
  <c r="C372" i="16"/>
  <c r="D372" i="16"/>
  <c r="C371" i="16"/>
  <c r="D371" i="16"/>
  <c r="C370" i="16"/>
  <c r="D370" i="16"/>
  <c r="C369" i="16"/>
  <c r="D369" i="16"/>
  <c r="C368" i="16"/>
  <c r="D368" i="16"/>
  <c r="C367" i="16"/>
  <c r="D367" i="16"/>
  <c r="C366" i="16"/>
  <c r="D366" i="16"/>
  <c r="C365" i="16"/>
  <c r="D365" i="16"/>
  <c r="C364" i="16"/>
  <c r="D364" i="16"/>
  <c r="C363" i="16"/>
  <c r="D363" i="16"/>
  <c r="C362" i="16"/>
  <c r="D362" i="16"/>
  <c r="C361" i="16"/>
  <c r="D361" i="16"/>
  <c r="C360" i="16"/>
  <c r="D360" i="16"/>
  <c r="C359" i="16"/>
  <c r="D359" i="16"/>
  <c r="C358" i="16"/>
  <c r="D358" i="16"/>
  <c r="C357" i="16"/>
  <c r="D357" i="16"/>
  <c r="C356" i="16"/>
  <c r="D356" i="16"/>
  <c r="C355" i="16"/>
  <c r="D355" i="16"/>
  <c r="C354" i="16"/>
  <c r="D354" i="16"/>
  <c r="C353" i="16"/>
  <c r="D353" i="16"/>
  <c r="C352" i="16"/>
  <c r="D352" i="16"/>
  <c r="C351" i="16"/>
  <c r="D351" i="16"/>
  <c r="C350" i="16"/>
  <c r="D350" i="16"/>
  <c r="C349" i="16"/>
  <c r="D349" i="16"/>
  <c r="C348" i="16"/>
  <c r="D348" i="16"/>
  <c r="C347" i="16"/>
  <c r="D347" i="16"/>
  <c r="C346" i="16"/>
  <c r="D346" i="16"/>
  <c r="C345" i="16"/>
  <c r="D345" i="16"/>
  <c r="C344" i="16"/>
  <c r="D344" i="16"/>
  <c r="C343" i="16"/>
  <c r="D343" i="16"/>
  <c r="C342" i="16"/>
  <c r="D342" i="16"/>
  <c r="C341" i="16"/>
  <c r="D341" i="16"/>
  <c r="C340" i="16"/>
  <c r="D340" i="16"/>
  <c r="C339" i="16"/>
  <c r="D339" i="16"/>
  <c r="C338" i="16"/>
  <c r="D338" i="16"/>
  <c r="C337" i="16"/>
  <c r="D337" i="16"/>
  <c r="C336" i="16"/>
  <c r="D336" i="16"/>
  <c r="C335" i="16"/>
  <c r="D335" i="16"/>
  <c r="C334" i="16"/>
  <c r="D334" i="16"/>
  <c r="C333" i="16"/>
  <c r="D333" i="16"/>
  <c r="C332" i="16"/>
  <c r="D332" i="16"/>
  <c r="C331" i="16"/>
  <c r="D331" i="16"/>
  <c r="C330" i="16"/>
  <c r="D330" i="16"/>
  <c r="C329" i="16"/>
  <c r="D329" i="16"/>
  <c r="C328" i="16"/>
  <c r="D328" i="16"/>
  <c r="C327" i="16"/>
  <c r="D327" i="16"/>
  <c r="C326" i="16"/>
  <c r="D326" i="16"/>
  <c r="C325" i="16"/>
  <c r="D325" i="16"/>
  <c r="C324" i="16"/>
  <c r="D324" i="16"/>
  <c r="C323" i="16"/>
  <c r="D323" i="16"/>
  <c r="C322" i="16"/>
  <c r="D322" i="16"/>
  <c r="C321" i="16"/>
  <c r="D321" i="16"/>
  <c r="C320" i="16"/>
  <c r="D320" i="16"/>
  <c r="C319" i="16"/>
  <c r="D319" i="16"/>
  <c r="C318" i="16"/>
  <c r="D318" i="16"/>
  <c r="C317" i="16"/>
  <c r="D317" i="16"/>
  <c r="C316" i="16"/>
  <c r="D316" i="16"/>
  <c r="C315" i="16"/>
  <c r="D315" i="16"/>
  <c r="C314" i="16"/>
  <c r="D314" i="16"/>
  <c r="C313" i="16"/>
  <c r="D313" i="16"/>
  <c r="C312" i="16"/>
  <c r="D312" i="16"/>
  <c r="C311" i="16"/>
  <c r="D311" i="16"/>
  <c r="C310" i="16"/>
  <c r="D310" i="16"/>
  <c r="C309" i="16"/>
  <c r="D309" i="16"/>
  <c r="C308" i="16"/>
  <c r="D308" i="16"/>
  <c r="C307" i="16"/>
  <c r="D307" i="16"/>
  <c r="C306" i="16"/>
  <c r="D306" i="16"/>
  <c r="C305" i="16"/>
  <c r="D305" i="16"/>
  <c r="C304" i="16"/>
  <c r="D304" i="16"/>
  <c r="C303" i="16"/>
  <c r="D303" i="16"/>
  <c r="C302" i="16"/>
  <c r="D302" i="16"/>
  <c r="C301" i="16"/>
  <c r="D301" i="16"/>
  <c r="C300" i="16"/>
  <c r="D300" i="16"/>
  <c r="C299" i="16"/>
  <c r="D299" i="16"/>
  <c r="C298" i="16"/>
  <c r="D298" i="16"/>
  <c r="C297" i="16"/>
  <c r="D297" i="16"/>
  <c r="C296" i="16"/>
  <c r="D296" i="16"/>
  <c r="C295" i="16"/>
  <c r="D295" i="16"/>
  <c r="C294" i="16"/>
  <c r="D294" i="16"/>
  <c r="C293" i="16"/>
  <c r="D293" i="16"/>
  <c r="C292" i="16"/>
  <c r="D292" i="16"/>
  <c r="C291" i="16"/>
  <c r="D291" i="16"/>
  <c r="C290" i="16"/>
  <c r="D290" i="16"/>
  <c r="C289" i="16"/>
  <c r="D289" i="16"/>
  <c r="C288" i="16"/>
  <c r="D288" i="16"/>
  <c r="C287" i="16"/>
  <c r="D287" i="16"/>
  <c r="C286" i="16"/>
  <c r="D286" i="16"/>
  <c r="C285" i="16"/>
  <c r="D285" i="16"/>
  <c r="C284" i="16"/>
  <c r="D284" i="16"/>
  <c r="C283" i="16"/>
  <c r="D283" i="16"/>
  <c r="C282" i="16"/>
  <c r="D282" i="16"/>
  <c r="C281" i="16"/>
  <c r="D281" i="16"/>
  <c r="C280" i="16"/>
  <c r="D280" i="16"/>
  <c r="C279" i="16"/>
  <c r="D279" i="16"/>
  <c r="C278" i="16"/>
  <c r="D278" i="16"/>
  <c r="C277" i="16"/>
  <c r="D277" i="16"/>
  <c r="C276" i="16"/>
  <c r="D276" i="16"/>
  <c r="C275" i="16"/>
  <c r="D275" i="16"/>
  <c r="C274" i="16"/>
  <c r="D274" i="16"/>
  <c r="C273" i="16"/>
  <c r="D273" i="16"/>
  <c r="C272" i="16"/>
  <c r="D272" i="16"/>
  <c r="C271" i="16"/>
  <c r="D271" i="16"/>
  <c r="C270" i="16"/>
  <c r="D270" i="16"/>
  <c r="C269" i="16"/>
  <c r="D269" i="16"/>
  <c r="C268" i="16"/>
  <c r="D268" i="16"/>
  <c r="C267" i="16"/>
  <c r="D267" i="16"/>
  <c r="C266" i="16"/>
  <c r="D266" i="16"/>
  <c r="C265" i="16"/>
  <c r="D265" i="16"/>
  <c r="C264" i="16"/>
  <c r="D264" i="16"/>
  <c r="C263" i="16"/>
  <c r="D263" i="16"/>
  <c r="C262" i="16"/>
  <c r="D262" i="16"/>
  <c r="C261" i="16"/>
  <c r="D261" i="16"/>
  <c r="C260" i="16"/>
  <c r="D260" i="16"/>
  <c r="C259" i="16"/>
  <c r="D259" i="16"/>
  <c r="C258" i="16"/>
  <c r="D258" i="16"/>
  <c r="C257" i="16"/>
  <c r="D257" i="16"/>
  <c r="C256" i="16"/>
  <c r="D256" i="16"/>
  <c r="C255" i="16"/>
  <c r="D255" i="16"/>
  <c r="C254" i="16"/>
  <c r="D254" i="16"/>
  <c r="C253" i="16"/>
  <c r="D253" i="16"/>
  <c r="C252" i="16"/>
  <c r="D252" i="16"/>
  <c r="C251" i="16"/>
  <c r="D251" i="16"/>
  <c r="C250" i="16"/>
  <c r="D250" i="16"/>
  <c r="C249" i="16"/>
  <c r="D249" i="16"/>
  <c r="C248" i="16"/>
  <c r="D248" i="16"/>
  <c r="C247" i="16"/>
  <c r="D247" i="16"/>
  <c r="C246" i="16"/>
  <c r="D246" i="16"/>
  <c r="C245" i="16"/>
  <c r="D245" i="16"/>
  <c r="C244" i="16"/>
  <c r="D244" i="16"/>
  <c r="C243" i="16"/>
  <c r="D243" i="16"/>
  <c r="C242" i="16"/>
  <c r="D242" i="16"/>
  <c r="C241" i="16"/>
  <c r="D241" i="16"/>
  <c r="C240" i="16"/>
  <c r="D240" i="16"/>
  <c r="C239" i="16"/>
  <c r="D239" i="16"/>
  <c r="C238" i="16"/>
  <c r="D238" i="16"/>
  <c r="C237" i="16"/>
  <c r="D237" i="16"/>
  <c r="C236" i="16"/>
  <c r="D236" i="16"/>
  <c r="C235" i="16"/>
  <c r="D235" i="16"/>
  <c r="C234" i="16"/>
  <c r="D234" i="16"/>
  <c r="C233" i="16"/>
  <c r="D233" i="16"/>
  <c r="C232" i="16"/>
  <c r="D232" i="16"/>
  <c r="C231" i="16"/>
  <c r="D231" i="16"/>
  <c r="C230" i="16"/>
  <c r="D230" i="16"/>
  <c r="C229" i="16"/>
  <c r="D229" i="16"/>
  <c r="C228" i="16"/>
  <c r="D228" i="16"/>
  <c r="C227" i="16"/>
  <c r="D227" i="16"/>
  <c r="C226" i="16"/>
  <c r="D226" i="16"/>
  <c r="C225" i="16"/>
  <c r="D225" i="16"/>
  <c r="C224" i="16"/>
  <c r="D224" i="16"/>
  <c r="C223" i="16"/>
  <c r="D223" i="16"/>
  <c r="C222" i="16"/>
  <c r="D222" i="16"/>
  <c r="C221" i="16"/>
  <c r="D221" i="16"/>
  <c r="C220" i="16"/>
  <c r="D220" i="16"/>
  <c r="C219" i="16"/>
  <c r="D219" i="16"/>
  <c r="C218" i="16"/>
  <c r="D218" i="16"/>
  <c r="C217" i="16"/>
  <c r="D217" i="16"/>
  <c r="C216" i="16"/>
  <c r="D216" i="16"/>
  <c r="C215" i="16"/>
  <c r="D215" i="16"/>
  <c r="C214" i="16"/>
  <c r="D214" i="16"/>
  <c r="C213" i="16"/>
  <c r="D213" i="16"/>
  <c r="C212" i="16"/>
  <c r="D212" i="16"/>
  <c r="C211" i="16"/>
  <c r="D211" i="16"/>
  <c r="C210" i="16"/>
  <c r="D210" i="16"/>
  <c r="C209" i="16"/>
  <c r="D209" i="16"/>
  <c r="C208" i="16"/>
  <c r="D208" i="16"/>
  <c r="C207" i="16"/>
  <c r="D207" i="16"/>
  <c r="C206" i="16"/>
  <c r="D206" i="16"/>
  <c r="C205" i="16"/>
  <c r="D205" i="16"/>
  <c r="C204" i="16"/>
  <c r="D204" i="16"/>
  <c r="C203" i="16"/>
  <c r="D203" i="16"/>
  <c r="C202" i="16"/>
  <c r="D202" i="16"/>
  <c r="C201" i="16"/>
  <c r="D201" i="16"/>
  <c r="C200" i="16"/>
  <c r="D200" i="16"/>
  <c r="C199" i="16"/>
  <c r="D199" i="16"/>
  <c r="C198" i="16"/>
  <c r="D198" i="16"/>
  <c r="C197" i="16"/>
  <c r="D197" i="16"/>
  <c r="C196" i="16"/>
  <c r="D196" i="16"/>
  <c r="C195" i="16"/>
  <c r="D195" i="16"/>
  <c r="C194" i="16"/>
  <c r="D194" i="16"/>
  <c r="C193" i="16"/>
  <c r="D193" i="16"/>
  <c r="C192" i="16"/>
  <c r="D192" i="16"/>
  <c r="C191" i="16"/>
  <c r="D191" i="16"/>
  <c r="C190" i="16"/>
  <c r="D190" i="16"/>
  <c r="C189" i="16"/>
  <c r="D189" i="16"/>
  <c r="C188" i="16"/>
  <c r="D188" i="16"/>
  <c r="C187" i="16"/>
  <c r="D187" i="16"/>
  <c r="C186" i="16"/>
  <c r="D186" i="16"/>
  <c r="C185" i="16"/>
  <c r="D185" i="16"/>
  <c r="C184" i="16"/>
  <c r="D184" i="16"/>
  <c r="C183" i="16"/>
  <c r="D183" i="16"/>
  <c r="C182" i="16"/>
  <c r="D182" i="16"/>
  <c r="C181" i="16"/>
  <c r="D181" i="16"/>
  <c r="C180" i="16"/>
  <c r="D180" i="16"/>
  <c r="C179" i="16"/>
  <c r="D179" i="16"/>
  <c r="C178" i="16"/>
  <c r="D178" i="16"/>
  <c r="C177" i="16"/>
  <c r="D177" i="16"/>
  <c r="C176" i="16"/>
  <c r="D176" i="16"/>
  <c r="C175" i="16"/>
  <c r="D175" i="16"/>
  <c r="C174" i="16"/>
  <c r="D174" i="16"/>
  <c r="C173" i="16"/>
  <c r="D173" i="16"/>
  <c r="C172" i="16"/>
  <c r="D172" i="16"/>
  <c r="C171" i="16"/>
  <c r="D171" i="16"/>
  <c r="C170" i="16"/>
  <c r="D170" i="16"/>
  <c r="C169" i="16"/>
  <c r="D169" i="16"/>
  <c r="C168" i="16"/>
  <c r="D168" i="16"/>
  <c r="C167" i="16"/>
  <c r="D167" i="16"/>
  <c r="C166" i="16"/>
  <c r="D166" i="16"/>
  <c r="C165" i="16"/>
  <c r="D165" i="16"/>
  <c r="C164" i="16"/>
  <c r="D164" i="16"/>
  <c r="C163" i="16"/>
  <c r="D163" i="16"/>
  <c r="C162" i="16"/>
  <c r="D162" i="16"/>
  <c r="C161" i="16"/>
  <c r="D161" i="16"/>
  <c r="C160" i="16"/>
  <c r="D160" i="16"/>
  <c r="C159" i="16"/>
  <c r="D159" i="16"/>
  <c r="C158" i="16"/>
  <c r="D158" i="16"/>
  <c r="C157" i="16"/>
  <c r="D157" i="16"/>
  <c r="C156" i="16"/>
  <c r="D156" i="16"/>
  <c r="C155" i="16"/>
  <c r="D155" i="16"/>
  <c r="C154" i="16"/>
  <c r="D154" i="16"/>
  <c r="C153" i="16"/>
  <c r="D153" i="16"/>
  <c r="C152" i="16"/>
  <c r="D152" i="16"/>
  <c r="C151" i="16"/>
  <c r="D151" i="16"/>
  <c r="C150" i="16"/>
  <c r="D150" i="16"/>
  <c r="C149" i="16"/>
  <c r="D149" i="16"/>
  <c r="C148" i="16"/>
  <c r="D148" i="16"/>
  <c r="C147" i="16"/>
  <c r="D147" i="16"/>
  <c r="C146" i="16"/>
  <c r="D146" i="16"/>
  <c r="C145" i="16"/>
  <c r="D145" i="16"/>
  <c r="C144" i="16"/>
  <c r="D144" i="16"/>
  <c r="C143" i="16"/>
  <c r="D143" i="16"/>
  <c r="C142" i="16"/>
  <c r="D142" i="16"/>
  <c r="C141" i="16"/>
  <c r="D141" i="16"/>
  <c r="C140" i="16"/>
  <c r="D140" i="16"/>
  <c r="C139" i="16"/>
  <c r="D139" i="16"/>
  <c r="C138" i="16"/>
  <c r="D138" i="16"/>
  <c r="C137" i="16"/>
  <c r="D137" i="16"/>
  <c r="C136" i="16"/>
  <c r="D136" i="16"/>
  <c r="C135" i="16"/>
  <c r="D135" i="16"/>
  <c r="C134" i="16"/>
  <c r="D134" i="16"/>
  <c r="C133" i="16"/>
  <c r="D133" i="16"/>
  <c r="C132" i="16"/>
  <c r="D132" i="16"/>
  <c r="C131" i="16"/>
  <c r="D131" i="16"/>
  <c r="C130" i="16"/>
  <c r="D130" i="16"/>
  <c r="C129" i="16"/>
  <c r="D129" i="16"/>
  <c r="C128" i="16"/>
  <c r="D128" i="16"/>
  <c r="C127" i="16"/>
  <c r="D127" i="16"/>
  <c r="C126" i="16"/>
  <c r="D126" i="16"/>
  <c r="C125" i="16"/>
  <c r="D125" i="16"/>
  <c r="C124" i="16"/>
  <c r="D124" i="16"/>
  <c r="C123" i="16"/>
  <c r="D123" i="16"/>
  <c r="C122" i="16"/>
  <c r="D122" i="16"/>
  <c r="C121" i="16"/>
  <c r="D121" i="16"/>
  <c r="C120" i="16"/>
  <c r="D120" i="16"/>
  <c r="C119" i="16"/>
  <c r="D119" i="16"/>
  <c r="C118" i="16"/>
  <c r="D118" i="16"/>
  <c r="C117" i="16"/>
  <c r="D117" i="16"/>
  <c r="C116" i="16"/>
  <c r="D116" i="16"/>
  <c r="C115" i="16"/>
  <c r="D115" i="16"/>
  <c r="C114" i="16"/>
  <c r="D114" i="16"/>
  <c r="C113" i="16"/>
  <c r="D113" i="16"/>
  <c r="C112" i="16"/>
  <c r="D112" i="16"/>
  <c r="C111" i="16"/>
  <c r="D111" i="16"/>
  <c r="C110" i="16"/>
  <c r="D110" i="16"/>
  <c r="C109" i="16"/>
  <c r="D109" i="16"/>
  <c r="C108" i="16"/>
  <c r="D108" i="16"/>
  <c r="C107" i="16"/>
  <c r="D107" i="16"/>
  <c r="C106" i="16"/>
  <c r="D106" i="16"/>
  <c r="C105" i="16"/>
  <c r="D105" i="16"/>
  <c r="C104" i="16"/>
  <c r="D104" i="16"/>
  <c r="C103" i="16"/>
  <c r="D103" i="16"/>
  <c r="C102" i="16"/>
  <c r="D102" i="16"/>
  <c r="C101" i="16"/>
  <c r="D101" i="16"/>
  <c r="C100" i="16"/>
  <c r="D100" i="16"/>
  <c r="C99" i="16"/>
  <c r="D99" i="16"/>
  <c r="C98" i="16"/>
  <c r="D98" i="16"/>
  <c r="C97" i="16"/>
  <c r="D97" i="16"/>
  <c r="C96" i="16"/>
  <c r="D96" i="16"/>
  <c r="C95" i="16"/>
  <c r="D95" i="16"/>
  <c r="C94" i="16"/>
  <c r="D94" i="16"/>
  <c r="C93" i="16"/>
  <c r="D93" i="16"/>
  <c r="C92" i="16"/>
  <c r="D92" i="16"/>
  <c r="C91" i="16"/>
  <c r="D91" i="16"/>
  <c r="C90" i="16"/>
  <c r="D90" i="16"/>
  <c r="C89" i="16"/>
  <c r="D89" i="16"/>
  <c r="C88" i="16"/>
  <c r="D88" i="16"/>
  <c r="C87" i="16"/>
  <c r="D87" i="16"/>
  <c r="C86" i="16"/>
  <c r="D86" i="16"/>
  <c r="C85" i="16"/>
  <c r="D85" i="16"/>
  <c r="C84" i="16"/>
  <c r="D84" i="16"/>
  <c r="C83" i="16"/>
  <c r="D83" i="16"/>
  <c r="C82" i="16"/>
  <c r="D82" i="16"/>
  <c r="C81" i="16"/>
  <c r="D81" i="16"/>
  <c r="C80" i="16"/>
  <c r="D80" i="16"/>
  <c r="C79" i="16"/>
  <c r="D79" i="16"/>
  <c r="C78" i="16"/>
  <c r="D78" i="16"/>
  <c r="C77" i="16"/>
  <c r="D77" i="16"/>
  <c r="C76" i="16"/>
  <c r="D76" i="16"/>
  <c r="C75" i="16"/>
  <c r="D75" i="16"/>
  <c r="C74" i="16"/>
  <c r="D74" i="16"/>
  <c r="C73" i="16"/>
  <c r="D73" i="16"/>
  <c r="C72" i="16"/>
  <c r="D72" i="16"/>
  <c r="C71" i="16"/>
  <c r="D71" i="16"/>
  <c r="C70" i="16"/>
  <c r="D70" i="16"/>
  <c r="C69" i="16"/>
  <c r="D69" i="16"/>
  <c r="C68" i="16"/>
  <c r="D68" i="16"/>
  <c r="C67" i="16"/>
  <c r="D67" i="16"/>
  <c r="C66" i="16"/>
  <c r="D66" i="16"/>
  <c r="C65" i="16"/>
  <c r="D65" i="16"/>
  <c r="C64" i="16"/>
  <c r="D64" i="16"/>
  <c r="C63" i="16"/>
  <c r="D63" i="16"/>
  <c r="C62" i="16"/>
  <c r="D62" i="16"/>
  <c r="C61" i="16"/>
  <c r="D61" i="16"/>
  <c r="C60" i="16"/>
  <c r="D60" i="16"/>
  <c r="C59" i="16"/>
  <c r="D59" i="16"/>
  <c r="C58" i="16"/>
  <c r="D58" i="16"/>
  <c r="C57" i="16"/>
  <c r="D57" i="16"/>
  <c r="C56" i="16"/>
  <c r="D56" i="16"/>
  <c r="C55" i="16"/>
  <c r="D55" i="16"/>
  <c r="C54" i="16"/>
  <c r="D54" i="16"/>
  <c r="C53" i="16"/>
  <c r="D53" i="16"/>
  <c r="C52" i="16"/>
  <c r="D52" i="16"/>
  <c r="C51" i="16"/>
  <c r="D51" i="16"/>
  <c r="C50" i="16"/>
  <c r="D50" i="16"/>
  <c r="C49" i="16"/>
  <c r="D49" i="16"/>
  <c r="C48" i="16"/>
  <c r="D48" i="16"/>
  <c r="C47" i="16"/>
  <c r="D47" i="16"/>
  <c r="C46" i="16"/>
  <c r="D46" i="16"/>
  <c r="C45" i="16"/>
  <c r="D45" i="16"/>
  <c r="C44" i="16"/>
  <c r="D44" i="16"/>
  <c r="C43" i="16"/>
  <c r="D43" i="16"/>
  <c r="C42" i="16"/>
  <c r="D42" i="16"/>
  <c r="C41" i="16"/>
  <c r="D41" i="16"/>
  <c r="C40" i="16"/>
  <c r="D40" i="16"/>
  <c r="C39" i="16"/>
  <c r="D39" i="16"/>
  <c r="C38" i="16"/>
  <c r="D38" i="16"/>
  <c r="C37" i="16"/>
  <c r="D37" i="16"/>
  <c r="C36" i="16"/>
  <c r="D36" i="16"/>
  <c r="C35" i="16"/>
  <c r="D35" i="16"/>
  <c r="C34" i="16"/>
  <c r="D34" i="16"/>
  <c r="C33" i="16"/>
  <c r="D33" i="16"/>
  <c r="C32" i="16"/>
  <c r="D32" i="16"/>
  <c r="C31" i="16"/>
  <c r="D31" i="16"/>
  <c r="C30" i="16"/>
  <c r="D30" i="16"/>
  <c r="C29" i="16"/>
  <c r="D29" i="16"/>
  <c r="C28" i="16"/>
  <c r="D28" i="16"/>
  <c r="C27" i="16"/>
  <c r="D27" i="16"/>
  <c r="C26" i="16"/>
  <c r="D26" i="16"/>
  <c r="C25" i="16"/>
  <c r="D25" i="16"/>
  <c r="C24" i="16"/>
  <c r="D24" i="16"/>
  <c r="C23" i="16"/>
  <c r="D23" i="16"/>
  <c r="C22" i="16"/>
  <c r="D22" i="16"/>
  <c r="E40" i="9"/>
  <c r="F40" i="9" s="1"/>
  <c r="D39" i="9"/>
  <c r="E39" i="9" s="1"/>
  <c r="F39" i="9" s="1"/>
  <c r="F41" i="9"/>
  <c r="C40" i="9"/>
  <c r="D41" i="9"/>
  <c r="C41" i="9" s="1"/>
  <c r="K10" i="15"/>
  <c r="AG189" i="15"/>
  <c r="K10" i="11"/>
  <c r="AG15" i="11"/>
  <c r="C37" i="15"/>
  <c r="J37" i="15" s="1"/>
  <c r="O29" i="14" s="1"/>
  <c r="I37" i="15"/>
  <c r="N29" i="14" s="1"/>
  <c r="H37" i="15"/>
  <c r="M29" i="14" s="1"/>
  <c r="L29" i="14"/>
  <c r="K29" i="14"/>
  <c r="J29" i="14"/>
  <c r="C36" i="15"/>
  <c r="H36" i="15"/>
  <c r="M28" i="14" s="1"/>
  <c r="L28" i="14"/>
  <c r="K28" i="14"/>
  <c r="J28" i="14"/>
  <c r="C35" i="15"/>
  <c r="I27" i="14" s="1"/>
  <c r="H35" i="15"/>
  <c r="M27" i="14" s="1"/>
  <c r="L27" i="14"/>
  <c r="K27" i="14"/>
  <c r="J27" i="14"/>
  <c r="C34" i="15"/>
  <c r="I34" i="15" s="1"/>
  <c r="N26" i="14" s="1"/>
  <c r="H34" i="15"/>
  <c r="M26" i="14" s="1"/>
  <c r="K26" i="14"/>
  <c r="J26" i="14"/>
  <c r="K33" i="15"/>
  <c r="P25" i="14" s="1"/>
  <c r="C33" i="15"/>
  <c r="I25" i="14" s="1"/>
  <c r="H33" i="15"/>
  <c r="M25" i="14" s="1"/>
  <c r="L25" i="14"/>
  <c r="K25" i="14"/>
  <c r="J25" i="14"/>
  <c r="P1" i="15"/>
  <c r="AG192" i="15"/>
  <c r="AG190" i="15"/>
  <c r="AG188" i="15"/>
  <c r="AG186" i="15"/>
  <c r="AG184" i="15"/>
  <c r="AG182" i="15"/>
  <c r="AG180" i="15"/>
  <c r="AG178" i="15"/>
  <c r="AG176" i="15"/>
  <c r="AG174" i="15"/>
  <c r="AG172" i="15"/>
  <c r="AG170" i="15"/>
  <c r="AG168" i="15"/>
  <c r="AG166" i="15"/>
  <c r="AG164" i="15"/>
  <c r="AG162" i="15"/>
  <c r="AG160" i="15"/>
  <c r="AG158" i="15"/>
  <c r="AG156" i="15"/>
  <c r="AG154" i="15"/>
  <c r="AG152" i="15"/>
  <c r="AG150" i="15"/>
  <c r="AG148" i="15"/>
  <c r="AG146" i="15"/>
  <c r="AG144" i="15"/>
  <c r="AG142" i="15"/>
  <c r="AG140" i="15"/>
  <c r="AG138" i="15"/>
  <c r="AG136" i="15"/>
  <c r="AG134" i="15"/>
  <c r="AG132" i="15"/>
  <c r="AG130" i="15"/>
  <c r="AG128" i="15"/>
  <c r="AG126" i="15"/>
  <c r="AG124" i="15"/>
  <c r="AG122" i="15"/>
  <c r="AG120" i="15"/>
  <c r="AG118" i="15"/>
  <c r="AG116" i="15"/>
  <c r="AG114" i="15"/>
  <c r="AG112" i="15"/>
  <c r="AG110" i="15"/>
  <c r="AG108" i="15"/>
  <c r="AG106" i="15"/>
  <c r="AG104" i="15"/>
  <c r="AG102" i="15"/>
  <c r="AG100" i="15"/>
  <c r="AG98" i="15"/>
  <c r="AG96" i="15"/>
  <c r="AG94" i="15"/>
  <c r="AG92" i="15"/>
  <c r="AG90" i="15"/>
  <c r="AG88" i="15"/>
  <c r="AG86" i="15"/>
  <c r="AG84" i="15"/>
  <c r="AG82" i="15"/>
  <c r="AG80" i="15"/>
  <c r="AG78" i="15"/>
  <c r="AG76" i="15"/>
  <c r="AG74" i="15"/>
  <c r="AG72" i="15"/>
  <c r="AG70" i="15"/>
  <c r="AG68" i="15"/>
  <c r="AG66" i="15"/>
  <c r="AG64" i="15"/>
  <c r="AG62" i="15"/>
  <c r="AG60" i="15"/>
  <c r="AG58" i="15"/>
  <c r="AG56" i="15"/>
  <c r="AG54" i="15"/>
  <c r="AG52" i="15"/>
  <c r="AG50" i="15"/>
  <c r="AG48" i="15"/>
  <c r="AG46" i="15"/>
  <c r="AG44" i="15"/>
  <c r="AG42" i="15"/>
  <c r="AG40" i="15"/>
  <c r="AG38" i="15"/>
  <c r="AG36" i="15"/>
  <c r="AG34" i="15"/>
  <c r="AG32" i="15"/>
  <c r="AG30" i="15"/>
  <c r="AG28" i="15"/>
  <c r="AG26" i="15"/>
  <c r="AG24" i="15"/>
  <c r="AG22" i="15"/>
  <c r="AG20" i="15"/>
  <c r="AG18" i="15"/>
  <c r="AG16" i="15"/>
  <c r="AG13" i="15"/>
  <c r="AG11" i="15"/>
  <c r="AG9" i="15"/>
  <c r="AG7" i="15"/>
  <c r="P5" i="15"/>
  <c r="R9" i="13"/>
  <c r="V4" i="13"/>
  <c r="U5" i="13"/>
  <c r="V5" i="13"/>
  <c r="U6" i="13"/>
  <c r="S7" i="13"/>
  <c r="T7" i="13"/>
  <c r="R8" i="13"/>
  <c r="Q8" i="13"/>
  <c r="Q9" i="13"/>
  <c r="P9" i="13"/>
  <c r="P40" i="9"/>
  <c r="K211" i="12"/>
  <c r="J217" i="12"/>
  <c r="K281" i="12"/>
  <c r="J285" i="12"/>
  <c r="K319" i="12"/>
  <c r="J335" i="12"/>
  <c r="J351" i="12"/>
  <c r="J367" i="12"/>
  <c r="E14" i="12"/>
  <c r="E15" i="12"/>
  <c r="E16" i="12"/>
  <c r="E17" i="12"/>
  <c r="D3" i="12"/>
  <c r="E13" i="12"/>
  <c r="E9" i="12"/>
  <c r="E10" i="12"/>
  <c r="E11" i="12"/>
  <c r="E12" i="12"/>
  <c r="L238" i="12"/>
  <c r="F10" i="12"/>
  <c r="F30" i="12"/>
  <c r="F11" i="12"/>
  <c r="G30" i="12"/>
  <c r="F12" i="12"/>
  <c r="H30" i="12"/>
  <c r="F9" i="12"/>
  <c r="E30" i="12"/>
  <c r="H29" i="12"/>
  <c r="G29" i="12"/>
  <c r="F29" i="12"/>
  <c r="E29" i="12"/>
  <c r="D29" i="12"/>
  <c r="J209" i="12"/>
  <c r="K158" i="12"/>
  <c r="H245" i="12"/>
  <c r="H336" i="12"/>
  <c r="H285" i="12"/>
  <c r="H260" i="12"/>
  <c r="H368" i="12"/>
  <c r="I323" i="12"/>
  <c r="I325" i="12"/>
  <c r="I370" i="12"/>
  <c r="I53" i="12"/>
  <c r="I77" i="12"/>
  <c r="I108" i="12"/>
  <c r="I341" i="12"/>
  <c r="I357" i="12"/>
  <c r="I54" i="12"/>
  <c r="I85" i="12"/>
  <c r="I109" i="12"/>
  <c r="I41" i="12"/>
  <c r="I74" i="12"/>
  <c r="I126" i="12"/>
  <c r="I365" i="12"/>
  <c r="I66" i="12"/>
  <c r="I97" i="12"/>
  <c r="I330" i="12"/>
  <c r="I56" i="12"/>
  <c r="I86" i="12"/>
  <c r="I117" i="12"/>
  <c r="I38" i="12"/>
  <c r="I125" i="12"/>
  <c r="I338" i="12"/>
  <c r="I346" i="12"/>
  <c r="I362" i="12"/>
  <c r="I64" i="12"/>
  <c r="I88" i="12"/>
  <c r="I118" i="12"/>
  <c r="I349" i="12"/>
  <c r="I316" i="12"/>
  <c r="I333" i="12"/>
  <c r="I65" i="12"/>
  <c r="I96" i="12"/>
  <c r="I120" i="12"/>
  <c r="I98" i="12"/>
  <c r="I354" i="12"/>
  <c r="I42" i="12"/>
  <c r="I76" i="12"/>
  <c r="I106" i="12"/>
  <c r="M152" i="12"/>
  <c r="M166" i="12"/>
  <c r="M266" i="12"/>
  <c r="M295" i="12"/>
  <c r="M235" i="12"/>
  <c r="M267" i="12"/>
  <c r="M298" i="12"/>
  <c r="M263" i="12"/>
  <c r="M182" i="12"/>
  <c r="M312" i="12"/>
  <c r="M190" i="12"/>
  <c r="M238" i="12"/>
  <c r="M270" i="12"/>
  <c r="M299" i="12"/>
  <c r="M198" i="12"/>
  <c r="M302" i="12"/>
  <c r="M206" i="12"/>
  <c r="M222" i="12"/>
  <c r="J362" i="12"/>
  <c r="J346" i="12"/>
  <c r="J310" i="12"/>
  <c r="J281" i="12"/>
  <c r="K249" i="12"/>
  <c r="J253" i="12"/>
  <c r="J330" i="12"/>
  <c r="K278" i="12"/>
  <c r="K246" i="12"/>
  <c r="J359" i="12"/>
  <c r="J343" i="12"/>
  <c r="J327" i="12"/>
  <c r="J354" i="12"/>
  <c r="J338" i="12"/>
  <c r="K227" i="12"/>
  <c r="H325" i="12"/>
  <c r="H322" i="12"/>
  <c r="H123" i="12"/>
  <c r="H365" i="12"/>
  <c r="H115" i="12"/>
  <c r="H86" i="12"/>
  <c r="H341" i="12"/>
  <c r="H316" i="12"/>
  <c r="H289" i="12"/>
  <c r="H357" i="12"/>
  <c r="H333" i="12"/>
  <c r="H352" i="12"/>
  <c r="H85" i="12"/>
  <c r="H360" i="12"/>
  <c r="H328" i="12"/>
  <c r="H288" i="12"/>
  <c r="H257" i="12"/>
  <c r="E358" i="12"/>
  <c r="H344" i="12"/>
  <c r="H292" i="12"/>
  <c r="H77" i="12"/>
  <c r="H370" i="12"/>
  <c r="H349" i="12"/>
  <c r="D34" i="12"/>
  <c r="D31" i="12"/>
  <c r="D814" i="12"/>
  <c r="D815" i="12"/>
  <c r="D816" i="12"/>
  <c r="D817" i="12"/>
  <c r="D818" i="12"/>
  <c r="D819" i="12"/>
  <c r="D820" i="12"/>
  <c r="D821" i="12"/>
  <c r="D822" i="12"/>
  <c r="D823" i="12"/>
  <c r="D824" i="12"/>
  <c r="D825" i="12"/>
  <c r="D826" i="12"/>
  <c r="D827" i="12"/>
  <c r="D828" i="12"/>
  <c r="D829" i="12"/>
  <c r="D830" i="12"/>
  <c r="D831" i="12"/>
  <c r="D832" i="12"/>
  <c r="D833" i="12"/>
  <c r="D834" i="12"/>
  <c r="D835" i="12"/>
  <c r="D836" i="12"/>
  <c r="D837" i="12"/>
  <c r="D838" i="12"/>
  <c r="D839" i="12"/>
  <c r="D840" i="12"/>
  <c r="D841" i="12"/>
  <c r="D842" i="12"/>
  <c r="D843" i="12"/>
  <c r="D844" i="12"/>
  <c r="D845" i="12"/>
  <c r="D846" i="12"/>
  <c r="D847" i="12"/>
  <c r="D848" i="12"/>
  <c r="D849" i="12"/>
  <c r="D850" i="12"/>
  <c r="D851" i="12"/>
  <c r="D852" i="12"/>
  <c r="D853" i="12"/>
  <c r="D854" i="12"/>
  <c r="D855" i="12"/>
  <c r="D856" i="12"/>
  <c r="D857" i="12"/>
  <c r="D858" i="12"/>
  <c r="D859" i="12"/>
  <c r="D860" i="12"/>
  <c r="D861" i="12"/>
  <c r="D862" i="12"/>
  <c r="D863" i="12"/>
  <c r="D864" i="12"/>
  <c r="D865" i="12"/>
  <c r="D866" i="12"/>
  <c r="D867" i="12"/>
  <c r="D868" i="12"/>
  <c r="D869" i="12"/>
  <c r="D870" i="12"/>
  <c r="D871" i="12"/>
  <c r="D872" i="12"/>
  <c r="D873" i="12"/>
  <c r="D874" i="12"/>
  <c r="D875" i="12"/>
  <c r="D876" i="12"/>
  <c r="D877" i="12"/>
  <c r="D878" i="12"/>
  <c r="D879" i="12"/>
  <c r="D880" i="12"/>
  <c r="D881" i="12"/>
  <c r="D882" i="12"/>
  <c r="D883" i="12"/>
  <c r="D884" i="12"/>
  <c r="D885" i="12"/>
  <c r="D886" i="12"/>
  <c r="D887" i="12"/>
  <c r="D888" i="12"/>
  <c r="D889" i="12"/>
  <c r="D890" i="12"/>
  <c r="D891" i="12"/>
  <c r="D892" i="12"/>
  <c r="D893" i="12"/>
  <c r="D894" i="12"/>
  <c r="D895" i="12"/>
  <c r="D896" i="12"/>
  <c r="D897" i="12"/>
  <c r="D898" i="12"/>
  <c r="D899" i="12"/>
  <c r="D900" i="12"/>
  <c r="D901" i="12"/>
  <c r="D902" i="12"/>
  <c r="D903" i="12"/>
  <c r="D904" i="12"/>
  <c r="D905" i="12"/>
  <c r="D906" i="12"/>
  <c r="D907" i="12"/>
  <c r="D908" i="12"/>
  <c r="D924" i="12"/>
  <c r="D932" i="12"/>
  <c r="D940" i="12"/>
  <c r="D909" i="12"/>
  <c r="D913" i="12"/>
  <c r="D917" i="12"/>
  <c r="D923" i="12"/>
  <c r="D931" i="12"/>
  <c r="D939" i="12"/>
  <c r="D920" i="12"/>
  <c r="D926" i="12"/>
  <c r="D657" i="12"/>
  <c r="D658" i="12"/>
  <c r="D659" i="12"/>
  <c r="D660" i="12"/>
  <c r="D661" i="12"/>
  <c r="D662" i="12"/>
  <c r="D663" i="12"/>
  <c r="D664" i="12"/>
  <c r="D665" i="12"/>
  <c r="D666" i="12"/>
  <c r="D667" i="12"/>
  <c r="D668" i="12"/>
  <c r="D669" i="12"/>
  <c r="D670" i="12"/>
  <c r="D671" i="12"/>
  <c r="D672" i="12"/>
  <c r="D673" i="12"/>
  <c r="D674" i="12"/>
  <c r="D675" i="12"/>
  <c r="D676" i="12"/>
  <c r="D677" i="12"/>
  <c r="D678" i="12"/>
  <c r="D679" i="12"/>
  <c r="D680" i="12"/>
  <c r="D681" i="12"/>
  <c r="D682" i="12"/>
  <c r="D683" i="12"/>
  <c r="D684" i="12"/>
  <c r="D685" i="12"/>
  <c r="D686" i="12"/>
  <c r="D687" i="12"/>
  <c r="D688" i="12"/>
  <c r="D689" i="12"/>
  <c r="D690" i="12"/>
  <c r="D691" i="12"/>
  <c r="D692" i="12"/>
  <c r="D693" i="12"/>
  <c r="D694" i="12"/>
  <c r="D695" i="12"/>
  <c r="D696" i="12"/>
  <c r="D697" i="12"/>
  <c r="D698" i="12"/>
  <c r="D699" i="12"/>
  <c r="D700" i="12"/>
  <c r="D701" i="12"/>
  <c r="D702" i="12"/>
  <c r="D703" i="12"/>
  <c r="D704" i="12"/>
  <c r="D705" i="12"/>
  <c r="D706" i="12"/>
  <c r="D707" i="12"/>
  <c r="D708" i="12"/>
  <c r="D709" i="12"/>
  <c r="D710" i="12"/>
  <c r="D711" i="12"/>
  <c r="D712" i="12"/>
  <c r="D713" i="12"/>
  <c r="D714" i="12"/>
  <c r="D715" i="12"/>
  <c r="D716" i="12"/>
  <c r="D717" i="12"/>
  <c r="D718" i="12"/>
  <c r="D719" i="12"/>
  <c r="D720" i="12"/>
  <c r="D721" i="12"/>
  <c r="D722" i="12"/>
  <c r="D723" i="12"/>
  <c r="D724" i="12"/>
  <c r="D725" i="12"/>
  <c r="D726" i="12"/>
  <c r="D727" i="12"/>
  <c r="D728" i="12"/>
  <c r="D729" i="12"/>
  <c r="D730" i="12"/>
  <c r="D731" i="12"/>
  <c r="D732" i="12"/>
  <c r="D915" i="12"/>
  <c r="D937" i="12"/>
  <c r="D943" i="12"/>
  <c r="D947" i="12"/>
  <c r="D646" i="12"/>
  <c r="D650" i="12"/>
  <c r="D656" i="12"/>
  <c r="D922" i="12"/>
  <c r="D928" i="12"/>
  <c r="D934" i="12"/>
  <c r="D655" i="12"/>
  <c r="D910" i="12"/>
  <c r="D912" i="12"/>
  <c r="D919" i="12"/>
  <c r="D925" i="12"/>
  <c r="D946" i="12"/>
  <c r="D950" i="12"/>
  <c r="D649" i="12"/>
  <c r="D654" i="12"/>
  <c r="D930" i="12"/>
  <c r="D936" i="12"/>
  <c r="D942" i="12"/>
  <c r="D653" i="12"/>
  <c r="D735" i="12"/>
  <c r="D914" i="12"/>
  <c r="D921" i="12"/>
  <c r="D927" i="12"/>
  <c r="D933" i="12"/>
  <c r="D945" i="12"/>
  <c r="D648" i="12"/>
  <c r="D734" i="12"/>
  <c r="D742" i="12"/>
  <c r="D733" i="12"/>
  <c r="D741" i="12"/>
  <c r="D749" i="12"/>
  <c r="D757" i="12"/>
  <c r="D911" i="12"/>
  <c r="D918" i="12"/>
  <c r="D948" i="12"/>
  <c r="D651" i="12"/>
  <c r="D949" i="12"/>
  <c r="D750" i="12"/>
  <c r="D754" i="12"/>
  <c r="D770" i="12"/>
  <c r="D778" i="12"/>
  <c r="D938" i="12"/>
  <c r="D745" i="12"/>
  <c r="D758" i="12"/>
  <c r="D762" i="12"/>
  <c r="D769" i="12"/>
  <c r="D777" i="12"/>
  <c r="D944" i="12"/>
  <c r="D737" i="12"/>
  <c r="D739" i="12"/>
  <c r="D753" i="12"/>
  <c r="D768" i="12"/>
  <c r="D776" i="12"/>
  <c r="D744" i="12"/>
  <c r="D748" i="12"/>
  <c r="D761" i="12"/>
  <c r="D767" i="12"/>
  <c r="D775" i="12"/>
  <c r="D935" i="12"/>
  <c r="D736" i="12"/>
  <c r="D740" i="12"/>
  <c r="D751" i="12"/>
  <c r="D764" i="12"/>
  <c r="D790" i="12"/>
  <c r="D794" i="12"/>
  <c r="D798" i="12"/>
  <c r="D802" i="12"/>
  <c r="D806" i="12"/>
  <c r="D810" i="12"/>
  <c r="D373" i="12"/>
  <c r="D377" i="12"/>
  <c r="D746" i="12"/>
  <c r="D759" i="12"/>
  <c r="D771" i="12"/>
  <c r="D780" i="12"/>
  <c r="D782" i="12"/>
  <c r="D784" i="12"/>
  <c r="D786" i="12"/>
  <c r="D916" i="12"/>
  <c r="D752" i="12"/>
  <c r="D774" i="12"/>
  <c r="D789" i="12"/>
  <c r="D793" i="12"/>
  <c r="D765" i="12"/>
  <c r="D772" i="12"/>
  <c r="D779" i="12"/>
  <c r="D788" i="12"/>
  <c r="D796" i="12"/>
  <c r="D803" i="12"/>
  <c r="D805" i="12"/>
  <c r="D812" i="12"/>
  <c r="D382" i="12"/>
  <c r="D386" i="12"/>
  <c r="D390" i="12"/>
  <c r="D394" i="12"/>
  <c r="D398" i="12"/>
  <c r="D402" i="12"/>
  <c r="D406" i="12"/>
  <c r="D410" i="12"/>
  <c r="D414" i="12"/>
  <c r="D418" i="12"/>
  <c r="D422" i="12"/>
  <c r="D426" i="12"/>
  <c r="D430" i="12"/>
  <c r="D434" i="12"/>
  <c r="D438" i="12"/>
  <c r="D442" i="12"/>
  <c r="D446" i="12"/>
  <c r="D450" i="12"/>
  <c r="D454" i="12"/>
  <c r="D458" i="12"/>
  <c r="D462" i="12"/>
  <c r="D466" i="12"/>
  <c r="D470" i="12"/>
  <c r="D474" i="12"/>
  <c r="D478" i="12"/>
  <c r="D652" i="12"/>
  <c r="D378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504" i="12"/>
  <c r="D505" i="12"/>
  <c r="D506" i="12"/>
  <c r="D507" i="12"/>
  <c r="D508" i="12"/>
  <c r="D509" i="12"/>
  <c r="D510" i="12"/>
  <c r="D511" i="12"/>
  <c r="D512" i="12"/>
  <c r="D513" i="12"/>
  <c r="D514" i="12"/>
  <c r="D515" i="12"/>
  <c r="D516" i="12"/>
  <c r="D517" i="12"/>
  <c r="D518" i="12"/>
  <c r="D519" i="12"/>
  <c r="D520" i="12"/>
  <c r="D521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547" i="12"/>
  <c r="D548" i="12"/>
  <c r="D549" i="12"/>
  <c r="D550" i="12"/>
  <c r="D551" i="12"/>
  <c r="D552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941" i="12"/>
  <c r="D783" i="12"/>
  <c r="D800" i="12"/>
  <c r="D807" i="12"/>
  <c r="D809" i="12"/>
  <c r="D375" i="12"/>
  <c r="D381" i="12"/>
  <c r="D385" i="12"/>
  <c r="D389" i="12"/>
  <c r="D393" i="12"/>
  <c r="D397" i="12"/>
  <c r="D401" i="12"/>
  <c r="D405" i="12"/>
  <c r="D409" i="12"/>
  <c r="D413" i="12"/>
  <c r="D417" i="12"/>
  <c r="D421" i="12"/>
  <c r="D425" i="12"/>
  <c r="D429" i="12"/>
  <c r="D433" i="12"/>
  <c r="D437" i="12"/>
  <c r="D441" i="12"/>
  <c r="D445" i="12"/>
  <c r="D449" i="12"/>
  <c r="D453" i="12"/>
  <c r="D457" i="12"/>
  <c r="D461" i="12"/>
  <c r="D465" i="12"/>
  <c r="D469" i="12"/>
  <c r="D473" i="12"/>
  <c r="D477" i="12"/>
  <c r="D481" i="12"/>
  <c r="D756" i="12"/>
  <c r="D763" i="12"/>
  <c r="D785" i="12"/>
  <c r="D813" i="12"/>
  <c r="D384" i="12"/>
  <c r="D403" i="12"/>
  <c r="D416" i="12"/>
  <c r="D435" i="12"/>
  <c r="D448" i="12"/>
  <c r="D467" i="12"/>
  <c r="D480" i="12"/>
  <c r="D743" i="12"/>
  <c r="D781" i="12"/>
  <c r="D380" i="12"/>
  <c r="D399" i="12"/>
  <c r="D412" i="12"/>
  <c r="D431" i="12"/>
  <c r="D444" i="12"/>
  <c r="D463" i="12"/>
  <c r="D476" i="12"/>
  <c r="D647" i="12"/>
  <c r="D799" i="12"/>
  <c r="D395" i="12"/>
  <c r="D408" i="12"/>
  <c r="D427" i="12"/>
  <c r="D440" i="12"/>
  <c r="D459" i="12"/>
  <c r="D472" i="12"/>
  <c r="D929" i="12"/>
  <c r="D766" i="12"/>
  <c r="D787" i="12"/>
  <c r="D797" i="12"/>
  <c r="D808" i="12"/>
  <c r="D811" i="12"/>
  <c r="D391" i="12"/>
  <c r="D404" i="12"/>
  <c r="D423" i="12"/>
  <c r="D436" i="12"/>
  <c r="D455" i="12"/>
  <c r="D468" i="12"/>
  <c r="D773" i="12"/>
  <c r="D383" i="12"/>
  <c r="D396" i="12"/>
  <c r="D447" i="12"/>
  <c r="D460" i="12"/>
  <c r="D604" i="12"/>
  <c r="D605" i="12"/>
  <c r="D606" i="12"/>
  <c r="D607" i="12"/>
  <c r="D608" i="12"/>
  <c r="D609" i="12"/>
  <c r="D610" i="12"/>
  <c r="D611" i="12"/>
  <c r="D612" i="12"/>
  <c r="D613" i="12"/>
  <c r="D614" i="12"/>
  <c r="D615" i="12"/>
  <c r="D616" i="12"/>
  <c r="D617" i="12"/>
  <c r="D618" i="12"/>
  <c r="D619" i="12"/>
  <c r="D620" i="12"/>
  <c r="D621" i="12"/>
  <c r="D622" i="12"/>
  <c r="D623" i="12"/>
  <c r="D624" i="12"/>
  <c r="D625" i="12"/>
  <c r="D626" i="12"/>
  <c r="D627" i="12"/>
  <c r="D628" i="12"/>
  <c r="D629" i="12"/>
  <c r="D630" i="12"/>
  <c r="D631" i="12"/>
  <c r="D632" i="12"/>
  <c r="D633" i="12"/>
  <c r="D634" i="12"/>
  <c r="D635" i="12"/>
  <c r="D636" i="12"/>
  <c r="D637" i="12"/>
  <c r="D638" i="12"/>
  <c r="D639" i="12"/>
  <c r="D640" i="12"/>
  <c r="D641" i="12"/>
  <c r="D642" i="12"/>
  <c r="D643" i="12"/>
  <c r="D644" i="12"/>
  <c r="D645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79" i="12"/>
  <c r="D392" i="12"/>
  <c r="D443" i="12"/>
  <c r="D456" i="12"/>
  <c r="D571" i="12"/>
  <c r="D575" i="12"/>
  <c r="D579" i="12"/>
  <c r="D583" i="12"/>
  <c r="D587" i="12"/>
  <c r="D591" i="12"/>
  <c r="D595" i="12"/>
  <c r="D599" i="12"/>
  <c r="D603" i="12"/>
  <c r="D792" i="12"/>
  <c r="D804" i="12"/>
  <c r="D374" i="12"/>
  <c r="D388" i="12"/>
  <c r="D439" i="12"/>
  <c r="D452" i="12"/>
  <c r="D738" i="12"/>
  <c r="D376" i="12"/>
  <c r="D419" i="12"/>
  <c r="D432" i="12"/>
  <c r="D570" i="12"/>
  <c r="D574" i="12"/>
  <c r="D578" i="12"/>
  <c r="D582" i="12"/>
  <c r="D586" i="12"/>
  <c r="D590" i="12"/>
  <c r="D594" i="12"/>
  <c r="D598" i="12"/>
  <c r="D602" i="12"/>
  <c r="D415" i="12"/>
  <c r="D428" i="12"/>
  <c r="D479" i="12"/>
  <c r="D755" i="12"/>
  <c r="D795" i="12"/>
  <c r="D585" i="12"/>
  <c r="D588" i="12"/>
  <c r="D760" i="12"/>
  <c r="D451" i="12"/>
  <c r="D475" i="12"/>
  <c r="D589" i="12"/>
  <c r="D592" i="12"/>
  <c r="D407" i="12"/>
  <c r="D464" i="12"/>
  <c r="D593" i="12"/>
  <c r="D596" i="12"/>
  <c r="D420" i="12"/>
  <c r="D568" i="12"/>
  <c r="D597" i="12"/>
  <c r="D600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801" i="12"/>
  <c r="D387" i="12"/>
  <c r="D411" i="12"/>
  <c r="D569" i="12"/>
  <c r="D572" i="12"/>
  <c r="D601" i="12"/>
  <c r="D371" i="12"/>
  <c r="D372" i="12"/>
  <c r="D400" i="12"/>
  <c r="D424" i="12"/>
  <c r="D573" i="12"/>
  <c r="D576" i="12"/>
  <c r="D577" i="12"/>
  <c r="D580" i="12"/>
  <c r="D747" i="12"/>
  <c r="D791" i="12"/>
  <c r="D471" i="12"/>
  <c r="D581" i="12"/>
  <c r="D584" i="12"/>
  <c r="D43" i="12"/>
  <c r="D63" i="12"/>
  <c r="D91" i="12"/>
  <c r="D99" i="12"/>
  <c r="D119" i="12"/>
  <c r="D105" i="12"/>
  <c r="D61" i="12"/>
  <c r="D127" i="12"/>
  <c r="D45" i="12"/>
  <c r="D67" i="12"/>
  <c r="D80" i="12"/>
  <c r="D93" i="12"/>
  <c r="D101" i="12"/>
  <c r="D111" i="12"/>
  <c r="D35" i="12"/>
  <c r="D96" i="12"/>
  <c r="D47" i="12"/>
  <c r="D69" i="12"/>
  <c r="D81" i="12"/>
  <c r="D120" i="12"/>
  <c r="D115" i="12"/>
  <c r="D37" i="12"/>
  <c r="D87" i="12"/>
  <c r="D51" i="12"/>
  <c r="D71" i="12"/>
  <c r="D82" i="12"/>
  <c r="D94" i="12"/>
  <c r="D112" i="12"/>
  <c r="D106" i="12"/>
  <c r="D53" i="12"/>
  <c r="D75" i="12"/>
  <c r="D84" i="12"/>
  <c r="D123" i="12"/>
  <c r="D59" i="12"/>
  <c r="D108" i="12"/>
  <c r="D55" i="12"/>
  <c r="D77" i="12"/>
  <c r="D39" i="12"/>
  <c r="D98" i="12"/>
  <c r="D78" i="12"/>
  <c r="G78" i="12"/>
  <c r="G31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9" i="12"/>
  <c r="G901" i="12"/>
  <c r="G903" i="12"/>
  <c r="G905" i="12"/>
  <c r="G907" i="12"/>
  <c r="G910" i="12"/>
  <c r="G914" i="12"/>
  <c r="G918" i="12"/>
  <c r="G925" i="12"/>
  <c r="G933" i="12"/>
  <c r="G941" i="12"/>
  <c r="G924" i="12"/>
  <c r="G932" i="12"/>
  <c r="G940" i="12"/>
  <c r="G902" i="12"/>
  <c r="G911" i="12"/>
  <c r="G913" i="12"/>
  <c r="G923" i="12"/>
  <c r="G929" i="12"/>
  <c r="G935" i="12"/>
  <c r="G944" i="12"/>
  <c r="G948" i="12"/>
  <c r="G647" i="12"/>
  <c r="G651" i="12"/>
  <c r="G920" i="12"/>
  <c r="G92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900" i="12"/>
  <c r="G908" i="12"/>
  <c r="G915" i="12"/>
  <c r="G917" i="12"/>
  <c r="G931" i="12"/>
  <c r="G937" i="12"/>
  <c r="G943" i="12"/>
  <c r="G947" i="12"/>
  <c r="G646" i="12"/>
  <c r="G650" i="12"/>
  <c r="G656" i="12"/>
  <c r="G922" i="12"/>
  <c r="G928" i="12"/>
  <c r="G934" i="12"/>
  <c r="G655" i="12"/>
  <c r="G906" i="12"/>
  <c r="G939" i="12"/>
  <c r="G950" i="12"/>
  <c r="G930" i="12"/>
  <c r="G936" i="12"/>
  <c r="G942" i="12"/>
  <c r="G653" i="12"/>
  <c r="G921" i="12"/>
  <c r="G927" i="12"/>
  <c r="G945" i="12"/>
  <c r="G648" i="12"/>
  <c r="G763" i="12"/>
  <c r="G771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373" i="12"/>
  <c r="G374" i="12"/>
  <c r="G375" i="12"/>
  <c r="G376" i="12"/>
  <c r="G377" i="12"/>
  <c r="G378" i="12"/>
  <c r="G904" i="12"/>
  <c r="G949" i="12"/>
  <c r="G770" i="12"/>
  <c r="G778" i="12"/>
  <c r="G938" i="12"/>
  <c r="G769" i="12"/>
  <c r="G777" i="12"/>
  <c r="G898" i="12"/>
  <c r="G946" i="12"/>
  <c r="G768" i="12"/>
  <c r="G776" i="12"/>
  <c r="G773" i="12"/>
  <c r="G912" i="12"/>
  <c r="G654" i="12"/>
  <c r="G764" i="12"/>
  <c r="G767" i="12"/>
  <c r="G649" i="12"/>
  <c r="G919" i="12"/>
  <c r="G765" i="12"/>
  <c r="G772" i="12"/>
  <c r="G382" i="12"/>
  <c r="G386" i="12"/>
  <c r="G390" i="12"/>
  <c r="G394" i="12"/>
  <c r="G398" i="12"/>
  <c r="G402" i="12"/>
  <c r="G406" i="12"/>
  <c r="G410" i="12"/>
  <c r="G414" i="12"/>
  <c r="G418" i="12"/>
  <c r="G422" i="12"/>
  <c r="G426" i="12"/>
  <c r="G430" i="12"/>
  <c r="G434" i="12"/>
  <c r="G438" i="12"/>
  <c r="G442" i="12"/>
  <c r="G446" i="12"/>
  <c r="G450" i="12"/>
  <c r="G454" i="12"/>
  <c r="G458" i="12"/>
  <c r="G462" i="12"/>
  <c r="G466" i="12"/>
  <c r="G470" i="12"/>
  <c r="G474" i="12"/>
  <c r="G478" i="12"/>
  <c r="G652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916" i="12"/>
  <c r="G388" i="12"/>
  <c r="G401" i="12"/>
  <c r="G407" i="12"/>
  <c r="G420" i="12"/>
  <c r="G433" i="12"/>
  <c r="G439" i="12"/>
  <c r="G452" i="12"/>
  <c r="G465" i="12"/>
  <c r="G471" i="12"/>
  <c r="G775" i="12"/>
  <c r="G384" i="12"/>
  <c r="G397" i="12"/>
  <c r="G403" i="12"/>
  <c r="G416" i="12"/>
  <c r="G429" i="12"/>
  <c r="G435" i="12"/>
  <c r="G448" i="12"/>
  <c r="G461" i="12"/>
  <c r="G467" i="12"/>
  <c r="G480" i="12"/>
  <c r="G530" i="12"/>
  <c r="G534" i="12"/>
  <c r="G538" i="12"/>
  <c r="G542" i="12"/>
  <c r="G546" i="12"/>
  <c r="G550" i="12"/>
  <c r="G554" i="12"/>
  <c r="G558" i="12"/>
  <c r="G380" i="12"/>
  <c r="G393" i="12"/>
  <c r="G399" i="12"/>
  <c r="G412" i="12"/>
  <c r="G425" i="12"/>
  <c r="G431" i="12"/>
  <c r="G444" i="12"/>
  <c r="G457" i="12"/>
  <c r="G463" i="12"/>
  <c r="G476" i="12"/>
  <c r="G389" i="12"/>
  <c r="G395" i="12"/>
  <c r="G408" i="12"/>
  <c r="G421" i="12"/>
  <c r="G427" i="12"/>
  <c r="G440" i="12"/>
  <c r="G453" i="12"/>
  <c r="G459" i="12"/>
  <c r="G472" i="12"/>
  <c r="G533" i="12"/>
  <c r="G537" i="12"/>
  <c r="G541" i="12"/>
  <c r="G545" i="12"/>
  <c r="G549" i="12"/>
  <c r="G553" i="12"/>
  <c r="G557" i="12"/>
  <c r="G561" i="12"/>
  <c r="G565" i="12"/>
  <c r="G387" i="12"/>
  <c r="G400" i="12"/>
  <c r="G413" i="12"/>
  <c r="G451" i="12"/>
  <c r="G464" i="12"/>
  <c r="G477" i="12"/>
  <c r="G532" i="12"/>
  <c r="G540" i="12"/>
  <c r="G548" i="12"/>
  <c r="G556" i="12"/>
  <c r="G563" i="12"/>
  <c r="G568" i="12"/>
  <c r="G572" i="12"/>
  <c r="G576" i="12"/>
  <c r="G580" i="12"/>
  <c r="G584" i="12"/>
  <c r="G588" i="12"/>
  <c r="G592" i="12"/>
  <c r="G596" i="12"/>
  <c r="G600" i="12"/>
  <c r="G774" i="12"/>
  <c r="G383" i="12"/>
  <c r="G396" i="12"/>
  <c r="G409" i="12"/>
  <c r="G447" i="12"/>
  <c r="G460" i="12"/>
  <c r="G47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909" i="12"/>
  <c r="G379" i="12"/>
  <c r="G392" i="12"/>
  <c r="G405" i="12"/>
  <c r="G443" i="12"/>
  <c r="G456" i="12"/>
  <c r="G469" i="12"/>
  <c r="G535" i="12"/>
  <c r="G543" i="12"/>
  <c r="G551" i="12"/>
  <c r="G559" i="12"/>
  <c r="G567" i="12"/>
  <c r="G571" i="12"/>
  <c r="G575" i="12"/>
  <c r="G579" i="12"/>
  <c r="G583" i="12"/>
  <c r="G587" i="12"/>
  <c r="G591" i="12"/>
  <c r="G595" i="12"/>
  <c r="G599" i="12"/>
  <c r="G603" i="12"/>
  <c r="G766" i="12"/>
  <c r="G385" i="12"/>
  <c r="G423" i="12"/>
  <c r="G436" i="12"/>
  <c r="G449" i="12"/>
  <c r="G562" i="12"/>
  <c r="G381" i="12"/>
  <c r="G419" i="12"/>
  <c r="G432" i="12"/>
  <c r="G445" i="12"/>
  <c r="G536" i="12"/>
  <c r="G544" i="12"/>
  <c r="G552" i="12"/>
  <c r="G560" i="12"/>
  <c r="G564" i="12"/>
  <c r="G570" i="12"/>
  <c r="G574" i="12"/>
  <c r="G578" i="12"/>
  <c r="G582" i="12"/>
  <c r="G586" i="12"/>
  <c r="G590" i="12"/>
  <c r="G594" i="12"/>
  <c r="G598" i="12"/>
  <c r="G602" i="12"/>
  <c r="G404" i="12"/>
  <c r="G428" i="12"/>
  <c r="G555" i="12"/>
  <c r="G581" i="12"/>
  <c r="G231" i="12"/>
  <c r="G235" i="12"/>
  <c r="G239" i="12"/>
  <c r="G243" i="12"/>
  <c r="G247" i="12"/>
  <c r="G251" i="12"/>
  <c r="G255" i="12"/>
  <c r="G259" i="12"/>
  <c r="G263" i="12"/>
  <c r="G267" i="12"/>
  <c r="G271" i="12"/>
  <c r="G275" i="12"/>
  <c r="G279" i="12"/>
  <c r="G283" i="12"/>
  <c r="G287" i="12"/>
  <c r="G291" i="12"/>
  <c r="G295" i="12"/>
  <c r="G299" i="12"/>
  <c r="G303" i="12"/>
  <c r="G307" i="12"/>
  <c r="G312" i="12"/>
  <c r="G320" i="12"/>
  <c r="G417" i="12"/>
  <c r="G441" i="12"/>
  <c r="G585" i="12"/>
  <c r="G311" i="12"/>
  <c r="G319" i="12"/>
  <c r="G475" i="12"/>
  <c r="G589" i="12"/>
  <c r="G230" i="12"/>
  <c r="G234" i="12"/>
  <c r="G238" i="12"/>
  <c r="G242" i="12"/>
  <c r="G246" i="12"/>
  <c r="G250" i="12"/>
  <c r="G254" i="12"/>
  <c r="G258" i="12"/>
  <c r="G262" i="12"/>
  <c r="G266" i="12"/>
  <c r="G270" i="12"/>
  <c r="G274" i="12"/>
  <c r="G278" i="12"/>
  <c r="G282" i="12"/>
  <c r="G286" i="12"/>
  <c r="G290" i="12"/>
  <c r="G294" i="12"/>
  <c r="G298" i="12"/>
  <c r="G302" i="12"/>
  <c r="G306" i="12"/>
  <c r="G310" i="12"/>
  <c r="G318" i="12"/>
  <c r="G593" i="12"/>
  <c r="G317" i="12"/>
  <c r="G455" i="12"/>
  <c r="G479" i="12"/>
  <c r="G597" i="12"/>
  <c r="G233" i="12"/>
  <c r="G237" i="12"/>
  <c r="G241" i="12"/>
  <c r="G245" i="12"/>
  <c r="G249" i="12"/>
  <c r="G253" i="12"/>
  <c r="G257" i="12"/>
  <c r="G261" i="12"/>
  <c r="G265" i="12"/>
  <c r="G269" i="12"/>
  <c r="G273" i="12"/>
  <c r="G277" i="12"/>
  <c r="G281" i="12"/>
  <c r="G285" i="12"/>
  <c r="G289" i="12"/>
  <c r="G293" i="12"/>
  <c r="G297" i="12"/>
  <c r="G301" i="12"/>
  <c r="G305" i="12"/>
  <c r="G309" i="12"/>
  <c r="G316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411" i="12"/>
  <c r="G468" i="12"/>
  <c r="G531" i="12"/>
  <c r="G569" i="12"/>
  <c r="G601" i="12"/>
  <c r="G424" i="12"/>
  <c r="G481" i="12"/>
  <c r="G539" i="12"/>
  <c r="G566" i="12"/>
  <c r="G573" i="12"/>
  <c r="G391" i="12"/>
  <c r="G415" i="12"/>
  <c r="G437" i="12"/>
  <c r="G547" i="12"/>
  <c r="G577" i="12"/>
  <c r="G236" i="12"/>
  <c r="G268" i="12"/>
  <c r="G300" i="12"/>
  <c r="G323" i="12"/>
  <c r="G371" i="12"/>
  <c r="G109" i="12"/>
  <c r="G127" i="12"/>
  <c r="G240" i="12"/>
  <c r="G272" i="12"/>
  <c r="G304" i="12"/>
  <c r="G314" i="12"/>
  <c r="G119" i="12"/>
  <c r="G322" i="12"/>
  <c r="G125" i="12"/>
  <c r="G244" i="12"/>
  <c r="G276" i="12"/>
  <c r="G308" i="12"/>
  <c r="G111" i="12"/>
  <c r="G292" i="12"/>
  <c r="G96" i="12"/>
  <c r="G248" i="12"/>
  <c r="G280" i="12"/>
  <c r="G315" i="12"/>
  <c r="G372" i="12"/>
  <c r="G120" i="12"/>
  <c r="G232" i="12"/>
  <c r="G117" i="12"/>
  <c r="G252" i="12"/>
  <c r="G284" i="12"/>
  <c r="G321" i="12"/>
  <c r="G104" i="12"/>
  <c r="G112" i="12"/>
  <c r="G256" i="12"/>
  <c r="G288" i="12"/>
  <c r="G370" i="12"/>
  <c r="G296" i="12"/>
  <c r="G260" i="12"/>
  <c r="G264" i="12"/>
  <c r="G313" i="12"/>
  <c r="L274" i="12"/>
  <c r="K306" i="12"/>
  <c r="K277" i="12"/>
  <c r="H256" i="12"/>
  <c r="H253" i="12"/>
  <c r="J249" i="12"/>
  <c r="K245" i="12"/>
  <c r="K242" i="12"/>
  <c r="M234" i="12"/>
  <c r="M231" i="12"/>
  <c r="J227" i="12"/>
  <c r="K221" i="12"/>
  <c r="M216" i="12"/>
  <c r="J211" i="12"/>
  <c r="K205" i="12"/>
  <c r="K197" i="12"/>
  <c r="K189" i="12"/>
  <c r="M180" i="12"/>
  <c r="M164" i="12"/>
  <c r="L37" i="12"/>
  <c r="L814" i="12"/>
  <c r="L818" i="12"/>
  <c r="L822" i="12"/>
  <c r="L826" i="12"/>
  <c r="L830" i="12"/>
  <c r="L834" i="12"/>
  <c r="L838" i="12"/>
  <c r="L842" i="12"/>
  <c r="L846" i="12"/>
  <c r="L850" i="12"/>
  <c r="L854" i="12"/>
  <c r="L858" i="12"/>
  <c r="L862" i="12"/>
  <c r="L866" i="12"/>
  <c r="L870" i="12"/>
  <c r="L874" i="12"/>
  <c r="L878" i="12"/>
  <c r="L882" i="12"/>
  <c r="L886" i="12"/>
  <c r="L890" i="12"/>
  <c r="L894" i="12"/>
  <c r="L817" i="12"/>
  <c r="L821" i="12"/>
  <c r="L825" i="12"/>
  <c r="L829" i="12"/>
  <c r="L833" i="12"/>
  <c r="L837" i="12"/>
  <c r="L841" i="12"/>
  <c r="L845" i="12"/>
  <c r="L849" i="12"/>
  <c r="L853" i="12"/>
  <c r="L857" i="12"/>
  <c r="L861" i="12"/>
  <c r="L865" i="12"/>
  <c r="L869" i="12"/>
  <c r="L873" i="12"/>
  <c r="L877" i="12"/>
  <c r="L881" i="12"/>
  <c r="L885" i="12"/>
  <c r="L889" i="12"/>
  <c r="L893" i="12"/>
  <c r="L897" i="12"/>
  <c r="L898" i="12"/>
  <c r="L899" i="12"/>
  <c r="L900" i="12"/>
  <c r="L901" i="12"/>
  <c r="L902" i="12"/>
  <c r="L903" i="12"/>
  <c r="L904" i="12"/>
  <c r="L905" i="12"/>
  <c r="L906" i="12"/>
  <c r="L907" i="12"/>
  <c r="L908" i="12"/>
  <c r="L909" i="12"/>
  <c r="L910" i="12"/>
  <c r="L911" i="12"/>
  <c r="L912" i="12"/>
  <c r="L913" i="12"/>
  <c r="L914" i="12"/>
  <c r="L915" i="12"/>
  <c r="L916" i="12"/>
  <c r="L917" i="12"/>
  <c r="L918" i="12"/>
  <c r="L816" i="12"/>
  <c r="L820" i="12"/>
  <c r="L824" i="12"/>
  <c r="L828" i="12"/>
  <c r="L832" i="12"/>
  <c r="L836" i="12"/>
  <c r="L840" i="12"/>
  <c r="L844" i="12"/>
  <c r="L848" i="12"/>
  <c r="L852" i="12"/>
  <c r="L856" i="12"/>
  <c r="L860" i="12"/>
  <c r="L864" i="12"/>
  <c r="L868" i="12"/>
  <c r="L872" i="12"/>
  <c r="L876" i="12"/>
  <c r="L880" i="12"/>
  <c r="L884" i="12"/>
  <c r="L888" i="12"/>
  <c r="L892" i="12"/>
  <c r="L896" i="12"/>
  <c r="L921" i="12"/>
  <c r="L929" i="12"/>
  <c r="L937" i="12"/>
  <c r="L819" i="12"/>
  <c r="L827" i="12"/>
  <c r="L835" i="12"/>
  <c r="L843" i="12"/>
  <c r="L851" i="12"/>
  <c r="L859" i="12"/>
  <c r="L867" i="12"/>
  <c r="L875" i="12"/>
  <c r="L883" i="12"/>
  <c r="L891" i="12"/>
  <c r="L920" i="12"/>
  <c r="L928" i="12"/>
  <c r="L936" i="12"/>
  <c r="L927" i="12"/>
  <c r="L933" i="12"/>
  <c r="L939" i="12"/>
  <c r="L654" i="12"/>
  <c r="L839" i="12"/>
  <c r="L871" i="12"/>
  <c r="L924" i="12"/>
  <c r="L930" i="12"/>
  <c r="L945" i="12"/>
  <c r="L949" i="12"/>
  <c r="L648" i="12"/>
  <c r="L653" i="12"/>
  <c r="L935" i="12"/>
  <c r="L941" i="12"/>
  <c r="L652" i="12"/>
  <c r="L815" i="12"/>
  <c r="L847" i="12"/>
  <c r="L879" i="12"/>
  <c r="L926" i="12"/>
  <c r="L932" i="12"/>
  <c r="L938" i="12"/>
  <c r="L944" i="12"/>
  <c r="L948" i="12"/>
  <c r="L647" i="12"/>
  <c r="L651" i="12"/>
  <c r="L923" i="12"/>
  <c r="L661" i="12"/>
  <c r="L669" i="12"/>
  <c r="L677" i="12"/>
  <c r="L680" i="12"/>
  <c r="L684" i="12"/>
  <c r="L688" i="12"/>
  <c r="L692" i="12"/>
  <c r="L696" i="12"/>
  <c r="L700" i="12"/>
  <c r="L704" i="12"/>
  <c r="L708" i="12"/>
  <c r="L712" i="12"/>
  <c r="L716" i="12"/>
  <c r="L720" i="12"/>
  <c r="L724" i="12"/>
  <c r="L728" i="12"/>
  <c r="L732" i="12"/>
  <c r="L740" i="12"/>
  <c r="L823" i="12"/>
  <c r="L887" i="12"/>
  <c r="L947" i="12"/>
  <c r="L650" i="12"/>
  <c r="L658" i="12"/>
  <c r="L666" i="12"/>
  <c r="L674" i="12"/>
  <c r="L739" i="12"/>
  <c r="L663" i="12"/>
  <c r="L671" i="12"/>
  <c r="L679" i="12"/>
  <c r="L683" i="12"/>
  <c r="L687" i="12"/>
  <c r="L691" i="12"/>
  <c r="L695" i="12"/>
  <c r="L699" i="12"/>
  <c r="L703" i="12"/>
  <c r="L707" i="12"/>
  <c r="L711" i="12"/>
  <c r="L715" i="12"/>
  <c r="L719" i="12"/>
  <c r="L723" i="12"/>
  <c r="L727" i="12"/>
  <c r="L731" i="12"/>
  <c r="L738" i="12"/>
  <c r="L746" i="12"/>
  <c r="L754" i="12"/>
  <c r="L762" i="12"/>
  <c r="L763" i="12"/>
  <c r="L764" i="12"/>
  <c r="L765" i="12"/>
  <c r="L766" i="12"/>
  <c r="L767" i="12"/>
  <c r="L768" i="12"/>
  <c r="L769" i="12"/>
  <c r="L770" i="12"/>
  <c r="L771" i="12"/>
  <c r="L772" i="12"/>
  <c r="L773" i="12"/>
  <c r="L774" i="12"/>
  <c r="L775" i="12"/>
  <c r="L776" i="12"/>
  <c r="L777" i="12"/>
  <c r="L778" i="12"/>
  <c r="L831" i="12"/>
  <c r="L895" i="12"/>
  <c r="L942" i="12"/>
  <c r="L950" i="12"/>
  <c r="L655" i="12"/>
  <c r="L660" i="12"/>
  <c r="L668" i="12"/>
  <c r="L676" i="12"/>
  <c r="L943" i="12"/>
  <c r="L670" i="12"/>
  <c r="L734" i="12"/>
  <c r="L736" i="12"/>
  <c r="L748" i="12"/>
  <c r="L752" i="12"/>
  <c r="L919" i="12"/>
  <c r="L925" i="12"/>
  <c r="L931" i="12"/>
  <c r="L667" i="12"/>
  <c r="L685" i="12"/>
  <c r="L693" i="12"/>
  <c r="L701" i="12"/>
  <c r="L709" i="12"/>
  <c r="L717" i="12"/>
  <c r="L725" i="12"/>
  <c r="L743" i="12"/>
  <c r="L756" i="12"/>
  <c r="L760" i="12"/>
  <c r="L863" i="12"/>
  <c r="L649" i="12"/>
  <c r="L664" i="12"/>
  <c r="L747" i="12"/>
  <c r="L751" i="12"/>
  <c r="L665" i="12"/>
  <c r="L686" i="12"/>
  <c r="L694" i="12"/>
  <c r="L702" i="12"/>
  <c r="L710" i="12"/>
  <c r="L718" i="12"/>
  <c r="L726" i="12"/>
  <c r="L742" i="12"/>
  <c r="L755" i="12"/>
  <c r="L759" i="12"/>
  <c r="L922" i="12"/>
  <c r="L946" i="12"/>
  <c r="L672" i="12"/>
  <c r="L753" i="12"/>
  <c r="L788" i="12"/>
  <c r="L792" i="12"/>
  <c r="L796" i="12"/>
  <c r="L800" i="12"/>
  <c r="L804" i="12"/>
  <c r="L808" i="12"/>
  <c r="L812" i="12"/>
  <c r="L375" i="12"/>
  <c r="L673" i="12"/>
  <c r="L690" i="12"/>
  <c r="L706" i="12"/>
  <c r="L722" i="12"/>
  <c r="L761" i="12"/>
  <c r="L940" i="12"/>
  <c r="L646" i="12"/>
  <c r="L662" i="12"/>
  <c r="L733" i="12"/>
  <c r="L737" i="12"/>
  <c r="L787" i="12"/>
  <c r="L791" i="12"/>
  <c r="L689" i="12"/>
  <c r="L698" i="12"/>
  <c r="L782" i="12"/>
  <c r="L797" i="12"/>
  <c r="L799" i="12"/>
  <c r="L806" i="12"/>
  <c r="L813" i="12"/>
  <c r="L374" i="12"/>
  <c r="L380" i="12"/>
  <c r="L384" i="12"/>
  <c r="L388" i="12"/>
  <c r="L392" i="12"/>
  <c r="L396" i="12"/>
  <c r="L400" i="12"/>
  <c r="L404" i="12"/>
  <c r="L408" i="12"/>
  <c r="L412" i="12"/>
  <c r="L416" i="12"/>
  <c r="L420" i="12"/>
  <c r="L424" i="12"/>
  <c r="L428" i="12"/>
  <c r="L432" i="12"/>
  <c r="L436" i="12"/>
  <c r="L440" i="12"/>
  <c r="L444" i="12"/>
  <c r="L448" i="12"/>
  <c r="L452" i="12"/>
  <c r="L456" i="12"/>
  <c r="L460" i="12"/>
  <c r="L464" i="12"/>
  <c r="L468" i="12"/>
  <c r="L472" i="12"/>
  <c r="L476" i="12"/>
  <c r="L480" i="12"/>
  <c r="L682" i="12"/>
  <c r="L785" i="12"/>
  <c r="L675" i="12"/>
  <c r="L744" i="12"/>
  <c r="L779" i="12"/>
  <c r="L790" i="12"/>
  <c r="L794" i="12"/>
  <c r="L801" i="12"/>
  <c r="L803" i="12"/>
  <c r="L810" i="12"/>
  <c r="L376" i="12"/>
  <c r="L379" i="12"/>
  <c r="L383" i="12"/>
  <c r="L387" i="12"/>
  <c r="L391" i="12"/>
  <c r="L395" i="12"/>
  <c r="L399" i="12"/>
  <c r="L403" i="12"/>
  <c r="L407" i="12"/>
  <c r="L411" i="12"/>
  <c r="L415" i="12"/>
  <c r="L419" i="12"/>
  <c r="L423" i="12"/>
  <c r="L427" i="12"/>
  <c r="L431" i="12"/>
  <c r="L435" i="12"/>
  <c r="L439" i="12"/>
  <c r="L443" i="12"/>
  <c r="L447" i="12"/>
  <c r="L451" i="12"/>
  <c r="L455" i="12"/>
  <c r="L459" i="12"/>
  <c r="L463" i="12"/>
  <c r="L467" i="12"/>
  <c r="L471" i="12"/>
  <c r="L475" i="12"/>
  <c r="L479" i="12"/>
  <c r="L855" i="12"/>
  <c r="L705" i="12"/>
  <c r="L795" i="12"/>
  <c r="L798" i="12"/>
  <c r="L809" i="12"/>
  <c r="L381" i="12"/>
  <c r="L394" i="12"/>
  <c r="L413" i="12"/>
  <c r="L426" i="12"/>
  <c r="L445" i="12"/>
  <c r="L458" i="12"/>
  <c r="L477" i="12"/>
  <c r="L481" i="12"/>
  <c r="L489" i="12"/>
  <c r="L497" i="12"/>
  <c r="L505" i="12"/>
  <c r="L513" i="12"/>
  <c r="L521" i="12"/>
  <c r="L529" i="12"/>
  <c r="L533" i="12"/>
  <c r="L537" i="12"/>
  <c r="L541" i="12"/>
  <c r="L545" i="12"/>
  <c r="L549" i="12"/>
  <c r="L553" i="12"/>
  <c r="L557" i="12"/>
  <c r="L561" i="12"/>
  <c r="L565" i="12"/>
  <c r="L681" i="12"/>
  <c r="L721" i="12"/>
  <c r="L735" i="12"/>
  <c r="L750" i="12"/>
  <c r="L757" i="12"/>
  <c r="L786" i="12"/>
  <c r="L807" i="12"/>
  <c r="L390" i="12"/>
  <c r="L409" i="12"/>
  <c r="L422" i="12"/>
  <c r="L441" i="12"/>
  <c r="L454" i="12"/>
  <c r="L473" i="12"/>
  <c r="L486" i="12"/>
  <c r="L494" i="12"/>
  <c r="L502" i="12"/>
  <c r="L510" i="12"/>
  <c r="L518" i="12"/>
  <c r="L526" i="12"/>
  <c r="L697" i="12"/>
  <c r="L789" i="12"/>
  <c r="L377" i="12"/>
  <c r="L386" i="12"/>
  <c r="L405" i="12"/>
  <c r="L418" i="12"/>
  <c r="L437" i="12"/>
  <c r="L450" i="12"/>
  <c r="L469" i="12"/>
  <c r="L483" i="12"/>
  <c r="L491" i="12"/>
  <c r="L499" i="12"/>
  <c r="L507" i="12"/>
  <c r="L515" i="12"/>
  <c r="L523" i="12"/>
  <c r="L532" i="12"/>
  <c r="L536" i="12"/>
  <c r="L540" i="12"/>
  <c r="L544" i="12"/>
  <c r="L548" i="12"/>
  <c r="L552" i="12"/>
  <c r="L556" i="12"/>
  <c r="L560" i="12"/>
  <c r="L713" i="12"/>
  <c r="L745" i="12"/>
  <c r="L758" i="12"/>
  <c r="L781" i="12"/>
  <c r="L793" i="12"/>
  <c r="L382" i="12"/>
  <c r="L401" i="12"/>
  <c r="L414" i="12"/>
  <c r="L433" i="12"/>
  <c r="L446" i="12"/>
  <c r="L465" i="12"/>
  <c r="L478" i="12"/>
  <c r="L488" i="12"/>
  <c r="L496" i="12"/>
  <c r="L504" i="12"/>
  <c r="L512" i="12"/>
  <c r="L520" i="12"/>
  <c r="L528" i="12"/>
  <c r="L656" i="12"/>
  <c r="L659" i="12"/>
  <c r="L783" i="12"/>
  <c r="L373" i="12"/>
  <c r="L425" i="12"/>
  <c r="L438" i="12"/>
  <c r="L490" i="12"/>
  <c r="L506" i="12"/>
  <c r="L522" i="12"/>
  <c r="L564" i="12"/>
  <c r="L730" i="12"/>
  <c r="L784" i="12"/>
  <c r="L421" i="12"/>
  <c r="L434" i="12"/>
  <c r="L487" i="12"/>
  <c r="L503" i="12"/>
  <c r="L519" i="12"/>
  <c r="L534" i="12"/>
  <c r="L542" i="12"/>
  <c r="L550" i="12"/>
  <c r="L558" i="12"/>
  <c r="L566" i="12"/>
  <c r="L569" i="12"/>
  <c r="L573" i="12"/>
  <c r="L577" i="12"/>
  <c r="L581" i="12"/>
  <c r="L585" i="12"/>
  <c r="L589" i="12"/>
  <c r="L593" i="12"/>
  <c r="L597" i="12"/>
  <c r="L601" i="12"/>
  <c r="L749" i="12"/>
  <c r="L417" i="12"/>
  <c r="L430" i="12"/>
  <c r="L484" i="12"/>
  <c r="L500" i="12"/>
  <c r="L516" i="12"/>
  <c r="L934" i="12"/>
  <c r="L678" i="12"/>
  <c r="L805" i="12"/>
  <c r="L397" i="12"/>
  <c r="L410" i="12"/>
  <c r="L461" i="12"/>
  <c r="L474" i="12"/>
  <c r="L485" i="12"/>
  <c r="L501" i="12"/>
  <c r="L517" i="12"/>
  <c r="L535" i="12"/>
  <c r="L543" i="12"/>
  <c r="L551" i="12"/>
  <c r="L559" i="12"/>
  <c r="L563" i="12"/>
  <c r="L568" i="12"/>
  <c r="L572" i="12"/>
  <c r="L576" i="12"/>
  <c r="L580" i="12"/>
  <c r="L584" i="12"/>
  <c r="L588" i="12"/>
  <c r="L592" i="12"/>
  <c r="L596" i="12"/>
  <c r="L600" i="12"/>
  <c r="L714" i="12"/>
  <c r="L811" i="12"/>
  <c r="L393" i="12"/>
  <c r="L406" i="12"/>
  <c r="L457" i="12"/>
  <c r="L470" i="12"/>
  <c r="L482" i="12"/>
  <c r="L498" i="12"/>
  <c r="L514" i="12"/>
  <c r="L657" i="12"/>
  <c r="L449" i="12"/>
  <c r="L508" i="12"/>
  <c r="L525" i="12"/>
  <c r="L547" i="12"/>
  <c r="L595" i="12"/>
  <c r="L598" i="12"/>
  <c r="L610" i="12"/>
  <c r="L618" i="12"/>
  <c r="L626" i="12"/>
  <c r="L634" i="12"/>
  <c r="L642" i="12"/>
  <c r="L132" i="12"/>
  <c r="L140" i="12"/>
  <c r="L148" i="12"/>
  <c r="L156" i="12"/>
  <c r="L161" i="12"/>
  <c r="L163" i="12"/>
  <c r="L165" i="12"/>
  <c r="L167" i="12"/>
  <c r="L169" i="12"/>
  <c r="L171" i="12"/>
  <c r="L173" i="12"/>
  <c r="L175" i="12"/>
  <c r="L177" i="12"/>
  <c r="L179" i="12"/>
  <c r="L181" i="12"/>
  <c r="L183" i="12"/>
  <c r="L185" i="12"/>
  <c r="L187" i="12"/>
  <c r="L189" i="12"/>
  <c r="L191" i="12"/>
  <c r="L193" i="12"/>
  <c r="L195" i="12"/>
  <c r="L197" i="12"/>
  <c r="L199" i="12"/>
  <c r="L201" i="12"/>
  <c r="L203" i="12"/>
  <c r="L205" i="12"/>
  <c r="L207" i="12"/>
  <c r="L209" i="12"/>
  <c r="L211" i="12"/>
  <c r="L213" i="12"/>
  <c r="L215" i="12"/>
  <c r="L217" i="12"/>
  <c r="L219" i="12"/>
  <c r="L221" i="12"/>
  <c r="L223" i="12"/>
  <c r="L225" i="12"/>
  <c r="L227" i="12"/>
  <c r="L229" i="12"/>
  <c r="L233" i="12"/>
  <c r="L237" i="12"/>
  <c r="L241" i="12"/>
  <c r="L245" i="12"/>
  <c r="L249" i="12"/>
  <c r="L253" i="12"/>
  <c r="L257" i="12"/>
  <c r="L261" i="12"/>
  <c r="L265" i="12"/>
  <c r="L269" i="12"/>
  <c r="L273" i="12"/>
  <c r="L277" i="12"/>
  <c r="L281" i="12"/>
  <c r="L285" i="12"/>
  <c r="L289" i="12"/>
  <c r="L293" i="12"/>
  <c r="L297" i="12"/>
  <c r="L301" i="12"/>
  <c r="L305" i="12"/>
  <c r="L309" i="12"/>
  <c r="L317" i="12"/>
  <c r="L462" i="12"/>
  <c r="L492" i="12"/>
  <c r="L509" i="12"/>
  <c r="L527" i="12"/>
  <c r="L555" i="12"/>
  <c r="L567" i="12"/>
  <c r="L570" i="12"/>
  <c r="L599" i="12"/>
  <c r="L602" i="12"/>
  <c r="L605" i="12"/>
  <c r="L613" i="12"/>
  <c r="L621" i="12"/>
  <c r="L629" i="12"/>
  <c r="L637" i="12"/>
  <c r="L645" i="12"/>
  <c r="L135" i="12"/>
  <c r="L143" i="12"/>
  <c r="L151" i="12"/>
  <c r="L159" i="12"/>
  <c r="L316" i="12"/>
  <c r="L324" i="12"/>
  <c r="L325" i="12"/>
  <c r="L326" i="12"/>
  <c r="L327" i="12"/>
  <c r="L328" i="12"/>
  <c r="L329" i="12"/>
  <c r="L330" i="12"/>
  <c r="L331" i="12"/>
  <c r="L332" i="12"/>
  <c r="L333" i="12"/>
  <c r="L334" i="12"/>
  <c r="L335" i="12"/>
  <c r="L336" i="12"/>
  <c r="L337" i="12"/>
  <c r="L338" i="12"/>
  <c r="L339" i="12"/>
  <c r="L340" i="12"/>
  <c r="L341" i="12"/>
  <c r="L342" i="12"/>
  <c r="L343" i="12"/>
  <c r="L344" i="12"/>
  <c r="L345" i="12"/>
  <c r="L346" i="12"/>
  <c r="L347" i="12"/>
  <c r="L348" i="12"/>
  <c r="L349" i="12"/>
  <c r="L350" i="12"/>
  <c r="L351" i="12"/>
  <c r="L352" i="12"/>
  <c r="L353" i="12"/>
  <c r="L354" i="12"/>
  <c r="L355" i="12"/>
  <c r="L356" i="12"/>
  <c r="L357" i="12"/>
  <c r="L358" i="12"/>
  <c r="L359" i="12"/>
  <c r="L360" i="12"/>
  <c r="L361" i="12"/>
  <c r="L362" i="12"/>
  <c r="L363" i="12"/>
  <c r="L364" i="12"/>
  <c r="L365" i="12"/>
  <c r="L366" i="12"/>
  <c r="L367" i="12"/>
  <c r="L368" i="12"/>
  <c r="L369" i="12"/>
  <c r="L429" i="12"/>
  <c r="L453" i="12"/>
  <c r="L493" i="12"/>
  <c r="L511" i="12"/>
  <c r="L562" i="12"/>
  <c r="L571" i="12"/>
  <c r="L574" i="12"/>
  <c r="L608" i="12"/>
  <c r="L616" i="12"/>
  <c r="L624" i="12"/>
  <c r="L632" i="12"/>
  <c r="L640" i="12"/>
  <c r="L130" i="12"/>
  <c r="L138" i="12"/>
  <c r="L146" i="12"/>
  <c r="L154" i="12"/>
  <c r="L232" i="12"/>
  <c r="L236" i="12"/>
  <c r="L240" i="12"/>
  <c r="L244" i="12"/>
  <c r="L248" i="12"/>
  <c r="L252" i="12"/>
  <c r="L256" i="12"/>
  <c r="L260" i="12"/>
  <c r="L264" i="12"/>
  <c r="L268" i="12"/>
  <c r="L272" i="12"/>
  <c r="L276" i="12"/>
  <c r="L280" i="12"/>
  <c r="L284" i="12"/>
  <c r="L288" i="12"/>
  <c r="L292" i="12"/>
  <c r="L296" i="12"/>
  <c r="L300" i="12"/>
  <c r="L304" i="12"/>
  <c r="L308" i="12"/>
  <c r="L315" i="12"/>
  <c r="L323" i="12"/>
  <c r="L370" i="12"/>
  <c r="L371" i="12"/>
  <c r="L372" i="12"/>
  <c r="L385" i="12"/>
  <c r="L442" i="12"/>
  <c r="L466" i="12"/>
  <c r="L495" i="12"/>
  <c r="L575" i="12"/>
  <c r="L578" i="12"/>
  <c r="L603" i="12"/>
  <c r="L611" i="12"/>
  <c r="L619" i="12"/>
  <c r="L627" i="12"/>
  <c r="L635" i="12"/>
  <c r="L643" i="12"/>
  <c r="L133" i="12"/>
  <c r="L141" i="12"/>
  <c r="L149" i="12"/>
  <c r="L157" i="12"/>
  <c r="L314" i="12"/>
  <c r="L322" i="12"/>
  <c r="L780" i="12"/>
  <c r="L398" i="12"/>
  <c r="L530" i="12"/>
  <c r="L579" i="12"/>
  <c r="L582" i="12"/>
  <c r="L606" i="12"/>
  <c r="L614" i="12"/>
  <c r="L622" i="12"/>
  <c r="L630" i="12"/>
  <c r="L638" i="12"/>
  <c r="L128" i="12"/>
  <c r="L136" i="12"/>
  <c r="L144" i="12"/>
  <c r="L152" i="12"/>
  <c r="L160" i="12"/>
  <c r="L162" i="12"/>
  <c r="L164" i="12"/>
  <c r="L166" i="12"/>
  <c r="L168" i="12"/>
  <c r="L170" i="12"/>
  <c r="L172" i="12"/>
  <c r="L174" i="12"/>
  <c r="L176" i="12"/>
  <c r="L178" i="12"/>
  <c r="L180" i="12"/>
  <c r="L182" i="12"/>
  <c r="L184" i="12"/>
  <c r="L186" i="12"/>
  <c r="L188" i="12"/>
  <c r="L190" i="12"/>
  <c r="L192" i="12"/>
  <c r="L194" i="12"/>
  <c r="L196" i="12"/>
  <c r="L198" i="12"/>
  <c r="L200" i="12"/>
  <c r="L202" i="12"/>
  <c r="L204" i="12"/>
  <c r="L206" i="12"/>
  <c r="L208" i="12"/>
  <c r="L210" i="12"/>
  <c r="L212" i="12"/>
  <c r="L214" i="12"/>
  <c r="L216" i="12"/>
  <c r="L218" i="12"/>
  <c r="L220" i="12"/>
  <c r="L222" i="12"/>
  <c r="L224" i="12"/>
  <c r="L226" i="12"/>
  <c r="L228" i="12"/>
  <c r="L231" i="12"/>
  <c r="L235" i="12"/>
  <c r="L239" i="12"/>
  <c r="L243" i="12"/>
  <c r="L247" i="12"/>
  <c r="L251" i="12"/>
  <c r="L255" i="12"/>
  <c r="L259" i="12"/>
  <c r="L263" i="12"/>
  <c r="L267" i="12"/>
  <c r="L271" i="12"/>
  <c r="L275" i="12"/>
  <c r="L279" i="12"/>
  <c r="L283" i="12"/>
  <c r="L287" i="12"/>
  <c r="L291" i="12"/>
  <c r="L295" i="12"/>
  <c r="L299" i="12"/>
  <c r="L303" i="12"/>
  <c r="L307" i="12"/>
  <c r="L313" i="12"/>
  <c r="L321" i="12"/>
  <c r="L729" i="12"/>
  <c r="L802" i="12"/>
  <c r="L389" i="12"/>
  <c r="L538" i="12"/>
  <c r="L583" i="12"/>
  <c r="L586" i="12"/>
  <c r="L609" i="12"/>
  <c r="L617" i="12"/>
  <c r="L625" i="12"/>
  <c r="L633" i="12"/>
  <c r="L641" i="12"/>
  <c r="L131" i="12"/>
  <c r="L139" i="12"/>
  <c r="L147" i="12"/>
  <c r="L741" i="12"/>
  <c r="L378" i="12"/>
  <c r="L402" i="12"/>
  <c r="L531" i="12"/>
  <c r="L546" i="12"/>
  <c r="L587" i="12"/>
  <c r="L590" i="12"/>
  <c r="L604" i="12"/>
  <c r="L612" i="12"/>
  <c r="L620" i="12"/>
  <c r="L628" i="12"/>
  <c r="L636" i="12"/>
  <c r="L644" i="12"/>
  <c r="L134" i="12"/>
  <c r="L142" i="12"/>
  <c r="L150" i="12"/>
  <c r="L158" i="12"/>
  <c r="L524" i="12"/>
  <c r="L539" i="12"/>
  <c r="L554" i="12"/>
  <c r="L591" i="12"/>
  <c r="L594" i="12"/>
  <c r="L607" i="12"/>
  <c r="L615" i="12"/>
  <c r="L623" i="12"/>
  <c r="L631" i="12"/>
  <c r="L639" i="12"/>
  <c r="L129" i="12"/>
  <c r="L137" i="12"/>
  <c r="L145" i="12"/>
  <c r="L153" i="12"/>
  <c r="L302" i="12"/>
  <c r="I372" i="12"/>
  <c r="I367" i="12"/>
  <c r="J364" i="12"/>
  <c r="H362" i="12"/>
  <c r="I359" i="12"/>
  <c r="J356" i="12"/>
  <c r="H354" i="12"/>
  <c r="I351" i="12"/>
  <c r="J348" i="12"/>
  <c r="H346" i="12"/>
  <c r="I343" i="12"/>
  <c r="J340" i="12"/>
  <c r="H338" i="12"/>
  <c r="I335" i="12"/>
  <c r="J332" i="12"/>
  <c r="H330" i="12"/>
  <c r="I327" i="12"/>
  <c r="J324" i="12"/>
  <c r="M321" i="12"/>
  <c r="K318" i="12"/>
  <c r="I315" i="12"/>
  <c r="L312" i="12"/>
  <c r="J309" i="12"/>
  <c r="K305" i="12"/>
  <c r="K302" i="12"/>
  <c r="L298" i="12"/>
  <c r="M294" i="12"/>
  <c r="M291" i="12"/>
  <c r="H284" i="12"/>
  <c r="H281" i="12"/>
  <c r="J277" i="12"/>
  <c r="K273" i="12"/>
  <c r="K270" i="12"/>
  <c r="L266" i="12"/>
  <c r="M262" i="12"/>
  <c r="M259" i="12"/>
  <c r="H252" i="12"/>
  <c r="H249" i="12"/>
  <c r="J245" i="12"/>
  <c r="K241" i="12"/>
  <c r="K238" i="12"/>
  <c r="L234" i="12"/>
  <c r="M230" i="12"/>
  <c r="M226" i="12"/>
  <c r="J221" i="12"/>
  <c r="K215" i="12"/>
  <c r="M210" i="12"/>
  <c r="M204" i="12"/>
  <c r="M196" i="12"/>
  <c r="M188" i="12"/>
  <c r="M178" i="12"/>
  <c r="M162" i="12"/>
  <c r="L270" i="12"/>
  <c r="H94" i="12"/>
  <c r="I32" i="12"/>
  <c r="I124" i="12"/>
  <c r="I116" i="12"/>
  <c r="I105" i="12"/>
  <c r="I94" i="12"/>
  <c r="I84" i="12"/>
  <c r="I73" i="12"/>
  <c r="I62" i="12"/>
  <c r="I52" i="12"/>
  <c r="I37" i="12"/>
  <c r="H372" i="12"/>
  <c r="J369" i="12"/>
  <c r="H367" i="12"/>
  <c r="I364" i="12"/>
  <c r="J361" i="12"/>
  <c r="H359" i="12"/>
  <c r="I356" i="12"/>
  <c r="J353" i="12"/>
  <c r="H351" i="12"/>
  <c r="I348" i="12"/>
  <c r="J345" i="12"/>
  <c r="H343" i="12"/>
  <c r="I340" i="12"/>
  <c r="J337" i="12"/>
  <c r="H335" i="12"/>
  <c r="I332" i="12"/>
  <c r="J329" i="12"/>
  <c r="H327" i="12"/>
  <c r="I324" i="12"/>
  <c r="J318" i="12"/>
  <c r="H315" i="12"/>
  <c r="M311" i="12"/>
  <c r="H309" i="12"/>
  <c r="J305" i="12"/>
  <c r="K301" i="12"/>
  <c r="K298" i="12"/>
  <c r="L294" i="12"/>
  <c r="M290" i="12"/>
  <c r="M287" i="12"/>
  <c r="H280" i="12"/>
  <c r="H277" i="12"/>
  <c r="J273" i="12"/>
  <c r="K269" i="12"/>
  <c r="K266" i="12"/>
  <c r="L262" i="12"/>
  <c r="M258" i="12"/>
  <c r="M255" i="12"/>
  <c r="H248" i="12"/>
  <c r="J241" i="12"/>
  <c r="K237" i="12"/>
  <c r="K234" i="12"/>
  <c r="L230" i="12"/>
  <c r="K225" i="12"/>
  <c r="M220" i="12"/>
  <c r="J215" i="12"/>
  <c r="K209" i="12"/>
  <c r="K203" i="12"/>
  <c r="K195" i="12"/>
  <c r="K187" i="12"/>
  <c r="M176" i="12"/>
  <c r="M160" i="12"/>
  <c r="H39" i="12"/>
  <c r="H31" i="12"/>
  <c r="H814" i="12"/>
  <c r="H816" i="12"/>
  <c r="H820" i="12"/>
  <c r="H824" i="12"/>
  <c r="H828" i="12"/>
  <c r="H832" i="12"/>
  <c r="H836" i="12"/>
  <c r="H840" i="12"/>
  <c r="H844" i="12"/>
  <c r="H848" i="12"/>
  <c r="H852" i="12"/>
  <c r="H856" i="12"/>
  <c r="H860" i="12"/>
  <c r="H864" i="12"/>
  <c r="H868" i="12"/>
  <c r="H872" i="12"/>
  <c r="H876" i="12"/>
  <c r="H880" i="12"/>
  <c r="H884" i="12"/>
  <c r="H888" i="12"/>
  <c r="H892" i="12"/>
  <c r="H896" i="12"/>
  <c r="H815" i="12"/>
  <c r="H819" i="12"/>
  <c r="H823" i="12"/>
  <c r="H827" i="12"/>
  <c r="H831" i="12"/>
  <c r="H835" i="12"/>
  <c r="H839" i="12"/>
  <c r="H843" i="12"/>
  <c r="H847" i="12"/>
  <c r="H851" i="12"/>
  <c r="H855" i="12"/>
  <c r="H859" i="12"/>
  <c r="H863" i="12"/>
  <c r="H867" i="12"/>
  <c r="H871" i="12"/>
  <c r="H875" i="12"/>
  <c r="H879" i="12"/>
  <c r="H883" i="12"/>
  <c r="H887" i="12"/>
  <c r="H891" i="12"/>
  <c r="H895" i="12"/>
  <c r="H818" i="12"/>
  <c r="H822" i="12"/>
  <c r="H826" i="12"/>
  <c r="H830" i="12"/>
  <c r="H834" i="12"/>
  <c r="H838" i="12"/>
  <c r="H842" i="12"/>
  <c r="H846" i="12"/>
  <c r="H850" i="12"/>
  <c r="H854" i="12"/>
  <c r="H858" i="12"/>
  <c r="H862" i="12"/>
  <c r="H866" i="12"/>
  <c r="H870" i="12"/>
  <c r="H874" i="12"/>
  <c r="H878" i="12"/>
  <c r="H882" i="12"/>
  <c r="H886" i="12"/>
  <c r="H890" i="12"/>
  <c r="H894" i="12"/>
  <c r="H926" i="12"/>
  <c r="H934" i="12"/>
  <c r="H942" i="12"/>
  <c r="H817" i="12"/>
  <c r="H825" i="12"/>
  <c r="H833" i="12"/>
  <c r="H841" i="12"/>
  <c r="H849" i="12"/>
  <c r="H857" i="12"/>
  <c r="H865" i="12"/>
  <c r="H873" i="12"/>
  <c r="H881" i="12"/>
  <c r="H889" i="12"/>
  <c r="H897" i="12"/>
  <c r="H899" i="12"/>
  <c r="H901" i="12"/>
  <c r="H903" i="12"/>
  <c r="H905" i="12"/>
  <c r="H907" i="12"/>
  <c r="H910" i="12"/>
  <c r="H914" i="12"/>
  <c r="H918" i="12"/>
  <c r="H925" i="12"/>
  <c r="H933" i="12"/>
  <c r="H941" i="12"/>
  <c r="H932" i="12"/>
  <c r="H938" i="12"/>
  <c r="H829" i="12"/>
  <c r="H861" i="12"/>
  <c r="H893" i="12"/>
  <c r="H902" i="12"/>
  <c r="H911" i="12"/>
  <c r="H913" i="12"/>
  <c r="H923" i="12"/>
  <c r="H929" i="12"/>
  <c r="H935" i="12"/>
  <c r="H944" i="12"/>
  <c r="H948" i="12"/>
  <c r="H647" i="12"/>
  <c r="H651" i="12"/>
  <c r="H920" i="12"/>
  <c r="H940" i="12"/>
  <c r="H657" i="12"/>
  <c r="H658" i="12"/>
  <c r="H659" i="12"/>
  <c r="H660" i="12"/>
  <c r="H661" i="12"/>
  <c r="H662" i="12"/>
  <c r="H663" i="12"/>
  <c r="H664" i="12"/>
  <c r="H665" i="12"/>
  <c r="H666" i="12"/>
  <c r="H667" i="12"/>
  <c r="H668" i="12"/>
  <c r="H669" i="12"/>
  <c r="H670" i="12"/>
  <c r="H671" i="12"/>
  <c r="H672" i="12"/>
  <c r="H673" i="12"/>
  <c r="H674" i="12"/>
  <c r="H675" i="12"/>
  <c r="H676" i="12"/>
  <c r="H677" i="12"/>
  <c r="H678" i="12"/>
  <c r="H679" i="12"/>
  <c r="H837" i="12"/>
  <c r="H869" i="12"/>
  <c r="H900" i="12"/>
  <c r="H908" i="12"/>
  <c r="H915" i="12"/>
  <c r="H917" i="12"/>
  <c r="H931" i="12"/>
  <c r="H937" i="12"/>
  <c r="H943" i="12"/>
  <c r="H947" i="12"/>
  <c r="H646" i="12"/>
  <c r="H650" i="12"/>
  <c r="H655" i="12"/>
  <c r="H682" i="12"/>
  <c r="H686" i="12"/>
  <c r="H690" i="12"/>
  <c r="H694" i="12"/>
  <c r="H698" i="12"/>
  <c r="H702" i="12"/>
  <c r="H706" i="12"/>
  <c r="H710" i="12"/>
  <c r="H714" i="12"/>
  <c r="H718" i="12"/>
  <c r="H722" i="12"/>
  <c r="H726" i="12"/>
  <c r="H730" i="12"/>
  <c r="H736" i="12"/>
  <c r="H845" i="12"/>
  <c r="H906" i="12"/>
  <c r="H939" i="12"/>
  <c r="H950" i="12"/>
  <c r="H735" i="12"/>
  <c r="H924" i="12"/>
  <c r="H930" i="12"/>
  <c r="H936" i="12"/>
  <c r="H653" i="12"/>
  <c r="H681" i="12"/>
  <c r="H685" i="12"/>
  <c r="H689" i="12"/>
  <c r="H693" i="12"/>
  <c r="H697" i="12"/>
  <c r="H701" i="12"/>
  <c r="H705" i="12"/>
  <c r="H709" i="12"/>
  <c r="H713" i="12"/>
  <c r="H717" i="12"/>
  <c r="H721" i="12"/>
  <c r="H725" i="12"/>
  <c r="H729" i="12"/>
  <c r="H734" i="12"/>
  <c r="H742" i="12"/>
  <c r="H750" i="12"/>
  <c r="H758" i="12"/>
  <c r="H853" i="12"/>
  <c r="H921" i="12"/>
  <c r="H927" i="12"/>
  <c r="H945" i="12"/>
  <c r="H648" i="12"/>
  <c r="H877" i="12"/>
  <c r="H912" i="12"/>
  <c r="H919" i="12"/>
  <c r="H649" i="12"/>
  <c r="H654" i="12"/>
  <c r="H733" i="12"/>
  <c r="H746" i="12"/>
  <c r="H759" i="12"/>
  <c r="H764" i="12"/>
  <c r="H772" i="12"/>
  <c r="H683" i="12"/>
  <c r="H691" i="12"/>
  <c r="H699" i="12"/>
  <c r="H707" i="12"/>
  <c r="H715" i="12"/>
  <c r="H723" i="12"/>
  <c r="H731" i="12"/>
  <c r="H754" i="12"/>
  <c r="H763" i="12"/>
  <c r="H771" i="12"/>
  <c r="H779" i="12"/>
  <c r="H780" i="12"/>
  <c r="H781" i="12"/>
  <c r="H782" i="12"/>
  <c r="H783" i="12"/>
  <c r="H784" i="12"/>
  <c r="H785" i="12"/>
  <c r="H786" i="12"/>
  <c r="H787" i="12"/>
  <c r="H788" i="12"/>
  <c r="H789" i="12"/>
  <c r="H790" i="12"/>
  <c r="H791" i="12"/>
  <c r="H792" i="12"/>
  <c r="H793" i="12"/>
  <c r="H794" i="12"/>
  <c r="H795" i="12"/>
  <c r="H796" i="12"/>
  <c r="H797" i="12"/>
  <c r="H798" i="12"/>
  <c r="H799" i="12"/>
  <c r="H800" i="12"/>
  <c r="H801" i="12"/>
  <c r="H802" i="12"/>
  <c r="H803" i="12"/>
  <c r="H804" i="12"/>
  <c r="H805" i="12"/>
  <c r="H806" i="12"/>
  <c r="H807" i="12"/>
  <c r="H808" i="12"/>
  <c r="H809" i="12"/>
  <c r="H810" i="12"/>
  <c r="H811" i="12"/>
  <c r="H812" i="12"/>
  <c r="H813" i="12"/>
  <c r="H373" i="12"/>
  <c r="H374" i="12"/>
  <c r="H375" i="12"/>
  <c r="H376" i="12"/>
  <c r="H821" i="12"/>
  <c r="H904" i="12"/>
  <c r="H949" i="12"/>
  <c r="H745" i="12"/>
  <c r="H749" i="12"/>
  <c r="H762" i="12"/>
  <c r="H770" i="12"/>
  <c r="H778" i="12"/>
  <c r="H922" i="12"/>
  <c r="H928" i="12"/>
  <c r="H656" i="12"/>
  <c r="H684" i="12"/>
  <c r="H692" i="12"/>
  <c r="H700" i="12"/>
  <c r="H708" i="12"/>
  <c r="H716" i="12"/>
  <c r="H724" i="12"/>
  <c r="H737" i="12"/>
  <c r="H739" i="12"/>
  <c r="H741" i="12"/>
  <c r="H753" i="12"/>
  <c r="H757" i="12"/>
  <c r="H769" i="12"/>
  <c r="H777" i="12"/>
  <c r="H885" i="12"/>
  <c r="H909" i="12"/>
  <c r="H652" i="12"/>
  <c r="H743" i="12"/>
  <c r="H766" i="12"/>
  <c r="H378" i="12"/>
  <c r="H379" i="12"/>
  <c r="H380" i="12"/>
  <c r="H381" i="12"/>
  <c r="H382" i="12"/>
  <c r="H383" i="12"/>
  <c r="H384" i="12"/>
  <c r="H385" i="12"/>
  <c r="H386" i="12"/>
  <c r="H387" i="12"/>
  <c r="H388" i="12"/>
  <c r="H389" i="12"/>
  <c r="H390" i="12"/>
  <c r="H391" i="12"/>
  <c r="H392" i="12"/>
  <c r="H393" i="12"/>
  <c r="H394" i="12"/>
  <c r="H395" i="12"/>
  <c r="H396" i="12"/>
  <c r="H397" i="12"/>
  <c r="H398" i="12"/>
  <c r="H399" i="12"/>
  <c r="H400" i="12"/>
  <c r="H401" i="12"/>
  <c r="H402" i="12"/>
  <c r="H403" i="12"/>
  <c r="H404" i="12"/>
  <c r="H405" i="12"/>
  <c r="H406" i="12"/>
  <c r="H407" i="12"/>
  <c r="H408" i="12"/>
  <c r="H409" i="12"/>
  <c r="H410" i="12"/>
  <c r="H411" i="12"/>
  <c r="H412" i="12"/>
  <c r="H413" i="12"/>
  <c r="H414" i="12"/>
  <c r="H415" i="12"/>
  <c r="H416" i="12"/>
  <c r="H417" i="12"/>
  <c r="H418" i="12"/>
  <c r="H419" i="12"/>
  <c r="H420" i="12"/>
  <c r="H421" i="12"/>
  <c r="H422" i="12"/>
  <c r="H423" i="12"/>
  <c r="H424" i="12"/>
  <c r="H425" i="12"/>
  <c r="H426" i="12"/>
  <c r="H427" i="12"/>
  <c r="H428" i="12"/>
  <c r="H429" i="12"/>
  <c r="H430" i="12"/>
  <c r="H431" i="12"/>
  <c r="H432" i="12"/>
  <c r="H433" i="12"/>
  <c r="H434" i="12"/>
  <c r="H435" i="12"/>
  <c r="H436" i="12"/>
  <c r="H437" i="12"/>
  <c r="H438" i="12"/>
  <c r="H439" i="12"/>
  <c r="H440" i="12"/>
  <c r="H441" i="12"/>
  <c r="H442" i="12"/>
  <c r="H443" i="12"/>
  <c r="H444" i="12"/>
  <c r="H445" i="12"/>
  <c r="H446" i="12"/>
  <c r="H447" i="12"/>
  <c r="H448" i="12"/>
  <c r="H449" i="12"/>
  <c r="H450" i="12"/>
  <c r="H451" i="12"/>
  <c r="H452" i="12"/>
  <c r="H453" i="12"/>
  <c r="H454" i="12"/>
  <c r="H455" i="12"/>
  <c r="H456" i="12"/>
  <c r="H457" i="12"/>
  <c r="H458" i="12"/>
  <c r="H459" i="12"/>
  <c r="H460" i="12"/>
  <c r="H461" i="12"/>
  <c r="H462" i="12"/>
  <c r="H463" i="12"/>
  <c r="H464" i="12"/>
  <c r="H465" i="12"/>
  <c r="H466" i="12"/>
  <c r="H467" i="12"/>
  <c r="H468" i="12"/>
  <c r="H469" i="12"/>
  <c r="H470" i="12"/>
  <c r="H471" i="12"/>
  <c r="H472" i="12"/>
  <c r="H473" i="12"/>
  <c r="H474" i="12"/>
  <c r="H475" i="12"/>
  <c r="H476" i="12"/>
  <c r="H477" i="12"/>
  <c r="H478" i="12"/>
  <c r="H479" i="12"/>
  <c r="H480" i="12"/>
  <c r="H680" i="12"/>
  <c r="H696" i="12"/>
  <c r="H712" i="12"/>
  <c r="H728" i="12"/>
  <c r="H740" i="12"/>
  <c r="H751" i="12"/>
  <c r="H773" i="12"/>
  <c r="H377" i="12"/>
  <c r="H898" i="12"/>
  <c r="H744" i="12"/>
  <c r="H776" i="12"/>
  <c r="H916" i="12"/>
  <c r="H738" i="12"/>
  <c r="H748" i="12"/>
  <c r="H756" i="12"/>
  <c r="H768" i="12"/>
  <c r="H775" i="12"/>
  <c r="H761" i="12"/>
  <c r="H719" i="12"/>
  <c r="H765" i="12"/>
  <c r="H485" i="12"/>
  <c r="H493" i="12"/>
  <c r="H501" i="12"/>
  <c r="H509" i="12"/>
  <c r="H517" i="12"/>
  <c r="H525" i="12"/>
  <c r="H531" i="12"/>
  <c r="H535" i="12"/>
  <c r="H539" i="12"/>
  <c r="H543" i="12"/>
  <c r="H547" i="12"/>
  <c r="H551" i="12"/>
  <c r="H555" i="12"/>
  <c r="H559" i="12"/>
  <c r="H563" i="12"/>
  <c r="H567" i="12"/>
  <c r="H568" i="12"/>
  <c r="H569" i="12"/>
  <c r="H570" i="12"/>
  <c r="H571" i="12"/>
  <c r="H572" i="12"/>
  <c r="H573" i="12"/>
  <c r="H574" i="12"/>
  <c r="H575" i="12"/>
  <c r="H576" i="12"/>
  <c r="H577" i="12"/>
  <c r="H578" i="12"/>
  <c r="H579" i="12"/>
  <c r="H580" i="12"/>
  <c r="H581" i="12"/>
  <c r="H582" i="12"/>
  <c r="H583" i="12"/>
  <c r="H584" i="12"/>
  <c r="H585" i="12"/>
  <c r="H586" i="12"/>
  <c r="H587" i="12"/>
  <c r="H588" i="12"/>
  <c r="H589" i="12"/>
  <c r="H590" i="12"/>
  <c r="H591" i="12"/>
  <c r="H592" i="12"/>
  <c r="H593" i="12"/>
  <c r="H594" i="12"/>
  <c r="H595" i="12"/>
  <c r="H596" i="12"/>
  <c r="H597" i="12"/>
  <c r="H598" i="12"/>
  <c r="H599" i="12"/>
  <c r="H600" i="12"/>
  <c r="H601" i="12"/>
  <c r="H602" i="12"/>
  <c r="H603" i="12"/>
  <c r="H695" i="12"/>
  <c r="H482" i="12"/>
  <c r="H490" i="12"/>
  <c r="H498" i="12"/>
  <c r="H506" i="12"/>
  <c r="H514" i="12"/>
  <c r="H522" i="12"/>
  <c r="H711" i="12"/>
  <c r="H487" i="12"/>
  <c r="H495" i="12"/>
  <c r="H503" i="12"/>
  <c r="H511" i="12"/>
  <c r="H519" i="12"/>
  <c r="H527" i="12"/>
  <c r="H530" i="12"/>
  <c r="H534" i="12"/>
  <c r="H538" i="12"/>
  <c r="H542" i="12"/>
  <c r="H546" i="12"/>
  <c r="H550" i="12"/>
  <c r="H554" i="12"/>
  <c r="H558" i="12"/>
  <c r="H687" i="12"/>
  <c r="H727" i="12"/>
  <c r="H752" i="12"/>
  <c r="H484" i="12"/>
  <c r="H492" i="12"/>
  <c r="H500" i="12"/>
  <c r="H508" i="12"/>
  <c r="H516" i="12"/>
  <c r="H524" i="12"/>
  <c r="H747" i="12"/>
  <c r="H760" i="12"/>
  <c r="H481" i="12"/>
  <c r="H494" i="12"/>
  <c r="H510" i="12"/>
  <c r="H526" i="12"/>
  <c r="H704" i="12"/>
  <c r="H491" i="12"/>
  <c r="H507" i="12"/>
  <c r="H523" i="12"/>
  <c r="H532" i="12"/>
  <c r="H540" i="12"/>
  <c r="H548" i="12"/>
  <c r="H556" i="12"/>
  <c r="H565" i="12"/>
  <c r="H732" i="12"/>
  <c r="H774" i="12"/>
  <c r="H488" i="12"/>
  <c r="H504" i="12"/>
  <c r="H520" i="12"/>
  <c r="H604" i="12"/>
  <c r="H605" i="12"/>
  <c r="H606" i="12"/>
  <c r="H607" i="12"/>
  <c r="H608" i="12"/>
  <c r="H609" i="12"/>
  <c r="H610" i="12"/>
  <c r="H611" i="12"/>
  <c r="H612" i="12"/>
  <c r="H613" i="12"/>
  <c r="H614" i="12"/>
  <c r="H615" i="12"/>
  <c r="H616" i="12"/>
  <c r="H617" i="12"/>
  <c r="H618" i="12"/>
  <c r="H619" i="12"/>
  <c r="H620" i="12"/>
  <c r="H621" i="12"/>
  <c r="H622" i="12"/>
  <c r="H623" i="12"/>
  <c r="H624" i="12"/>
  <c r="H625" i="12"/>
  <c r="H626" i="12"/>
  <c r="H627" i="12"/>
  <c r="H628" i="12"/>
  <c r="H629" i="12"/>
  <c r="H630" i="12"/>
  <c r="H631" i="12"/>
  <c r="H632" i="12"/>
  <c r="H633" i="12"/>
  <c r="H634" i="12"/>
  <c r="H635" i="12"/>
  <c r="H636" i="12"/>
  <c r="H637" i="12"/>
  <c r="H638" i="12"/>
  <c r="H639" i="12"/>
  <c r="H640" i="12"/>
  <c r="H641" i="12"/>
  <c r="H642" i="12"/>
  <c r="H643" i="12"/>
  <c r="H644" i="12"/>
  <c r="H645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H225" i="12"/>
  <c r="H226" i="12"/>
  <c r="H227" i="12"/>
  <c r="H228" i="12"/>
  <c r="H229" i="12"/>
  <c r="H489" i="12"/>
  <c r="H505" i="12"/>
  <c r="H521" i="12"/>
  <c r="H533" i="12"/>
  <c r="H541" i="12"/>
  <c r="H549" i="12"/>
  <c r="H557" i="12"/>
  <c r="H688" i="12"/>
  <c r="H767" i="12"/>
  <c r="H486" i="12"/>
  <c r="H502" i="12"/>
  <c r="H518" i="12"/>
  <c r="H562" i="12"/>
  <c r="H946" i="12"/>
  <c r="H755" i="12"/>
  <c r="H313" i="12"/>
  <c r="H321" i="12"/>
  <c r="H231" i="12"/>
  <c r="H235" i="12"/>
  <c r="H239" i="12"/>
  <c r="H243" i="12"/>
  <c r="H247" i="12"/>
  <c r="H251" i="12"/>
  <c r="H255" i="12"/>
  <c r="H259" i="12"/>
  <c r="H263" i="12"/>
  <c r="H267" i="12"/>
  <c r="H271" i="12"/>
  <c r="H275" i="12"/>
  <c r="H279" i="12"/>
  <c r="H283" i="12"/>
  <c r="H287" i="12"/>
  <c r="H291" i="12"/>
  <c r="H295" i="12"/>
  <c r="H299" i="12"/>
  <c r="H303" i="12"/>
  <c r="H307" i="12"/>
  <c r="H312" i="12"/>
  <c r="H320" i="12"/>
  <c r="H528" i="12"/>
  <c r="H536" i="12"/>
  <c r="H311" i="12"/>
  <c r="H319" i="12"/>
  <c r="H703" i="12"/>
  <c r="H512" i="12"/>
  <c r="H529" i="12"/>
  <c r="H544" i="12"/>
  <c r="H564" i="12"/>
  <c r="H230" i="12"/>
  <c r="H234" i="12"/>
  <c r="H238" i="12"/>
  <c r="H242" i="12"/>
  <c r="H246" i="12"/>
  <c r="H250" i="12"/>
  <c r="H254" i="12"/>
  <c r="H258" i="12"/>
  <c r="H262" i="12"/>
  <c r="H266" i="12"/>
  <c r="H270" i="12"/>
  <c r="H274" i="12"/>
  <c r="H278" i="12"/>
  <c r="H282" i="12"/>
  <c r="H286" i="12"/>
  <c r="H290" i="12"/>
  <c r="H294" i="12"/>
  <c r="H298" i="12"/>
  <c r="H302" i="12"/>
  <c r="H306" i="12"/>
  <c r="H310" i="12"/>
  <c r="H318" i="12"/>
  <c r="H720" i="12"/>
  <c r="H496" i="12"/>
  <c r="H513" i="12"/>
  <c r="H537" i="12"/>
  <c r="H552" i="12"/>
  <c r="H317" i="12"/>
  <c r="H497" i="12"/>
  <c r="H515" i="12"/>
  <c r="H545" i="12"/>
  <c r="H560" i="12"/>
  <c r="H499" i="12"/>
  <c r="H553" i="12"/>
  <c r="H483" i="12"/>
  <c r="H561" i="12"/>
  <c r="H566" i="12"/>
  <c r="H102" i="12"/>
  <c r="M127" i="12"/>
  <c r="L123" i="12"/>
  <c r="I114" i="12"/>
  <c r="I104" i="12"/>
  <c r="I93" i="12"/>
  <c r="I82" i="12"/>
  <c r="I72" i="12"/>
  <c r="I61" i="12"/>
  <c r="I50" i="12"/>
  <c r="I34" i="12"/>
  <c r="I369" i="12"/>
  <c r="J366" i="12"/>
  <c r="H364" i="12"/>
  <c r="I361" i="12"/>
  <c r="J358" i="12"/>
  <c r="H356" i="12"/>
  <c r="I353" i="12"/>
  <c r="J350" i="12"/>
  <c r="H348" i="12"/>
  <c r="I345" i="12"/>
  <c r="J342" i="12"/>
  <c r="H340" i="12"/>
  <c r="I337" i="12"/>
  <c r="J334" i="12"/>
  <c r="H332" i="12"/>
  <c r="I329" i="12"/>
  <c r="J326" i="12"/>
  <c r="H324" i="12"/>
  <c r="M320" i="12"/>
  <c r="K317" i="12"/>
  <c r="L311" i="12"/>
  <c r="H308" i="12"/>
  <c r="H305" i="12"/>
  <c r="J301" i="12"/>
  <c r="K297" i="12"/>
  <c r="K294" i="12"/>
  <c r="L290" i="12"/>
  <c r="M286" i="12"/>
  <c r="M283" i="12"/>
  <c r="H276" i="12"/>
  <c r="H273" i="12"/>
  <c r="J269" i="12"/>
  <c r="K265" i="12"/>
  <c r="K262" i="12"/>
  <c r="L258" i="12"/>
  <c r="M254" i="12"/>
  <c r="M251" i="12"/>
  <c r="H244" i="12"/>
  <c r="H241" i="12"/>
  <c r="J237" i="12"/>
  <c r="K233" i="12"/>
  <c r="K230" i="12"/>
  <c r="J225" i="12"/>
  <c r="K219" i="12"/>
  <c r="M214" i="12"/>
  <c r="M202" i="12"/>
  <c r="M194" i="12"/>
  <c r="M186" i="12"/>
  <c r="M174" i="12"/>
  <c r="L306" i="12"/>
  <c r="K816" i="12"/>
  <c r="K820" i="12"/>
  <c r="K824" i="12"/>
  <c r="K828" i="12"/>
  <c r="K832" i="12"/>
  <c r="K836" i="12"/>
  <c r="K840" i="12"/>
  <c r="K844" i="12"/>
  <c r="K848" i="12"/>
  <c r="K852" i="12"/>
  <c r="K856" i="12"/>
  <c r="K860" i="12"/>
  <c r="K864" i="12"/>
  <c r="K868" i="12"/>
  <c r="K872" i="12"/>
  <c r="K876" i="12"/>
  <c r="K880" i="12"/>
  <c r="K884" i="12"/>
  <c r="K888" i="12"/>
  <c r="K892" i="12"/>
  <c r="K896" i="12"/>
  <c r="K819" i="12"/>
  <c r="K827" i="12"/>
  <c r="K835" i="12"/>
  <c r="K843" i="12"/>
  <c r="K851" i="12"/>
  <c r="K859" i="12"/>
  <c r="K867" i="12"/>
  <c r="K875" i="12"/>
  <c r="K883" i="12"/>
  <c r="K891" i="12"/>
  <c r="K920" i="12"/>
  <c r="K928" i="12"/>
  <c r="K936" i="12"/>
  <c r="K911" i="12"/>
  <c r="K915" i="12"/>
  <c r="K919" i="12"/>
  <c r="K927" i="12"/>
  <c r="K935" i="12"/>
  <c r="K814" i="12"/>
  <c r="K839" i="12"/>
  <c r="K842" i="12"/>
  <c r="K846" i="12"/>
  <c r="K871" i="12"/>
  <c r="K874" i="12"/>
  <c r="K878" i="12"/>
  <c r="K924" i="12"/>
  <c r="K930" i="12"/>
  <c r="K945" i="12"/>
  <c r="K949" i="12"/>
  <c r="K648" i="12"/>
  <c r="K653" i="12"/>
  <c r="K821" i="12"/>
  <c r="K825" i="12"/>
  <c r="K853" i="12"/>
  <c r="K857" i="12"/>
  <c r="K885" i="12"/>
  <c r="K889" i="12"/>
  <c r="K899" i="12"/>
  <c r="K904" i="12"/>
  <c r="K907" i="12"/>
  <c r="K909" i="12"/>
  <c r="K916" i="12"/>
  <c r="K918" i="12"/>
  <c r="K921" i="12"/>
  <c r="K941" i="12"/>
  <c r="K652" i="12"/>
  <c r="K815" i="12"/>
  <c r="K818" i="12"/>
  <c r="K822" i="12"/>
  <c r="K847" i="12"/>
  <c r="K850" i="12"/>
  <c r="K854" i="12"/>
  <c r="K879" i="12"/>
  <c r="K882" i="12"/>
  <c r="K886" i="12"/>
  <c r="K926" i="12"/>
  <c r="K932" i="12"/>
  <c r="K938" i="12"/>
  <c r="K944" i="12"/>
  <c r="K948" i="12"/>
  <c r="K647" i="12"/>
  <c r="K651" i="12"/>
  <c r="K829" i="12"/>
  <c r="K833" i="12"/>
  <c r="K861" i="12"/>
  <c r="K865" i="12"/>
  <c r="K893" i="12"/>
  <c r="K897" i="12"/>
  <c r="K902" i="12"/>
  <c r="K905" i="12"/>
  <c r="K913" i="12"/>
  <c r="K923" i="12"/>
  <c r="K929" i="12"/>
  <c r="K823" i="12"/>
  <c r="K830" i="12"/>
  <c r="K858" i="12"/>
  <c r="K887" i="12"/>
  <c r="K894" i="12"/>
  <c r="K947" i="12"/>
  <c r="K650" i="12"/>
  <c r="K658" i="12"/>
  <c r="K666" i="12"/>
  <c r="K674" i="12"/>
  <c r="K739" i="12"/>
  <c r="K837" i="12"/>
  <c r="K873" i="12"/>
  <c r="K900" i="12"/>
  <c r="K910" i="12"/>
  <c r="K917" i="12"/>
  <c r="K663" i="12"/>
  <c r="K671" i="12"/>
  <c r="K679" i="12"/>
  <c r="K683" i="12"/>
  <c r="K687" i="12"/>
  <c r="K691" i="12"/>
  <c r="K695" i="12"/>
  <c r="K699" i="12"/>
  <c r="K703" i="12"/>
  <c r="K707" i="12"/>
  <c r="K711" i="12"/>
  <c r="K715" i="12"/>
  <c r="K719" i="12"/>
  <c r="K723" i="12"/>
  <c r="K727" i="12"/>
  <c r="K731" i="12"/>
  <c r="K738" i="12"/>
  <c r="K831" i="12"/>
  <c r="K838" i="12"/>
  <c r="K866" i="12"/>
  <c r="K895" i="12"/>
  <c r="K942" i="12"/>
  <c r="K950" i="12"/>
  <c r="K655" i="12"/>
  <c r="K660" i="12"/>
  <c r="K668" i="12"/>
  <c r="K676" i="12"/>
  <c r="K737" i="12"/>
  <c r="K745" i="12"/>
  <c r="K753" i="12"/>
  <c r="K761" i="12"/>
  <c r="K817" i="12"/>
  <c r="K845" i="12"/>
  <c r="K881" i="12"/>
  <c r="K901" i="12"/>
  <c r="K906" i="12"/>
  <c r="K914" i="12"/>
  <c r="K933" i="12"/>
  <c r="K939" i="12"/>
  <c r="K657" i="12"/>
  <c r="K665" i="12"/>
  <c r="K673" i="12"/>
  <c r="K682" i="12"/>
  <c r="K686" i="12"/>
  <c r="K690" i="12"/>
  <c r="K694" i="12"/>
  <c r="K698" i="12"/>
  <c r="K702" i="12"/>
  <c r="K706" i="12"/>
  <c r="K710" i="12"/>
  <c r="K714" i="12"/>
  <c r="K718" i="12"/>
  <c r="K722" i="12"/>
  <c r="K726" i="12"/>
  <c r="K730" i="12"/>
  <c r="K903" i="12"/>
  <c r="K925" i="12"/>
  <c r="K931" i="12"/>
  <c r="K937" i="12"/>
  <c r="K667" i="12"/>
  <c r="K685" i="12"/>
  <c r="K693" i="12"/>
  <c r="K701" i="12"/>
  <c r="K709" i="12"/>
  <c r="K717" i="12"/>
  <c r="K725" i="12"/>
  <c r="K743" i="12"/>
  <c r="K756" i="12"/>
  <c r="K760" i="12"/>
  <c r="K767" i="12"/>
  <c r="K775" i="12"/>
  <c r="K834" i="12"/>
  <c r="K863" i="12"/>
  <c r="K649" i="12"/>
  <c r="K664" i="12"/>
  <c r="K747" i="12"/>
  <c r="K751" i="12"/>
  <c r="K766" i="12"/>
  <c r="K774" i="12"/>
  <c r="K849" i="12"/>
  <c r="K877" i="12"/>
  <c r="K912" i="12"/>
  <c r="K654" i="12"/>
  <c r="K661" i="12"/>
  <c r="K677" i="12"/>
  <c r="K680" i="12"/>
  <c r="K688" i="12"/>
  <c r="K696" i="12"/>
  <c r="K704" i="12"/>
  <c r="K712" i="12"/>
  <c r="K720" i="12"/>
  <c r="K728" i="12"/>
  <c r="K740" i="12"/>
  <c r="K742" i="12"/>
  <c r="K755" i="12"/>
  <c r="K759" i="12"/>
  <c r="K765" i="12"/>
  <c r="K773" i="12"/>
  <c r="K826" i="12"/>
  <c r="K855" i="12"/>
  <c r="K934" i="12"/>
  <c r="K940" i="12"/>
  <c r="K646" i="12"/>
  <c r="K662" i="12"/>
  <c r="K678" i="12"/>
  <c r="K733" i="12"/>
  <c r="K735" i="12"/>
  <c r="K746" i="12"/>
  <c r="K750" i="12"/>
  <c r="K764" i="12"/>
  <c r="K772" i="12"/>
  <c r="K684" i="12"/>
  <c r="K700" i="12"/>
  <c r="K716" i="12"/>
  <c r="K777" i="12"/>
  <c r="K862" i="12"/>
  <c r="K890" i="12"/>
  <c r="K732" i="12"/>
  <c r="K736" i="12"/>
  <c r="K748" i="12"/>
  <c r="K768" i="12"/>
  <c r="K787" i="12"/>
  <c r="K791" i="12"/>
  <c r="K795" i="12"/>
  <c r="K799" i="12"/>
  <c r="K803" i="12"/>
  <c r="K807" i="12"/>
  <c r="K811" i="12"/>
  <c r="K374" i="12"/>
  <c r="K869" i="12"/>
  <c r="K675" i="12"/>
  <c r="K681" i="12"/>
  <c r="K697" i="12"/>
  <c r="K713" i="12"/>
  <c r="K729" i="12"/>
  <c r="K754" i="12"/>
  <c r="K771" i="12"/>
  <c r="K780" i="12"/>
  <c r="K782" i="12"/>
  <c r="K784" i="12"/>
  <c r="K841" i="12"/>
  <c r="K724" i="12"/>
  <c r="K785" i="12"/>
  <c r="K672" i="12"/>
  <c r="K708" i="12"/>
  <c r="K744" i="12"/>
  <c r="K752" i="12"/>
  <c r="K779" i="12"/>
  <c r="K790" i="12"/>
  <c r="K794" i="12"/>
  <c r="K801" i="12"/>
  <c r="K808" i="12"/>
  <c r="K810" i="12"/>
  <c r="K376" i="12"/>
  <c r="K379" i="12"/>
  <c r="K383" i="12"/>
  <c r="K387" i="12"/>
  <c r="K391" i="12"/>
  <c r="K395" i="12"/>
  <c r="K399" i="12"/>
  <c r="K403" i="12"/>
  <c r="K407" i="12"/>
  <c r="K411" i="12"/>
  <c r="K415" i="12"/>
  <c r="K419" i="12"/>
  <c r="K423" i="12"/>
  <c r="K427" i="12"/>
  <c r="K431" i="12"/>
  <c r="K435" i="12"/>
  <c r="K439" i="12"/>
  <c r="K443" i="12"/>
  <c r="K447" i="12"/>
  <c r="K451" i="12"/>
  <c r="K455" i="12"/>
  <c r="K459" i="12"/>
  <c r="K463" i="12"/>
  <c r="K467" i="12"/>
  <c r="K471" i="12"/>
  <c r="K475" i="12"/>
  <c r="K479" i="12"/>
  <c r="K692" i="12"/>
  <c r="K749" i="12"/>
  <c r="K757" i="12"/>
  <c r="K786" i="12"/>
  <c r="K792" i="12"/>
  <c r="K946" i="12"/>
  <c r="K721" i="12"/>
  <c r="K734" i="12"/>
  <c r="K769" i="12"/>
  <c r="K390" i="12"/>
  <c r="K396" i="12"/>
  <c r="K409" i="12"/>
  <c r="K422" i="12"/>
  <c r="K428" i="12"/>
  <c r="K441" i="12"/>
  <c r="K454" i="12"/>
  <c r="K460" i="12"/>
  <c r="K473" i="12"/>
  <c r="K486" i="12"/>
  <c r="K494" i="12"/>
  <c r="K502" i="12"/>
  <c r="K510" i="12"/>
  <c r="K518" i="12"/>
  <c r="K526" i="12"/>
  <c r="K870" i="12"/>
  <c r="K922" i="12"/>
  <c r="K763" i="12"/>
  <c r="K789" i="12"/>
  <c r="K377" i="12"/>
  <c r="K386" i="12"/>
  <c r="K392" i="12"/>
  <c r="K405" i="12"/>
  <c r="K418" i="12"/>
  <c r="K424" i="12"/>
  <c r="K437" i="12"/>
  <c r="K450" i="12"/>
  <c r="K456" i="12"/>
  <c r="K469" i="12"/>
  <c r="K483" i="12"/>
  <c r="K491" i="12"/>
  <c r="K499" i="12"/>
  <c r="K507" i="12"/>
  <c r="K515" i="12"/>
  <c r="K523" i="12"/>
  <c r="K532" i="12"/>
  <c r="K536" i="12"/>
  <c r="K540" i="12"/>
  <c r="K544" i="12"/>
  <c r="K548" i="12"/>
  <c r="K552" i="12"/>
  <c r="K556" i="12"/>
  <c r="K560" i="12"/>
  <c r="K758" i="12"/>
  <c r="K776" i="12"/>
  <c r="K781" i="12"/>
  <c r="K793" i="12"/>
  <c r="K796" i="12"/>
  <c r="K804" i="12"/>
  <c r="K382" i="12"/>
  <c r="K388" i="12"/>
  <c r="K401" i="12"/>
  <c r="K414" i="12"/>
  <c r="K420" i="12"/>
  <c r="K433" i="12"/>
  <c r="K446" i="12"/>
  <c r="K452" i="12"/>
  <c r="K465" i="12"/>
  <c r="K478" i="12"/>
  <c r="K488" i="12"/>
  <c r="K496" i="12"/>
  <c r="K504" i="12"/>
  <c r="K512" i="12"/>
  <c r="K520" i="12"/>
  <c r="K528" i="12"/>
  <c r="K656" i="12"/>
  <c r="K669" i="12"/>
  <c r="K770" i="12"/>
  <c r="K802" i="12"/>
  <c r="K805" i="12"/>
  <c r="K813" i="12"/>
  <c r="K375" i="12"/>
  <c r="K378" i="12"/>
  <c r="K384" i="12"/>
  <c r="K397" i="12"/>
  <c r="K410" i="12"/>
  <c r="K416" i="12"/>
  <c r="K429" i="12"/>
  <c r="K442" i="12"/>
  <c r="K448" i="12"/>
  <c r="K461" i="12"/>
  <c r="K474" i="12"/>
  <c r="K480" i="12"/>
  <c r="K485" i="12"/>
  <c r="K493" i="12"/>
  <c r="K501" i="12"/>
  <c r="K509" i="12"/>
  <c r="K517" i="12"/>
  <c r="K525" i="12"/>
  <c r="K531" i="12"/>
  <c r="K535" i="12"/>
  <c r="K539" i="12"/>
  <c r="K543" i="12"/>
  <c r="K547" i="12"/>
  <c r="K551" i="12"/>
  <c r="K555" i="12"/>
  <c r="K559" i="12"/>
  <c r="K563" i="12"/>
  <c r="K567" i="12"/>
  <c r="K568" i="12"/>
  <c r="K569" i="12"/>
  <c r="K570" i="12"/>
  <c r="K571" i="12"/>
  <c r="K572" i="12"/>
  <c r="K573" i="12"/>
  <c r="K574" i="12"/>
  <c r="K575" i="12"/>
  <c r="K576" i="12"/>
  <c r="K577" i="12"/>
  <c r="K578" i="12"/>
  <c r="K579" i="12"/>
  <c r="K580" i="12"/>
  <c r="K581" i="12"/>
  <c r="K582" i="12"/>
  <c r="K583" i="12"/>
  <c r="K584" i="12"/>
  <c r="K585" i="12"/>
  <c r="K586" i="12"/>
  <c r="K587" i="12"/>
  <c r="K588" i="12"/>
  <c r="K589" i="12"/>
  <c r="K590" i="12"/>
  <c r="K591" i="12"/>
  <c r="K592" i="12"/>
  <c r="K593" i="12"/>
  <c r="K594" i="12"/>
  <c r="K595" i="12"/>
  <c r="K596" i="12"/>
  <c r="K597" i="12"/>
  <c r="K598" i="12"/>
  <c r="K599" i="12"/>
  <c r="K600" i="12"/>
  <c r="K601" i="12"/>
  <c r="K602" i="12"/>
  <c r="K898" i="12"/>
  <c r="K670" i="12"/>
  <c r="K408" i="12"/>
  <c r="K421" i="12"/>
  <c r="K434" i="12"/>
  <c r="K472" i="12"/>
  <c r="K487" i="12"/>
  <c r="K503" i="12"/>
  <c r="K519" i="12"/>
  <c r="K534" i="12"/>
  <c r="K542" i="12"/>
  <c r="K550" i="12"/>
  <c r="K558" i="12"/>
  <c r="K566" i="12"/>
  <c r="K908" i="12"/>
  <c r="K762" i="12"/>
  <c r="K797" i="12"/>
  <c r="K404" i="12"/>
  <c r="K417" i="12"/>
  <c r="K430" i="12"/>
  <c r="K468" i="12"/>
  <c r="K484" i="12"/>
  <c r="K500" i="12"/>
  <c r="K516" i="12"/>
  <c r="K705" i="12"/>
  <c r="K798" i="12"/>
  <c r="K809" i="12"/>
  <c r="K400" i="12"/>
  <c r="K413" i="12"/>
  <c r="K426" i="12"/>
  <c r="K464" i="12"/>
  <c r="K477" i="12"/>
  <c r="K481" i="12"/>
  <c r="K497" i="12"/>
  <c r="K513" i="12"/>
  <c r="K529" i="12"/>
  <c r="K537" i="12"/>
  <c r="K545" i="12"/>
  <c r="K553" i="12"/>
  <c r="K561" i="12"/>
  <c r="K380" i="12"/>
  <c r="K393" i="12"/>
  <c r="K406" i="12"/>
  <c r="K444" i="12"/>
  <c r="K457" i="12"/>
  <c r="K470" i="12"/>
  <c r="K482" i="12"/>
  <c r="K498" i="12"/>
  <c r="K514" i="12"/>
  <c r="K943" i="12"/>
  <c r="K778" i="12"/>
  <c r="K389" i="12"/>
  <c r="K402" i="12"/>
  <c r="K440" i="12"/>
  <c r="K453" i="12"/>
  <c r="K466" i="12"/>
  <c r="K495" i="12"/>
  <c r="K511" i="12"/>
  <c r="K527" i="12"/>
  <c r="K530" i="12"/>
  <c r="K538" i="12"/>
  <c r="K546" i="12"/>
  <c r="K554" i="12"/>
  <c r="K565" i="12"/>
  <c r="K689" i="12"/>
  <c r="K741" i="12"/>
  <c r="K788" i="12"/>
  <c r="K381" i="12"/>
  <c r="K438" i="12"/>
  <c r="K462" i="12"/>
  <c r="K492" i="12"/>
  <c r="K533" i="12"/>
  <c r="K605" i="12"/>
  <c r="K613" i="12"/>
  <c r="K621" i="12"/>
  <c r="K629" i="12"/>
  <c r="K637" i="12"/>
  <c r="K645" i="12"/>
  <c r="K135" i="12"/>
  <c r="K143" i="12"/>
  <c r="K151" i="12"/>
  <c r="K159" i="12"/>
  <c r="K316" i="12"/>
  <c r="K324" i="12"/>
  <c r="K325" i="12"/>
  <c r="K326" i="12"/>
  <c r="K327" i="12"/>
  <c r="K328" i="12"/>
  <c r="K329" i="12"/>
  <c r="K330" i="12"/>
  <c r="K331" i="12"/>
  <c r="K332" i="12"/>
  <c r="K333" i="12"/>
  <c r="K334" i="12"/>
  <c r="K335" i="12"/>
  <c r="K336" i="12"/>
  <c r="K337" i="12"/>
  <c r="K338" i="12"/>
  <c r="K339" i="12"/>
  <c r="K340" i="12"/>
  <c r="K341" i="12"/>
  <c r="K342" i="12"/>
  <c r="K343" i="12"/>
  <c r="K344" i="12"/>
  <c r="K345" i="12"/>
  <c r="K346" i="12"/>
  <c r="K347" i="12"/>
  <c r="K348" i="12"/>
  <c r="K349" i="12"/>
  <c r="K350" i="12"/>
  <c r="K351" i="12"/>
  <c r="K352" i="12"/>
  <c r="K353" i="12"/>
  <c r="K354" i="12"/>
  <c r="K355" i="12"/>
  <c r="K356" i="12"/>
  <c r="K357" i="12"/>
  <c r="K358" i="12"/>
  <c r="K359" i="12"/>
  <c r="K360" i="12"/>
  <c r="K361" i="12"/>
  <c r="K362" i="12"/>
  <c r="K363" i="12"/>
  <c r="K364" i="12"/>
  <c r="K365" i="12"/>
  <c r="K366" i="12"/>
  <c r="K367" i="12"/>
  <c r="K368" i="12"/>
  <c r="K369" i="12"/>
  <c r="K659" i="12"/>
  <c r="K394" i="12"/>
  <c r="K541" i="12"/>
  <c r="K562" i="12"/>
  <c r="K608" i="12"/>
  <c r="K616" i="12"/>
  <c r="K624" i="12"/>
  <c r="K632" i="12"/>
  <c r="K640" i="12"/>
  <c r="K130" i="12"/>
  <c r="K138" i="12"/>
  <c r="K146" i="12"/>
  <c r="K154" i="12"/>
  <c r="K232" i="12"/>
  <c r="K236" i="12"/>
  <c r="K240" i="12"/>
  <c r="K244" i="12"/>
  <c r="K248" i="12"/>
  <c r="K252" i="12"/>
  <c r="K256" i="12"/>
  <c r="K260" i="12"/>
  <c r="K264" i="12"/>
  <c r="K268" i="12"/>
  <c r="K272" i="12"/>
  <c r="K276" i="12"/>
  <c r="K280" i="12"/>
  <c r="K284" i="12"/>
  <c r="K288" i="12"/>
  <c r="K292" i="12"/>
  <c r="K296" i="12"/>
  <c r="K300" i="12"/>
  <c r="K304" i="12"/>
  <c r="K308" i="12"/>
  <c r="K315" i="12"/>
  <c r="K323" i="12"/>
  <c r="K370" i="12"/>
  <c r="K371" i="12"/>
  <c r="K372" i="12"/>
  <c r="K812" i="12"/>
  <c r="K385" i="12"/>
  <c r="K549" i="12"/>
  <c r="K603" i="12"/>
  <c r="K611" i="12"/>
  <c r="K619" i="12"/>
  <c r="K627" i="12"/>
  <c r="K635" i="12"/>
  <c r="K643" i="12"/>
  <c r="K133" i="12"/>
  <c r="K141" i="12"/>
  <c r="K149" i="12"/>
  <c r="K157" i="12"/>
  <c r="K314" i="12"/>
  <c r="K322" i="12"/>
  <c r="K800" i="12"/>
  <c r="K373" i="12"/>
  <c r="K398" i="12"/>
  <c r="K476" i="12"/>
  <c r="K557" i="12"/>
  <c r="K606" i="12"/>
  <c r="K614" i="12"/>
  <c r="K622" i="12"/>
  <c r="K630" i="12"/>
  <c r="K638" i="12"/>
  <c r="K128" i="12"/>
  <c r="K136" i="12"/>
  <c r="K144" i="12"/>
  <c r="K152" i="12"/>
  <c r="K160" i="12"/>
  <c r="K162" i="12"/>
  <c r="K164" i="12"/>
  <c r="K166" i="12"/>
  <c r="K168" i="12"/>
  <c r="K170" i="12"/>
  <c r="K172" i="12"/>
  <c r="K174" i="12"/>
  <c r="K176" i="12"/>
  <c r="K178" i="12"/>
  <c r="K180" i="12"/>
  <c r="K182" i="12"/>
  <c r="K184" i="12"/>
  <c r="K186" i="12"/>
  <c r="K188" i="12"/>
  <c r="K190" i="12"/>
  <c r="K192" i="12"/>
  <c r="K194" i="12"/>
  <c r="K196" i="12"/>
  <c r="K198" i="12"/>
  <c r="K200" i="12"/>
  <c r="K202" i="12"/>
  <c r="K204" i="12"/>
  <c r="K206" i="12"/>
  <c r="K208" i="12"/>
  <c r="K210" i="12"/>
  <c r="K212" i="12"/>
  <c r="K214" i="12"/>
  <c r="K216" i="12"/>
  <c r="K218" i="12"/>
  <c r="K220" i="12"/>
  <c r="K222" i="12"/>
  <c r="K224" i="12"/>
  <c r="K226" i="12"/>
  <c r="K228" i="12"/>
  <c r="K231" i="12"/>
  <c r="K235" i="12"/>
  <c r="K239" i="12"/>
  <c r="K243" i="12"/>
  <c r="K247" i="12"/>
  <c r="K251" i="12"/>
  <c r="K255" i="12"/>
  <c r="K259" i="12"/>
  <c r="K263" i="12"/>
  <c r="K267" i="12"/>
  <c r="K271" i="12"/>
  <c r="K275" i="12"/>
  <c r="K279" i="12"/>
  <c r="K283" i="12"/>
  <c r="K287" i="12"/>
  <c r="K291" i="12"/>
  <c r="K295" i="12"/>
  <c r="K299" i="12"/>
  <c r="K303" i="12"/>
  <c r="K307" i="12"/>
  <c r="K313" i="12"/>
  <c r="K321" i="12"/>
  <c r="K432" i="12"/>
  <c r="K521" i="12"/>
  <c r="K609" i="12"/>
  <c r="K617" i="12"/>
  <c r="K625" i="12"/>
  <c r="K633" i="12"/>
  <c r="K641" i="12"/>
  <c r="K131" i="12"/>
  <c r="K139" i="12"/>
  <c r="K147" i="12"/>
  <c r="K155" i="12"/>
  <c r="K312" i="12"/>
  <c r="K320" i="12"/>
  <c r="K783" i="12"/>
  <c r="K445" i="12"/>
  <c r="K505" i="12"/>
  <c r="K522" i="12"/>
  <c r="K564" i="12"/>
  <c r="K604" i="12"/>
  <c r="K612" i="12"/>
  <c r="K620" i="12"/>
  <c r="K628" i="12"/>
  <c r="K636" i="12"/>
  <c r="K644" i="12"/>
  <c r="K134" i="12"/>
  <c r="K142" i="12"/>
  <c r="K412" i="12"/>
  <c r="K436" i="12"/>
  <c r="K458" i="12"/>
  <c r="K489" i="12"/>
  <c r="K506" i="12"/>
  <c r="K524" i="12"/>
  <c r="K607" i="12"/>
  <c r="K615" i="12"/>
  <c r="K623" i="12"/>
  <c r="K631" i="12"/>
  <c r="K639" i="12"/>
  <c r="K129" i="12"/>
  <c r="K137" i="12"/>
  <c r="K145" i="12"/>
  <c r="K153" i="12"/>
  <c r="K806" i="12"/>
  <c r="K425" i="12"/>
  <c r="K449" i="12"/>
  <c r="K490" i="12"/>
  <c r="K508" i="12"/>
  <c r="K610" i="12"/>
  <c r="K618" i="12"/>
  <c r="K626" i="12"/>
  <c r="K634" i="12"/>
  <c r="K642" i="12"/>
  <c r="K132" i="12"/>
  <c r="K140" i="12"/>
  <c r="K148" i="12"/>
  <c r="K156" i="12"/>
  <c r="K161" i="12"/>
  <c r="K163" i="12"/>
  <c r="K165" i="12"/>
  <c r="K167" i="12"/>
  <c r="K169" i="12"/>
  <c r="K171" i="12"/>
  <c r="K173" i="12"/>
  <c r="K175" i="12"/>
  <c r="K177" i="12"/>
  <c r="K179" i="12"/>
  <c r="K181" i="12"/>
  <c r="K274" i="12"/>
  <c r="J54" i="12"/>
  <c r="J817" i="12"/>
  <c r="J821" i="12"/>
  <c r="J825" i="12"/>
  <c r="J829" i="12"/>
  <c r="J833" i="12"/>
  <c r="J837" i="12"/>
  <c r="J841" i="12"/>
  <c r="J845" i="12"/>
  <c r="J849" i="12"/>
  <c r="J853" i="12"/>
  <c r="J857" i="12"/>
  <c r="J861" i="12"/>
  <c r="J865" i="12"/>
  <c r="J869" i="12"/>
  <c r="J873" i="12"/>
  <c r="J877" i="12"/>
  <c r="J881" i="12"/>
  <c r="J885" i="12"/>
  <c r="J889" i="12"/>
  <c r="J893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816" i="12"/>
  <c r="J820" i="12"/>
  <c r="J824" i="12"/>
  <c r="J828" i="12"/>
  <c r="J832" i="12"/>
  <c r="J836" i="12"/>
  <c r="J840" i="12"/>
  <c r="J844" i="12"/>
  <c r="J848" i="12"/>
  <c r="J852" i="12"/>
  <c r="J856" i="12"/>
  <c r="J860" i="12"/>
  <c r="J864" i="12"/>
  <c r="J868" i="12"/>
  <c r="J872" i="12"/>
  <c r="J876" i="12"/>
  <c r="J880" i="12"/>
  <c r="J884" i="12"/>
  <c r="J888" i="12"/>
  <c r="J892" i="12"/>
  <c r="J896" i="12"/>
  <c r="J815" i="12"/>
  <c r="J819" i="12"/>
  <c r="J823" i="12"/>
  <c r="J827" i="12"/>
  <c r="J831" i="12"/>
  <c r="J835" i="12"/>
  <c r="J839" i="12"/>
  <c r="J843" i="12"/>
  <c r="J847" i="12"/>
  <c r="J851" i="12"/>
  <c r="J855" i="12"/>
  <c r="J859" i="12"/>
  <c r="J863" i="12"/>
  <c r="J867" i="12"/>
  <c r="J871" i="12"/>
  <c r="J875" i="12"/>
  <c r="J879" i="12"/>
  <c r="J883" i="12"/>
  <c r="J887" i="12"/>
  <c r="J891" i="12"/>
  <c r="J895" i="12"/>
  <c r="J814" i="12"/>
  <c r="J822" i="12"/>
  <c r="J830" i="12"/>
  <c r="J838" i="12"/>
  <c r="J846" i="12"/>
  <c r="J854" i="12"/>
  <c r="J862" i="12"/>
  <c r="J870" i="12"/>
  <c r="J878" i="12"/>
  <c r="J886" i="12"/>
  <c r="J894" i="12"/>
  <c r="J943" i="12"/>
  <c r="J944" i="12"/>
  <c r="J945" i="12"/>
  <c r="J946" i="12"/>
  <c r="J947" i="12"/>
  <c r="J948" i="12"/>
  <c r="J949" i="12"/>
  <c r="J950" i="12"/>
  <c r="J646" i="12"/>
  <c r="J647" i="12"/>
  <c r="J648" i="12"/>
  <c r="J649" i="12"/>
  <c r="J650" i="12"/>
  <c r="J651" i="12"/>
  <c r="J652" i="12"/>
  <c r="J653" i="12"/>
  <c r="J654" i="12"/>
  <c r="J655" i="12"/>
  <c r="J656" i="12"/>
  <c r="J818" i="12"/>
  <c r="J850" i="12"/>
  <c r="J882" i="12"/>
  <c r="J826" i="12"/>
  <c r="J858" i="12"/>
  <c r="J890" i="12"/>
  <c r="J663" i="12"/>
  <c r="J671" i="12"/>
  <c r="J679" i="12"/>
  <c r="J683" i="12"/>
  <c r="J687" i="12"/>
  <c r="J691" i="12"/>
  <c r="J695" i="12"/>
  <c r="J699" i="12"/>
  <c r="J703" i="12"/>
  <c r="J707" i="12"/>
  <c r="J711" i="12"/>
  <c r="J715" i="12"/>
  <c r="J719" i="12"/>
  <c r="J723" i="12"/>
  <c r="J727" i="12"/>
  <c r="J731" i="12"/>
  <c r="J738" i="12"/>
  <c r="J866" i="12"/>
  <c r="J660" i="12"/>
  <c r="J668" i="12"/>
  <c r="J676" i="12"/>
  <c r="J737" i="12"/>
  <c r="J657" i="12"/>
  <c r="J665" i="12"/>
  <c r="J673" i="12"/>
  <c r="J682" i="12"/>
  <c r="J686" i="12"/>
  <c r="J690" i="12"/>
  <c r="J694" i="12"/>
  <c r="J698" i="12"/>
  <c r="J702" i="12"/>
  <c r="J706" i="12"/>
  <c r="J710" i="12"/>
  <c r="J714" i="12"/>
  <c r="J718" i="12"/>
  <c r="J722" i="12"/>
  <c r="J726" i="12"/>
  <c r="J730" i="12"/>
  <c r="J736" i="12"/>
  <c r="J744" i="12"/>
  <c r="J752" i="12"/>
  <c r="J760" i="12"/>
  <c r="J874" i="12"/>
  <c r="J662" i="12"/>
  <c r="J670" i="12"/>
  <c r="J678" i="12"/>
  <c r="J834" i="12"/>
  <c r="J664" i="12"/>
  <c r="J747" i="12"/>
  <c r="J751" i="12"/>
  <c r="J766" i="12"/>
  <c r="J774" i="12"/>
  <c r="J661" i="12"/>
  <c r="J677" i="12"/>
  <c r="J680" i="12"/>
  <c r="J688" i="12"/>
  <c r="J696" i="12"/>
  <c r="J704" i="12"/>
  <c r="J712" i="12"/>
  <c r="J720" i="12"/>
  <c r="J728" i="12"/>
  <c r="J740" i="12"/>
  <c r="J742" i="12"/>
  <c r="J755" i="12"/>
  <c r="J759" i="12"/>
  <c r="J765" i="12"/>
  <c r="J773" i="12"/>
  <c r="J658" i="12"/>
  <c r="J674" i="12"/>
  <c r="J733" i="12"/>
  <c r="J735" i="12"/>
  <c r="J746" i="12"/>
  <c r="J750" i="12"/>
  <c r="J764" i="12"/>
  <c r="J772" i="12"/>
  <c r="J659" i="12"/>
  <c r="J675" i="12"/>
  <c r="J681" i="12"/>
  <c r="J689" i="12"/>
  <c r="J697" i="12"/>
  <c r="J705" i="12"/>
  <c r="J713" i="12"/>
  <c r="J721" i="12"/>
  <c r="J729" i="12"/>
  <c r="J754" i="12"/>
  <c r="J758" i="12"/>
  <c r="J763" i="12"/>
  <c r="J771" i="12"/>
  <c r="J779" i="12"/>
  <c r="J780" i="12"/>
  <c r="J781" i="12"/>
  <c r="J782" i="12"/>
  <c r="J783" i="12"/>
  <c r="J784" i="12"/>
  <c r="J785" i="12"/>
  <c r="J666" i="12"/>
  <c r="J732" i="12"/>
  <c r="J748" i="12"/>
  <c r="J761" i="12"/>
  <c r="J768" i="12"/>
  <c r="J787" i="12"/>
  <c r="J791" i="12"/>
  <c r="J795" i="12"/>
  <c r="J799" i="12"/>
  <c r="J803" i="12"/>
  <c r="J807" i="12"/>
  <c r="J811" i="12"/>
  <c r="J374" i="12"/>
  <c r="J667" i="12"/>
  <c r="J685" i="12"/>
  <c r="J701" i="12"/>
  <c r="J717" i="12"/>
  <c r="J743" i="12"/>
  <c r="J756" i="12"/>
  <c r="J775" i="12"/>
  <c r="J749" i="12"/>
  <c r="J762" i="12"/>
  <c r="J778" i="12"/>
  <c r="J786" i="12"/>
  <c r="J790" i="12"/>
  <c r="J672" i="12"/>
  <c r="J708" i="12"/>
  <c r="J794" i="12"/>
  <c r="J801" i="12"/>
  <c r="J808" i="12"/>
  <c r="J810" i="12"/>
  <c r="J376" i="12"/>
  <c r="J379" i="12"/>
  <c r="J383" i="12"/>
  <c r="J387" i="12"/>
  <c r="J391" i="12"/>
  <c r="J395" i="12"/>
  <c r="J399" i="12"/>
  <c r="J403" i="12"/>
  <c r="J407" i="12"/>
  <c r="J411" i="12"/>
  <c r="J415" i="12"/>
  <c r="J419" i="12"/>
  <c r="J423" i="12"/>
  <c r="J427" i="12"/>
  <c r="J431" i="12"/>
  <c r="J435" i="12"/>
  <c r="J439" i="12"/>
  <c r="J443" i="12"/>
  <c r="J447" i="12"/>
  <c r="J451" i="12"/>
  <c r="J455" i="12"/>
  <c r="J459" i="12"/>
  <c r="J463" i="12"/>
  <c r="J467" i="12"/>
  <c r="J471" i="12"/>
  <c r="J475" i="12"/>
  <c r="J479" i="12"/>
  <c r="J692" i="12"/>
  <c r="J716" i="12"/>
  <c r="J725" i="12"/>
  <c r="J757" i="12"/>
  <c r="J792" i="12"/>
  <c r="J842" i="12"/>
  <c r="J700" i="12"/>
  <c r="J709" i="12"/>
  <c r="J734" i="12"/>
  <c r="J739" i="12"/>
  <c r="J769" i="12"/>
  <c r="J776" i="12"/>
  <c r="J788" i="12"/>
  <c r="J796" i="12"/>
  <c r="J798" i="12"/>
  <c r="J805" i="12"/>
  <c r="J812" i="12"/>
  <c r="J373" i="12"/>
  <c r="J378" i="12"/>
  <c r="J382" i="12"/>
  <c r="J386" i="12"/>
  <c r="J390" i="12"/>
  <c r="J394" i="12"/>
  <c r="J398" i="12"/>
  <c r="J402" i="12"/>
  <c r="J406" i="12"/>
  <c r="J410" i="12"/>
  <c r="J414" i="12"/>
  <c r="J418" i="12"/>
  <c r="J422" i="12"/>
  <c r="J426" i="12"/>
  <c r="J430" i="12"/>
  <c r="J434" i="12"/>
  <c r="J438" i="12"/>
  <c r="J442" i="12"/>
  <c r="J446" i="12"/>
  <c r="J450" i="12"/>
  <c r="J454" i="12"/>
  <c r="J458" i="12"/>
  <c r="J462" i="12"/>
  <c r="J466" i="12"/>
  <c r="J470" i="12"/>
  <c r="J474" i="12"/>
  <c r="J478" i="12"/>
  <c r="J789" i="12"/>
  <c r="J377" i="12"/>
  <c r="J392" i="12"/>
  <c r="J405" i="12"/>
  <c r="J424" i="12"/>
  <c r="J437" i="12"/>
  <c r="J456" i="12"/>
  <c r="J469" i="12"/>
  <c r="J483" i="12"/>
  <c r="J491" i="12"/>
  <c r="J499" i="12"/>
  <c r="J507" i="12"/>
  <c r="J515" i="12"/>
  <c r="J523" i="12"/>
  <c r="J532" i="12"/>
  <c r="J536" i="12"/>
  <c r="J540" i="12"/>
  <c r="J544" i="12"/>
  <c r="J548" i="12"/>
  <c r="J552" i="12"/>
  <c r="J556" i="12"/>
  <c r="J560" i="12"/>
  <c r="J564" i="12"/>
  <c r="J793" i="12"/>
  <c r="J804" i="12"/>
  <c r="J388" i="12"/>
  <c r="J401" i="12"/>
  <c r="J420" i="12"/>
  <c r="J433" i="12"/>
  <c r="J452" i="12"/>
  <c r="J465" i="12"/>
  <c r="J488" i="12"/>
  <c r="J496" i="12"/>
  <c r="J504" i="12"/>
  <c r="J512" i="12"/>
  <c r="J520" i="12"/>
  <c r="J528" i="12"/>
  <c r="J669" i="12"/>
  <c r="J684" i="12"/>
  <c r="J724" i="12"/>
  <c r="J745" i="12"/>
  <c r="J770" i="12"/>
  <c r="J802" i="12"/>
  <c r="J813" i="12"/>
  <c r="J375" i="12"/>
  <c r="J384" i="12"/>
  <c r="J397" i="12"/>
  <c r="J416" i="12"/>
  <c r="J429" i="12"/>
  <c r="J448" i="12"/>
  <c r="J461" i="12"/>
  <c r="J480" i="12"/>
  <c r="J485" i="12"/>
  <c r="J493" i="12"/>
  <c r="J501" i="12"/>
  <c r="J509" i="12"/>
  <c r="J517" i="12"/>
  <c r="J525" i="12"/>
  <c r="J531" i="12"/>
  <c r="J535" i="12"/>
  <c r="J539" i="12"/>
  <c r="J543" i="12"/>
  <c r="J547" i="12"/>
  <c r="J551" i="12"/>
  <c r="J555" i="12"/>
  <c r="J559" i="12"/>
  <c r="J380" i="12"/>
  <c r="J393" i="12"/>
  <c r="J412" i="12"/>
  <c r="J425" i="12"/>
  <c r="J444" i="12"/>
  <c r="J457" i="12"/>
  <c r="J476" i="12"/>
  <c r="J482" i="12"/>
  <c r="J490" i="12"/>
  <c r="J498" i="12"/>
  <c r="J506" i="12"/>
  <c r="J514" i="12"/>
  <c r="J522" i="12"/>
  <c r="J797" i="12"/>
  <c r="J404" i="12"/>
  <c r="J417" i="12"/>
  <c r="J468" i="12"/>
  <c r="J484" i="12"/>
  <c r="J500" i="12"/>
  <c r="J516" i="12"/>
  <c r="J569" i="12"/>
  <c r="J573" i="12"/>
  <c r="J577" i="12"/>
  <c r="J581" i="12"/>
  <c r="J585" i="12"/>
  <c r="J589" i="12"/>
  <c r="J593" i="12"/>
  <c r="J597" i="12"/>
  <c r="J601" i="12"/>
  <c r="J809" i="12"/>
  <c r="J400" i="12"/>
  <c r="J413" i="12"/>
  <c r="J464" i="12"/>
  <c r="J477" i="12"/>
  <c r="J481" i="12"/>
  <c r="J497" i="12"/>
  <c r="J513" i="12"/>
  <c r="J529" i="12"/>
  <c r="J537" i="12"/>
  <c r="J545" i="12"/>
  <c r="J553" i="12"/>
  <c r="J561" i="12"/>
  <c r="J396" i="12"/>
  <c r="J409" i="12"/>
  <c r="J460" i="12"/>
  <c r="J473" i="12"/>
  <c r="J494" i="12"/>
  <c r="J510" i="12"/>
  <c r="J526" i="12"/>
  <c r="J563" i="12"/>
  <c r="J568" i="12"/>
  <c r="J572" i="12"/>
  <c r="J576" i="12"/>
  <c r="J580" i="12"/>
  <c r="J584" i="12"/>
  <c r="J588" i="12"/>
  <c r="J592" i="12"/>
  <c r="J596" i="12"/>
  <c r="J600" i="12"/>
  <c r="J753" i="12"/>
  <c r="J777" i="12"/>
  <c r="J389" i="12"/>
  <c r="J440" i="12"/>
  <c r="J453" i="12"/>
  <c r="J495" i="12"/>
  <c r="J511" i="12"/>
  <c r="J527" i="12"/>
  <c r="J530" i="12"/>
  <c r="J538" i="12"/>
  <c r="J546" i="12"/>
  <c r="J554" i="12"/>
  <c r="J565" i="12"/>
  <c r="J741" i="12"/>
  <c r="J800" i="12"/>
  <c r="J385" i="12"/>
  <c r="J436" i="12"/>
  <c r="J449" i="12"/>
  <c r="J492" i="12"/>
  <c r="J508" i="12"/>
  <c r="J524" i="12"/>
  <c r="J567" i="12"/>
  <c r="J571" i="12"/>
  <c r="J575" i="12"/>
  <c r="J579" i="12"/>
  <c r="J583" i="12"/>
  <c r="J587" i="12"/>
  <c r="J591" i="12"/>
  <c r="J595" i="12"/>
  <c r="J599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472" i="12"/>
  <c r="J541" i="12"/>
  <c r="J562" i="12"/>
  <c r="J566" i="12"/>
  <c r="J570" i="12"/>
  <c r="J602" i="12"/>
  <c r="J232" i="12"/>
  <c r="J236" i="12"/>
  <c r="J240" i="12"/>
  <c r="J244" i="12"/>
  <c r="J248" i="12"/>
  <c r="J252" i="12"/>
  <c r="J256" i="12"/>
  <c r="J260" i="12"/>
  <c r="J264" i="12"/>
  <c r="J268" i="12"/>
  <c r="J272" i="12"/>
  <c r="J276" i="12"/>
  <c r="J280" i="12"/>
  <c r="J284" i="12"/>
  <c r="J288" i="12"/>
  <c r="J292" i="12"/>
  <c r="J296" i="12"/>
  <c r="J300" i="12"/>
  <c r="J304" i="12"/>
  <c r="J308" i="12"/>
  <c r="J315" i="12"/>
  <c r="J323" i="12"/>
  <c r="J370" i="12"/>
  <c r="J371" i="12"/>
  <c r="J372" i="12"/>
  <c r="J428" i="12"/>
  <c r="J518" i="12"/>
  <c r="J534" i="12"/>
  <c r="J549" i="12"/>
  <c r="J574" i="12"/>
  <c r="J314" i="12"/>
  <c r="J322" i="12"/>
  <c r="J693" i="12"/>
  <c r="J767" i="12"/>
  <c r="J441" i="12"/>
  <c r="J502" i="12"/>
  <c r="J519" i="12"/>
  <c r="J542" i="12"/>
  <c r="J557" i="12"/>
  <c r="J578" i="12"/>
  <c r="J162" i="12"/>
  <c r="J164" i="12"/>
  <c r="J166" i="12"/>
  <c r="J168" i="12"/>
  <c r="J170" i="12"/>
  <c r="J172" i="12"/>
  <c r="J174" i="12"/>
  <c r="J176" i="12"/>
  <c r="J178" i="12"/>
  <c r="J180" i="12"/>
  <c r="J182" i="12"/>
  <c r="J184" i="12"/>
  <c r="J186" i="12"/>
  <c r="J188" i="12"/>
  <c r="J190" i="12"/>
  <c r="J192" i="12"/>
  <c r="J194" i="12"/>
  <c r="J196" i="12"/>
  <c r="J198" i="12"/>
  <c r="J200" i="12"/>
  <c r="J202" i="12"/>
  <c r="J204" i="12"/>
  <c r="J206" i="12"/>
  <c r="J208" i="12"/>
  <c r="J210" i="12"/>
  <c r="J212" i="12"/>
  <c r="J214" i="12"/>
  <c r="J216" i="12"/>
  <c r="J218" i="12"/>
  <c r="J220" i="12"/>
  <c r="J222" i="12"/>
  <c r="J224" i="12"/>
  <c r="J226" i="12"/>
  <c r="J228" i="12"/>
  <c r="J231" i="12"/>
  <c r="J235" i="12"/>
  <c r="J239" i="12"/>
  <c r="J243" i="12"/>
  <c r="J247" i="12"/>
  <c r="J251" i="12"/>
  <c r="J255" i="12"/>
  <c r="J259" i="12"/>
  <c r="J263" i="12"/>
  <c r="J267" i="12"/>
  <c r="J271" i="12"/>
  <c r="J275" i="12"/>
  <c r="J279" i="12"/>
  <c r="J283" i="12"/>
  <c r="J287" i="12"/>
  <c r="J291" i="12"/>
  <c r="J295" i="12"/>
  <c r="J299" i="12"/>
  <c r="J303" i="12"/>
  <c r="J307" i="12"/>
  <c r="J313" i="12"/>
  <c r="J321" i="12"/>
  <c r="J408" i="12"/>
  <c r="J432" i="12"/>
  <c r="J486" i="12"/>
  <c r="J503" i="12"/>
  <c r="J521" i="12"/>
  <c r="J550" i="12"/>
  <c r="J582" i="12"/>
  <c r="J312" i="12"/>
  <c r="J320" i="12"/>
  <c r="J421" i="12"/>
  <c r="J445" i="12"/>
  <c r="J487" i="12"/>
  <c r="J505" i="12"/>
  <c r="J558" i="12"/>
  <c r="J586" i="12"/>
  <c r="J230" i="12"/>
  <c r="J234" i="12"/>
  <c r="J238" i="12"/>
  <c r="J242" i="12"/>
  <c r="J246" i="12"/>
  <c r="J250" i="12"/>
  <c r="J254" i="12"/>
  <c r="J258" i="12"/>
  <c r="J262" i="12"/>
  <c r="J266" i="12"/>
  <c r="J270" i="12"/>
  <c r="J274" i="12"/>
  <c r="J278" i="12"/>
  <c r="J282" i="12"/>
  <c r="J286" i="12"/>
  <c r="J290" i="12"/>
  <c r="J294" i="12"/>
  <c r="J298" i="12"/>
  <c r="J302" i="12"/>
  <c r="J306" i="12"/>
  <c r="J311" i="12"/>
  <c r="J319" i="12"/>
  <c r="J489" i="12"/>
  <c r="J590" i="12"/>
  <c r="J806" i="12"/>
  <c r="J594" i="12"/>
  <c r="J161" i="12"/>
  <c r="J163" i="12"/>
  <c r="J165" i="12"/>
  <c r="J167" i="12"/>
  <c r="J169" i="12"/>
  <c r="J171" i="12"/>
  <c r="J173" i="12"/>
  <c r="J175" i="12"/>
  <c r="J177" i="12"/>
  <c r="J179" i="12"/>
  <c r="J181" i="12"/>
  <c r="J183" i="12"/>
  <c r="J185" i="12"/>
  <c r="J187" i="12"/>
  <c r="J189" i="12"/>
  <c r="J191" i="12"/>
  <c r="J193" i="12"/>
  <c r="J195" i="12"/>
  <c r="J197" i="12"/>
  <c r="J199" i="12"/>
  <c r="J201" i="12"/>
  <c r="J203" i="12"/>
  <c r="J205" i="12"/>
  <c r="J381" i="12"/>
  <c r="J533" i="12"/>
  <c r="J598" i="12"/>
  <c r="H101" i="12"/>
  <c r="H93" i="12"/>
  <c r="L127" i="12"/>
  <c r="K123" i="12"/>
  <c r="I113" i="12"/>
  <c r="I102" i="12"/>
  <c r="I92" i="12"/>
  <c r="I81" i="12"/>
  <c r="I70" i="12"/>
  <c r="I60" i="12"/>
  <c r="I49" i="12"/>
  <c r="I33" i="12"/>
  <c r="I371" i="12"/>
  <c r="H369" i="12"/>
  <c r="I366" i="12"/>
  <c r="J363" i="12"/>
  <c r="H361" i="12"/>
  <c r="I358" i="12"/>
  <c r="J355" i="12"/>
  <c r="H353" i="12"/>
  <c r="I350" i="12"/>
  <c r="J347" i="12"/>
  <c r="H345" i="12"/>
  <c r="I342" i="12"/>
  <c r="J339" i="12"/>
  <c r="H337" i="12"/>
  <c r="I334" i="12"/>
  <c r="J331" i="12"/>
  <c r="H329" i="12"/>
  <c r="I326" i="12"/>
  <c r="L320" i="12"/>
  <c r="J317" i="12"/>
  <c r="H314" i="12"/>
  <c r="K311" i="12"/>
  <c r="H304" i="12"/>
  <c r="H301" i="12"/>
  <c r="J297" i="12"/>
  <c r="K293" i="12"/>
  <c r="K290" i="12"/>
  <c r="L286" i="12"/>
  <c r="M282" i="12"/>
  <c r="M279" i="12"/>
  <c r="H272" i="12"/>
  <c r="H269" i="12"/>
  <c r="J265" i="12"/>
  <c r="K261" i="12"/>
  <c r="K258" i="12"/>
  <c r="L254" i="12"/>
  <c r="M250" i="12"/>
  <c r="M247" i="12"/>
  <c r="H240" i="12"/>
  <c r="H237" i="12"/>
  <c r="J233" i="12"/>
  <c r="K229" i="12"/>
  <c r="M224" i="12"/>
  <c r="J219" i="12"/>
  <c r="K213" i="12"/>
  <c r="M208" i="12"/>
  <c r="K201" i="12"/>
  <c r="K193" i="12"/>
  <c r="K185" i="12"/>
  <c r="M172" i="12"/>
  <c r="L155" i="12"/>
  <c r="L242" i="12"/>
  <c r="L318" i="12"/>
  <c r="K309" i="12"/>
  <c r="I35" i="12"/>
  <c r="I815" i="12"/>
  <c r="I819" i="12"/>
  <c r="I823" i="12"/>
  <c r="I827" i="12"/>
  <c r="I831" i="12"/>
  <c r="I835" i="12"/>
  <c r="I839" i="12"/>
  <c r="I843" i="12"/>
  <c r="I847" i="12"/>
  <c r="I851" i="12"/>
  <c r="I855" i="12"/>
  <c r="I859" i="12"/>
  <c r="I863" i="12"/>
  <c r="I867" i="12"/>
  <c r="I871" i="12"/>
  <c r="I875" i="12"/>
  <c r="I879" i="12"/>
  <c r="I883" i="12"/>
  <c r="I887" i="12"/>
  <c r="I891" i="12"/>
  <c r="I895" i="12"/>
  <c r="I814" i="12"/>
  <c r="I822" i="12"/>
  <c r="I830" i="12"/>
  <c r="I838" i="12"/>
  <c r="I846" i="12"/>
  <c r="I854" i="12"/>
  <c r="I862" i="12"/>
  <c r="I870" i="12"/>
  <c r="I878" i="12"/>
  <c r="I886" i="12"/>
  <c r="I894" i="12"/>
  <c r="I911" i="12"/>
  <c r="I915" i="12"/>
  <c r="I919" i="12"/>
  <c r="I927" i="12"/>
  <c r="I935" i="12"/>
  <c r="I943" i="12"/>
  <c r="I944" i="12"/>
  <c r="I945" i="12"/>
  <c r="I946" i="12"/>
  <c r="I947" i="12"/>
  <c r="I948" i="12"/>
  <c r="I949" i="12"/>
  <c r="I950" i="12"/>
  <c r="I646" i="12"/>
  <c r="I647" i="12"/>
  <c r="I648" i="12"/>
  <c r="I649" i="12"/>
  <c r="I650" i="12"/>
  <c r="I651" i="12"/>
  <c r="I926" i="12"/>
  <c r="I934" i="12"/>
  <c r="I942" i="12"/>
  <c r="I818" i="12"/>
  <c r="I821" i="12"/>
  <c r="I825" i="12"/>
  <c r="I850" i="12"/>
  <c r="I853" i="12"/>
  <c r="I857" i="12"/>
  <c r="I882" i="12"/>
  <c r="I885" i="12"/>
  <c r="I889" i="12"/>
  <c r="I899" i="12"/>
  <c r="I904" i="12"/>
  <c r="I907" i="12"/>
  <c r="I909" i="12"/>
  <c r="I916" i="12"/>
  <c r="I918" i="12"/>
  <c r="I921" i="12"/>
  <c r="I941" i="12"/>
  <c r="I652" i="12"/>
  <c r="I832" i="12"/>
  <c r="I836" i="12"/>
  <c r="I864" i="12"/>
  <c r="I868" i="12"/>
  <c r="I896" i="12"/>
  <c r="I932" i="12"/>
  <c r="I938" i="12"/>
  <c r="I826" i="12"/>
  <c r="I829" i="12"/>
  <c r="I833" i="12"/>
  <c r="I858" i="12"/>
  <c r="I861" i="12"/>
  <c r="I865" i="12"/>
  <c r="I890" i="12"/>
  <c r="I893" i="12"/>
  <c r="I897" i="12"/>
  <c r="I902" i="12"/>
  <c r="I905" i="12"/>
  <c r="I913" i="12"/>
  <c r="I923" i="12"/>
  <c r="I929" i="12"/>
  <c r="I840" i="12"/>
  <c r="I844" i="12"/>
  <c r="I872" i="12"/>
  <c r="I876" i="12"/>
  <c r="I920" i="12"/>
  <c r="I940" i="12"/>
  <c r="I837" i="12"/>
  <c r="I866" i="12"/>
  <c r="I873" i="12"/>
  <c r="I900" i="12"/>
  <c r="I910" i="12"/>
  <c r="I917" i="12"/>
  <c r="I660" i="12"/>
  <c r="I668" i="12"/>
  <c r="I676" i="12"/>
  <c r="I737" i="12"/>
  <c r="I816" i="12"/>
  <c r="I852" i="12"/>
  <c r="I880" i="12"/>
  <c r="I655" i="12"/>
  <c r="I657" i="12"/>
  <c r="I665" i="12"/>
  <c r="I673" i="12"/>
  <c r="I682" i="12"/>
  <c r="I686" i="12"/>
  <c r="I690" i="12"/>
  <c r="I694" i="12"/>
  <c r="I698" i="12"/>
  <c r="I702" i="12"/>
  <c r="I706" i="12"/>
  <c r="I710" i="12"/>
  <c r="I714" i="12"/>
  <c r="I718" i="12"/>
  <c r="I722" i="12"/>
  <c r="I726" i="12"/>
  <c r="I730" i="12"/>
  <c r="I736" i="12"/>
  <c r="I817" i="12"/>
  <c r="I845" i="12"/>
  <c r="I874" i="12"/>
  <c r="I881" i="12"/>
  <c r="I901" i="12"/>
  <c r="I906" i="12"/>
  <c r="I914" i="12"/>
  <c r="I933" i="12"/>
  <c r="I939" i="12"/>
  <c r="I662" i="12"/>
  <c r="I670" i="12"/>
  <c r="I678" i="12"/>
  <c r="I735" i="12"/>
  <c r="I743" i="12"/>
  <c r="I751" i="12"/>
  <c r="I759" i="12"/>
  <c r="I824" i="12"/>
  <c r="I860" i="12"/>
  <c r="I888" i="12"/>
  <c r="I924" i="12"/>
  <c r="I930" i="12"/>
  <c r="I936" i="12"/>
  <c r="I653" i="12"/>
  <c r="I659" i="12"/>
  <c r="I667" i="12"/>
  <c r="I675" i="12"/>
  <c r="I681" i="12"/>
  <c r="I685" i="12"/>
  <c r="I689" i="12"/>
  <c r="I693" i="12"/>
  <c r="I697" i="12"/>
  <c r="I701" i="12"/>
  <c r="I705" i="12"/>
  <c r="I709" i="12"/>
  <c r="I713" i="12"/>
  <c r="I717" i="12"/>
  <c r="I721" i="12"/>
  <c r="I725" i="12"/>
  <c r="I729" i="12"/>
  <c r="I834" i="12"/>
  <c r="I820" i="12"/>
  <c r="I848" i="12"/>
  <c r="I661" i="12"/>
  <c r="I677" i="12"/>
  <c r="I680" i="12"/>
  <c r="I688" i="12"/>
  <c r="I696" i="12"/>
  <c r="I704" i="12"/>
  <c r="I712" i="12"/>
  <c r="I720" i="12"/>
  <c r="I728" i="12"/>
  <c r="I738" i="12"/>
  <c r="I740" i="12"/>
  <c r="I742" i="12"/>
  <c r="I755" i="12"/>
  <c r="I765" i="12"/>
  <c r="I773" i="12"/>
  <c r="I849" i="12"/>
  <c r="I877" i="12"/>
  <c r="I912" i="12"/>
  <c r="I654" i="12"/>
  <c r="I658" i="12"/>
  <c r="I674" i="12"/>
  <c r="I733" i="12"/>
  <c r="I746" i="12"/>
  <c r="I750" i="12"/>
  <c r="I764" i="12"/>
  <c r="I772" i="12"/>
  <c r="I892" i="12"/>
  <c r="I671" i="12"/>
  <c r="I683" i="12"/>
  <c r="I691" i="12"/>
  <c r="I699" i="12"/>
  <c r="I707" i="12"/>
  <c r="I715" i="12"/>
  <c r="I723" i="12"/>
  <c r="I731" i="12"/>
  <c r="I754" i="12"/>
  <c r="I758" i="12"/>
  <c r="I763" i="12"/>
  <c r="I771" i="12"/>
  <c r="I779" i="12"/>
  <c r="I780" i="12"/>
  <c r="I781" i="12"/>
  <c r="I782" i="12"/>
  <c r="I783" i="12"/>
  <c r="I784" i="12"/>
  <c r="I785" i="12"/>
  <c r="I786" i="12"/>
  <c r="I841" i="12"/>
  <c r="I869" i="12"/>
  <c r="I908" i="12"/>
  <c r="I672" i="12"/>
  <c r="I745" i="12"/>
  <c r="I749" i="12"/>
  <c r="I762" i="12"/>
  <c r="I770" i="12"/>
  <c r="I778" i="12"/>
  <c r="I856" i="12"/>
  <c r="I679" i="12"/>
  <c r="I695" i="12"/>
  <c r="I711" i="12"/>
  <c r="I727" i="12"/>
  <c r="I756" i="12"/>
  <c r="I775" i="12"/>
  <c r="I925" i="12"/>
  <c r="I937" i="12"/>
  <c r="I766" i="12"/>
  <c r="I790" i="12"/>
  <c r="I794" i="12"/>
  <c r="I798" i="12"/>
  <c r="I802" i="12"/>
  <c r="I806" i="12"/>
  <c r="I810" i="12"/>
  <c r="I373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828" i="12"/>
  <c r="I928" i="12"/>
  <c r="I656" i="12"/>
  <c r="I669" i="12"/>
  <c r="I692" i="12"/>
  <c r="I708" i="12"/>
  <c r="I724" i="12"/>
  <c r="I741" i="12"/>
  <c r="I757" i="12"/>
  <c r="I769" i="12"/>
  <c r="I884" i="12"/>
  <c r="I716" i="12"/>
  <c r="I732" i="12"/>
  <c r="I744" i="12"/>
  <c r="I752" i="12"/>
  <c r="I760" i="12"/>
  <c r="I792" i="12"/>
  <c r="I842" i="12"/>
  <c r="I663" i="12"/>
  <c r="I700" i="12"/>
  <c r="I734" i="12"/>
  <c r="I739" i="12"/>
  <c r="I748" i="12"/>
  <c r="I768" i="12"/>
  <c r="I776" i="12"/>
  <c r="I788" i="12"/>
  <c r="I796" i="12"/>
  <c r="I803" i="12"/>
  <c r="I805" i="12"/>
  <c r="I812" i="12"/>
  <c r="I898" i="12"/>
  <c r="I922" i="12"/>
  <c r="I664" i="12"/>
  <c r="I684" i="12"/>
  <c r="I753" i="12"/>
  <c r="I761" i="12"/>
  <c r="I774" i="12"/>
  <c r="I793" i="12"/>
  <c r="I801" i="12"/>
  <c r="I804" i="12"/>
  <c r="I807" i="12"/>
  <c r="I374" i="12"/>
  <c r="I488" i="12"/>
  <c r="I496" i="12"/>
  <c r="I504" i="12"/>
  <c r="I512" i="12"/>
  <c r="I520" i="12"/>
  <c r="I528" i="12"/>
  <c r="I666" i="12"/>
  <c r="I813" i="12"/>
  <c r="I375" i="12"/>
  <c r="I485" i="12"/>
  <c r="I493" i="12"/>
  <c r="I501" i="12"/>
  <c r="I509" i="12"/>
  <c r="I517" i="12"/>
  <c r="I525" i="12"/>
  <c r="I531" i="12"/>
  <c r="I535" i="12"/>
  <c r="I539" i="12"/>
  <c r="I543" i="12"/>
  <c r="I547" i="12"/>
  <c r="I551" i="12"/>
  <c r="I555" i="12"/>
  <c r="I559" i="12"/>
  <c r="I482" i="12"/>
  <c r="I490" i="12"/>
  <c r="I498" i="12"/>
  <c r="I506" i="12"/>
  <c r="I514" i="12"/>
  <c r="I522" i="12"/>
  <c r="I777" i="12"/>
  <c r="I799" i="12"/>
  <c r="I487" i="12"/>
  <c r="I495" i="12"/>
  <c r="I503" i="12"/>
  <c r="I511" i="12"/>
  <c r="I519" i="12"/>
  <c r="I527" i="12"/>
  <c r="I530" i="12"/>
  <c r="I534" i="12"/>
  <c r="I538" i="12"/>
  <c r="I542" i="12"/>
  <c r="I546" i="12"/>
  <c r="I550" i="12"/>
  <c r="I554" i="12"/>
  <c r="I558" i="12"/>
  <c r="I562" i="12"/>
  <c r="I566" i="12"/>
  <c r="I931" i="12"/>
  <c r="I687" i="12"/>
  <c r="I903" i="12"/>
  <c r="I703" i="12"/>
  <c r="I791" i="12"/>
  <c r="I809" i="12"/>
  <c r="I497" i="12"/>
  <c r="I513" i="12"/>
  <c r="I529" i="12"/>
  <c r="I537" i="12"/>
  <c r="I545" i="12"/>
  <c r="I553" i="12"/>
  <c r="I561" i="12"/>
  <c r="I747" i="12"/>
  <c r="I494" i="12"/>
  <c r="I510" i="12"/>
  <c r="I526" i="12"/>
  <c r="I563" i="12"/>
  <c r="I568" i="12"/>
  <c r="I572" i="12"/>
  <c r="I576" i="12"/>
  <c r="I580" i="12"/>
  <c r="I584" i="12"/>
  <c r="I588" i="12"/>
  <c r="I592" i="12"/>
  <c r="I596" i="12"/>
  <c r="I600" i="12"/>
  <c r="I491" i="12"/>
  <c r="I507" i="12"/>
  <c r="I523" i="12"/>
  <c r="I532" i="12"/>
  <c r="I540" i="12"/>
  <c r="I548" i="12"/>
  <c r="I556" i="12"/>
  <c r="I565" i="12"/>
  <c r="I787" i="12"/>
  <c r="I800" i="12"/>
  <c r="I811" i="12"/>
  <c r="I492" i="12"/>
  <c r="I508" i="12"/>
  <c r="I524" i="12"/>
  <c r="I567" i="12"/>
  <c r="I571" i="12"/>
  <c r="I575" i="12"/>
  <c r="I579" i="12"/>
  <c r="I583" i="12"/>
  <c r="I587" i="12"/>
  <c r="I591" i="12"/>
  <c r="I595" i="12"/>
  <c r="I599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76" i="12"/>
  <c r="I489" i="12"/>
  <c r="I505" i="12"/>
  <c r="I521" i="12"/>
  <c r="I533" i="12"/>
  <c r="I541" i="12"/>
  <c r="I549" i="12"/>
  <c r="I557" i="12"/>
  <c r="I719" i="12"/>
  <c r="I767" i="12"/>
  <c r="I808" i="12"/>
  <c r="I483" i="12"/>
  <c r="I500" i="12"/>
  <c r="I518" i="12"/>
  <c r="I574" i="12"/>
  <c r="I577" i="12"/>
  <c r="I314" i="12"/>
  <c r="I322" i="12"/>
  <c r="I795" i="12"/>
  <c r="I484" i="12"/>
  <c r="I502" i="12"/>
  <c r="I578" i="12"/>
  <c r="I581" i="12"/>
  <c r="I313" i="12"/>
  <c r="I321" i="12"/>
  <c r="I797" i="12"/>
  <c r="I486" i="12"/>
  <c r="I582" i="12"/>
  <c r="I585" i="12"/>
  <c r="I312" i="12"/>
  <c r="I320" i="12"/>
  <c r="I536" i="12"/>
  <c r="I586" i="12"/>
  <c r="I589" i="12"/>
  <c r="I311" i="12"/>
  <c r="I319" i="12"/>
  <c r="I544" i="12"/>
  <c r="I564" i="12"/>
  <c r="I590" i="12"/>
  <c r="I593" i="12"/>
  <c r="I310" i="12"/>
  <c r="I318" i="12"/>
  <c r="I377" i="12"/>
  <c r="I552" i="12"/>
  <c r="I594" i="12"/>
  <c r="I597" i="12"/>
  <c r="I789" i="12"/>
  <c r="I515" i="12"/>
  <c r="I560" i="12"/>
  <c r="I569" i="12"/>
  <c r="I598" i="12"/>
  <c r="I601" i="12"/>
  <c r="I499" i="12"/>
  <c r="I516" i="12"/>
  <c r="I570" i="12"/>
  <c r="I573" i="12"/>
  <c r="I602" i="12"/>
  <c r="M126" i="12"/>
  <c r="I122" i="12"/>
  <c r="I112" i="12"/>
  <c r="I101" i="12"/>
  <c r="I90" i="12"/>
  <c r="I80" i="12"/>
  <c r="I69" i="12"/>
  <c r="I58" i="12"/>
  <c r="I46" i="12"/>
  <c r="E616" i="12"/>
  <c r="E370" i="12"/>
  <c r="H371" i="12"/>
  <c r="J368" i="12"/>
  <c r="H366" i="12"/>
  <c r="I363" i="12"/>
  <c r="J360" i="12"/>
  <c r="H358" i="12"/>
  <c r="I355" i="12"/>
  <c r="J352" i="12"/>
  <c r="H350" i="12"/>
  <c r="I347" i="12"/>
  <c r="J344" i="12"/>
  <c r="H342" i="12"/>
  <c r="I339" i="12"/>
  <c r="J336" i="12"/>
  <c r="H334" i="12"/>
  <c r="I331" i="12"/>
  <c r="J328" i="12"/>
  <c r="H326" i="12"/>
  <c r="H323" i="12"/>
  <c r="M319" i="12"/>
  <c r="I317" i="12"/>
  <c r="L310" i="12"/>
  <c r="M307" i="12"/>
  <c r="H300" i="12"/>
  <c r="H297" i="12"/>
  <c r="J293" i="12"/>
  <c r="K289" i="12"/>
  <c r="K286" i="12"/>
  <c r="L282" i="12"/>
  <c r="M278" i="12"/>
  <c r="M275" i="12"/>
  <c r="H268" i="12"/>
  <c r="H265" i="12"/>
  <c r="J261" i="12"/>
  <c r="K257" i="12"/>
  <c r="K254" i="12"/>
  <c r="L250" i="12"/>
  <c r="M246" i="12"/>
  <c r="M243" i="12"/>
  <c r="H236" i="12"/>
  <c r="H233" i="12"/>
  <c r="J229" i="12"/>
  <c r="K223" i="12"/>
  <c r="M218" i="12"/>
  <c r="J213" i="12"/>
  <c r="K207" i="12"/>
  <c r="M200" i="12"/>
  <c r="M192" i="12"/>
  <c r="M184" i="12"/>
  <c r="M170" i="12"/>
  <c r="K124" i="12"/>
  <c r="M817" i="12"/>
  <c r="M821" i="12"/>
  <c r="M825" i="12"/>
  <c r="M829" i="12"/>
  <c r="M833" i="12"/>
  <c r="M837" i="12"/>
  <c r="M841" i="12"/>
  <c r="M845" i="12"/>
  <c r="M849" i="12"/>
  <c r="M853" i="12"/>
  <c r="M857" i="12"/>
  <c r="M861" i="12"/>
  <c r="M865" i="12"/>
  <c r="M869" i="12"/>
  <c r="M873" i="12"/>
  <c r="M877" i="12"/>
  <c r="M881" i="12"/>
  <c r="M885" i="12"/>
  <c r="M889" i="12"/>
  <c r="M893" i="12"/>
  <c r="M897" i="12"/>
  <c r="M898" i="12"/>
  <c r="M899" i="12"/>
  <c r="M900" i="12"/>
  <c r="M901" i="12"/>
  <c r="M902" i="12"/>
  <c r="M903" i="12"/>
  <c r="M904" i="12"/>
  <c r="M905" i="12"/>
  <c r="M906" i="12"/>
  <c r="M907" i="12"/>
  <c r="M816" i="12"/>
  <c r="M824" i="12"/>
  <c r="M832" i="12"/>
  <c r="M840" i="12"/>
  <c r="M848" i="12"/>
  <c r="M856" i="12"/>
  <c r="M864" i="12"/>
  <c r="M872" i="12"/>
  <c r="M880" i="12"/>
  <c r="M888" i="12"/>
  <c r="M896" i="12"/>
  <c r="M908" i="12"/>
  <c r="M912" i="12"/>
  <c r="M916" i="12"/>
  <c r="M922" i="12"/>
  <c r="M930" i="12"/>
  <c r="M938" i="12"/>
  <c r="M921" i="12"/>
  <c r="M929" i="12"/>
  <c r="M937" i="12"/>
  <c r="M828" i="12"/>
  <c r="M831" i="12"/>
  <c r="M835" i="12"/>
  <c r="M860" i="12"/>
  <c r="M863" i="12"/>
  <c r="M867" i="12"/>
  <c r="M892" i="12"/>
  <c r="M895" i="12"/>
  <c r="M914" i="12"/>
  <c r="M936" i="12"/>
  <c r="M942" i="12"/>
  <c r="M946" i="12"/>
  <c r="M950" i="12"/>
  <c r="M649" i="12"/>
  <c r="M655" i="12"/>
  <c r="M814" i="12"/>
  <c r="M842" i="12"/>
  <c r="M846" i="12"/>
  <c r="M874" i="12"/>
  <c r="M878" i="12"/>
  <c r="M927" i="12"/>
  <c r="M933" i="12"/>
  <c r="M939" i="12"/>
  <c r="M654" i="12"/>
  <c r="M836" i="12"/>
  <c r="M839" i="12"/>
  <c r="M843" i="12"/>
  <c r="M868" i="12"/>
  <c r="M871" i="12"/>
  <c r="M875" i="12"/>
  <c r="M909" i="12"/>
  <c r="M911" i="12"/>
  <c r="M918" i="12"/>
  <c r="M924" i="12"/>
  <c r="M945" i="12"/>
  <c r="M949" i="12"/>
  <c r="M648" i="12"/>
  <c r="M653" i="12"/>
  <c r="M818" i="12"/>
  <c r="M822" i="12"/>
  <c r="M850" i="12"/>
  <c r="M854" i="12"/>
  <c r="M882" i="12"/>
  <c r="M886" i="12"/>
  <c r="M935" i="12"/>
  <c r="M941" i="12"/>
  <c r="M652" i="12"/>
  <c r="M815" i="12"/>
  <c r="M844" i="12"/>
  <c r="M851" i="12"/>
  <c r="M879" i="12"/>
  <c r="M913" i="12"/>
  <c r="M920" i="12"/>
  <c r="M926" i="12"/>
  <c r="M932" i="12"/>
  <c r="M944" i="12"/>
  <c r="M647" i="12"/>
  <c r="M656" i="12"/>
  <c r="M664" i="12"/>
  <c r="M672" i="12"/>
  <c r="M733" i="12"/>
  <c r="M741" i="12"/>
  <c r="M830" i="12"/>
  <c r="M858" i="12"/>
  <c r="M894" i="12"/>
  <c r="M923" i="12"/>
  <c r="M661" i="12"/>
  <c r="M669" i="12"/>
  <c r="M677" i="12"/>
  <c r="M680" i="12"/>
  <c r="M684" i="12"/>
  <c r="M688" i="12"/>
  <c r="M692" i="12"/>
  <c r="M696" i="12"/>
  <c r="M700" i="12"/>
  <c r="M704" i="12"/>
  <c r="M708" i="12"/>
  <c r="M712" i="12"/>
  <c r="M716" i="12"/>
  <c r="M720" i="12"/>
  <c r="M724" i="12"/>
  <c r="M728" i="12"/>
  <c r="M732" i="12"/>
  <c r="M740" i="12"/>
  <c r="M823" i="12"/>
  <c r="M852" i="12"/>
  <c r="M859" i="12"/>
  <c r="M887" i="12"/>
  <c r="M910" i="12"/>
  <c r="M917" i="12"/>
  <c r="M947" i="12"/>
  <c r="M650" i="12"/>
  <c r="M658" i="12"/>
  <c r="M666" i="12"/>
  <c r="M674" i="12"/>
  <c r="M739" i="12"/>
  <c r="M747" i="12"/>
  <c r="M755" i="12"/>
  <c r="M838" i="12"/>
  <c r="M866" i="12"/>
  <c r="M663" i="12"/>
  <c r="M671" i="12"/>
  <c r="M679" i="12"/>
  <c r="M683" i="12"/>
  <c r="M687" i="12"/>
  <c r="M691" i="12"/>
  <c r="M695" i="12"/>
  <c r="M699" i="12"/>
  <c r="M703" i="12"/>
  <c r="M707" i="12"/>
  <c r="M711" i="12"/>
  <c r="M715" i="12"/>
  <c r="M719" i="12"/>
  <c r="M723" i="12"/>
  <c r="M727" i="12"/>
  <c r="M819" i="12"/>
  <c r="M847" i="12"/>
  <c r="M862" i="12"/>
  <c r="M890" i="12"/>
  <c r="M657" i="12"/>
  <c r="M673" i="12"/>
  <c r="M682" i="12"/>
  <c r="M690" i="12"/>
  <c r="M698" i="12"/>
  <c r="M706" i="12"/>
  <c r="M714" i="12"/>
  <c r="M722" i="12"/>
  <c r="M730" i="12"/>
  <c r="M744" i="12"/>
  <c r="M757" i="12"/>
  <c r="M761" i="12"/>
  <c r="M768" i="12"/>
  <c r="M776" i="12"/>
  <c r="M820" i="12"/>
  <c r="M891" i="12"/>
  <c r="M943" i="12"/>
  <c r="M670" i="12"/>
  <c r="M734" i="12"/>
  <c r="M736" i="12"/>
  <c r="M738" i="12"/>
  <c r="M748" i="12"/>
  <c r="M752" i="12"/>
  <c r="M767" i="12"/>
  <c r="M775" i="12"/>
  <c r="M834" i="12"/>
  <c r="M919" i="12"/>
  <c r="M925" i="12"/>
  <c r="M931" i="12"/>
  <c r="M667" i="12"/>
  <c r="M685" i="12"/>
  <c r="M693" i="12"/>
  <c r="M701" i="12"/>
  <c r="M709" i="12"/>
  <c r="M717" i="12"/>
  <c r="M725" i="12"/>
  <c r="M743" i="12"/>
  <c r="M756" i="12"/>
  <c r="M760" i="12"/>
  <c r="M766" i="12"/>
  <c r="M774" i="12"/>
  <c r="M883" i="12"/>
  <c r="M915" i="12"/>
  <c r="M651" i="12"/>
  <c r="M668" i="12"/>
  <c r="M731" i="12"/>
  <c r="M751" i="12"/>
  <c r="M765" i="12"/>
  <c r="M773" i="12"/>
  <c r="M826" i="12"/>
  <c r="M659" i="12"/>
  <c r="M689" i="12"/>
  <c r="M705" i="12"/>
  <c r="M721" i="12"/>
  <c r="M745" i="12"/>
  <c r="M758" i="12"/>
  <c r="M770" i="12"/>
  <c r="M779" i="12"/>
  <c r="M781" i="12"/>
  <c r="M783" i="12"/>
  <c r="M785" i="12"/>
  <c r="M827" i="12"/>
  <c r="M948" i="12"/>
  <c r="M660" i="12"/>
  <c r="M753" i="12"/>
  <c r="M777" i="12"/>
  <c r="M788" i="12"/>
  <c r="M792" i="12"/>
  <c r="M796" i="12"/>
  <c r="M800" i="12"/>
  <c r="M804" i="12"/>
  <c r="M808" i="12"/>
  <c r="M812" i="12"/>
  <c r="M375" i="12"/>
  <c r="M686" i="12"/>
  <c r="M702" i="12"/>
  <c r="M718" i="12"/>
  <c r="M746" i="12"/>
  <c r="M759" i="12"/>
  <c r="M764" i="12"/>
  <c r="M934" i="12"/>
  <c r="M662" i="12"/>
  <c r="M681" i="12"/>
  <c r="M789" i="12"/>
  <c r="M377" i="12"/>
  <c r="M481" i="12"/>
  <c r="M482" i="12"/>
  <c r="M483" i="12"/>
  <c r="M484" i="12"/>
  <c r="M485" i="12"/>
  <c r="M486" i="12"/>
  <c r="M487" i="12"/>
  <c r="M488" i="12"/>
  <c r="M489" i="12"/>
  <c r="M490" i="12"/>
  <c r="M491" i="12"/>
  <c r="M492" i="12"/>
  <c r="M493" i="12"/>
  <c r="M494" i="12"/>
  <c r="M495" i="12"/>
  <c r="M496" i="12"/>
  <c r="M497" i="12"/>
  <c r="M498" i="12"/>
  <c r="M499" i="12"/>
  <c r="M500" i="12"/>
  <c r="M501" i="12"/>
  <c r="M502" i="12"/>
  <c r="M503" i="12"/>
  <c r="M504" i="12"/>
  <c r="M505" i="12"/>
  <c r="M506" i="12"/>
  <c r="M507" i="12"/>
  <c r="M508" i="12"/>
  <c r="M509" i="12"/>
  <c r="M510" i="12"/>
  <c r="M511" i="12"/>
  <c r="M512" i="12"/>
  <c r="M513" i="12"/>
  <c r="M514" i="12"/>
  <c r="M515" i="12"/>
  <c r="M516" i="12"/>
  <c r="M517" i="12"/>
  <c r="M518" i="12"/>
  <c r="M519" i="12"/>
  <c r="M520" i="12"/>
  <c r="M521" i="12"/>
  <c r="M522" i="12"/>
  <c r="M523" i="12"/>
  <c r="M524" i="12"/>
  <c r="M525" i="12"/>
  <c r="M526" i="12"/>
  <c r="M527" i="12"/>
  <c r="M528" i="12"/>
  <c r="M529" i="12"/>
  <c r="M530" i="12"/>
  <c r="M531" i="12"/>
  <c r="M532" i="12"/>
  <c r="M533" i="12"/>
  <c r="M534" i="12"/>
  <c r="M535" i="12"/>
  <c r="M536" i="12"/>
  <c r="M537" i="12"/>
  <c r="M538" i="12"/>
  <c r="M539" i="12"/>
  <c r="M540" i="12"/>
  <c r="M541" i="12"/>
  <c r="M542" i="12"/>
  <c r="M543" i="12"/>
  <c r="M544" i="12"/>
  <c r="M545" i="12"/>
  <c r="M546" i="12"/>
  <c r="M547" i="12"/>
  <c r="M548" i="12"/>
  <c r="M549" i="12"/>
  <c r="M550" i="12"/>
  <c r="M551" i="12"/>
  <c r="M552" i="12"/>
  <c r="M553" i="12"/>
  <c r="M554" i="12"/>
  <c r="M555" i="12"/>
  <c r="M556" i="12"/>
  <c r="M557" i="12"/>
  <c r="M558" i="12"/>
  <c r="M559" i="12"/>
  <c r="M560" i="12"/>
  <c r="M561" i="12"/>
  <c r="M562" i="12"/>
  <c r="M563" i="12"/>
  <c r="M564" i="12"/>
  <c r="M565" i="12"/>
  <c r="M566" i="12"/>
  <c r="M884" i="12"/>
  <c r="M940" i="12"/>
  <c r="M782" i="12"/>
  <c r="M797" i="12"/>
  <c r="M799" i="12"/>
  <c r="M806" i="12"/>
  <c r="M813" i="12"/>
  <c r="M374" i="12"/>
  <c r="M380" i="12"/>
  <c r="M384" i="12"/>
  <c r="M388" i="12"/>
  <c r="M392" i="12"/>
  <c r="M396" i="12"/>
  <c r="M400" i="12"/>
  <c r="M404" i="12"/>
  <c r="M408" i="12"/>
  <c r="M412" i="12"/>
  <c r="M416" i="12"/>
  <c r="M420" i="12"/>
  <c r="M424" i="12"/>
  <c r="M428" i="12"/>
  <c r="M432" i="12"/>
  <c r="M436" i="12"/>
  <c r="M440" i="12"/>
  <c r="M444" i="12"/>
  <c r="M448" i="12"/>
  <c r="M452" i="12"/>
  <c r="M456" i="12"/>
  <c r="M460" i="12"/>
  <c r="M464" i="12"/>
  <c r="M468" i="12"/>
  <c r="M472" i="12"/>
  <c r="M476" i="12"/>
  <c r="M480" i="12"/>
  <c r="M726" i="12"/>
  <c r="M772" i="12"/>
  <c r="M855" i="12"/>
  <c r="M665" i="12"/>
  <c r="M678" i="12"/>
  <c r="M694" i="12"/>
  <c r="M742" i="12"/>
  <c r="M749" i="12"/>
  <c r="M780" i="12"/>
  <c r="M379" i="12"/>
  <c r="M385" i="12"/>
  <c r="M398" i="12"/>
  <c r="M411" i="12"/>
  <c r="M417" i="12"/>
  <c r="M430" i="12"/>
  <c r="M443" i="12"/>
  <c r="M449" i="12"/>
  <c r="M462" i="12"/>
  <c r="M475" i="12"/>
  <c r="M646" i="12"/>
  <c r="M710" i="12"/>
  <c r="M769" i="12"/>
  <c r="M795" i="12"/>
  <c r="M798" i="12"/>
  <c r="M801" i="12"/>
  <c r="M809" i="12"/>
  <c r="M381" i="12"/>
  <c r="M394" i="12"/>
  <c r="M407" i="12"/>
  <c r="M413" i="12"/>
  <c r="M426" i="12"/>
  <c r="M439" i="12"/>
  <c r="M445" i="12"/>
  <c r="M458" i="12"/>
  <c r="M471" i="12"/>
  <c r="M477" i="12"/>
  <c r="M870" i="12"/>
  <c r="M928" i="12"/>
  <c r="M735" i="12"/>
  <c r="M750" i="12"/>
  <c r="M763" i="12"/>
  <c r="M786" i="12"/>
  <c r="M807" i="12"/>
  <c r="M810" i="12"/>
  <c r="M390" i="12"/>
  <c r="M403" i="12"/>
  <c r="M409" i="12"/>
  <c r="M422" i="12"/>
  <c r="M435" i="12"/>
  <c r="M441" i="12"/>
  <c r="M454" i="12"/>
  <c r="M467" i="12"/>
  <c r="M473" i="12"/>
  <c r="M876" i="12"/>
  <c r="M697" i="12"/>
  <c r="M737" i="12"/>
  <c r="M790" i="12"/>
  <c r="M386" i="12"/>
  <c r="M399" i="12"/>
  <c r="M405" i="12"/>
  <c r="M418" i="12"/>
  <c r="M431" i="12"/>
  <c r="M437" i="12"/>
  <c r="M450" i="12"/>
  <c r="M463" i="12"/>
  <c r="M469" i="12"/>
  <c r="M729" i="12"/>
  <c r="M802" i="12"/>
  <c r="M378" i="12"/>
  <c r="M391" i="12"/>
  <c r="M429" i="12"/>
  <c r="M442" i="12"/>
  <c r="M455" i="12"/>
  <c r="M570" i="12"/>
  <c r="M574" i="12"/>
  <c r="M578" i="12"/>
  <c r="M582" i="12"/>
  <c r="M586" i="12"/>
  <c r="M590" i="12"/>
  <c r="M594" i="12"/>
  <c r="M598" i="12"/>
  <c r="M602" i="12"/>
  <c r="M675" i="12"/>
  <c r="M791" i="12"/>
  <c r="M803" i="12"/>
  <c r="M373" i="12"/>
  <c r="M387" i="12"/>
  <c r="M425" i="12"/>
  <c r="M438" i="12"/>
  <c r="M451" i="12"/>
  <c r="M676" i="12"/>
  <c r="M762" i="12"/>
  <c r="M784" i="12"/>
  <c r="M383" i="12"/>
  <c r="M421" i="12"/>
  <c r="M434" i="12"/>
  <c r="M447" i="12"/>
  <c r="M569" i="12"/>
  <c r="M573" i="12"/>
  <c r="M577" i="12"/>
  <c r="M581" i="12"/>
  <c r="M585" i="12"/>
  <c r="M589" i="12"/>
  <c r="M593" i="12"/>
  <c r="M597" i="12"/>
  <c r="M601" i="12"/>
  <c r="M713" i="12"/>
  <c r="M793" i="12"/>
  <c r="M401" i="12"/>
  <c r="M414" i="12"/>
  <c r="M427" i="12"/>
  <c r="M465" i="12"/>
  <c r="M478" i="12"/>
  <c r="M754" i="12"/>
  <c r="M787" i="12"/>
  <c r="M794" i="12"/>
  <c r="M805" i="12"/>
  <c r="M397" i="12"/>
  <c r="M410" i="12"/>
  <c r="M423" i="12"/>
  <c r="M461" i="12"/>
  <c r="M474" i="12"/>
  <c r="M568" i="12"/>
  <c r="M572" i="12"/>
  <c r="M576" i="12"/>
  <c r="M580" i="12"/>
  <c r="M584" i="12"/>
  <c r="M588" i="12"/>
  <c r="M592" i="12"/>
  <c r="M596" i="12"/>
  <c r="M600" i="12"/>
  <c r="M778" i="12"/>
  <c r="M393" i="12"/>
  <c r="M415" i="12"/>
  <c r="M591" i="12"/>
  <c r="M607" i="12"/>
  <c r="M615" i="12"/>
  <c r="M623" i="12"/>
  <c r="M631" i="12"/>
  <c r="M639" i="12"/>
  <c r="M129" i="12"/>
  <c r="M137" i="12"/>
  <c r="M145" i="12"/>
  <c r="M153" i="12"/>
  <c r="M310" i="12"/>
  <c r="M318" i="12"/>
  <c r="M811" i="12"/>
  <c r="M382" i="12"/>
  <c r="M406" i="12"/>
  <c r="M595" i="12"/>
  <c r="M610" i="12"/>
  <c r="M618" i="12"/>
  <c r="M626" i="12"/>
  <c r="M634" i="12"/>
  <c r="M642" i="12"/>
  <c r="M132" i="12"/>
  <c r="M140" i="12"/>
  <c r="M148" i="12"/>
  <c r="M156" i="12"/>
  <c r="M161" i="12"/>
  <c r="M163" i="12"/>
  <c r="M165" i="12"/>
  <c r="M167" i="12"/>
  <c r="M169" i="12"/>
  <c r="M171" i="12"/>
  <c r="M173" i="12"/>
  <c r="M175" i="12"/>
  <c r="M177" i="12"/>
  <c r="M179" i="12"/>
  <c r="M181" i="12"/>
  <c r="M183" i="12"/>
  <c r="M185" i="12"/>
  <c r="M187" i="12"/>
  <c r="M189" i="12"/>
  <c r="M191" i="12"/>
  <c r="M193" i="12"/>
  <c r="M195" i="12"/>
  <c r="M197" i="12"/>
  <c r="M199" i="12"/>
  <c r="M201" i="12"/>
  <c r="M203" i="12"/>
  <c r="M205" i="12"/>
  <c r="M207" i="12"/>
  <c r="M209" i="12"/>
  <c r="M211" i="12"/>
  <c r="M213" i="12"/>
  <c r="M215" i="12"/>
  <c r="M217" i="12"/>
  <c r="M219" i="12"/>
  <c r="M221" i="12"/>
  <c r="M223" i="12"/>
  <c r="M225" i="12"/>
  <c r="M227" i="12"/>
  <c r="M229" i="12"/>
  <c r="M233" i="12"/>
  <c r="M237" i="12"/>
  <c r="M241" i="12"/>
  <c r="M245" i="12"/>
  <c r="M249" i="12"/>
  <c r="M253" i="12"/>
  <c r="M257" i="12"/>
  <c r="M261" i="12"/>
  <c r="M265" i="12"/>
  <c r="M269" i="12"/>
  <c r="M273" i="12"/>
  <c r="M277" i="12"/>
  <c r="M281" i="12"/>
  <c r="M285" i="12"/>
  <c r="M289" i="12"/>
  <c r="M293" i="12"/>
  <c r="M297" i="12"/>
  <c r="M301" i="12"/>
  <c r="M305" i="12"/>
  <c r="M309" i="12"/>
  <c r="M317" i="12"/>
  <c r="M395" i="12"/>
  <c r="M419" i="12"/>
  <c r="M567" i="12"/>
  <c r="M599" i="12"/>
  <c r="M605" i="12"/>
  <c r="M613" i="12"/>
  <c r="M621" i="12"/>
  <c r="M629" i="12"/>
  <c r="M637" i="12"/>
  <c r="M645" i="12"/>
  <c r="M135" i="12"/>
  <c r="M143" i="12"/>
  <c r="M151" i="12"/>
  <c r="M159" i="12"/>
  <c r="M316" i="12"/>
  <c r="M324" i="12"/>
  <c r="M325" i="12"/>
  <c r="M326" i="12"/>
  <c r="M327" i="12"/>
  <c r="M328" i="12"/>
  <c r="M329" i="12"/>
  <c r="M330" i="12"/>
  <c r="M331" i="12"/>
  <c r="M332" i="12"/>
  <c r="M333" i="12"/>
  <c r="M334" i="12"/>
  <c r="M335" i="12"/>
  <c r="M336" i="12"/>
  <c r="M337" i="12"/>
  <c r="M338" i="12"/>
  <c r="M339" i="12"/>
  <c r="M340" i="12"/>
  <c r="M341" i="12"/>
  <c r="M342" i="12"/>
  <c r="M343" i="12"/>
  <c r="M344" i="12"/>
  <c r="M345" i="12"/>
  <c r="M346" i="12"/>
  <c r="M347" i="12"/>
  <c r="M348" i="12"/>
  <c r="M349" i="12"/>
  <c r="M350" i="12"/>
  <c r="M351" i="12"/>
  <c r="M352" i="12"/>
  <c r="M353" i="12"/>
  <c r="M354" i="12"/>
  <c r="M355" i="12"/>
  <c r="M356" i="12"/>
  <c r="M357" i="12"/>
  <c r="M358" i="12"/>
  <c r="M359" i="12"/>
  <c r="M360" i="12"/>
  <c r="M361" i="12"/>
  <c r="M362" i="12"/>
  <c r="M363" i="12"/>
  <c r="M364" i="12"/>
  <c r="M365" i="12"/>
  <c r="M366" i="12"/>
  <c r="M367" i="12"/>
  <c r="M368" i="12"/>
  <c r="M369" i="12"/>
  <c r="M771" i="12"/>
  <c r="M453" i="12"/>
  <c r="M571" i="12"/>
  <c r="M608" i="12"/>
  <c r="M616" i="12"/>
  <c r="M624" i="12"/>
  <c r="M632" i="12"/>
  <c r="M640" i="12"/>
  <c r="M130" i="12"/>
  <c r="M138" i="12"/>
  <c r="M146" i="12"/>
  <c r="M154" i="12"/>
  <c r="M232" i="12"/>
  <c r="M236" i="12"/>
  <c r="M240" i="12"/>
  <c r="M244" i="12"/>
  <c r="M248" i="12"/>
  <c r="M252" i="12"/>
  <c r="M256" i="12"/>
  <c r="M260" i="12"/>
  <c r="M264" i="12"/>
  <c r="M268" i="12"/>
  <c r="M272" i="12"/>
  <c r="M276" i="12"/>
  <c r="M280" i="12"/>
  <c r="M284" i="12"/>
  <c r="M288" i="12"/>
  <c r="M292" i="12"/>
  <c r="M296" i="12"/>
  <c r="M300" i="12"/>
  <c r="M304" i="12"/>
  <c r="M308" i="12"/>
  <c r="M315" i="12"/>
  <c r="M323" i="12"/>
  <c r="M370" i="12"/>
  <c r="M371" i="12"/>
  <c r="M372" i="12"/>
  <c r="M376" i="12"/>
  <c r="M466" i="12"/>
  <c r="M575" i="12"/>
  <c r="M603" i="12"/>
  <c r="M611" i="12"/>
  <c r="M619" i="12"/>
  <c r="M627" i="12"/>
  <c r="M635" i="12"/>
  <c r="M643" i="12"/>
  <c r="M133" i="12"/>
  <c r="M141" i="12"/>
  <c r="M149" i="12"/>
  <c r="M157" i="12"/>
  <c r="M314" i="12"/>
  <c r="M322" i="12"/>
  <c r="M433" i="12"/>
  <c r="M457" i="12"/>
  <c r="M479" i="12"/>
  <c r="M579" i="12"/>
  <c r="M606" i="12"/>
  <c r="M614" i="12"/>
  <c r="M622" i="12"/>
  <c r="M630" i="12"/>
  <c r="M638" i="12"/>
  <c r="M128" i="12"/>
  <c r="M136" i="12"/>
  <c r="M144" i="12"/>
  <c r="M389" i="12"/>
  <c r="M446" i="12"/>
  <c r="M470" i="12"/>
  <c r="M583" i="12"/>
  <c r="M609" i="12"/>
  <c r="M617" i="12"/>
  <c r="M625" i="12"/>
  <c r="M633" i="12"/>
  <c r="M641" i="12"/>
  <c r="M131" i="12"/>
  <c r="M139" i="12"/>
  <c r="M147" i="12"/>
  <c r="M155" i="12"/>
  <c r="M402" i="12"/>
  <c r="M459" i="12"/>
  <c r="M587" i="12"/>
  <c r="M604" i="12"/>
  <c r="M612" i="12"/>
  <c r="M620" i="12"/>
  <c r="M628" i="12"/>
  <c r="M636" i="12"/>
  <c r="M644" i="12"/>
  <c r="M134" i="12"/>
  <c r="M142" i="12"/>
  <c r="M150" i="12"/>
  <c r="M158" i="12"/>
  <c r="H78" i="12"/>
  <c r="L126" i="12"/>
  <c r="I121" i="12"/>
  <c r="I110" i="12"/>
  <c r="I100" i="12"/>
  <c r="I89" i="12"/>
  <c r="I78" i="12"/>
  <c r="I68" i="12"/>
  <c r="I57" i="12"/>
  <c r="I45" i="12"/>
  <c r="I368" i="12"/>
  <c r="J365" i="12"/>
  <c r="H363" i="12"/>
  <c r="I360" i="12"/>
  <c r="J357" i="12"/>
  <c r="H355" i="12"/>
  <c r="I352" i="12"/>
  <c r="J349" i="12"/>
  <c r="H347" i="12"/>
  <c r="I344" i="12"/>
  <c r="J341" i="12"/>
  <c r="H339" i="12"/>
  <c r="I336" i="12"/>
  <c r="J333" i="12"/>
  <c r="H331" i="12"/>
  <c r="I328" i="12"/>
  <c r="J325" i="12"/>
  <c r="L319" i="12"/>
  <c r="J316" i="12"/>
  <c r="M313" i="12"/>
  <c r="K310" i="12"/>
  <c r="M306" i="12"/>
  <c r="M303" i="12"/>
  <c r="H296" i="12"/>
  <c r="H293" i="12"/>
  <c r="J289" i="12"/>
  <c r="K285" i="12"/>
  <c r="K282" i="12"/>
  <c r="L278" i="12"/>
  <c r="M274" i="12"/>
  <c r="M271" i="12"/>
  <c r="H264" i="12"/>
  <c r="H261" i="12"/>
  <c r="J257" i="12"/>
  <c r="K253" i="12"/>
  <c r="K250" i="12"/>
  <c r="L246" i="12"/>
  <c r="M242" i="12"/>
  <c r="M239" i="12"/>
  <c r="H232" i="12"/>
  <c r="M228" i="12"/>
  <c r="J223" i="12"/>
  <c r="K217" i="12"/>
  <c r="M212" i="12"/>
  <c r="J207" i="12"/>
  <c r="K199" i="12"/>
  <c r="K191" i="12"/>
  <c r="K183" i="12"/>
  <c r="M168" i="12"/>
  <c r="K150" i="12"/>
  <c r="E369" i="12"/>
  <c r="E365" i="12"/>
  <c r="E361" i="12"/>
  <c r="E357" i="12"/>
  <c r="E353" i="12"/>
  <c r="E349" i="12"/>
  <c r="E345" i="12"/>
  <c r="E341" i="12"/>
  <c r="E337" i="12"/>
  <c r="E333" i="12"/>
  <c r="E329" i="12"/>
  <c r="E325" i="12"/>
  <c r="E321" i="12"/>
  <c r="E317" i="12"/>
  <c r="E313" i="12"/>
  <c r="E309" i="12"/>
  <c r="E305" i="12"/>
  <c r="E301" i="12"/>
  <c r="E297" i="12"/>
  <c r="E293" i="12"/>
  <c r="E289" i="12"/>
  <c r="E285" i="12"/>
  <c r="E281" i="12"/>
  <c r="E277" i="12"/>
  <c r="E273" i="12"/>
  <c r="E269" i="12"/>
  <c r="E265" i="12"/>
  <c r="E261" i="12"/>
  <c r="E257" i="12"/>
  <c r="E253" i="12"/>
  <c r="E249" i="12"/>
  <c r="E245" i="12"/>
  <c r="E241" i="12"/>
  <c r="E237" i="12"/>
  <c r="E233" i="12"/>
  <c r="E229" i="12"/>
  <c r="E225" i="12"/>
  <c r="E221" i="12"/>
  <c r="E217" i="12"/>
  <c r="E213" i="12"/>
  <c r="E209" i="12"/>
  <c r="E205" i="12"/>
  <c r="E201" i="12"/>
  <c r="E197" i="12"/>
  <c r="E193" i="12"/>
  <c r="E189" i="12"/>
  <c r="E185" i="12"/>
  <c r="E181" i="12"/>
  <c r="E177" i="12"/>
  <c r="E173" i="12"/>
  <c r="E169" i="12"/>
  <c r="E165" i="12"/>
  <c r="E161" i="12"/>
  <c r="E157" i="12"/>
  <c r="E153" i="12"/>
  <c r="E149" i="12"/>
  <c r="E145" i="12"/>
  <c r="E141" i="12"/>
  <c r="E137" i="12"/>
  <c r="E133" i="12"/>
  <c r="E643" i="12"/>
  <c r="E635" i="12"/>
  <c r="E627" i="12"/>
  <c r="E619" i="12"/>
  <c r="E372" i="12"/>
  <c r="E368" i="12"/>
  <c r="E364" i="12"/>
  <c r="E360" i="12"/>
  <c r="E356" i="12"/>
  <c r="E352" i="12"/>
  <c r="E348" i="12"/>
  <c r="E344" i="12"/>
  <c r="E340" i="12"/>
  <c r="E336" i="12"/>
  <c r="E332" i="12"/>
  <c r="E328" i="12"/>
  <c r="E324" i="12"/>
  <c r="E320" i="12"/>
  <c r="E316" i="12"/>
  <c r="E312" i="12"/>
  <c r="E308" i="12"/>
  <c r="E304" i="12"/>
  <c r="E300" i="12"/>
  <c r="E296" i="12"/>
  <c r="E292" i="12"/>
  <c r="E288" i="12"/>
  <c r="E284" i="12"/>
  <c r="E280" i="12"/>
  <c r="E276" i="12"/>
  <c r="E272" i="12"/>
  <c r="E268" i="12"/>
  <c r="E264" i="12"/>
  <c r="E260" i="12"/>
  <c r="E256" i="12"/>
  <c r="E252" i="12"/>
  <c r="E248" i="12"/>
  <c r="E244" i="12"/>
  <c r="E240" i="12"/>
  <c r="E236" i="12"/>
  <c r="E232" i="12"/>
  <c r="E228" i="12"/>
  <c r="E224" i="12"/>
  <c r="E220" i="12"/>
  <c r="E216" i="12"/>
  <c r="E212" i="12"/>
  <c r="E208" i="12"/>
  <c r="E204" i="12"/>
  <c r="E200" i="12"/>
  <c r="E196" i="12"/>
  <c r="E192" i="12"/>
  <c r="E188" i="12"/>
  <c r="E184" i="12"/>
  <c r="E180" i="12"/>
  <c r="E176" i="12"/>
  <c r="E172" i="12"/>
  <c r="E168" i="12"/>
  <c r="E164" i="12"/>
  <c r="E160" i="12"/>
  <c r="E156" i="12"/>
  <c r="E152" i="12"/>
  <c r="E148" i="12"/>
  <c r="E144" i="12"/>
  <c r="E140" i="12"/>
  <c r="E136" i="12"/>
  <c r="E130" i="12"/>
  <c r="E640" i="12"/>
  <c r="E632" i="12"/>
  <c r="E624" i="12"/>
  <c r="E816" i="12"/>
  <c r="E820" i="12"/>
  <c r="E824" i="12"/>
  <c r="E828" i="12"/>
  <c r="E832" i="12"/>
  <c r="E836" i="12"/>
  <c r="E840" i="12"/>
  <c r="E844" i="12"/>
  <c r="E848" i="12"/>
  <c r="E852" i="12"/>
  <c r="E856" i="12"/>
  <c r="E860" i="12"/>
  <c r="E864" i="12"/>
  <c r="E868" i="12"/>
  <c r="E872" i="12"/>
  <c r="E876" i="12"/>
  <c r="E880" i="12"/>
  <c r="E884" i="12"/>
  <c r="E888" i="12"/>
  <c r="E892" i="12"/>
  <c r="E896" i="12"/>
  <c r="E900" i="12"/>
  <c r="E904" i="12"/>
  <c r="E908" i="12"/>
  <c r="E912" i="12"/>
  <c r="E916" i="12"/>
  <c r="E920" i="12"/>
  <c r="E924" i="12"/>
  <c r="E928" i="12"/>
  <c r="E932" i="12"/>
  <c r="E936" i="12"/>
  <c r="E940" i="12"/>
  <c r="E944" i="12"/>
  <c r="E948" i="12"/>
  <c r="E647" i="12"/>
  <c r="E651" i="12"/>
  <c r="E655" i="12"/>
  <c r="E659" i="12"/>
  <c r="E663" i="12"/>
  <c r="E667" i="12"/>
  <c r="E671" i="12"/>
  <c r="E675" i="12"/>
  <c r="E679" i="12"/>
  <c r="E683" i="12"/>
  <c r="E687" i="12"/>
  <c r="E691" i="12"/>
  <c r="E695" i="12"/>
  <c r="E699" i="12"/>
  <c r="E703" i="12"/>
  <c r="E707" i="12"/>
  <c r="E711" i="12"/>
  <c r="E715" i="12"/>
  <c r="E719" i="12"/>
  <c r="E723" i="12"/>
  <c r="E727" i="12"/>
  <c r="E731" i="12"/>
  <c r="E735" i="12"/>
  <c r="E739" i="12"/>
  <c r="E743" i="12"/>
  <c r="E747" i="12"/>
  <c r="E751" i="12"/>
  <c r="E755" i="12"/>
  <c r="E759" i="12"/>
  <c r="E763" i="12"/>
  <c r="E767" i="12"/>
  <c r="E771" i="12"/>
  <c r="E775" i="12"/>
  <c r="E779" i="12"/>
  <c r="E783" i="12"/>
  <c r="E787" i="12"/>
  <c r="E791" i="12"/>
  <c r="E795" i="12"/>
  <c r="E799" i="12"/>
  <c r="E803" i="12"/>
  <c r="E807" i="12"/>
  <c r="E811" i="12"/>
  <c r="E374" i="12"/>
  <c r="E378" i="12"/>
  <c r="E382" i="12"/>
  <c r="E386" i="12"/>
  <c r="E390" i="12"/>
  <c r="E394" i="12"/>
  <c r="E398" i="12"/>
  <c r="E402" i="12"/>
  <c r="E31" i="12"/>
  <c r="E817" i="12"/>
  <c r="E821" i="12"/>
  <c r="E825" i="12"/>
  <c r="E829" i="12"/>
  <c r="E833" i="12"/>
  <c r="E837" i="12"/>
  <c r="E841" i="12"/>
  <c r="E845" i="12"/>
  <c r="E849" i="12"/>
  <c r="E853" i="12"/>
  <c r="E857" i="12"/>
  <c r="E861" i="12"/>
  <c r="E865" i="12"/>
  <c r="E869" i="12"/>
  <c r="E873" i="12"/>
  <c r="E877" i="12"/>
  <c r="E881" i="12"/>
  <c r="E885" i="12"/>
  <c r="E889" i="12"/>
  <c r="E893" i="12"/>
  <c r="E897" i="12"/>
  <c r="E901" i="12"/>
  <c r="E905" i="12"/>
  <c r="E909" i="12"/>
  <c r="E913" i="12"/>
  <c r="E917" i="12"/>
  <c r="E921" i="12"/>
  <c r="E925" i="12"/>
  <c r="E929" i="12"/>
  <c r="E933" i="12"/>
  <c r="E937" i="12"/>
  <c r="E941" i="12"/>
  <c r="E945" i="12"/>
  <c r="E949" i="12"/>
  <c r="E648" i="12"/>
  <c r="E652" i="12"/>
  <c r="E656" i="12"/>
  <c r="E660" i="12"/>
  <c r="E664" i="12"/>
  <c r="E668" i="12"/>
  <c r="E672" i="12"/>
  <c r="E676" i="12"/>
  <c r="E680" i="12"/>
  <c r="E684" i="12"/>
  <c r="E688" i="12"/>
  <c r="E692" i="12"/>
  <c r="E696" i="12"/>
  <c r="E700" i="12"/>
  <c r="E704" i="12"/>
  <c r="E708" i="12"/>
  <c r="E712" i="12"/>
  <c r="E716" i="12"/>
  <c r="E720" i="12"/>
  <c r="E724" i="12"/>
  <c r="E728" i="12"/>
  <c r="E732" i="12"/>
  <c r="E736" i="12"/>
  <c r="E740" i="12"/>
  <c r="E744" i="12"/>
  <c r="E748" i="12"/>
  <c r="E752" i="12"/>
  <c r="E756" i="12"/>
  <c r="E760" i="12"/>
  <c r="E764" i="12"/>
  <c r="E768" i="12"/>
  <c r="E772" i="12"/>
  <c r="E776" i="12"/>
  <c r="E780" i="12"/>
  <c r="E784" i="12"/>
  <c r="E788" i="12"/>
  <c r="E792" i="12"/>
  <c r="E796" i="12"/>
  <c r="E800" i="12"/>
  <c r="E804" i="12"/>
  <c r="E808" i="12"/>
  <c r="E812" i="12"/>
  <c r="E375" i="12"/>
  <c r="E379" i="12"/>
  <c r="E383" i="12"/>
  <c r="E387" i="12"/>
  <c r="E391" i="12"/>
  <c r="E395" i="12"/>
  <c r="E399" i="12"/>
  <c r="E403" i="12"/>
  <c r="E814" i="12"/>
  <c r="E818" i="12"/>
  <c r="E822" i="12"/>
  <c r="E826" i="12"/>
  <c r="E830" i="12"/>
  <c r="E834" i="12"/>
  <c r="E838" i="12"/>
  <c r="E842" i="12"/>
  <c r="E846" i="12"/>
  <c r="E850" i="12"/>
  <c r="E854" i="12"/>
  <c r="E858" i="12"/>
  <c r="E862" i="12"/>
  <c r="E866" i="12"/>
  <c r="E870" i="12"/>
  <c r="E874" i="12"/>
  <c r="E878" i="12"/>
  <c r="E882" i="12"/>
  <c r="E886" i="12"/>
  <c r="E890" i="12"/>
  <c r="E894" i="12"/>
  <c r="E898" i="12"/>
  <c r="E902" i="12"/>
  <c r="E906" i="12"/>
  <c r="E910" i="12"/>
  <c r="E914" i="12"/>
  <c r="E918" i="12"/>
  <c r="E922" i="12"/>
  <c r="E926" i="12"/>
  <c r="E930" i="12"/>
  <c r="E934" i="12"/>
  <c r="E938" i="12"/>
  <c r="E942" i="12"/>
  <c r="E946" i="12"/>
  <c r="E950" i="12"/>
  <c r="E649" i="12"/>
  <c r="E653" i="12"/>
  <c r="E657" i="12"/>
  <c r="E661" i="12"/>
  <c r="E665" i="12"/>
  <c r="E669" i="12"/>
  <c r="E673" i="12"/>
  <c r="E677" i="12"/>
  <c r="E681" i="12"/>
  <c r="E685" i="12"/>
  <c r="E689" i="12"/>
  <c r="E815" i="12"/>
  <c r="E819" i="12"/>
  <c r="E823" i="12"/>
  <c r="E827" i="12"/>
  <c r="E831" i="12"/>
  <c r="E835" i="12"/>
  <c r="E839" i="12"/>
  <c r="E843" i="12"/>
  <c r="E847" i="12"/>
  <c r="E851" i="12"/>
  <c r="E855" i="12"/>
  <c r="E859" i="12"/>
  <c r="E863" i="12"/>
  <c r="E867" i="12"/>
  <c r="E871" i="12"/>
  <c r="E875" i="12"/>
  <c r="E879" i="12"/>
  <c r="E883" i="12"/>
  <c r="E887" i="12"/>
  <c r="E891" i="12"/>
  <c r="E895" i="12"/>
  <c r="E899" i="12"/>
  <c r="E903" i="12"/>
  <c r="E907" i="12"/>
  <c r="E911" i="12"/>
  <c r="E915" i="12"/>
  <c r="E919" i="12"/>
  <c r="E923" i="12"/>
  <c r="E939" i="12"/>
  <c r="E650" i="12"/>
  <c r="E666" i="12"/>
  <c r="E682" i="12"/>
  <c r="E694" i="12"/>
  <c r="E702" i="12"/>
  <c r="E710" i="12"/>
  <c r="E718" i="12"/>
  <c r="E726" i="12"/>
  <c r="E734" i="12"/>
  <c r="E742" i="12"/>
  <c r="E750" i="12"/>
  <c r="E758" i="12"/>
  <c r="E766" i="12"/>
  <c r="E774" i="12"/>
  <c r="E782" i="12"/>
  <c r="E790" i="12"/>
  <c r="E798" i="12"/>
  <c r="E806" i="12"/>
  <c r="E373" i="12"/>
  <c r="E381" i="12"/>
  <c r="E389" i="12"/>
  <c r="E397" i="12"/>
  <c r="E405" i="12"/>
  <c r="E409" i="12"/>
  <c r="E413" i="12"/>
  <c r="E417" i="12"/>
  <c r="E421" i="12"/>
  <c r="E425" i="12"/>
  <c r="E429" i="12"/>
  <c r="E433" i="12"/>
  <c r="E437" i="12"/>
  <c r="E441" i="12"/>
  <c r="E445" i="12"/>
  <c r="E449" i="12"/>
  <c r="E453" i="12"/>
  <c r="E457" i="12"/>
  <c r="E461" i="12"/>
  <c r="E465" i="12"/>
  <c r="E469" i="12"/>
  <c r="E473" i="12"/>
  <c r="E477" i="12"/>
  <c r="E481" i="12"/>
  <c r="E485" i="12"/>
  <c r="E489" i="12"/>
  <c r="E493" i="12"/>
  <c r="E497" i="12"/>
  <c r="E501" i="12"/>
  <c r="E505" i="12"/>
  <c r="E509" i="12"/>
  <c r="E513" i="12"/>
  <c r="E517" i="12"/>
  <c r="E521" i="12"/>
  <c r="E525" i="12"/>
  <c r="E529" i="12"/>
  <c r="E533" i="12"/>
  <c r="E537" i="12"/>
  <c r="E541" i="12"/>
  <c r="E545" i="12"/>
  <c r="E549" i="12"/>
  <c r="E553" i="12"/>
  <c r="E557" i="12"/>
  <c r="E561" i="12"/>
  <c r="E565" i="12"/>
  <c r="E569" i="12"/>
  <c r="E573" i="12"/>
  <c r="E577" i="12"/>
  <c r="E581" i="12"/>
  <c r="E585" i="12"/>
  <c r="E589" i="12"/>
  <c r="E593" i="12"/>
  <c r="E597" i="12"/>
  <c r="E601" i="12"/>
  <c r="E605" i="12"/>
  <c r="E609" i="12"/>
  <c r="E613" i="12"/>
  <c r="E617" i="12"/>
  <c r="E621" i="12"/>
  <c r="E625" i="12"/>
  <c r="E629" i="12"/>
  <c r="E633" i="12"/>
  <c r="E637" i="12"/>
  <c r="E641" i="12"/>
  <c r="E645" i="12"/>
  <c r="E131" i="12"/>
  <c r="E927" i="12"/>
  <c r="E943" i="12"/>
  <c r="E654" i="12"/>
  <c r="E670" i="12"/>
  <c r="E686" i="12"/>
  <c r="E697" i="12"/>
  <c r="E705" i="12"/>
  <c r="E713" i="12"/>
  <c r="E721" i="12"/>
  <c r="E729" i="12"/>
  <c r="E737" i="12"/>
  <c r="E745" i="12"/>
  <c r="E753" i="12"/>
  <c r="E761" i="12"/>
  <c r="E769" i="12"/>
  <c r="E777" i="12"/>
  <c r="E785" i="12"/>
  <c r="E793" i="12"/>
  <c r="E801" i="12"/>
  <c r="E809" i="12"/>
  <c r="E376" i="12"/>
  <c r="E384" i="12"/>
  <c r="E392" i="12"/>
  <c r="E400" i="12"/>
  <c r="E406" i="12"/>
  <c r="E410" i="12"/>
  <c r="E414" i="12"/>
  <c r="E418" i="12"/>
  <c r="E422" i="12"/>
  <c r="E426" i="12"/>
  <c r="E430" i="12"/>
  <c r="E434" i="12"/>
  <c r="E438" i="12"/>
  <c r="E442" i="12"/>
  <c r="E446" i="12"/>
  <c r="E450" i="12"/>
  <c r="E454" i="12"/>
  <c r="E458" i="12"/>
  <c r="E462" i="12"/>
  <c r="E466" i="12"/>
  <c r="E470" i="12"/>
  <c r="E474" i="12"/>
  <c r="E478" i="12"/>
  <c r="E482" i="12"/>
  <c r="E486" i="12"/>
  <c r="E490" i="12"/>
  <c r="E494" i="12"/>
  <c r="E498" i="12"/>
  <c r="E502" i="12"/>
  <c r="E506" i="12"/>
  <c r="E510" i="12"/>
  <c r="E514" i="12"/>
  <c r="E518" i="12"/>
  <c r="E522" i="12"/>
  <c r="E526" i="12"/>
  <c r="E530" i="12"/>
  <c r="E534" i="12"/>
  <c r="E538" i="12"/>
  <c r="E542" i="12"/>
  <c r="E546" i="12"/>
  <c r="E550" i="12"/>
  <c r="E554" i="12"/>
  <c r="E558" i="12"/>
  <c r="E562" i="12"/>
  <c r="E566" i="12"/>
  <c r="E570" i="12"/>
  <c r="E574" i="12"/>
  <c r="E578" i="12"/>
  <c r="E582" i="12"/>
  <c r="E586" i="12"/>
  <c r="E590" i="12"/>
  <c r="E594" i="12"/>
  <c r="E598" i="12"/>
  <c r="E602" i="12"/>
  <c r="E606" i="12"/>
  <c r="E610" i="12"/>
  <c r="E614" i="12"/>
  <c r="E618" i="12"/>
  <c r="E622" i="12"/>
  <c r="E626" i="12"/>
  <c r="E630" i="12"/>
  <c r="E634" i="12"/>
  <c r="E638" i="12"/>
  <c r="E642" i="12"/>
  <c r="E128" i="12"/>
  <c r="E132" i="12"/>
  <c r="E931" i="12"/>
  <c r="E947" i="12"/>
  <c r="E658" i="12"/>
  <c r="E674" i="12"/>
  <c r="E690" i="12"/>
  <c r="E698" i="12"/>
  <c r="E706" i="12"/>
  <c r="E714" i="12"/>
  <c r="E722" i="12"/>
  <c r="E730" i="12"/>
  <c r="E738" i="12"/>
  <c r="E746" i="12"/>
  <c r="E754" i="12"/>
  <c r="E762" i="12"/>
  <c r="E770" i="12"/>
  <c r="E778" i="12"/>
  <c r="E786" i="12"/>
  <c r="E794" i="12"/>
  <c r="E802" i="12"/>
  <c r="E810" i="12"/>
  <c r="E377" i="12"/>
  <c r="E385" i="12"/>
  <c r="E393" i="12"/>
  <c r="E401" i="12"/>
  <c r="E407" i="12"/>
  <c r="E411" i="12"/>
  <c r="E415" i="12"/>
  <c r="E419" i="12"/>
  <c r="E423" i="12"/>
  <c r="E427" i="12"/>
  <c r="E431" i="12"/>
  <c r="E435" i="12"/>
  <c r="E439" i="12"/>
  <c r="E443" i="12"/>
  <c r="E447" i="12"/>
  <c r="E451" i="12"/>
  <c r="E455" i="12"/>
  <c r="E459" i="12"/>
  <c r="E463" i="12"/>
  <c r="E467" i="12"/>
  <c r="E471" i="12"/>
  <c r="E475" i="12"/>
  <c r="E479" i="12"/>
  <c r="E483" i="12"/>
  <c r="E487" i="12"/>
  <c r="E491" i="12"/>
  <c r="E495" i="12"/>
  <c r="E499" i="12"/>
  <c r="E503" i="12"/>
  <c r="E507" i="12"/>
  <c r="E511" i="12"/>
  <c r="E515" i="12"/>
  <c r="E519" i="12"/>
  <c r="E523" i="12"/>
  <c r="E527" i="12"/>
  <c r="E531" i="12"/>
  <c r="E535" i="12"/>
  <c r="E539" i="12"/>
  <c r="E543" i="12"/>
  <c r="E547" i="12"/>
  <c r="E551" i="12"/>
  <c r="E555" i="12"/>
  <c r="E559" i="12"/>
  <c r="E563" i="12"/>
  <c r="E567" i="12"/>
  <c r="E571" i="12"/>
  <c r="E575" i="12"/>
  <c r="E579" i="12"/>
  <c r="E583" i="12"/>
  <c r="E587" i="12"/>
  <c r="E591" i="12"/>
  <c r="E595" i="12"/>
  <c r="E599" i="12"/>
  <c r="E603" i="12"/>
  <c r="E607" i="12"/>
  <c r="E611" i="12"/>
  <c r="E935" i="12"/>
  <c r="E646" i="12"/>
  <c r="E662" i="12"/>
  <c r="E678" i="12"/>
  <c r="E693" i="12"/>
  <c r="E701" i="12"/>
  <c r="E709" i="12"/>
  <c r="E717" i="12"/>
  <c r="E725" i="12"/>
  <c r="E733" i="12"/>
  <c r="E741" i="12"/>
  <c r="E749" i="12"/>
  <c r="E757" i="12"/>
  <c r="E765" i="12"/>
  <c r="E773" i="12"/>
  <c r="E781" i="12"/>
  <c r="E789" i="12"/>
  <c r="E797" i="12"/>
  <c r="E805" i="12"/>
  <c r="E813" i="12"/>
  <c r="E380" i="12"/>
  <c r="E388" i="12"/>
  <c r="E396" i="12"/>
  <c r="E404" i="12"/>
  <c r="E408" i="12"/>
  <c r="E412" i="12"/>
  <c r="E416" i="12"/>
  <c r="E420" i="12"/>
  <c r="E424" i="12"/>
  <c r="E428" i="12"/>
  <c r="E432" i="12"/>
  <c r="E436" i="12"/>
  <c r="E440" i="12"/>
  <c r="E444" i="12"/>
  <c r="E448" i="12"/>
  <c r="E452" i="12"/>
  <c r="E456" i="12"/>
  <c r="E460" i="12"/>
  <c r="E464" i="12"/>
  <c r="E468" i="12"/>
  <c r="E472" i="12"/>
  <c r="E476" i="12"/>
  <c r="E480" i="12"/>
  <c r="E484" i="12"/>
  <c r="E488" i="12"/>
  <c r="E492" i="12"/>
  <c r="E496" i="12"/>
  <c r="E500" i="12"/>
  <c r="E504" i="12"/>
  <c r="E508" i="12"/>
  <c r="E512" i="12"/>
  <c r="E516" i="12"/>
  <c r="E520" i="12"/>
  <c r="E524" i="12"/>
  <c r="E528" i="12"/>
  <c r="E532" i="12"/>
  <c r="E536" i="12"/>
  <c r="E540" i="12"/>
  <c r="E544" i="12"/>
  <c r="E548" i="12"/>
  <c r="E552" i="12"/>
  <c r="E556" i="12"/>
  <c r="E560" i="12"/>
  <c r="E564" i="12"/>
  <c r="E568" i="12"/>
  <c r="E572" i="12"/>
  <c r="E576" i="12"/>
  <c r="E580" i="12"/>
  <c r="E584" i="12"/>
  <c r="E588" i="12"/>
  <c r="E592" i="12"/>
  <c r="E596" i="12"/>
  <c r="E600" i="12"/>
  <c r="E604" i="12"/>
  <c r="E608" i="12"/>
  <c r="E612" i="12"/>
  <c r="E371" i="12"/>
  <c r="E367" i="12"/>
  <c r="E363" i="12"/>
  <c r="E359" i="12"/>
  <c r="E355" i="12"/>
  <c r="E351" i="12"/>
  <c r="E347" i="12"/>
  <c r="E343" i="12"/>
  <c r="E339" i="12"/>
  <c r="E335" i="12"/>
  <c r="E331" i="12"/>
  <c r="E327" i="12"/>
  <c r="E323" i="12"/>
  <c r="E319" i="12"/>
  <c r="E315" i="12"/>
  <c r="E311" i="12"/>
  <c r="E307" i="12"/>
  <c r="E303" i="12"/>
  <c r="E299" i="12"/>
  <c r="E295" i="12"/>
  <c r="E291" i="12"/>
  <c r="E287" i="12"/>
  <c r="E283" i="12"/>
  <c r="E279" i="12"/>
  <c r="E275" i="12"/>
  <c r="E271" i="12"/>
  <c r="E267" i="12"/>
  <c r="E263" i="12"/>
  <c r="E259" i="12"/>
  <c r="E255" i="12"/>
  <c r="E251" i="12"/>
  <c r="E247" i="12"/>
  <c r="E243" i="12"/>
  <c r="E239" i="12"/>
  <c r="E235" i="12"/>
  <c r="E231" i="12"/>
  <c r="E227" i="12"/>
  <c r="E223" i="12"/>
  <c r="E219" i="12"/>
  <c r="E215" i="12"/>
  <c r="E211" i="12"/>
  <c r="E207" i="12"/>
  <c r="E203" i="12"/>
  <c r="E199" i="12"/>
  <c r="E195" i="12"/>
  <c r="E191" i="12"/>
  <c r="E187" i="12"/>
  <c r="E183" i="12"/>
  <c r="E179" i="12"/>
  <c r="E175" i="12"/>
  <c r="E171" i="12"/>
  <c r="E167" i="12"/>
  <c r="E163" i="12"/>
  <c r="E159" i="12"/>
  <c r="E155" i="12"/>
  <c r="E151" i="12"/>
  <c r="E147" i="12"/>
  <c r="E143" i="12"/>
  <c r="E139" i="12"/>
  <c r="E135" i="12"/>
  <c r="E129" i="12"/>
  <c r="E639" i="12"/>
  <c r="E631" i="12"/>
  <c r="E623" i="12"/>
  <c r="E615" i="12"/>
  <c r="E366" i="12"/>
  <c r="E362" i="12"/>
  <c r="E354" i="12"/>
  <c r="E350" i="12"/>
  <c r="E346" i="12"/>
  <c r="E342" i="12"/>
  <c r="E338" i="12"/>
  <c r="E334" i="12"/>
  <c r="E330" i="12"/>
  <c r="E326" i="12"/>
  <c r="E322" i="12"/>
  <c r="E318" i="12"/>
  <c r="E314" i="12"/>
  <c r="E310" i="12"/>
  <c r="E306" i="12"/>
  <c r="E302" i="12"/>
  <c r="E298" i="12"/>
  <c r="E294" i="12"/>
  <c r="E290" i="12"/>
  <c r="E286" i="12"/>
  <c r="E282" i="12"/>
  <c r="E278" i="12"/>
  <c r="E274" i="12"/>
  <c r="E270" i="12"/>
  <c r="E266" i="12"/>
  <c r="E262" i="12"/>
  <c r="E258" i="12"/>
  <c r="E254" i="12"/>
  <c r="E250" i="12"/>
  <c r="E246" i="12"/>
  <c r="E242" i="12"/>
  <c r="E238" i="12"/>
  <c r="E234" i="12"/>
  <c r="E230" i="12"/>
  <c r="E226" i="12"/>
  <c r="E222" i="12"/>
  <c r="E218" i="12"/>
  <c r="E214" i="12"/>
  <c r="E210" i="12"/>
  <c r="E206" i="12"/>
  <c r="E202" i="12"/>
  <c r="E198" i="12"/>
  <c r="E194" i="12"/>
  <c r="E190" i="12"/>
  <c r="E186" i="12"/>
  <c r="E182" i="12"/>
  <c r="E178" i="12"/>
  <c r="E174" i="12"/>
  <c r="E170" i="12"/>
  <c r="E166" i="12"/>
  <c r="E162" i="12"/>
  <c r="E158" i="12"/>
  <c r="E154" i="12"/>
  <c r="E150" i="12"/>
  <c r="E146" i="12"/>
  <c r="E142" i="12"/>
  <c r="E138" i="12"/>
  <c r="E134" i="12"/>
  <c r="E644" i="12"/>
  <c r="E636" i="12"/>
  <c r="E628" i="12"/>
  <c r="E620" i="12"/>
  <c r="F37" i="12"/>
  <c r="F814" i="12"/>
  <c r="F816" i="12"/>
  <c r="F818" i="12"/>
  <c r="F820" i="12"/>
  <c r="F822" i="12"/>
  <c r="F824" i="12"/>
  <c r="F826" i="12"/>
  <c r="F828" i="12"/>
  <c r="F830" i="12"/>
  <c r="F832" i="12"/>
  <c r="F834" i="12"/>
  <c r="F836" i="12"/>
  <c r="F838" i="12"/>
  <c r="F840" i="12"/>
  <c r="F842" i="12"/>
  <c r="F844" i="12"/>
  <c r="F846" i="12"/>
  <c r="F848" i="12"/>
  <c r="F850" i="12"/>
  <c r="F852" i="12"/>
  <c r="F854" i="12"/>
  <c r="F856" i="12"/>
  <c r="F858" i="12"/>
  <c r="F860" i="12"/>
  <c r="F862" i="12"/>
  <c r="F864" i="12"/>
  <c r="F866" i="12"/>
  <c r="F868" i="12"/>
  <c r="F870" i="12"/>
  <c r="F872" i="12"/>
  <c r="F874" i="12"/>
  <c r="F876" i="12"/>
  <c r="F878" i="12"/>
  <c r="F880" i="12"/>
  <c r="F882" i="12"/>
  <c r="F884" i="12"/>
  <c r="F886" i="12"/>
  <c r="F888" i="12"/>
  <c r="F890" i="12"/>
  <c r="F892" i="12"/>
  <c r="F894" i="12"/>
  <c r="F896" i="12"/>
  <c r="F898" i="12"/>
  <c r="F900" i="12"/>
  <c r="F902" i="12"/>
  <c r="F904" i="12"/>
  <c r="F906" i="12"/>
  <c r="F908" i="12"/>
  <c r="F910" i="12"/>
  <c r="F912" i="12"/>
  <c r="F914" i="12"/>
  <c r="F916" i="12"/>
  <c r="F918" i="12"/>
  <c r="F920" i="12"/>
  <c r="F922" i="12"/>
  <c r="F924" i="12"/>
  <c r="F926" i="12"/>
  <c r="F928" i="12"/>
  <c r="F930" i="12"/>
  <c r="F932" i="12"/>
  <c r="F934" i="12"/>
  <c r="F936" i="12"/>
  <c r="F938" i="12"/>
  <c r="F940" i="12"/>
  <c r="F942" i="12"/>
  <c r="F944" i="12"/>
  <c r="F946" i="12"/>
  <c r="F948" i="12"/>
  <c r="F950" i="12"/>
  <c r="F647" i="12"/>
  <c r="F649" i="12"/>
  <c r="F651" i="12"/>
  <c r="F653" i="12"/>
  <c r="F655" i="12"/>
  <c r="F657" i="12"/>
  <c r="F659" i="12"/>
  <c r="F661" i="12"/>
  <c r="F663" i="12"/>
  <c r="F665" i="12"/>
  <c r="F667" i="12"/>
  <c r="F669" i="12"/>
  <c r="F671" i="12"/>
  <c r="F673" i="12"/>
  <c r="F675" i="12"/>
  <c r="F677" i="12"/>
  <c r="F31" i="12"/>
  <c r="F815" i="12"/>
  <c r="F817" i="12"/>
  <c r="F819" i="12"/>
  <c r="F821" i="12"/>
  <c r="F823" i="12"/>
  <c r="F825" i="12"/>
  <c r="F827" i="12"/>
  <c r="F829" i="12"/>
  <c r="F831" i="12"/>
  <c r="F833" i="12"/>
  <c r="F835" i="12"/>
  <c r="F837" i="12"/>
  <c r="F839" i="12"/>
  <c r="F841" i="12"/>
  <c r="F843" i="12"/>
  <c r="F845" i="12"/>
  <c r="F847" i="12"/>
  <c r="F849" i="12"/>
  <c r="F851" i="12"/>
  <c r="F853" i="12"/>
  <c r="F855" i="12"/>
  <c r="F857" i="12"/>
  <c r="F859" i="12"/>
  <c r="F861" i="12"/>
  <c r="F863" i="12"/>
  <c r="F865" i="12"/>
  <c r="F867" i="12"/>
  <c r="F869" i="12"/>
  <c r="F871" i="12"/>
  <c r="F873" i="12"/>
  <c r="F875" i="12"/>
  <c r="F877" i="12"/>
  <c r="F879" i="12"/>
  <c r="F881" i="12"/>
  <c r="F883" i="12"/>
  <c r="F885" i="12"/>
  <c r="F887" i="12"/>
  <c r="F889" i="12"/>
  <c r="F891" i="12"/>
  <c r="F893" i="12"/>
  <c r="F895" i="12"/>
  <c r="F897" i="12"/>
  <c r="F899" i="12"/>
  <c r="F901" i="12"/>
  <c r="F903" i="12"/>
  <c r="F905" i="12"/>
  <c r="F907" i="12"/>
  <c r="F909" i="12"/>
  <c r="F911" i="12"/>
  <c r="F913" i="12"/>
  <c r="F915" i="12"/>
  <c r="F917" i="12"/>
  <c r="F919" i="12"/>
  <c r="F921" i="12"/>
  <c r="F923" i="12"/>
  <c r="F925" i="12"/>
  <c r="F927" i="12"/>
  <c r="F929" i="12"/>
  <c r="F931" i="12"/>
  <c r="F933" i="12"/>
  <c r="F935" i="12"/>
  <c r="F937" i="12"/>
  <c r="F939" i="12"/>
  <c r="F941" i="12"/>
  <c r="F943" i="12"/>
  <c r="F945" i="12"/>
  <c r="F947" i="12"/>
  <c r="F949" i="12"/>
  <c r="F646" i="12"/>
  <c r="F648" i="12"/>
  <c r="F650" i="12"/>
  <c r="F652" i="12"/>
  <c r="F654" i="12"/>
  <c r="F656" i="12"/>
  <c r="F658" i="12"/>
  <c r="F660" i="12"/>
  <c r="F662" i="12"/>
  <c r="F664" i="12"/>
  <c r="F666" i="12"/>
  <c r="F668" i="12"/>
  <c r="F670" i="12"/>
  <c r="F672" i="12"/>
  <c r="F674" i="12"/>
  <c r="F676" i="12"/>
  <c r="F678" i="12"/>
  <c r="F679" i="12"/>
  <c r="F681" i="12"/>
  <c r="F683" i="12"/>
  <c r="F685" i="12"/>
  <c r="F687" i="12"/>
  <c r="F689" i="12"/>
  <c r="F691" i="12"/>
  <c r="F693" i="12"/>
  <c r="F695" i="12"/>
  <c r="F697" i="12"/>
  <c r="F699" i="12"/>
  <c r="F701" i="12"/>
  <c r="F703" i="12"/>
  <c r="F705" i="12"/>
  <c r="F707" i="12"/>
  <c r="F709" i="12"/>
  <c r="F711" i="12"/>
  <c r="F713" i="12"/>
  <c r="F715" i="12"/>
  <c r="F717" i="12"/>
  <c r="F719" i="12"/>
  <c r="F721" i="12"/>
  <c r="F723" i="12"/>
  <c r="F725" i="12"/>
  <c r="F727" i="12"/>
  <c r="F729" i="12"/>
  <c r="F731" i="12"/>
  <c r="F733" i="12"/>
  <c r="F735" i="12"/>
  <c r="F737" i="12"/>
  <c r="F739" i="12"/>
  <c r="F741" i="12"/>
  <c r="F743" i="12"/>
  <c r="F745" i="12"/>
  <c r="F747" i="12"/>
  <c r="F749" i="12"/>
  <c r="F751" i="12"/>
  <c r="F753" i="12"/>
  <c r="F755" i="12"/>
  <c r="F757" i="12"/>
  <c r="F759" i="12"/>
  <c r="F761" i="12"/>
  <c r="F763" i="12"/>
  <c r="F765" i="12"/>
  <c r="F767" i="12"/>
  <c r="F769" i="12"/>
  <c r="F771" i="12"/>
  <c r="F773" i="12"/>
  <c r="F775" i="12"/>
  <c r="F777" i="12"/>
  <c r="F779" i="12"/>
  <c r="F781" i="12"/>
  <c r="F783" i="12"/>
  <c r="F785" i="12"/>
  <c r="F787" i="12"/>
  <c r="F789" i="12"/>
  <c r="F791" i="12"/>
  <c r="F793" i="12"/>
  <c r="F795" i="12"/>
  <c r="F797" i="12"/>
  <c r="F799" i="12"/>
  <c r="F801" i="12"/>
  <c r="F803" i="12"/>
  <c r="F805" i="12"/>
  <c r="F807" i="12"/>
  <c r="F809" i="12"/>
  <c r="F811" i="12"/>
  <c r="F813" i="12"/>
  <c r="F374" i="12"/>
  <c r="F376" i="12"/>
  <c r="F378" i="12"/>
  <c r="F380" i="12"/>
  <c r="F382" i="12"/>
  <c r="F384" i="12"/>
  <c r="F386" i="12"/>
  <c r="F388" i="12"/>
  <c r="F390" i="12"/>
  <c r="F392" i="12"/>
  <c r="F680" i="12"/>
  <c r="F682" i="12"/>
  <c r="F684" i="12"/>
  <c r="F686" i="12"/>
  <c r="F688" i="12"/>
  <c r="F690" i="12"/>
  <c r="F692" i="12"/>
  <c r="F694" i="12"/>
  <c r="F696" i="12"/>
  <c r="F698" i="12"/>
  <c r="F700" i="12"/>
  <c r="F702" i="12"/>
  <c r="F704" i="12"/>
  <c r="F706" i="12"/>
  <c r="F708" i="12"/>
  <c r="F710" i="12"/>
  <c r="F712" i="12"/>
  <c r="F714" i="12"/>
  <c r="F716" i="12"/>
  <c r="F718" i="12"/>
  <c r="F720" i="12"/>
  <c r="F722" i="12"/>
  <c r="F724" i="12"/>
  <c r="F726" i="12"/>
  <c r="F728" i="12"/>
  <c r="F730" i="12"/>
  <c r="F732" i="12"/>
  <c r="F734" i="12"/>
  <c r="F736" i="12"/>
  <c r="F738" i="12"/>
  <c r="F740" i="12"/>
  <c r="F742" i="12"/>
  <c r="F744" i="12"/>
  <c r="F746" i="12"/>
  <c r="F748" i="12"/>
  <c r="F750" i="12"/>
  <c r="F752" i="12"/>
  <c r="F754" i="12"/>
  <c r="F756" i="12"/>
  <c r="F758" i="12"/>
  <c r="F760" i="12"/>
  <c r="F762" i="12"/>
  <c r="F764" i="12"/>
  <c r="F766" i="12"/>
  <c r="F768" i="12"/>
  <c r="F770" i="12"/>
  <c r="F772" i="12"/>
  <c r="F774" i="12"/>
  <c r="F776" i="12"/>
  <c r="F778" i="12"/>
  <c r="F780" i="12"/>
  <c r="F782" i="12"/>
  <c r="F784" i="12"/>
  <c r="F786" i="12"/>
  <c r="F788" i="12"/>
  <c r="F790" i="12"/>
  <c r="F792" i="12"/>
  <c r="F794" i="12"/>
  <c r="F796" i="12"/>
  <c r="F798" i="12"/>
  <c r="F800" i="12"/>
  <c r="F802" i="12"/>
  <c r="F804" i="12"/>
  <c r="F806" i="12"/>
  <c r="F808" i="12"/>
  <c r="F810" i="12"/>
  <c r="F812" i="12"/>
  <c r="F373" i="12"/>
  <c r="F375" i="12"/>
  <c r="F377" i="12"/>
  <c r="F379" i="12"/>
  <c r="F381" i="12"/>
  <c r="F383" i="12"/>
  <c r="F385" i="12"/>
  <c r="F387" i="12"/>
  <c r="F389" i="12"/>
  <c r="F391" i="12"/>
  <c r="F393" i="12"/>
  <c r="F395" i="12"/>
  <c r="F397" i="12"/>
  <c r="F399" i="12"/>
  <c r="F401" i="12"/>
  <c r="F403" i="12"/>
  <c r="F405" i="12"/>
  <c r="F407" i="12"/>
  <c r="F396" i="12"/>
  <c r="F404" i="12"/>
  <c r="F409" i="12"/>
  <c r="F411" i="12"/>
  <c r="F413" i="12"/>
  <c r="F415" i="12"/>
  <c r="F417" i="12"/>
  <c r="F419" i="12"/>
  <c r="F421" i="12"/>
  <c r="F423" i="12"/>
  <c r="F425" i="12"/>
  <c r="F427" i="12"/>
  <c r="F429" i="12"/>
  <c r="F431" i="12"/>
  <c r="F433" i="12"/>
  <c r="F435" i="12"/>
  <c r="F437" i="12"/>
  <c r="F439" i="12"/>
  <c r="F441" i="12"/>
  <c r="F443" i="12"/>
  <c r="F445" i="12"/>
  <c r="F447" i="12"/>
  <c r="F449" i="12"/>
  <c r="F451" i="12"/>
  <c r="F453" i="12"/>
  <c r="F455" i="12"/>
  <c r="F457" i="12"/>
  <c r="F459" i="12"/>
  <c r="F461" i="12"/>
  <c r="F463" i="12"/>
  <c r="F465" i="12"/>
  <c r="F467" i="12"/>
  <c r="F469" i="12"/>
  <c r="F471" i="12"/>
  <c r="F473" i="12"/>
  <c r="F475" i="12"/>
  <c r="F477" i="12"/>
  <c r="F479" i="12"/>
  <c r="F481" i="12"/>
  <c r="F483" i="12"/>
  <c r="F485" i="12"/>
  <c r="F487" i="12"/>
  <c r="F489" i="12"/>
  <c r="F491" i="12"/>
  <c r="F493" i="12"/>
  <c r="F495" i="12"/>
  <c r="F497" i="12"/>
  <c r="F499" i="12"/>
  <c r="F501" i="12"/>
  <c r="F503" i="12"/>
  <c r="F505" i="12"/>
  <c r="F507" i="12"/>
  <c r="F509" i="12"/>
  <c r="F511" i="12"/>
  <c r="F513" i="12"/>
  <c r="F515" i="12"/>
  <c r="F517" i="12"/>
  <c r="F519" i="12"/>
  <c r="F521" i="12"/>
  <c r="F523" i="12"/>
  <c r="F525" i="12"/>
  <c r="F527" i="12"/>
  <c r="F529" i="12"/>
  <c r="F531" i="12"/>
  <c r="F533" i="12"/>
  <c r="F535" i="12"/>
  <c r="F537" i="12"/>
  <c r="F539" i="12"/>
  <c r="F541" i="12"/>
  <c r="F543" i="12"/>
  <c r="F545" i="12"/>
  <c r="F547" i="12"/>
  <c r="F549" i="12"/>
  <c r="F551" i="12"/>
  <c r="F553" i="12"/>
  <c r="F555" i="12"/>
  <c r="F557" i="12"/>
  <c r="F559" i="12"/>
  <c r="F561" i="12"/>
  <c r="F563" i="12"/>
  <c r="F565" i="12"/>
  <c r="F567" i="12"/>
  <c r="F569" i="12"/>
  <c r="F571" i="12"/>
  <c r="F573" i="12"/>
  <c r="F575" i="12"/>
  <c r="F577" i="12"/>
  <c r="F579" i="12"/>
  <c r="F581" i="12"/>
  <c r="F583" i="12"/>
  <c r="F585" i="12"/>
  <c r="F587" i="12"/>
  <c r="F589" i="12"/>
  <c r="F591" i="12"/>
  <c r="F593" i="12"/>
  <c r="F595" i="12"/>
  <c r="F597" i="12"/>
  <c r="F599" i="12"/>
  <c r="F601" i="12"/>
  <c r="F603" i="12"/>
  <c r="F605" i="12"/>
  <c r="F607" i="12"/>
  <c r="F609" i="12"/>
  <c r="F611" i="12"/>
  <c r="F613" i="12"/>
  <c r="F615" i="12"/>
  <c r="F617" i="12"/>
  <c r="F619" i="12"/>
  <c r="F621" i="12"/>
  <c r="F623" i="12"/>
  <c r="F625" i="12"/>
  <c r="F627" i="12"/>
  <c r="F629" i="12"/>
  <c r="F631" i="12"/>
  <c r="F633" i="12"/>
  <c r="F635" i="12"/>
  <c r="F637" i="12"/>
  <c r="F639" i="12"/>
  <c r="F641" i="12"/>
  <c r="F643" i="12"/>
  <c r="F645" i="12"/>
  <c r="F394" i="12"/>
  <c r="F402" i="12"/>
  <c r="F33" i="12"/>
  <c r="F36" i="12"/>
  <c r="F42" i="12"/>
  <c r="F59" i="12"/>
  <c r="F65" i="12"/>
  <c r="F68" i="12"/>
  <c r="F74" i="12"/>
  <c r="F82" i="12"/>
  <c r="F90" i="12"/>
  <c r="F98" i="12"/>
  <c r="F107" i="12"/>
  <c r="F112" i="12"/>
  <c r="F119" i="12"/>
  <c r="F400" i="12"/>
  <c r="F408" i="12"/>
  <c r="F410" i="12"/>
  <c r="F412" i="12"/>
  <c r="F414" i="12"/>
  <c r="F416" i="12"/>
  <c r="F418" i="12"/>
  <c r="F420" i="12"/>
  <c r="F422" i="12"/>
  <c r="F424" i="12"/>
  <c r="F426" i="12"/>
  <c r="F428" i="12"/>
  <c r="F430" i="12"/>
  <c r="F432" i="12"/>
  <c r="F434" i="12"/>
  <c r="F436" i="12"/>
  <c r="F438" i="12"/>
  <c r="F440" i="12"/>
  <c r="F442" i="12"/>
  <c r="F444" i="12"/>
  <c r="F446" i="12"/>
  <c r="F448" i="12"/>
  <c r="F450" i="12"/>
  <c r="F452" i="12"/>
  <c r="F454" i="12"/>
  <c r="F456" i="12"/>
  <c r="F458" i="12"/>
  <c r="F460" i="12"/>
  <c r="F462" i="12"/>
  <c r="F464" i="12"/>
  <c r="F466" i="12"/>
  <c r="F468" i="12"/>
  <c r="F470" i="12"/>
  <c r="F472" i="12"/>
  <c r="F474" i="12"/>
  <c r="F476" i="12"/>
  <c r="F478" i="12"/>
  <c r="F480" i="12"/>
  <c r="F482" i="12"/>
  <c r="F484" i="12"/>
  <c r="F486" i="12"/>
  <c r="F488" i="12"/>
  <c r="F490" i="12"/>
  <c r="F492" i="12"/>
  <c r="F494" i="12"/>
  <c r="F496" i="12"/>
  <c r="F498" i="12"/>
  <c r="F500" i="12"/>
  <c r="F502" i="12"/>
  <c r="F504" i="12"/>
  <c r="F506" i="12"/>
  <c r="F508" i="12"/>
  <c r="F510" i="12"/>
  <c r="F512" i="12"/>
  <c r="F514" i="12"/>
  <c r="F516" i="12"/>
  <c r="F518" i="12"/>
  <c r="F520" i="12"/>
  <c r="F522" i="12"/>
  <c r="F524" i="12"/>
  <c r="F526" i="12"/>
  <c r="F528" i="12"/>
  <c r="F530" i="12"/>
  <c r="F532" i="12"/>
  <c r="F534" i="12"/>
  <c r="F536" i="12"/>
  <c r="F538" i="12"/>
  <c r="F540" i="12"/>
  <c r="F542" i="12"/>
  <c r="F544" i="12"/>
  <c r="F546" i="12"/>
  <c r="F548" i="12"/>
  <c r="F550" i="12"/>
  <c r="F552" i="12"/>
  <c r="F554" i="12"/>
  <c r="F556" i="12"/>
  <c r="F558" i="12"/>
  <c r="F560" i="12"/>
  <c r="F562" i="12"/>
  <c r="F564" i="12"/>
  <c r="F566" i="12"/>
  <c r="F568" i="12"/>
  <c r="F570" i="12"/>
  <c r="F572" i="12"/>
  <c r="F574" i="12"/>
  <c r="F398" i="12"/>
  <c r="F406" i="12"/>
  <c r="F43" i="12"/>
  <c r="F49" i="12"/>
  <c r="F52" i="12"/>
  <c r="F58" i="12"/>
  <c r="F75" i="12"/>
  <c r="F582" i="12"/>
  <c r="F590" i="12"/>
  <c r="F598" i="12"/>
  <c r="F606" i="12"/>
  <c r="F614" i="12"/>
  <c r="F622" i="12"/>
  <c r="F630" i="12"/>
  <c r="F638" i="12"/>
  <c r="F128" i="12"/>
  <c r="F130" i="12"/>
  <c r="F132" i="12"/>
  <c r="F134" i="12"/>
  <c r="F136" i="12"/>
  <c r="F138" i="12"/>
  <c r="F140" i="12"/>
  <c r="F142" i="12"/>
  <c r="F144" i="12"/>
  <c r="F146" i="12"/>
  <c r="F148" i="12"/>
  <c r="F150" i="12"/>
  <c r="F152" i="12"/>
  <c r="F154" i="12"/>
  <c r="F156" i="12"/>
  <c r="F158" i="12"/>
  <c r="F160" i="12"/>
  <c r="F162" i="12"/>
  <c r="F164" i="12"/>
  <c r="F166" i="12"/>
  <c r="F168" i="12"/>
  <c r="F170" i="12"/>
  <c r="F172" i="12"/>
  <c r="F174" i="12"/>
  <c r="F176" i="12"/>
  <c r="F178" i="12"/>
  <c r="F180" i="12"/>
  <c r="F182" i="12"/>
  <c r="F184" i="12"/>
  <c r="F186" i="12"/>
  <c r="F188" i="12"/>
  <c r="F190" i="12"/>
  <c r="F192" i="12"/>
  <c r="F194" i="12"/>
  <c r="F196" i="12"/>
  <c r="F198" i="12"/>
  <c r="F200" i="12"/>
  <c r="F202" i="12"/>
  <c r="F204" i="12"/>
  <c r="F206" i="12"/>
  <c r="F208" i="12"/>
  <c r="F210" i="12"/>
  <c r="F212" i="12"/>
  <c r="F214" i="12"/>
  <c r="F216" i="12"/>
  <c r="F218" i="12"/>
  <c r="F220" i="12"/>
  <c r="F222" i="12"/>
  <c r="F224" i="12"/>
  <c r="F226" i="12"/>
  <c r="F228" i="12"/>
  <c r="F230" i="12"/>
  <c r="F232" i="12"/>
  <c r="F234" i="12"/>
  <c r="F236" i="12"/>
  <c r="F238" i="12"/>
  <c r="F240" i="12"/>
  <c r="F242" i="12"/>
  <c r="F244" i="12"/>
  <c r="F246" i="12"/>
  <c r="F248" i="12"/>
  <c r="F250" i="12"/>
  <c r="F252" i="12"/>
  <c r="F254" i="12"/>
  <c r="F256" i="12"/>
  <c r="F258" i="12"/>
  <c r="F260" i="12"/>
  <c r="F262" i="12"/>
  <c r="F264" i="12"/>
  <c r="F266" i="12"/>
  <c r="F270" i="12"/>
  <c r="F274" i="12"/>
  <c r="F278" i="12"/>
  <c r="F282" i="12"/>
  <c r="F286" i="12"/>
  <c r="F290" i="12"/>
  <c r="F294" i="12"/>
  <c r="F298" i="12"/>
  <c r="F302" i="12"/>
  <c r="F306" i="12"/>
  <c r="F310" i="12"/>
  <c r="F312" i="12"/>
  <c r="F318" i="12"/>
  <c r="F322" i="12"/>
  <c r="F326" i="12"/>
  <c r="F328" i="12"/>
  <c r="F334" i="12"/>
  <c r="F338" i="12"/>
  <c r="F340" i="12"/>
  <c r="F346" i="12"/>
  <c r="F352" i="12"/>
  <c r="F360" i="12"/>
  <c r="F370" i="12"/>
  <c r="F580" i="12"/>
  <c r="F588" i="12"/>
  <c r="F596" i="12"/>
  <c r="F604" i="12"/>
  <c r="F612" i="12"/>
  <c r="F620" i="12"/>
  <c r="F628" i="12"/>
  <c r="F636" i="12"/>
  <c r="F644" i="12"/>
  <c r="F35" i="12"/>
  <c r="F50" i="12"/>
  <c r="F67" i="12"/>
  <c r="F81" i="12"/>
  <c r="F84" i="12"/>
  <c r="F89" i="12"/>
  <c r="F105" i="12"/>
  <c r="F251" i="12"/>
  <c r="F255" i="12"/>
  <c r="F259" i="12"/>
  <c r="F263" i="12"/>
  <c r="F267" i="12"/>
  <c r="F269" i="12"/>
  <c r="F273" i="12"/>
  <c r="F277" i="12"/>
  <c r="F281" i="12"/>
  <c r="F285" i="12"/>
  <c r="F289" i="12"/>
  <c r="F293" i="12"/>
  <c r="F297" i="12"/>
  <c r="F301" i="12"/>
  <c r="F305" i="12"/>
  <c r="F309" i="12"/>
  <c r="F315" i="12"/>
  <c r="F317" i="12"/>
  <c r="F321" i="12"/>
  <c r="F327" i="12"/>
  <c r="F331" i="12"/>
  <c r="F335" i="12"/>
  <c r="F339" i="12"/>
  <c r="F343" i="12"/>
  <c r="F347" i="12"/>
  <c r="F351" i="12"/>
  <c r="F355" i="12"/>
  <c r="F359" i="12"/>
  <c r="F363" i="12"/>
  <c r="F367" i="12"/>
  <c r="F371" i="12"/>
  <c r="F44" i="12"/>
  <c r="F57" i="12"/>
  <c r="F76" i="12"/>
  <c r="F99" i="12"/>
  <c r="F110" i="12"/>
  <c r="F121" i="12"/>
  <c r="F126" i="12"/>
  <c r="F356" i="12"/>
  <c r="F362" i="12"/>
  <c r="F366" i="12"/>
  <c r="F73" i="12"/>
  <c r="F92" i="12"/>
  <c r="F118" i="12"/>
  <c r="F578" i="12"/>
  <c r="F586" i="12"/>
  <c r="F594" i="12"/>
  <c r="F602" i="12"/>
  <c r="F610" i="12"/>
  <c r="F618" i="12"/>
  <c r="F626" i="12"/>
  <c r="F634" i="12"/>
  <c r="F642" i="12"/>
  <c r="F129" i="12"/>
  <c r="F131" i="12"/>
  <c r="F133" i="12"/>
  <c r="F135" i="12"/>
  <c r="F137" i="12"/>
  <c r="F139" i="12"/>
  <c r="F141" i="12"/>
  <c r="F143" i="12"/>
  <c r="F145" i="12"/>
  <c r="F147" i="12"/>
  <c r="F149" i="12"/>
  <c r="F151" i="12"/>
  <c r="F153" i="12"/>
  <c r="F155" i="12"/>
  <c r="F157" i="12"/>
  <c r="F159" i="12"/>
  <c r="F161" i="12"/>
  <c r="F163" i="12"/>
  <c r="F165" i="12"/>
  <c r="F167" i="12"/>
  <c r="F169" i="12"/>
  <c r="F171" i="12"/>
  <c r="F173" i="12"/>
  <c r="F175" i="12"/>
  <c r="F177" i="12"/>
  <c r="F179" i="12"/>
  <c r="F181" i="12"/>
  <c r="F183" i="12"/>
  <c r="F185" i="12"/>
  <c r="F187" i="12"/>
  <c r="F189" i="12"/>
  <c r="F191" i="12"/>
  <c r="F193" i="12"/>
  <c r="F195" i="12"/>
  <c r="F197" i="12"/>
  <c r="F199" i="12"/>
  <c r="F201" i="12"/>
  <c r="F203" i="12"/>
  <c r="F205" i="12"/>
  <c r="F207" i="12"/>
  <c r="F209" i="12"/>
  <c r="F211" i="12"/>
  <c r="F213" i="12"/>
  <c r="F215" i="12"/>
  <c r="F217" i="12"/>
  <c r="F219" i="12"/>
  <c r="F221" i="12"/>
  <c r="F223" i="12"/>
  <c r="F225" i="12"/>
  <c r="F227" i="12"/>
  <c r="F229" i="12"/>
  <c r="F231" i="12"/>
  <c r="F233" i="12"/>
  <c r="F235" i="12"/>
  <c r="F237" i="12"/>
  <c r="F239" i="12"/>
  <c r="F241" i="12"/>
  <c r="F243" i="12"/>
  <c r="F245" i="12"/>
  <c r="F247" i="12"/>
  <c r="F249" i="12"/>
  <c r="F253" i="12"/>
  <c r="F257" i="12"/>
  <c r="F261" i="12"/>
  <c r="F265" i="12"/>
  <c r="F271" i="12"/>
  <c r="F275" i="12"/>
  <c r="F279" i="12"/>
  <c r="F283" i="12"/>
  <c r="F287" i="12"/>
  <c r="F291" i="12"/>
  <c r="F295" i="12"/>
  <c r="F299" i="12"/>
  <c r="F303" i="12"/>
  <c r="F307" i="12"/>
  <c r="F311" i="12"/>
  <c r="F313" i="12"/>
  <c r="F319" i="12"/>
  <c r="F323" i="12"/>
  <c r="F325" i="12"/>
  <c r="F329" i="12"/>
  <c r="F333" i="12"/>
  <c r="F337" i="12"/>
  <c r="F341" i="12"/>
  <c r="F345" i="12"/>
  <c r="F349" i="12"/>
  <c r="F353" i="12"/>
  <c r="F357" i="12"/>
  <c r="F361" i="12"/>
  <c r="F365" i="12"/>
  <c r="F369" i="12"/>
  <c r="F348" i="12"/>
  <c r="F358" i="12"/>
  <c r="F368" i="12"/>
  <c r="F372" i="12"/>
  <c r="F60" i="12"/>
  <c r="F111" i="12"/>
  <c r="F120" i="12"/>
  <c r="F576" i="12"/>
  <c r="F584" i="12"/>
  <c r="F592" i="12"/>
  <c r="F600" i="12"/>
  <c r="F608" i="12"/>
  <c r="F616" i="12"/>
  <c r="F624" i="12"/>
  <c r="F632" i="12"/>
  <c r="F640" i="12"/>
  <c r="F34" i="12"/>
  <c r="F51" i="12"/>
  <c r="F66" i="12"/>
  <c r="F83" i="12"/>
  <c r="F91" i="12"/>
  <c r="F97" i="12"/>
  <c r="F100" i="12"/>
  <c r="F106" i="12"/>
  <c r="F268" i="12"/>
  <c r="F272" i="12"/>
  <c r="F276" i="12"/>
  <c r="F280" i="12"/>
  <c r="F284" i="12"/>
  <c r="F288" i="12"/>
  <c r="F292" i="12"/>
  <c r="F296" i="12"/>
  <c r="F300" i="12"/>
  <c r="F304" i="12"/>
  <c r="F308" i="12"/>
  <c r="F314" i="12"/>
  <c r="F316" i="12"/>
  <c r="F320" i="12"/>
  <c r="F324" i="12"/>
  <c r="F330" i="12"/>
  <c r="F332" i="12"/>
  <c r="F336" i="12"/>
  <c r="F342" i="12"/>
  <c r="F344" i="12"/>
  <c r="F350" i="12"/>
  <c r="F354" i="12"/>
  <c r="F364" i="12"/>
  <c r="F41" i="12"/>
  <c r="F113" i="12"/>
  <c r="F127" i="12"/>
  <c r="E35" i="12"/>
  <c r="E38" i="12"/>
  <c r="E42" i="12"/>
  <c r="E57" i="12"/>
  <c r="E61" i="12"/>
  <c r="E70" i="12"/>
  <c r="E74" i="12"/>
  <c r="E82" i="12"/>
  <c r="E90" i="12"/>
  <c r="E98" i="12"/>
  <c r="E102" i="12"/>
  <c r="E105" i="12"/>
  <c r="E109" i="12"/>
  <c r="E114" i="12"/>
  <c r="E126" i="12"/>
  <c r="E41" i="12"/>
  <c r="E54" i="12"/>
  <c r="E73" i="12"/>
  <c r="E77" i="12"/>
  <c r="E93" i="12"/>
  <c r="E110" i="12"/>
  <c r="E125" i="12"/>
  <c r="E33" i="12"/>
  <c r="E37" i="12"/>
  <c r="E46" i="12"/>
  <c r="E50" i="12"/>
  <c r="E65" i="12"/>
  <c r="E69" i="12"/>
  <c r="E86" i="12"/>
  <c r="E108" i="12"/>
  <c r="E117" i="12"/>
  <c r="E34" i="12"/>
  <c r="E49" i="12"/>
  <c r="E53" i="12"/>
  <c r="E62" i="12"/>
  <c r="E66" i="12"/>
  <c r="E78" i="12"/>
  <c r="E81" i="12"/>
  <c r="E85" i="12"/>
  <c r="E94" i="12"/>
  <c r="E97" i="12"/>
  <c r="E118" i="12"/>
  <c r="E121" i="12"/>
  <c r="E45" i="12"/>
  <c r="E58" i="12"/>
  <c r="E89" i="12"/>
  <c r="E101" i="12"/>
  <c r="E113" i="12"/>
  <c r="E106" i="12"/>
  <c r="E122" i="12"/>
  <c r="M37" i="12"/>
  <c r="M45" i="12"/>
  <c r="M52" i="12"/>
  <c r="M57" i="12"/>
  <c r="M62" i="12"/>
  <c r="M63" i="12"/>
  <c r="M68" i="12"/>
  <c r="M73" i="12"/>
  <c r="M78" i="12"/>
  <c r="M79" i="12"/>
  <c r="M84" i="12"/>
  <c r="M89" i="12"/>
  <c r="M94" i="12"/>
  <c r="M95" i="12"/>
  <c r="M100" i="12"/>
  <c r="M105" i="12"/>
  <c r="M110" i="12"/>
  <c r="M111" i="12"/>
  <c r="M116" i="12"/>
  <c r="M38" i="12"/>
  <c r="M39" i="12"/>
  <c r="M40" i="12"/>
  <c r="M46" i="12"/>
  <c r="M47" i="12"/>
  <c r="M48" i="12"/>
  <c r="M53" i="12"/>
  <c r="M58" i="12"/>
  <c r="M59" i="12"/>
  <c r="M64" i="12"/>
  <c r="M69" i="12"/>
  <c r="M74" i="12"/>
  <c r="M75" i="12"/>
  <c r="M80" i="12"/>
  <c r="M85" i="12"/>
  <c r="M90" i="12"/>
  <c r="M91" i="12"/>
  <c r="M96" i="12"/>
  <c r="M101" i="12"/>
  <c r="M106" i="12"/>
  <c r="M107" i="12"/>
  <c r="M112" i="12"/>
  <c r="M117" i="12"/>
  <c r="M33" i="12"/>
  <c r="M41" i="12"/>
  <c r="M32" i="12"/>
  <c r="M125" i="12"/>
  <c r="K33" i="12"/>
  <c r="K41" i="12"/>
  <c r="K49" i="12"/>
  <c r="K54" i="12"/>
  <c r="K55" i="12"/>
  <c r="K60" i="12"/>
  <c r="K65" i="12"/>
  <c r="K70" i="12"/>
  <c r="K71" i="12"/>
  <c r="K76" i="12"/>
  <c r="K81" i="12"/>
  <c r="K86" i="12"/>
  <c r="K87" i="12"/>
  <c r="K92" i="12"/>
  <c r="K97" i="12"/>
  <c r="K102" i="12"/>
  <c r="K103" i="12"/>
  <c r="K108" i="12"/>
  <c r="K113" i="12"/>
  <c r="K34" i="12"/>
  <c r="K35" i="12"/>
  <c r="K36" i="12"/>
  <c r="K42" i="12"/>
  <c r="K43" i="12"/>
  <c r="K44" i="12"/>
  <c r="K50" i="12"/>
  <c r="K51" i="12"/>
  <c r="K56" i="12"/>
  <c r="K61" i="12"/>
  <c r="K66" i="12"/>
  <c r="K67" i="12"/>
  <c r="K72" i="12"/>
  <c r="K77" i="12"/>
  <c r="K82" i="12"/>
  <c r="K83" i="12"/>
  <c r="K88" i="12"/>
  <c r="K93" i="12"/>
  <c r="K98" i="12"/>
  <c r="K99" i="12"/>
  <c r="K104" i="12"/>
  <c r="K109" i="12"/>
  <c r="K114" i="12"/>
  <c r="K115" i="12"/>
  <c r="K37" i="12"/>
  <c r="K45" i="12"/>
  <c r="K32" i="12"/>
  <c r="J127" i="12"/>
  <c r="J126" i="12"/>
  <c r="K125" i="12"/>
  <c r="L124" i="12"/>
  <c r="M123" i="12"/>
  <c r="M122" i="12"/>
  <c r="J121" i="12"/>
  <c r="K120" i="12"/>
  <c r="L119" i="12"/>
  <c r="L118" i="12"/>
  <c r="K117" i="12"/>
  <c r="K116" i="12"/>
  <c r="M114" i="12"/>
  <c r="J113" i="12"/>
  <c r="K110" i="12"/>
  <c r="K107" i="12"/>
  <c r="M104" i="12"/>
  <c r="J103" i="12"/>
  <c r="K101" i="12"/>
  <c r="K100" i="12"/>
  <c r="M98" i="12"/>
  <c r="J97" i="12"/>
  <c r="K94" i="12"/>
  <c r="K91" i="12"/>
  <c r="M88" i="12"/>
  <c r="J87" i="12"/>
  <c r="K85" i="12"/>
  <c r="K84" i="12"/>
  <c r="M82" i="12"/>
  <c r="J81" i="12"/>
  <c r="K78" i="12"/>
  <c r="K75" i="12"/>
  <c r="M72" i="12"/>
  <c r="J71" i="12"/>
  <c r="K69" i="12"/>
  <c r="K68" i="12"/>
  <c r="M66" i="12"/>
  <c r="J65" i="12"/>
  <c r="K62" i="12"/>
  <c r="K59" i="12"/>
  <c r="M56" i="12"/>
  <c r="J55" i="12"/>
  <c r="K53" i="12"/>
  <c r="K52" i="12"/>
  <c r="M50" i="12"/>
  <c r="J49" i="12"/>
  <c r="K46" i="12"/>
  <c r="M44" i="12"/>
  <c r="J41" i="12"/>
  <c r="K38" i="12"/>
  <c r="M36" i="12"/>
  <c r="J33" i="12"/>
  <c r="L122" i="12"/>
  <c r="M121" i="12"/>
  <c r="J120" i="12"/>
  <c r="K119" i="12"/>
  <c r="K118" i="12"/>
  <c r="J117" i="12"/>
  <c r="L114" i="12"/>
  <c r="L111" i="12"/>
  <c r="M108" i="12"/>
  <c r="J107" i="12"/>
  <c r="L105" i="12"/>
  <c r="L104" i="12"/>
  <c r="M102" i="12"/>
  <c r="J101" i="12"/>
  <c r="L98" i="12"/>
  <c r="L95" i="12"/>
  <c r="M92" i="12"/>
  <c r="J91" i="12"/>
  <c r="L89" i="12"/>
  <c r="L88" i="12"/>
  <c r="M86" i="12"/>
  <c r="J85" i="12"/>
  <c r="L82" i="12"/>
  <c r="L79" i="12"/>
  <c r="M76" i="12"/>
  <c r="J75" i="12"/>
  <c r="L73" i="12"/>
  <c r="L72" i="12"/>
  <c r="M70" i="12"/>
  <c r="J69" i="12"/>
  <c r="L66" i="12"/>
  <c r="L63" i="12"/>
  <c r="M60" i="12"/>
  <c r="J59" i="12"/>
  <c r="L57" i="12"/>
  <c r="L56" i="12"/>
  <c r="M54" i="12"/>
  <c r="J53" i="12"/>
  <c r="L50" i="12"/>
  <c r="M43" i="12"/>
  <c r="M35" i="12"/>
  <c r="K122" i="12"/>
  <c r="L121" i="12"/>
  <c r="M120" i="12"/>
  <c r="J119" i="12"/>
  <c r="J118" i="12"/>
  <c r="M115" i="12"/>
  <c r="K112" i="12"/>
  <c r="K111" i="12"/>
  <c r="M109" i="12"/>
  <c r="J108" i="12"/>
  <c r="K106" i="12"/>
  <c r="K105" i="12"/>
  <c r="J102" i="12"/>
  <c r="M99" i="12"/>
  <c r="K96" i="12"/>
  <c r="K95" i="12"/>
  <c r="M93" i="12"/>
  <c r="J92" i="12"/>
  <c r="K90" i="12"/>
  <c r="K89" i="12"/>
  <c r="J86" i="12"/>
  <c r="M83" i="12"/>
  <c r="K80" i="12"/>
  <c r="K79" i="12"/>
  <c r="M77" i="12"/>
  <c r="J76" i="12"/>
  <c r="K74" i="12"/>
  <c r="K73" i="12"/>
  <c r="J70" i="12"/>
  <c r="M67" i="12"/>
  <c r="K64" i="12"/>
  <c r="K63" i="12"/>
  <c r="M61" i="12"/>
  <c r="J60" i="12"/>
  <c r="K58" i="12"/>
  <c r="K57" i="12"/>
  <c r="M51" i="12"/>
  <c r="K48" i="12"/>
  <c r="L45" i="12"/>
  <c r="M42" i="12"/>
  <c r="K40" i="12"/>
  <c r="M34" i="12"/>
  <c r="J34" i="12"/>
  <c r="J35" i="12"/>
  <c r="J36" i="12"/>
  <c r="J42" i="12"/>
  <c r="J43" i="12"/>
  <c r="J44" i="12"/>
  <c r="J50" i="12"/>
  <c r="J51" i="12"/>
  <c r="J56" i="12"/>
  <c r="J61" i="12"/>
  <c r="J66" i="12"/>
  <c r="J67" i="12"/>
  <c r="J72" i="12"/>
  <c r="J77" i="12"/>
  <c r="J82" i="12"/>
  <c r="J83" i="12"/>
  <c r="J88" i="12"/>
  <c r="J93" i="12"/>
  <c r="J98" i="12"/>
  <c r="J99" i="12"/>
  <c r="J104" i="12"/>
  <c r="J109" i="12"/>
  <c r="J114" i="12"/>
  <c r="J115" i="12"/>
  <c r="J37" i="12"/>
  <c r="J45" i="12"/>
  <c r="J52" i="12"/>
  <c r="J57" i="12"/>
  <c r="J62" i="12"/>
  <c r="J63" i="12"/>
  <c r="J68" i="12"/>
  <c r="J73" i="12"/>
  <c r="J78" i="12"/>
  <c r="J79" i="12"/>
  <c r="J84" i="12"/>
  <c r="J89" i="12"/>
  <c r="J94" i="12"/>
  <c r="J95" i="12"/>
  <c r="J100" i="12"/>
  <c r="J105" i="12"/>
  <c r="J110" i="12"/>
  <c r="J111" i="12"/>
  <c r="J116" i="12"/>
  <c r="J38" i="12"/>
  <c r="J39" i="12"/>
  <c r="J40" i="12"/>
  <c r="J46" i="12"/>
  <c r="J47" i="12"/>
  <c r="J48" i="12"/>
  <c r="J32" i="12"/>
  <c r="J125" i="12"/>
  <c r="J124" i="12"/>
  <c r="L38" i="12"/>
  <c r="L39" i="12"/>
  <c r="L40" i="12"/>
  <c r="L46" i="12"/>
  <c r="L47" i="12"/>
  <c r="L48" i="12"/>
  <c r="L53" i="12"/>
  <c r="L58" i="12"/>
  <c r="L59" i="12"/>
  <c r="L64" i="12"/>
  <c r="L69" i="12"/>
  <c r="L74" i="12"/>
  <c r="L75" i="12"/>
  <c r="L80" i="12"/>
  <c r="L85" i="12"/>
  <c r="L90" i="12"/>
  <c r="L91" i="12"/>
  <c r="L96" i="12"/>
  <c r="L101" i="12"/>
  <c r="L106" i="12"/>
  <c r="L107" i="12"/>
  <c r="L112" i="12"/>
  <c r="L117" i="12"/>
  <c r="L33" i="12"/>
  <c r="L41" i="12"/>
  <c r="L49" i="12"/>
  <c r="L54" i="12"/>
  <c r="L55" i="12"/>
  <c r="L60" i="12"/>
  <c r="L65" i="12"/>
  <c r="L70" i="12"/>
  <c r="L71" i="12"/>
  <c r="L76" i="12"/>
  <c r="L81" i="12"/>
  <c r="L86" i="12"/>
  <c r="L87" i="12"/>
  <c r="L92" i="12"/>
  <c r="L97" i="12"/>
  <c r="L102" i="12"/>
  <c r="L103" i="12"/>
  <c r="L108" i="12"/>
  <c r="L113" i="12"/>
  <c r="L34" i="12"/>
  <c r="L35" i="12"/>
  <c r="L36" i="12"/>
  <c r="L42" i="12"/>
  <c r="L43" i="12"/>
  <c r="L44" i="12"/>
  <c r="L32" i="12"/>
  <c r="K127" i="12"/>
  <c r="K126" i="12"/>
  <c r="L125" i="12"/>
  <c r="M124" i="12"/>
  <c r="J123" i="12"/>
  <c r="J122" i="12"/>
  <c r="K121" i="12"/>
  <c r="L120" i="12"/>
  <c r="M119" i="12"/>
  <c r="M118" i="12"/>
  <c r="L116" i="12"/>
  <c r="L115" i="12"/>
  <c r="M113" i="12"/>
  <c r="J112" i="12"/>
  <c r="L110" i="12"/>
  <c r="L109" i="12"/>
  <c r="J106" i="12"/>
  <c r="M103" i="12"/>
  <c r="L100" i="12"/>
  <c r="L99" i="12"/>
  <c r="M97" i="12"/>
  <c r="J96" i="12"/>
  <c r="L94" i="12"/>
  <c r="L93" i="12"/>
  <c r="J90" i="12"/>
  <c r="M87" i="12"/>
  <c r="L84" i="12"/>
  <c r="L83" i="12"/>
  <c r="M81" i="12"/>
  <c r="J80" i="12"/>
  <c r="L78" i="12"/>
  <c r="L77" i="12"/>
  <c r="J74" i="12"/>
  <c r="M71" i="12"/>
  <c r="L68" i="12"/>
  <c r="L67" i="12"/>
  <c r="M65" i="12"/>
  <c r="J64" i="12"/>
  <c r="L62" i="12"/>
  <c r="L61" i="12"/>
  <c r="J58" i="12"/>
  <c r="M55" i="12"/>
  <c r="L52" i="12"/>
  <c r="L51" i="12"/>
  <c r="M49" i="12"/>
  <c r="K47" i="12"/>
  <c r="K39" i="12"/>
  <c r="I48" i="12"/>
  <c r="I44" i="12"/>
  <c r="I40" i="12"/>
  <c r="I36" i="12"/>
  <c r="I127" i="12"/>
  <c r="I123" i="12"/>
  <c r="I119" i="12"/>
  <c r="I115" i="12"/>
  <c r="I111" i="12"/>
  <c r="I107" i="12"/>
  <c r="I103" i="12"/>
  <c r="I99" i="12"/>
  <c r="I95" i="12"/>
  <c r="I91" i="12"/>
  <c r="I87" i="12"/>
  <c r="I83" i="12"/>
  <c r="I79" i="12"/>
  <c r="I75" i="12"/>
  <c r="I71" i="12"/>
  <c r="I67" i="12"/>
  <c r="I63" i="12"/>
  <c r="I59" i="12"/>
  <c r="I55" i="12"/>
  <c r="I51" i="12"/>
  <c r="I47" i="12"/>
  <c r="I43" i="12"/>
  <c r="I39" i="12"/>
  <c r="D125" i="12"/>
  <c r="D121" i="12"/>
  <c r="D117" i="12"/>
  <c r="D113" i="12"/>
  <c r="D109" i="12"/>
  <c r="D107" i="12"/>
  <c r="D104" i="12"/>
  <c r="D102" i="12"/>
  <c r="D95" i="12"/>
  <c r="D92" i="12"/>
  <c r="D89" i="12"/>
  <c r="D85" i="12"/>
  <c r="D83" i="12"/>
  <c r="D79" i="12"/>
  <c r="D76" i="12"/>
  <c r="D73" i="12"/>
  <c r="D70" i="12"/>
  <c r="D68" i="12"/>
  <c r="D65" i="12"/>
  <c r="D62" i="12"/>
  <c r="D60" i="12"/>
  <c r="D57" i="12"/>
  <c r="D54" i="12"/>
  <c r="D52" i="12"/>
  <c r="D49" i="12"/>
  <c r="D46" i="12"/>
  <c r="D44" i="12"/>
  <c r="D41" i="12"/>
  <c r="D38" i="12"/>
  <c r="D36" i="12"/>
  <c r="D33" i="12"/>
  <c r="D126" i="12"/>
  <c r="D124" i="12"/>
  <c r="D122" i="12"/>
  <c r="D118" i="12"/>
  <c r="D116" i="12"/>
  <c r="D114" i="12"/>
  <c r="D110" i="12"/>
  <c r="D103" i="12"/>
  <c r="D100" i="12"/>
  <c r="D97" i="12"/>
  <c r="D90" i="12"/>
  <c r="D88" i="12"/>
  <c r="D86" i="12"/>
  <c r="D74" i="12"/>
  <c r="D72" i="12"/>
  <c r="D66" i="12"/>
  <c r="D64" i="12"/>
  <c r="D58" i="12"/>
  <c r="D56" i="12"/>
  <c r="D50" i="12"/>
  <c r="D48" i="12"/>
  <c r="D42" i="12"/>
  <c r="D40" i="12"/>
  <c r="G88" i="12"/>
  <c r="G80" i="12"/>
  <c r="G72" i="12"/>
  <c r="H70" i="12"/>
  <c r="G65" i="12"/>
  <c r="H64" i="12"/>
  <c r="H62" i="12"/>
  <c r="G57" i="12"/>
  <c r="H56" i="12"/>
  <c r="H54" i="12"/>
  <c r="G49" i="12"/>
  <c r="H48" i="12"/>
  <c r="H46" i="12"/>
  <c r="G41" i="12"/>
  <c r="H40" i="12"/>
  <c r="H38" i="12"/>
  <c r="G33" i="12"/>
  <c r="H103" i="12"/>
  <c r="G102" i="12"/>
  <c r="H95" i="12"/>
  <c r="G94" i="12"/>
  <c r="H87" i="12"/>
  <c r="G86" i="12"/>
  <c r="H79" i="12"/>
  <c r="H71" i="12"/>
  <c r="H63" i="12"/>
  <c r="H55" i="12"/>
  <c r="H47" i="12"/>
  <c r="H33" i="12"/>
  <c r="H41" i="12"/>
  <c r="H49" i="12"/>
  <c r="H57" i="12"/>
  <c r="H65" i="12"/>
  <c r="H73" i="12"/>
  <c r="H81" i="12"/>
  <c r="H89" i="12"/>
  <c r="H97" i="12"/>
  <c r="H105" i="12"/>
  <c r="H110" i="12"/>
  <c r="H111" i="12"/>
  <c r="H112" i="12"/>
  <c r="H118" i="12"/>
  <c r="H119" i="12"/>
  <c r="H120" i="12"/>
  <c r="H126" i="12"/>
  <c r="H127" i="12"/>
  <c r="H37" i="12"/>
  <c r="H53" i="12"/>
  <c r="H34" i="12"/>
  <c r="H35" i="12"/>
  <c r="H36" i="12"/>
  <c r="H42" i="12"/>
  <c r="H43" i="12"/>
  <c r="H44" i="12"/>
  <c r="H50" i="12"/>
  <c r="H51" i="12"/>
  <c r="H52" i="12"/>
  <c r="H58" i="12"/>
  <c r="H59" i="12"/>
  <c r="H60" i="12"/>
  <c r="H66" i="12"/>
  <c r="H67" i="12"/>
  <c r="H68" i="12"/>
  <c r="H74" i="12"/>
  <c r="H75" i="12"/>
  <c r="H76" i="12"/>
  <c r="H82" i="12"/>
  <c r="H83" i="12"/>
  <c r="H84" i="12"/>
  <c r="H90" i="12"/>
  <c r="H91" i="12"/>
  <c r="H92" i="12"/>
  <c r="H98" i="12"/>
  <c r="H99" i="12"/>
  <c r="H100" i="12"/>
  <c r="H106" i="12"/>
  <c r="H107" i="12"/>
  <c r="H113" i="12"/>
  <c r="H121" i="12"/>
  <c r="H69" i="12"/>
  <c r="H45" i="12"/>
  <c r="H61" i="12"/>
  <c r="H32" i="12"/>
  <c r="G34" i="12"/>
  <c r="G35" i="12"/>
  <c r="G36" i="12"/>
  <c r="G42" i="12"/>
  <c r="G43" i="12"/>
  <c r="G44" i="12"/>
  <c r="G50" i="12"/>
  <c r="G51" i="12"/>
  <c r="G52" i="12"/>
  <c r="G58" i="12"/>
  <c r="G59" i="12"/>
  <c r="G60" i="12"/>
  <c r="G66" i="12"/>
  <c r="G67" i="12"/>
  <c r="G68" i="12"/>
  <c r="G74" i="12"/>
  <c r="G75" i="12"/>
  <c r="G76" i="12"/>
  <c r="G82" i="12"/>
  <c r="G83" i="12"/>
  <c r="G84" i="12"/>
  <c r="G90" i="12"/>
  <c r="G91" i="12"/>
  <c r="G92" i="12"/>
  <c r="G98" i="12"/>
  <c r="G99" i="12"/>
  <c r="G100" i="12"/>
  <c r="G106" i="12"/>
  <c r="G107" i="12"/>
  <c r="G113" i="12"/>
  <c r="G121" i="12"/>
  <c r="G39" i="12"/>
  <c r="G40" i="12"/>
  <c r="G37" i="12"/>
  <c r="G45" i="12"/>
  <c r="G53" i="12"/>
  <c r="G61" i="12"/>
  <c r="G69" i="12"/>
  <c r="G77" i="12"/>
  <c r="G85" i="12"/>
  <c r="G93" i="12"/>
  <c r="G101" i="12"/>
  <c r="G108" i="12"/>
  <c r="G114" i="12"/>
  <c r="G115" i="12"/>
  <c r="G116" i="12"/>
  <c r="G122" i="12"/>
  <c r="G123" i="12"/>
  <c r="G124" i="12"/>
  <c r="G54" i="12"/>
  <c r="G56" i="12"/>
  <c r="G62" i="12"/>
  <c r="G64" i="12"/>
  <c r="G70" i="12"/>
  <c r="G71" i="12"/>
  <c r="G38" i="12"/>
  <c r="G46" i="12"/>
  <c r="G47" i="12"/>
  <c r="G48" i="12"/>
  <c r="G55" i="12"/>
  <c r="G63" i="12"/>
  <c r="G32" i="12"/>
  <c r="G126" i="12"/>
  <c r="H125" i="12"/>
  <c r="H124" i="12"/>
  <c r="H122" i="12"/>
  <c r="G118" i="12"/>
  <c r="H117" i="12"/>
  <c r="H116" i="12"/>
  <c r="H114" i="12"/>
  <c r="G110" i="12"/>
  <c r="H109" i="12"/>
  <c r="H108" i="12"/>
  <c r="G105" i="12"/>
  <c r="H104" i="12"/>
  <c r="G103" i="12"/>
  <c r="G97" i="12"/>
  <c r="H96" i="12"/>
  <c r="G95" i="12"/>
  <c r="G89" i="12"/>
  <c r="H88" i="12"/>
  <c r="G87" i="12"/>
  <c r="G81" i="12"/>
  <c r="H80" i="12"/>
  <c r="G79" i="12"/>
  <c r="G73" i="12"/>
  <c r="H72" i="12"/>
  <c r="F32" i="12"/>
  <c r="F125" i="12"/>
  <c r="F117" i="12"/>
  <c r="F109" i="12"/>
  <c r="F104" i="12"/>
  <c r="F103" i="12"/>
  <c r="F102" i="12"/>
  <c r="F96" i="12"/>
  <c r="F95" i="12"/>
  <c r="F94" i="12"/>
  <c r="F88" i="12"/>
  <c r="F87" i="12"/>
  <c r="F86" i="12"/>
  <c r="F80" i="12"/>
  <c r="F79" i="12"/>
  <c r="F78" i="12"/>
  <c r="F72" i="12"/>
  <c r="F71" i="12"/>
  <c r="F70" i="12"/>
  <c r="F64" i="12"/>
  <c r="F63" i="12"/>
  <c r="F62" i="12"/>
  <c r="F56" i="12"/>
  <c r="F55" i="12"/>
  <c r="F54" i="12"/>
  <c r="F48" i="12"/>
  <c r="F47" i="12"/>
  <c r="F46" i="12"/>
  <c r="F40" i="12"/>
  <c r="F39" i="12"/>
  <c r="F38" i="12"/>
  <c r="F124" i="12"/>
  <c r="F123" i="12"/>
  <c r="F122" i="12"/>
  <c r="F116" i="12"/>
  <c r="F115" i="12"/>
  <c r="F114" i="12"/>
  <c r="F108" i="12"/>
  <c r="F101" i="12"/>
  <c r="F93" i="12"/>
  <c r="F85" i="12"/>
  <c r="F77" i="12"/>
  <c r="F69" i="12"/>
  <c r="F61" i="12"/>
  <c r="F53" i="12"/>
  <c r="F45" i="12"/>
  <c r="E124" i="12"/>
  <c r="E120" i="12"/>
  <c r="E116" i="12"/>
  <c r="E112" i="12"/>
  <c r="E44" i="12"/>
  <c r="E104" i="12"/>
  <c r="E100" i="12"/>
  <c r="E96" i="12"/>
  <c r="E92" i="12"/>
  <c r="E88" i="12"/>
  <c r="E84" i="12"/>
  <c r="E80" i="12"/>
  <c r="E76" i="12"/>
  <c r="E72" i="12"/>
  <c r="E68" i="12"/>
  <c r="E64" i="12"/>
  <c r="E60" i="12"/>
  <c r="E56" i="12"/>
  <c r="E52" i="12"/>
  <c r="E48" i="12"/>
  <c r="E40" i="12"/>
  <c r="E36" i="12"/>
  <c r="E32" i="12"/>
  <c r="E127" i="12"/>
  <c r="E123" i="12"/>
  <c r="E119" i="12"/>
  <c r="E115" i="12"/>
  <c r="E111" i="12"/>
  <c r="E107" i="12"/>
  <c r="E103" i="12"/>
  <c r="E99" i="12"/>
  <c r="E95" i="12"/>
  <c r="E91" i="12"/>
  <c r="E87" i="12"/>
  <c r="E83" i="12"/>
  <c r="E79" i="12"/>
  <c r="E75" i="12"/>
  <c r="E71" i="12"/>
  <c r="E67" i="12"/>
  <c r="E63" i="12"/>
  <c r="E59" i="12"/>
  <c r="E55" i="12"/>
  <c r="E51" i="12"/>
  <c r="E47" i="12"/>
  <c r="E43" i="12"/>
  <c r="E39" i="12"/>
  <c r="G65" i="3"/>
  <c r="G64" i="3"/>
  <c r="C31" i="9"/>
  <c r="D6" i="9"/>
  <c r="I42" i="3"/>
  <c r="I41" i="3"/>
  <c r="L14" i="9"/>
  <c r="K14" i="9"/>
  <c r="L13" i="9"/>
  <c r="K13" i="9"/>
  <c r="P13" i="9"/>
  <c r="J14" i="9"/>
  <c r="J13" i="9"/>
  <c r="J15" i="9"/>
  <c r="P5" i="11"/>
  <c r="F18" i="3"/>
  <c r="P5" i="3"/>
  <c r="K15" i="9"/>
  <c r="H35" i="9"/>
  <c r="H36" i="9"/>
  <c r="J63" i="9"/>
  <c r="H34" i="9"/>
  <c r="K63" i="9"/>
  <c r="D10" i="9"/>
  <c r="D13" i="9"/>
  <c r="D14" i="9" a="1"/>
  <c r="D12" i="9"/>
  <c r="D9" i="9"/>
  <c r="D8" i="9"/>
  <c r="M13" i="9"/>
  <c r="M14" i="9"/>
  <c r="J34" i="9"/>
  <c r="J36" i="9"/>
  <c r="K34" i="9"/>
  <c r="K36" i="9"/>
  <c r="B42" i="1"/>
  <c r="B45" i="10"/>
  <c r="B43" i="14"/>
  <c r="C42" i="10"/>
  <c r="B45" i="8"/>
  <c r="D43" i="14"/>
  <c r="B45" i="14"/>
  <c r="C41" i="1"/>
  <c r="C45" i="8"/>
  <c r="D42" i="1"/>
  <c r="C43" i="14"/>
  <c r="B42" i="10"/>
  <c r="D41" i="1"/>
  <c r="C43" i="1"/>
  <c r="D43" i="10"/>
  <c r="C44" i="14"/>
  <c r="B44" i="10"/>
  <c r="C45" i="14"/>
  <c r="A45" i="8"/>
  <c r="C45" i="10"/>
  <c r="B44" i="8"/>
  <c r="C43" i="10"/>
  <c r="D45" i="14"/>
  <c r="D44" i="14"/>
  <c r="D43" i="1"/>
  <c r="D44" i="10"/>
  <c r="C44" i="10"/>
  <c r="B44" i="1"/>
  <c r="B44" i="14"/>
  <c r="A46" i="8"/>
  <c r="D42" i="14"/>
  <c r="B41" i="1"/>
  <c r="A44" i="8"/>
  <c r="C47" i="8"/>
  <c r="C46" i="8"/>
  <c r="B43" i="10"/>
  <c r="C42" i="1"/>
  <c r="C44" i="8"/>
  <c r="D42" i="10"/>
  <c r="B46" i="8"/>
  <c r="D44" i="1"/>
  <c r="C44" i="1"/>
  <c r="D45" i="10"/>
  <c r="B43" i="1"/>
  <c r="C42" i="14"/>
  <c r="B47" i="8"/>
  <c r="B42" i="14"/>
  <c r="A47" i="8"/>
  <c r="B34" i="3" l="1"/>
  <c r="M34" i="3" s="1"/>
  <c r="V2" i="3" s="1"/>
  <c r="L34" i="3"/>
  <c r="V3" i="3" s="1"/>
  <c r="C34" i="3"/>
  <c r="I34" i="3" s="1"/>
  <c r="N26" i="1" s="1"/>
  <c r="H34" i="3"/>
  <c r="M26" i="1" s="1"/>
  <c r="K34" i="3"/>
  <c r="P26" i="1" s="1"/>
  <c r="G34" i="3"/>
  <c r="U2" i="3" s="1"/>
  <c r="I33" i="16"/>
  <c r="R26" i="1"/>
  <c r="R28" i="14"/>
  <c r="U121" i="15"/>
  <c r="U122" i="15"/>
  <c r="U123" i="15"/>
  <c r="U136" i="15"/>
  <c r="U137" i="15"/>
  <c r="U138" i="15"/>
  <c r="U139" i="15"/>
  <c r="U152" i="15"/>
  <c r="U153" i="15"/>
  <c r="U154" i="15"/>
  <c r="U155" i="15"/>
  <c r="U168" i="15"/>
  <c r="U169" i="15"/>
  <c r="U170" i="15"/>
  <c r="U171" i="15"/>
  <c r="U184" i="15"/>
  <c r="U185" i="15"/>
  <c r="U186" i="15"/>
  <c r="U187" i="15"/>
  <c r="U200" i="15"/>
  <c r="U201" i="15"/>
  <c r="U202" i="15"/>
  <c r="U203" i="15"/>
  <c r="U216" i="15"/>
  <c r="U217" i="15"/>
  <c r="U218" i="15"/>
  <c r="U219" i="15"/>
  <c r="U230" i="15"/>
  <c r="U234" i="15"/>
  <c r="U241" i="15"/>
  <c r="U243" i="15"/>
  <c r="U246" i="15"/>
  <c r="U250" i="15"/>
  <c r="U257" i="15"/>
  <c r="U259" i="15"/>
  <c r="U262" i="15"/>
  <c r="U266" i="15"/>
  <c r="U273" i="15"/>
  <c r="U275" i="15"/>
  <c r="U278" i="15"/>
  <c r="U282" i="15"/>
  <c r="U289" i="15"/>
  <c r="U291" i="15"/>
  <c r="U294" i="15"/>
  <c r="U298" i="15"/>
  <c r="U305" i="15"/>
  <c r="U307" i="15"/>
  <c r="U310" i="15"/>
  <c r="U314" i="15"/>
  <c r="U321" i="15"/>
  <c r="U323" i="15"/>
  <c r="U326" i="15"/>
  <c r="U330" i="15"/>
  <c r="U337" i="15"/>
  <c r="U339" i="15"/>
  <c r="U342" i="15"/>
  <c r="U346" i="15"/>
  <c r="U353" i="15"/>
  <c r="U355" i="15"/>
  <c r="U359" i="15"/>
  <c r="U363" i="15"/>
  <c r="U371" i="15"/>
  <c r="U379" i="15"/>
  <c r="U383" i="15"/>
  <c r="U385" i="15"/>
  <c r="U390" i="15"/>
  <c r="U399" i="15"/>
  <c r="U140" i="15"/>
  <c r="U141" i="15"/>
  <c r="U142" i="15"/>
  <c r="U143" i="15"/>
  <c r="U156" i="15"/>
  <c r="U157" i="15"/>
  <c r="U158" i="15"/>
  <c r="U159" i="15"/>
  <c r="U172" i="15"/>
  <c r="U173" i="15"/>
  <c r="U174" i="15"/>
  <c r="U175" i="15"/>
  <c r="U188" i="15"/>
  <c r="U189" i="15"/>
  <c r="U190" i="15"/>
  <c r="U191" i="15"/>
  <c r="U204" i="15"/>
  <c r="U205" i="15"/>
  <c r="U206" i="15"/>
  <c r="U207" i="15"/>
  <c r="U220" i="15"/>
  <c r="U221" i="15"/>
  <c r="U222" i="15"/>
  <c r="U223" i="15"/>
  <c r="U229" i="15"/>
  <c r="U233" i="15"/>
  <c r="U236" i="15"/>
  <c r="U238" i="15"/>
  <c r="U249" i="15"/>
  <c r="U252" i="15"/>
  <c r="U254" i="15"/>
  <c r="U265" i="15"/>
  <c r="U268" i="15"/>
  <c r="U270" i="15"/>
  <c r="U281" i="15"/>
  <c r="U284" i="15"/>
  <c r="U286" i="15"/>
  <c r="U297" i="15"/>
  <c r="U300" i="15"/>
  <c r="U302" i="15"/>
  <c r="U313" i="15"/>
  <c r="U316" i="15"/>
  <c r="U318" i="15"/>
  <c r="U329" i="15"/>
  <c r="U332" i="15"/>
  <c r="U334" i="15"/>
  <c r="U345" i="15"/>
  <c r="U348" i="15"/>
  <c r="U350" i="15"/>
  <c r="U361" i="15"/>
  <c r="U365" i="15"/>
  <c r="U369" i="15"/>
  <c r="U372" i="15"/>
  <c r="U374" i="15"/>
  <c r="U377" i="15"/>
  <c r="U386" i="15"/>
  <c r="U391" i="15"/>
  <c r="L26" i="14"/>
  <c r="U132" i="15"/>
  <c r="U133" i="15"/>
  <c r="U134" i="15"/>
  <c r="U135" i="15"/>
  <c r="U148" i="15"/>
  <c r="U149" i="15"/>
  <c r="U150" i="15"/>
  <c r="U151" i="15"/>
  <c r="U164" i="15"/>
  <c r="U165" i="15"/>
  <c r="U166" i="15"/>
  <c r="U167" i="15"/>
  <c r="U180" i="15"/>
  <c r="U181" i="15"/>
  <c r="U182" i="15"/>
  <c r="U183" i="15"/>
  <c r="U196" i="15"/>
  <c r="U197" i="15"/>
  <c r="U198" i="15"/>
  <c r="U199" i="15"/>
  <c r="U212" i="15"/>
  <c r="U213" i="15"/>
  <c r="U214" i="15"/>
  <c r="U215" i="15"/>
  <c r="U231" i="15"/>
  <c r="U232" i="15"/>
  <c r="U237" i="15"/>
  <c r="U239" i="15"/>
  <c r="U244" i="15"/>
  <c r="U247" i="15"/>
  <c r="U248" i="15"/>
  <c r="U253" i="15"/>
  <c r="U255" i="15"/>
  <c r="U260" i="15"/>
  <c r="U263" i="15"/>
  <c r="U264" i="15"/>
  <c r="U269" i="15"/>
  <c r="U271" i="15"/>
  <c r="U276" i="15"/>
  <c r="U279" i="15"/>
  <c r="U280" i="15"/>
  <c r="U285" i="15"/>
  <c r="U287" i="15"/>
  <c r="U292" i="15"/>
  <c r="U295" i="15"/>
  <c r="U296" i="15"/>
  <c r="U301" i="15"/>
  <c r="U303" i="15"/>
  <c r="U308" i="15"/>
  <c r="U311" i="15"/>
  <c r="U312" i="15"/>
  <c r="U317" i="15"/>
  <c r="U319" i="15"/>
  <c r="U324" i="15"/>
  <c r="U327" i="15"/>
  <c r="U328" i="15"/>
  <c r="U333" i="15"/>
  <c r="U335" i="15"/>
  <c r="U340" i="15"/>
  <c r="U343" i="15"/>
  <c r="U344" i="15"/>
  <c r="U349" i="15"/>
  <c r="U351" i="15"/>
  <c r="U356" i="15"/>
  <c r="U358" i="15"/>
  <c r="U360" i="15"/>
  <c r="U364" i="15"/>
  <c r="U367" i="15"/>
  <c r="U370" i="15"/>
  <c r="U373" i="15"/>
  <c r="U376" i="15"/>
  <c r="U378" i="15"/>
  <c r="U380" i="15"/>
  <c r="U382" i="15"/>
  <c r="U393" i="15"/>
  <c r="Q26" i="14"/>
  <c r="L3" i="3"/>
  <c r="L4" i="11"/>
  <c r="Q25" i="14"/>
  <c r="AG6" i="15"/>
  <c r="AG10" i="15"/>
  <c r="AG14" i="15"/>
  <c r="AG19" i="15"/>
  <c r="AG23" i="15"/>
  <c r="AG27" i="15"/>
  <c r="AG31" i="15"/>
  <c r="AG35" i="15"/>
  <c r="AG39" i="15"/>
  <c r="AG43" i="15"/>
  <c r="AG47" i="15"/>
  <c r="AG51" i="15"/>
  <c r="AG55" i="15"/>
  <c r="AG59" i="15"/>
  <c r="AG63" i="15"/>
  <c r="AG67" i="15"/>
  <c r="AG71" i="15"/>
  <c r="AG75" i="15"/>
  <c r="AG79" i="15"/>
  <c r="AG83" i="15"/>
  <c r="AG87" i="15"/>
  <c r="AG91" i="15"/>
  <c r="AG95" i="15"/>
  <c r="AG99" i="15"/>
  <c r="AG103" i="15"/>
  <c r="AG107" i="15"/>
  <c r="AG111" i="15"/>
  <c r="AG115" i="15"/>
  <c r="AG119" i="15"/>
  <c r="AG123" i="15"/>
  <c r="AG127" i="15"/>
  <c r="AG131" i="15"/>
  <c r="AG135" i="15"/>
  <c r="AG139" i="15"/>
  <c r="AG143" i="15"/>
  <c r="AG147" i="15"/>
  <c r="AG151" i="15"/>
  <c r="AG155" i="15"/>
  <c r="AG159" i="15"/>
  <c r="AG163" i="15"/>
  <c r="AG167" i="15"/>
  <c r="AG171" i="15"/>
  <c r="AG175" i="15"/>
  <c r="AG179" i="15"/>
  <c r="AG183" i="15"/>
  <c r="AG187" i="15"/>
  <c r="AG191" i="15"/>
  <c r="AG15" i="15"/>
  <c r="AG8" i="15"/>
  <c r="AG12" i="15"/>
  <c r="AG17" i="15"/>
  <c r="AG21" i="15"/>
  <c r="AG25" i="15"/>
  <c r="AG29" i="15"/>
  <c r="AG33" i="15"/>
  <c r="AG37" i="15"/>
  <c r="AG41" i="15"/>
  <c r="AG45" i="15"/>
  <c r="AG49" i="15"/>
  <c r="AG53" i="15"/>
  <c r="AG57" i="15"/>
  <c r="AG61" i="15"/>
  <c r="AG65" i="15"/>
  <c r="AG69" i="15"/>
  <c r="AG73" i="15"/>
  <c r="AG77" i="15"/>
  <c r="AG81" i="15"/>
  <c r="AG85" i="15"/>
  <c r="AG89" i="15"/>
  <c r="AG93" i="15"/>
  <c r="AG97" i="15"/>
  <c r="AG101" i="15"/>
  <c r="AG105" i="15"/>
  <c r="AG109" i="15"/>
  <c r="AG113" i="15"/>
  <c r="AG117" i="15"/>
  <c r="AG121" i="15"/>
  <c r="AG125" i="15"/>
  <c r="AG129" i="15"/>
  <c r="AG133" i="15"/>
  <c r="AG137" i="15"/>
  <c r="AG141" i="15"/>
  <c r="AG145" i="15"/>
  <c r="AG149" i="15"/>
  <c r="AG153" i="15"/>
  <c r="AG157" i="15"/>
  <c r="AG161" i="15"/>
  <c r="AG165" i="15"/>
  <c r="AG169" i="15"/>
  <c r="AG173" i="15"/>
  <c r="AG177" i="15"/>
  <c r="AG181" i="15"/>
  <c r="AG185" i="15"/>
  <c r="AG176" i="11"/>
  <c r="AG128" i="11"/>
  <c r="AG96" i="11"/>
  <c r="AG64" i="11"/>
  <c r="AG32" i="11"/>
  <c r="AG191" i="11"/>
  <c r="AG12" i="11"/>
  <c r="AG23" i="11"/>
  <c r="AG34" i="11"/>
  <c r="AG50" i="11"/>
  <c r="AG61" i="11"/>
  <c r="AG71" i="11"/>
  <c r="AG87" i="11"/>
  <c r="AG98" i="11"/>
  <c r="AG109" i="11"/>
  <c r="AG125" i="11"/>
  <c r="AG135" i="11"/>
  <c r="AG146" i="11"/>
  <c r="AG157" i="11"/>
  <c r="AG167" i="11"/>
  <c r="AG181" i="11"/>
  <c r="AG160" i="11"/>
  <c r="AG144" i="11"/>
  <c r="AG112" i="11"/>
  <c r="AG80" i="11"/>
  <c r="AG48" i="11"/>
  <c r="AG16" i="11"/>
  <c r="AG182" i="11"/>
  <c r="AG6" i="11"/>
  <c r="AG18" i="11"/>
  <c r="AG29" i="11"/>
  <c r="AG39" i="11"/>
  <c r="AG45" i="11"/>
  <c r="AG55" i="11"/>
  <c r="AG66" i="11"/>
  <c r="AG77" i="11"/>
  <c r="AG82" i="11"/>
  <c r="AG93" i="11"/>
  <c r="AG103" i="11"/>
  <c r="AG114" i="11"/>
  <c r="AG119" i="11"/>
  <c r="AG130" i="11"/>
  <c r="AG141" i="11"/>
  <c r="AG151" i="11"/>
  <c r="AG162" i="11"/>
  <c r="AG173" i="11"/>
  <c r="AG172" i="11"/>
  <c r="AG140" i="11"/>
  <c r="AG108" i="11"/>
  <c r="AG76" i="11"/>
  <c r="AG44" i="11"/>
  <c r="AG11" i="11"/>
  <c r="AG177" i="11"/>
  <c r="AG13" i="11"/>
  <c r="AG25" i="11"/>
  <c r="AG35" i="11"/>
  <c r="AG51" i="11"/>
  <c r="AG62" i="11"/>
  <c r="AG73" i="11"/>
  <c r="AG89" i="11"/>
  <c r="AG99" i="11"/>
  <c r="AG110" i="11"/>
  <c r="AG126" i="11"/>
  <c r="AG137" i="11"/>
  <c r="AG153" i="11"/>
  <c r="AG169" i="11"/>
  <c r="AG185" i="11"/>
  <c r="AG188" i="11"/>
  <c r="AG156" i="11"/>
  <c r="AG124" i="11"/>
  <c r="AG92" i="11"/>
  <c r="AG60" i="11"/>
  <c r="AG28" i="11"/>
  <c r="AG183" i="11"/>
  <c r="AG8" i="11"/>
  <c r="AG19" i="11"/>
  <c r="AG30" i="11"/>
  <c r="AG41" i="11"/>
  <c r="AG46" i="11"/>
  <c r="AG57" i="11"/>
  <c r="AG67" i="11"/>
  <c r="AG78" i="11"/>
  <c r="AG83" i="11"/>
  <c r="AG94" i="11"/>
  <c r="AG105" i="11"/>
  <c r="AG115" i="11"/>
  <c r="AG121" i="11"/>
  <c r="AG131" i="11"/>
  <c r="AG142" i="11"/>
  <c r="AG147" i="11"/>
  <c r="AG158" i="11"/>
  <c r="AG163" i="11"/>
  <c r="AG174" i="11"/>
  <c r="AG184" i="11"/>
  <c r="AG168" i="11"/>
  <c r="AG152" i="11"/>
  <c r="AG136" i="11"/>
  <c r="AG120" i="11"/>
  <c r="AG104" i="11"/>
  <c r="AG88" i="11"/>
  <c r="AG72" i="11"/>
  <c r="AG56" i="11"/>
  <c r="AG40" i="11"/>
  <c r="AG24" i="11"/>
  <c r="AG7" i="11"/>
  <c r="AG178" i="11"/>
  <c r="AG9" i="11"/>
  <c r="AG14" i="11"/>
  <c r="AG21" i="11"/>
  <c r="AG26" i="11"/>
  <c r="AG31" i="11"/>
  <c r="AG37" i="11"/>
  <c r="AG42" i="11"/>
  <c r="AG47" i="11"/>
  <c r="AG53" i="11"/>
  <c r="AG58" i="11"/>
  <c r="AG63" i="11"/>
  <c r="AG69" i="11"/>
  <c r="AG74" i="11"/>
  <c r="AG79" i="11"/>
  <c r="AG85" i="11"/>
  <c r="AG90" i="11"/>
  <c r="AG95" i="11"/>
  <c r="AG101" i="11"/>
  <c r="AG106" i="11"/>
  <c r="AG111" i="11"/>
  <c r="AG117" i="11"/>
  <c r="AG122" i="11"/>
  <c r="AG127" i="11"/>
  <c r="AG133" i="11"/>
  <c r="AG138" i="11"/>
  <c r="AG143" i="11"/>
  <c r="AG149" i="11"/>
  <c r="AG154" i="11"/>
  <c r="AG159" i="11"/>
  <c r="AG165" i="11"/>
  <c r="AG170" i="11"/>
  <c r="AG175" i="11"/>
  <c r="AG186" i="11"/>
  <c r="AG192" i="11"/>
  <c r="AG180" i="11"/>
  <c r="AG164" i="11"/>
  <c r="AG148" i="11"/>
  <c r="AG132" i="11"/>
  <c r="AG116" i="11"/>
  <c r="AG100" i="11"/>
  <c r="AG84" i="11"/>
  <c r="AG68" i="11"/>
  <c r="AG52" i="11"/>
  <c r="AG36" i="11"/>
  <c r="AG20" i="11"/>
  <c r="AG187" i="11"/>
  <c r="AG189" i="11"/>
  <c r="AG10" i="11"/>
  <c r="AG17" i="11"/>
  <c r="AG22" i="11"/>
  <c r="AG27" i="11"/>
  <c r="AG33" i="11"/>
  <c r="AG38" i="11"/>
  <c r="AG43" i="11"/>
  <c r="AG49" i="11"/>
  <c r="AG54" i="11"/>
  <c r="AG59" i="11"/>
  <c r="AG65" i="11"/>
  <c r="AG70" i="11"/>
  <c r="AG75" i="11"/>
  <c r="AG81" i="11"/>
  <c r="AG86" i="11"/>
  <c r="AG91" i="11"/>
  <c r="AG97" i="11"/>
  <c r="AG102" i="11"/>
  <c r="AG107" i="11"/>
  <c r="AG113" i="11"/>
  <c r="AG118" i="11"/>
  <c r="AG123" i="11"/>
  <c r="AG129" i="11"/>
  <c r="AG134" i="11"/>
  <c r="AG139" i="11"/>
  <c r="AG145" i="11"/>
  <c r="AG150" i="11"/>
  <c r="AG155" i="11"/>
  <c r="AG161" i="11"/>
  <c r="AG166" i="11"/>
  <c r="AG171" i="11"/>
  <c r="AG179" i="11"/>
  <c r="AG190" i="11"/>
  <c r="AG152" i="3"/>
  <c r="AG156" i="3"/>
  <c r="AG160" i="3"/>
  <c r="AG164" i="3"/>
  <c r="AG168" i="3"/>
  <c r="AG181" i="3"/>
  <c r="AG149" i="3"/>
  <c r="AG153" i="3"/>
  <c r="AG157" i="3"/>
  <c r="AG161" i="3"/>
  <c r="AG165" i="3"/>
  <c r="AG169" i="3"/>
  <c r="AG185" i="3"/>
  <c r="AG150" i="3"/>
  <c r="AG154" i="3"/>
  <c r="AG158" i="3"/>
  <c r="AG162" i="3"/>
  <c r="AG166" i="3"/>
  <c r="AG173" i="3"/>
  <c r="AG189" i="3"/>
  <c r="AG170" i="3"/>
  <c r="AG174" i="3"/>
  <c r="AG178" i="3"/>
  <c r="AG182" i="3"/>
  <c r="AG186" i="3"/>
  <c r="AG190" i="3"/>
  <c r="AG171" i="3"/>
  <c r="AG175" i="3"/>
  <c r="AG179" i="3"/>
  <c r="AG183" i="3"/>
  <c r="AG187" i="3"/>
  <c r="AG191" i="3"/>
  <c r="AG172" i="3"/>
  <c r="AG176" i="3"/>
  <c r="AG180" i="3"/>
  <c r="AG184" i="3"/>
  <c r="AG188" i="3"/>
  <c r="G4" i="3"/>
  <c r="S402" i="15"/>
  <c r="S396" i="15"/>
  <c r="S392" i="15"/>
  <c r="S389" i="15"/>
  <c r="S386" i="15"/>
  <c r="S382" i="15"/>
  <c r="S379" i="15"/>
  <c r="S375" i="15"/>
  <c r="S371" i="15"/>
  <c r="S361" i="15"/>
  <c r="S360" i="15"/>
  <c r="S358" i="15"/>
  <c r="S355" i="15"/>
  <c r="S354" i="15"/>
  <c r="S353" i="15"/>
  <c r="S352" i="15"/>
  <c r="S339" i="15"/>
  <c r="S338" i="15"/>
  <c r="S337" i="15"/>
  <c r="S336" i="15"/>
  <c r="S323" i="15"/>
  <c r="S322" i="15"/>
  <c r="S321" i="15"/>
  <c r="S320" i="15"/>
  <c r="S307" i="15"/>
  <c r="S306" i="15"/>
  <c r="S305" i="15"/>
  <c r="S304" i="15"/>
  <c r="S291" i="15"/>
  <c r="S290" i="15"/>
  <c r="S289" i="15"/>
  <c r="S288" i="15"/>
  <c r="S275" i="15"/>
  <c r="S274" i="15"/>
  <c r="S273" i="15"/>
  <c r="S272" i="15"/>
  <c r="S259" i="15"/>
  <c r="S258" i="15"/>
  <c r="S257" i="15"/>
  <c r="S256" i="15"/>
  <c r="S243" i="15"/>
  <c r="S242" i="15"/>
  <c r="S241" i="15"/>
  <c r="S240" i="15"/>
  <c r="S387" i="15"/>
  <c r="S383" i="15"/>
  <c r="S376" i="15"/>
  <c r="S372" i="15"/>
  <c r="S365" i="15"/>
  <c r="S364" i="15"/>
  <c r="S362" i="15"/>
  <c r="S359" i="15"/>
  <c r="S351" i="15"/>
  <c r="S350" i="15"/>
  <c r="S349" i="15"/>
  <c r="S348" i="15"/>
  <c r="S335" i="15"/>
  <c r="S334" i="15"/>
  <c r="S333" i="15"/>
  <c r="S332" i="15"/>
  <c r="S319" i="15"/>
  <c r="S318" i="15"/>
  <c r="S317" i="15"/>
  <c r="S316" i="15"/>
  <c r="S303" i="15"/>
  <c r="S302" i="15"/>
  <c r="S301" i="15"/>
  <c r="S300" i="15"/>
  <c r="S287" i="15"/>
  <c r="S286" i="15"/>
  <c r="S285" i="15"/>
  <c r="S284" i="15"/>
  <c r="S271" i="15"/>
  <c r="S270" i="15"/>
  <c r="S269" i="15"/>
  <c r="S268" i="15"/>
  <c r="S255" i="15"/>
  <c r="S254" i="15"/>
  <c r="S253" i="15"/>
  <c r="S252" i="15"/>
  <c r="S239" i="15"/>
  <c r="S238" i="15"/>
  <c r="S237" i="15"/>
  <c r="S236" i="15"/>
  <c r="S404" i="15"/>
  <c r="S398" i="15"/>
  <c r="S390" i="15"/>
  <c r="S388" i="15"/>
  <c r="S384" i="15"/>
  <c r="S377" i="15"/>
  <c r="S373" i="15"/>
  <c r="S369" i="15"/>
  <c r="S368" i="15"/>
  <c r="S366" i="15"/>
  <c r="S363" i="15"/>
  <c r="S347" i="15"/>
  <c r="S346" i="15"/>
  <c r="S345" i="15"/>
  <c r="S344" i="15"/>
  <c r="S331" i="15"/>
  <c r="S330" i="15"/>
  <c r="S329" i="15"/>
  <c r="S328" i="15"/>
  <c r="S315" i="15"/>
  <c r="S314" i="15"/>
  <c r="S313" i="15"/>
  <c r="S312" i="15"/>
  <c r="S299" i="15"/>
  <c r="S298" i="15"/>
  <c r="S297" i="15"/>
  <c r="S296" i="15"/>
  <c r="S283" i="15"/>
  <c r="S282" i="15"/>
  <c r="S281" i="15"/>
  <c r="S280" i="15"/>
  <c r="S267" i="15"/>
  <c r="S266" i="15"/>
  <c r="S265" i="15"/>
  <c r="S264" i="15"/>
  <c r="S251" i="15"/>
  <c r="S250" i="15"/>
  <c r="S249" i="15"/>
  <c r="S248" i="15"/>
  <c r="S235" i="15"/>
  <c r="S234" i="15"/>
  <c r="S233" i="15"/>
  <c r="AA390" i="15"/>
  <c r="AA384" i="15"/>
  <c r="AA380" i="15"/>
  <c r="AA379" i="15"/>
  <c r="AA377" i="15"/>
  <c r="AA373" i="15"/>
  <c r="AA369" i="15"/>
  <c r="AA366" i="15"/>
  <c r="AA356" i="15"/>
  <c r="AA355" i="15"/>
  <c r="AA342" i="15"/>
  <c r="AA341" i="15"/>
  <c r="AA340" i="15"/>
  <c r="AA339" i="15"/>
  <c r="AA326" i="15"/>
  <c r="AA325" i="15"/>
  <c r="AA324" i="15"/>
  <c r="AA323" i="15"/>
  <c r="AA310" i="15"/>
  <c r="AA309" i="15"/>
  <c r="AA308" i="15"/>
  <c r="AA307" i="15"/>
  <c r="AA294" i="15"/>
  <c r="AA293" i="15"/>
  <c r="AA292" i="15"/>
  <c r="AA291" i="15"/>
  <c r="AA278" i="15"/>
  <c r="AA277" i="15"/>
  <c r="AA276" i="15"/>
  <c r="AA275" i="15"/>
  <c r="AA262" i="15"/>
  <c r="AA261" i="15"/>
  <c r="AA260" i="15"/>
  <c r="AA259" i="15"/>
  <c r="AA246" i="15"/>
  <c r="AA245" i="15"/>
  <c r="AA244" i="15"/>
  <c r="AA243" i="15"/>
  <c r="AA404" i="15"/>
  <c r="AA398" i="15"/>
  <c r="AA391" i="15"/>
  <c r="AA388" i="15"/>
  <c r="AA385" i="15"/>
  <c r="AA381" i="15"/>
  <c r="AA378" i="15"/>
  <c r="AA374" i="15"/>
  <c r="AA370" i="15"/>
  <c r="AA360" i="15"/>
  <c r="AA359" i="15"/>
  <c r="AA357" i="15"/>
  <c r="AA354" i="15"/>
  <c r="AA353" i="15"/>
  <c r="AA352" i="15"/>
  <c r="AA351" i="15"/>
  <c r="AA338" i="15"/>
  <c r="AA337" i="15"/>
  <c r="AA336" i="15"/>
  <c r="AA335" i="15"/>
  <c r="AA322" i="15"/>
  <c r="AA321" i="15"/>
  <c r="AA320" i="15"/>
  <c r="AA319" i="15"/>
  <c r="AA306" i="15"/>
  <c r="AA305" i="15"/>
  <c r="AA304" i="15"/>
  <c r="AA303" i="15"/>
  <c r="AA290" i="15"/>
  <c r="AA289" i="15"/>
  <c r="AA288" i="15"/>
  <c r="AA287" i="15"/>
  <c r="AA274" i="15"/>
  <c r="AA273" i="15"/>
  <c r="AA272" i="15"/>
  <c r="AA271" i="15"/>
  <c r="AA258" i="15"/>
  <c r="AA257" i="15"/>
  <c r="AA256" i="15"/>
  <c r="AA255" i="15"/>
  <c r="AA242" i="15"/>
  <c r="AA241" i="15"/>
  <c r="AA240" i="15"/>
  <c r="AA239" i="15"/>
  <c r="AA400" i="15"/>
  <c r="AA394" i="15"/>
  <c r="AA392" i="15"/>
  <c r="AA386" i="15"/>
  <c r="AA382" i="15"/>
  <c r="AA375" i="15"/>
  <c r="AA371" i="15"/>
  <c r="AA364" i="15"/>
  <c r="AA363" i="15"/>
  <c r="AA361" i="15"/>
  <c r="AA358" i="15"/>
  <c r="AA350" i="15"/>
  <c r="AA349" i="15"/>
  <c r="AA348" i="15"/>
  <c r="AA347" i="15"/>
  <c r="AA334" i="15"/>
  <c r="AA333" i="15"/>
  <c r="AA332" i="15"/>
  <c r="AA331" i="15"/>
  <c r="AA318" i="15"/>
  <c r="AA317" i="15"/>
  <c r="AA316" i="15"/>
  <c r="AA315" i="15"/>
  <c r="AA302" i="15"/>
  <c r="AA301" i="15"/>
  <c r="AA300" i="15"/>
  <c r="AA299" i="15"/>
  <c r="AA286" i="15"/>
  <c r="AA285" i="15"/>
  <c r="AA284" i="15"/>
  <c r="AA283" i="15"/>
  <c r="AA270" i="15"/>
  <c r="AA269" i="15"/>
  <c r="AA268" i="15"/>
  <c r="AA267" i="15"/>
  <c r="AA254" i="15"/>
  <c r="AA253" i="15"/>
  <c r="AA252" i="15"/>
  <c r="AA251" i="15"/>
  <c r="AA238" i="15"/>
  <c r="AA237" i="15"/>
  <c r="AA236" i="15"/>
  <c r="AA235" i="15"/>
  <c r="R29" i="14"/>
  <c r="Q28" i="14"/>
  <c r="AA234" i="15"/>
  <c r="S246" i="15"/>
  <c r="AA250" i="15"/>
  <c r="S262" i="15"/>
  <c r="AA266" i="15"/>
  <c r="S278" i="15"/>
  <c r="AA282" i="15"/>
  <c r="S294" i="15"/>
  <c r="AA298" i="15"/>
  <c r="S310" i="15"/>
  <c r="AA314" i="15"/>
  <c r="S326" i="15"/>
  <c r="AA330" i="15"/>
  <c r="S342" i="15"/>
  <c r="AA346" i="15"/>
  <c r="S367" i="15"/>
  <c r="AA367" i="15"/>
  <c r="AA389" i="15"/>
  <c r="Q29" i="14"/>
  <c r="Q27" i="14"/>
  <c r="S228" i="15"/>
  <c r="S229" i="15"/>
  <c r="S230" i="15"/>
  <c r="S231" i="15"/>
  <c r="AA231" i="15"/>
  <c r="AA232" i="15"/>
  <c r="S244" i="15"/>
  <c r="AA248" i="15"/>
  <c r="S260" i="15"/>
  <c r="AA264" i="15"/>
  <c r="S276" i="15"/>
  <c r="AA280" i="15"/>
  <c r="S292" i="15"/>
  <c r="AA296" i="15"/>
  <c r="S308" i="15"/>
  <c r="AA312" i="15"/>
  <c r="S324" i="15"/>
  <c r="AA328" i="15"/>
  <c r="S340" i="15"/>
  <c r="AA344" i="15"/>
  <c r="S356" i="15"/>
  <c r="AA365" i="15"/>
  <c r="S380" i="15"/>
  <c r="S391" i="15"/>
  <c r="J3" i="15"/>
  <c r="L3" i="15"/>
  <c r="H5" i="15"/>
  <c r="H6" i="15" s="1"/>
  <c r="I33" i="15"/>
  <c r="N25" i="14" s="1"/>
  <c r="I35" i="15"/>
  <c r="N27" i="14" s="1"/>
  <c r="J33" i="15"/>
  <c r="O25" i="14" s="1"/>
  <c r="I26" i="14"/>
  <c r="J35" i="15"/>
  <c r="O27" i="14" s="1"/>
  <c r="I29" i="14"/>
  <c r="Y406" i="15"/>
  <c r="Y403" i="15"/>
  <c r="Y401" i="15"/>
  <c r="Y398" i="15"/>
  <c r="Y396" i="15"/>
  <c r="Y378" i="15"/>
  <c r="Y377" i="15"/>
  <c r="Y376" i="15"/>
  <c r="Y375" i="15"/>
  <c r="Y374" i="15"/>
  <c r="Y373" i="15"/>
  <c r="Y372" i="15"/>
  <c r="Y366" i="15"/>
  <c r="Y362" i="15"/>
  <c r="Y358" i="15"/>
  <c r="Y354" i="15"/>
  <c r="Y350" i="15"/>
  <c r="Y346" i="15"/>
  <c r="Y342" i="15"/>
  <c r="Y338" i="15"/>
  <c r="Y334" i="15"/>
  <c r="Y330" i="15"/>
  <c r="Y326" i="15"/>
  <c r="Y322" i="15"/>
  <c r="Y318" i="15"/>
  <c r="Y314" i="15"/>
  <c r="Y310" i="15"/>
  <c r="Y306" i="15"/>
  <c r="Y302" i="15"/>
  <c r="Y298" i="15"/>
  <c r="Y294" i="15"/>
  <c r="Y290" i="15"/>
  <c r="Y286" i="15"/>
  <c r="Y282" i="15"/>
  <c r="Y278" i="15"/>
  <c r="Y274" i="15"/>
  <c r="Y270" i="15"/>
  <c r="Y266" i="15"/>
  <c r="Y262" i="15"/>
  <c r="Y258" i="15"/>
  <c r="Y254" i="15"/>
  <c r="Y250" i="15"/>
  <c r="Y246" i="15"/>
  <c r="Y242" i="15"/>
  <c r="Y238" i="15"/>
  <c r="Y234" i="15"/>
  <c r="Y230" i="15"/>
  <c r="Y226" i="15"/>
  <c r="Y222" i="15"/>
  <c r="Y218" i="15"/>
  <c r="Y214" i="15"/>
  <c r="Y210" i="15"/>
  <c r="Y206" i="15"/>
  <c r="Y202" i="15"/>
  <c r="Y198" i="15"/>
  <c r="Y194" i="15"/>
  <c r="Y190" i="15"/>
  <c r="Y186" i="15"/>
  <c r="Y182" i="15"/>
  <c r="Y178" i="15"/>
  <c r="Y174" i="15"/>
  <c r="Y170" i="15"/>
  <c r="Y166" i="15"/>
  <c r="Y162" i="15"/>
  <c r="Y158" i="15"/>
  <c r="Y154" i="15"/>
  <c r="Y150" i="15"/>
  <c r="Y146" i="15"/>
  <c r="Y142" i="15"/>
  <c r="Y138" i="15"/>
  <c r="Y134" i="15"/>
  <c r="Y130" i="15"/>
  <c r="Y126" i="15"/>
  <c r="Y122" i="15"/>
  <c r="Y404" i="15"/>
  <c r="Y399" i="15"/>
  <c r="Y394" i="15"/>
  <c r="Y388" i="15"/>
  <c r="Y387" i="15"/>
  <c r="Y371" i="15"/>
  <c r="Y370" i="15"/>
  <c r="Y365" i="15"/>
  <c r="Y361" i="15"/>
  <c r="Y357" i="15"/>
  <c r="Y353" i="15"/>
  <c r="Y349" i="15"/>
  <c r="Y345" i="15"/>
  <c r="Y341" i="15"/>
  <c r="Y337" i="15"/>
  <c r="Y333" i="15"/>
  <c r="Y329" i="15"/>
  <c r="Y325" i="15"/>
  <c r="Y321" i="15"/>
  <c r="Y317" i="15"/>
  <c r="Y313" i="15"/>
  <c r="Y309" i="15"/>
  <c r="Y305" i="15"/>
  <c r="Y301" i="15"/>
  <c r="Y297" i="15"/>
  <c r="Y293" i="15"/>
  <c r="Y289" i="15"/>
  <c r="Y285" i="15"/>
  <c r="Y281" i="15"/>
  <c r="Y277" i="15"/>
  <c r="Y273" i="15"/>
  <c r="Y269" i="15"/>
  <c r="Y265" i="15"/>
  <c r="Y261" i="15"/>
  <c r="Y257" i="15"/>
  <c r="Y253" i="15"/>
  <c r="Y249" i="15"/>
  <c r="Y245" i="15"/>
  <c r="Y241" i="15"/>
  <c r="Y237" i="15"/>
  <c r="Y233" i="15"/>
  <c r="Y229" i="15"/>
  <c r="Y225" i="15"/>
  <c r="Y221" i="15"/>
  <c r="Y217" i="15"/>
  <c r="Y213" i="15"/>
  <c r="Y209" i="15"/>
  <c r="Y205" i="15"/>
  <c r="Y201" i="15"/>
  <c r="Y197" i="15"/>
  <c r="Y193" i="15"/>
  <c r="Y189" i="15"/>
  <c r="Y185" i="15"/>
  <c r="Y181" i="15"/>
  <c r="Y177" i="15"/>
  <c r="Y173" i="15"/>
  <c r="Y169" i="15"/>
  <c r="Y165" i="15"/>
  <c r="Y161" i="15"/>
  <c r="Y157" i="15"/>
  <c r="Y153" i="15"/>
  <c r="Y149" i="15"/>
  <c r="Y145" i="15"/>
  <c r="Y141" i="15"/>
  <c r="Y137" i="15"/>
  <c r="Y133" i="15"/>
  <c r="Y129" i="15"/>
  <c r="Y125" i="15"/>
  <c r="Y121" i="15"/>
  <c r="Y117" i="15"/>
  <c r="Y402" i="15"/>
  <c r="Y397" i="15"/>
  <c r="Y392" i="15"/>
  <c r="Y391" i="15"/>
  <c r="Y390" i="15"/>
  <c r="Y389" i="15"/>
  <c r="Y386" i="15"/>
  <c r="Y385" i="15"/>
  <c r="Y384" i="15"/>
  <c r="Y383" i="15"/>
  <c r="Y382" i="15"/>
  <c r="Y381" i="15"/>
  <c r="Y380" i="15"/>
  <c r="Y369" i="15"/>
  <c r="Y368" i="15"/>
  <c r="Y364" i="15"/>
  <c r="Y360" i="15"/>
  <c r="Y356" i="15"/>
  <c r="Y352" i="15"/>
  <c r="Y348" i="15"/>
  <c r="Y344" i="15"/>
  <c r="Y340" i="15"/>
  <c r="Y336" i="15"/>
  <c r="Y332" i="15"/>
  <c r="Y328" i="15"/>
  <c r="Y324" i="15"/>
  <c r="Y320" i="15"/>
  <c r="Y316" i="15"/>
  <c r="Y312" i="15"/>
  <c r="Y308" i="15"/>
  <c r="Y304" i="15"/>
  <c r="Y300" i="15"/>
  <c r="Y296" i="15"/>
  <c r="Y292" i="15"/>
  <c r="Y288" i="15"/>
  <c r="Y284" i="15"/>
  <c r="Y280" i="15"/>
  <c r="Y276" i="15"/>
  <c r="Y272" i="15"/>
  <c r="Y268" i="15"/>
  <c r="Y264" i="15"/>
  <c r="Y260" i="15"/>
  <c r="Y256" i="15"/>
  <c r="Y252" i="15"/>
  <c r="Y248" i="15"/>
  <c r="Y244" i="15"/>
  <c r="Y240" i="15"/>
  <c r="Y236" i="15"/>
  <c r="Y232" i="15"/>
  <c r="Y228" i="15"/>
  <c r="Y224" i="15"/>
  <c r="Y220" i="15"/>
  <c r="Y216" i="15"/>
  <c r="Y212" i="15"/>
  <c r="Y208" i="15"/>
  <c r="Y204" i="15"/>
  <c r="Y200" i="15"/>
  <c r="Y196" i="15"/>
  <c r="Y192" i="15"/>
  <c r="Y188" i="15"/>
  <c r="Y184" i="15"/>
  <c r="Y180" i="15"/>
  <c r="Y176" i="15"/>
  <c r="Y172" i="15"/>
  <c r="Y168" i="15"/>
  <c r="Y164" i="15"/>
  <c r="Y160" i="15"/>
  <c r="Y156" i="15"/>
  <c r="Y152" i="15"/>
  <c r="Y148" i="15"/>
  <c r="Y144" i="15"/>
  <c r="Y140" i="15"/>
  <c r="Y136" i="15"/>
  <c r="Y132" i="15"/>
  <c r="Y128" i="15"/>
  <c r="Y124" i="15"/>
  <c r="Y120" i="15"/>
  <c r="Y116" i="15"/>
  <c r="R27" i="14"/>
  <c r="G2" i="11"/>
  <c r="G2" i="15"/>
  <c r="Y400" i="15"/>
  <c r="W357" i="15"/>
  <c r="W361" i="15"/>
  <c r="W365" i="15"/>
  <c r="W370" i="15"/>
  <c r="W387" i="15"/>
  <c r="W388" i="15"/>
  <c r="W404" i="15"/>
  <c r="W358" i="15"/>
  <c r="W362" i="15"/>
  <c r="W366" i="15"/>
  <c r="W372" i="15"/>
  <c r="G2" i="3"/>
  <c r="J36" i="15"/>
  <c r="O28" i="14" s="1"/>
  <c r="I28" i="14"/>
  <c r="I36" i="15"/>
  <c r="N28" i="14" s="1"/>
  <c r="V406" i="15"/>
  <c r="V405" i="15"/>
  <c r="V403" i="15"/>
  <c r="V401" i="15"/>
  <c r="V399" i="15"/>
  <c r="V397" i="15"/>
  <c r="V395" i="15"/>
  <c r="V393" i="15"/>
  <c r="V391" i="15"/>
  <c r="V389" i="15"/>
  <c r="V387" i="15"/>
  <c r="V385" i="15"/>
  <c r="V383" i="15"/>
  <c r="V381" i="15"/>
  <c r="V379" i="15"/>
  <c r="V377" i="15"/>
  <c r="V375" i="15"/>
  <c r="V404" i="15"/>
  <c r="V396" i="15"/>
  <c r="V388" i="15"/>
  <c r="V380" i="15"/>
  <c r="V398" i="15"/>
  <c r="V390" i="15"/>
  <c r="V382" i="15"/>
  <c r="V374" i="15"/>
  <c r="V372" i="15"/>
  <c r="V370" i="15"/>
  <c r="V368" i="15"/>
  <c r="V366" i="15"/>
  <c r="V364" i="15"/>
  <c r="V362" i="15"/>
  <c r="V360" i="15"/>
  <c r="V358" i="15"/>
  <c r="V356" i="15"/>
  <c r="V354" i="15"/>
  <c r="V352" i="15"/>
  <c r="V350" i="15"/>
  <c r="V348" i="15"/>
  <c r="V346" i="15"/>
  <c r="V344" i="15"/>
  <c r="V342" i="15"/>
  <c r="V340" i="15"/>
  <c r="V338" i="15"/>
  <c r="V336" i="15"/>
  <c r="V334" i="15"/>
  <c r="V332" i="15"/>
  <c r="V330" i="15"/>
  <c r="V328" i="15"/>
  <c r="V326" i="15"/>
  <c r="V324" i="15"/>
  <c r="V322" i="15"/>
  <c r="V320" i="15"/>
  <c r="V400" i="15"/>
  <c r="V392" i="15"/>
  <c r="V384" i="15"/>
  <c r="V376" i="15"/>
  <c r="V371" i="15"/>
  <c r="V365" i="15"/>
  <c r="V357" i="15"/>
  <c r="V349" i="15"/>
  <c r="V341" i="15"/>
  <c r="V333" i="15"/>
  <c r="V325" i="15"/>
  <c r="V318" i="15"/>
  <c r="V316" i="15"/>
  <c r="V314" i="15"/>
  <c r="V312" i="15"/>
  <c r="V310" i="15"/>
  <c r="V308" i="15"/>
  <c r="V306" i="15"/>
  <c r="V304" i="15"/>
  <c r="V302" i="15"/>
  <c r="V378" i="15"/>
  <c r="V367" i="15"/>
  <c r="V359" i="15"/>
  <c r="V351" i="15"/>
  <c r="V343" i="15"/>
  <c r="V335" i="15"/>
  <c r="V327" i="15"/>
  <c r="V386" i="15"/>
  <c r="V373" i="15"/>
  <c r="V369" i="15"/>
  <c r="V361" i="15"/>
  <c r="V353" i="15"/>
  <c r="V345" i="15"/>
  <c r="V337" i="15"/>
  <c r="V329" i="15"/>
  <c r="V321" i="15"/>
  <c r="V319" i="15"/>
  <c r="V317" i="15"/>
  <c r="V315" i="15"/>
  <c r="V313" i="15"/>
  <c r="V311" i="15"/>
  <c r="V309" i="15"/>
  <c r="V307" i="15"/>
  <c r="V305" i="15"/>
  <c r="V303" i="15"/>
  <c r="V355" i="15"/>
  <c r="V323" i="15"/>
  <c r="V402" i="15"/>
  <c r="V347" i="15"/>
  <c r="V300" i="15"/>
  <c r="V298" i="15"/>
  <c r="V296" i="15"/>
  <c r="V294" i="15"/>
  <c r="V292" i="15"/>
  <c r="V290" i="15"/>
  <c r="V288" i="15"/>
  <c r="V286" i="15"/>
  <c r="V284" i="15"/>
  <c r="V282" i="15"/>
  <c r="V280" i="15"/>
  <c r="V278" i="15"/>
  <c r="V276" i="15"/>
  <c r="V274" i="15"/>
  <c r="V272" i="15"/>
  <c r="V270" i="15"/>
  <c r="V268" i="15"/>
  <c r="V266" i="15"/>
  <c r="V264" i="15"/>
  <c r="V262" i="15"/>
  <c r="V260" i="15"/>
  <c r="V258" i="15"/>
  <c r="V256" i="15"/>
  <c r="V254" i="15"/>
  <c r="V252" i="15"/>
  <c r="V250" i="15"/>
  <c r="V248" i="15"/>
  <c r="V246" i="15"/>
  <c r="V244" i="15"/>
  <c r="V242" i="15"/>
  <c r="V240" i="15"/>
  <c r="V238" i="15"/>
  <c r="V236" i="15"/>
  <c r="V234" i="15"/>
  <c r="V232" i="15"/>
  <c r="V230" i="15"/>
  <c r="V228" i="15"/>
  <c r="V226" i="15"/>
  <c r="V224" i="15"/>
  <c r="V222" i="15"/>
  <c r="V220" i="15"/>
  <c r="V218" i="15"/>
  <c r="V216" i="15"/>
  <c r="V214" i="15"/>
  <c r="V212" i="15"/>
  <c r="V210" i="15"/>
  <c r="V208" i="15"/>
  <c r="V206" i="15"/>
  <c r="V204" i="15"/>
  <c r="V202" i="15"/>
  <c r="V200" i="15"/>
  <c r="V198" i="15"/>
  <c r="V196" i="15"/>
  <c r="V194" i="15"/>
  <c r="V192" i="15"/>
  <c r="V190" i="15"/>
  <c r="V188" i="15"/>
  <c r="V186" i="15"/>
  <c r="V184" i="15"/>
  <c r="V182" i="15"/>
  <c r="V180" i="15"/>
  <c r="V178" i="15"/>
  <c r="V176" i="15"/>
  <c r="V174" i="15"/>
  <c r="V172" i="15"/>
  <c r="V170" i="15"/>
  <c r="V394" i="15"/>
  <c r="V339" i="15"/>
  <c r="V295" i="15"/>
  <c r="V287" i="15"/>
  <c r="V279" i="15"/>
  <c r="V271" i="15"/>
  <c r="V263" i="15"/>
  <c r="V255" i="15"/>
  <c r="V247" i="15"/>
  <c r="V239" i="15"/>
  <c r="V231" i="15"/>
  <c r="V223" i="15"/>
  <c r="V215" i="15"/>
  <c r="V207" i="15"/>
  <c r="V199" i="15"/>
  <c r="V191" i="15"/>
  <c r="V183" i="15"/>
  <c r="V175" i="15"/>
  <c r="V297" i="15"/>
  <c r="V289" i="15"/>
  <c r="V281" i="15"/>
  <c r="V273" i="15"/>
  <c r="V265" i="15"/>
  <c r="V257" i="15"/>
  <c r="V249" i="15"/>
  <c r="V241" i="15"/>
  <c r="V233" i="15"/>
  <c r="V225" i="15"/>
  <c r="V217" i="15"/>
  <c r="V209" i="15"/>
  <c r="V201" i="15"/>
  <c r="V193" i="15"/>
  <c r="V185" i="15"/>
  <c r="V177" i="15"/>
  <c r="V169" i="15"/>
  <c r="V167" i="15"/>
  <c r="V165" i="15"/>
  <c r="V163" i="15"/>
  <c r="V161" i="15"/>
  <c r="V159" i="15"/>
  <c r="V157" i="15"/>
  <c r="V155" i="15"/>
  <c r="V153" i="15"/>
  <c r="V151" i="15"/>
  <c r="V149" i="15"/>
  <c r="V147" i="15"/>
  <c r="V145" i="15"/>
  <c r="V143" i="15"/>
  <c r="V363" i="15"/>
  <c r="V299" i="15"/>
  <c r="V291" i="15"/>
  <c r="V283" i="15"/>
  <c r="V275" i="15"/>
  <c r="V267" i="15"/>
  <c r="V259" i="15"/>
  <c r="V251" i="15"/>
  <c r="V243" i="15"/>
  <c r="V235" i="15"/>
  <c r="V227" i="15"/>
  <c r="V219" i="15"/>
  <c r="V211" i="15"/>
  <c r="V203" i="15"/>
  <c r="V195" i="15"/>
  <c r="V187" i="15"/>
  <c r="V179" i="15"/>
  <c r="V171" i="15"/>
  <c r="V285" i="15"/>
  <c r="V253" i="15"/>
  <c r="V221" i="15"/>
  <c r="V189" i="15"/>
  <c r="V162" i="15"/>
  <c r="V277" i="15"/>
  <c r="V245" i="15"/>
  <c r="V213" i="15"/>
  <c r="V181" i="15"/>
  <c r="V164" i="15"/>
  <c r="V156" i="15"/>
  <c r="V148" i="15"/>
  <c r="V301" i="15"/>
  <c r="V269" i="15"/>
  <c r="V237" i="15"/>
  <c r="V205" i="15"/>
  <c r="V166" i="15"/>
  <c r="V158" i="15"/>
  <c r="V150" i="15"/>
  <c r="V141" i="15"/>
  <c r="V139" i="15"/>
  <c r="V137" i="15"/>
  <c r="V135" i="15"/>
  <c r="V133" i="15"/>
  <c r="V131" i="15"/>
  <c r="V129" i="15"/>
  <c r="V127" i="15"/>
  <c r="V125" i="15"/>
  <c r="V123" i="15"/>
  <c r="V121" i="15"/>
  <c r="V119" i="15"/>
  <c r="V117" i="15"/>
  <c r="V115" i="15"/>
  <c r="V113" i="15"/>
  <c r="V111" i="15"/>
  <c r="V109" i="15"/>
  <c r="V107" i="15"/>
  <c r="V105" i="15"/>
  <c r="V103" i="15"/>
  <c r="V101" i="15"/>
  <c r="V99" i="15"/>
  <c r="V97" i="15"/>
  <c r="V95" i="15"/>
  <c r="V93" i="15"/>
  <c r="V91" i="15"/>
  <c r="V229" i="15"/>
  <c r="V168" i="15"/>
  <c r="V152" i="15"/>
  <c r="V136" i="15"/>
  <c r="V128" i="15"/>
  <c r="V120" i="15"/>
  <c r="V112" i="15"/>
  <c r="V104" i="15"/>
  <c r="V96" i="15"/>
  <c r="V197" i="15"/>
  <c r="V173" i="15"/>
  <c r="V160" i="15"/>
  <c r="V146" i="15"/>
  <c r="V138" i="15"/>
  <c r="V130" i="15"/>
  <c r="V122" i="15"/>
  <c r="V114" i="15"/>
  <c r="V106" i="15"/>
  <c r="V98" i="15"/>
  <c r="V90" i="15"/>
  <c r="V88" i="15"/>
  <c r="V86" i="15"/>
  <c r="V84" i="15"/>
  <c r="V82" i="15"/>
  <c r="V80" i="15"/>
  <c r="V78" i="15"/>
  <c r="V76" i="15"/>
  <c r="V74" i="15"/>
  <c r="V72" i="15"/>
  <c r="V70" i="15"/>
  <c r="V68" i="15"/>
  <c r="V66" i="15"/>
  <c r="V64" i="15"/>
  <c r="V62" i="15"/>
  <c r="V60" i="15"/>
  <c r="V58" i="15"/>
  <c r="V56" i="15"/>
  <c r="V54" i="15"/>
  <c r="V52" i="15"/>
  <c r="V50" i="15"/>
  <c r="V48" i="15"/>
  <c r="V46" i="15"/>
  <c r="V44" i="15"/>
  <c r="V42" i="15"/>
  <c r="V40" i="15"/>
  <c r="V38" i="15"/>
  <c r="V36" i="15"/>
  <c r="V34" i="15"/>
  <c r="V32" i="15"/>
  <c r="V30" i="15"/>
  <c r="V28" i="15"/>
  <c r="V26" i="15"/>
  <c r="V24" i="15"/>
  <c r="V22" i="15"/>
  <c r="V20" i="15"/>
  <c r="V18" i="15"/>
  <c r="V16" i="15"/>
  <c r="V14" i="15"/>
  <c r="V12" i="15"/>
  <c r="V10" i="15"/>
  <c r="V8" i="15"/>
  <c r="V331" i="15"/>
  <c r="V293" i="15"/>
  <c r="V144" i="15"/>
  <c r="V140" i="15"/>
  <c r="V132" i="15"/>
  <c r="V124" i="15"/>
  <c r="V116" i="15"/>
  <c r="V108" i="15"/>
  <c r="V100" i="15"/>
  <c r="V92" i="15"/>
  <c r="V126" i="15"/>
  <c r="V94" i="15"/>
  <c r="V85" i="15"/>
  <c r="V77" i="15"/>
  <c r="V69" i="15"/>
  <c r="V61" i="15"/>
  <c r="V53" i="15"/>
  <c r="V45" i="15"/>
  <c r="V37" i="15"/>
  <c r="V29" i="15"/>
  <c r="V21" i="15"/>
  <c r="V13" i="15"/>
  <c r="V261" i="15"/>
  <c r="V118" i="15"/>
  <c r="V87" i="15"/>
  <c r="V79" i="15"/>
  <c r="V71" i="15"/>
  <c r="V63" i="15"/>
  <c r="V55" i="15"/>
  <c r="V47" i="15"/>
  <c r="V39" i="15"/>
  <c r="V31" i="15"/>
  <c r="V23" i="15"/>
  <c r="V15" i="15"/>
  <c r="V7" i="15"/>
  <c r="V154" i="15"/>
  <c r="V142" i="15"/>
  <c r="V110" i="15"/>
  <c r="V89" i="15"/>
  <c r="V81" i="15"/>
  <c r="V73" i="15"/>
  <c r="V65" i="15"/>
  <c r="V57" i="15"/>
  <c r="V49" i="15"/>
  <c r="V41" i="15"/>
  <c r="V33" i="15"/>
  <c r="V25" i="15"/>
  <c r="V17" i="15"/>
  <c r="V9" i="15"/>
  <c r="V134" i="15"/>
  <c r="V102" i="15"/>
  <c r="V83" i="15"/>
  <c r="V75" i="15"/>
  <c r="V67" i="15"/>
  <c r="V59" i="15"/>
  <c r="V51" i="15"/>
  <c r="V19" i="15"/>
  <c r="V43" i="15"/>
  <c r="V11" i="15"/>
  <c r="V35" i="15"/>
  <c r="V27" i="15"/>
  <c r="V6" i="15"/>
  <c r="Z405" i="15"/>
  <c r="Z403" i="15"/>
  <c r="Z401" i="15"/>
  <c r="Z399" i="15"/>
  <c r="Z397" i="15"/>
  <c r="Z395" i="15"/>
  <c r="Z393" i="15"/>
  <c r="Z391" i="15"/>
  <c r="Z389" i="15"/>
  <c r="Z387" i="15"/>
  <c r="Z385" i="15"/>
  <c r="Z383" i="15"/>
  <c r="Z381" i="15"/>
  <c r="Z379" i="15"/>
  <c r="Z377" i="15"/>
  <c r="Z375" i="15"/>
  <c r="Z406" i="15"/>
  <c r="Z402" i="15"/>
  <c r="Z394" i="15"/>
  <c r="Z386" i="15"/>
  <c r="Z378" i="15"/>
  <c r="Z404" i="15"/>
  <c r="Z396" i="15"/>
  <c r="Z388" i="15"/>
  <c r="Z380" i="15"/>
  <c r="Z372" i="15"/>
  <c r="Z370" i="15"/>
  <c r="Z368" i="15"/>
  <c r="Z366" i="15"/>
  <c r="Z364" i="15"/>
  <c r="Z362" i="15"/>
  <c r="Z360" i="15"/>
  <c r="Z358" i="15"/>
  <c r="Z356" i="15"/>
  <c r="Z354" i="15"/>
  <c r="Z352" i="15"/>
  <c r="Z350" i="15"/>
  <c r="Z348" i="15"/>
  <c r="Z346" i="15"/>
  <c r="Z344" i="15"/>
  <c r="Z342" i="15"/>
  <c r="Z340" i="15"/>
  <c r="Z338" i="15"/>
  <c r="Z336" i="15"/>
  <c r="Z334" i="15"/>
  <c r="Z332" i="15"/>
  <c r="Z330" i="15"/>
  <c r="Z328" i="15"/>
  <c r="Z326" i="15"/>
  <c r="Z324" i="15"/>
  <c r="Z322" i="15"/>
  <c r="Z320" i="15"/>
  <c r="Z398" i="15"/>
  <c r="Z390" i="15"/>
  <c r="Z382" i="15"/>
  <c r="Z374" i="15"/>
  <c r="Z373" i="15"/>
  <c r="Z369" i="15"/>
  <c r="Z363" i="15"/>
  <c r="Z355" i="15"/>
  <c r="Z347" i="15"/>
  <c r="Z339" i="15"/>
  <c r="Z331" i="15"/>
  <c r="Z323" i="15"/>
  <c r="Z318" i="15"/>
  <c r="Z316" i="15"/>
  <c r="Z314" i="15"/>
  <c r="Z312" i="15"/>
  <c r="Z310" i="15"/>
  <c r="Z308" i="15"/>
  <c r="Z306" i="15"/>
  <c r="Z304" i="15"/>
  <c r="Z302" i="15"/>
  <c r="Z400" i="15"/>
  <c r="Z392" i="15"/>
  <c r="Z376" i="15"/>
  <c r="Z365" i="15"/>
  <c r="Z357" i="15"/>
  <c r="Z349" i="15"/>
  <c r="Z341" i="15"/>
  <c r="Z333" i="15"/>
  <c r="Z325" i="15"/>
  <c r="Z384" i="15"/>
  <c r="Z371" i="15"/>
  <c r="Z367" i="15"/>
  <c r="Z359" i="15"/>
  <c r="Z351" i="15"/>
  <c r="Z343" i="15"/>
  <c r="Z335" i="15"/>
  <c r="Z327" i="15"/>
  <c r="Z319" i="15"/>
  <c r="Z317" i="15"/>
  <c r="Z315" i="15"/>
  <c r="Z313" i="15"/>
  <c r="Z311" i="15"/>
  <c r="Z309" i="15"/>
  <c r="Z307" i="15"/>
  <c r="Z305" i="15"/>
  <c r="Z303" i="15"/>
  <c r="Z361" i="15"/>
  <c r="Z329" i="15"/>
  <c r="Z301" i="15"/>
  <c r="Z353" i="15"/>
  <c r="Z321" i="15"/>
  <c r="Z300" i="15"/>
  <c r="Z298" i="15"/>
  <c r="Z296" i="15"/>
  <c r="Z294" i="15"/>
  <c r="Z292" i="15"/>
  <c r="Z290" i="15"/>
  <c r="Z288" i="15"/>
  <c r="Z286" i="15"/>
  <c r="Z284" i="15"/>
  <c r="Z282" i="15"/>
  <c r="Z280" i="15"/>
  <c r="Z278" i="15"/>
  <c r="Z276" i="15"/>
  <c r="Z274" i="15"/>
  <c r="Z272" i="15"/>
  <c r="Z270" i="15"/>
  <c r="Z268" i="15"/>
  <c r="Z266" i="15"/>
  <c r="Z264" i="15"/>
  <c r="Z262" i="15"/>
  <c r="Z260" i="15"/>
  <c r="Z258" i="15"/>
  <c r="Z256" i="15"/>
  <c r="Z254" i="15"/>
  <c r="Z252" i="15"/>
  <c r="Z250" i="15"/>
  <c r="Z248" i="15"/>
  <c r="Z246" i="15"/>
  <c r="Z244" i="15"/>
  <c r="Z242" i="15"/>
  <c r="Z240" i="15"/>
  <c r="Z238" i="15"/>
  <c r="Z236" i="15"/>
  <c r="Z234" i="15"/>
  <c r="Z232" i="15"/>
  <c r="Z230" i="15"/>
  <c r="Z228" i="15"/>
  <c r="Z226" i="15"/>
  <c r="Z224" i="15"/>
  <c r="Z222" i="15"/>
  <c r="Z220" i="15"/>
  <c r="Z218" i="15"/>
  <c r="Z216" i="15"/>
  <c r="Z214" i="15"/>
  <c r="Z212" i="15"/>
  <c r="Z210" i="15"/>
  <c r="Z208" i="15"/>
  <c r="Z206" i="15"/>
  <c r="Z204" i="15"/>
  <c r="Z202" i="15"/>
  <c r="Z200" i="15"/>
  <c r="Z198" i="15"/>
  <c r="Z196" i="15"/>
  <c r="Z194" i="15"/>
  <c r="Z192" i="15"/>
  <c r="Z190" i="15"/>
  <c r="Z188" i="15"/>
  <c r="Z186" i="15"/>
  <c r="Z184" i="15"/>
  <c r="Z182" i="15"/>
  <c r="Z180" i="15"/>
  <c r="Z178" i="15"/>
  <c r="Z176" i="15"/>
  <c r="Z174" i="15"/>
  <c r="Z172" i="15"/>
  <c r="Z170" i="15"/>
  <c r="Z345" i="15"/>
  <c r="Z293" i="15"/>
  <c r="Z285" i="15"/>
  <c r="Z277" i="15"/>
  <c r="Z269" i="15"/>
  <c r="Z261" i="15"/>
  <c r="Z253" i="15"/>
  <c r="Z245" i="15"/>
  <c r="Z237" i="15"/>
  <c r="Z229" i="15"/>
  <c r="Z221" i="15"/>
  <c r="Z213" i="15"/>
  <c r="Z205" i="15"/>
  <c r="Z197" i="15"/>
  <c r="Z189" i="15"/>
  <c r="Z181" i="15"/>
  <c r="Z295" i="15"/>
  <c r="Z287" i="15"/>
  <c r="Z279" i="15"/>
  <c r="Z271" i="15"/>
  <c r="Z263" i="15"/>
  <c r="Z255" i="15"/>
  <c r="Z247" i="15"/>
  <c r="Z239" i="15"/>
  <c r="Z231" i="15"/>
  <c r="Z223" i="15"/>
  <c r="Z215" i="15"/>
  <c r="Z207" i="15"/>
  <c r="Z199" i="15"/>
  <c r="Z191" i="15"/>
  <c r="Z183" i="15"/>
  <c r="Z175" i="15"/>
  <c r="Z167" i="15"/>
  <c r="Z165" i="15"/>
  <c r="Z163" i="15"/>
  <c r="Z161" i="15"/>
  <c r="Z159" i="15"/>
  <c r="Z157" i="15"/>
  <c r="Z155" i="15"/>
  <c r="Z153" i="15"/>
  <c r="Z151" i="15"/>
  <c r="Z149" i="15"/>
  <c r="Z147" i="15"/>
  <c r="Z145" i="15"/>
  <c r="Z143" i="15"/>
  <c r="Z337" i="15"/>
  <c r="Z297" i="15"/>
  <c r="Z289" i="15"/>
  <c r="Z281" i="15"/>
  <c r="Z273" i="15"/>
  <c r="Z265" i="15"/>
  <c r="Z257" i="15"/>
  <c r="Z249" i="15"/>
  <c r="Z241" i="15"/>
  <c r="Z233" i="15"/>
  <c r="Z225" i="15"/>
  <c r="Z217" i="15"/>
  <c r="Z209" i="15"/>
  <c r="Z201" i="15"/>
  <c r="Z193" i="15"/>
  <c r="Z185" i="15"/>
  <c r="Z177" i="15"/>
  <c r="Z169" i="15"/>
  <c r="Z291" i="15"/>
  <c r="Z259" i="15"/>
  <c r="Z227" i="15"/>
  <c r="Z195" i="15"/>
  <c r="Z173" i="15"/>
  <c r="Z168" i="15"/>
  <c r="Z160" i="15"/>
  <c r="Z283" i="15"/>
  <c r="Z251" i="15"/>
  <c r="Z219" i="15"/>
  <c r="Z187" i="15"/>
  <c r="Z171" i="15"/>
  <c r="Z162" i="15"/>
  <c r="Z154" i="15"/>
  <c r="Z146" i="15"/>
  <c r="Z275" i="15"/>
  <c r="Z243" i="15"/>
  <c r="Z211" i="15"/>
  <c r="Z179" i="15"/>
  <c r="Z164" i="15"/>
  <c r="Z156" i="15"/>
  <c r="Z148" i="15"/>
  <c r="Z141" i="15"/>
  <c r="Z139" i="15"/>
  <c r="Z137" i="15"/>
  <c r="Z135" i="15"/>
  <c r="Z133" i="15"/>
  <c r="Z131" i="15"/>
  <c r="Z129" i="15"/>
  <c r="Z127" i="15"/>
  <c r="Z125" i="15"/>
  <c r="Z123" i="15"/>
  <c r="Z121" i="15"/>
  <c r="Z119" i="15"/>
  <c r="Z117" i="15"/>
  <c r="Z115" i="15"/>
  <c r="Z113" i="15"/>
  <c r="Z111" i="15"/>
  <c r="Z109" i="15"/>
  <c r="Z107" i="15"/>
  <c r="Z105" i="15"/>
  <c r="Z103" i="15"/>
  <c r="Z101" i="15"/>
  <c r="Z99" i="15"/>
  <c r="Z97" i="15"/>
  <c r="Z95" i="15"/>
  <c r="Z93" i="15"/>
  <c r="Z91" i="15"/>
  <c r="Z203" i="15"/>
  <c r="Z142" i="15"/>
  <c r="Z134" i="15"/>
  <c r="Z126" i="15"/>
  <c r="Z118" i="15"/>
  <c r="Z110" i="15"/>
  <c r="Z102" i="15"/>
  <c r="Z94" i="15"/>
  <c r="Z299" i="15"/>
  <c r="Z166" i="15"/>
  <c r="Z152" i="15"/>
  <c r="Z136" i="15"/>
  <c r="Z128" i="15"/>
  <c r="Z120" i="15"/>
  <c r="Z112" i="15"/>
  <c r="Z104" i="15"/>
  <c r="Z96" i="15"/>
  <c r="Z88" i="15"/>
  <c r="Z86" i="15"/>
  <c r="Z84" i="15"/>
  <c r="Z82" i="15"/>
  <c r="Z80" i="15"/>
  <c r="Z78" i="15"/>
  <c r="Z76" i="15"/>
  <c r="Z74" i="15"/>
  <c r="Z72" i="15"/>
  <c r="Z70" i="15"/>
  <c r="Z68" i="15"/>
  <c r="Z66" i="15"/>
  <c r="Z64" i="15"/>
  <c r="Z62" i="15"/>
  <c r="Z60" i="15"/>
  <c r="Z58" i="15"/>
  <c r="Z56" i="15"/>
  <c r="Z54" i="15"/>
  <c r="Z52" i="15"/>
  <c r="Z50" i="15"/>
  <c r="Z48" i="15"/>
  <c r="Z46" i="15"/>
  <c r="Z44" i="15"/>
  <c r="Z42" i="15"/>
  <c r="Z40" i="15"/>
  <c r="Z38" i="15"/>
  <c r="Z36" i="15"/>
  <c r="Z34" i="15"/>
  <c r="Z32" i="15"/>
  <c r="Z30" i="15"/>
  <c r="Z28" i="15"/>
  <c r="Z26" i="15"/>
  <c r="Z24" i="15"/>
  <c r="Z22" i="15"/>
  <c r="Z20" i="15"/>
  <c r="Z18" i="15"/>
  <c r="Z16" i="15"/>
  <c r="Z14" i="15"/>
  <c r="Z12" i="15"/>
  <c r="Z10" i="15"/>
  <c r="Z8" i="15"/>
  <c r="Z267" i="15"/>
  <c r="Z158" i="15"/>
  <c r="Z150" i="15"/>
  <c r="Z138" i="15"/>
  <c r="Z130" i="15"/>
  <c r="Z122" i="15"/>
  <c r="Z114" i="15"/>
  <c r="Z106" i="15"/>
  <c r="Z98" i="15"/>
  <c r="Z90" i="15"/>
  <c r="Z132" i="15"/>
  <c r="Z100" i="15"/>
  <c r="Z83" i="15"/>
  <c r="Z75" i="15"/>
  <c r="Z67" i="15"/>
  <c r="Z59" i="15"/>
  <c r="Z51" i="15"/>
  <c r="Z43" i="15"/>
  <c r="Z35" i="15"/>
  <c r="Z27" i="15"/>
  <c r="Z19" i="15"/>
  <c r="Z11" i="15"/>
  <c r="Z144" i="15"/>
  <c r="Z124" i="15"/>
  <c r="Z92" i="15"/>
  <c r="Z85" i="15"/>
  <c r="Z77" i="15"/>
  <c r="Z69" i="15"/>
  <c r="Z61" i="15"/>
  <c r="Z53" i="15"/>
  <c r="Z45" i="15"/>
  <c r="Z37" i="15"/>
  <c r="Z29" i="15"/>
  <c r="Z21" i="15"/>
  <c r="Z13" i="15"/>
  <c r="Z235" i="15"/>
  <c r="Z116" i="15"/>
  <c r="Z87" i="15"/>
  <c r="Z79" i="15"/>
  <c r="Z71" i="15"/>
  <c r="Z63" i="15"/>
  <c r="Z55" i="15"/>
  <c r="Z47" i="15"/>
  <c r="Z39" i="15"/>
  <c r="Z31" i="15"/>
  <c r="Z23" i="15"/>
  <c r="Z15" i="15"/>
  <c r="Z7" i="15"/>
  <c r="Z140" i="15"/>
  <c r="Z108" i="15"/>
  <c r="Z89" i="15"/>
  <c r="Z81" i="15"/>
  <c r="Z73" i="15"/>
  <c r="Z65" i="15"/>
  <c r="Z57" i="15"/>
  <c r="Z25" i="15"/>
  <c r="Z6" i="15"/>
  <c r="Z49" i="15"/>
  <c r="Z17" i="15"/>
  <c r="Z41" i="15"/>
  <c r="Z9" i="15"/>
  <c r="Z33" i="15"/>
  <c r="AB406" i="15"/>
  <c r="AB404" i="15"/>
  <c r="AB402" i="15"/>
  <c r="AB400" i="15"/>
  <c r="AB398" i="15"/>
  <c r="AB396" i="15"/>
  <c r="AB394" i="15"/>
  <c r="AB392" i="15"/>
  <c r="AB390" i="15"/>
  <c r="AB388" i="15"/>
  <c r="AB386" i="15"/>
  <c r="AB384" i="15"/>
  <c r="AB382" i="15"/>
  <c r="AB380" i="15"/>
  <c r="AB378" i="15"/>
  <c r="AB376" i="15"/>
  <c r="AB374" i="15"/>
  <c r="AB399" i="15"/>
  <c r="AB389" i="15"/>
  <c r="AB381" i="15"/>
  <c r="AB401" i="15"/>
  <c r="AB393" i="15"/>
  <c r="AB391" i="15"/>
  <c r="AB383" i="15"/>
  <c r="AB375" i="15"/>
  <c r="AB373" i="15"/>
  <c r="AB371" i="15"/>
  <c r="AB369" i="15"/>
  <c r="AB367" i="15"/>
  <c r="AB365" i="15"/>
  <c r="AB363" i="15"/>
  <c r="AB361" i="15"/>
  <c r="AB359" i="15"/>
  <c r="AB357" i="15"/>
  <c r="AB355" i="15"/>
  <c r="AB353" i="15"/>
  <c r="AB351" i="15"/>
  <c r="AB349" i="15"/>
  <c r="AB347" i="15"/>
  <c r="AB345" i="15"/>
  <c r="AB343" i="15"/>
  <c r="AB341" i="15"/>
  <c r="AB339" i="15"/>
  <c r="AB337" i="15"/>
  <c r="AB335" i="15"/>
  <c r="AB333" i="15"/>
  <c r="AB331" i="15"/>
  <c r="AB329" i="15"/>
  <c r="AB327" i="15"/>
  <c r="AB325" i="15"/>
  <c r="AB323" i="15"/>
  <c r="AB321" i="15"/>
  <c r="AB319" i="15"/>
  <c r="AB403" i="15"/>
  <c r="AB395" i="15"/>
  <c r="AB385" i="15"/>
  <c r="AB377" i="15"/>
  <c r="AB366" i="15"/>
  <c r="AB358" i="15"/>
  <c r="AB350" i="15"/>
  <c r="AB342" i="15"/>
  <c r="AB334" i="15"/>
  <c r="AB326" i="15"/>
  <c r="AB317" i="15"/>
  <c r="AB315" i="15"/>
  <c r="AB313" i="15"/>
  <c r="AB311" i="15"/>
  <c r="AB309" i="15"/>
  <c r="AB307" i="15"/>
  <c r="AB305" i="15"/>
  <c r="AB303" i="15"/>
  <c r="AB301" i="15"/>
  <c r="AB405" i="15"/>
  <c r="AB397" i="15"/>
  <c r="AB379" i="15"/>
  <c r="AB372" i="15"/>
  <c r="AB368" i="15"/>
  <c r="AB360" i="15"/>
  <c r="AB352" i="15"/>
  <c r="AB344" i="15"/>
  <c r="AB336" i="15"/>
  <c r="AB328" i="15"/>
  <c r="AB320" i="15"/>
  <c r="AB387" i="15"/>
  <c r="AB362" i="15"/>
  <c r="AB354" i="15"/>
  <c r="AB346" i="15"/>
  <c r="AB338" i="15"/>
  <c r="AB330" i="15"/>
  <c r="AB322" i="15"/>
  <c r="AB318" i="15"/>
  <c r="AB316" i="15"/>
  <c r="AB314" i="15"/>
  <c r="AB312" i="15"/>
  <c r="AB310" i="15"/>
  <c r="AB308" i="15"/>
  <c r="AB306" i="15"/>
  <c r="AB304" i="15"/>
  <c r="AB302" i="15"/>
  <c r="AB348" i="15"/>
  <c r="AB340" i="15"/>
  <c r="AB299" i="15"/>
  <c r="AB297" i="15"/>
  <c r="AB295" i="15"/>
  <c r="AB293" i="15"/>
  <c r="AB291" i="15"/>
  <c r="AB289" i="15"/>
  <c r="AB287" i="15"/>
  <c r="AB285" i="15"/>
  <c r="AB283" i="15"/>
  <c r="AB281" i="15"/>
  <c r="AB279" i="15"/>
  <c r="AB277" i="15"/>
  <c r="AB275" i="15"/>
  <c r="AB273" i="15"/>
  <c r="AB271" i="15"/>
  <c r="AB269" i="15"/>
  <c r="AB267" i="15"/>
  <c r="AB265" i="15"/>
  <c r="AB263" i="15"/>
  <c r="AB261" i="15"/>
  <c r="AB259" i="15"/>
  <c r="AB257" i="15"/>
  <c r="AB255" i="15"/>
  <c r="AB253" i="15"/>
  <c r="AB251" i="15"/>
  <c r="AB249" i="15"/>
  <c r="AB247" i="15"/>
  <c r="AB245" i="15"/>
  <c r="AB243" i="15"/>
  <c r="AB241" i="15"/>
  <c r="AB239" i="15"/>
  <c r="AB237" i="15"/>
  <c r="AB235" i="15"/>
  <c r="AB233" i="15"/>
  <c r="AB231" i="15"/>
  <c r="AB229" i="15"/>
  <c r="AB227" i="15"/>
  <c r="AB225" i="15"/>
  <c r="AB223" i="15"/>
  <c r="AB221" i="15"/>
  <c r="AB219" i="15"/>
  <c r="AB217" i="15"/>
  <c r="AB215" i="15"/>
  <c r="AB213" i="15"/>
  <c r="AB211" i="15"/>
  <c r="AB209" i="15"/>
  <c r="AB207" i="15"/>
  <c r="AB205" i="15"/>
  <c r="AB203" i="15"/>
  <c r="AB201" i="15"/>
  <c r="AB199" i="15"/>
  <c r="AB197" i="15"/>
  <c r="AB195" i="15"/>
  <c r="AB193" i="15"/>
  <c r="AB191" i="15"/>
  <c r="AB189" i="15"/>
  <c r="AB187" i="15"/>
  <c r="AB185" i="15"/>
  <c r="AB183" i="15"/>
  <c r="AB181" i="15"/>
  <c r="AB179" i="15"/>
  <c r="AB177" i="15"/>
  <c r="AB175" i="15"/>
  <c r="AB173" i="15"/>
  <c r="AB171" i="15"/>
  <c r="AB169" i="15"/>
  <c r="AB370" i="15"/>
  <c r="AB364" i="15"/>
  <c r="AB332" i="15"/>
  <c r="AB324" i="15"/>
  <c r="AB296" i="15"/>
  <c r="AB288" i="15"/>
  <c r="AB280" i="15"/>
  <c r="AB272" i="15"/>
  <c r="AB264" i="15"/>
  <c r="AB256" i="15"/>
  <c r="AB248" i="15"/>
  <c r="AB240" i="15"/>
  <c r="AB232" i="15"/>
  <c r="AB224" i="15"/>
  <c r="AB216" i="15"/>
  <c r="AB208" i="15"/>
  <c r="AB200" i="15"/>
  <c r="AB192" i="15"/>
  <c r="AB184" i="15"/>
  <c r="AB176" i="15"/>
  <c r="AB298" i="15"/>
  <c r="AB290" i="15"/>
  <c r="AB282" i="15"/>
  <c r="AB274" i="15"/>
  <c r="AB266" i="15"/>
  <c r="AB258" i="15"/>
  <c r="AB250" i="15"/>
  <c r="AB242" i="15"/>
  <c r="AB234" i="15"/>
  <c r="AB226" i="15"/>
  <c r="AB218" i="15"/>
  <c r="AB210" i="15"/>
  <c r="AB202" i="15"/>
  <c r="AB194" i="15"/>
  <c r="AB186" i="15"/>
  <c r="AB178" i="15"/>
  <c r="AB170" i="15"/>
  <c r="AB168" i="15"/>
  <c r="AB166" i="15"/>
  <c r="AB164" i="15"/>
  <c r="AB162" i="15"/>
  <c r="AB160" i="15"/>
  <c r="AB158" i="15"/>
  <c r="AB156" i="15"/>
  <c r="AB154" i="15"/>
  <c r="AB152" i="15"/>
  <c r="AB150" i="15"/>
  <c r="AB148" i="15"/>
  <c r="AB146" i="15"/>
  <c r="AB144" i="15"/>
  <c r="AB300" i="15"/>
  <c r="AB292" i="15"/>
  <c r="AB284" i="15"/>
  <c r="AB276" i="15"/>
  <c r="AB268" i="15"/>
  <c r="AB260" i="15"/>
  <c r="AB252" i="15"/>
  <c r="AB244" i="15"/>
  <c r="AB236" i="15"/>
  <c r="AB228" i="15"/>
  <c r="AB220" i="15"/>
  <c r="AB212" i="15"/>
  <c r="AB204" i="15"/>
  <c r="AB196" i="15"/>
  <c r="AB188" i="15"/>
  <c r="AB180" i="15"/>
  <c r="AB172" i="15"/>
  <c r="AB278" i="15"/>
  <c r="AB246" i="15"/>
  <c r="AB214" i="15"/>
  <c r="AB182" i="15"/>
  <c r="AB163" i="15"/>
  <c r="AB155" i="15"/>
  <c r="AB270" i="15"/>
  <c r="AB238" i="15"/>
  <c r="AB206" i="15"/>
  <c r="AB174" i="15"/>
  <c r="AB165" i="15"/>
  <c r="AB157" i="15"/>
  <c r="AB149" i="15"/>
  <c r="AB356" i="15"/>
  <c r="AB294" i="15"/>
  <c r="AB262" i="15"/>
  <c r="AB230" i="15"/>
  <c r="AB198" i="15"/>
  <c r="AB167" i="15"/>
  <c r="AB159" i="15"/>
  <c r="AB151" i="15"/>
  <c r="AB143" i="15"/>
  <c r="AB142" i="15"/>
  <c r="AB140" i="15"/>
  <c r="AB138" i="15"/>
  <c r="AB136" i="15"/>
  <c r="AB134" i="15"/>
  <c r="AB132" i="15"/>
  <c r="AB130" i="15"/>
  <c r="AB128" i="15"/>
  <c r="AB126" i="15"/>
  <c r="AB124" i="15"/>
  <c r="AB122" i="15"/>
  <c r="AB120" i="15"/>
  <c r="AB118" i="15"/>
  <c r="AB116" i="15"/>
  <c r="AB114" i="15"/>
  <c r="AB112" i="15"/>
  <c r="AB110" i="15"/>
  <c r="AB108" i="15"/>
  <c r="AB106" i="15"/>
  <c r="AB104" i="15"/>
  <c r="AB102" i="15"/>
  <c r="AB100" i="15"/>
  <c r="AB98" i="15"/>
  <c r="AB96" i="15"/>
  <c r="AB94" i="15"/>
  <c r="AB92" i="15"/>
  <c r="AB90" i="15"/>
  <c r="AB254" i="15"/>
  <c r="AB161" i="15"/>
  <c r="AB145" i="15"/>
  <c r="AB137" i="15"/>
  <c r="AB129" i="15"/>
  <c r="AB121" i="15"/>
  <c r="AB113" i="15"/>
  <c r="AB105" i="15"/>
  <c r="AB97" i="15"/>
  <c r="AB222" i="15"/>
  <c r="AB139" i="15"/>
  <c r="AB131" i="15"/>
  <c r="AB123" i="15"/>
  <c r="AB115" i="15"/>
  <c r="AB107" i="15"/>
  <c r="AB99" i="15"/>
  <c r="AB91" i="15"/>
  <c r="AB89" i="15"/>
  <c r="AB87" i="15"/>
  <c r="AB85" i="15"/>
  <c r="AB83" i="15"/>
  <c r="AB81" i="15"/>
  <c r="AB79" i="15"/>
  <c r="AB77" i="15"/>
  <c r="AB75" i="15"/>
  <c r="AB73" i="15"/>
  <c r="AB71" i="15"/>
  <c r="AB69" i="15"/>
  <c r="AB67" i="15"/>
  <c r="AB65" i="15"/>
  <c r="AB63" i="15"/>
  <c r="AB61" i="15"/>
  <c r="AB59" i="15"/>
  <c r="AB57" i="15"/>
  <c r="AB55" i="15"/>
  <c r="AB53" i="15"/>
  <c r="AB51" i="15"/>
  <c r="AB49" i="15"/>
  <c r="AB47" i="15"/>
  <c r="AB45" i="15"/>
  <c r="AB43" i="15"/>
  <c r="AB41" i="15"/>
  <c r="AB39" i="15"/>
  <c r="AB37" i="15"/>
  <c r="AB35" i="15"/>
  <c r="AB33" i="15"/>
  <c r="AB31" i="15"/>
  <c r="AB29" i="15"/>
  <c r="AB27" i="15"/>
  <c r="AB25" i="15"/>
  <c r="AB23" i="15"/>
  <c r="AB21" i="15"/>
  <c r="AB19" i="15"/>
  <c r="AB17" i="15"/>
  <c r="AB15" i="15"/>
  <c r="AB13" i="15"/>
  <c r="AB11" i="15"/>
  <c r="AB9" i="15"/>
  <c r="AB7" i="15"/>
  <c r="AB190" i="15"/>
  <c r="AB153" i="15"/>
  <c r="AB141" i="15"/>
  <c r="AB133" i="15"/>
  <c r="AB125" i="15"/>
  <c r="AB117" i="15"/>
  <c r="AB109" i="15"/>
  <c r="AB101" i="15"/>
  <c r="AB93" i="15"/>
  <c r="AB286" i="15"/>
  <c r="AB147" i="15"/>
  <c r="AB119" i="15"/>
  <c r="AB86" i="15"/>
  <c r="AB78" i="15"/>
  <c r="AB70" i="15"/>
  <c r="AB62" i="15"/>
  <c r="AB54" i="15"/>
  <c r="AB46" i="15"/>
  <c r="AB38" i="15"/>
  <c r="AB30" i="15"/>
  <c r="AB22" i="15"/>
  <c r="AB14" i="15"/>
  <c r="AB111" i="15"/>
  <c r="AB88" i="15"/>
  <c r="AB80" i="15"/>
  <c r="AB72" i="15"/>
  <c r="AB64" i="15"/>
  <c r="AB56" i="15"/>
  <c r="AB48" i="15"/>
  <c r="AB40" i="15"/>
  <c r="AB32" i="15"/>
  <c r="AB24" i="15"/>
  <c r="AB16" i="15"/>
  <c r="AB8" i="15"/>
  <c r="AB6" i="15"/>
  <c r="AB135" i="15"/>
  <c r="AB103" i="15"/>
  <c r="AB82" i="15"/>
  <c r="AB74" i="15"/>
  <c r="AB66" i="15"/>
  <c r="AB58" i="15"/>
  <c r="AB50" i="15"/>
  <c r="AB42" i="15"/>
  <c r="AB34" i="15"/>
  <c r="AB26" i="15"/>
  <c r="AB18" i="15"/>
  <c r="AB10" i="15"/>
  <c r="AB127" i="15"/>
  <c r="AB95" i="15"/>
  <c r="AB84" i="15"/>
  <c r="AB76" i="15"/>
  <c r="AB68" i="15"/>
  <c r="AB60" i="15"/>
  <c r="AB52" i="15"/>
  <c r="AB44" i="15"/>
  <c r="AB12" i="15"/>
  <c r="AB36" i="15"/>
  <c r="AB28" i="15"/>
  <c r="AB20" i="15"/>
  <c r="J34" i="15"/>
  <c r="O26" i="14" s="1"/>
  <c r="T406" i="15"/>
  <c r="T404" i="15"/>
  <c r="T402" i="15"/>
  <c r="T400" i="15"/>
  <c r="T398" i="15"/>
  <c r="T396" i="15"/>
  <c r="T394" i="15"/>
  <c r="T392" i="15"/>
  <c r="T390" i="15"/>
  <c r="T388" i="15"/>
  <c r="T386" i="15"/>
  <c r="T384" i="15"/>
  <c r="T382" i="15"/>
  <c r="T380" i="15"/>
  <c r="T378" i="15"/>
  <c r="T376" i="15"/>
  <c r="T399" i="15"/>
  <c r="T385" i="15"/>
  <c r="T377" i="15"/>
  <c r="T401" i="15"/>
  <c r="T393" i="15"/>
  <c r="T387" i="15"/>
  <c r="T379" i="15"/>
  <c r="T373" i="15"/>
  <c r="T371" i="15"/>
  <c r="T369" i="15"/>
  <c r="T367" i="15"/>
  <c r="T365" i="15"/>
  <c r="T363" i="15"/>
  <c r="T361" i="15"/>
  <c r="T359" i="15"/>
  <c r="T357" i="15"/>
  <c r="T355" i="15"/>
  <c r="T353" i="15"/>
  <c r="T351" i="15"/>
  <c r="T349" i="15"/>
  <c r="T347" i="15"/>
  <c r="T345" i="15"/>
  <c r="T343" i="15"/>
  <c r="T341" i="15"/>
  <c r="T339" i="15"/>
  <c r="T337" i="15"/>
  <c r="T335" i="15"/>
  <c r="T333" i="15"/>
  <c r="T331" i="15"/>
  <c r="T329" i="15"/>
  <c r="T327" i="15"/>
  <c r="T325" i="15"/>
  <c r="T323" i="15"/>
  <c r="T321" i="15"/>
  <c r="T403" i="15"/>
  <c r="T395" i="15"/>
  <c r="T389" i="15"/>
  <c r="T381" i="15"/>
  <c r="T391" i="15"/>
  <c r="T375" i="15"/>
  <c r="T362" i="15"/>
  <c r="T354" i="15"/>
  <c r="T346" i="15"/>
  <c r="T338" i="15"/>
  <c r="T330" i="15"/>
  <c r="T322" i="15"/>
  <c r="T319" i="15"/>
  <c r="T317" i="15"/>
  <c r="T315" i="15"/>
  <c r="T313" i="15"/>
  <c r="T311" i="15"/>
  <c r="T309" i="15"/>
  <c r="T307" i="15"/>
  <c r="T305" i="15"/>
  <c r="T303" i="15"/>
  <c r="T383" i="15"/>
  <c r="T374" i="15"/>
  <c r="T370" i="15"/>
  <c r="T364" i="15"/>
  <c r="T356" i="15"/>
  <c r="T348" i="15"/>
  <c r="T340" i="15"/>
  <c r="T332" i="15"/>
  <c r="T324" i="15"/>
  <c r="T366" i="15"/>
  <c r="T358" i="15"/>
  <c r="T350" i="15"/>
  <c r="T342" i="15"/>
  <c r="T334" i="15"/>
  <c r="T326" i="15"/>
  <c r="T318" i="15"/>
  <c r="T316" i="15"/>
  <c r="T314" i="15"/>
  <c r="T312" i="15"/>
  <c r="T310" i="15"/>
  <c r="T308" i="15"/>
  <c r="T306" i="15"/>
  <c r="T304" i="15"/>
  <c r="T372" i="15"/>
  <c r="T368" i="15"/>
  <c r="T336" i="15"/>
  <c r="T405" i="15"/>
  <c r="T360" i="15"/>
  <c r="T328" i="15"/>
  <c r="T302" i="15"/>
  <c r="T301" i="15"/>
  <c r="T299" i="15"/>
  <c r="T297" i="15"/>
  <c r="T295" i="15"/>
  <c r="T293" i="15"/>
  <c r="T291" i="15"/>
  <c r="T289" i="15"/>
  <c r="T287" i="15"/>
  <c r="T285" i="15"/>
  <c r="T283" i="15"/>
  <c r="T281" i="15"/>
  <c r="T279" i="15"/>
  <c r="T277" i="15"/>
  <c r="T275" i="15"/>
  <c r="T273" i="15"/>
  <c r="T271" i="15"/>
  <c r="T269" i="15"/>
  <c r="T267" i="15"/>
  <c r="T265" i="15"/>
  <c r="T263" i="15"/>
  <c r="T261" i="15"/>
  <c r="T259" i="15"/>
  <c r="T257" i="15"/>
  <c r="T255" i="15"/>
  <c r="T253" i="15"/>
  <c r="T251" i="15"/>
  <c r="T249" i="15"/>
  <c r="T247" i="15"/>
  <c r="T245" i="15"/>
  <c r="T243" i="15"/>
  <c r="T241" i="15"/>
  <c r="T239" i="15"/>
  <c r="T237" i="15"/>
  <c r="T235" i="15"/>
  <c r="T233" i="15"/>
  <c r="T231" i="15"/>
  <c r="T229" i="15"/>
  <c r="T227" i="15"/>
  <c r="T225" i="15"/>
  <c r="T223" i="15"/>
  <c r="T221" i="15"/>
  <c r="T219" i="15"/>
  <c r="T217" i="15"/>
  <c r="T215" i="15"/>
  <c r="T213" i="15"/>
  <c r="T211" i="15"/>
  <c r="T209" i="15"/>
  <c r="T207" i="15"/>
  <c r="T205" i="15"/>
  <c r="T203" i="15"/>
  <c r="T201" i="15"/>
  <c r="T199" i="15"/>
  <c r="T197" i="15"/>
  <c r="T195" i="15"/>
  <c r="T193" i="15"/>
  <c r="T191" i="15"/>
  <c r="T189" i="15"/>
  <c r="T187" i="15"/>
  <c r="T185" i="15"/>
  <c r="T183" i="15"/>
  <c r="T181" i="15"/>
  <c r="T179" i="15"/>
  <c r="T177" i="15"/>
  <c r="T175" i="15"/>
  <c r="T173" i="15"/>
  <c r="T171" i="15"/>
  <c r="T397" i="15"/>
  <c r="T352" i="15"/>
  <c r="T320" i="15"/>
  <c r="T300" i="15"/>
  <c r="T292" i="15"/>
  <c r="T284" i="15"/>
  <c r="T276" i="15"/>
  <c r="T268" i="15"/>
  <c r="T260" i="15"/>
  <c r="T252" i="15"/>
  <c r="T244" i="15"/>
  <c r="T236" i="15"/>
  <c r="T228" i="15"/>
  <c r="T220" i="15"/>
  <c r="T212" i="15"/>
  <c r="T204" i="15"/>
  <c r="T196" i="15"/>
  <c r="T188" i="15"/>
  <c r="T180" i="15"/>
  <c r="T344" i="15"/>
  <c r="T294" i="15"/>
  <c r="T286" i="15"/>
  <c r="T278" i="15"/>
  <c r="T270" i="15"/>
  <c r="T262" i="15"/>
  <c r="T254" i="15"/>
  <c r="T246" i="15"/>
  <c r="T238" i="15"/>
  <c r="T230" i="15"/>
  <c r="T222" i="15"/>
  <c r="T214" i="15"/>
  <c r="T206" i="15"/>
  <c r="T198" i="15"/>
  <c r="T190" i="15"/>
  <c r="T182" i="15"/>
  <c r="T174" i="15"/>
  <c r="T168" i="15"/>
  <c r="T166" i="15"/>
  <c r="T164" i="15"/>
  <c r="T162" i="15"/>
  <c r="T160" i="15"/>
  <c r="T158" i="15"/>
  <c r="T156" i="15"/>
  <c r="T154" i="15"/>
  <c r="T152" i="15"/>
  <c r="T150" i="15"/>
  <c r="T148" i="15"/>
  <c r="T146" i="15"/>
  <c r="T144" i="15"/>
  <c r="T296" i="15"/>
  <c r="T288" i="15"/>
  <c r="T280" i="15"/>
  <c r="T272" i="15"/>
  <c r="T264" i="15"/>
  <c r="T256" i="15"/>
  <c r="T248" i="15"/>
  <c r="T240" i="15"/>
  <c r="T232" i="15"/>
  <c r="T224" i="15"/>
  <c r="T216" i="15"/>
  <c r="T208" i="15"/>
  <c r="T200" i="15"/>
  <c r="T192" i="15"/>
  <c r="T184" i="15"/>
  <c r="T176" i="15"/>
  <c r="T298" i="15"/>
  <c r="T266" i="15"/>
  <c r="T234" i="15"/>
  <c r="T202" i="15"/>
  <c r="T167" i="15"/>
  <c r="T159" i="15"/>
  <c r="T290" i="15"/>
  <c r="T258" i="15"/>
  <c r="T226" i="15"/>
  <c r="T194" i="15"/>
  <c r="T169" i="15"/>
  <c r="T161" i="15"/>
  <c r="T153" i="15"/>
  <c r="T145" i="15"/>
  <c r="T282" i="15"/>
  <c r="T250" i="15"/>
  <c r="T218" i="15"/>
  <c r="T186" i="15"/>
  <c r="T172" i="15"/>
  <c r="T163" i="15"/>
  <c r="T155" i="15"/>
  <c r="T147" i="15"/>
  <c r="T142" i="15"/>
  <c r="T140" i="15"/>
  <c r="T138" i="15"/>
  <c r="T136" i="15"/>
  <c r="T134" i="15"/>
  <c r="T132" i="15"/>
  <c r="T130" i="15"/>
  <c r="T128" i="15"/>
  <c r="T126" i="15"/>
  <c r="T124" i="15"/>
  <c r="T122" i="15"/>
  <c r="T120" i="15"/>
  <c r="T118" i="15"/>
  <c r="T116" i="15"/>
  <c r="T114" i="15"/>
  <c r="T112" i="15"/>
  <c r="T110" i="15"/>
  <c r="T108" i="15"/>
  <c r="T106" i="15"/>
  <c r="T104" i="15"/>
  <c r="T102" i="15"/>
  <c r="T100" i="15"/>
  <c r="T98" i="15"/>
  <c r="T96" i="15"/>
  <c r="T94" i="15"/>
  <c r="T92" i="15"/>
  <c r="T178" i="15"/>
  <c r="T149" i="15"/>
  <c r="T141" i="15"/>
  <c r="T133" i="15"/>
  <c r="T125" i="15"/>
  <c r="T117" i="15"/>
  <c r="T109" i="15"/>
  <c r="T101" i="15"/>
  <c r="T93" i="15"/>
  <c r="T274" i="15"/>
  <c r="T143" i="15"/>
  <c r="T135" i="15"/>
  <c r="T127" i="15"/>
  <c r="T119" i="15"/>
  <c r="T111" i="15"/>
  <c r="T103" i="15"/>
  <c r="T95" i="15"/>
  <c r="T89" i="15"/>
  <c r="T87" i="15"/>
  <c r="T85" i="15"/>
  <c r="T83" i="15"/>
  <c r="T81" i="15"/>
  <c r="T79" i="15"/>
  <c r="T77" i="15"/>
  <c r="T75" i="15"/>
  <c r="T73" i="15"/>
  <c r="T71" i="15"/>
  <c r="T69" i="15"/>
  <c r="T67" i="15"/>
  <c r="T65" i="15"/>
  <c r="T63" i="15"/>
  <c r="T61" i="15"/>
  <c r="T59" i="15"/>
  <c r="T57" i="15"/>
  <c r="T55" i="15"/>
  <c r="T53" i="15"/>
  <c r="T51" i="15"/>
  <c r="T49" i="15"/>
  <c r="T47" i="15"/>
  <c r="T45" i="15"/>
  <c r="T43" i="15"/>
  <c r="T41" i="15"/>
  <c r="T39" i="15"/>
  <c r="T37" i="15"/>
  <c r="T35" i="15"/>
  <c r="T33" i="15"/>
  <c r="T31" i="15"/>
  <c r="T29" i="15"/>
  <c r="T27" i="15"/>
  <c r="T25" i="15"/>
  <c r="T23" i="15"/>
  <c r="T21" i="15"/>
  <c r="T19" i="15"/>
  <c r="T17" i="15"/>
  <c r="T15" i="15"/>
  <c r="T13" i="15"/>
  <c r="T11" i="15"/>
  <c r="T9" i="15"/>
  <c r="T7" i="15"/>
  <c r="T242" i="15"/>
  <c r="T170" i="15"/>
  <c r="T165" i="15"/>
  <c r="T137" i="15"/>
  <c r="T129" i="15"/>
  <c r="T121" i="15"/>
  <c r="T113" i="15"/>
  <c r="T105" i="15"/>
  <c r="T97" i="15"/>
  <c r="T139" i="15"/>
  <c r="T107" i="15"/>
  <c r="T90" i="15"/>
  <c r="T82" i="15"/>
  <c r="T74" i="15"/>
  <c r="T66" i="15"/>
  <c r="T58" i="15"/>
  <c r="T50" i="15"/>
  <c r="T42" i="15"/>
  <c r="T34" i="15"/>
  <c r="T26" i="15"/>
  <c r="T18" i="15"/>
  <c r="T10" i="15"/>
  <c r="T131" i="15"/>
  <c r="T99" i="15"/>
  <c r="T84" i="15"/>
  <c r="T76" i="15"/>
  <c r="T68" i="15"/>
  <c r="T60" i="15"/>
  <c r="T52" i="15"/>
  <c r="T44" i="15"/>
  <c r="T36" i="15"/>
  <c r="T28" i="15"/>
  <c r="T20" i="15"/>
  <c r="T12" i="15"/>
  <c r="T6" i="15"/>
  <c r="T123" i="15"/>
  <c r="T91" i="15"/>
  <c r="T86" i="15"/>
  <c r="T78" i="15"/>
  <c r="T70" i="15"/>
  <c r="T62" i="15"/>
  <c r="T54" i="15"/>
  <c r="T46" i="15"/>
  <c r="T38" i="15"/>
  <c r="T30" i="15"/>
  <c r="T22" i="15"/>
  <c r="T14" i="15"/>
  <c r="T210" i="15"/>
  <c r="T157" i="15"/>
  <c r="T151" i="15"/>
  <c r="T115" i="15"/>
  <c r="T88" i="15"/>
  <c r="T80" i="15"/>
  <c r="T72" i="15"/>
  <c r="T64" i="15"/>
  <c r="T56" i="15"/>
  <c r="T32" i="15"/>
  <c r="T24" i="15"/>
  <c r="T48" i="15"/>
  <c r="T16" i="15"/>
  <c r="T40" i="15"/>
  <c r="T8" i="15"/>
  <c r="K4" i="15"/>
  <c r="K3" i="15"/>
  <c r="Q26" i="1"/>
  <c r="X404" i="15"/>
  <c r="X402" i="15"/>
  <c r="X400" i="15"/>
  <c r="X398" i="15"/>
  <c r="X396" i="15"/>
  <c r="X394" i="15"/>
  <c r="X392" i="15"/>
  <c r="X390" i="15"/>
  <c r="X388" i="15"/>
  <c r="X386" i="15"/>
  <c r="X384" i="15"/>
  <c r="X382" i="15"/>
  <c r="X380" i="15"/>
  <c r="X378" i="15"/>
  <c r="X376" i="15"/>
  <c r="X374" i="15"/>
  <c r="X403" i="15"/>
  <c r="X395" i="15"/>
  <c r="X391" i="15"/>
  <c r="X383" i="15"/>
  <c r="X375" i="15"/>
  <c r="X405" i="15"/>
  <c r="X397" i="15"/>
  <c r="X385" i="15"/>
  <c r="X377" i="15"/>
  <c r="X373" i="15"/>
  <c r="X371" i="15"/>
  <c r="X369" i="15"/>
  <c r="X367" i="15"/>
  <c r="X365" i="15"/>
  <c r="X363" i="15"/>
  <c r="X361" i="15"/>
  <c r="X359" i="15"/>
  <c r="X357" i="15"/>
  <c r="X355" i="15"/>
  <c r="X353" i="15"/>
  <c r="X351" i="15"/>
  <c r="X349" i="15"/>
  <c r="X347" i="15"/>
  <c r="X345" i="15"/>
  <c r="X343" i="15"/>
  <c r="X341" i="15"/>
  <c r="X339" i="15"/>
  <c r="X337" i="15"/>
  <c r="X335" i="15"/>
  <c r="X333" i="15"/>
  <c r="X331" i="15"/>
  <c r="X329" i="15"/>
  <c r="X327" i="15"/>
  <c r="X325" i="15"/>
  <c r="X323" i="15"/>
  <c r="X321" i="15"/>
  <c r="X406" i="15"/>
  <c r="X399" i="15"/>
  <c r="X387" i="15"/>
  <c r="X379" i="15"/>
  <c r="X389" i="15"/>
  <c r="X372" i="15"/>
  <c r="X368" i="15"/>
  <c r="X360" i="15"/>
  <c r="X352" i="15"/>
  <c r="X344" i="15"/>
  <c r="X336" i="15"/>
  <c r="X328" i="15"/>
  <c r="X320" i="15"/>
  <c r="X319" i="15"/>
  <c r="X317" i="15"/>
  <c r="X315" i="15"/>
  <c r="X313" i="15"/>
  <c r="X311" i="15"/>
  <c r="X309" i="15"/>
  <c r="X307" i="15"/>
  <c r="X305" i="15"/>
  <c r="X303" i="15"/>
  <c r="X301" i="15"/>
  <c r="X381" i="15"/>
  <c r="X362" i="15"/>
  <c r="X354" i="15"/>
  <c r="X346" i="15"/>
  <c r="X338" i="15"/>
  <c r="X330" i="15"/>
  <c r="X322" i="15"/>
  <c r="X401" i="15"/>
  <c r="X393" i="15"/>
  <c r="X370" i="15"/>
  <c r="X364" i="15"/>
  <c r="X356" i="15"/>
  <c r="X348" i="15"/>
  <c r="X340" i="15"/>
  <c r="X332" i="15"/>
  <c r="X324" i="15"/>
  <c r="X318" i="15"/>
  <c r="X316" i="15"/>
  <c r="X314" i="15"/>
  <c r="X312" i="15"/>
  <c r="X310" i="15"/>
  <c r="X308" i="15"/>
  <c r="X306" i="15"/>
  <c r="X304" i="15"/>
  <c r="X302" i="15"/>
  <c r="X342" i="15"/>
  <c r="X366" i="15"/>
  <c r="X334" i="15"/>
  <c r="X299" i="15"/>
  <c r="X297" i="15"/>
  <c r="X295" i="15"/>
  <c r="X293" i="15"/>
  <c r="X291" i="15"/>
  <c r="X289" i="15"/>
  <c r="X287" i="15"/>
  <c r="X285" i="15"/>
  <c r="X283" i="15"/>
  <c r="X281" i="15"/>
  <c r="X279" i="15"/>
  <c r="X277" i="15"/>
  <c r="X275" i="15"/>
  <c r="X273" i="15"/>
  <c r="X271" i="15"/>
  <c r="X269" i="15"/>
  <c r="X267" i="15"/>
  <c r="X265" i="15"/>
  <c r="X263" i="15"/>
  <c r="X261" i="15"/>
  <c r="X259" i="15"/>
  <c r="X257" i="15"/>
  <c r="X255" i="15"/>
  <c r="X253" i="15"/>
  <c r="X251" i="15"/>
  <c r="X249" i="15"/>
  <c r="X247" i="15"/>
  <c r="X245" i="15"/>
  <c r="X243" i="15"/>
  <c r="X241" i="15"/>
  <c r="X239" i="15"/>
  <c r="X237" i="15"/>
  <c r="X235" i="15"/>
  <c r="X233" i="15"/>
  <c r="X231" i="15"/>
  <c r="X229" i="15"/>
  <c r="X227" i="15"/>
  <c r="X225" i="15"/>
  <c r="X223" i="15"/>
  <c r="X221" i="15"/>
  <c r="X219" i="15"/>
  <c r="X217" i="15"/>
  <c r="X215" i="15"/>
  <c r="X213" i="15"/>
  <c r="X211" i="15"/>
  <c r="X209" i="15"/>
  <c r="X207" i="15"/>
  <c r="X205" i="15"/>
  <c r="X203" i="15"/>
  <c r="X201" i="15"/>
  <c r="X199" i="15"/>
  <c r="X197" i="15"/>
  <c r="X195" i="15"/>
  <c r="X193" i="15"/>
  <c r="X191" i="15"/>
  <c r="X189" i="15"/>
  <c r="X187" i="15"/>
  <c r="X185" i="15"/>
  <c r="X183" i="15"/>
  <c r="X181" i="15"/>
  <c r="X179" i="15"/>
  <c r="X177" i="15"/>
  <c r="X175" i="15"/>
  <c r="X173" i="15"/>
  <c r="X171" i="15"/>
  <c r="X169" i="15"/>
  <c r="X358" i="15"/>
  <c r="X326" i="15"/>
  <c r="X350" i="15"/>
  <c r="X298" i="15"/>
  <c r="X290" i="15"/>
  <c r="X282" i="15"/>
  <c r="X274" i="15"/>
  <c r="X266" i="15"/>
  <c r="X258" i="15"/>
  <c r="X250" i="15"/>
  <c r="X242" i="15"/>
  <c r="X234" i="15"/>
  <c r="X226" i="15"/>
  <c r="X218" i="15"/>
  <c r="X210" i="15"/>
  <c r="X202" i="15"/>
  <c r="X194" i="15"/>
  <c r="X186" i="15"/>
  <c r="X178" i="15"/>
  <c r="X300" i="15"/>
  <c r="X292" i="15"/>
  <c r="X284" i="15"/>
  <c r="X276" i="15"/>
  <c r="X268" i="15"/>
  <c r="X260" i="15"/>
  <c r="X252" i="15"/>
  <c r="X244" i="15"/>
  <c r="X236" i="15"/>
  <c r="X228" i="15"/>
  <c r="X220" i="15"/>
  <c r="X212" i="15"/>
  <c r="X204" i="15"/>
  <c r="X196" i="15"/>
  <c r="X188" i="15"/>
  <c r="X180" i="15"/>
  <c r="X172" i="15"/>
  <c r="X168" i="15"/>
  <c r="X166" i="15"/>
  <c r="X164" i="15"/>
  <c r="X162" i="15"/>
  <c r="X160" i="15"/>
  <c r="X158" i="15"/>
  <c r="X156" i="15"/>
  <c r="X154" i="15"/>
  <c r="X152" i="15"/>
  <c r="X150" i="15"/>
  <c r="X148" i="15"/>
  <c r="X146" i="15"/>
  <c r="X144" i="15"/>
  <c r="X294" i="15"/>
  <c r="X286" i="15"/>
  <c r="X278" i="15"/>
  <c r="X270" i="15"/>
  <c r="X262" i="15"/>
  <c r="X254" i="15"/>
  <c r="X246" i="15"/>
  <c r="X238" i="15"/>
  <c r="X230" i="15"/>
  <c r="X222" i="15"/>
  <c r="X214" i="15"/>
  <c r="X206" i="15"/>
  <c r="X198" i="15"/>
  <c r="X190" i="15"/>
  <c r="X182" i="15"/>
  <c r="X174" i="15"/>
  <c r="X272" i="15"/>
  <c r="X240" i="15"/>
  <c r="X208" i="15"/>
  <c r="X176" i="15"/>
  <c r="X170" i="15"/>
  <c r="X165" i="15"/>
  <c r="X157" i="15"/>
  <c r="X296" i="15"/>
  <c r="X264" i="15"/>
  <c r="X232" i="15"/>
  <c r="X200" i="15"/>
  <c r="X167" i="15"/>
  <c r="X159" i="15"/>
  <c r="X151" i="15"/>
  <c r="X143" i="15"/>
  <c r="X288" i="15"/>
  <c r="X256" i="15"/>
  <c r="X224" i="15"/>
  <c r="X192" i="15"/>
  <c r="X161" i="15"/>
  <c r="X153" i="15"/>
  <c r="X145" i="15"/>
  <c r="X142" i="15"/>
  <c r="X140" i="15"/>
  <c r="X138" i="15"/>
  <c r="X136" i="15"/>
  <c r="X134" i="15"/>
  <c r="X132" i="15"/>
  <c r="X130" i="15"/>
  <c r="X128" i="15"/>
  <c r="X126" i="15"/>
  <c r="X124" i="15"/>
  <c r="X122" i="15"/>
  <c r="X120" i="15"/>
  <c r="X118" i="15"/>
  <c r="X116" i="15"/>
  <c r="X114" i="15"/>
  <c r="X112" i="15"/>
  <c r="X110" i="15"/>
  <c r="X108" i="15"/>
  <c r="X106" i="15"/>
  <c r="X104" i="15"/>
  <c r="X102" i="15"/>
  <c r="X100" i="15"/>
  <c r="X98" i="15"/>
  <c r="X96" i="15"/>
  <c r="X94" i="15"/>
  <c r="X92" i="15"/>
  <c r="X90" i="15"/>
  <c r="X280" i="15"/>
  <c r="X155" i="15"/>
  <c r="X139" i="15"/>
  <c r="X131" i="15"/>
  <c r="X123" i="15"/>
  <c r="X115" i="15"/>
  <c r="X107" i="15"/>
  <c r="X99" i="15"/>
  <c r="X91" i="15"/>
  <c r="X248" i="15"/>
  <c r="X149" i="15"/>
  <c r="X141" i="15"/>
  <c r="X133" i="15"/>
  <c r="X125" i="15"/>
  <c r="X117" i="15"/>
  <c r="X109" i="15"/>
  <c r="X101" i="15"/>
  <c r="X93" i="15"/>
  <c r="X89" i="15"/>
  <c r="X87" i="15"/>
  <c r="X85" i="15"/>
  <c r="X83" i="15"/>
  <c r="X81" i="15"/>
  <c r="X79" i="15"/>
  <c r="X77" i="15"/>
  <c r="X75" i="15"/>
  <c r="X73" i="15"/>
  <c r="X71" i="15"/>
  <c r="X69" i="15"/>
  <c r="X67" i="15"/>
  <c r="X65" i="15"/>
  <c r="X63" i="15"/>
  <c r="X61" i="15"/>
  <c r="X59" i="15"/>
  <c r="X57" i="15"/>
  <c r="X55" i="15"/>
  <c r="X53" i="15"/>
  <c r="X51" i="15"/>
  <c r="X49" i="15"/>
  <c r="X47" i="15"/>
  <c r="X45" i="15"/>
  <c r="X43" i="15"/>
  <c r="X41" i="15"/>
  <c r="X39" i="15"/>
  <c r="X37" i="15"/>
  <c r="X35" i="15"/>
  <c r="X33" i="15"/>
  <c r="X31" i="15"/>
  <c r="X29" i="15"/>
  <c r="X27" i="15"/>
  <c r="X25" i="15"/>
  <c r="X23" i="15"/>
  <c r="X21" i="15"/>
  <c r="X19" i="15"/>
  <c r="X17" i="15"/>
  <c r="X15" i="15"/>
  <c r="X13" i="15"/>
  <c r="X11" i="15"/>
  <c r="X9" i="15"/>
  <c r="X7" i="15"/>
  <c r="X216" i="15"/>
  <c r="X147" i="15"/>
  <c r="X135" i="15"/>
  <c r="X127" i="15"/>
  <c r="X119" i="15"/>
  <c r="X111" i="15"/>
  <c r="X103" i="15"/>
  <c r="X95" i="15"/>
  <c r="X184" i="15"/>
  <c r="X113" i="15"/>
  <c r="X88" i="15"/>
  <c r="X80" i="15"/>
  <c r="X72" i="15"/>
  <c r="X64" i="15"/>
  <c r="X56" i="15"/>
  <c r="X48" i="15"/>
  <c r="X40" i="15"/>
  <c r="X32" i="15"/>
  <c r="X24" i="15"/>
  <c r="X16" i="15"/>
  <c r="X8" i="15"/>
  <c r="X137" i="15"/>
  <c r="X105" i="15"/>
  <c r="X82" i="15"/>
  <c r="X74" i="15"/>
  <c r="X66" i="15"/>
  <c r="X58" i="15"/>
  <c r="X50" i="15"/>
  <c r="X42" i="15"/>
  <c r="X34" i="15"/>
  <c r="X26" i="15"/>
  <c r="X18" i="15"/>
  <c r="X10" i="15"/>
  <c r="X6" i="15"/>
  <c r="X163" i="15"/>
  <c r="X129" i="15"/>
  <c r="X97" i="15"/>
  <c r="X84" i="15"/>
  <c r="X76" i="15"/>
  <c r="X68" i="15"/>
  <c r="X60" i="15"/>
  <c r="X52" i="15"/>
  <c r="X44" i="15"/>
  <c r="X36" i="15"/>
  <c r="X28" i="15"/>
  <c r="X20" i="15"/>
  <c r="X12" i="15"/>
  <c r="X121" i="15"/>
  <c r="X86" i="15"/>
  <c r="X78" i="15"/>
  <c r="X70" i="15"/>
  <c r="X62" i="15"/>
  <c r="X54" i="15"/>
  <c r="X38" i="15"/>
  <c r="X30" i="15"/>
  <c r="X22" i="15"/>
  <c r="X46" i="15"/>
  <c r="X14" i="15"/>
  <c r="K3" i="3"/>
  <c r="M3" i="3" s="1"/>
  <c r="K4" i="11"/>
  <c r="M4" i="11" s="1"/>
  <c r="K3" i="11"/>
  <c r="M3" i="11" s="1"/>
  <c r="M3" i="15"/>
  <c r="M4" i="15"/>
  <c r="L3" i="11"/>
  <c r="L2" i="11"/>
  <c r="H5" i="11"/>
  <c r="W406" i="15"/>
  <c r="W405" i="15"/>
  <c r="W403" i="15"/>
  <c r="W401" i="15"/>
  <c r="W399" i="15"/>
  <c r="W397" i="15"/>
  <c r="W395" i="15"/>
  <c r="W393" i="15"/>
  <c r="W398" i="15"/>
  <c r="W390" i="15"/>
  <c r="W389" i="15"/>
  <c r="W382" i="15"/>
  <c r="W381" i="15"/>
  <c r="W374" i="15"/>
  <c r="W400" i="15"/>
  <c r="W392" i="15"/>
  <c r="W391" i="15"/>
  <c r="W384" i="15"/>
  <c r="W383" i="15"/>
  <c r="W376" i="15"/>
  <c r="W375" i="15"/>
  <c r="W402" i="15"/>
  <c r="W394" i="15"/>
  <c r="W386" i="15"/>
  <c r="W385" i="15"/>
  <c r="W378" i="15"/>
  <c r="W377" i="15"/>
  <c r="W373" i="15"/>
  <c r="W371" i="15"/>
  <c r="W369" i="15"/>
  <c r="U397" i="15"/>
  <c r="U405" i="15"/>
  <c r="U388" i="15"/>
  <c r="U389" i="15"/>
  <c r="U395" i="15"/>
  <c r="U403" i="15"/>
  <c r="S405" i="15"/>
  <c r="S403" i="15"/>
  <c r="S401" i="15"/>
  <c r="S399" i="15"/>
  <c r="S397" i="15"/>
  <c r="S395" i="15"/>
  <c r="S393" i="15"/>
  <c r="AA405" i="15"/>
  <c r="AA403" i="15"/>
  <c r="AA401" i="15"/>
  <c r="AA399" i="15"/>
  <c r="AA397" i="15"/>
  <c r="AA395" i="15"/>
  <c r="AA393" i="15"/>
  <c r="U404" i="15"/>
  <c r="U402" i="15"/>
  <c r="U400" i="15"/>
  <c r="U398" i="15"/>
  <c r="U396" i="15"/>
  <c r="U394" i="15"/>
  <c r="F9" i="9"/>
  <c r="F13" i="9"/>
  <c r="D14" i="9"/>
  <c r="D11" i="9"/>
  <c r="E4" i="9"/>
  <c r="L37" i="9"/>
  <c r="I33" i="9"/>
  <c r="I61" i="9"/>
  <c r="I62" i="9"/>
  <c r="I27" i="16"/>
  <c r="I26" i="1"/>
  <c r="J34" i="3"/>
  <c r="O26" i="1" s="1"/>
  <c r="I32" i="16"/>
  <c r="I28" i="16"/>
  <c r="I24" i="16"/>
  <c r="I26" i="16"/>
  <c r="R4" i="3"/>
  <c r="I23" i="16"/>
  <c r="R6" i="3"/>
  <c r="V6" i="3" s="1"/>
  <c r="I34" i="16"/>
  <c r="I30" i="16"/>
  <c r="L4" i="3"/>
  <c r="C14" i="17"/>
  <c r="H5" i="3"/>
  <c r="J4" i="3"/>
  <c r="K4" i="3" s="1"/>
  <c r="I35" i="16"/>
  <c r="I31" i="16"/>
  <c r="I22" i="16"/>
  <c r="L2" i="3"/>
  <c r="F13" i="3"/>
  <c r="C16" i="1" s="1"/>
  <c r="G5" i="3"/>
  <c r="J2" i="3"/>
  <c r="K2" i="3" s="1"/>
  <c r="H20" i="16"/>
  <c r="I29" i="16"/>
  <c r="I25" i="16"/>
  <c r="G20" i="16"/>
  <c r="K61" i="9"/>
  <c r="L62" i="9"/>
  <c r="L61" i="9"/>
  <c r="H33" i="9"/>
  <c r="L63" i="9"/>
  <c r="K62" i="9"/>
  <c r="J62" i="9"/>
  <c r="J61" i="9"/>
  <c r="J33" i="9"/>
  <c r="L34" i="9"/>
  <c r="K35" i="9"/>
  <c r="L33" i="9"/>
  <c r="L35" i="9"/>
  <c r="J35" i="9"/>
  <c r="L36" i="9"/>
  <c r="K33" i="9"/>
  <c r="E34" i="3" l="1"/>
  <c r="F34" i="3"/>
  <c r="K26" i="1" s="1"/>
  <c r="L26" i="1"/>
  <c r="F13" i="11"/>
  <c r="C16" i="10" s="1"/>
  <c r="G5" i="11"/>
  <c r="G6" i="11"/>
  <c r="E6" i="11"/>
  <c r="M2" i="3"/>
  <c r="K13" i="3" s="1"/>
  <c r="G5" i="15"/>
  <c r="L5" i="15" s="1"/>
  <c r="E6" i="15"/>
  <c r="L2" i="15"/>
  <c r="F13" i="15"/>
  <c r="C16" i="14" s="1"/>
  <c r="J2" i="15"/>
  <c r="K2" i="15" s="1"/>
  <c r="G6" i="15"/>
  <c r="J6" i="15" s="1"/>
  <c r="I7" i="15" s="1"/>
  <c r="I6" i="15" s="1"/>
  <c r="J5" i="15"/>
  <c r="J2" i="11"/>
  <c r="K2" i="11" s="1"/>
  <c r="M2" i="11" s="1"/>
  <c r="L5" i="11"/>
  <c r="J5" i="11"/>
  <c r="H6" i="11"/>
  <c r="I23" i="15"/>
  <c r="I24" i="15"/>
  <c r="I26" i="15"/>
  <c r="I25" i="15"/>
  <c r="I27" i="15"/>
  <c r="M4" i="3"/>
  <c r="I43" i="3" s="1"/>
  <c r="M37" i="9"/>
  <c r="L64" i="9"/>
  <c r="I60" i="9"/>
  <c r="I32" i="9"/>
  <c r="R7" i="3"/>
  <c r="H6" i="3"/>
  <c r="C15" i="17"/>
  <c r="K12" i="3"/>
  <c r="K15" i="3" s="1"/>
  <c r="L5" i="3"/>
  <c r="J5" i="3"/>
  <c r="G6" i="3"/>
  <c r="E6" i="3"/>
  <c r="M61" i="9"/>
  <c r="M60" i="9"/>
  <c r="L60" i="9"/>
  <c r="M63" i="9"/>
  <c r="J60" i="9"/>
  <c r="H32" i="9"/>
  <c r="K60" i="9"/>
  <c r="M62" i="9"/>
  <c r="J32" i="9"/>
  <c r="K32" i="9"/>
  <c r="M32" i="9"/>
  <c r="M34" i="9"/>
  <c r="M36" i="9"/>
  <c r="L32" i="9"/>
  <c r="M35" i="9"/>
  <c r="M33" i="9"/>
  <c r="U3" i="3" l="1"/>
  <c r="U6" i="3" s="1"/>
  <c r="J26" i="1"/>
  <c r="K12" i="11"/>
  <c r="K15" i="11" s="1"/>
  <c r="K16" i="11" s="1"/>
  <c r="K13" i="11"/>
  <c r="K14" i="11" s="1"/>
  <c r="F6" i="15"/>
  <c r="E9" i="15" s="1"/>
  <c r="M2" i="15"/>
  <c r="J6" i="11"/>
  <c r="I7" i="11" s="1"/>
  <c r="F6" i="11" s="1"/>
  <c r="E9" i="11" s="1"/>
  <c r="K5" i="15"/>
  <c r="M5" i="15" s="1"/>
  <c r="I5" i="15"/>
  <c r="F5" i="15" s="1"/>
  <c r="C16" i="17"/>
  <c r="I24" i="3"/>
  <c r="K17" i="11"/>
  <c r="K18" i="11" s="1"/>
  <c r="K5" i="11"/>
  <c r="M5" i="11" s="1"/>
  <c r="I5" i="11"/>
  <c r="F5" i="11" s="1"/>
  <c r="N37" i="9"/>
  <c r="M64" i="9"/>
  <c r="I59" i="9"/>
  <c r="I31" i="9"/>
  <c r="R8" i="3"/>
  <c r="U7" i="3"/>
  <c r="V7" i="3"/>
  <c r="J6" i="3"/>
  <c r="I7" i="3" s="1"/>
  <c r="C18" i="17"/>
  <c r="K14" i="3"/>
  <c r="K5" i="3"/>
  <c r="M5" i="3" s="1"/>
  <c r="H27" i="3" s="1"/>
  <c r="I5" i="3"/>
  <c r="F5" i="3" s="1"/>
  <c r="K17" i="3"/>
  <c r="K18" i="3" s="1"/>
  <c r="K16" i="3"/>
  <c r="C20" i="17"/>
  <c r="C21" i="17" s="1"/>
  <c r="H31" i="9"/>
  <c r="N63" i="9"/>
  <c r="L59" i="9"/>
  <c r="N62" i="9"/>
  <c r="N61" i="9"/>
  <c r="N60" i="9"/>
  <c r="K59" i="9"/>
  <c r="J59" i="9"/>
  <c r="N59" i="9"/>
  <c r="M59" i="9"/>
  <c r="N36" i="9"/>
  <c r="J31" i="9"/>
  <c r="L31" i="9"/>
  <c r="N32" i="9"/>
  <c r="N31" i="9"/>
  <c r="N34" i="9"/>
  <c r="N35" i="9"/>
  <c r="K31" i="9"/>
  <c r="M31" i="9"/>
  <c r="N33" i="9"/>
  <c r="I6" i="3" l="1"/>
  <c r="F6" i="3" s="1"/>
  <c r="E9" i="3" s="1"/>
  <c r="AH21" i="3"/>
  <c r="AH20" i="3"/>
  <c r="AH18" i="3"/>
  <c r="AH22" i="3"/>
  <c r="AH23" i="3"/>
  <c r="AH19" i="3"/>
  <c r="M7" i="15"/>
  <c r="C12" i="14" s="1"/>
  <c r="H27" i="11"/>
  <c r="I27" i="11" s="1"/>
  <c r="H24" i="11"/>
  <c r="I24" i="11" s="1"/>
  <c r="AI151" i="11" s="1"/>
  <c r="H21" i="11"/>
  <c r="H25" i="11"/>
  <c r="E35" i="11" s="1"/>
  <c r="H26" i="11"/>
  <c r="H23" i="11"/>
  <c r="K33" i="11" s="1"/>
  <c r="P25" i="10" s="1"/>
  <c r="E10" i="15"/>
  <c r="C10" i="14"/>
  <c r="B4" i="14" s="1"/>
  <c r="H21" i="14" s="1"/>
  <c r="K13" i="15"/>
  <c r="M6" i="15"/>
  <c r="C11" i="14" s="1"/>
  <c r="K12" i="15"/>
  <c r="K15" i="15" s="1"/>
  <c r="G37" i="11"/>
  <c r="H37" i="11"/>
  <c r="M29" i="10" s="1"/>
  <c r="E10" i="11"/>
  <c r="C10" i="10"/>
  <c r="B4" i="10" s="1"/>
  <c r="H21" i="10" s="1"/>
  <c r="H26" i="3"/>
  <c r="H36" i="3" s="1"/>
  <c r="M28" i="1" s="1"/>
  <c r="G33" i="11"/>
  <c r="H33" i="11"/>
  <c r="M25" i="10" s="1"/>
  <c r="M34" i="11"/>
  <c r="G34" i="11"/>
  <c r="K34" i="11"/>
  <c r="P26" i="10" s="1"/>
  <c r="H34" i="11"/>
  <c r="M26" i="10" s="1"/>
  <c r="E34" i="11"/>
  <c r="E37" i="11"/>
  <c r="E36" i="11"/>
  <c r="P2" i="11"/>
  <c r="P3" i="11" s="1"/>
  <c r="P9" i="11" s="1"/>
  <c r="C35" i="11"/>
  <c r="C34" i="11"/>
  <c r="C37" i="11"/>
  <c r="C33" i="11"/>
  <c r="C36" i="11"/>
  <c r="K20" i="11"/>
  <c r="K21" i="11"/>
  <c r="AO191" i="11"/>
  <c r="AO187" i="11"/>
  <c r="AO183" i="11"/>
  <c r="AO179" i="11"/>
  <c r="AO175" i="11"/>
  <c r="AO171" i="11"/>
  <c r="AO167" i="11"/>
  <c r="AO163" i="11"/>
  <c r="AO159" i="11"/>
  <c r="AO155" i="11"/>
  <c r="AO151" i="11"/>
  <c r="AO147" i="11"/>
  <c r="AO143" i="11"/>
  <c r="AO139" i="11"/>
  <c r="AO135" i="11"/>
  <c r="AO131" i="11"/>
  <c r="AO127" i="11"/>
  <c r="AO123" i="11"/>
  <c r="AO119" i="11"/>
  <c r="AO115" i="11"/>
  <c r="AO111" i="11"/>
  <c r="AO107" i="11"/>
  <c r="AO103" i="11"/>
  <c r="AO99" i="11"/>
  <c r="AO95" i="11"/>
  <c r="AO91" i="11"/>
  <c r="AO87" i="11"/>
  <c r="AO83" i="11"/>
  <c r="AO79" i="11"/>
  <c r="AO75" i="11"/>
  <c r="AO71" i="11"/>
  <c r="AO67" i="11"/>
  <c r="AO63" i="11"/>
  <c r="AO59" i="11"/>
  <c r="AO55" i="11"/>
  <c r="AO51" i="11"/>
  <c r="AO47" i="11"/>
  <c r="AO43" i="11"/>
  <c r="AO39" i="11"/>
  <c r="AO35" i="11"/>
  <c r="AO31" i="11"/>
  <c r="AO27" i="11"/>
  <c r="AO23" i="11"/>
  <c r="AO19" i="11"/>
  <c r="AO192" i="11"/>
  <c r="AO190" i="11"/>
  <c r="AO186" i="11"/>
  <c r="AO182" i="11"/>
  <c r="AO178" i="11"/>
  <c r="AO174" i="11"/>
  <c r="AO170" i="11"/>
  <c r="AO166" i="11"/>
  <c r="AO162" i="11"/>
  <c r="AO158" i="11"/>
  <c r="AO154" i="11"/>
  <c r="AO150" i="11"/>
  <c r="AO146" i="11"/>
  <c r="AO142" i="11"/>
  <c r="AO138" i="11"/>
  <c r="AO134" i="11"/>
  <c r="AO130" i="11"/>
  <c r="AO126" i="11"/>
  <c r="AO122" i="11"/>
  <c r="AO118" i="11"/>
  <c r="AO114" i="11"/>
  <c r="AO110" i="11"/>
  <c r="AO106" i="11"/>
  <c r="AO102" i="11"/>
  <c r="AO98" i="11"/>
  <c r="AO94" i="11"/>
  <c r="AO90" i="11"/>
  <c r="AO86" i="11"/>
  <c r="AO82" i="11"/>
  <c r="AO78" i="11"/>
  <c r="AO74" i="11"/>
  <c r="AO70" i="11"/>
  <c r="AO66" i="11"/>
  <c r="AO62" i="11"/>
  <c r="AO58" i="11"/>
  <c r="AO54" i="11"/>
  <c r="AO50" i="11"/>
  <c r="AO46" i="11"/>
  <c r="AO42" i="11"/>
  <c r="AO38" i="11"/>
  <c r="AO34" i="11"/>
  <c r="AO30" i="11"/>
  <c r="AO26" i="11"/>
  <c r="AO22" i="11"/>
  <c r="AO18" i="11"/>
  <c r="AM192" i="11"/>
  <c r="AI167" i="11"/>
  <c r="AI163" i="11"/>
  <c r="AI135" i="11"/>
  <c r="AI131" i="11"/>
  <c r="AI103" i="11"/>
  <c r="AI99" i="11"/>
  <c r="AI71" i="11"/>
  <c r="AI67" i="11"/>
  <c r="AI39" i="11"/>
  <c r="AI35" i="11"/>
  <c r="Q6" i="11"/>
  <c r="AO189" i="11"/>
  <c r="AO185" i="11"/>
  <c r="AO181" i="11"/>
  <c r="AO177" i="11"/>
  <c r="AO173" i="11"/>
  <c r="AO169" i="11"/>
  <c r="AO165" i="11"/>
  <c r="AO161" i="11"/>
  <c r="AO157" i="11"/>
  <c r="AO153" i="11"/>
  <c r="AO149" i="11"/>
  <c r="AO145" i="11"/>
  <c r="AO141" i="11"/>
  <c r="AO137" i="11"/>
  <c r="AO133" i="11"/>
  <c r="AO129" i="11"/>
  <c r="AO125" i="11"/>
  <c r="AO121" i="11"/>
  <c r="AO117" i="11"/>
  <c r="AO113" i="11"/>
  <c r="AO109" i="11"/>
  <c r="AO105" i="11"/>
  <c r="AO101" i="11"/>
  <c r="AO97" i="11"/>
  <c r="AO93" i="11"/>
  <c r="AO89" i="11"/>
  <c r="AO85" i="11"/>
  <c r="AO81" i="11"/>
  <c r="AO77" i="11"/>
  <c r="AO73" i="11"/>
  <c r="AO69" i="11"/>
  <c r="AO65" i="11"/>
  <c r="AO61" i="11"/>
  <c r="AO57" i="11"/>
  <c r="AO53" i="11"/>
  <c r="AO49" i="11"/>
  <c r="AO45" i="11"/>
  <c r="AO41" i="11"/>
  <c r="AO37" i="11"/>
  <c r="AO33" i="11"/>
  <c r="AO29" i="11"/>
  <c r="AO25" i="11"/>
  <c r="AO21" i="11"/>
  <c r="AI190" i="11"/>
  <c r="AI186" i="11"/>
  <c r="AI182" i="11"/>
  <c r="AI178" i="11"/>
  <c r="AI174" i="11"/>
  <c r="AI170" i="11"/>
  <c r="AI166" i="11"/>
  <c r="AI162" i="11"/>
  <c r="AI158" i="11"/>
  <c r="AI154" i="11"/>
  <c r="AI150" i="11"/>
  <c r="AI146" i="11"/>
  <c r="AI142" i="11"/>
  <c r="AI138" i="11"/>
  <c r="AI134" i="11"/>
  <c r="AI130" i="11"/>
  <c r="AI126" i="11"/>
  <c r="AI122" i="11"/>
  <c r="AI118" i="11"/>
  <c r="AI114" i="11"/>
  <c r="AI110" i="11"/>
  <c r="AI106" i="11"/>
  <c r="AI102" i="11"/>
  <c r="AI98" i="11"/>
  <c r="AI94" i="11"/>
  <c r="AI90" i="11"/>
  <c r="AI86" i="11"/>
  <c r="AI82" i="11"/>
  <c r="AI78" i="11"/>
  <c r="AI74" i="11"/>
  <c r="AI70" i="11"/>
  <c r="AI66" i="11"/>
  <c r="AI62" i="11"/>
  <c r="AI58" i="11"/>
  <c r="AI54" i="11"/>
  <c r="AI50" i="11"/>
  <c r="AI46" i="11"/>
  <c r="AI42" i="11"/>
  <c r="AI38" i="11"/>
  <c r="AI34" i="11"/>
  <c r="AI30" i="11"/>
  <c r="AI26" i="11"/>
  <c r="AI22" i="11"/>
  <c r="AI18" i="11"/>
  <c r="AF192" i="11"/>
  <c r="AO188" i="11"/>
  <c r="AO184" i="11"/>
  <c r="AO180" i="11"/>
  <c r="AO176" i="11"/>
  <c r="AO172" i="11"/>
  <c r="AO168" i="11"/>
  <c r="AO164" i="11"/>
  <c r="AO160" i="11"/>
  <c r="AO156" i="11"/>
  <c r="AO152" i="11"/>
  <c r="AO148" i="11"/>
  <c r="AO144" i="11"/>
  <c r="AO140" i="11"/>
  <c r="AO136" i="11"/>
  <c r="AO132" i="11"/>
  <c r="AO128" i="11"/>
  <c r="AO124" i="11"/>
  <c r="AO120" i="11"/>
  <c r="AO116" i="11"/>
  <c r="AO112" i="11"/>
  <c r="AO108" i="11"/>
  <c r="AO104" i="11"/>
  <c r="AO100" i="11"/>
  <c r="AO96" i="11"/>
  <c r="AO92" i="11"/>
  <c r="AO88" i="11"/>
  <c r="AO84" i="11"/>
  <c r="AO80" i="11"/>
  <c r="AO76" i="11"/>
  <c r="AO72" i="11"/>
  <c r="AO68" i="11"/>
  <c r="AO64" i="11"/>
  <c r="AO60" i="11"/>
  <c r="AO56" i="11"/>
  <c r="AO52" i="11"/>
  <c r="AO48" i="11"/>
  <c r="AO44" i="11"/>
  <c r="AO40" i="11"/>
  <c r="AO36" i="11"/>
  <c r="AO32" i="11"/>
  <c r="AO28" i="11"/>
  <c r="AO24" i="11"/>
  <c r="AO20" i="11"/>
  <c r="AI192" i="11"/>
  <c r="AI189" i="11"/>
  <c r="AI185" i="11"/>
  <c r="AI181" i="11"/>
  <c r="AI177" i="11"/>
  <c r="AI173" i="11"/>
  <c r="AI169" i="11"/>
  <c r="AI165" i="11"/>
  <c r="AI161" i="11"/>
  <c r="AI157" i="11"/>
  <c r="AI153" i="11"/>
  <c r="AI149" i="11"/>
  <c r="AI145" i="11"/>
  <c r="AI141" i="11"/>
  <c r="AI137" i="11"/>
  <c r="AI133" i="11"/>
  <c r="AI129" i="11"/>
  <c r="AI125" i="11"/>
  <c r="AI121" i="11"/>
  <c r="AI117" i="11"/>
  <c r="AI113" i="11"/>
  <c r="AI109" i="11"/>
  <c r="AI105" i="11"/>
  <c r="AI101" i="11"/>
  <c r="AI97" i="11"/>
  <c r="AI93" i="11"/>
  <c r="AI89" i="11"/>
  <c r="AI85" i="11"/>
  <c r="AI81" i="11"/>
  <c r="AI77" i="11"/>
  <c r="AI73" i="11"/>
  <c r="AI69" i="11"/>
  <c r="AI65" i="11"/>
  <c r="AI61" i="11"/>
  <c r="AI57" i="11"/>
  <c r="AI53" i="11"/>
  <c r="AI49" i="11"/>
  <c r="AI45" i="11"/>
  <c r="AI41" i="11"/>
  <c r="AI37" i="11"/>
  <c r="AI33" i="11"/>
  <c r="AI29" i="11"/>
  <c r="AI25" i="11"/>
  <c r="AI21" i="11"/>
  <c r="Q7" i="11"/>
  <c r="P21" i="11"/>
  <c r="P37" i="11"/>
  <c r="P53" i="11"/>
  <c r="P69" i="11"/>
  <c r="P85" i="11"/>
  <c r="P101" i="11"/>
  <c r="P117" i="11"/>
  <c r="P133" i="11"/>
  <c r="P149" i="11"/>
  <c r="P165" i="11"/>
  <c r="P181" i="11"/>
  <c r="P197" i="11"/>
  <c r="P213" i="11"/>
  <c r="P229" i="11"/>
  <c r="P245" i="11"/>
  <c r="P261" i="11"/>
  <c r="P277" i="11"/>
  <c r="P293" i="11"/>
  <c r="P309" i="11"/>
  <c r="P325" i="11"/>
  <c r="P341" i="11"/>
  <c r="P357" i="11"/>
  <c r="P373" i="11"/>
  <c r="P389" i="11"/>
  <c r="P405" i="11"/>
  <c r="O84" i="11"/>
  <c r="Q183" i="11"/>
  <c r="O56" i="11"/>
  <c r="Q394" i="11"/>
  <c r="O372" i="11"/>
  <c r="Q355" i="11"/>
  <c r="Q344" i="11"/>
  <c r="O164" i="11"/>
  <c r="Q376" i="11"/>
  <c r="O350" i="11"/>
  <c r="Q398" i="11"/>
  <c r="Q384" i="11"/>
  <c r="O316" i="11"/>
  <c r="O339" i="11"/>
  <c r="Q200" i="11"/>
  <c r="Q193" i="11"/>
  <c r="Q186" i="11"/>
  <c r="Q162" i="11"/>
  <c r="Q126" i="11"/>
  <c r="Q86" i="11"/>
  <c r="O40" i="11"/>
  <c r="O352" i="11"/>
  <c r="Q314" i="11"/>
  <c r="O299" i="11"/>
  <c r="O284" i="11"/>
  <c r="Q334" i="11"/>
  <c r="Q332" i="11"/>
  <c r="O288" i="11"/>
  <c r="O340" i="11"/>
  <c r="Q323" i="11"/>
  <c r="Q300" i="11"/>
  <c r="Q279" i="11"/>
  <c r="Q401" i="11"/>
  <c r="Q297" i="11"/>
  <c r="Q310" i="11"/>
  <c r="O20" i="11"/>
  <c r="Q66" i="11"/>
  <c r="Q231" i="11"/>
  <c r="Q378" i="11"/>
  <c r="O344" i="11"/>
  <c r="Q341" i="11"/>
  <c r="O309" i="11"/>
  <c r="O380" i="11"/>
  <c r="O354" i="11"/>
  <c r="Q335" i="11"/>
  <c r="Q366" i="11"/>
  <c r="O345" i="11"/>
  <c r="Q392" i="11"/>
  <c r="Q324" i="11"/>
  <c r="Q184" i="11"/>
  <c r="Q177" i="11"/>
  <c r="Q406" i="11"/>
  <c r="Q247" i="11"/>
  <c r="Q354" i="11"/>
  <c r="O68" i="11"/>
  <c r="Q94" i="11"/>
  <c r="Q114" i="11"/>
  <c r="Q379" i="11"/>
  <c r="O395" i="11"/>
  <c r="Q78" i="11"/>
  <c r="O398" i="11"/>
  <c r="O357" i="11"/>
  <c r="O237" i="11"/>
  <c r="O406" i="11"/>
  <c r="Q338" i="11"/>
  <c r="O346" i="11"/>
  <c r="O206" i="11"/>
  <c r="O199" i="11"/>
  <c r="O192" i="11"/>
  <c r="Q293" i="11"/>
  <c r="Q283" i="11"/>
  <c r="Q327" i="11"/>
  <c r="Q371" i="11"/>
  <c r="O321" i="11"/>
  <c r="O214" i="11"/>
  <c r="Q217" i="11"/>
  <c r="O216" i="11"/>
  <c r="O186" i="11"/>
  <c r="O193" i="11"/>
  <c r="O41" i="11"/>
  <c r="O106" i="11"/>
  <c r="O201" i="11"/>
  <c r="Q353" i="11"/>
  <c r="Q291" i="11"/>
  <c r="Q198" i="11"/>
  <c r="Q75" i="11"/>
  <c r="Q140" i="11"/>
  <c r="Q12" i="11"/>
  <c r="Q77" i="11"/>
  <c r="Q189" i="11"/>
  <c r="Q303" i="11"/>
  <c r="Q336" i="11"/>
  <c r="Q256" i="11"/>
  <c r="O267" i="11"/>
  <c r="O307" i="11"/>
  <c r="O198" i="11"/>
  <c r="Q201" i="11"/>
  <c r="O200" i="11"/>
  <c r="O227" i="11"/>
  <c r="O153" i="11"/>
  <c r="O25" i="11"/>
  <c r="O90" i="11"/>
  <c r="Q167" i="11"/>
  <c r="O355" i="11"/>
  <c r="O265" i="11"/>
  <c r="O225" i="11"/>
  <c r="Q59" i="11"/>
  <c r="Q124" i="11"/>
  <c r="O233" i="11"/>
  <c r="Q61" i="11"/>
  <c r="Q263" i="11"/>
  <c r="Q290" i="11"/>
  <c r="Q259" i="11"/>
  <c r="O251" i="11"/>
  <c r="Q389" i="11"/>
  <c r="Q299" i="11"/>
  <c r="Q192" i="11"/>
  <c r="O191" i="11"/>
  <c r="Q194" i="11"/>
  <c r="Q205" i="11"/>
  <c r="Q147" i="11"/>
  <c r="Q19" i="11"/>
  <c r="Q84" i="11"/>
  <c r="O155" i="11"/>
  <c r="O298" i="11"/>
  <c r="O218" i="11"/>
  <c r="Q203" i="11"/>
  <c r="O49" i="11"/>
  <c r="O114" i="11"/>
  <c r="Q211" i="11"/>
  <c r="O36" i="11"/>
  <c r="Q238" i="11"/>
  <c r="O117" i="11"/>
  <c r="O315" i="11"/>
  <c r="Q210" i="11"/>
  <c r="Q100" i="11"/>
  <c r="O188" i="11"/>
  <c r="O67" i="11"/>
  <c r="O69" i="11"/>
  <c r="O168" i="11"/>
  <c r="Q120" i="11"/>
  <c r="Q37" i="11"/>
  <c r="O64" i="11"/>
  <c r="O93" i="11"/>
  <c r="Q97" i="11"/>
  <c r="O144" i="11"/>
  <c r="Q145" i="11"/>
  <c r="Q87" i="11"/>
  <c r="O125" i="11"/>
  <c r="O235" i="11"/>
  <c r="O175" i="11"/>
  <c r="Q352" i="11"/>
  <c r="O342" i="11"/>
  <c r="O163" i="11"/>
  <c r="Q63" i="11"/>
  <c r="O77" i="11"/>
  <c r="Q89" i="11"/>
  <c r="O160" i="11"/>
  <c r="O157" i="11"/>
  <c r="O22" i="11"/>
  <c r="O31" i="11"/>
  <c r="Q72" i="11"/>
  <c r="O61" i="11"/>
  <c r="O367" i="11"/>
  <c r="Q103" i="11"/>
  <c r="O203" i="11"/>
  <c r="O286" i="11"/>
  <c r="O176" i="11"/>
  <c r="O179" i="11"/>
  <c r="O131" i="11"/>
  <c r="O85" i="11"/>
  <c r="Q222" i="11"/>
  <c r="O14" i="11"/>
  <c r="O27" i="11"/>
  <c r="Q152" i="11"/>
  <c r="Q363" i="11"/>
  <c r="O294" i="11"/>
  <c r="O375" i="11"/>
  <c r="O97" i="11"/>
  <c r="Q313" i="11"/>
  <c r="Q47" i="11"/>
  <c r="O150" i="11"/>
  <c r="O142" i="11"/>
  <c r="Q153" i="11"/>
  <c r="O32" i="11"/>
  <c r="Q135" i="11"/>
  <c r="Q25" i="11"/>
  <c r="Q187" i="11"/>
  <c r="Q90" i="11"/>
  <c r="O151" i="11"/>
  <c r="Q175" i="11"/>
  <c r="Q151" i="11"/>
  <c r="Q199" i="11"/>
  <c r="O47" i="11"/>
  <c r="Q377" i="11"/>
  <c r="Q16" i="11"/>
  <c r="O29" i="11"/>
  <c r="O30" i="11"/>
  <c r="O244" i="11"/>
  <c r="Q81" i="11"/>
  <c r="P18" i="11"/>
  <c r="P34" i="11"/>
  <c r="P50" i="11"/>
  <c r="P66" i="11"/>
  <c r="P82" i="11"/>
  <c r="P98" i="11"/>
  <c r="P114" i="11"/>
  <c r="P130" i="11"/>
  <c r="P146" i="11"/>
  <c r="P162" i="11"/>
  <c r="P178" i="11"/>
  <c r="P194" i="11"/>
  <c r="P210" i="11"/>
  <c r="P226" i="11"/>
  <c r="P242" i="11"/>
  <c r="P258" i="11"/>
  <c r="P274" i="11"/>
  <c r="P290" i="11"/>
  <c r="P306" i="11"/>
  <c r="P322" i="11"/>
  <c r="P338" i="11"/>
  <c r="P354" i="11"/>
  <c r="P370" i="11"/>
  <c r="P386" i="11"/>
  <c r="P402" i="11"/>
  <c r="O140" i="11"/>
  <c r="Q260" i="11"/>
  <c r="Q50" i="11"/>
  <c r="Q82" i="11"/>
  <c r="Q362" i="11"/>
  <c r="O320" i="11"/>
  <c r="O306" i="11"/>
  <c r="O295" i="11"/>
  <c r="Q342" i="11"/>
  <c r="Q339" i="11"/>
  <c r="Q321" i="11"/>
  <c r="P23" i="11"/>
  <c r="P39" i="11"/>
  <c r="P55" i="11"/>
  <c r="P71" i="11"/>
  <c r="P87" i="11"/>
  <c r="P103" i="11"/>
  <c r="P119" i="11"/>
  <c r="P135" i="11"/>
  <c r="P151" i="11"/>
  <c r="P167" i="11"/>
  <c r="P183" i="11"/>
  <c r="P199" i="11"/>
  <c r="P215" i="11"/>
  <c r="P231" i="11"/>
  <c r="P247" i="11"/>
  <c r="P263" i="11"/>
  <c r="P279" i="11"/>
  <c r="P295" i="11"/>
  <c r="P311" i="11"/>
  <c r="P327" i="11"/>
  <c r="P343" i="11"/>
  <c r="P359" i="11"/>
  <c r="P375" i="11"/>
  <c r="P391" i="11"/>
  <c r="P7" i="11"/>
  <c r="Q146" i="11"/>
  <c r="O376" i="11"/>
  <c r="O92" i="11"/>
  <c r="Q38" i="11"/>
  <c r="O88" i="11"/>
  <c r="O401" i="11"/>
  <c r="O271" i="11"/>
  <c r="Q262" i="11"/>
  <c r="O308" i="11"/>
  <c r="O291" i="11"/>
  <c r="Q266" i="11"/>
  <c r="O312" i="11"/>
  <c r="Q289" i="11"/>
  <c r="O334" i="11"/>
  <c r="O273" i="11"/>
  <c r="O270" i="11"/>
  <c r="Q250" i="11"/>
  <c r="O322" i="11"/>
  <c r="O104" i="11"/>
  <c r="Q370" i="11"/>
  <c r="O132" i="11"/>
  <c r="Q158" i="11"/>
  <c r="Q142" i="11"/>
  <c r="O390" i="11"/>
  <c r="O366" i="11"/>
  <c r="O72" i="11"/>
  <c r="Q383" i="11"/>
  <c r="O403" i="11"/>
  <c r="Q14" i="11"/>
  <c r="Q387" i="11"/>
  <c r="Q70" i="11"/>
  <c r="O260" i="11"/>
  <c r="O222" i="11"/>
  <c r="O215" i="11"/>
  <c r="O208" i="11"/>
  <c r="O12" i="11"/>
  <c r="O392" i="11"/>
  <c r="O205" i="11"/>
  <c r="O52" i="11"/>
  <c r="Q22" i="11"/>
  <c r="O385" i="11"/>
  <c r="Q405" i="11"/>
  <c r="O386" i="11"/>
  <c r="O405" i="11"/>
  <c r="O275" i="11"/>
  <c r="O394" i="11"/>
  <c r="O296" i="11"/>
  <c r="Q273" i="11"/>
  <c r="Q305" i="11"/>
  <c r="Q248" i="11"/>
  <c r="Q241" i="11"/>
  <c r="Q234" i="11"/>
  <c r="Q34" i="11"/>
  <c r="Q174" i="11"/>
  <c r="O136" i="11"/>
  <c r="O172" i="11"/>
  <c r="O368" i="11"/>
  <c r="Q330" i="11"/>
  <c r="O313" i="11"/>
  <c r="O302" i="11"/>
  <c r="Q318" i="11"/>
  <c r="O297" i="11"/>
  <c r="O272" i="11"/>
  <c r="Q322" i="11"/>
  <c r="Q309" i="11"/>
  <c r="O379" i="11"/>
  <c r="Q288" i="11"/>
  <c r="O282" i="11"/>
  <c r="O256" i="11"/>
  <c r="O382" i="11"/>
  <c r="Q365" i="11"/>
  <c r="Q220" i="11"/>
  <c r="Q213" i="11"/>
  <c r="Q286" i="11"/>
  <c r="Q329" i="11"/>
  <c r="Q320" i="11"/>
  <c r="Q311" i="11"/>
  <c r="O264" i="11"/>
  <c r="Q246" i="11"/>
  <c r="O105" i="11"/>
  <c r="O197" i="11"/>
  <c r="O42" i="11"/>
  <c r="Q117" i="11"/>
  <c r="Q180" i="11"/>
  <c r="O195" i="11"/>
  <c r="Q139" i="11"/>
  <c r="Q11" i="11"/>
  <c r="Q76" i="11"/>
  <c r="Q141" i="11"/>
  <c r="O369" i="11"/>
  <c r="Q359" i="11"/>
  <c r="O330" i="11"/>
  <c r="Q204" i="11"/>
  <c r="Q197" i="11"/>
  <c r="O402" i="11"/>
  <c r="Q267" i="11"/>
  <c r="Q264" i="11"/>
  <c r="Q271" i="11"/>
  <c r="Q333" i="11"/>
  <c r="Q214" i="11"/>
  <c r="O89" i="11"/>
  <c r="O154" i="11"/>
  <c r="O26" i="11"/>
  <c r="Q101" i="11"/>
  <c r="O243" i="11"/>
  <c r="Q361" i="11"/>
  <c r="Q123" i="11"/>
  <c r="O229" i="11"/>
  <c r="Q60" i="11"/>
  <c r="Q125" i="11"/>
  <c r="O234" i="11"/>
  <c r="O241" i="11"/>
  <c r="O323" i="11"/>
  <c r="O194" i="11"/>
  <c r="O187" i="11"/>
  <c r="Q380" i="11"/>
  <c r="O257" i="11"/>
  <c r="O255" i="11"/>
  <c r="O261" i="11"/>
  <c r="O305" i="11"/>
  <c r="O204" i="11"/>
  <c r="Q83" i="11"/>
  <c r="Q148" i="11"/>
  <c r="Q20" i="11"/>
  <c r="O91" i="11"/>
  <c r="Q221" i="11"/>
  <c r="Q304" i="11"/>
  <c r="O113" i="11"/>
  <c r="Q207" i="11"/>
  <c r="O50" i="11"/>
  <c r="O115" i="11"/>
  <c r="Q212" i="11"/>
  <c r="Q219" i="11"/>
  <c r="O365" i="11"/>
  <c r="Q208" i="11"/>
  <c r="Q163" i="11"/>
  <c r="Q296" i="11"/>
  <c r="O130" i="11"/>
  <c r="Q143" i="11"/>
  <c r="Q15" i="11"/>
  <c r="Q181" i="11"/>
  <c r="O143" i="11"/>
  <c r="O45" i="11"/>
  <c r="O171" i="11"/>
  <c r="Q32" i="11"/>
  <c r="O15" i="11"/>
  <c r="O63" i="11"/>
  <c r="O48" i="11"/>
  <c r="Q137" i="11"/>
  <c r="Q258" i="11"/>
  <c r="Q287" i="11"/>
  <c r="O399" i="11"/>
  <c r="O139" i="11"/>
  <c r="O33" i="11"/>
  <c r="Q206" i="11"/>
  <c r="Q223" i="11"/>
  <c r="Q24" i="11"/>
  <c r="O11" i="11"/>
  <c r="O71" i="11"/>
  <c r="O213" i="11"/>
  <c r="Q129" i="11"/>
  <c r="O80" i="11"/>
  <c r="Q42" i="11"/>
  <c r="Q48" i="11"/>
  <c r="Q40" i="11"/>
  <c r="O337" i="11"/>
  <c r="O301" i="11"/>
  <c r="O236" i="11"/>
  <c r="O107" i="11"/>
  <c r="Q295" i="11"/>
  <c r="Q268" i="11"/>
  <c r="Q385" i="11"/>
  <c r="Q55" i="11"/>
  <c r="Q121" i="11"/>
  <c r="O96" i="11"/>
  <c r="O178" i="11"/>
  <c r="O239" i="11"/>
  <c r="Q67" i="11"/>
  <c r="Q261" i="11"/>
  <c r="O34" i="11"/>
  <c r="O101" i="11"/>
  <c r="Q276" i="11"/>
  <c r="Q182" i="11"/>
  <c r="O46" i="11"/>
  <c r="O43" i="11"/>
  <c r="Q13" i="11"/>
  <c r="O54" i="11"/>
  <c r="Q171" i="11"/>
  <c r="Q106" i="11"/>
  <c r="Q49" i="11"/>
  <c r="Q122" i="11"/>
  <c r="O70" i="11"/>
  <c r="Q190" i="11"/>
  <c r="Q96" i="11"/>
  <c r="O128" i="11"/>
  <c r="Q73" i="11"/>
  <c r="Q17" i="11"/>
  <c r="O290" i="11"/>
  <c r="Q255" i="11"/>
  <c r="O35" i="11"/>
  <c r="P68" i="11"/>
  <c r="P132" i="11"/>
  <c r="P196" i="11"/>
  <c r="P260" i="11"/>
  <c r="P324" i="11"/>
  <c r="P388" i="11"/>
  <c r="Q102" i="11"/>
  <c r="O28" i="11"/>
  <c r="O389" i="11"/>
  <c r="O393" i="11"/>
  <c r="Q270" i="11"/>
  <c r="Q225" i="11"/>
  <c r="O318" i="11"/>
  <c r="O152" i="11"/>
  <c r="O384" i="11"/>
  <c r="Q348" i="11"/>
  <c r="Q390" i="11"/>
  <c r="O343" i="11"/>
  <c r="O374" i="11"/>
  <c r="Q331" i="11"/>
  <c r="O183" i="11"/>
  <c r="Q18" i="11"/>
  <c r="Q46" i="11"/>
  <c r="O404" i="11"/>
  <c r="O359" i="11"/>
  <c r="O373" i="11"/>
  <c r="O100" i="11"/>
  <c r="Q374" i="11"/>
  <c r="Q216" i="11"/>
  <c r="Q202" i="11"/>
  <c r="Q386" i="11"/>
  <c r="O124" i="11"/>
  <c r="Q298" i="11"/>
  <c r="O268" i="11"/>
  <c r="Q269" i="11"/>
  <c r="Q403" i="11"/>
  <c r="O292" i="11"/>
  <c r="O231" i="11"/>
  <c r="Q360" i="11"/>
  <c r="Q188" i="11"/>
  <c r="O371" i="11"/>
  <c r="Q249" i="11"/>
  <c r="O281" i="11"/>
  <c r="O73" i="11"/>
  <c r="O10" i="11"/>
  <c r="Q364" i="11"/>
  <c r="Q107" i="11"/>
  <c r="Q44" i="11"/>
  <c r="O170" i="11"/>
  <c r="Q301" i="11"/>
  <c r="O397" i="11"/>
  <c r="O230" i="11"/>
  <c r="O232" i="11"/>
  <c r="O258" i="11"/>
  <c r="O122" i="11"/>
  <c r="Q69" i="11"/>
  <c r="Q230" i="11"/>
  <c r="Q156" i="11"/>
  <c r="Q93" i="11"/>
  <c r="Q127" i="11"/>
  <c r="O391" i="11"/>
  <c r="Q349" i="11"/>
  <c r="O223" i="11"/>
  <c r="Q228" i="11"/>
  <c r="Q51" i="11"/>
  <c r="Q243" i="11"/>
  <c r="Q347" i="11"/>
  <c r="O81" i="11"/>
  <c r="O18" i="11"/>
  <c r="O211" i="11"/>
  <c r="O278" i="11"/>
  <c r="Q35" i="11"/>
  <c r="O317" i="11"/>
  <c r="O245" i="11"/>
  <c r="O59" i="11"/>
  <c r="O209" i="11"/>
  <c r="Q58" i="11"/>
  <c r="Q154" i="11"/>
  <c r="O242" i="11"/>
  <c r="Q131" i="11"/>
  <c r="O98" i="11"/>
  <c r="Q160" i="11"/>
  <c r="Q74" i="11"/>
  <c r="Q64" i="11"/>
  <c r="Q166" i="11"/>
  <c r="O23" i="11"/>
  <c r="O210" i="11"/>
  <c r="Q99" i="11"/>
  <c r="O66" i="11"/>
  <c r="O134" i="11"/>
  <c r="O79" i="11"/>
  <c r="Q326" i="11"/>
  <c r="Q132" i="11"/>
  <c r="O99" i="11"/>
  <c r="O181" i="11"/>
  <c r="Q345" i="11"/>
  <c r="O55" i="11"/>
  <c r="O112" i="11"/>
  <c r="Q136" i="11"/>
  <c r="O39" i="11"/>
  <c r="O119" i="11"/>
  <c r="Q39" i="11"/>
  <c r="Q41" i="11"/>
  <c r="O249" i="11"/>
  <c r="O177" i="11"/>
  <c r="Q80" i="11"/>
  <c r="P56" i="11"/>
  <c r="P120" i="11"/>
  <c r="P184" i="11"/>
  <c r="P248" i="11"/>
  <c r="P312" i="11"/>
  <c r="P376" i="11"/>
  <c r="O310" i="11"/>
  <c r="Q400" i="11"/>
  <c r="O259" i="11"/>
  <c r="O331" i="11"/>
  <c r="O285" i="11"/>
  <c r="O326" i="11"/>
  <c r="Q54" i="11"/>
  <c r="O8" i="11"/>
  <c r="Q284" i="11"/>
  <c r="Q265" i="11"/>
  <c r="Q302" i="11"/>
  <c r="Q404" i="11"/>
  <c r="O279" i="11"/>
  <c r="O254" i="11"/>
  <c r="O240" i="11"/>
  <c r="O148" i="11"/>
  <c r="O76" i="11"/>
  <c r="O304" i="11"/>
  <c r="Q278" i="11"/>
  <c r="Q325" i="11"/>
  <c r="O328" i="11"/>
  <c r="Q277" i="11"/>
  <c r="O335" i="11"/>
  <c r="O381" i="11"/>
  <c r="O24" i="11"/>
  <c r="O400" i="11"/>
  <c r="O363" i="11"/>
  <c r="Q358" i="11"/>
  <c r="Q328" i="11"/>
  <c r="O338" i="11"/>
  <c r="Q317" i="11"/>
  <c r="O167" i="11"/>
  <c r="O280" i="11"/>
  <c r="Q245" i="11"/>
  <c r="O293" i="11"/>
  <c r="Q185" i="11"/>
  <c r="Q173" i="11"/>
  <c r="O9" i="11"/>
  <c r="Q149" i="11"/>
  <c r="Q196" i="11"/>
  <c r="Q43" i="11"/>
  <c r="O173" i="11"/>
  <c r="O228" i="11"/>
  <c r="Q236" i="11"/>
  <c r="O327" i="11"/>
  <c r="O166" i="11"/>
  <c r="Q367" i="11"/>
  <c r="O121" i="11"/>
  <c r="O58" i="11"/>
  <c r="Q244" i="11"/>
  <c r="Q155" i="11"/>
  <c r="Q92" i="11"/>
  <c r="O325" i="11"/>
  <c r="Q372" i="11"/>
  <c r="O219" i="11"/>
  <c r="O358" i="11"/>
  <c r="Q368" i="11"/>
  <c r="Q280" i="11"/>
  <c r="Q239" i="11"/>
  <c r="O123" i="11"/>
  <c r="Q237" i="11"/>
  <c r="O17" i="11"/>
  <c r="O147" i="11"/>
  <c r="O180" i="11"/>
  <c r="O314" i="11"/>
  <c r="Q179" i="11"/>
  <c r="Q165" i="11"/>
  <c r="Q144" i="11"/>
  <c r="Q138" i="11"/>
  <c r="O118" i="11"/>
  <c r="Q23" i="11"/>
  <c r="O62" i="11"/>
  <c r="O341" i="11"/>
  <c r="Q68" i="11"/>
  <c r="O387" i="11"/>
  <c r="O110" i="11"/>
  <c r="Q45" i="11"/>
  <c r="O185" i="11"/>
  <c r="O127" i="11"/>
  <c r="O303" i="11"/>
  <c r="O276" i="11"/>
  <c r="Q36" i="11"/>
  <c r="Q340" i="11"/>
  <c r="O141" i="11"/>
  <c r="Q10" i="11"/>
  <c r="Q240" i="11"/>
  <c r="O75" i="11"/>
  <c r="Q159" i="11"/>
  <c r="Q128" i="11"/>
  <c r="O111" i="11"/>
  <c r="O158" i="11"/>
  <c r="Q8" i="11"/>
  <c r="Q65" i="11"/>
  <c r="O159" i="11"/>
  <c r="O16" i="11"/>
  <c r="O103" i="11"/>
  <c r="Q105" i="11"/>
  <c r="Q26" i="11"/>
  <c r="O38" i="11"/>
  <c r="P44" i="11"/>
  <c r="P108" i="11"/>
  <c r="P172" i="11"/>
  <c r="P236" i="11"/>
  <c r="P300" i="11"/>
  <c r="P364" i="11"/>
  <c r="Q110" i="11"/>
  <c r="Q373" i="11"/>
  <c r="O108" i="11"/>
  <c r="Q257" i="11"/>
  <c r="Q232" i="11"/>
  <c r="Q218" i="11"/>
  <c r="O60" i="11"/>
  <c r="Q118" i="11"/>
  <c r="Q350" i="11"/>
  <c r="Q337" i="11"/>
  <c r="O361" i="11"/>
  <c r="O388" i="11"/>
  <c r="Q294" i="11"/>
  <c r="O190" i="11"/>
  <c r="Q130" i="11"/>
  <c r="O360" i="11"/>
  <c r="Q215" i="11"/>
  <c r="O370" i="11"/>
  <c r="O156" i="11"/>
  <c r="Q381" i="11"/>
  <c r="O377" i="11"/>
  <c r="O353" i="11"/>
  <c r="Q209" i="11"/>
  <c r="O253" i="11"/>
  <c r="Q134" i="11"/>
  <c r="O336" i="11"/>
  <c r="Q281" i="11"/>
  <c r="Q399" i="11"/>
  <c r="O189" i="11"/>
  <c r="O263" i="11"/>
  <c r="O238" i="11"/>
  <c r="O224" i="11"/>
  <c r="Q315" i="11"/>
  <c r="O396" i="11"/>
  <c r="O246" i="11"/>
  <c r="O248" i="11"/>
  <c r="O184" i="11"/>
  <c r="O138" i="11"/>
  <c r="Q85" i="11"/>
  <c r="O269" i="11"/>
  <c r="Q170" i="11"/>
  <c r="Q109" i="11"/>
  <c r="Q172" i="11"/>
  <c r="Q356" i="11"/>
  <c r="Q233" i="11"/>
  <c r="O250" i="11"/>
  <c r="O57" i="11"/>
  <c r="O274" i="11"/>
  <c r="O378" i="11"/>
  <c r="Q91" i="11"/>
  <c r="Q28" i="11"/>
  <c r="Q253" i="11"/>
  <c r="O289" i="11"/>
  <c r="Q375" i="11"/>
  <c r="Q224" i="11"/>
  <c r="Q226" i="11"/>
  <c r="Q235" i="11"/>
  <c r="Q116" i="11"/>
  <c r="O283" i="11"/>
  <c r="O220" i="11"/>
  <c r="O146" i="11"/>
  <c r="O83" i="11"/>
  <c r="O149" i="11"/>
  <c r="O207" i="11"/>
  <c r="O351" i="11"/>
  <c r="Q95" i="11"/>
  <c r="O13" i="11"/>
  <c r="O51" i="11"/>
  <c r="Q227" i="11"/>
  <c r="O319" i="11"/>
  <c r="O19" i="11"/>
  <c r="Q176" i="11"/>
  <c r="Q275" i="11"/>
  <c r="Q195" i="11"/>
  <c r="Q254" i="11"/>
  <c r="O87" i="11"/>
  <c r="Q251" i="11"/>
  <c r="O95" i="11"/>
  <c r="Q292" i="11"/>
  <c r="Q272" i="11"/>
  <c r="Q111" i="11"/>
  <c r="Q56" i="11"/>
  <c r="O221" i="11"/>
  <c r="Q242" i="11"/>
  <c r="O252" i="11"/>
  <c r="Q79" i="11"/>
  <c r="Q119" i="11"/>
  <c r="Q21" i="11"/>
  <c r="Q161" i="11"/>
  <c r="O94" i="11"/>
  <c r="O6" i="11"/>
  <c r="O135" i="11"/>
  <c r="O7" i="11"/>
  <c r="P16" i="11"/>
  <c r="P80" i="11"/>
  <c r="P144" i="11"/>
  <c r="P208" i="11"/>
  <c r="P272" i="11"/>
  <c r="P336" i="11"/>
  <c r="P400" i="11"/>
  <c r="O116" i="11"/>
  <c r="Q150" i="11"/>
  <c r="O348" i="11"/>
  <c r="O329" i="11"/>
  <c r="Q168" i="11"/>
  <c r="O332" i="11"/>
  <c r="Q402" i="11"/>
  <c r="Q30" i="11"/>
  <c r="Q395" i="11"/>
  <c r="Q396" i="11"/>
  <c r="Q285" i="11"/>
  <c r="Q306" i="11"/>
  <c r="Q319" i="11"/>
  <c r="O247" i="11"/>
  <c r="O120" i="11"/>
  <c r="O44" i="11"/>
  <c r="Q346" i="11"/>
  <c r="O287" i="11"/>
  <c r="O324" i="11"/>
  <c r="Q282" i="11"/>
  <c r="Q316" i="11"/>
  <c r="Q343" i="11"/>
  <c r="O277" i="11"/>
  <c r="Q62" i="11"/>
  <c r="Q98" i="11"/>
  <c r="Q382" i="11"/>
  <c r="Q351" i="11"/>
  <c r="O347" i="11"/>
  <c r="O356" i="11"/>
  <c r="Q357" i="11"/>
  <c r="O174" i="11"/>
  <c r="O364" i="11"/>
  <c r="Q252" i="11"/>
  <c r="Q369" i="11"/>
  <c r="O182" i="11"/>
  <c r="Q391" i="11"/>
  <c r="O137" i="11"/>
  <c r="O74" i="11"/>
  <c r="O383" i="11"/>
  <c r="O169" i="11"/>
  <c r="Q108" i="11"/>
  <c r="O300" i="11"/>
  <c r="Q388" i="11"/>
  <c r="Q229" i="11"/>
  <c r="Q393" i="11"/>
  <c r="Q169" i="11"/>
  <c r="O333" i="11"/>
  <c r="O266" i="11"/>
  <c r="Q133" i="11"/>
  <c r="O262" i="11"/>
  <c r="Q27" i="11"/>
  <c r="Q157" i="11"/>
  <c r="O196" i="11"/>
  <c r="O226" i="11"/>
  <c r="Q312" i="11"/>
  <c r="O349" i="11"/>
  <c r="O311" i="11"/>
  <c r="Q115" i="11"/>
  <c r="Q52" i="11"/>
  <c r="O202" i="11"/>
  <c r="O145" i="11"/>
  <c r="O82" i="11"/>
  <c r="Q274" i="11"/>
  <c r="Q397" i="11"/>
  <c r="Q164" i="11"/>
  <c r="O65" i="11"/>
  <c r="O37" i="11"/>
  <c r="O78" i="11"/>
  <c r="Q113" i="11"/>
  <c r="Q57" i="11"/>
  <c r="Q33" i="11"/>
  <c r="O126" i="11"/>
  <c r="Q307" i="11"/>
  <c r="O161" i="11"/>
  <c r="Q31" i="11"/>
  <c r="Q53" i="11"/>
  <c r="Q71" i="11"/>
  <c r="Q9" i="11"/>
  <c r="O102" i="11"/>
  <c r="Q112" i="11"/>
  <c r="O362" i="11"/>
  <c r="O129" i="11"/>
  <c r="O53" i="11"/>
  <c r="O165" i="11"/>
  <c r="Q308" i="11"/>
  <c r="Q178" i="11"/>
  <c r="O162" i="11"/>
  <c r="O21" i="11"/>
  <c r="Q88" i="11"/>
  <c r="O109" i="11"/>
  <c r="O217" i="11"/>
  <c r="K19" i="11"/>
  <c r="Q29" i="11"/>
  <c r="O212" i="11"/>
  <c r="Q191" i="11"/>
  <c r="O86" i="11"/>
  <c r="Q104" i="11"/>
  <c r="O133" i="11"/>
  <c r="M36" i="11"/>
  <c r="G36" i="11"/>
  <c r="I26" i="11"/>
  <c r="AM170" i="11" s="1"/>
  <c r="K36" i="11"/>
  <c r="P28" i="10" s="1"/>
  <c r="H36" i="11"/>
  <c r="M28" i="10" s="1"/>
  <c r="M35" i="11"/>
  <c r="G35" i="11"/>
  <c r="I25" i="11"/>
  <c r="K35" i="11"/>
  <c r="P27" i="10" s="1"/>
  <c r="H35" i="11"/>
  <c r="M27" i="10" s="1"/>
  <c r="M6" i="11"/>
  <c r="C11" i="10" s="1"/>
  <c r="M7" i="11"/>
  <c r="C12" i="10" s="1"/>
  <c r="O37" i="9"/>
  <c r="N64" i="9"/>
  <c r="I58" i="9"/>
  <c r="I30" i="9"/>
  <c r="I46" i="3"/>
  <c r="C36" i="3"/>
  <c r="R9" i="3"/>
  <c r="Q9" i="3" s="1"/>
  <c r="U8" i="3"/>
  <c r="V8" i="3"/>
  <c r="G37" i="3"/>
  <c r="I27" i="3"/>
  <c r="J27" i="3" s="1"/>
  <c r="M37" i="3"/>
  <c r="H37" i="3"/>
  <c r="M29" i="1" s="1"/>
  <c r="K37" i="3"/>
  <c r="P29" i="1" s="1"/>
  <c r="E10" i="3"/>
  <c r="B2" i="8" s="1"/>
  <c r="C10" i="1"/>
  <c r="C17" i="17"/>
  <c r="C19" i="17" s="1"/>
  <c r="M7" i="3"/>
  <c r="C12" i="1" s="1"/>
  <c r="M6" i="3"/>
  <c r="C11" i="1" s="1"/>
  <c r="E37" i="3"/>
  <c r="AH190" i="3"/>
  <c r="AH186" i="3"/>
  <c r="AH182" i="3"/>
  <c r="AH178" i="3"/>
  <c r="AH174" i="3"/>
  <c r="AH170" i="3"/>
  <c r="AH166" i="3"/>
  <c r="AH162" i="3"/>
  <c r="AH158" i="3"/>
  <c r="AH154" i="3"/>
  <c r="AH150" i="3"/>
  <c r="AH146" i="3"/>
  <c r="AH142" i="3"/>
  <c r="AH138" i="3"/>
  <c r="AH134" i="3"/>
  <c r="AH130" i="3"/>
  <c r="AH126" i="3"/>
  <c r="AH122" i="3"/>
  <c r="AH118" i="3"/>
  <c r="AH114" i="3"/>
  <c r="AH110" i="3"/>
  <c r="AH106" i="3"/>
  <c r="AH102" i="3"/>
  <c r="AH98" i="3"/>
  <c r="AH94" i="3"/>
  <c r="AH90" i="3"/>
  <c r="AH86" i="3"/>
  <c r="AH82" i="3"/>
  <c r="AH78" i="3"/>
  <c r="AH192" i="3"/>
  <c r="AH189" i="3"/>
  <c r="AH185" i="3"/>
  <c r="AH76" i="3"/>
  <c r="AH72" i="3"/>
  <c r="AH68" i="3"/>
  <c r="AH64" i="3"/>
  <c r="AH60" i="3"/>
  <c r="AH56" i="3"/>
  <c r="AH52" i="3"/>
  <c r="AH48" i="3"/>
  <c r="AH44" i="3"/>
  <c r="AH40" i="3"/>
  <c r="AH36" i="3"/>
  <c r="AH32" i="3"/>
  <c r="AH28" i="3"/>
  <c r="AH24" i="3"/>
  <c r="P2" i="3"/>
  <c r="P3" i="3" s="1"/>
  <c r="P6" i="3" s="1"/>
  <c r="AH191" i="3"/>
  <c r="AH187" i="3"/>
  <c r="AN177" i="3"/>
  <c r="AN145" i="3"/>
  <c r="AN113" i="3"/>
  <c r="AN81" i="3"/>
  <c r="AH75" i="3"/>
  <c r="AH71" i="3"/>
  <c r="AH67" i="3"/>
  <c r="AH63" i="3"/>
  <c r="AH59" i="3"/>
  <c r="AH55" i="3"/>
  <c r="AH51" i="3"/>
  <c r="AH47" i="3"/>
  <c r="AH43" i="3"/>
  <c r="AH39" i="3"/>
  <c r="AH35" i="3"/>
  <c r="AH31" i="3"/>
  <c r="AH27" i="3"/>
  <c r="C37" i="3"/>
  <c r="AH188" i="3"/>
  <c r="AH74" i="3"/>
  <c r="AH70" i="3"/>
  <c r="AH66" i="3"/>
  <c r="AH62" i="3"/>
  <c r="AH58" i="3"/>
  <c r="AH54" i="3"/>
  <c r="AH50" i="3"/>
  <c r="AH46" i="3"/>
  <c r="AH42" i="3"/>
  <c r="AH38" i="3"/>
  <c r="AH34" i="3"/>
  <c r="AH30" i="3"/>
  <c r="AH26" i="3"/>
  <c r="G68" i="3"/>
  <c r="AH179" i="3"/>
  <c r="AH175" i="3"/>
  <c r="AH169" i="3"/>
  <c r="AH163" i="3"/>
  <c r="AH159" i="3"/>
  <c r="AH155" i="3"/>
  <c r="AH151" i="3"/>
  <c r="AH145" i="3"/>
  <c r="AH139" i="3"/>
  <c r="AH133" i="3"/>
  <c r="AH127" i="3"/>
  <c r="AH123" i="3"/>
  <c r="AH117" i="3"/>
  <c r="AH111" i="3"/>
  <c r="AH105" i="3"/>
  <c r="AH101" i="3"/>
  <c r="AH95" i="3"/>
  <c r="AH89" i="3"/>
  <c r="AH85" i="3"/>
  <c r="AH81" i="3"/>
  <c r="AH69" i="3"/>
  <c r="AH57" i="3"/>
  <c r="AH53" i="3"/>
  <c r="AH37" i="3"/>
  <c r="AH25" i="3"/>
  <c r="AH184" i="3"/>
  <c r="AH180" i="3"/>
  <c r="AH176" i="3"/>
  <c r="AH172" i="3"/>
  <c r="AH168" i="3"/>
  <c r="AH164" i="3"/>
  <c r="AH160" i="3"/>
  <c r="AH156" i="3"/>
  <c r="AH152" i="3"/>
  <c r="AH148" i="3"/>
  <c r="AH144" i="3"/>
  <c r="AH140" i="3"/>
  <c r="AH136" i="3"/>
  <c r="AH132" i="3"/>
  <c r="AH128" i="3"/>
  <c r="AH124" i="3"/>
  <c r="AH120" i="3"/>
  <c r="AH116" i="3"/>
  <c r="AH112" i="3"/>
  <c r="AH108" i="3"/>
  <c r="AH104" i="3"/>
  <c r="AH100" i="3"/>
  <c r="AH96" i="3"/>
  <c r="AH92" i="3"/>
  <c r="AH88" i="3"/>
  <c r="AH84" i="3"/>
  <c r="AH80" i="3"/>
  <c r="AN30" i="3"/>
  <c r="AH183" i="3"/>
  <c r="AH173" i="3"/>
  <c r="AH165" i="3"/>
  <c r="AH157" i="3"/>
  <c r="AH149" i="3"/>
  <c r="AH143" i="3"/>
  <c r="AH137" i="3"/>
  <c r="AH131" i="3"/>
  <c r="AH125" i="3"/>
  <c r="AH119" i="3"/>
  <c r="AH113" i="3"/>
  <c r="AH107" i="3"/>
  <c r="AH99" i="3"/>
  <c r="AH93" i="3"/>
  <c r="AH87" i="3"/>
  <c r="AH79" i="3"/>
  <c r="AH73" i="3"/>
  <c r="AH61" i="3"/>
  <c r="AH49" i="3"/>
  <c r="AH41" i="3"/>
  <c r="AH29" i="3"/>
  <c r="AH181" i="3"/>
  <c r="AH177" i="3"/>
  <c r="AH171" i="3"/>
  <c r="AH167" i="3"/>
  <c r="AH161" i="3"/>
  <c r="AH153" i="3"/>
  <c r="AH147" i="3"/>
  <c r="AH141" i="3"/>
  <c r="AH135" i="3"/>
  <c r="AH129" i="3"/>
  <c r="AH121" i="3"/>
  <c r="AH115" i="3"/>
  <c r="AH109" i="3"/>
  <c r="AH103" i="3"/>
  <c r="AH97" i="3"/>
  <c r="AH91" i="3"/>
  <c r="AH83" i="3"/>
  <c r="AH77" i="3"/>
  <c r="AH65" i="3"/>
  <c r="AH45" i="3"/>
  <c r="AH33" i="3"/>
  <c r="J24" i="3"/>
  <c r="H21" i="3"/>
  <c r="K21" i="3" s="1"/>
  <c r="H25" i="3"/>
  <c r="E35" i="3" s="1"/>
  <c r="G66" i="3"/>
  <c r="G67" i="3" s="1"/>
  <c r="C22" i="17"/>
  <c r="AO192" i="3"/>
  <c r="AO179" i="3"/>
  <c r="AO163" i="3"/>
  <c r="AO147" i="3"/>
  <c r="AO131" i="3"/>
  <c r="AO115" i="3"/>
  <c r="AO99" i="3"/>
  <c r="AO83" i="3"/>
  <c r="AO67" i="3"/>
  <c r="AO51" i="3"/>
  <c r="AO35" i="3"/>
  <c r="AO19" i="3"/>
  <c r="AO182" i="3"/>
  <c r="AO166" i="3"/>
  <c r="AO150" i="3"/>
  <c r="AO134" i="3"/>
  <c r="AO118" i="3"/>
  <c r="AO102" i="3"/>
  <c r="AO86" i="3"/>
  <c r="AO70" i="3"/>
  <c r="AO54" i="3"/>
  <c r="AO38" i="3"/>
  <c r="AO22" i="3"/>
  <c r="K20" i="3"/>
  <c r="L37" i="3" s="1"/>
  <c r="AO184" i="3"/>
  <c r="AO168" i="3"/>
  <c r="AO152" i="3"/>
  <c r="AO136" i="3"/>
  <c r="AO120" i="3"/>
  <c r="AO104" i="3"/>
  <c r="AO88" i="3"/>
  <c r="AO72" i="3"/>
  <c r="AO56" i="3"/>
  <c r="AO40" i="3"/>
  <c r="AO24" i="3"/>
  <c r="AO157" i="3"/>
  <c r="AO93" i="3"/>
  <c r="AO29" i="3"/>
  <c r="AO133" i="3"/>
  <c r="AO69" i="3"/>
  <c r="AI192" i="3"/>
  <c r="AI189" i="3"/>
  <c r="AI185" i="3"/>
  <c r="AI181" i="3"/>
  <c r="AI177" i="3"/>
  <c r="AI173" i="3"/>
  <c r="AI169" i="3"/>
  <c r="AI165" i="3"/>
  <c r="AI161" i="3"/>
  <c r="AI157" i="3"/>
  <c r="AI153" i="3"/>
  <c r="AO73" i="3"/>
  <c r="AI187" i="3"/>
  <c r="AI182" i="3"/>
  <c r="AI176" i="3"/>
  <c r="AI171" i="3"/>
  <c r="AI166" i="3"/>
  <c r="AI160" i="3"/>
  <c r="AI155" i="3"/>
  <c r="AI150" i="3"/>
  <c r="AI146" i="3"/>
  <c r="AI142" i="3"/>
  <c r="AI138" i="3"/>
  <c r="AI134" i="3"/>
  <c r="AI130" i="3"/>
  <c r="AI126" i="3"/>
  <c r="AI122" i="3"/>
  <c r="AI118" i="3"/>
  <c r="AI114" i="3"/>
  <c r="AI110" i="3"/>
  <c r="AI106" i="3"/>
  <c r="AI102" i="3"/>
  <c r="AI98" i="3"/>
  <c r="AI94" i="3"/>
  <c r="AI90" i="3"/>
  <c r="AI86" i="3"/>
  <c r="AI82" i="3"/>
  <c r="AI78" i="3"/>
  <c r="AI74" i="3"/>
  <c r="AI70" i="3"/>
  <c r="AI66" i="3"/>
  <c r="AI62" i="3"/>
  <c r="AI58" i="3"/>
  <c r="AI54" i="3"/>
  <c r="AI50" i="3"/>
  <c r="AI46" i="3"/>
  <c r="AI42" i="3"/>
  <c r="AI38" i="3"/>
  <c r="AI34" i="3"/>
  <c r="AI30" i="3"/>
  <c r="AI26" i="3"/>
  <c r="AI22" i="3"/>
  <c r="AI18" i="3"/>
  <c r="AO65" i="3"/>
  <c r="AI191" i="3"/>
  <c r="AI186" i="3"/>
  <c r="AI180" i="3"/>
  <c r="AI175" i="3"/>
  <c r="AI170" i="3"/>
  <c r="AI164" i="3"/>
  <c r="AI159" i="3"/>
  <c r="AI154" i="3"/>
  <c r="AI149" i="3"/>
  <c r="AI145" i="3"/>
  <c r="AI141" i="3"/>
  <c r="AI137" i="3"/>
  <c r="AI133" i="3"/>
  <c r="AI129" i="3"/>
  <c r="AI125" i="3"/>
  <c r="AI121" i="3"/>
  <c r="AI117" i="3"/>
  <c r="AI113" i="3"/>
  <c r="AI109" i="3"/>
  <c r="AI105" i="3"/>
  <c r="AI101" i="3"/>
  <c r="AI97" i="3"/>
  <c r="AI93" i="3"/>
  <c r="AI89" i="3"/>
  <c r="AI85" i="3"/>
  <c r="AI81" i="3"/>
  <c r="AI77" i="3"/>
  <c r="AI73" i="3"/>
  <c r="AI69" i="3"/>
  <c r="AI65" i="3"/>
  <c r="AI61" i="3"/>
  <c r="AI57" i="3"/>
  <c r="AI53" i="3"/>
  <c r="AI49" i="3"/>
  <c r="AI45" i="3"/>
  <c r="AI41" i="3"/>
  <c r="AI37" i="3"/>
  <c r="AI33" i="3"/>
  <c r="AI29" i="3"/>
  <c r="AI25" i="3"/>
  <c r="AI21" i="3"/>
  <c r="AO153" i="3"/>
  <c r="AO25" i="3"/>
  <c r="AI188" i="3"/>
  <c r="AI178" i="3"/>
  <c r="AI167" i="3"/>
  <c r="AI156" i="3"/>
  <c r="AI147" i="3"/>
  <c r="AI139" i="3"/>
  <c r="AI131" i="3"/>
  <c r="AI123" i="3"/>
  <c r="AI115" i="3"/>
  <c r="AI107" i="3"/>
  <c r="AI99" i="3"/>
  <c r="AI91" i="3"/>
  <c r="AI83" i="3"/>
  <c r="AI75" i="3"/>
  <c r="AI67" i="3"/>
  <c r="AI59" i="3"/>
  <c r="AI51" i="3"/>
  <c r="AI43" i="3"/>
  <c r="AI35" i="3"/>
  <c r="AI27" i="3"/>
  <c r="AI19" i="3"/>
  <c r="AO49" i="3"/>
  <c r="AI184" i="3"/>
  <c r="AI174" i="3"/>
  <c r="AI163" i="3"/>
  <c r="AI152" i="3"/>
  <c r="AI144" i="3"/>
  <c r="AI136" i="3"/>
  <c r="AI128" i="3"/>
  <c r="AI120" i="3"/>
  <c r="AI112" i="3"/>
  <c r="AI104" i="3"/>
  <c r="AI96" i="3"/>
  <c r="AI88" i="3"/>
  <c r="AI80" i="3"/>
  <c r="AI72" i="3"/>
  <c r="AI64" i="3"/>
  <c r="AI56" i="3"/>
  <c r="AI48" i="3"/>
  <c r="AI40" i="3"/>
  <c r="AI32" i="3"/>
  <c r="AI24" i="3"/>
  <c r="AI183" i="3"/>
  <c r="AI172" i="3"/>
  <c r="AI162" i="3"/>
  <c r="AI151" i="3"/>
  <c r="AI143" i="3"/>
  <c r="AI135" i="3"/>
  <c r="AI127" i="3"/>
  <c r="AI119" i="3"/>
  <c r="AI111" i="3"/>
  <c r="AI103" i="3"/>
  <c r="AI95" i="3"/>
  <c r="AI87" i="3"/>
  <c r="AI79" i="3"/>
  <c r="AI71" i="3"/>
  <c r="AI63" i="3"/>
  <c r="AI55" i="3"/>
  <c r="AI47" i="3"/>
  <c r="AI39" i="3"/>
  <c r="AI31" i="3"/>
  <c r="AI23" i="3"/>
  <c r="AO113" i="3"/>
  <c r="AI190" i="3"/>
  <c r="AI148" i="3"/>
  <c r="AI116" i="3"/>
  <c r="AI84" i="3"/>
  <c r="AI52" i="3"/>
  <c r="AI20" i="3"/>
  <c r="AI179" i="3"/>
  <c r="AI140" i="3"/>
  <c r="AI108" i="3"/>
  <c r="AI76" i="3"/>
  <c r="AI44" i="3"/>
  <c r="AI168" i="3"/>
  <c r="AI132" i="3"/>
  <c r="AI100" i="3"/>
  <c r="AI68" i="3"/>
  <c r="AI36" i="3"/>
  <c r="AI158" i="3"/>
  <c r="AI28" i="3"/>
  <c r="AI124" i="3"/>
  <c r="AI92" i="3"/>
  <c r="AI60" i="3"/>
  <c r="I44" i="3"/>
  <c r="Q8" i="3"/>
  <c r="K19" i="3"/>
  <c r="I45" i="3" s="1"/>
  <c r="O7" i="3"/>
  <c r="O6" i="3"/>
  <c r="P7" i="3"/>
  <c r="Q6" i="3"/>
  <c r="O8" i="3"/>
  <c r="Q7" i="3"/>
  <c r="H23" i="3"/>
  <c r="O62" i="9"/>
  <c r="K58" i="9"/>
  <c r="J58" i="9"/>
  <c r="H30" i="9"/>
  <c r="O61" i="9"/>
  <c r="N58" i="9"/>
  <c r="O59" i="9"/>
  <c r="O63" i="9"/>
  <c r="M58" i="9"/>
  <c r="L58" i="9"/>
  <c r="O60" i="9"/>
  <c r="O58" i="9"/>
  <c r="O30" i="9"/>
  <c r="K30" i="9"/>
  <c r="O31" i="9"/>
  <c r="O34" i="9"/>
  <c r="M30" i="9"/>
  <c r="O36" i="9"/>
  <c r="J30" i="9"/>
  <c r="L30" i="9"/>
  <c r="N30" i="9"/>
  <c r="O33" i="9"/>
  <c r="O35" i="9"/>
  <c r="O32" i="9"/>
  <c r="B4" i="1" l="1"/>
  <c r="H21" i="1" s="1"/>
  <c r="AN62" i="3"/>
  <c r="AN75" i="3"/>
  <c r="AN56" i="3"/>
  <c r="AN97" i="3"/>
  <c r="AN129" i="3"/>
  <c r="AN161" i="3"/>
  <c r="AN105" i="3"/>
  <c r="AN137" i="3"/>
  <c r="AN169" i="3"/>
  <c r="AN33" i="3"/>
  <c r="M33" i="11"/>
  <c r="AN20" i="3"/>
  <c r="AN18" i="3"/>
  <c r="AN46" i="3"/>
  <c r="AN43" i="3"/>
  <c r="AN24" i="3"/>
  <c r="AN89" i="3"/>
  <c r="AN121" i="3"/>
  <c r="AN153" i="3"/>
  <c r="AK192" i="11"/>
  <c r="AN19" i="3"/>
  <c r="AN21" i="3"/>
  <c r="AN22" i="3"/>
  <c r="O9" i="3"/>
  <c r="K36" i="3"/>
  <c r="P28" i="1" s="1"/>
  <c r="E36" i="3"/>
  <c r="AI23" i="11"/>
  <c r="AI55" i="11"/>
  <c r="AI87" i="11"/>
  <c r="AI119" i="11"/>
  <c r="J24" i="11"/>
  <c r="AH93" i="11"/>
  <c r="AH23" i="11"/>
  <c r="AH57" i="11"/>
  <c r="AH35" i="11"/>
  <c r="AH114" i="11"/>
  <c r="AH28" i="11"/>
  <c r="AH41" i="11"/>
  <c r="AH103" i="11"/>
  <c r="AH60" i="11"/>
  <c r="AH27" i="11"/>
  <c r="AH176" i="11"/>
  <c r="AH150" i="11"/>
  <c r="AH188" i="11"/>
  <c r="AH76" i="11"/>
  <c r="AH29" i="11"/>
  <c r="AH112" i="11"/>
  <c r="AH32" i="11"/>
  <c r="AH123" i="11"/>
  <c r="AH71" i="11"/>
  <c r="AH40" i="11"/>
  <c r="AI180" i="11"/>
  <c r="AI164" i="11"/>
  <c r="AI148" i="11"/>
  <c r="AI132" i="11"/>
  <c r="AI116" i="11"/>
  <c r="AI100" i="11"/>
  <c r="AI84" i="11"/>
  <c r="AI68" i="11"/>
  <c r="AI52" i="11"/>
  <c r="AI36" i="11"/>
  <c r="AI20" i="11"/>
  <c r="AI187" i="11"/>
  <c r="AI171" i="11"/>
  <c r="AI155" i="11"/>
  <c r="AI139" i="11"/>
  <c r="AI123" i="11"/>
  <c r="AI107" i="11"/>
  <c r="AI91" i="11"/>
  <c r="AI75" i="11"/>
  <c r="AI59" i="11"/>
  <c r="AI43" i="11"/>
  <c r="AI27" i="11"/>
  <c r="AH145" i="11"/>
  <c r="AH129" i="11"/>
  <c r="AH99" i="11"/>
  <c r="AH62" i="11"/>
  <c r="AH126" i="11"/>
  <c r="AH48" i="11"/>
  <c r="AH139" i="11"/>
  <c r="AH154" i="11"/>
  <c r="AH33" i="11"/>
  <c r="AH18" i="11"/>
  <c r="AH52" i="11"/>
  <c r="AH130" i="11"/>
  <c r="AH121" i="11"/>
  <c r="AH85" i="11"/>
  <c r="AH108" i="11"/>
  <c r="AH164" i="11"/>
  <c r="AH182" i="11"/>
  <c r="AH125" i="11"/>
  <c r="AH72" i="11"/>
  <c r="AH25" i="11"/>
  <c r="AH118" i="11"/>
  <c r="AI176" i="11"/>
  <c r="AI160" i="11"/>
  <c r="AI144" i="11"/>
  <c r="AI128" i="11"/>
  <c r="AI112" i="11"/>
  <c r="AI96" i="11"/>
  <c r="AI80" i="11"/>
  <c r="AI64" i="11"/>
  <c r="AI48" i="11"/>
  <c r="AI32" i="11"/>
  <c r="AI183" i="11"/>
  <c r="AH51" i="11"/>
  <c r="AH158" i="11"/>
  <c r="AH91" i="11"/>
  <c r="AH101" i="11"/>
  <c r="AH75" i="11"/>
  <c r="AH117" i="11"/>
  <c r="AH141" i="11"/>
  <c r="AH47" i="11"/>
  <c r="AH89" i="11"/>
  <c r="AH94" i="11"/>
  <c r="AH191" i="11"/>
  <c r="AH22" i="11"/>
  <c r="AH161" i="11"/>
  <c r="AH159" i="11"/>
  <c r="AH165" i="11"/>
  <c r="AH153" i="11"/>
  <c r="AH131" i="11"/>
  <c r="AH78" i="11"/>
  <c r="AH92" i="11"/>
  <c r="AH79" i="11"/>
  <c r="AH128" i="11"/>
  <c r="AH30" i="11"/>
  <c r="AH127" i="11"/>
  <c r="AH73" i="11"/>
  <c r="AH83" i="11"/>
  <c r="AI188" i="11"/>
  <c r="AI172" i="11"/>
  <c r="AI156" i="11"/>
  <c r="AI140" i="11"/>
  <c r="AI124" i="11"/>
  <c r="AI108" i="11"/>
  <c r="AI92" i="11"/>
  <c r="AI76" i="11"/>
  <c r="AI60" i="11"/>
  <c r="AI44" i="11"/>
  <c r="AI28" i="11"/>
  <c r="AI179" i="11"/>
  <c r="AH84" i="11"/>
  <c r="AH111" i="11"/>
  <c r="AH172" i="11"/>
  <c r="AH170" i="11"/>
  <c r="AH151" i="11"/>
  <c r="AH142" i="11"/>
  <c r="AH31" i="11"/>
  <c r="AH152" i="11"/>
  <c r="AH189" i="11"/>
  <c r="AH61" i="11"/>
  <c r="AH21" i="11"/>
  <c r="AH45" i="11"/>
  <c r="AH66" i="11"/>
  <c r="AH102" i="11"/>
  <c r="AH185" i="11"/>
  <c r="AH135" i="11"/>
  <c r="AH177" i="11"/>
  <c r="AH171" i="11"/>
  <c r="AH166" i="11"/>
  <c r="AH82" i="11"/>
  <c r="AH105" i="11"/>
  <c r="AH86" i="11"/>
  <c r="AH20" i="11"/>
  <c r="AH46" i="11"/>
  <c r="AI184" i="11"/>
  <c r="AI168" i="11"/>
  <c r="AI152" i="11"/>
  <c r="AI136" i="11"/>
  <c r="AI120" i="11"/>
  <c r="AI104" i="11"/>
  <c r="AI88" i="11"/>
  <c r="AI72" i="11"/>
  <c r="AI56" i="11"/>
  <c r="AI40" i="11"/>
  <c r="AI24" i="11"/>
  <c r="AI191" i="11"/>
  <c r="AI175" i="11"/>
  <c r="AI159" i="11"/>
  <c r="AI143" i="11"/>
  <c r="AI127" i="11"/>
  <c r="AI111" i="11"/>
  <c r="AI95" i="11"/>
  <c r="AI79" i="11"/>
  <c r="AI63" i="11"/>
  <c r="AI47" i="11"/>
  <c r="AI31" i="11"/>
  <c r="AI19" i="11"/>
  <c r="AI51" i="11"/>
  <c r="AI83" i="11"/>
  <c r="AI115" i="11"/>
  <c r="AI147" i="11"/>
  <c r="E33" i="11"/>
  <c r="I23" i="11"/>
  <c r="M37" i="11"/>
  <c r="AN27" i="3"/>
  <c r="AN185" i="3"/>
  <c r="AN40" i="3"/>
  <c r="AN77" i="3"/>
  <c r="AN93" i="3"/>
  <c r="AN109" i="3"/>
  <c r="AN125" i="3"/>
  <c r="AN141" i="3"/>
  <c r="AN157" i="3"/>
  <c r="AN173" i="3"/>
  <c r="AN59" i="3"/>
  <c r="AN72" i="3"/>
  <c r="AN85" i="3"/>
  <c r="AN101" i="3"/>
  <c r="AN117" i="3"/>
  <c r="AN133" i="3"/>
  <c r="AN149" i="3"/>
  <c r="AN165" i="3"/>
  <c r="AN181" i="3"/>
  <c r="AN49" i="3"/>
  <c r="AN187" i="3"/>
  <c r="J25" i="11"/>
  <c r="AJ167" i="11"/>
  <c r="AJ128" i="11"/>
  <c r="AJ130" i="11"/>
  <c r="AJ141" i="11"/>
  <c r="AJ161" i="11"/>
  <c r="AJ68" i="11"/>
  <c r="AJ90" i="11"/>
  <c r="AJ70" i="11"/>
  <c r="AJ87" i="11"/>
  <c r="AJ117" i="11"/>
  <c r="AJ180" i="11"/>
  <c r="AJ170" i="11"/>
  <c r="AJ54" i="11"/>
  <c r="AJ154" i="11"/>
  <c r="AJ131" i="11"/>
  <c r="AJ46" i="11"/>
  <c r="AK181" i="11"/>
  <c r="AK117" i="11"/>
  <c r="AK53" i="11"/>
  <c r="AK172" i="11"/>
  <c r="AK108" i="11"/>
  <c r="AK44" i="11"/>
  <c r="AK135" i="11"/>
  <c r="AK71" i="11"/>
  <c r="AK158" i="11"/>
  <c r="AK94" i="11"/>
  <c r="AK30" i="11"/>
  <c r="AK165" i="11"/>
  <c r="AK101" i="11"/>
  <c r="AK37" i="11"/>
  <c r="AK156" i="11"/>
  <c r="AK92" i="11"/>
  <c r="AK28" i="11"/>
  <c r="AK183" i="11"/>
  <c r="AK119" i="11"/>
  <c r="AK55" i="11"/>
  <c r="AK142" i="11"/>
  <c r="AK78" i="11"/>
  <c r="AK149" i="11"/>
  <c r="AK85" i="11"/>
  <c r="AK21" i="11"/>
  <c r="AK140" i="11"/>
  <c r="AK76" i="11"/>
  <c r="AK167" i="11"/>
  <c r="AK103" i="11"/>
  <c r="AK39" i="11"/>
  <c r="AK190" i="11"/>
  <c r="AK126" i="11"/>
  <c r="AK62" i="11"/>
  <c r="AK133" i="11"/>
  <c r="AK69" i="11"/>
  <c r="AK188" i="11"/>
  <c r="AK124" i="11"/>
  <c r="AK60" i="11"/>
  <c r="AK151" i="11"/>
  <c r="AK87" i="11"/>
  <c r="AK23" i="11"/>
  <c r="AK174" i="11"/>
  <c r="AK110" i="11"/>
  <c r="AK46" i="11"/>
  <c r="AN115" i="3"/>
  <c r="AM51" i="11"/>
  <c r="AM115" i="11"/>
  <c r="AM179" i="11"/>
  <c r="AM44" i="11"/>
  <c r="AM108" i="11"/>
  <c r="AM172" i="11"/>
  <c r="AM69" i="11"/>
  <c r="AM133" i="11"/>
  <c r="AM74" i="11"/>
  <c r="AM138" i="11"/>
  <c r="AM67" i="11"/>
  <c r="AM131" i="11"/>
  <c r="AM60" i="11"/>
  <c r="AM124" i="11"/>
  <c r="AM188" i="11"/>
  <c r="AM21" i="11"/>
  <c r="AM85" i="11"/>
  <c r="AM149" i="11"/>
  <c r="AM26" i="11"/>
  <c r="AM90" i="11"/>
  <c r="AM154" i="11"/>
  <c r="L36" i="11"/>
  <c r="L35" i="11"/>
  <c r="AM19" i="11"/>
  <c r="AM83" i="11"/>
  <c r="AM147" i="11"/>
  <c r="AM76" i="11"/>
  <c r="AM140" i="11"/>
  <c r="AM37" i="11"/>
  <c r="AM101" i="11"/>
  <c r="AM165" i="11"/>
  <c r="AM42" i="11"/>
  <c r="AM106" i="11"/>
  <c r="J26" i="11"/>
  <c r="AL79" i="11"/>
  <c r="AL103" i="11"/>
  <c r="AL57" i="11"/>
  <c r="AL33" i="11"/>
  <c r="AL140" i="11"/>
  <c r="AL87" i="11"/>
  <c r="AL88" i="11"/>
  <c r="AL172" i="11"/>
  <c r="AL109" i="11"/>
  <c r="AL36" i="11"/>
  <c r="AL93" i="11"/>
  <c r="AL74" i="11"/>
  <c r="AL72" i="11"/>
  <c r="AL47" i="11"/>
  <c r="AL43" i="11"/>
  <c r="AL191" i="11"/>
  <c r="AL91" i="11"/>
  <c r="AL123" i="11"/>
  <c r="AL94" i="11"/>
  <c r="AL122" i="11"/>
  <c r="AL154" i="11"/>
  <c r="AL156" i="11"/>
  <c r="AL152" i="11"/>
  <c r="AL110" i="11"/>
  <c r="AL142" i="11"/>
  <c r="AL61" i="11"/>
  <c r="AL120" i="11"/>
  <c r="AL163" i="11"/>
  <c r="AL101" i="11"/>
  <c r="AL55" i="11"/>
  <c r="AL166" i="11"/>
  <c r="AL46" i="11"/>
  <c r="AL189" i="11"/>
  <c r="AL85" i="11"/>
  <c r="AL175" i="11"/>
  <c r="AL111" i="11"/>
  <c r="AL116" i="11"/>
  <c r="AL183" i="11"/>
  <c r="AL174" i="11"/>
  <c r="AL68" i="11"/>
  <c r="AL27" i="11"/>
  <c r="AM35" i="11"/>
  <c r="AM99" i="11"/>
  <c r="AM163" i="11"/>
  <c r="AM28" i="11"/>
  <c r="AM92" i="11"/>
  <c r="AM156" i="11"/>
  <c r="AM53" i="11"/>
  <c r="AM117" i="11"/>
  <c r="AM181" i="11"/>
  <c r="AM58" i="11"/>
  <c r="AM122" i="11"/>
  <c r="AM186" i="11"/>
  <c r="J27" i="11"/>
  <c r="AN81" i="11"/>
  <c r="AN181" i="11"/>
  <c r="AN51" i="11"/>
  <c r="AN78" i="11"/>
  <c r="AN142" i="11"/>
  <c r="AN165" i="11"/>
  <c r="AN37" i="11"/>
  <c r="AN33" i="11"/>
  <c r="AN155" i="11"/>
  <c r="AN95" i="11"/>
  <c r="AN173" i="11"/>
  <c r="AN121" i="11"/>
  <c r="AN188" i="11"/>
  <c r="AN21" i="11"/>
  <c r="AN172" i="11"/>
  <c r="AN62" i="11"/>
  <c r="AN183" i="11"/>
  <c r="AN190" i="11"/>
  <c r="AN54" i="11"/>
  <c r="AN93" i="11"/>
  <c r="AN90" i="11"/>
  <c r="AN98" i="11"/>
  <c r="AN166" i="11"/>
  <c r="AN116" i="11"/>
  <c r="AN149" i="11"/>
  <c r="AN49" i="11"/>
  <c r="AN128" i="11"/>
  <c r="AN87" i="11"/>
  <c r="AN154" i="11"/>
  <c r="AN43" i="11"/>
  <c r="AN163" i="11"/>
  <c r="AN109" i="11"/>
  <c r="AN31" i="11"/>
  <c r="AN85" i="11"/>
  <c r="AN184" i="11"/>
  <c r="AN161" i="11"/>
  <c r="AN44" i="11"/>
  <c r="AN55" i="11"/>
  <c r="AN80" i="11"/>
  <c r="AN143" i="11"/>
  <c r="AN151" i="11"/>
  <c r="AN168" i="11"/>
  <c r="AN148" i="11"/>
  <c r="AN25" i="11"/>
  <c r="AN42" i="11"/>
  <c r="AN180" i="11"/>
  <c r="AN56" i="11"/>
  <c r="AN50" i="11"/>
  <c r="AN114" i="11"/>
  <c r="AN138" i="11"/>
  <c r="AN178" i="11"/>
  <c r="AN192" i="11"/>
  <c r="AN32" i="11"/>
  <c r="AN106" i="11"/>
  <c r="AN75" i="11"/>
  <c r="AN38" i="11"/>
  <c r="AN68" i="11"/>
  <c r="AN88" i="11"/>
  <c r="AN94" i="11"/>
  <c r="AN83" i="11"/>
  <c r="AN157" i="11"/>
  <c r="AN103" i="11"/>
  <c r="AN189" i="11"/>
  <c r="AN126" i="11"/>
  <c r="AN30" i="11"/>
  <c r="AN36" i="11"/>
  <c r="AN28" i="11"/>
  <c r="AN129" i="11"/>
  <c r="AN23" i="11"/>
  <c r="AN153" i="11"/>
  <c r="AN74" i="11"/>
  <c r="AN170" i="11"/>
  <c r="AN82" i="11"/>
  <c r="AN71" i="11"/>
  <c r="AN123" i="11"/>
  <c r="AN141" i="11"/>
  <c r="AN156" i="11"/>
  <c r="AN70" i="11"/>
  <c r="AN164" i="11"/>
  <c r="AN34" i="11"/>
  <c r="AN120" i="11"/>
  <c r="AN99" i="11"/>
  <c r="AN117" i="11"/>
  <c r="AN45" i="11"/>
  <c r="AN131" i="11"/>
  <c r="AN169" i="11"/>
  <c r="AN140" i="11"/>
  <c r="AN60" i="11"/>
  <c r="K37" i="11"/>
  <c r="P29" i="10" s="1"/>
  <c r="K17" i="15"/>
  <c r="K18" i="15" s="1"/>
  <c r="K16" i="15"/>
  <c r="H21" i="15"/>
  <c r="K14" i="15"/>
  <c r="F21" i="15" s="1"/>
  <c r="G23" i="14" s="1"/>
  <c r="Q28" i="10"/>
  <c r="Z3" i="11"/>
  <c r="W2" i="11"/>
  <c r="L27" i="10"/>
  <c r="J36" i="11"/>
  <c r="O28" i="10" s="1"/>
  <c r="I28" i="10"/>
  <c r="I36" i="11"/>
  <c r="N28" i="10" s="1"/>
  <c r="AJ23" i="11"/>
  <c r="AJ125" i="11"/>
  <c r="AJ98" i="11"/>
  <c r="AJ135" i="11"/>
  <c r="AJ178" i="11"/>
  <c r="AJ47" i="11"/>
  <c r="AJ78" i="11"/>
  <c r="AJ82" i="11"/>
  <c r="AJ163" i="11"/>
  <c r="AJ63" i="11"/>
  <c r="AJ109" i="11"/>
  <c r="AJ55" i="11"/>
  <c r="AJ123" i="11"/>
  <c r="AJ145" i="11"/>
  <c r="AJ28" i="11"/>
  <c r="AJ106" i="11"/>
  <c r="AJ97" i="11"/>
  <c r="AJ192" i="11"/>
  <c r="AJ186" i="11"/>
  <c r="AJ100" i="11"/>
  <c r="AJ179" i="11"/>
  <c r="AJ83" i="11"/>
  <c r="AJ80" i="11"/>
  <c r="AJ183" i="11"/>
  <c r="AJ140" i="11"/>
  <c r="AJ77" i="11"/>
  <c r="AJ48" i="11"/>
  <c r="AJ42" i="11"/>
  <c r="AJ104" i="11"/>
  <c r="X3" i="11"/>
  <c r="Q27" i="10"/>
  <c r="F34" i="11"/>
  <c r="K26" i="10" s="1"/>
  <c r="U3" i="11"/>
  <c r="J26" i="10"/>
  <c r="U2" i="11"/>
  <c r="L26" i="10"/>
  <c r="M36" i="3"/>
  <c r="I26" i="3"/>
  <c r="AM192" i="3" s="1"/>
  <c r="G36" i="3"/>
  <c r="AO57" i="3"/>
  <c r="AO149" i="3"/>
  <c r="AO109" i="3"/>
  <c r="AO28" i="3"/>
  <c r="AO76" i="3"/>
  <c r="AO124" i="3"/>
  <c r="AO172" i="3"/>
  <c r="AO42" i="3"/>
  <c r="AO90" i="3"/>
  <c r="AO138" i="3"/>
  <c r="AO186" i="3"/>
  <c r="AO55" i="3"/>
  <c r="AO103" i="3"/>
  <c r="AO167" i="3"/>
  <c r="AN34" i="3"/>
  <c r="AN66" i="3"/>
  <c r="AN82" i="3"/>
  <c r="AN102" i="3"/>
  <c r="AN122" i="3"/>
  <c r="AN134" i="3"/>
  <c r="AN154" i="3"/>
  <c r="AN174" i="3"/>
  <c r="AN188" i="3"/>
  <c r="AN159" i="3"/>
  <c r="R27" i="10"/>
  <c r="X2" i="11"/>
  <c r="F21" i="11"/>
  <c r="G23" i="10" s="1"/>
  <c r="P384" i="11"/>
  <c r="P320" i="11"/>
  <c r="P256" i="11"/>
  <c r="P192" i="11"/>
  <c r="P128" i="11"/>
  <c r="P64" i="11"/>
  <c r="P348" i="11"/>
  <c r="P284" i="11"/>
  <c r="P220" i="11"/>
  <c r="P156" i="11"/>
  <c r="P92" i="11"/>
  <c r="P28" i="11"/>
  <c r="P360" i="11"/>
  <c r="P296" i="11"/>
  <c r="P232" i="11"/>
  <c r="P168" i="11"/>
  <c r="P104" i="11"/>
  <c r="P40" i="11"/>
  <c r="P372" i="11"/>
  <c r="P308" i="11"/>
  <c r="P244" i="11"/>
  <c r="P180" i="11"/>
  <c r="P116" i="11"/>
  <c r="P52" i="11"/>
  <c r="P403" i="11"/>
  <c r="P387" i="11"/>
  <c r="P371" i="11"/>
  <c r="P355" i="11"/>
  <c r="P339" i="11"/>
  <c r="P323" i="11"/>
  <c r="P307" i="11"/>
  <c r="P291" i="11"/>
  <c r="P275" i="11"/>
  <c r="P259" i="11"/>
  <c r="P243" i="11"/>
  <c r="P227" i="11"/>
  <c r="P211" i="11"/>
  <c r="P195" i="11"/>
  <c r="P179" i="11"/>
  <c r="P163" i="11"/>
  <c r="P147" i="11"/>
  <c r="P131" i="11"/>
  <c r="P115" i="11"/>
  <c r="P99" i="11"/>
  <c r="P83" i="11"/>
  <c r="P67" i="11"/>
  <c r="P51" i="11"/>
  <c r="P35" i="11"/>
  <c r="P19" i="11"/>
  <c r="P398" i="11"/>
  <c r="P382" i="11"/>
  <c r="P366" i="11"/>
  <c r="P350" i="11"/>
  <c r="P334" i="11"/>
  <c r="P318" i="11"/>
  <c r="P302" i="11"/>
  <c r="P286" i="11"/>
  <c r="P270" i="11"/>
  <c r="P254" i="11"/>
  <c r="P238" i="11"/>
  <c r="P222" i="11"/>
  <c r="P206" i="11"/>
  <c r="P190" i="11"/>
  <c r="P174" i="11"/>
  <c r="P158" i="11"/>
  <c r="P142" i="11"/>
  <c r="P126" i="11"/>
  <c r="P110" i="11"/>
  <c r="P94" i="11"/>
  <c r="P78" i="11"/>
  <c r="P62" i="11"/>
  <c r="P46" i="11"/>
  <c r="P30" i="11"/>
  <c r="P14" i="11"/>
  <c r="P401" i="11"/>
  <c r="P385" i="11"/>
  <c r="P369" i="11"/>
  <c r="P353" i="11"/>
  <c r="P337" i="11"/>
  <c r="P321" i="11"/>
  <c r="P305" i="11"/>
  <c r="P289" i="11"/>
  <c r="P273" i="11"/>
  <c r="P257" i="11"/>
  <c r="P241" i="11"/>
  <c r="P225" i="11"/>
  <c r="P209" i="11"/>
  <c r="P193" i="11"/>
  <c r="P177" i="11"/>
  <c r="P161" i="11"/>
  <c r="P145" i="11"/>
  <c r="P129" i="11"/>
  <c r="P113" i="11"/>
  <c r="P97" i="11"/>
  <c r="P81" i="11"/>
  <c r="P65" i="11"/>
  <c r="P49" i="11"/>
  <c r="P33" i="11"/>
  <c r="P17" i="11"/>
  <c r="AK18" i="11"/>
  <c r="AK34" i="11"/>
  <c r="AK50" i="11"/>
  <c r="AK66" i="11"/>
  <c r="AK82" i="11"/>
  <c r="AK98" i="11"/>
  <c r="AK114" i="11"/>
  <c r="AK130" i="11"/>
  <c r="AK146" i="11"/>
  <c r="AK162" i="11"/>
  <c r="AK178" i="11"/>
  <c r="AM23" i="11"/>
  <c r="AM39" i="11"/>
  <c r="AM55" i="11"/>
  <c r="AM71" i="11"/>
  <c r="AM87" i="11"/>
  <c r="AM103" i="11"/>
  <c r="AM119" i="11"/>
  <c r="AM135" i="11"/>
  <c r="AM151" i="11"/>
  <c r="AM167" i="11"/>
  <c r="AM183" i="11"/>
  <c r="AK27" i="11"/>
  <c r="AK43" i="11"/>
  <c r="AK59" i="11"/>
  <c r="AK75" i="11"/>
  <c r="AK91" i="11"/>
  <c r="AK107" i="11"/>
  <c r="AK123" i="11"/>
  <c r="AK139" i="11"/>
  <c r="AK155" i="11"/>
  <c r="AK171" i="11"/>
  <c r="AK187" i="11"/>
  <c r="AM32" i="11"/>
  <c r="AM48" i="11"/>
  <c r="AM64" i="11"/>
  <c r="AM80" i="11"/>
  <c r="AM96" i="11"/>
  <c r="AM112" i="11"/>
  <c r="AM128" i="11"/>
  <c r="AM144" i="11"/>
  <c r="AM160" i="11"/>
  <c r="AM176" i="11"/>
  <c r="AK32" i="11"/>
  <c r="AK48" i="11"/>
  <c r="AK64" i="11"/>
  <c r="AK80" i="11"/>
  <c r="AK96" i="11"/>
  <c r="AK112" i="11"/>
  <c r="AK128" i="11"/>
  <c r="AK144" i="11"/>
  <c r="AK160" i="11"/>
  <c r="AK176" i="11"/>
  <c r="AM25" i="11"/>
  <c r="AM41" i="11"/>
  <c r="AM57" i="11"/>
  <c r="AM73" i="11"/>
  <c r="AM89" i="11"/>
  <c r="AM105" i="11"/>
  <c r="AM121" i="11"/>
  <c r="AM137" i="11"/>
  <c r="AM153" i="11"/>
  <c r="AM169" i="11"/>
  <c r="AM185" i="11"/>
  <c r="AK25" i="11"/>
  <c r="AK41" i="11"/>
  <c r="AK57" i="11"/>
  <c r="AK73" i="11"/>
  <c r="AK89" i="11"/>
  <c r="AK105" i="11"/>
  <c r="AK121" i="11"/>
  <c r="AK137" i="11"/>
  <c r="AK153" i="11"/>
  <c r="AK169" i="11"/>
  <c r="AK185" i="11"/>
  <c r="AM30" i="11"/>
  <c r="AM46" i="11"/>
  <c r="AM62" i="11"/>
  <c r="AM78" i="11"/>
  <c r="AM94" i="11"/>
  <c r="AM110" i="11"/>
  <c r="AM126" i="11"/>
  <c r="AM142" i="11"/>
  <c r="AM158" i="11"/>
  <c r="AM174" i="11"/>
  <c r="AM190" i="11"/>
  <c r="AD3" i="11"/>
  <c r="G22" i="10"/>
  <c r="AL132" i="11"/>
  <c r="AL159" i="11"/>
  <c r="AL127" i="11"/>
  <c r="AL73" i="11"/>
  <c r="AJ76" i="11"/>
  <c r="AJ91" i="11"/>
  <c r="AJ31" i="11"/>
  <c r="AL84" i="11"/>
  <c r="AL113" i="11"/>
  <c r="AL181" i="11"/>
  <c r="AL76" i="11"/>
  <c r="AL173" i="11"/>
  <c r="AL96" i="11"/>
  <c r="AL119" i="11"/>
  <c r="AL144" i="11"/>
  <c r="AL185" i="11"/>
  <c r="AL39" i="11"/>
  <c r="AJ118" i="11"/>
  <c r="AJ190" i="11"/>
  <c r="AJ147" i="11"/>
  <c r="AJ126" i="11"/>
  <c r="AJ39" i="11"/>
  <c r="AJ56" i="11"/>
  <c r="AL100" i="11"/>
  <c r="AL81" i="11"/>
  <c r="AJ142" i="11"/>
  <c r="AJ146" i="11"/>
  <c r="AL112" i="11"/>
  <c r="AL45" i="11"/>
  <c r="AL158" i="11"/>
  <c r="AL143" i="11"/>
  <c r="AL58" i="11"/>
  <c r="AL48" i="11"/>
  <c r="AL165" i="11"/>
  <c r="AL133" i="11"/>
  <c r="AL60" i="11"/>
  <c r="AL128" i="11"/>
  <c r="AJ59" i="11"/>
  <c r="AJ112" i="11"/>
  <c r="AJ69" i="11"/>
  <c r="AJ71" i="11"/>
  <c r="AL18" i="11"/>
  <c r="AJ101" i="11"/>
  <c r="AL121" i="11"/>
  <c r="AL151" i="11"/>
  <c r="AJ175" i="11"/>
  <c r="AJ41" i="11"/>
  <c r="AL77" i="11"/>
  <c r="AL86" i="11"/>
  <c r="AL50" i="11"/>
  <c r="AL83" i="11"/>
  <c r="AL192" i="11"/>
  <c r="AL29" i="11"/>
  <c r="AL117" i="11"/>
  <c r="AL124" i="11"/>
  <c r="AL145" i="11"/>
  <c r="AL170" i="11"/>
  <c r="AL98" i="11"/>
  <c r="AL169" i="11"/>
  <c r="AL41" i="11"/>
  <c r="AL80" i="11"/>
  <c r="AL141" i="11"/>
  <c r="AL89" i="11"/>
  <c r="AL115" i="11"/>
  <c r="AJ99" i="11"/>
  <c r="AJ182" i="11"/>
  <c r="AJ156" i="11"/>
  <c r="AJ94" i="11"/>
  <c r="AL21" i="11"/>
  <c r="AJ43" i="11"/>
  <c r="AJ85" i="11"/>
  <c r="AJ67" i="11"/>
  <c r="AJ93" i="11"/>
  <c r="AL22" i="11"/>
  <c r="AJ102" i="11"/>
  <c r="AJ66" i="11"/>
  <c r="AJ166" i="11"/>
  <c r="AJ58" i="11"/>
  <c r="AJ181" i="11"/>
  <c r="AJ158" i="11"/>
  <c r="AJ176" i="11"/>
  <c r="AJ33" i="11"/>
  <c r="AL157" i="11"/>
  <c r="AJ88" i="11"/>
  <c r="AJ164" i="11"/>
  <c r="AJ65" i="11"/>
  <c r="AJ45" i="11"/>
  <c r="AJ127" i="11"/>
  <c r="AJ113" i="11"/>
  <c r="AJ81" i="11"/>
  <c r="AJ114" i="11"/>
  <c r="AJ25" i="11"/>
  <c r="AJ61" i="11"/>
  <c r="AJ191" i="11"/>
  <c r="I34" i="11"/>
  <c r="N26" i="10" s="1"/>
  <c r="J34" i="11"/>
  <c r="O26" i="10" s="1"/>
  <c r="I26" i="10"/>
  <c r="L37" i="11"/>
  <c r="F35" i="11"/>
  <c r="K27" i="10" s="1"/>
  <c r="W3" i="11"/>
  <c r="J27" i="10"/>
  <c r="F33" i="11"/>
  <c r="K25" i="10" s="1"/>
  <c r="S3" i="11"/>
  <c r="J25" i="10"/>
  <c r="AO97" i="3"/>
  <c r="AO85" i="3"/>
  <c r="AO173" i="3"/>
  <c r="AO60" i="3"/>
  <c r="AO108" i="3"/>
  <c r="AO156" i="3"/>
  <c r="AO26" i="3"/>
  <c r="AO74" i="3"/>
  <c r="AO122" i="3"/>
  <c r="AO170" i="3"/>
  <c r="AO39" i="3"/>
  <c r="AO87" i="3"/>
  <c r="AO135" i="3"/>
  <c r="AO183" i="3"/>
  <c r="AN50" i="3"/>
  <c r="AN23" i="3"/>
  <c r="AN36" i="3"/>
  <c r="AN86" i="3"/>
  <c r="AN94" i="3"/>
  <c r="AN106" i="3"/>
  <c r="AN114" i="3"/>
  <c r="AN130" i="3"/>
  <c r="AN142" i="3"/>
  <c r="AN150" i="3"/>
  <c r="AN158" i="3"/>
  <c r="AN166" i="3"/>
  <c r="AN178" i="3"/>
  <c r="AN182" i="3"/>
  <c r="AN45" i="3"/>
  <c r="AN61" i="3"/>
  <c r="AO137" i="3"/>
  <c r="AO37" i="3"/>
  <c r="AO165" i="3"/>
  <c r="AO189" i="3"/>
  <c r="AO32" i="3"/>
  <c r="AO64" i="3"/>
  <c r="AO96" i="3"/>
  <c r="AO128" i="3"/>
  <c r="AO160" i="3"/>
  <c r="AO176" i="3"/>
  <c r="AO46" i="3"/>
  <c r="AO78" i="3"/>
  <c r="AO110" i="3"/>
  <c r="AO158" i="3"/>
  <c r="AO190" i="3"/>
  <c r="AO59" i="3"/>
  <c r="AO91" i="3"/>
  <c r="AO139" i="3"/>
  <c r="AO171" i="3"/>
  <c r="AO187" i="3"/>
  <c r="AN38" i="3"/>
  <c r="AN70" i="3"/>
  <c r="AN48" i="3"/>
  <c r="AN64" i="3"/>
  <c r="AN25" i="3"/>
  <c r="AN41" i="3"/>
  <c r="AN57" i="3"/>
  <c r="AN147" i="3"/>
  <c r="P368" i="11"/>
  <c r="P304" i="11"/>
  <c r="P240" i="11"/>
  <c r="P176" i="11"/>
  <c r="P112" i="11"/>
  <c r="P48" i="11"/>
  <c r="P396" i="11"/>
  <c r="P332" i="11"/>
  <c r="P268" i="11"/>
  <c r="P204" i="11"/>
  <c r="P140" i="11"/>
  <c r="P76" i="11"/>
  <c r="P12" i="11"/>
  <c r="P8" i="11"/>
  <c r="P344" i="11"/>
  <c r="P280" i="11"/>
  <c r="P216" i="11"/>
  <c r="P152" i="11"/>
  <c r="P88" i="11"/>
  <c r="P24" i="11"/>
  <c r="P356" i="11"/>
  <c r="P292" i="11"/>
  <c r="P228" i="11"/>
  <c r="P164" i="11"/>
  <c r="P100" i="11"/>
  <c r="P36" i="11"/>
  <c r="P399" i="11"/>
  <c r="P383" i="11"/>
  <c r="P367" i="11"/>
  <c r="P351" i="11"/>
  <c r="P335" i="11"/>
  <c r="P319" i="11"/>
  <c r="P303" i="11"/>
  <c r="P287" i="11"/>
  <c r="P271" i="11"/>
  <c r="P255" i="11"/>
  <c r="P239" i="11"/>
  <c r="P223" i="11"/>
  <c r="P207" i="11"/>
  <c r="P191" i="11"/>
  <c r="P175" i="11"/>
  <c r="P159" i="11"/>
  <c r="P143" i="11"/>
  <c r="P127" i="11"/>
  <c r="P111" i="11"/>
  <c r="P95" i="11"/>
  <c r="P79" i="11"/>
  <c r="P63" i="11"/>
  <c r="P47" i="11"/>
  <c r="P31" i="11"/>
  <c r="P15" i="11"/>
  <c r="P394" i="11"/>
  <c r="P378" i="11"/>
  <c r="P362" i="11"/>
  <c r="P346" i="11"/>
  <c r="P330" i="11"/>
  <c r="P314" i="11"/>
  <c r="P298" i="11"/>
  <c r="P282" i="11"/>
  <c r="P266" i="11"/>
  <c r="P250" i="11"/>
  <c r="P234" i="11"/>
  <c r="P218" i="11"/>
  <c r="P202" i="11"/>
  <c r="P186" i="11"/>
  <c r="P170" i="11"/>
  <c r="P154" i="11"/>
  <c r="P138" i="11"/>
  <c r="P122" i="11"/>
  <c r="P106" i="11"/>
  <c r="P90" i="11"/>
  <c r="P74" i="11"/>
  <c r="P58" i="11"/>
  <c r="P42" i="11"/>
  <c r="P26" i="11"/>
  <c r="P10" i="11"/>
  <c r="P397" i="11"/>
  <c r="P381" i="11"/>
  <c r="P365" i="11"/>
  <c r="P349" i="11"/>
  <c r="P333" i="11"/>
  <c r="P317" i="11"/>
  <c r="P301" i="11"/>
  <c r="P285" i="11"/>
  <c r="P269" i="11"/>
  <c r="P253" i="11"/>
  <c r="P237" i="11"/>
  <c r="P221" i="11"/>
  <c r="P205" i="11"/>
  <c r="P189" i="11"/>
  <c r="P173" i="11"/>
  <c r="P157" i="11"/>
  <c r="P141" i="11"/>
  <c r="P125" i="11"/>
  <c r="P109" i="11"/>
  <c r="P93" i="11"/>
  <c r="P77" i="11"/>
  <c r="P61" i="11"/>
  <c r="P45" i="11"/>
  <c r="P29" i="11"/>
  <c r="P13" i="11"/>
  <c r="AK22" i="11"/>
  <c r="AK38" i="11"/>
  <c r="AK54" i="11"/>
  <c r="AK70" i="11"/>
  <c r="AK86" i="11"/>
  <c r="AK102" i="11"/>
  <c r="AK118" i="11"/>
  <c r="AK134" i="11"/>
  <c r="AK150" i="11"/>
  <c r="AK166" i="11"/>
  <c r="AK182" i="11"/>
  <c r="AM27" i="11"/>
  <c r="AM43" i="11"/>
  <c r="AM59" i="11"/>
  <c r="AM75" i="11"/>
  <c r="AM91" i="11"/>
  <c r="AM107" i="11"/>
  <c r="AM123" i="11"/>
  <c r="AM139" i="11"/>
  <c r="AM155" i="11"/>
  <c r="AM171" i="11"/>
  <c r="AM187" i="11"/>
  <c r="AK31" i="11"/>
  <c r="AK47" i="11"/>
  <c r="AK63" i="11"/>
  <c r="AK79" i="11"/>
  <c r="AK95" i="11"/>
  <c r="AK111" i="11"/>
  <c r="AK127" i="11"/>
  <c r="AK143" i="11"/>
  <c r="AK159" i="11"/>
  <c r="AK175" i="11"/>
  <c r="AK191" i="11"/>
  <c r="AM20" i="11"/>
  <c r="AM36" i="11"/>
  <c r="AM52" i="11"/>
  <c r="AM68" i="11"/>
  <c r="AM84" i="11"/>
  <c r="AM100" i="11"/>
  <c r="AM116" i="11"/>
  <c r="AM132" i="11"/>
  <c r="AM148" i="11"/>
  <c r="AM164" i="11"/>
  <c r="AM180" i="11"/>
  <c r="AK20" i="11"/>
  <c r="AK36" i="11"/>
  <c r="AK52" i="11"/>
  <c r="AK68" i="11"/>
  <c r="AK84" i="11"/>
  <c r="AK100" i="11"/>
  <c r="AK116" i="11"/>
  <c r="AK132" i="11"/>
  <c r="AK148" i="11"/>
  <c r="AK164" i="11"/>
  <c r="AK180" i="11"/>
  <c r="AM29" i="11"/>
  <c r="AM45" i="11"/>
  <c r="AM61" i="11"/>
  <c r="AM77" i="11"/>
  <c r="AM93" i="11"/>
  <c r="AM109" i="11"/>
  <c r="AM125" i="11"/>
  <c r="AM141" i="11"/>
  <c r="AM157" i="11"/>
  <c r="AM173" i="11"/>
  <c r="AM189" i="11"/>
  <c r="AK29" i="11"/>
  <c r="AK45" i="11"/>
  <c r="AK61" i="11"/>
  <c r="AK77" i="11"/>
  <c r="AK93" i="11"/>
  <c r="AK109" i="11"/>
  <c r="AK125" i="11"/>
  <c r="AK141" i="11"/>
  <c r="AK157" i="11"/>
  <c r="AK173" i="11"/>
  <c r="AK189" i="11"/>
  <c r="AM18" i="11"/>
  <c r="AM34" i="11"/>
  <c r="AM50" i="11"/>
  <c r="AM66" i="11"/>
  <c r="AM82" i="11"/>
  <c r="AM98" i="11"/>
  <c r="AM114" i="11"/>
  <c r="AM130" i="11"/>
  <c r="AM146" i="11"/>
  <c r="AM162" i="11"/>
  <c r="AM178" i="11"/>
  <c r="AL23" i="11"/>
  <c r="AL164" i="11"/>
  <c r="AL65" i="11"/>
  <c r="AH109" i="11"/>
  <c r="AH148" i="11"/>
  <c r="AH174" i="11"/>
  <c r="AN79" i="11"/>
  <c r="AN105" i="11"/>
  <c r="AN92" i="11"/>
  <c r="AN147" i="11"/>
  <c r="AE58" i="11"/>
  <c r="AE109" i="11"/>
  <c r="AE190" i="11"/>
  <c r="AE34" i="11"/>
  <c r="AJ151" i="11"/>
  <c r="AJ165" i="11"/>
  <c r="AJ159" i="11"/>
  <c r="AH160" i="11"/>
  <c r="AL38" i="11"/>
  <c r="AL184" i="11"/>
  <c r="AL90" i="11"/>
  <c r="AL160" i="11"/>
  <c r="AL32" i="11"/>
  <c r="AL150" i="11"/>
  <c r="AL56" i="11"/>
  <c r="AL82" i="11"/>
  <c r="AL51" i="11"/>
  <c r="AH178" i="11"/>
  <c r="AN91" i="11"/>
  <c r="AH175" i="11"/>
  <c r="AH42" i="11"/>
  <c r="AH44" i="11"/>
  <c r="AH34" i="11"/>
  <c r="AH181" i="11"/>
  <c r="AH144" i="11"/>
  <c r="AH156" i="11"/>
  <c r="AH106" i="11"/>
  <c r="AH155" i="11"/>
  <c r="AN150" i="11"/>
  <c r="AN53" i="11"/>
  <c r="AN107" i="11"/>
  <c r="AN130" i="11"/>
  <c r="AN152" i="11"/>
  <c r="AN133" i="11"/>
  <c r="AN26" i="11"/>
  <c r="AN67" i="11"/>
  <c r="AN167" i="11"/>
  <c r="AN136" i="11"/>
  <c r="AE177" i="11"/>
  <c r="AE103" i="11"/>
  <c r="AL114" i="11"/>
  <c r="AE67" i="11"/>
  <c r="AL52" i="11"/>
  <c r="AE162" i="11"/>
  <c r="AL134" i="11"/>
  <c r="AE40" i="11"/>
  <c r="AJ89" i="11"/>
  <c r="AE18" i="11"/>
  <c r="AJ187" i="11"/>
  <c r="AJ121" i="11"/>
  <c r="AJ19" i="11"/>
  <c r="AJ162" i="11"/>
  <c r="J33" i="11"/>
  <c r="O25" i="10" s="1"/>
  <c r="I25" i="10"/>
  <c r="I33" i="11"/>
  <c r="N25" i="10" s="1"/>
  <c r="AL44" i="11"/>
  <c r="AL125" i="11"/>
  <c r="AH162" i="11"/>
  <c r="AH163" i="11"/>
  <c r="AN77" i="11"/>
  <c r="AN29" i="11"/>
  <c r="AE172" i="11"/>
  <c r="AE21" i="11"/>
  <c r="AH132" i="11"/>
  <c r="AL147" i="11"/>
  <c r="AL130" i="11"/>
  <c r="AN112" i="11"/>
  <c r="AH70" i="11"/>
  <c r="AH67" i="11"/>
  <c r="AN96" i="11"/>
  <c r="AN64" i="11"/>
  <c r="AE158" i="11"/>
  <c r="AL26" i="11"/>
  <c r="AL186" i="11"/>
  <c r="AL161" i="11"/>
  <c r="AL168" i="11"/>
  <c r="AH137" i="11"/>
  <c r="AH133" i="11"/>
  <c r="AH183" i="11"/>
  <c r="AH53" i="11"/>
  <c r="AN139" i="11"/>
  <c r="AN187" i="11"/>
  <c r="AN144" i="11"/>
  <c r="AN73" i="11"/>
  <c r="AN174" i="11"/>
  <c r="AN63" i="11"/>
  <c r="AN182" i="11"/>
  <c r="AN119" i="11"/>
  <c r="AN41" i="11"/>
  <c r="AN97" i="11"/>
  <c r="AE147" i="11"/>
  <c r="AE41" i="11"/>
  <c r="AE111" i="11"/>
  <c r="AE161" i="11"/>
  <c r="AE191" i="11"/>
  <c r="AE156" i="11"/>
  <c r="AE145" i="11"/>
  <c r="AE175" i="11"/>
  <c r="AJ110" i="11"/>
  <c r="AE133" i="11"/>
  <c r="AJ144" i="11"/>
  <c r="AJ79" i="11"/>
  <c r="AJ24" i="11"/>
  <c r="AJ157" i="11"/>
  <c r="J37" i="11"/>
  <c r="O29" i="10" s="1"/>
  <c r="I37" i="11"/>
  <c r="N29" i="10" s="1"/>
  <c r="I29" i="10"/>
  <c r="AL49" i="11"/>
  <c r="AL131" i="11"/>
  <c r="AH122" i="11"/>
  <c r="AH186" i="11"/>
  <c r="AH50" i="11"/>
  <c r="AN46" i="11"/>
  <c r="AN122" i="11"/>
  <c r="AE114" i="11"/>
  <c r="AE66" i="11"/>
  <c r="AJ21" i="11"/>
  <c r="AH98" i="11"/>
  <c r="AL34" i="11"/>
  <c r="AL66" i="11"/>
  <c r="AL37" i="11"/>
  <c r="AL54" i="11"/>
  <c r="AL129" i="11"/>
  <c r="AL179" i="11"/>
  <c r="AN125" i="11"/>
  <c r="AH119" i="11"/>
  <c r="AH80" i="11"/>
  <c r="AH107" i="11"/>
  <c r="AH88" i="11"/>
  <c r="AH147" i="11"/>
  <c r="AH74" i="11"/>
  <c r="AL69" i="11"/>
  <c r="AL107" i="11"/>
  <c r="AL135" i="11"/>
  <c r="AL176" i="11"/>
  <c r="AL177" i="11"/>
  <c r="AL178" i="11"/>
  <c r="AL167" i="11"/>
  <c r="AL95" i="11"/>
  <c r="AL24" i="11"/>
  <c r="AL148" i="11"/>
  <c r="AL31" i="11"/>
  <c r="AN57" i="11"/>
  <c r="AN145" i="11"/>
  <c r="AH64" i="11"/>
  <c r="AH100" i="11"/>
  <c r="AH69" i="11"/>
  <c r="AH184" i="11"/>
  <c r="AH120" i="11"/>
  <c r="AH38" i="11"/>
  <c r="AH87" i="11"/>
  <c r="AH104" i="11"/>
  <c r="AH68" i="11"/>
  <c r="AN176" i="11"/>
  <c r="AN135" i="11"/>
  <c r="AN101" i="11"/>
  <c r="AN24" i="11"/>
  <c r="AN113" i="11"/>
  <c r="AN86" i="11"/>
  <c r="AN134" i="11"/>
  <c r="AN158" i="11"/>
  <c r="AN65" i="11"/>
  <c r="AN22" i="11"/>
  <c r="AE54" i="11"/>
  <c r="AE180" i="11"/>
  <c r="AE63" i="11"/>
  <c r="AE84" i="11"/>
  <c r="AE186" i="11"/>
  <c r="AE160" i="11"/>
  <c r="AE44" i="11"/>
  <c r="AE182" i="11"/>
  <c r="AJ150" i="11"/>
  <c r="AE32" i="11"/>
  <c r="AJ73" i="11"/>
  <c r="AJ136" i="11"/>
  <c r="AJ27" i="11"/>
  <c r="AJ57" i="11"/>
  <c r="AJ171" i="11"/>
  <c r="AE189" i="11"/>
  <c r="AJ172" i="11"/>
  <c r="AJ86" i="11"/>
  <c r="AJ155" i="11"/>
  <c r="AJ74" i="11"/>
  <c r="AJ160" i="11"/>
  <c r="AJ64" i="11"/>
  <c r="AJ169" i="11"/>
  <c r="AJ124" i="11"/>
  <c r="AL20" i="11"/>
  <c r="AJ22" i="11"/>
  <c r="AJ134" i="11"/>
  <c r="AJ103" i="11"/>
  <c r="AE146" i="11"/>
  <c r="AL92" i="11"/>
  <c r="AE176" i="11"/>
  <c r="AE96" i="11"/>
  <c r="AE104" i="11"/>
  <c r="AE81" i="11"/>
  <c r="AE60" i="11"/>
  <c r="AE187" i="11"/>
  <c r="AE168" i="11"/>
  <c r="AJ29" i="11"/>
  <c r="AJ185" i="11"/>
  <c r="AJ50" i="11"/>
  <c r="AE27" i="11"/>
  <c r="AJ38" i="11"/>
  <c r="AJ75" i="11"/>
  <c r="AJ49" i="11"/>
  <c r="AJ95" i="11"/>
  <c r="AJ84" i="11"/>
  <c r="AL19" i="11"/>
  <c r="AJ20" i="11"/>
  <c r="AJ34" i="11"/>
  <c r="AJ184" i="11"/>
  <c r="I35" i="11"/>
  <c r="N27" i="10" s="1"/>
  <c r="I27" i="10"/>
  <c r="J35" i="11"/>
  <c r="O27" i="10" s="1"/>
  <c r="L34" i="11"/>
  <c r="F36" i="11"/>
  <c r="K28" i="10" s="1"/>
  <c r="Y3" i="11"/>
  <c r="J28" i="10"/>
  <c r="V2" i="11"/>
  <c r="R26" i="10"/>
  <c r="S2" i="11"/>
  <c r="L25" i="10"/>
  <c r="AA2" i="11"/>
  <c r="L29" i="10"/>
  <c r="Z2" i="11"/>
  <c r="R28" i="10"/>
  <c r="P9" i="3"/>
  <c r="AO177" i="3"/>
  <c r="AO81" i="3"/>
  <c r="AO185" i="3"/>
  <c r="AO105" i="3"/>
  <c r="AO21" i="3"/>
  <c r="AO45" i="3"/>
  <c r="AO44" i="3"/>
  <c r="AO92" i="3"/>
  <c r="AO140" i="3"/>
  <c r="AO188" i="3"/>
  <c r="AO58" i="3"/>
  <c r="AO106" i="3"/>
  <c r="AO154" i="3"/>
  <c r="AO23" i="3"/>
  <c r="AO71" i="3"/>
  <c r="AO119" i="3"/>
  <c r="AO151" i="3"/>
  <c r="AN39" i="3"/>
  <c r="AN55" i="3"/>
  <c r="AN71" i="3"/>
  <c r="AN52" i="3"/>
  <c r="AN68" i="3"/>
  <c r="AN78" i="3"/>
  <c r="AN90" i="3"/>
  <c r="AN98" i="3"/>
  <c r="AN110" i="3"/>
  <c r="AN118" i="3"/>
  <c r="AN126" i="3"/>
  <c r="AN138" i="3"/>
  <c r="AN146" i="3"/>
  <c r="AN162" i="3"/>
  <c r="AN170" i="3"/>
  <c r="AN29" i="3"/>
  <c r="AN139" i="3"/>
  <c r="P8" i="3"/>
  <c r="AO145" i="3"/>
  <c r="AO89" i="3"/>
  <c r="AO129" i="3"/>
  <c r="AO101" i="3"/>
  <c r="AO61" i="3"/>
  <c r="AO125" i="3"/>
  <c r="AO48" i="3"/>
  <c r="AO80" i="3"/>
  <c r="AO112" i="3"/>
  <c r="AO144" i="3"/>
  <c r="AO30" i="3"/>
  <c r="AO62" i="3"/>
  <c r="AO94" i="3"/>
  <c r="AO126" i="3"/>
  <c r="AO142" i="3"/>
  <c r="AO174" i="3"/>
  <c r="AO27" i="3"/>
  <c r="AO43" i="3"/>
  <c r="AO75" i="3"/>
  <c r="AO107" i="3"/>
  <c r="AO123" i="3"/>
  <c r="AO155" i="3"/>
  <c r="AN54" i="3"/>
  <c r="AN35" i="3"/>
  <c r="AN51" i="3"/>
  <c r="AN67" i="3"/>
  <c r="AN189" i="3"/>
  <c r="AN32" i="3"/>
  <c r="AO121" i="3"/>
  <c r="AO33" i="3"/>
  <c r="AO161" i="3"/>
  <c r="AO41" i="3"/>
  <c r="AO169" i="3"/>
  <c r="AO53" i="3"/>
  <c r="AO117" i="3"/>
  <c r="AO181" i="3"/>
  <c r="AO77" i="3"/>
  <c r="AO141" i="3"/>
  <c r="AO20" i="3"/>
  <c r="AO36" i="3"/>
  <c r="AO52" i="3"/>
  <c r="AO68" i="3"/>
  <c r="AO84" i="3"/>
  <c r="AO100" i="3"/>
  <c r="AO116" i="3"/>
  <c r="AO132" i="3"/>
  <c r="AO148" i="3"/>
  <c r="AO164" i="3"/>
  <c r="AO180" i="3"/>
  <c r="AO18" i="3"/>
  <c r="AO34" i="3"/>
  <c r="AO50" i="3"/>
  <c r="AO66" i="3"/>
  <c r="AO82" i="3"/>
  <c r="AO98" i="3"/>
  <c r="AO114" i="3"/>
  <c r="AO130" i="3"/>
  <c r="AO146" i="3"/>
  <c r="AO162" i="3"/>
  <c r="AO178" i="3"/>
  <c r="AO31" i="3"/>
  <c r="AO47" i="3"/>
  <c r="AO63" i="3"/>
  <c r="AO79" i="3"/>
  <c r="AO95" i="3"/>
  <c r="AO111" i="3"/>
  <c r="AO127" i="3"/>
  <c r="AO143" i="3"/>
  <c r="AO159" i="3"/>
  <c r="AO175" i="3"/>
  <c r="AO191" i="3"/>
  <c r="AN26" i="3"/>
  <c r="AN42" i="3"/>
  <c r="AN58" i="3"/>
  <c r="AN74" i="3"/>
  <c r="AN31" i="3"/>
  <c r="AN47" i="3"/>
  <c r="AN63" i="3"/>
  <c r="AN28" i="3"/>
  <c r="AN44" i="3"/>
  <c r="AN60" i="3"/>
  <c r="AN76" i="3"/>
  <c r="AN80" i="3"/>
  <c r="AN84" i="3"/>
  <c r="AN88" i="3"/>
  <c r="AN92" i="3"/>
  <c r="AN96" i="3"/>
  <c r="AN100" i="3"/>
  <c r="AN104" i="3"/>
  <c r="AN108" i="3"/>
  <c r="AN112" i="3"/>
  <c r="AN116" i="3"/>
  <c r="AN120" i="3"/>
  <c r="AN124" i="3"/>
  <c r="AN128" i="3"/>
  <c r="AN132" i="3"/>
  <c r="AN136" i="3"/>
  <c r="AN140" i="3"/>
  <c r="AN144" i="3"/>
  <c r="AN148" i="3"/>
  <c r="AN152" i="3"/>
  <c r="AN156" i="3"/>
  <c r="AN160" i="3"/>
  <c r="AN164" i="3"/>
  <c r="AN168" i="3"/>
  <c r="AN172" i="3"/>
  <c r="AN176" i="3"/>
  <c r="AN180" i="3"/>
  <c r="AN184" i="3"/>
  <c r="AN37" i="3"/>
  <c r="AN53" i="3"/>
  <c r="AN186" i="3"/>
  <c r="AN83" i="3"/>
  <c r="Y2" i="11"/>
  <c r="L28" i="10"/>
  <c r="P352" i="11"/>
  <c r="P288" i="11"/>
  <c r="P224" i="11"/>
  <c r="P160" i="11"/>
  <c r="P96" i="11"/>
  <c r="P32" i="11"/>
  <c r="P380" i="11"/>
  <c r="P316" i="11"/>
  <c r="P252" i="11"/>
  <c r="P188" i="11"/>
  <c r="P124" i="11"/>
  <c r="P60" i="11"/>
  <c r="P392" i="11"/>
  <c r="P328" i="11"/>
  <c r="P264" i="11"/>
  <c r="P200" i="11"/>
  <c r="P136" i="11"/>
  <c r="P72" i="11"/>
  <c r="P404" i="11"/>
  <c r="P340" i="11"/>
  <c r="P276" i="11"/>
  <c r="P212" i="11"/>
  <c r="P148" i="11"/>
  <c r="P84" i="11"/>
  <c r="P20" i="11"/>
  <c r="P395" i="11"/>
  <c r="P379" i="11"/>
  <c r="P363" i="11"/>
  <c r="P347" i="11"/>
  <c r="P331" i="11"/>
  <c r="P315" i="11"/>
  <c r="P299" i="11"/>
  <c r="P283" i="11"/>
  <c r="P267" i="11"/>
  <c r="P251" i="11"/>
  <c r="P235" i="11"/>
  <c r="P219" i="11"/>
  <c r="P203" i="11"/>
  <c r="P187" i="11"/>
  <c r="P171" i="11"/>
  <c r="P155" i="11"/>
  <c r="P139" i="11"/>
  <c r="P123" i="11"/>
  <c r="P107" i="11"/>
  <c r="P91" i="11"/>
  <c r="P75" i="11"/>
  <c r="P59" i="11"/>
  <c r="P43" i="11"/>
  <c r="P27" i="11"/>
  <c r="P11" i="11"/>
  <c r="P406" i="11"/>
  <c r="P390" i="11"/>
  <c r="P374" i="11"/>
  <c r="P358" i="11"/>
  <c r="P342" i="11"/>
  <c r="P326" i="11"/>
  <c r="P310" i="11"/>
  <c r="P294" i="11"/>
  <c r="P278" i="11"/>
  <c r="P262" i="11"/>
  <c r="P246" i="11"/>
  <c r="P230" i="11"/>
  <c r="P214" i="11"/>
  <c r="P198" i="11"/>
  <c r="P182" i="11"/>
  <c r="P166" i="11"/>
  <c r="P150" i="11"/>
  <c r="P134" i="11"/>
  <c r="P118" i="11"/>
  <c r="P102" i="11"/>
  <c r="P86" i="11"/>
  <c r="P70" i="11"/>
  <c r="P54" i="11"/>
  <c r="P38" i="11"/>
  <c r="P22" i="11"/>
  <c r="P6" i="11"/>
  <c r="P393" i="11"/>
  <c r="P377" i="11"/>
  <c r="P361" i="11"/>
  <c r="P345" i="11"/>
  <c r="P329" i="11"/>
  <c r="P313" i="11"/>
  <c r="P297" i="11"/>
  <c r="P281" i="11"/>
  <c r="P265" i="11"/>
  <c r="P249" i="11"/>
  <c r="P233" i="11"/>
  <c r="P217" i="11"/>
  <c r="P201" i="11"/>
  <c r="P185" i="11"/>
  <c r="P169" i="11"/>
  <c r="P153" i="11"/>
  <c r="P137" i="11"/>
  <c r="P121" i="11"/>
  <c r="P105" i="11"/>
  <c r="P89" i="11"/>
  <c r="P73" i="11"/>
  <c r="P57" i="11"/>
  <c r="P41" i="11"/>
  <c r="P25" i="11"/>
  <c r="AK26" i="11"/>
  <c r="AK42" i="11"/>
  <c r="AK58" i="11"/>
  <c r="AK74" i="11"/>
  <c r="AK90" i="11"/>
  <c r="AK106" i="11"/>
  <c r="AK122" i="11"/>
  <c r="AK138" i="11"/>
  <c r="AK154" i="11"/>
  <c r="AK170" i="11"/>
  <c r="AK186" i="11"/>
  <c r="AM31" i="11"/>
  <c r="AM47" i="11"/>
  <c r="AM63" i="11"/>
  <c r="AM79" i="11"/>
  <c r="AM95" i="11"/>
  <c r="AM111" i="11"/>
  <c r="AM127" i="11"/>
  <c r="AM143" i="11"/>
  <c r="AM159" i="11"/>
  <c r="AM175" i="11"/>
  <c r="AM191" i="11"/>
  <c r="AK19" i="11"/>
  <c r="AK35" i="11"/>
  <c r="AK51" i="11"/>
  <c r="AK67" i="11"/>
  <c r="AK83" i="11"/>
  <c r="AK99" i="11"/>
  <c r="AK115" i="11"/>
  <c r="AK131" i="11"/>
  <c r="AK147" i="11"/>
  <c r="AK163" i="11"/>
  <c r="AK179" i="11"/>
  <c r="AM24" i="11"/>
  <c r="AM40" i="11"/>
  <c r="AM56" i="11"/>
  <c r="AM72" i="11"/>
  <c r="AM88" i="11"/>
  <c r="AM104" i="11"/>
  <c r="AM120" i="11"/>
  <c r="AM136" i="11"/>
  <c r="AM152" i="11"/>
  <c r="AM168" i="11"/>
  <c r="AM184" i="11"/>
  <c r="AK24" i="11"/>
  <c r="AK40" i="11"/>
  <c r="AK56" i="11"/>
  <c r="AK72" i="11"/>
  <c r="AK88" i="11"/>
  <c r="AK104" i="11"/>
  <c r="AK120" i="11"/>
  <c r="AK136" i="11"/>
  <c r="AK152" i="11"/>
  <c r="AK168" i="11"/>
  <c r="AK184" i="11"/>
  <c r="AM33" i="11"/>
  <c r="AM49" i="11"/>
  <c r="AM65" i="11"/>
  <c r="AM81" i="11"/>
  <c r="AM97" i="11"/>
  <c r="AM113" i="11"/>
  <c r="AM129" i="11"/>
  <c r="AM145" i="11"/>
  <c r="AM161" i="11"/>
  <c r="AM177" i="11"/>
  <c r="AK33" i="11"/>
  <c r="AK49" i="11"/>
  <c r="AK65" i="11"/>
  <c r="AK81" i="11"/>
  <c r="AK97" i="11"/>
  <c r="AK113" i="11"/>
  <c r="AK129" i="11"/>
  <c r="AK145" i="11"/>
  <c r="AK161" i="11"/>
  <c r="AK177" i="11"/>
  <c r="AM22" i="11"/>
  <c r="AM38" i="11"/>
  <c r="AM54" i="11"/>
  <c r="AM70" i="11"/>
  <c r="AM86" i="11"/>
  <c r="AM102" i="11"/>
  <c r="AM118" i="11"/>
  <c r="AM134" i="11"/>
  <c r="AM150" i="11"/>
  <c r="AM166" i="11"/>
  <c r="AM182" i="11"/>
  <c r="AL70" i="11"/>
  <c r="AL188" i="11"/>
  <c r="AL146" i="11"/>
  <c r="AH116" i="11"/>
  <c r="AH143" i="11"/>
  <c r="AH136" i="11"/>
  <c r="AH169" i="11"/>
  <c r="AE87" i="11"/>
  <c r="AE166" i="11"/>
  <c r="AE39" i="11"/>
  <c r="AE73" i="11"/>
  <c r="AJ92" i="11"/>
  <c r="AJ168" i="11"/>
  <c r="AJ133" i="11"/>
  <c r="AL180" i="11"/>
  <c r="AL139" i="11"/>
  <c r="AL118" i="11"/>
  <c r="AL106" i="11"/>
  <c r="AL138" i="11"/>
  <c r="AL171" i="11"/>
  <c r="AL64" i="11"/>
  <c r="AL126" i="11"/>
  <c r="AL153" i="11"/>
  <c r="AL71" i="11"/>
  <c r="AH110" i="11"/>
  <c r="AN111" i="11"/>
  <c r="AH192" i="11"/>
  <c r="AH37" i="11"/>
  <c r="AH140" i="11"/>
  <c r="AH43" i="11"/>
  <c r="AH77" i="11"/>
  <c r="AH138" i="11"/>
  <c r="AH190" i="11"/>
  <c r="AH96" i="11"/>
  <c r="AH24" i="11"/>
  <c r="AN52" i="11"/>
  <c r="AN66" i="11"/>
  <c r="AN115" i="11"/>
  <c r="AN61" i="11"/>
  <c r="AN27" i="11"/>
  <c r="AN102" i="11"/>
  <c r="AN89" i="11"/>
  <c r="AN104" i="11"/>
  <c r="AN186" i="11"/>
  <c r="AN171" i="11"/>
  <c r="AE118" i="11"/>
  <c r="AE85" i="11"/>
  <c r="AE120" i="11"/>
  <c r="AE53" i="11"/>
  <c r="AE117" i="11"/>
  <c r="AE140" i="11"/>
  <c r="AE68" i="11"/>
  <c r="AE174" i="11"/>
  <c r="AJ174" i="11"/>
  <c r="AJ18" i="11"/>
  <c r="AJ137" i="11"/>
  <c r="AJ53" i="11"/>
  <c r="AJ32" i="11"/>
  <c r="AJ120" i="11"/>
  <c r="AH173" i="11"/>
  <c r="AL99" i="11"/>
  <c r="AL78" i="11"/>
  <c r="AH179" i="11"/>
  <c r="AH187" i="11"/>
  <c r="AN179" i="11"/>
  <c r="AH19" i="11"/>
  <c r="AE49" i="11"/>
  <c r="AJ44" i="11"/>
  <c r="AL42" i="11"/>
  <c r="AL40" i="11"/>
  <c r="AL62" i="11"/>
  <c r="AN160" i="11"/>
  <c r="AH59" i="11"/>
  <c r="AH157" i="11"/>
  <c r="AN35" i="11"/>
  <c r="AN185" i="11"/>
  <c r="AE179" i="11"/>
  <c r="AL97" i="11"/>
  <c r="AL187" i="11"/>
  <c r="AL182" i="11"/>
  <c r="AL104" i="11"/>
  <c r="AN108" i="11"/>
  <c r="AH81" i="11"/>
  <c r="AH95" i="11"/>
  <c r="AH56" i="11"/>
  <c r="AN76" i="11"/>
  <c r="AN175" i="11"/>
  <c r="AN177" i="11"/>
  <c r="AN59" i="11"/>
  <c r="AN58" i="11"/>
  <c r="AN146" i="11"/>
  <c r="AN110" i="11"/>
  <c r="AN40" i="11"/>
  <c r="AN118" i="11"/>
  <c r="AN20" i="11"/>
  <c r="AE188" i="11"/>
  <c r="AE90" i="11"/>
  <c r="AE46" i="11"/>
  <c r="AE92" i="11"/>
  <c r="AE33" i="11"/>
  <c r="AE95" i="11"/>
  <c r="AE181" i="11"/>
  <c r="AE62" i="11"/>
  <c r="AJ60" i="11"/>
  <c r="AJ111" i="11"/>
  <c r="AJ143" i="11"/>
  <c r="AJ132" i="11"/>
  <c r="AJ30" i="11"/>
  <c r="AJ96" i="11"/>
  <c r="AL190" i="11"/>
  <c r="AL105" i="11"/>
  <c r="AL30" i="11"/>
  <c r="AH167" i="11"/>
  <c r="AH39" i="11"/>
  <c r="AN162" i="11"/>
  <c r="AN84" i="11"/>
  <c r="AE154" i="11"/>
  <c r="AE157" i="11"/>
  <c r="AJ153" i="11"/>
  <c r="AJ177" i="11"/>
  <c r="AH115" i="11"/>
  <c r="AL53" i="11"/>
  <c r="AL162" i="11"/>
  <c r="AL59" i="11"/>
  <c r="AL136" i="11"/>
  <c r="AL75" i="11"/>
  <c r="AH180" i="11"/>
  <c r="AN132" i="11"/>
  <c r="AH168" i="11"/>
  <c r="AH54" i="11"/>
  <c r="AH26" i="11"/>
  <c r="AH55" i="11"/>
  <c r="AH63" i="11"/>
  <c r="AN159" i="11"/>
  <c r="AL67" i="11"/>
  <c r="AL102" i="11"/>
  <c r="AL108" i="11"/>
  <c r="AL149" i="11"/>
  <c r="AL137" i="11"/>
  <c r="AL155" i="11"/>
  <c r="AL35" i="11"/>
  <c r="AL28" i="11"/>
  <c r="AL63" i="11"/>
  <c r="AL25" i="11"/>
  <c r="AH65" i="11"/>
  <c r="AN72" i="11"/>
  <c r="AH90" i="11"/>
  <c r="AH49" i="11"/>
  <c r="AH134" i="11"/>
  <c r="AH36" i="11"/>
  <c r="AH124" i="11"/>
  <c r="AH146" i="11"/>
  <c r="AH58" i="11"/>
  <c r="AH97" i="11"/>
  <c r="AH149" i="11"/>
  <c r="AH113" i="11"/>
  <c r="AN100" i="11"/>
  <c r="AN137" i="11"/>
  <c r="AN69" i="11"/>
  <c r="AN39" i="11"/>
  <c r="AN124" i="11"/>
  <c r="AN47" i="11"/>
  <c r="AN191" i="11"/>
  <c r="AN48" i="11"/>
  <c r="AN127" i="11"/>
  <c r="AN19" i="11"/>
  <c r="AE65" i="11"/>
  <c r="AE131" i="11"/>
  <c r="AE124" i="11"/>
  <c r="AE138" i="11"/>
  <c r="AE121" i="11"/>
  <c r="AE71" i="11"/>
  <c r="AE139" i="11"/>
  <c r="AE88" i="11"/>
  <c r="AJ148" i="11"/>
  <c r="AE23" i="11"/>
  <c r="AJ119" i="11"/>
  <c r="AJ62" i="11"/>
  <c r="AJ189" i="11"/>
  <c r="AJ188" i="11"/>
  <c r="AE94" i="11"/>
  <c r="AE135" i="11"/>
  <c r="AJ129" i="11"/>
  <c r="AJ139" i="11"/>
  <c r="AE19" i="11"/>
  <c r="AJ105" i="11"/>
  <c r="AJ36" i="11"/>
  <c r="AJ115" i="11"/>
  <c r="AJ149" i="11"/>
  <c r="AJ40" i="11"/>
  <c r="AJ72" i="11"/>
  <c r="AJ138" i="11"/>
  <c r="AJ37" i="11"/>
  <c r="AJ108" i="11"/>
  <c r="AE35" i="11"/>
  <c r="AE107" i="11"/>
  <c r="AE100" i="11"/>
  <c r="AE36" i="11"/>
  <c r="AE37" i="11"/>
  <c r="AE144" i="11"/>
  <c r="AE192" i="11"/>
  <c r="AE75" i="11"/>
  <c r="AE43" i="11"/>
  <c r="AE30" i="11"/>
  <c r="AJ52" i="11"/>
  <c r="AJ35" i="11"/>
  <c r="AE26" i="11"/>
  <c r="AJ152" i="11"/>
  <c r="AJ51" i="11"/>
  <c r="AE20" i="11"/>
  <c r="AJ173" i="11"/>
  <c r="AJ122" i="11"/>
  <c r="AN18" i="11"/>
  <c r="AJ26" i="11"/>
  <c r="AJ107" i="11"/>
  <c r="AJ116" i="11"/>
  <c r="L33" i="11"/>
  <c r="F37" i="11"/>
  <c r="K29" i="10" s="1"/>
  <c r="AA3" i="11"/>
  <c r="J29" i="10"/>
  <c r="R25" i="10"/>
  <c r="T2" i="11"/>
  <c r="AB2" i="11"/>
  <c r="R29" i="10"/>
  <c r="O64" i="9"/>
  <c r="P37" i="9"/>
  <c r="I57" i="9"/>
  <c r="I29" i="9"/>
  <c r="AN107" i="3"/>
  <c r="AN65" i="3"/>
  <c r="AN192" i="3"/>
  <c r="AN99" i="3"/>
  <c r="AN131" i="3"/>
  <c r="AN171" i="3"/>
  <c r="AN69" i="3"/>
  <c r="AN91" i="3"/>
  <c r="AN123" i="3"/>
  <c r="AN73" i="3"/>
  <c r="AN190" i="3"/>
  <c r="AN79" i="3"/>
  <c r="AN95" i="3"/>
  <c r="AN111" i="3"/>
  <c r="AN127" i="3"/>
  <c r="AN143" i="3"/>
  <c r="AN155" i="3"/>
  <c r="AN87" i="3"/>
  <c r="AN103" i="3"/>
  <c r="AN119" i="3"/>
  <c r="AN135" i="3"/>
  <c r="AN163" i="3"/>
  <c r="AN183" i="3"/>
  <c r="AN151" i="3"/>
  <c r="AN167" i="3"/>
  <c r="I28" i="1"/>
  <c r="I36" i="3"/>
  <c r="N28" i="1" s="1"/>
  <c r="J36" i="3"/>
  <c r="O28" i="1" s="1"/>
  <c r="Y3" i="3"/>
  <c r="J28" i="1"/>
  <c r="F36" i="3"/>
  <c r="K28" i="1" s="1"/>
  <c r="L36" i="3"/>
  <c r="L48" i="3"/>
  <c r="K49" i="3" s="1"/>
  <c r="L49" i="3" s="1"/>
  <c r="K50" i="3" s="1"/>
  <c r="L50" i="3" s="1"/>
  <c r="K51" i="3" s="1"/>
  <c r="L51" i="3" s="1"/>
  <c r="K52" i="3" s="1"/>
  <c r="L52" i="3" s="1"/>
  <c r="K53" i="3" s="1"/>
  <c r="L53" i="3" s="1"/>
  <c r="K54" i="3" s="1"/>
  <c r="L54" i="3" s="1"/>
  <c r="K55" i="3" s="1"/>
  <c r="L55" i="3" s="1"/>
  <c r="K56" i="3" s="1"/>
  <c r="L56" i="3" s="1"/>
  <c r="K57" i="3" s="1"/>
  <c r="L57" i="3" s="1"/>
  <c r="K58" i="3" s="1"/>
  <c r="L58" i="3" s="1"/>
  <c r="K59" i="3" s="1"/>
  <c r="L59" i="3" s="1"/>
  <c r="R10" i="3"/>
  <c r="U9" i="3"/>
  <c r="V9" i="3"/>
  <c r="AN179" i="3"/>
  <c r="AN175" i="3"/>
  <c r="AN191" i="3"/>
  <c r="AB3" i="3"/>
  <c r="Q29" i="1"/>
  <c r="G10" i="17"/>
  <c r="G6" i="17"/>
  <c r="G7" i="17"/>
  <c r="G8" i="17"/>
  <c r="G9" i="17"/>
  <c r="G5" i="17"/>
  <c r="G4" i="17"/>
  <c r="H8" i="17"/>
  <c r="H5" i="17"/>
  <c r="Y9" i="17"/>
  <c r="Y5" i="17"/>
  <c r="H9" i="17"/>
  <c r="Y6" i="17"/>
  <c r="H10" i="17"/>
  <c r="H6" i="17"/>
  <c r="Y10" i="17"/>
  <c r="Y8" i="17"/>
  <c r="Y7" i="17"/>
  <c r="H7" i="17"/>
  <c r="Y4" i="17"/>
  <c r="H4" i="17"/>
  <c r="W3" i="3"/>
  <c r="J27" i="1"/>
  <c r="G33" i="3"/>
  <c r="M33" i="3"/>
  <c r="I23" i="3"/>
  <c r="AF184" i="3" s="1"/>
  <c r="H33" i="3"/>
  <c r="M25" i="1" s="1"/>
  <c r="K33" i="3"/>
  <c r="P25" i="1" s="1"/>
  <c r="E33" i="3"/>
  <c r="L33" i="3"/>
  <c r="C33" i="3"/>
  <c r="J37" i="3"/>
  <c r="O29" i="1" s="1"/>
  <c r="I29" i="1"/>
  <c r="I37" i="3"/>
  <c r="N29" i="1" s="1"/>
  <c r="F37" i="3"/>
  <c r="K29" i="1" s="1"/>
  <c r="AA3" i="3"/>
  <c r="J29" i="1"/>
  <c r="F21" i="3"/>
  <c r="G23" i="1" s="1"/>
  <c r="AB2" i="3"/>
  <c r="R29" i="1"/>
  <c r="AD3" i="3"/>
  <c r="G22" i="1"/>
  <c r="G70" i="3"/>
  <c r="H70" i="3" s="1"/>
  <c r="I70" i="3" s="1"/>
  <c r="G69" i="3"/>
  <c r="H69" i="3" s="1"/>
  <c r="M35" i="3"/>
  <c r="G35" i="3"/>
  <c r="F35" i="3" s="1"/>
  <c r="K27" i="1" s="1"/>
  <c r="I25" i="3"/>
  <c r="AK192" i="3" s="1"/>
  <c r="K35" i="3"/>
  <c r="P27" i="1" s="1"/>
  <c r="H35" i="3"/>
  <c r="M27" i="1" s="1"/>
  <c r="C35" i="3"/>
  <c r="L35" i="3"/>
  <c r="AA2" i="3"/>
  <c r="L29" i="1"/>
  <c r="P62" i="9"/>
  <c r="P57" i="9"/>
  <c r="H29" i="9"/>
  <c r="P63" i="9"/>
  <c r="O57" i="9"/>
  <c r="P58" i="9"/>
  <c r="P60" i="9"/>
  <c r="K57" i="9"/>
  <c r="J57" i="9"/>
  <c r="N57" i="9"/>
  <c r="L57" i="9"/>
  <c r="P59" i="9"/>
  <c r="P61" i="9"/>
  <c r="M57" i="9"/>
  <c r="P36" i="9"/>
  <c r="P32" i="9"/>
  <c r="P33" i="9"/>
  <c r="P29" i="9"/>
  <c r="P34" i="9"/>
  <c r="P31" i="9"/>
  <c r="N29" i="9"/>
  <c r="O29" i="9"/>
  <c r="L29" i="9"/>
  <c r="J29" i="9"/>
  <c r="K29" i="9"/>
  <c r="P30" i="9"/>
  <c r="P35" i="9"/>
  <c r="M29" i="9"/>
  <c r="AF192" i="3" l="1"/>
  <c r="AK191" i="3"/>
  <c r="AJ20" i="3"/>
  <c r="AJ18" i="3"/>
  <c r="AJ21" i="3"/>
  <c r="AJ19" i="3"/>
  <c r="AJ22" i="3"/>
  <c r="AF66" i="3"/>
  <c r="AE21" i="3"/>
  <c r="AE19" i="3"/>
  <c r="AE18" i="3"/>
  <c r="AE22" i="3"/>
  <c r="AE23" i="3"/>
  <c r="AE20" i="3"/>
  <c r="AL22" i="3"/>
  <c r="AL19" i="3"/>
  <c r="AL21" i="3"/>
  <c r="AL18" i="3"/>
  <c r="AL20" i="3"/>
  <c r="AF127" i="3"/>
  <c r="AF34" i="3"/>
  <c r="AF85" i="3"/>
  <c r="J23" i="11"/>
  <c r="AE82" i="11"/>
  <c r="AE116" i="11"/>
  <c r="AE159" i="11"/>
  <c r="AE163" i="11"/>
  <c r="AE38" i="11"/>
  <c r="AE150" i="11"/>
  <c r="AE169" i="11"/>
  <c r="AE125" i="11"/>
  <c r="AE167" i="11"/>
  <c r="AE173" i="11"/>
  <c r="AE25" i="11"/>
  <c r="AE47" i="11"/>
  <c r="AE143" i="11"/>
  <c r="AE155" i="11"/>
  <c r="AE113" i="11"/>
  <c r="AE127" i="11"/>
  <c r="AE141" i="11"/>
  <c r="AE28" i="11"/>
  <c r="AE170" i="11"/>
  <c r="AE45" i="11"/>
  <c r="AE128" i="11"/>
  <c r="AE151" i="11"/>
  <c r="AE112" i="11"/>
  <c r="AF179" i="11"/>
  <c r="AF163" i="11"/>
  <c r="AF147" i="11"/>
  <c r="AF131" i="11"/>
  <c r="AF115" i="11"/>
  <c r="AF99" i="11"/>
  <c r="AF83" i="11"/>
  <c r="AF67" i="11"/>
  <c r="AF51" i="11"/>
  <c r="AF35" i="11"/>
  <c r="AF19" i="11"/>
  <c r="AF186" i="11"/>
  <c r="AF170" i="11"/>
  <c r="AE153" i="11"/>
  <c r="AE55" i="11"/>
  <c r="AE129" i="11"/>
  <c r="AE142" i="11"/>
  <c r="AE76" i="11"/>
  <c r="AE48" i="11"/>
  <c r="AE86" i="11"/>
  <c r="AE42" i="11"/>
  <c r="AE93" i="11"/>
  <c r="AE136" i="11"/>
  <c r="AE119" i="11"/>
  <c r="AE152" i="11"/>
  <c r="AE164" i="11"/>
  <c r="AE165" i="11"/>
  <c r="AE72" i="11"/>
  <c r="AE31" i="11"/>
  <c r="AE80" i="11"/>
  <c r="AE99" i="11"/>
  <c r="AE97" i="11"/>
  <c r="AE56" i="11"/>
  <c r="AE61" i="11"/>
  <c r="AE115" i="11"/>
  <c r="AF191" i="11"/>
  <c r="AF175" i="11"/>
  <c r="AF159" i="11"/>
  <c r="AF143" i="11"/>
  <c r="AF127" i="11"/>
  <c r="AF111" i="11"/>
  <c r="AF95" i="11"/>
  <c r="AF79" i="11"/>
  <c r="AF63" i="11"/>
  <c r="AF47" i="11"/>
  <c r="AF31" i="11"/>
  <c r="AE22" i="11"/>
  <c r="AE52" i="11"/>
  <c r="AE77" i="11"/>
  <c r="AE184" i="11"/>
  <c r="AE57" i="11"/>
  <c r="AE24" i="11"/>
  <c r="AE171" i="11"/>
  <c r="AE79" i="11"/>
  <c r="AE59" i="11"/>
  <c r="AE64" i="11"/>
  <c r="AE130" i="11"/>
  <c r="AE134" i="11"/>
  <c r="AE69" i="11"/>
  <c r="AE126" i="11"/>
  <c r="AE51" i="11"/>
  <c r="AE105" i="11"/>
  <c r="AE108" i="11"/>
  <c r="AE70" i="11"/>
  <c r="AE91" i="11"/>
  <c r="AE123" i="11"/>
  <c r="AF187" i="11"/>
  <c r="AF171" i="11"/>
  <c r="AF155" i="11"/>
  <c r="AF139" i="11"/>
  <c r="AF123" i="11"/>
  <c r="AF107" i="11"/>
  <c r="AF91" i="11"/>
  <c r="AF75" i="11"/>
  <c r="AF59" i="11"/>
  <c r="AF43" i="11"/>
  <c r="AF27" i="11"/>
  <c r="AE29" i="11"/>
  <c r="AE101" i="11"/>
  <c r="AE98" i="11"/>
  <c r="AE102" i="11"/>
  <c r="AE122" i="11"/>
  <c r="AE50" i="11"/>
  <c r="AE106" i="11"/>
  <c r="AE74" i="11"/>
  <c r="AE83" i="11"/>
  <c r="AE110" i="11"/>
  <c r="AE178" i="11"/>
  <c r="AE89" i="11"/>
  <c r="AE78" i="11"/>
  <c r="AE132" i="11"/>
  <c r="AE137" i="11"/>
  <c r="AE183" i="11"/>
  <c r="AE148" i="11"/>
  <c r="AE149" i="11"/>
  <c r="AE185" i="11"/>
  <c r="AF183" i="11"/>
  <c r="AF167" i="11"/>
  <c r="AF151" i="11"/>
  <c r="AF135" i="11"/>
  <c r="AF119" i="11"/>
  <c r="AF103" i="11"/>
  <c r="AF87" i="11"/>
  <c r="AF71" i="11"/>
  <c r="AF55" i="11"/>
  <c r="AF39" i="11"/>
  <c r="AF23" i="11"/>
  <c r="AF190" i="11"/>
  <c r="AF174" i="11"/>
  <c r="AF158" i="11"/>
  <c r="AF142" i="11"/>
  <c r="AF126" i="11"/>
  <c r="AF162" i="11"/>
  <c r="AF138" i="11"/>
  <c r="AF118" i="11"/>
  <c r="AF102" i="11"/>
  <c r="AF86" i="11"/>
  <c r="AF70" i="11"/>
  <c r="AF54" i="11"/>
  <c r="AF38" i="11"/>
  <c r="AF22" i="11"/>
  <c r="AF185" i="11"/>
  <c r="AF169" i="11"/>
  <c r="AF153" i="11"/>
  <c r="AF137" i="11"/>
  <c r="AF121" i="11"/>
  <c r="AF105" i="11"/>
  <c r="AF89" i="11"/>
  <c r="AF73" i="11"/>
  <c r="AF57" i="11"/>
  <c r="AF41" i="11"/>
  <c r="AF25" i="11"/>
  <c r="AF176" i="11"/>
  <c r="AF160" i="11"/>
  <c r="AF144" i="11"/>
  <c r="AF128" i="11"/>
  <c r="AF112" i="11"/>
  <c r="AF96" i="11"/>
  <c r="AF80" i="11"/>
  <c r="AF64" i="11"/>
  <c r="AF48" i="11"/>
  <c r="AF32" i="11"/>
  <c r="AF182" i="11"/>
  <c r="AF154" i="11"/>
  <c r="AF134" i="11"/>
  <c r="AF114" i="11"/>
  <c r="AF98" i="11"/>
  <c r="AF82" i="11"/>
  <c r="AF66" i="11"/>
  <c r="AF50" i="11"/>
  <c r="AF34" i="11"/>
  <c r="AF18" i="11"/>
  <c r="AF181" i="11"/>
  <c r="AF165" i="11"/>
  <c r="AF149" i="11"/>
  <c r="AF133" i="11"/>
  <c r="AF117" i="11"/>
  <c r="AF101" i="11"/>
  <c r="AF85" i="11"/>
  <c r="AF69" i="11"/>
  <c r="AF53" i="11"/>
  <c r="AF37" i="11"/>
  <c r="AF21" i="11"/>
  <c r="AF188" i="11"/>
  <c r="AF172" i="11"/>
  <c r="AF156" i="11"/>
  <c r="AF140" i="11"/>
  <c r="AF124" i="11"/>
  <c r="AF108" i="11"/>
  <c r="AF92" i="11"/>
  <c r="AF76" i="11"/>
  <c r="AF60" i="11"/>
  <c r="AF44" i="11"/>
  <c r="AF28" i="11"/>
  <c r="AF178" i="11"/>
  <c r="AF150" i="11"/>
  <c r="AF130" i="11"/>
  <c r="AF110" i="11"/>
  <c r="AF94" i="11"/>
  <c r="AF78" i="11"/>
  <c r="AF62" i="11"/>
  <c r="AF46" i="11"/>
  <c r="AF30" i="11"/>
  <c r="AF177" i="11"/>
  <c r="AF161" i="11"/>
  <c r="AF145" i="11"/>
  <c r="AF129" i="11"/>
  <c r="AF113" i="11"/>
  <c r="AF97" i="11"/>
  <c r="AF81" i="11"/>
  <c r="AF65" i="11"/>
  <c r="AF49" i="11"/>
  <c r="AF33" i="11"/>
  <c r="AF184" i="11"/>
  <c r="AF168" i="11"/>
  <c r="AF152" i="11"/>
  <c r="AF136" i="11"/>
  <c r="AF120" i="11"/>
  <c r="AF104" i="11"/>
  <c r="AF88" i="11"/>
  <c r="AF72" i="11"/>
  <c r="AF56" i="11"/>
  <c r="AF40" i="11"/>
  <c r="AF24" i="11"/>
  <c r="AF166" i="11"/>
  <c r="AF146" i="11"/>
  <c r="AF122" i="11"/>
  <c r="AF106" i="11"/>
  <c r="AF90" i="11"/>
  <c r="AF74" i="11"/>
  <c r="AF58" i="11"/>
  <c r="AF42" i="11"/>
  <c r="AF26" i="11"/>
  <c r="AF189" i="11"/>
  <c r="AF173" i="11"/>
  <c r="AF157" i="11"/>
  <c r="AF141" i="11"/>
  <c r="AF125" i="11"/>
  <c r="AF109" i="11"/>
  <c r="AF93" i="11"/>
  <c r="AF77" i="11"/>
  <c r="AF61" i="11"/>
  <c r="AF45" i="11"/>
  <c r="AF29" i="11"/>
  <c r="AF180" i="11"/>
  <c r="AF164" i="11"/>
  <c r="AF148" i="11"/>
  <c r="AF132" i="11"/>
  <c r="AF116" i="11"/>
  <c r="AF100" i="11"/>
  <c r="AF84" i="11"/>
  <c r="AF68" i="11"/>
  <c r="AF52" i="11"/>
  <c r="AF36" i="11"/>
  <c r="AF20" i="11"/>
  <c r="J26" i="15"/>
  <c r="J23" i="15"/>
  <c r="J27" i="15"/>
  <c r="J24" i="15"/>
  <c r="J25" i="15"/>
  <c r="AN192" i="15"/>
  <c r="AE189" i="15"/>
  <c r="AL185" i="15"/>
  <c r="AJ182" i="15"/>
  <c r="AH179" i="15"/>
  <c r="AN176" i="15"/>
  <c r="AE173" i="15"/>
  <c r="AL169" i="15"/>
  <c r="AJ166" i="15"/>
  <c r="AH163" i="15"/>
  <c r="AN160" i="15"/>
  <c r="AE157" i="15"/>
  <c r="AL153" i="15"/>
  <c r="AJ150" i="15"/>
  <c r="AH147" i="15"/>
  <c r="AN144" i="15"/>
  <c r="AE141" i="15"/>
  <c r="AL137" i="15"/>
  <c r="AJ134" i="15"/>
  <c r="AH131" i="15"/>
  <c r="AN128" i="15"/>
  <c r="AE125" i="15"/>
  <c r="AL121" i="15"/>
  <c r="AJ118" i="15"/>
  <c r="AH115" i="15"/>
  <c r="AN112" i="15"/>
  <c r="AE109" i="15"/>
  <c r="AL105" i="15"/>
  <c r="AJ102" i="15"/>
  <c r="AH99" i="15"/>
  <c r="AN96" i="15"/>
  <c r="AE93" i="15"/>
  <c r="AL89" i="15"/>
  <c r="AJ86" i="15"/>
  <c r="AH83" i="15"/>
  <c r="AN80" i="15"/>
  <c r="AE77" i="15"/>
  <c r="AL73" i="15"/>
  <c r="AJ70" i="15"/>
  <c r="AH67" i="15"/>
  <c r="AN64" i="15"/>
  <c r="AE61" i="15"/>
  <c r="AL57" i="15"/>
  <c r="AJ54" i="15"/>
  <c r="AH51" i="15"/>
  <c r="AN48" i="15"/>
  <c r="AH191" i="15"/>
  <c r="AN188" i="15"/>
  <c r="AE185" i="15"/>
  <c r="AL181" i="15"/>
  <c r="AJ178" i="15"/>
  <c r="AH175" i="15"/>
  <c r="AN172" i="15"/>
  <c r="AE169" i="15"/>
  <c r="AL165" i="15"/>
  <c r="AJ162" i="15"/>
  <c r="AH159" i="15"/>
  <c r="AN156" i="15"/>
  <c r="AE153" i="15"/>
  <c r="AL149" i="15"/>
  <c r="AJ146" i="15"/>
  <c r="AH143" i="15"/>
  <c r="AN140" i="15"/>
  <c r="AE137" i="15"/>
  <c r="AL133" i="15"/>
  <c r="AJ130" i="15"/>
  <c r="AH127" i="15"/>
  <c r="AN124" i="15"/>
  <c r="AE121" i="15"/>
  <c r="AL117" i="15"/>
  <c r="AJ114" i="15"/>
  <c r="AH111" i="15"/>
  <c r="AN108" i="15"/>
  <c r="AE105" i="15"/>
  <c r="AL101" i="15"/>
  <c r="AJ98" i="15"/>
  <c r="AH95" i="15"/>
  <c r="AN92" i="15"/>
  <c r="AE89" i="15"/>
  <c r="AL85" i="15"/>
  <c r="AJ82" i="15"/>
  <c r="AH79" i="15"/>
  <c r="AN76" i="15"/>
  <c r="AE73" i="15"/>
  <c r="AL69" i="15"/>
  <c r="AJ66" i="15"/>
  <c r="AH63" i="15"/>
  <c r="AN60" i="15"/>
  <c r="AE57" i="15"/>
  <c r="AL53" i="15"/>
  <c r="AJ50" i="15"/>
  <c r="AJ190" i="15"/>
  <c r="AH187" i="15"/>
  <c r="AN184" i="15"/>
  <c r="AE181" i="15"/>
  <c r="AL177" i="15"/>
  <c r="AJ174" i="15"/>
  <c r="AH171" i="15"/>
  <c r="AN168" i="15"/>
  <c r="AE165" i="15"/>
  <c r="AL161" i="15"/>
  <c r="AJ158" i="15"/>
  <c r="AH155" i="15"/>
  <c r="AN152" i="15"/>
  <c r="AE149" i="15"/>
  <c r="AL145" i="15"/>
  <c r="AJ142" i="15"/>
  <c r="AH139" i="15"/>
  <c r="AN136" i="15"/>
  <c r="AE133" i="15"/>
  <c r="AL129" i="15"/>
  <c r="AJ126" i="15"/>
  <c r="AH123" i="15"/>
  <c r="AN120" i="15"/>
  <c r="AE117" i="15"/>
  <c r="AL113" i="15"/>
  <c r="AJ110" i="15"/>
  <c r="AH107" i="15"/>
  <c r="AN104" i="15"/>
  <c r="AE101" i="15"/>
  <c r="AL97" i="15"/>
  <c r="AJ94" i="15"/>
  <c r="AH91" i="15"/>
  <c r="AN88" i="15"/>
  <c r="AE85" i="15"/>
  <c r="AL81" i="15"/>
  <c r="AJ78" i="15"/>
  <c r="AH75" i="15"/>
  <c r="AN72" i="15"/>
  <c r="AE69" i="15"/>
  <c r="AL65" i="15"/>
  <c r="AJ62" i="15"/>
  <c r="AH59" i="15"/>
  <c r="AN56" i="15"/>
  <c r="AE53" i="15"/>
  <c r="AL49" i="15"/>
  <c r="AL189" i="15"/>
  <c r="AJ186" i="15"/>
  <c r="AH183" i="15"/>
  <c r="AN180" i="15"/>
  <c r="AE177" i="15"/>
  <c r="AL173" i="15"/>
  <c r="AJ170" i="15"/>
  <c r="AH167" i="15"/>
  <c r="AN164" i="15"/>
  <c r="AE161" i="15"/>
  <c r="AL157" i="15"/>
  <c r="AJ154" i="15"/>
  <c r="AH151" i="15"/>
  <c r="AN148" i="15"/>
  <c r="AE145" i="15"/>
  <c r="AL141" i="15"/>
  <c r="AJ138" i="15"/>
  <c r="AH135" i="15"/>
  <c r="AN132" i="15"/>
  <c r="AE129" i="15"/>
  <c r="AL125" i="15"/>
  <c r="AJ122" i="15"/>
  <c r="AH119" i="15"/>
  <c r="AN116" i="15"/>
  <c r="AE113" i="15"/>
  <c r="AL109" i="15"/>
  <c r="AJ106" i="15"/>
  <c r="AH103" i="15"/>
  <c r="AN100" i="15"/>
  <c r="AE97" i="15"/>
  <c r="AL93" i="15"/>
  <c r="AJ90" i="15"/>
  <c r="AH87" i="15"/>
  <c r="AN84" i="15"/>
  <c r="AE81" i="15"/>
  <c r="AL77" i="15"/>
  <c r="AJ74" i="15"/>
  <c r="AH71" i="15"/>
  <c r="AN68" i="15"/>
  <c r="AE65" i="15"/>
  <c r="AL61" i="15"/>
  <c r="AJ58" i="15"/>
  <c r="AH55" i="15"/>
  <c r="AN52" i="15"/>
  <c r="AE49" i="15"/>
  <c r="AH47" i="15"/>
  <c r="AN44" i="15"/>
  <c r="AE41" i="15"/>
  <c r="AL37" i="15"/>
  <c r="AJ34" i="15"/>
  <c r="AH31" i="15"/>
  <c r="AN28" i="15"/>
  <c r="AL192" i="15"/>
  <c r="AJ189" i="15"/>
  <c r="AH186" i="15"/>
  <c r="AN183" i="15"/>
  <c r="AE180" i="15"/>
  <c r="AL176" i="15"/>
  <c r="AJ173" i="15"/>
  <c r="AH170" i="15"/>
  <c r="AN167" i="15"/>
  <c r="AE164" i="15"/>
  <c r="AL160" i="15"/>
  <c r="AJ157" i="15"/>
  <c r="AH154" i="15"/>
  <c r="AN151" i="15"/>
  <c r="AE148" i="15"/>
  <c r="P2" i="15"/>
  <c r="P3" i="15" s="1"/>
  <c r="AN190" i="15"/>
  <c r="AE187" i="15"/>
  <c r="AL183" i="15"/>
  <c r="AJ180" i="15"/>
  <c r="AH177" i="15"/>
  <c r="AN174" i="15"/>
  <c r="AE171" i="15"/>
  <c r="AL167" i="15"/>
  <c r="AJ164" i="15"/>
  <c r="AH161" i="15"/>
  <c r="AN158" i="15"/>
  <c r="AE155" i="15"/>
  <c r="AL151" i="15"/>
  <c r="AJ148" i="15"/>
  <c r="AH145" i="15"/>
  <c r="AN142" i="15"/>
  <c r="AE139" i="15"/>
  <c r="AL135" i="15"/>
  <c r="AJ132" i="15"/>
  <c r="AH129" i="15"/>
  <c r="AN126" i="15"/>
  <c r="AE123" i="15"/>
  <c r="AL119" i="15"/>
  <c r="AN185" i="15"/>
  <c r="AN169" i="15"/>
  <c r="AN153" i="15"/>
  <c r="AJ141" i="15"/>
  <c r="AJ133" i="15"/>
  <c r="AJ125" i="15"/>
  <c r="AN117" i="15"/>
  <c r="AJ112" i="15"/>
  <c r="AJ107" i="15"/>
  <c r="AN101" i="15"/>
  <c r="AJ96" i="15"/>
  <c r="AJ91" i="15"/>
  <c r="AN85" i="15"/>
  <c r="AJ80" i="15"/>
  <c r="AJ75" i="15"/>
  <c r="AN69" i="15"/>
  <c r="AJ64" i="15"/>
  <c r="AJ59" i="15"/>
  <c r="AN53" i="15"/>
  <c r="AJ48" i="15"/>
  <c r="AJ43" i="15"/>
  <c r="AN37" i="15"/>
  <c r="AJ32" i="15"/>
  <c r="AL27" i="15"/>
  <c r="AE24" i="15"/>
  <c r="AE21" i="15"/>
  <c r="AE18" i="15"/>
  <c r="AL178" i="15"/>
  <c r="AL162" i="15"/>
  <c r="AL146" i="15"/>
  <c r="AH140" i="15"/>
  <c r="AN135" i="15"/>
  <c r="AE130" i="15"/>
  <c r="AH124" i="15"/>
  <c r="AN119" i="15"/>
  <c r="AN114" i="15"/>
  <c r="AN110" i="15"/>
  <c r="AN106" i="15"/>
  <c r="AN102" i="15"/>
  <c r="AL45" i="15"/>
  <c r="AL41" i="15"/>
  <c r="AE37" i="15"/>
  <c r="AE33" i="15"/>
  <c r="AE29" i="15"/>
  <c r="AE192" i="15"/>
  <c r="AE188" i="15"/>
  <c r="AE184" i="15"/>
  <c r="AN179" i="15"/>
  <c r="AN175" i="15"/>
  <c r="AN171" i="15"/>
  <c r="AH166" i="15"/>
  <c r="AH162" i="15"/>
  <c r="AH158" i="15"/>
  <c r="AJ153" i="15"/>
  <c r="AJ149" i="15"/>
  <c r="AJ145" i="15"/>
  <c r="AH189" i="15"/>
  <c r="AH185" i="15"/>
  <c r="AH181" i="15"/>
  <c r="AJ176" i="15"/>
  <c r="AJ172" i="15"/>
  <c r="AJ168" i="15"/>
  <c r="AL163" i="15"/>
  <c r="AL159" i="15"/>
  <c r="AL155" i="15"/>
  <c r="AE151" i="15"/>
  <c r="AE147" i="15"/>
  <c r="AE143" i="15"/>
  <c r="AN138" i="15"/>
  <c r="AN134" i="15"/>
  <c r="AN130" i="15"/>
  <c r="AH125" i="15"/>
  <c r="AH121" i="15"/>
  <c r="AN189" i="15"/>
  <c r="AN165" i="15"/>
  <c r="AN145" i="15"/>
  <c r="AL136" i="15"/>
  <c r="AL124" i="15"/>
  <c r="AJ115" i="15"/>
  <c r="AJ108" i="15"/>
  <c r="AJ100" i="15"/>
  <c r="AN93" i="15"/>
  <c r="AJ87" i="15"/>
  <c r="AJ79" i="15"/>
  <c r="AJ72" i="15"/>
  <c r="AN65" i="15"/>
  <c r="AN57" i="15"/>
  <c r="AJ51" i="15"/>
  <c r="AJ44" i="15"/>
  <c r="AJ36" i="15"/>
  <c r="AN29" i="15"/>
  <c r="AL24" i="15"/>
  <c r="AN20" i="15"/>
  <c r="AL186" i="15"/>
  <c r="AL166" i="15"/>
  <c r="AH144" i="15"/>
  <c r="AE138" i="15"/>
  <c r="AN131" i="15"/>
  <c r="AN123" i="15"/>
  <c r="AJ117" i="15"/>
  <c r="AH112" i="15"/>
  <c r="AE106" i="15"/>
  <c r="AJ101" i="15"/>
  <c r="AJ97" i="15"/>
  <c r="AJ93" i="15"/>
  <c r="AJ89" i="15"/>
  <c r="AJ85" i="15"/>
  <c r="AJ81" i="15"/>
  <c r="AJ77" i="15"/>
  <c r="AJ73" i="15"/>
  <c r="AJ69" i="15"/>
  <c r="AJ65" i="15"/>
  <c r="AJ61" i="15"/>
  <c r="AJ57" i="15"/>
  <c r="AJ53" i="15"/>
  <c r="AJ49" i="15"/>
  <c r="AJ45" i="15"/>
  <c r="AJ41" i="15"/>
  <c r="AJ37" i="15"/>
  <c r="AJ33" i="15"/>
  <c r="AJ29" i="15"/>
  <c r="AH25" i="15"/>
  <c r="AJ21" i="15"/>
  <c r="AJ18" i="15"/>
  <c r="AE45" i="15"/>
  <c r="AN40" i="15"/>
  <c r="AN36" i="15"/>
  <c r="AN32" i="15"/>
  <c r="AJ27" i="15"/>
  <c r="AN191" i="15"/>
  <c r="AN187" i="15"/>
  <c r="AH182" i="15"/>
  <c r="AH178" i="15"/>
  <c r="AH174" i="15"/>
  <c r="AJ169" i="15"/>
  <c r="AJ165" i="15"/>
  <c r="AJ161" i="15"/>
  <c r="AL156" i="15"/>
  <c r="AL152" i="15"/>
  <c r="AL148" i="15"/>
  <c r="AJ192" i="15"/>
  <c r="AJ188" i="15"/>
  <c r="AJ184" i="15"/>
  <c r="AL179" i="15"/>
  <c r="AL175" i="15"/>
  <c r="AL171" i="15"/>
  <c r="AE167" i="15"/>
  <c r="AE163" i="15"/>
  <c r="AE159" i="15"/>
  <c r="AN154" i="15"/>
  <c r="AN150" i="15"/>
  <c r="AN146" i="15"/>
  <c r="AH141" i="15"/>
  <c r="AH137" i="15"/>
  <c r="AH133" i="15"/>
  <c r="AJ128" i="15"/>
  <c r="AJ124" i="15"/>
  <c r="AJ120" i="15"/>
  <c r="AN181" i="15"/>
  <c r="AN161" i="15"/>
  <c r="AL144" i="15"/>
  <c r="AL132" i="15"/>
  <c r="AJ121" i="15"/>
  <c r="AN113" i="15"/>
  <c r="AN105" i="15"/>
  <c r="AJ99" i="15"/>
  <c r="AJ92" i="15"/>
  <c r="AJ84" i="15"/>
  <c r="AN77" i="15"/>
  <c r="AJ71" i="15"/>
  <c r="AJ63" i="15"/>
  <c r="AJ56" i="15"/>
  <c r="AN49" i="15"/>
  <c r="AN41" i="15"/>
  <c r="AJ35" i="15"/>
  <c r="AJ28" i="15"/>
  <c r="AH23" i="15"/>
  <c r="AJ19" i="15"/>
  <c r="AL182" i="15"/>
  <c r="AL158" i="15"/>
  <c r="AN143" i="15"/>
  <c r="AH136" i="15"/>
  <c r="AH128" i="15"/>
  <c r="AE122" i="15"/>
  <c r="AH116" i="15"/>
  <c r="AE110" i="15"/>
  <c r="AJ105" i="15"/>
  <c r="AH100" i="15"/>
  <c r="AH96" i="15"/>
  <c r="AH92" i="15"/>
  <c r="AH88" i="15"/>
  <c r="AH84" i="15"/>
  <c r="AH80" i="15"/>
  <c r="AH76" i="15"/>
  <c r="AH72" i="15"/>
  <c r="AH43" i="15"/>
  <c r="AH39" i="15"/>
  <c r="AH35" i="15"/>
  <c r="AJ30" i="15"/>
  <c r="AN26" i="15"/>
  <c r="AH190" i="15"/>
  <c r="AJ185" i="15"/>
  <c r="AJ181" i="15"/>
  <c r="AJ177" i="15"/>
  <c r="AL172" i="15"/>
  <c r="AL168" i="15"/>
  <c r="AL164" i="15"/>
  <c r="AE160" i="15"/>
  <c r="AE156" i="15"/>
  <c r="AE152" i="15"/>
  <c r="AN147" i="15"/>
  <c r="AL191" i="15"/>
  <c r="AL187" i="15"/>
  <c r="AE183" i="15"/>
  <c r="AE179" i="15"/>
  <c r="AE175" i="15"/>
  <c r="AN170" i="15"/>
  <c r="AN166" i="15"/>
  <c r="AN162" i="15"/>
  <c r="AH157" i="15"/>
  <c r="AH153" i="15"/>
  <c r="AH149" i="15"/>
  <c r="AJ144" i="15"/>
  <c r="AJ140" i="15"/>
  <c r="AJ136" i="15"/>
  <c r="AL131" i="15"/>
  <c r="AL127" i="15"/>
  <c r="AL123" i="15"/>
  <c r="AE119" i="15"/>
  <c r="AN177" i="15"/>
  <c r="AN157" i="15"/>
  <c r="AL140" i="15"/>
  <c r="AJ129" i="15"/>
  <c r="AL120" i="15"/>
  <c r="AJ111" i="15"/>
  <c r="AJ104" i="15"/>
  <c r="AN97" i="15"/>
  <c r="AN89" i="15"/>
  <c r="AJ83" i="15"/>
  <c r="AJ76" i="15"/>
  <c r="AJ68" i="15"/>
  <c r="AN61" i="15"/>
  <c r="AJ55" i="15"/>
  <c r="AJ47" i="15"/>
  <c r="AJ40" i="15"/>
  <c r="AN33" i="15"/>
  <c r="AJ26" i="15"/>
  <c r="AJ22" i="15"/>
  <c r="AL18" i="15"/>
  <c r="AL174" i="15"/>
  <c r="AL154" i="15"/>
  <c r="AE142" i="15"/>
  <c r="AE134" i="15"/>
  <c r="AN127" i="15"/>
  <c r="AH120" i="15"/>
  <c r="AE114" i="15"/>
  <c r="AJ109" i="15"/>
  <c r="AH104" i="15"/>
  <c r="AN98" i="15"/>
  <c r="AN94" i="15"/>
  <c r="AN90" i="15"/>
  <c r="AN86" i="15"/>
  <c r="AN82" i="15"/>
  <c r="AN78" i="15"/>
  <c r="AN74" i="15"/>
  <c r="AN70" i="15"/>
  <c r="AN66" i="15"/>
  <c r="AN62" i="15"/>
  <c r="AN58" i="15"/>
  <c r="AJ46" i="15"/>
  <c r="AJ42" i="15"/>
  <c r="AJ38" i="15"/>
  <c r="AL33" i="15"/>
  <c r="AL29" i="15"/>
  <c r="AJ25" i="15"/>
  <c r="AL188" i="15"/>
  <c r="AL184" i="15"/>
  <c r="AL180" i="15"/>
  <c r="AE176" i="15"/>
  <c r="AE172" i="15"/>
  <c r="AE168" i="15"/>
  <c r="AN163" i="15"/>
  <c r="AN159" i="15"/>
  <c r="AN155" i="15"/>
  <c r="AH150" i="15"/>
  <c r="AH146" i="15"/>
  <c r="AE191" i="15"/>
  <c r="AN186" i="15"/>
  <c r="AN182" i="15"/>
  <c r="AN178" i="15"/>
  <c r="AH173" i="15"/>
  <c r="AH169" i="15"/>
  <c r="AH165" i="15"/>
  <c r="AJ160" i="15"/>
  <c r="AJ156" i="15"/>
  <c r="AJ152" i="15"/>
  <c r="AL147" i="15"/>
  <c r="AL143" i="15"/>
  <c r="AL139" i="15"/>
  <c r="AE135" i="15"/>
  <c r="AE131" i="15"/>
  <c r="AE127" i="15"/>
  <c r="AN122" i="15"/>
  <c r="AN118" i="15"/>
  <c r="AN173" i="15"/>
  <c r="AN149" i="15"/>
  <c r="AJ137" i="15"/>
  <c r="AL128" i="15"/>
  <c r="AJ116" i="15"/>
  <c r="AN109" i="15"/>
  <c r="AJ103" i="15"/>
  <c r="AJ95" i="15"/>
  <c r="AJ88" i="15"/>
  <c r="AN81" i="15"/>
  <c r="AN73" i="15"/>
  <c r="AJ67" i="15"/>
  <c r="AJ60" i="15"/>
  <c r="AJ52" i="15"/>
  <c r="AN45" i="15"/>
  <c r="AJ39" i="15"/>
  <c r="AJ31" i="15"/>
  <c r="AL25" i="15"/>
  <c r="AL21" i="15"/>
  <c r="AL190" i="15"/>
  <c r="AL170" i="15"/>
  <c r="AL150" i="15"/>
  <c r="AN139" i="15"/>
  <c r="AH132" i="15"/>
  <c r="AE126" i="15"/>
  <c r="AE118" i="15"/>
  <c r="AJ113" i="15"/>
  <c r="AH108" i="15"/>
  <c r="AE102" i="15"/>
  <c r="AE98" i="15"/>
  <c r="AE94" i="15"/>
  <c r="AE90" i="15"/>
  <c r="AE86" i="15"/>
  <c r="AE82" i="15"/>
  <c r="AE78" i="15"/>
  <c r="AE74" i="15"/>
  <c r="AE70" i="15"/>
  <c r="AE66" i="15"/>
  <c r="AE62" i="15"/>
  <c r="AE58" i="15"/>
  <c r="AE54" i="15"/>
  <c r="AE50" i="15"/>
  <c r="AE46" i="15"/>
  <c r="AE42" i="15"/>
  <c r="AE38" i="15"/>
  <c r="AE34" i="15"/>
  <c r="AE30" i="15"/>
  <c r="AH26" i="15"/>
  <c r="AH22" i="15"/>
  <c r="AH19" i="15"/>
  <c r="AJ183" i="15"/>
  <c r="AJ167" i="15"/>
  <c r="AJ151" i="15"/>
  <c r="AJ139" i="15"/>
  <c r="AJ131" i="15"/>
  <c r="AJ123" i="15"/>
  <c r="AH117" i="15"/>
  <c r="AH113" i="15"/>
  <c r="AH109" i="15"/>
  <c r="AH105" i="15"/>
  <c r="AH101" i="15"/>
  <c r="AH97" i="15"/>
  <c r="AH93" i="15"/>
  <c r="AH89" i="15"/>
  <c r="AH85" i="15"/>
  <c r="AH81" i="15"/>
  <c r="AH77" i="15"/>
  <c r="AH73" i="15"/>
  <c r="AH69" i="15"/>
  <c r="AH65" i="15"/>
  <c r="AH61" i="15"/>
  <c r="AH57" i="15"/>
  <c r="AH53" i="15"/>
  <c r="AH49" i="15"/>
  <c r="AH45" i="15"/>
  <c r="AH41" i="15"/>
  <c r="AH37" i="15"/>
  <c r="AH33" i="15"/>
  <c r="AH29" i="15"/>
  <c r="AN22" i="15"/>
  <c r="AH18" i="15"/>
  <c r="AE178" i="15"/>
  <c r="AE162" i="15"/>
  <c r="AE146" i="15"/>
  <c r="AN137" i="15"/>
  <c r="AN129" i="15"/>
  <c r="AN121" i="15"/>
  <c r="AL112" i="15"/>
  <c r="AE100" i="15"/>
  <c r="AH90" i="15"/>
  <c r="AL80" i="15"/>
  <c r="AE68" i="15"/>
  <c r="AH58" i="15"/>
  <c r="AL48" i="15"/>
  <c r="AE36" i="15"/>
  <c r="AL26" i="15"/>
  <c r="AL107" i="15"/>
  <c r="AL75" i="15"/>
  <c r="AL43" i="15"/>
  <c r="AJ23" i="15"/>
  <c r="AH184" i="15"/>
  <c r="AH168" i="15"/>
  <c r="AH152" i="15"/>
  <c r="AH134" i="15"/>
  <c r="AH118" i="15"/>
  <c r="AL108" i="15"/>
  <c r="AE96" i="15"/>
  <c r="AH86" i="15"/>
  <c r="AL76" i="15"/>
  <c r="AE64" i="15"/>
  <c r="AH54" i="15"/>
  <c r="AL44" i="15"/>
  <c r="AE32" i="15"/>
  <c r="AN24" i="15"/>
  <c r="AL103" i="15"/>
  <c r="AL71" i="15"/>
  <c r="AL39" i="15"/>
  <c r="AN21" i="15"/>
  <c r="AH64" i="15"/>
  <c r="AH52" i="15"/>
  <c r="AH44" i="15"/>
  <c r="AH36" i="15"/>
  <c r="AH28" i="15"/>
  <c r="AL20" i="15"/>
  <c r="AJ179" i="15"/>
  <c r="AJ159" i="15"/>
  <c r="AL142" i="15"/>
  <c r="AL130" i="15"/>
  <c r="AJ119" i="15"/>
  <c r="AL114" i="15"/>
  <c r="AN107" i="15"/>
  <c r="AE103" i="15"/>
  <c r="AL98" i="15"/>
  <c r="AN91" i="15"/>
  <c r="AE87" i="15"/>
  <c r="AL82" i="15"/>
  <c r="AN75" i="15"/>
  <c r="AE71" i="15"/>
  <c r="AL66" i="15"/>
  <c r="AN59" i="15"/>
  <c r="AE55" i="15"/>
  <c r="AL50" i="15"/>
  <c r="AN43" i="15"/>
  <c r="AE39" i="15"/>
  <c r="AL34" i="15"/>
  <c r="AH24" i="15"/>
  <c r="AJ20" i="15"/>
  <c r="AH180" i="15"/>
  <c r="AH156" i="15"/>
  <c r="AN141" i="15"/>
  <c r="AE132" i="15"/>
  <c r="AE120" i="15"/>
  <c r="AH106" i="15"/>
  <c r="AE92" i="15"/>
  <c r="AE76" i="15"/>
  <c r="AL64" i="15"/>
  <c r="AH50" i="15"/>
  <c r="AH34" i="15"/>
  <c r="AN18" i="15"/>
  <c r="AL83" i="15"/>
  <c r="AL35" i="15"/>
  <c r="AH192" i="15"/>
  <c r="AE174" i="15"/>
  <c r="AE150" i="15"/>
  <c r="AH126" i="15"/>
  <c r="AH110" i="15"/>
  <c r="AH94" i="15"/>
  <c r="AE80" i="15"/>
  <c r="AL68" i="15"/>
  <c r="AL52" i="15"/>
  <c r="AH38" i="15"/>
  <c r="AE26" i="15"/>
  <c r="AL95" i="15"/>
  <c r="AL55" i="15"/>
  <c r="AN25" i="15"/>
  <c r="AH60" i="15"/>
  <c r="AN50" i="15"/>
  <c r="AN42" i="15"/>
  <c r="AN34" i="15"/>
  <c r="AH27" i="15"/>
  <c r="AE20" i="15"/>
  <c r="AJ175" i="15"/>
  <c r="AJ155" i="15"/>
  <c r="AL138" i="15"/>
  <c r="AJ127" i="15"/>
  <c r="AL118" i="15"/>
  <c r="AN111" i="15"/>
  <c r="AE107" i="15"/>
  <c r="AL102" i="15"/>
  <c r="AN95" i="15"/>
  <c r="AE91" i="15"/>
  <c r="AL86" i="15"/>
  <c r="AN79" i="15"/>
  <c r="AE75" i="15"/>
  <c r="AL70" i="15"/>
  <c r="AN63" i="15"/>
  <c r="AE59" i="15"/>
  <c r="AL54" i="15"/>
  <c r="AN47" i="15"/>
  <c r="AE43" i="15"/>
  <c r="AL38" i="15"/>
  <c r="AN31" i="15"/>
  <c r="AL23" i="15"/>
  <c r="AN19" i="15"/>
  <c r="AH172" i="15"/>
  <c r="AE154" i="15"/>
  <c r="AE140" i="15"/>
  <c r="AE128" i="15"/>
  <c r="AE116" i="15"/>
  <c r="AL104" i="15"/>
  <c r="AL88" i="15"/>
  <c r="AH74" i="15"/>
  <c r="AE60" i="15"/>
  <c r="AE44" i="15"/>
  <c r="AL32" i="15"/>
  <c r="AL115" i="15"/>
  <c r="AL67" i="15"/>
  <c r="AN27" i="15"/>
  <c r="AE190" i="15"/>
  <c r="AE166" i="15"/>
  <c r="AH142" i="15"/>
  <c r="AH122" i="15"/>
  <c r="AE104" i="15"/>
  <c r="AL92" i="15"/>
  <c r="AH78" i="15"/>
  <c r="AH62" i="15"/>
  <c r="AE48" i="15"/>
  <c r="AL36" i="15"/>
  <c r="AE22" i="15"/>
  <c r="AL87" i="15"/>
  <c r="AL47" i="15"/>
  <c r="AE19" i="15"/>
  <c r="AH56" i="15"/>
  <c r="AH48" i="15"/>
  <c r="AH40" i="15"/>
  <c r="AH32" i="15"/>
  <c r="AJ24" i="15"/>
  <c r="AJ191" i="15"/>
  <c r="AJ171" i="15"/>
  <c r="AJ147" i="15"/>
  <c r="AJ135" i="15"/>
  <c r="AL126" i="15"/>
  <c r="AN115" i="15"/>
  <c r="AE111" i="15"/>
  <c r="AL106" i="15"/>
  <c r="AN99" i="15"/>
  <c r="AE95" i="15"/>
  <c r="AL90" i="15"/>
  <c r="AN83" i="15"/>
  <c r="AE79" i="15"/>
  <c r="AL74" i="15"/>
  <c r="AN67" i="15"/>
  <c r="AE63" i="15"/>
  <c r="AL58" i="15"/>
  <c r="AN51" i="15"/>
  <c r="AE47" i="15"/>
  <c r="AL42" i="15"/>
  <c r="AN35" i="15"/>
  <c r="AE31" i="15"/>
  <c r="AE23" i="15"/>
  <c r="AH188" i="15"/>
  <c r="AE170" i="15"/>
  <c r="AH148" i="15"/>
  <c r="AE136" i="15"/>
  <c r="AN125" i="15"/>
  <c r="AH114" i="15"/>
  <c r="AH98" i="15"/>
  <c r="AE84" i="15"/>
  <c r="AL72" i="15"/>
  <c r="AL56" i="15"/>
  <c r="AH42" i="15"/>
  <c r="AE28" i="15"/>
  <c r="AL99" i="15"/>
  <c r="AL59" i="15"/>
  <c r="AE25" i="15"/>
  <c r="AE182" i="15"/>
  <c r="AH160" i="15"/>
  <c r="AH138" i="15"/>
  <c r="AL116" i="15"/>
  <c r="AH102" i="15"/>
  <c r="AE88" i="15"/>
  <c r="AE72" i="15"/>
  <c r="AL60" i="15"/>
  <c r="AH46" i="15"/>
  <c r="AH30" i="15"/>
  <c r="AH20" i="15"/>
  <c r="AL79" i="15"/>
  <c r="AL31" i="15"/>
  <c r="AH68" i="15"/>
  <c r="AN54" i="15"/>
  <c r="AN46" i="15"/>
  <c r="AN38" i="15"/>
  <c r="AN30" i="15"/>
  <c r="AN23" i="15"/>
  <c r="AJ187" i="15"/>
  <c r="AJ163" i="15"/>
  <c r="AJ143" i="15"/>
  <c r="AL134" i="15"/>
  <c r="AL122" i="15"/>
  <c r="AE115" i="15"/>
  <c r="AL110" i="15"/>
  <c r="AN103" i="15"/>
  <c r="AE99" i="15"/>
  <c r="AL94" i="15"/>
  <c r="AN87" i="15"/>
  <c r="AE83" i="15"/>
  <c r="AL78" i="15"/>
  <c r="AN71" i="15"/>
  <c r="AE67" i="15"/>
  <c r="AL62" i="15"/>
  <c r="AN55" i="15"/>
  <c r="AE51" i="15"/>
  <c r="AL46" i="15"/>
  <c r="AN39" i="15"/>
  <c r="AE35" i="15"/>
  <c r="AL30" i="15"/>
  <c r="AH21" i="15"/>
  <c r="AE186" i="15"/>
  <c r="AH164" i="15"/>
  <c r="AE144" i="15"/>
  <c r="AN133" i="15"/>
  <c r="AE124" i="15"/>
  <c r="AE108" i="15"/>
  <c r="AL96" i="15"/>
  <c r="AH82" i="15"/>
  <c r="AH66" i="15"/>
  <c r="AE52" i="15"/>
  <c r="AL40" i="15"/>
  <c r="AL22" i="15"/>
  <c r="AL91" i="15"/>
  <c r="AL51" i="15"/>
  <c r="AL19" i="15"/>
  <c r="AH176" i="15"/>
  <c r="AE158" i="15"/>
  <c r="AH130" i="15"/>
  <c r="AE112" i="15"/>
  <c r="AL100" i="15"/>
  <c r="AL84" i="15"/>
  <c r="AH70" i="15"/>
  <c r="AE56" i="15"/>
  <c r="AE40" i="15"/>
  <c r="AL28" i="15"/>
  <c r="AL111" i="15"/>
  <c r="AL63" i="15"/>
  <c r="AE27" i="15"/>
  <c r="AO191" i="15"/>
  <c r="AO175" i="15"/>
  <c r="AO159" i="15"/>
  <c r="AO143" i="15"/>
  <c r="AO127" i="15"/>
  <c r="AO111" i="15"/>
  <c r="AO95" i="15"/>
  <c r="AO79" i="15"/>
  <c r="AO63" i="15"/>
  <c r="AO47" i="15"/>
  <c r="AO31" i="15"/>
  <c r="AM190" i="15"/>
  <c r="AM174" i="15"/>
  <c r="AM158" i="15"/>
  <c r="AM142" i="15"/>
  <c r="AM126" i="15"/>
  <c r="AM110" i="15"/>
  <c r="AM94" i="15"/>
  <c r="AM78" i="15"/>
  <c r="AM62" i="15"/>
  <c r="AM46" i="15"/>
  <c r="AO182" i="15"/>
  <c r="AO166" i="15"/>
  <c r="AO150" i="15"/>
  <c r="AO134" i="15"/>
  <c r="AO181" i="15"/>
  <c r="AO165" i="15"/>
  <c r="AO149" i="15"/>
  <c r="AO133" i="15"/>
  <c r="AO117" i="15"/>
  <c r="AO101" i="15"/>
  <c r="AO85" i="15"/>
  <c r="AO69" i="15"/>
  <c r="AO53" i="15"/>
  <c r="AO37" i="15"/>
  <c r="AO21" i="15"/>
  <c r="AM180" i="15"/>
  <c r="AM164" i="15"/>
  <c r="AM148" i="15"/>
  <c r="AM132" i="15"/>
  <c r="AM116" i="15"/>
  <c r="AM100" i="15"/>
  <c r="AM84" i="15"/>
  <c r="AM68" i="15"/>
  <c r="AM52" i="15"/>
  <c r="AM36" i="15"/>
  <c r="AM20" i="15"/>
  <c r="AK179" i="15"/>
  <c r="AK163" i="15"/>
  <c r="AK147" i="15"/>
  <c r="AK131" i="15"/>
  <c r="AK115" i="15"/>
  <c r="AK99" i="15"/>
  <c r="AK83" i="15"/>
  <c r="AK67" i="15"/>
  <c r="AK51" i="15"/>
  <c r="AK35" i="15"/>
  <c r="AK19" i="15"/>
  <c r="AI178" i="15"/>
  <c r="AI162" i="15"/>
  <c r="AI146" i="15"/>
  <c r="AI130" i="15"/>
  <c r="AI114" i="15"/>
  <c r="AI98" i="15"/>
  <c r="AI82" i="15"/>
  <c r="K21" i="15"/>
  <c r="AO179" i="15"/>
  <c r="AO163" i="15"/>
  <c r="AO147" i="15"/>
  <c r="AO131" i="15"/>
  <c r="AO115" i="15"/>
  <c r="AO99" i="15"/>
  <c r="AO83" i="15"/>
  <c r="AO67" i="15"/>
  <c r="AO51" i="15"/>
  <c r="AO35" i="15"/>
  <c r="AO19" i="15"/>
  <c r="AM178" i="15"/>
  <c r="AM162" i="15"/>
  <c r="AM146" i="15"/>
  <c r="AM130" i="15"/>
  <c r="AM114" i="15"/>
  <c r="AM98" i="15"/>
  <c r="AM82" i="15"/>
  <c r="AM66" i="15"/>
  <c r="AM50" i="15"/>
  <c r="AO186" i="15"/>
  <c r="AO170" i="15"/>
  <c r="AO154" i="15"/>
  <c r="AO138" i="15"/>
  <c r="AO185" i="15"/>
  <c r="AO169" i="15"/>
  <c r="AO153" i="15"/>
  <c r="AO137" i="15"/>
  <c r="AO121" i="15"/>
  <c r="AO105" i="15"/>
  <c r="AO89" i="15"/>
  <c r="AO73" i="15"/>
  <c r="AO57" i="15"/>
  <c r="AO41" i="15"/>
  <c r="AO25" i="15"/>
  <c r="AM184" i="15"/>
  <c r="AM168" i="15"/>
  <c r="AM152" i="15"/>
  <c r="AM136" i="15"/>
  <c r="AM120" i="15"/>
  <c r="AM104" i="15"/>
  <c r="AM88" i="15"/>
  <c r="AM72" i="15"/>
  <c r="AM56" i="15"/>
  <c r="AM40" i="15"/>
  <c r="AM24" i="15"/>
  <c r="AK183" i="15"/>
  <c r="AK167" i="15"/>
  <c r="AK151" i="15"/>
  <c r="AK135" i="15"/>
  <c r="AK119" i="15"/>
  <c r="AK103" i="15"/>
  <c r="AK87" i="15"/>
  <c r="AK71" i="15"/>
  <c r="AK55" i="15"/>
  <c r="AK39" i="15"/>
  <c r="AK23" i="15"/>
  <c r="AI182" i="15"/>
  <c r="AI166" i="15"/>
  <c r="AI150" i="15"/>
  <c r="AI134" i="15"/>
  <c r="AI118" i="15"/>
  <c r="AI102" i="15"/>
  <c r="AI86" i="15"/>
  <c r="AI70" i="15"/>
  <c r="AI54" i="15"/>
  <c r="AI38" i="15"/>
  <c r="AI22" i="15"/>
  <c r="AF184" i="15"/>
  <c r="AF168" i="15"/>
  <c r="AF152" i="15"/>
  <c r="AF136" i="15"/>
  <c r="AO192" i="15"/>
  <c r="AO176" i="15"/>
  <c r="AO160" i="15"/>
  <c r="AO144" i="15"/>
  <c r="AO128" i="15"/>
  <c r="AO112" i="15"/>
  <c r="AO96" i="15"/>
  <c r="AO80" i="15"/>
  <c r="AO64" i="15"/>
  <c r="AO48" i="15"/>
  <c r="AO32" i="15"/>
  <c r="AM191" i="15"/>
  <c r="AM175" i="15"/>
  <c r="AM159" i="15"/>
  <c r="AM143" i="15"/>
  <c r="AM127" i="15"/>
  <c r="AM111" i="15"/>
  <c r="AM95" i="15"/>
  <c r="AM79" i="15"/>
  <c r="AO187" i="15"/>
  <c r="AO155" i="15"/>
  <c r="AO123" i="15"/>
  <c r="AO91" i="15"/>
  <c r="AO59" i="15"/>
  <c r="AO27" i="15"/>
  <c r="AM170" i="15"/>
  <c r="AM138" i="15"/>
  <c r="AM106" i="15"/>
  <c r="AM74" i="15"/>
  <c r="K20" i="15"/>
  <c r="AO162" i="15"/>
  <c r="AO130" i="15"/>
  <c r="AO161" i="15"/>
  <c r="AO129" i="15"/>
  <c r="AO97" i="15"/>
  <c r="AO65" i="15"/>
  <c r="AO33" i="15"/>
  <c r="AM176" i="15"/>
  <c r="AM144" i="15"/>
  <c r="AM112" i="15"/>
  <c r="AM80" i="15"/>
  <c r="AM48" i="15"/>
  <c r="AK191" i="15"/>
  <c r="AK159" i="15"/>
  <c r="AK127" i="15"/>
  <c r="AK95" i="15"/>
  <c r="AK63" i="15"/>
  <c r="AK31" i="15"/>
  <c r="AI174" i="15"/>
  <c r="AI142" i="15"/>
  <c r="AI110" i="15"/>
  <c r="AI78" i="15"/>
  <c r="AI58" i="15"/>
  <c r="AI34" i="15"/>
  <c r="AF192" i="15"/>
  <c r="AF172" i="15"/>
  <c r="AF148" i="15"/>
  <c r="AF128" i="15"/>
  <c r="AO180" i="15"/>
  <c r="AO156" i="15"/>
  <c r="AO136" i="15"/>
  <c r="AO116" i="15"/>
  <c r="AO92" i="15"/>
  <c r="AO72" i="15"/>
  <c r="AO52" i="15"/>
  <c r="AO28" i="15"/>
  <c r="AM183" i="15"/>
  <c r="AM163" i="15"/>
  <c r="AM139" i="15"/>
  <c r="AM119" i="15"/>
  <c r="AM99" i="15"/>
  <c r="AM75" i="15"/>
  <c r="AM59" i="15"/>
  <c r="AM43" i="15"/>
  <c r="AM27" i="15"/>
  <c r="AK186" i="15"/>
  <c r="AK170" i="15"/>
  <c r="AK154" i="15"/>
  <c r="AK138" i="15"/>
  <c r="AK122" i="15"/>
  <c r="AK106" i="15"/>
  <c r="AK90" i="15"/>
  <c r="AK74" i="15"/>
  <c r="AK58" i="15"/>
  <c r="AK42" i="15"/>
  <c r="AK26" i="15"/>
  <c r="AI185" i="15"/>
  <c r="AI169" i="15"/>
  <c r="AI153" i="15"/>
  <c r="AI137" i="15"/>
  <c r="AI121" i="15"/>
  <c r="AI105" i="15"/>
  <c r="AI89" i="15"/>
  <c r="AI73" i="15"/>
  <c r="AI57" i="15"/>
  <c r="AI41" i="15"/>
  <c r="AI25" i="15"/>
  <c r="AF183" i="15"/>
  <c r="AF167" i="15"/>
  <c r="AF151" i="15"/>
  <c r="AF135" i="15"/>
  <c r="AF119" i="15"/>
  <c r="AO78" i="15"/>
  <c r="AM185" i="15"/>
  <c r="AM121" i="15"/>
  <c r="AM57" i="15"/>
  <c r="AM18" i="15"/>
  <c r="AK165" i="15"/>
  <c r="AK133" i="15"/>
  <c r="AK101" i="15"/>
  <c r="AK69" i="15"/>
  <c r="AK37" i="15"/>
  <c r="AI179" i="15"/>
  <c r="AI147" i="15"/>
  <c r="AI115" i="15"/>
  <c r="AI83" i="15"/>
  <c r="AI51" i="15"/>
  <c r="AI19" i="15"/>
  <c r="AF165" i="15"/>
  <c r="AF133" i="15"/>
  <c r="AF110" i="15"/>
  <c r="AF94" i="15"/>
  <c r="AF78" i="15"/>
  <c r="AF62" i="15"/>
  <c r="AF46" i="15"/>
  <c r="AF30" i="15"/>
  <c r="AO122" i="15"/>
  <c r="AO58" i="15"/>
  <c r="AM165" i="15"/>
  <c r="AM101" i="15"/>
  <c r="AM41" i="15"/>
  <c r="AK180" i="15"/>
  <c r="AK148" i="15"/>
  <c r="AK116" i="15"/>
  <c r="AK84" i="15"/>
  <c r="AK52" i="15"/>
  <c r="AK20" i="15"/>
  <c r="AI168" i="15"/>
  <c r="AI136" i="15"/>
  <c r="AI104" i="15"/>
  <c r="AI72" i="15"/>
  <c r="AI40" i="15"/>
  <c r="AF178" i="15"/>
  <c r="AF146" i="15"/>
  <c r="AF117" i="15"/>
  <c r="AF101" i="15"/>
  <c r="AF85" i="15"/>
  <c r="AF69" i="15"/>
  <c r="AF53" i="15"/>
  <c r="AF37" i="15"/>
  <c r="AF21" i="15"/>
  <c r="Q403" i="15"/>
  <c r="P398" i="15"/>
  <c r="O393" i="15"/>
  <c r="Q387" i="15"/>
  <c r="P382" i="15"/>
  <c r="O377" i="15"/>
  <c r="Q371" i="15"/>
  <c r="P366" i="15"/>
  <c r="O361" i="15"/>
  <c r="Q355" i="15"/>
  <c r="P350" i="15"/>
  <c r="O345" i="15"/>
  <c r="Q339" i="15"/>
  <c r="P334" i="15"/>
  <c r="O329" i="15"/>
  <c r="Q323" i="15"/>
  <c r="P318" i="15"/>
  <c r="O313" i="15"/>
  <c r="Q307" i="15"/>
  <c r="P302" i="15"/>
  <c r="O297" i="15"/>
  <c r="Q291" i="15"/>
  <c r="P286" i="15"/>
  <c r="O281" i="15"/>
  <c r="Q275" i="15"/>
  <c r="P270" i="15"/>
  <c r="O265" i="15"/>
  <c r="Q259" i="15"/>
  <c r="P254" i="15"/>
  <c r="O249" i="15"/>
  <c r="Q243" i="15"/>
  <c r="P238" i="15"/>
  <c r="O233" i="15"/>
  <c r="Q227" i="15"/>
  <c r="P222" i="15"/>
  <c r="O217" i="15"/>
  <c r="Q211" i="15"/>
  <c r="P206" i="15"/>
  <c r="AO183" i="15"/>
  <c r="AO151" i="15"/>
  <c r="AO119" i="15"/>
  <c r="AO87" i="15"/>
  <c r="AO55" i="15"/>
  <c r="AO23" i="15"/>
  <c r="AM166" i="15"/>
  <c r="AM134" i="15"/>
  <c r="AM102" i="15"/>
  <c r="AM70" i="15"/>
  <c r="AO190" i="15"/>
  <c r="AO158" i="15"/>
  <c r="AO189" i="15"/>
  <c r="AO157" i="15"/>
  <c r="AO125" i="15"/>
  <c r="AO93" i="15"/>
  <c r="AO61" i="15"/>
  <c r="AO29" i="15"/>
  <c r="AM172" i="15"/>
  <c r="AM140" i="15"/>
  <c r="AM108" i="15"/>
  <c r="AM76" i="15"/>
  <c r="AM44" i="15"/>
  <c r="AK187" i="15"/>
  <c r="AK155" i="15"/>
  <c r="AK123" i="15"/>
  <c r="AK91" i="15"/>
  <c r="AK59" i="15"/>
  <c r="AK27" i="15"/>
  <c r="AI170" i="15"/>
  <c r="AI138" i="15"/>
  <c r="AI106" i="15"/>
  <c r="AI74" i="15"/>
  <c r="AI50" i="15"/>
  <c r="AI30" i="15"/>
  <c r="AF188" i="15"/>
  <c r="AF164" i="15"/>
  <c r="AF144" i="15"/>
  <c r="AF124" i="15"/>
  <c r="AO172" i="15"/>
  <c r="AO152" i="15"/>
  <c r="AO132" i="15"/>
  <c r="AO108" i="15"/>
  <c r="AO88" i="15"/>
  <c r="AO68" i="15"/>
  <c r="AO44" i="15"/>
  <c r="AO24" i="15"/>
  <c r="AM179" i="15"/>
  <c r="AM155" i="15"/>
  <c r="AM135" i="15"/>
  <c r="AM115" i="15"/>
  <c r="AM91" i="15"/>
  <c r="AM71" i="15"/>
  <c r="AM55" i="15"/>
  <c r="AM39" i="15"/>
  <c r="AM23" i="15"/>
  <c r="AK182" i="15"/>
  <c r="AK166" i="15"/>
  <c r="AK150" i="15"/>
  <c r="AK134" i="15"/>
  <c r="AK118" i="15"/>
  <c r="AK102" i="15"/>
  <c r="AK86" i="15"/>
  <c r="AK70" i="15"/>
  <c r="AK54" i="15"/>
  <c r="AK38" i="15"/>
  <c r="AK22" i="15"/>
  <c r="AI181" i="15"/>
  <c r="AI165" i="15"/>
  <c r="AI149" i="15"/>
  <c r="AI133" i="15"/>
  <c r="AI117" i="15"/>
  <c r="AI101" i="15"/>
  <c r="AI85" i="15"/>
  <c r="AI69" i="15"/>
  <c r="AI53" i="15"/>
  <c r="AI37" i="15"/>
  <c r="AI21" i="15"/>
  <c r="AF179" i="15"/>
  <c r="AF163" i="15"/>
  <c r="AF147" i="15"/>
  <c r="AF131" i="15"/>
  <c r="AO126" i="15"/>
  <c r="AO62" i="15"/>
  <c r="AM169" i="15"/>
  <c r="AM105" i="15"/>
  <c r="AM42" i="15"/>
  <c r="AK189" i="15"/>
  <c r="AK157" i="15"/>
  <c r="AK125" i="15"/>
  <c r="AK93" i="15"/>
  <c r="AK61" i="15"/>
  <c r="AK29" i="15"/>
  <c r="AI171" i="15"/>
  <c r="AI139" i="15"/>
  <c r="AI107" i="15"/>
  <c r="AI75" i="15"/>
  <c r="AI43" i="15"/>
  <c r="AF189" i="15"/>
  <c r="AF157" i="15"/>
  <c r="AF125" i="15"/>
  <c r="AF106" i="15"/>
  <c r="AF90" i="15"/>
  <c r="AF74" i="15"/>
  <c r="AF58" i="15"/>
  <c r="AF42" i="15"/>
  <c r="AF26" i="15"/>
  <c r="AO106" i="15"/>
  <c r="AO42" i="15"/>
  <c r="AM149" i="15"/>
  <c r="AM85" i="15"/>
  <c r="AM33" i="15"/>
  <c r="AK172" i="15"/>
  <c r="AK140" i="15"/>
  <c r="AK108" i="15"/>
  <c r="AK76" i="15"/>
  <c r="AK44" i="15"/>
  <c r="AI192" i="15"/>
  <c r="AI160" i="15"/>
  <c r="AI128" i="15"/>
  <c r="AI96" i="15"/>
  <c r="AI64" i="15"/>
  <c r="AI32" i="15"/>
  <c r="AF170" i="15"/>
  <c r="AF138" i="15"/>
  <c r="AF113" i="15"/>
  <c r="AF97" i="15"/>
  <c r="AF81" i="15"/>
  <c r="AF65" i="15"/>
  <c r="AF49" i="15"/>
  <c r="AF33" i="15"/>
  <c r="Q7" i="15"/>
  <c r="P402" i="15"/>
  <c r="O397" i="15"/>
  <c r="Q391" i="15"/>
  <c r="P386" i="15"/>
  <c r="O381" i="15"/>
  <c r="Q375" i="15"/>
  <c r="P370" i="15"/>
  <c r="O365" i="15"/>
  <c r="Q359" i="15"/>
  <c r="P354" i="15"/>
  <c r="O349" i="15"/>
  <c r="Q343" i="15"/>
  <c r="P338" i="15"/>
  <c r="AO171" i="15"/>
  <c r="AO139" i="15"/>
  <c r="AO107" i="15"/>
  <c r="AO75" i="15"/>
  <c r="AO43" i="15"/>
  <c r="AM186" i="15"/>
  <c r="AM154" i="15"/>
  <c r="AM122" i="15"/>
  <c r="AM90" i="15"/>
  <c r="AM58" i="15"/>
  <c r="AO178" i="15"/>
  <c r="AO146" i="15"/>
  <c r="AO177" i="15"/>
  <c r="AO145" i="15"/>
  <c r="AO113" i="15"/>
  <c r="AO81" i="15"/>
  <c r="AO49" i="15"/>
  <c r="AM192" i="15"/>
  <c r="AM160" i="15"/>
  <c r="AM128" i="15"/>
  <c r="AM96" i="15"/>
  <c r="AM64" i="15"/>
  <c r="AM32" i="15"/>
  <c r="AK175" i="15"/>
  <c r="AK143" i="15"/>
  <c r="AK111" i="15"/>
  <c r="AK79" i="15"/>
  <c r="AK47" i="15"/>
  <c r="AI190" i="15"/>
  <c r="AI158" i="15"/>
  <c r="AI126" i="15"/>
  <c r="AI94" i="15"/>
  <c r="AI66" i="15"/>
  <c r="AI46" i="15"/>
  <c r="AI26" i="15"/>
  <c r="AF180" i="15"/>
  <c r="AF160" i="15"/>
  <c r="AF140" i="15"/>
  <c r="AO188" i="15"/>
  <c r="AO168" i="15"/>
  <c r="AO148" i="15"/>
  <c r="AO124" i="15"/>
  <c r="AO104" i="15"/>
  <c r="AO84" i="15"/>
  <c r="AO60" i="15"/>
  <c r="AO40" i="15"/>
  <c r="AO20" i="15"/>
  <c r="AM171" i="15"/>
  <c r="AM151" i="15"/>
  <c r="AM131" i="15"/>
  <c r="AM107" i="15"/>
  <c r="AM87" i="15"/>
  <c r="AM67" i="15"/>
  <c r="AM51" i="15"/>
  <c r="AM35" i="15"/>
  <c r="AM19" i="15"/>
  <c r="AK178" i="15"/>
  <c r="AK162" i="15"/>
  <c r="AK146" i="15"/>
  <c r="AK130" i="15"/>
  <c r="AK114" i="15"/>
  <c r="AK98" i="15"/>
  <c r="AK82" i="15"/>
  <c r="AK66" i="15"/>
  <c r="AK50" i="15"/>
  <c r="AK34" i="15"/>
  <c r="AK18" i="15"/>
  <c r="AI177" i="15"/>
  <c r="AI161" i="15"/>
  <c r="AI145" i="15"/>
  <c r="AI129" i="15"/>
  <c r="AI113" i="15"/>
  <c r="AI97" i="15"/>
  <c r="AI81" i="15"/>
  <c r="AI65" i="15"/>
  <c r="AI49" i="15"/>
  <c r="AI33" i="15"/>
  <c r="AF191" i="15"/>
  <c r="AF175" i="15"/>
  <c r="AF159" i="15"/>
  <c r="AF143" i="15"/>
  <c r="AF127" i="15"/>
  <c r="AO110" i="15"/>
  <c r="AO46" i="15"/>
  <c r="AM153" i="15"/>
  <c r="AM89" i="15"/>
  <c r="AM34" i="15"/>
  <c r="AK181" i="15"/>
  <c r="AK149" i="15"/>
  <c r="AK117" i="15"/>
  <c r="AK85" i="15"/>
  <c r="AK53" i="15"/>
  <c r="AK21" i="15"/>
  <c r="AI163" i="15"/>
  <c r="AI131" i="15"/>
  <c r="AI99" i="15"/>
  <c r="AI67" i="15"/>
  <c r="AI35" i="15"/>
  <c r="AF181" i="15"/>
  <c r="AF149" i="15"/>
  <c r="AF118" i="15"/>
  <c r="AF102" i="15"/>
  <c r="AF86" i="15"/>
  <c r="AF70" i="15"/>
  <c r="AF54" i="15"/>
  <c r="AF38" i="15"/>
  <c r="AF22" i="15"/>
  <c r="AO90" i="15"/>
  <c r="AO26" i="15"/>
  <c r="AM133" i="15"/>
  <c r="AM69" i="15"/>
  <c r="AM25" i="15"/>
  <c r="AK164" i="15"/>
  <c r="AK132" i="15"/>
  <c r="AK100" i="15"/>
  <c r="AK68" i="15"/>
  <c r="AK36" i="15"/>
  <c r="AI184" i="15"/>
  <c r="AI152" i="15"/>
  <c r="AI120" i="15"/>
  <c r="AI88" i="15"/>
  <c r="AI56" i="15"/>
  <c r="AI24" i="15"/>
  <c r="AF162" i="15"/>
  <c r="AF130" i="15"/>
  <c r="AF109" i="15"/>
  <c r="AF93" i="15"/>
  <c r="AF77" i="15"/>
  <c r="AF61" i="15"/>
  <c r="AF45" i="15"/>
  <c r="AF29" i="15"/>
  <c r="P406" i="15"/>
  <c r="O401" i="15"/>
  <c r="Q395" i="15"/>
  <c r="AO167" i="15"/>
  <c r="AO135" i="15"/>
  <c r="AO103" i="15"/>
  <c r="AO71" i="15"/>
  <c r="AO39" i="15"/>
  <c r="AM182" i="15"/>
  <c r="AM150" i="15"/>
  <c r="AM118" i="15"/>
  <c r="AM86" i="15"/>
  <c r="AM54" i="15"/>
  <c r="AO174" i="15"/>
  <c r="AO142" i="15"/>
  <c r="AO173" i="15"/>
  <c r="AO141" i="15"/>
  <c r="AO109" i="15"/>
  <c r="AO77" i="15"/>
  <c r="AO45" i="15"/>
  <c r="AM188" i="15"/>
  <c r="AM156" i="15"/>
  <c r="AM124" i="15"/>
  <c r="AM92" i="15"/>
  <c r="AM60" i="15"/>
  <c r="AM28" i="15"/>
  <c r="AK171" i="15"/>
  <c r="AK139" i="15"/>
  <c r="AK107" i="15"/>
  <c r="AK75" i="15"/>
  <c r="AK43" i="15"/>
  <c r="AI186" i="15"/>
  <c r="AI154" i="15"/>
  <c r="AI122" i="15"/>
  <c r="AI90" i="15"/>
  <c r="AI62" i="15"/>
  <c r="AI42" i="15"/>
  <c r="AI18" i="15"/>
  <c r="AF176" i="15"/>
  <c r="AF156" i="15"/>
  <c r="AF132" i="15"/>
  <c r="AO184" i="15"/>
  <c r="AO164" i="15"/>
  <c r="AO140" i="15"/>
  <c r="AO120" i="15"/>
  <c r="AO100" i="15"/>
  <c r="AO76" i="15"/>
  <c r="AO56" i="15"/>
  <c r="AO36" i="15"/>
  <c r="AM187" i="15"/>
  <c r="AM167" i="15"/>
  <c r="AM147" i="15"/>
  <c r="AM123" i="15"/>
  <c r="AM103" i="15"/>
  <c r="AM83" i="15"/>
  <c r="AM63" i="15"/>
  <c r="AM47" i="15"/>
  <c r="AM31" i="15"/>
  <c r="AK190" i="15"/>
  <c r="AK174" i="15"/>
  <c r="AK158" i="15"/>
  <c r="AK142" i="15"/>
  <c r="AK126" i="15"/>
  <c r="AK110" i="15"/>
  <c r="AK94" i="15"/>
  <c r="AK78" i="15"/>
  <c r="AK62" i="15"/>
  <c r="AK46" i="15"/>
  <c r="AK30" i="15"/>
  <c r="AI189" i="15"/>
  <c r="AI173" i="15"/>
  <c r="AI157" i="15"/>
  <c r="AI141" i="15"/>
  <c r="AI125" i="15"/>
  <c r="AI109" i="15"/>
  <c r="AI93" i="15"/>
  <c r="AI77" i="15"/>
  <c r="AI61" i="15"/>
  <c r="AI45" i="15"/>
  <c r="AI29" i="15"/>
  <c r="AF187" i="15"/>
  <c r="AF171" i="15"/>
  <c r="AF155" i="15"/>
  <c r="AF139" i="15"/>
  <c r="AF123" i="15"/>
  <c r="AO94" i="15"/>
  <c r="AO30" i="15"/>
  <c r="AM137" i="15"/>
  <c r="AM73" i="15"/>
  <c r="AM26" i="15"/>
  <c r="AK173" i="15"/>
  <c r="AK141" i="15"/>
  <c r="AK109" i="15"/>
  <c r="AK77" i="15"/>
  <c r="AK45" i="15"/>
  <c r="AI187" i="15"/>
  <c r="AI155" i="15"/>
  <c r="AI123" i="15"/>
  <c r="AI91" i="15"/>
  <c r="AI59" i="15"/>
  <c r="AI27" i="15"/>
  <c r="AF173" i="15"/>
  <c r="AF141" i="15"/>
  <c r="AF114" i="15"/>
  <c r="AF98" i="15"/>
  <c r="AF82" i="15"/>
  <c r="AF66" i="15"/>
  <c r="AF50" i="15"/>
  <c r="AF34" i="15"/>
  <c r="AF18" i="15"/>
  <c r="AO74" i="15"/>
  <c r="AM181" i="15"/>
  <c r="AM117" i="15"/>
  <c r="AM53" i="15"/>
  <c r="AK188" i="15"/>
  <c r="AK156" i="15"/>
  <c r="AK124" i="15"/>
  <c r="AK92" i="15"/>
  <c r="AK60" i="15"/>
  <c r="AK28" i="15"/>
  <c r="AI176" i="15"/>
  <c r="AI144" i="15"/>
  <c r="AI112" i="15"/>
  <c r="AI80" i="15"/>
  <c r="AI48" i="15"/>
  <c r="AF186" i="15"/>
  <c r="AF154" i="15"/>
  <c r="AF122" i="15"/>
  <c r="AF105" i="15"/>
  <c r="AF89" i="15"/>
  <c r="AF73" i="15"/>
  <c r="AF57" i="15"/>
  <c r="AF41" i="15"/>
  <c r="AF25" i="15"/>
  <c r="O405" i="15"/>
  <c r="Q399" i="15"/>
  <c r="P394" i="15"/>
  <c r="O389" i="15"/>
  <c r="Q383" i="15"/>
  <c r="P378" i="15"/>
  <c r="O373" i="15"/>
  <c r="Q367" i="15"/>
  <c r="P362" i="15"/>
  <c r="O357" i="15"/>
  <c r="Q351" i="15"/>
  <c r="P346" i="15"/>
  <c r="O341" i="15"/>
  <c r="Q335" i="15"/>
  <c r="P330" i="15"/>
  <c r="O325" i="15"/>
  <c r="Q319" i="15"/>
  <c r="P314" i="15"/>
  <c r="O309" i="15"/>
  <c r="Q303" i="15"/>
  <c r="P298" i="15"/>
  <c r="O293" i="15"/>
  <c r="Q287" i="15"/>
  <c r="P282" i="15"/>
  <c r="O277" i="15"/>
  <c r="Q271" i="15"/>
  <c r="P266" i="15"/>
  <c r="O261" i="15"/>
  <c r="Q255" i="15"/>
  <c r="P250" i="15"/>
  <c r="O245" i="15"/>
  <c r="Q239" i="15"/>
  <c r="P234" i="15"/>
  <c r="O229" i="15"/>
  <c r="Q223" i="15"/>
  <c r="P218" i="15"/>
  <c r="O213" i="15"/>
  <c r="Q207" i="15"/>
  <c r="P202" i="15"/>
  <c r="O197" i="15"/>
  <c r="O191" i="15"/>
  <c r="P186" i="15"/>
  <c r="Q181" i="15"/>
  <c r="O175" i="15"/>
  <c r="P170" i="15"/>
  <c r="Q165" i="15"/>
  <c r="O159" i="15"/>
  <c r="P154" i="15"/>
  <c r="Q149" i="15"/>
  <c r="O143" i="15"/>
  <c r="P138" i="15"/>
  <c r="Q133" i="15"/>
  <c r="O127" i="15"/>
  <c r="P122" i="15"/>
  <c r="Q117" i="15"/>
  <c r="O111" i="15"/>
  <c r="P106" i="15"/>
  <c r="Q101" i="15"/>
  <c r="O95" i="15"/>
  <c r="P90" i="15"/>
  <c r="Q85" i="15"/>
  <c r="O79" i="15"/>
  <c r="P74" i="15"/>
  <c r="Q69" i="15"/>
  <c r="O63" i="15"/>
  <c r="P58" i="15"/>
  <c r="Q53" i="15"/>
  <c r="O47" i="15"/>
  <c r="P42" i="15"/>
  <c r="Q37" i="15"/>
  <c r="O31" i="15"/>
  <c r="Q26" i="15"/>
  <c r="AO102" i="15"/>
  <c r="AO38" i="15"/>
  <c r="AM145" i="15"/>
  <c r="AM81" i="15"/>
  <c r="AM30" i="15"/>
  <c r="AK169" i="15"/>
  <c r="AK137" i="15"/>
  <c r="AK105" i="15"/>
  <c r="AK73" i="15"/>
  <c r="AK41" i="15"/>
  <c r="AI183" i="15"/>
  <c r="AI151" i="15"/>
  <c r="AI119" i="15"/>
  <c r="AI87" i="15"/>
  <c r="AI55" i="15"/>
  <c r="AI23" i="15"/>
  <c r="AF161" i="15"/>
  <c r="AF129" i="15"/>
  <c r="AF108" i="15"/>
  <c r="AF92" i="15"/>
  <c r="AF76" i="15"/>
  <c r="AF60" i="15"/>
  <c r="AF44" i="15"/>
  <c r="AF28" i="15"/>
  <c r="Q406" i="15"/>
  <c r="O402" i="15"/>
  <c r="Q396" i="15"/>
  <c r="P391" i="15"/>
  <c r="O386" i="15"/>
  <c r="Q380" i="15"/>
  <c r="P375" i="15"/>
  <c r="O370" i="15"/>
  <c r="Q364" i="15"/>
  <c r="P359" i="15"/>
  <c r="O354" i="15"/>
  <c r="Q348" i="15"/>
  <c r="P343" i="15"/>
  <c r="O338" i="15"/>
  <c r="Q332" i="15"/>
  <c r="P327" i="15"/>
  <c r="O322" i="15"/>
  <c r="Q316" i="15"/>
  <c r="P311" i="15"/>
  <c r="O306" i="15"/>
  <c r="Q300" i="15"/>
  <c r="P295" i="15"/>
  <c r="O290" i="15"/>
  <c r="Q284" i="15"/>
  <c r="P279" i="15"/>
  <c r="O274" i="15"/>
  <c r="Q268" i="15"/>
  <c r="P263" i="15"/>
  <c r="O258" i="15"/>
  <c r="Q252" i="15"/>
  <c r="P247" i="15"/>
  <c r="O242" i="15"/>
  <c r="P390" i="15"/>
  <c r="O369" i="15"/>
  <c r="Q347" i="15"/>
  <c r="Q331" i="15"/>
  <c r="O321" i="15"/>
  <c r="P310" i="15"/>
  <c r="Q299" i="15"/>
  <c r="O289" i="15"/>
  <c r="P278" i="15"/>
  <c r="Q267" i="15"/>
  <c r="O257" i="15"/>
  <c r="P246" i="15"/>
  <c r="Q235" i="15"/>
  <c r="O225" i="15"/>
  <c r="P214" i="15"/>
  <c r="Q203" i="15"/>
  <c r="Q195" i="15"/>
  <c r="Q189" i="15"/>
  <c r="P182" i="15"/>
  <c r="P174" i="15"/>
  <c r="O167" i="15"/>
  <c r="Q161" i="15"/>
  <c r="Q153" i="15"/>
  <c r="P146" i="15"/>
  <c r="O139" i="15"/>
  <c r="O131" i="15"/>
  <c r="Q125" i="15"/>
  <c r="P118" i="15"/>
  <c r="P110" i="15"/>
  <c r="O103" i="15"/>
  <c r="Q97" i="15"/>
  <c r="Q89" i="15"/>
  <c r="P82" i="15"/>
  <c r="O75" i="15"/>
  <c r="O67" i="15"/>
  <c r="Q61" i="15"/>
  <c r="P54" i="15"/>
  <c r="P46" i="15"/>
  <c r="O39" i="15"/>
  <c r="Q33" i="15"/>
  <c r="O25" i="15"/>
  <c r="AO70" i="15"/>
  <c r="AM161" i="15"/>
  <c r="AM65" i="15"/>
  <c r="AK185" i="15"/>
  <c r="AK145" i="15"/>
  <c r="AK97" i="15"/>
  <c r="AK57" i="15"/>
  <c r="AI191" i="15"/>
  <c r="AI143" i="15"/>
  <c r="AI103" i="15"/>
  <c r="AI63" i="15"/>
  <c r="AF185" i="15"/>
  <c r="AF145" i="15"/>
  <c r="AF112" i="15"/>
  <c r="AF88" i="15"/>
  <c r="AF68" i="15"/>
  <c r="AF48" i="15"/>
  <c r="AF24" i="15"/>
  <c r="Q404" i="15"/>
  <c r="O398" i="15"/>
  <c r="O390" i="15"/>
  <c r="P383" i="15"/>
  <c r="Q376" i="15"/>
  <c r="Q368" i="15"/>
  <c r="O362" i="15"/>
  <c r="P355" i="15"/>
  <c r="P347" i="15"/>
  <c r="Q340" i="15"/>
  <c r="O334" i="15"/>
  <c r="O326" i="15"/>
  <c r="P319" i="15"/>
  <c r="Q312" i="15"/>
  <c r="Q304" i="15"/>
  <c r="O298" i="15"/>
  <c r="P291" i="15"/>
  <c r="P283" i="15"/>
  <c r="Q276" i="15"/>
  <c r="O270" i="15"/>
  <c r="O262" i="15"/>
  <c r="P255" i="15"/>
  <c r="Q248" i="15"/>
  <c r="Q240" i="15"/>
  <c r="P235" i="15"/>
  <c r="O230" i="15"/>
  <c r="Q224" i="15"/>
  <c r="P219" i="15"/>
  <c r="O214" i="15"/>
  <c r="Q208" i="15"/>
  <c r="P203" i="15"/>
  <c r="O198" i="15"/>
  <c r="Q192" i="15"/>
  <c r="O186" i="15"/>
  <c r="P181" i="15"/>
  <c r="Q176" i="15"/>
  <c r="O170" i="15"/>
  <c r="P165" i="15"/>
  <c r="Q160" i="15"/>
  <c r="O154" i="15"/>
  <c r="P149" i="15"/>
  <c r="AO114" i="15"/>
  <c r="AO50" i="15"/>
  <c r="AM173" i="15"/>
  <c r="AM109" i="15"/>
  <c r="AM45" i="15"/>
  <c r="AK192" i="15"/>
  <c r="AK160" i="15"/>
  <c r="AK128" i="15"/>
  <c r="AK96" i="15"/>
  <c r="AK64" i="15"/>
  <c r="AK32" i="15"/>
  <c r="AI172" i="15"/>
  <c r="AI140" i="15"/>
  <c r="AI108" i="15"/>
  <c r="AI76" i="15"/>
  <c r="AI44" i="15"/>
  <c r="AF190" i="15"/>
  <c r="AF158" i="15"/>
  <c r="AF126" i="15"/>
  <c r="AF107" i="15"/>
  <c r="AF91" i="15"/>
  <c r="AF75" i="15"/>
  <c r="AF59" i="15"/>
  <c r="AF43" i="15"/>
  <c r="AF27" i="15"/>
  <c r="P404" i="15"/>
  <c r="O399" i="15"/>
  <c r="Q393" i="15"/>
  <c r="P388" i="15"/>
  <c r="O383" i="15"/>
  <c r="Q377" i="15"/>
  <c r="P372" i="15"/>
  <c r="O367" i="15"/>
  <c r="Q361" i="15"/>
  <c r="P356" i="15"/>
  <c r="O351" i="15"/>
  <c r="Q345" i="15"/>
  <c r="P340" i="15"/>
  <c r="O335" i="15"/>
  <c r="Q329" i="15"/>
  <c r="P324" i="15"/>
  <c r="O319" i="15"/>
  <c r="Q313" i="15"/>
  <c r="P308" i="15"/>
  <c r="O303" i="15"/>
  <c r="Q297" i="15"/>
  <c r="P292" i="15"/>
  <c r="O287" i="15"/>
  <c r="Q281" i="15"/>
  <c r="P276" i="15"/>
  <c r="O271" i="15"/>
  <c r="Q265" i="15"/>
  <c r="P260" i="15"/>
  <c r="O255" i="15"/>
  <c r="Q249" i="15"/>
  <c r="P244" i="15"/>
  <c r="O239" i="15"/>
  <c r="Q233" i="15"/>
  <c r="P228" i="15"/>
  <c r="O223" i="15"/>
  <c r="Q217" i="15"/>
  <c r="P212" i="15"/>
  <c r="O207" i="15"/>
  <c r="Q201" i="15"/>
  <c r="P196" i="15"/>
  <c r="Q191" i="15"/>
  <c r="O185" i="15"/>
  <c r="P180" i="15"/>
  <c r="Q175" i="15"/>
  <c r="O169" i="15"/>
  <c r="P164" i="15"/>
  <c r="Q159" i="15"/>
  <c r="O385" i="15"/>
  <c r="Q363" i="15"/>
  <c r="P342" i="15"/>
  <c r="Q327" i="15"/>
  <c r="O317" i="15"/>
  <c r="P306" i="15"/>
  <c r="Q295" i="15"/>
  <c r="O285" i="15"/>
  <c r="P274" i="15"/>
  <c r="Q263" i="15"/>
  <c r="O253" i="15"/>
  <c r="P242" i="15"/>
  <c r="Q231" i="15"/>
  <c r="O221" i="15"/>
  <c r="P210" i="15"/>
  <c r="O201" i="15"/>
  <c r="P194" i="15"/>
  <c r="O187" i="15"/>
  <c r="O179" i="15"/>
  <c r="Q173" i="15"/>
  <c r="P166" i="15"/>
  <c r="P158" i="15"/>
  <c r="O151" i="15"/>
  <c r="Q145" i="15"/>
  <c r="Q137" i="15"/>
  <c r="P130" i="15"/>
  <c r="O123" i="15"/>
  <c r="O115" i="15"/>
  <c r="Q109" i="15"/>
  <c r="P102" i="15"/>
  <c r="P94" i="15"/>
  <c r="O87" i="15"/>
  <c r="Q81" i="15"/>
  <c r="Q73" i="15"/>
  <c r="P66" i="15"/>
  <c r="O59" i="15"/>
  <c r="O51" i="15"/>
  <c r="Q45" i="15"/>
  <c r="P38" i="15"/>
  <c r="P30" i="15"/>
  <c r="Q24" i="15"/>
  <c r="AO54" i="15"/>
  <c r="AM129" i="15"/>
  <c r="AM49" i="15"/>
  <c r="AK177" i="15"/>
  <c r="AK129" i="15"/>
  <c r="AK89" i="15"/>
  <c r="AK49" i="15"/>
  <c r="AI175" i="15"/>
  <c r="AI135" i="15"/>
  <c r="AI95" i="15"/>
  <c r="AI47" i="15"/>
  <c r="AF177" i="15"/>
  <c r="AF137" i="15"/>
  <c r="AF104" i="15"/>
  <c r="AF84" i="15"/>
  <c r="AF64" i="15"/>
  <c r="AF40" i="15"/>
  <c r="AF20" i="15"/>
  <c r="P403" i="15"/>
  <c r="P395" i="15"/>
  <c r="Q388" i="15"/>
  <c r="O382" i="15"/>
  <c r="O374" i="15"/>
  <c r="P367" i="15"/>
  <c r="Q360" i="15"/>
  <c r="Q352" i="15"/>
  <c r="O346" i="15"/>
  <c r="P339" i="15"/>
  <c r="P331" i="15"/>
  <c r="Q324" i="15"/>
  <c r="O318" i="15"/>
  <c r="O310" i="15"/>
  <c r="P303" i="15"/>
  <c r="Q296" i="15"/>
  <c r="Q288" i="15"/>
  <c r="O282" i="15"/>
  <c r="P275" i="15"/>
  <c r="P267" i="15"/>
  <c r="Q260" i="15"/>
  <c r="O254" i="15"/>
  <c r="O246" i="15"/>
  <c r="P239" i="15"/>
  <c r="O234" i="15"/>
  <c r="Q228" i="15"/>
  <c r="P223" i="15"/>
  <c r="O218" i="15"/>
  <c r="Q212" i="15"/>
  <c r="P207" i="15"/>
  <c r="O202" i="15"/>
  <c r="Q196" i="15"/>
  <c r="O190" i="15"/>
  <c r="P185" i="15"/>
  <c r="Q180" i="15"/>
  <c r="O174" i="15"/>
  <c r="P169" i="15"/>
  <c r="Q164" i="15"/>
  <c r="O158" i="15"/>
  <c r="P153" i="15"/>
  <c r="Q148" i="15"/>
  <c r="AO98" i="15"/>
  <c r="AO34" i="15"/>
  <c r="AM157" i="15"/>
  <c r="AM93" i="15"/>
  <c r="AM37" i="15"/>
  <c r="AK184" i="15"/>
  <c r="AK152" i="15"/>
  <c r="AK120" i="15"/>
  <c r="AK88" i="15"/>
  <c r="AK56" i="15"/>
  <c r="AK24" i="15"/>
  <c r="AI164" i="15"/>
  <c r="AI132" i="15"/>
  <c r="AI100" i="15"/>
  <c r="AI68" i="15"/>
  <c r="AI36" i="15"/>
  <c r="AF182" i="15"/>
  <c r="AF150" i="15"/>
  <c r="AF120" i="15"/>
  <c r="AF103" i="15"/>
  <c r="AF87" i="15"/>
  <c r="AF71" i="15"/>
  <c r="AF55" i="15"/>
  <c r="AF39" i="15"/>
  <c r="AF23" i="15"/>
  <c r="O403" i="15"/>
  <c r="Q397" i="15"/>
  <c r="P392" i="15"/>
  <c r="O387" i="15"/>
  <c r="Q381" i="15"/>
  <c r="P376" i="15"/>
  <c r="O371" i="15"/>
  <c r="Q365" i="15"/>
  <c r="P360" i="15"/>
  <c r="O355" i="15"/>
  <c r="Q349" i="15"/>
  <c r="P344" i="15"/>
  <c r="O339" i="15"/>
  <c r="Q333" i="15"/>
  <c r="P328" i="15"/>
  <c r="O323" i="15"/>
  <c r="Q317" i="15"/>
  <c r="P312" i="15"/>
  <c r="O307" i="15"/>
  <c r="Q301" i="15"/>
  <c r="P296" i="15"/>
  <c r="O291" i="15"/>
  <c r="Q285" i="15"/>
  <c r="P280" i="15"/>
  <c r="O275" i="15"/>
  <c r="Q269" i="15"/>
  <c r="P264" i="15"/>
  <c r="O259" i="15"/>
  <c r="Q253" i="15"/>
  <c r="P248" i="15"/>
  <c r="O243" i="15"/>
  <c r="Q237" i="15"/>
  <c r="P232" i="15"/>
  <c r="O227" i="15"/>
  <c r="Q221" i="15"/>
  <c r="P216" i="15"/>
  <c r="O211" i="15"/>
  <c r="Q205" i="15"/>
  <c r="P200" i="15"/>
  <c r="O195" i="15"/>
  <c r="O189" i="15"/>
  <c r="P184" i="15"/>
  <c r="Q179" i="15"/>
  <c r="O173" i="15"/>
  <c r="P168" i="15"/>
  <c r="Q379" i="15"/>
  <c r="P358" i="15"/>
  <c r="O337" i="15"/>
  <c r="P326" i="15"/>
  <c r="Q315" i="15"/>
  <c r="O305" i="15"/>
  <c r="P294" i="15"/>
  <c r="Q283" i="15"/>
  <c r="O273" i="15"/>
  <c r="P262" i="15"/>
  <c r="Q251" i="15"/>
  <c r="O241" i="15"/>
  <c r="P230" i="15"/>
  <c r="Q219" i="15"/>
  <c r="O209" i="15"/>
  <c r="Q199" i="15"/>
  <c r="O193" i="15"/>
  <c r="Q185" i="15"/>
  <c r="P178" i="15"/>
  <c r="O171" i="15"/>
  <c r="O163" i="15"/>
  <c r="Q157" i="15"/>
  <c r="P150" i="15"/>
  <c r="P142" i="15"/>
  <c r="O135" i="15"/>
  <c r="Q129" i="15"/>
  <c r="Q121" i="15"/>
  <c r="P114" i="15"/>
  <c r="O107" i="15"/>
  <c r="O99" i="15"/>
  <c r="Q93" i="15"/>
  <c r="P86" i="15"/>
  <c r="P78" i="15"/>
  <c r="O71" i="15"/>
  <c r="Q65" i="15"/>
  <c r="Q57" i="15"/>
  <c r="P50" i="15"/>
  <c r="O43" i="15"/>
  <c r="O35" i="15"/>
  <c r="Q29" i="15"/>
  <c r="AO118" i="15"/>
  <c r="AO22" i="15"/>
  <c r="AM113" i="15"/>
  <c r="AM38" i="15"/>
  <c r="AK161" i="15"/>
  <c r="AK121" i="15"/>
  <c r="AK81" i="15"/>
  <c r="AK33" i="15"/>
  <c r="AI167" i="15"/>
  <c r="AI127" i="15"/>
  <c r="AI79" i="15"/>
  <c r="AI39" i="15"/>
  <c r="AF169" i="15"/>
  <c r="AF121" i="15"/>
  <c r="AF100" i="15"/>
  <c r="AF80" i="15"/>
  <c r="AF56" i="15"/>
  <c r="AF36" i="15"/>
  <c r="Q6" i="15"/>
  <c r="Q400" i="15"/>
  <c r="O394" i="15"/>
  <c r="P387" i="15"/>
  <c r="P379" i="15"/>
  <c r="Q372" i="15"/>
  <c r="O366" i="15"/>
  <c r="O358" i="15"/>
  <c r="P351" i="15"/>
  <c r="Q344" i="15"/>
  <c r="Q336" i="15"/>
  <c r="O330" i="15"/>
  <c r="P323" i="15"/>
  <c r="P315" i="15"/>
  <c r="Q308" i="15"/>
  <c r="O302" i="15"/>
  <c r="O294" i="15"/>
  <c r="P287" i="15"/>
  <c r="Q280" i="15"/>
  <c r="Q272" i="15"/>
  <c r="O266" i="15"/>
  <c r="P259" i="15"/>
  <c r="P251" i="15"/>
  <c r="Q244" i="15"/>
  <c r="O238" i="15"/>
  <c r="Q232" i="15"/>
  <c r="P227" i="15"/>
  <c r="O222" i="15"/>
  <c r="Q216" i="15"/>
  <c r="P211" i="15"/>
  <c r="O206" i="15"/>
  <c r="Q200" i="15"/>
  <c r="P195" i="15"/>
  <c r="P189" i="15"/>
  <c r="Q184" i="15"/>
  <c r="O178" i="15"/>
  <c r="P173" i="15"/>
  <c r="Q168" i="15"/>
  <c r="O162" i="15"/>
  <c r="P157" i="15"/>
  <c r="Q152" i="15"/>
  <c r="O146" i="15"/>
  <c r="AO82" i="15"/>
  <c r="AO18" i="15"/>
  <c r="AM141" i="15"/>
  <c r="AM77" i="15"/>
  <c r="AM29" i="15"/>
  <c r="AK176" i="15"/>
  <c r="AK144" i="15"/>
  <c r="AK112" i="15"/>
  <c r="AK80" i="15"/>
  <c r="AK48" i="15"/>
  <c r="AI188" i="15"/>
  <c r="AI156" i="15"/>
  <c r="AI124" i="15"/>
  <c r="AI92" i="15"/>
  <c r="AI60" i="15"/>
  <c r="AI28" i="15"/>
  <c r="AF174" i="15"/>
  <c r="AF142" i="15"/>
  <c r="AF115" i="15"/>
  <c r="AF99" i="15"/>
  <c r="AF83" i="15"/>
  <c r="AF67" i="15"/>
  <c r="AF51" i="15"/>
  <c r="AF35" i="15"/>
  <c r="AF19" i="15"/>
  <c r="Q401" i="15"/>
  <c r="P396" i="15"/>
  <c r="O391" i="15"/>
  <c r="Q385" i="15"/>
  <c r="P380" i="15"/>
  <c r="O375" i="15"/>
  <c r="Q369" i="15"/>
  <c r="P364" i="15"/>
  <c r="O359" i="15"/>
  <c r="Q353" i="15"/>
  <c r="P348" i="15"/>
  <c r="O343" i="15"/>
  <c r="Q337" i="15"/>
  <c r="P332" i="15"/>
  <c r="O327" i="15"/>
  <c r="Q321" i="15"/>
  <c r="P316" i="15"/>
  <c r="O311" i="15"/>
  <c r="Q305" i="15"/>
  <c r="P300" i="15"/>
  <c r="O295" i="15"/>
  <c r="Q289" i="15"/>
  <c r="P284" i="15"/>
  <c r="O279" i="15"/>
  <c r="Q273" i="15"/>
  <c r="P268" i="15"/>
  <c r="O263" i="15"/>
  <c r="Q257" i="15"/>
  <c r="P252" i="15"/>
  <c r="O247" i="15"/>
  <c r="Q241" i="15"/>
  <c r="P236" i="15"/>
  <c r="O231" i="15"/>
  <c r="Q225" i="15"/>
  <c r="P220" i="15"/>
  <c r="O215" i="15"/>
  <c r="Q209" i="15"/>
  <c r="P204" i="15"/>
  <c r="O199" i="15"/>
  <c r="Q193" i="15"/>
  <c r="P188" i="15"/>
  <c r="Q183" i="15"/>
  <c r="O177" i="15"/>
  <c r="P172" i="15"/>
  <c r="P374" i="15"/>
  <c r="O353" i="15"/>
  <c r="O333" i="15"/>
  <c r="P322" i="15"/>
  <c r="Q311" i="15"/>
  <c r="O301" i="15"/>
  <c r="P290" i="15"/>
  <c r="Q279" i="15"/>
  <c r="O269" i="15"/>
  <c r="P258" i="15"/>
  <c r="Q247" i="15"/>
  <c r="O237" i="15"/>
  <c r="P226" i="15"/>
  <c r="Q215" i="15"/>
  <c r="O205" i="15"/>
  <c r="P198" i="15"/>
  <c r="P190" i="15"/>
  <c r="O183" i="15"/>
  <c r="Q177" i="15"/>
  <c r="Q169" i="15"/>
  <c r="P162" i="15"/>
  <c r="O155" i="15"/>
  <c r="O147" i="15"/>
  <c r="Q141" i="15"/>
  <c r="P134" i="15"/>
  <c r="P126" i="15"/>
  <c r="O119" i="15"/>
  <c r="Q113" i="15"/>
  <c r="Q105" i="15"/>
  <c r="P98" i="15"/>
  <c r="O91" i="15"/>
  <c r="O83" i="15"/>
  <c r="Q77" i="15"/>
  <c r="P70" i="15"/>
  <c r="P62" i="15"/>
  <c r="O55" i="15"/>
  <c r="Q49" i="15"/>
  <c r="Q41" i="15"/>
  <c r="P34" i="15"/>
  <c r="O27" i="15"/>
  <c r="AO86" i="15"/>
  <c r="AM177" i="15"/>
  <c r="AM97" i="15"/>
  <c r="AM22" i="15"/>
  <c r="AK153" i="15"/>
  <c r="AK113" i="15"/>
  <c r="AK65" i="15"/>
  <c r="AK25" i="15"/>
  <c r="AI159" i="15"/>
  <c r="AI111" i="15"/>
  <c r="AI71" i="15"/>
  <c r="AI31" i="15"/>
  <c r="AF153" i="15"/>
  <c r="AF116" i="15"/>
  <c r="AF96" i="15"/>
  <c r="AF72" i="15"/>
  <c r="AF52" i="15"/>
  <c r="AF32" i="15"/>
  <c r="O406" i="15"/>
  <c r="P399" i="15"/>
  <c r="Q392" i="15"/>
  <c r="Q384" i="15"/>
  <c r="O378" i="15"/>
  <c r="P371" i="15"/>
  <c r="P363" i="15"/>
  <c r="Q356" i="15"/>
  <c r="O350" i="15"/>
  <c r="O342" i="15"/>
  <c r="P335" i="15"/>
  <c r="Q328" i="15"/>
  <c r="Q320" i="15"/>
  <c r="O314" i="15"/>
  <c r="P307" i="15"/>
  <c r="P299" i="15"/>
  <c r="Q292" i="15"/>
  <c r="O286" i="15"/>
  <c r="O278" i="15"/>
  <c r="P271" i="15"/>
  <c r="Q264" i="15"/>
  <c r="Q256" i="15"/>
  <c r="O250" i="15"/>
  <c r="P243" i="15"/>
  <c r="Q236" i="15"/>
  <c r="P231" i="15"/>
  <c r="O226" i="15"/>
  <c r="Q220" i="15"/>
  <c r="P215" i="15"/>
  <c r="O210" i="15"/>
  <c r="Q204" i="15"/>
  <c r="P199" i="15"/>
  <c r="O194" i="15"/>
  <c r="Q188" i="15"/>
  <c r="O182" i="15"/>
  <c r="P177" i="15"/>
  <c r="Q172" i="15"/>
  <c r="O166" i="15"/>
  <c r="P161" i="15"/>
  <c r="Q156" i="15"/>
  <c r="O150" i="15"/>
  <c r="P145" i="15"/>
  <c r="AO66" i="15"/>
  <c r="AM189" i="15"/>
  <c r="AM125" i="15"/>
  <c r="AM61" i="15"/>
  <c r="AM21" i="15"/>
  <c r="AK168" i="15"/>
  <c r="AK136" i="15"/>
  <c r="AK104" i="15"/>
  <c r="AK72" i="15"/>
  <c r="AK40" i="15"/>
  <c r="AI180" i="15"/>
  <c r="AI148" i="15"/>
  <c r="AI116" i="15"/>
  <c r="AI84" i="15"/>
  <c r="AI52" i="15"/>
  <c r="AI20" i="15"/>
  <c r="AF166" i="15"/>
  <c r="AF134" i="15"/>
  <c r="AF111" i="15"/>
  <c r="AF95" i="15"/>
  <c r="AF79" i="15"/>
  <c r="AF63" i="15"/>
  <c r="AF47" i="15"/>
  <c r="AF31" i="15"/>
  <c r="Q405" i="15"/>
  <c r="P400" i="15"/>
  <c r="O395" i="15"/>
  <c r="Q389" i="15"/>
  <c r="P384" i="15"/>
  <c r="O379" i="15"/>
  <c r="Q373" i="15"/>
  <c r="P368" i="15"/>
  <c r="O363" i="15"/>
  <c r="Q357" i="15"/>
  <c r="P352" i="15"/>
  <c r="O347" i="15"/>
  <c r="Q341" i="15"/>
  <c r="P336" i="15"/>
  <c r="O331" i="15"/>
  <c r="Q325" i="15"/>
  <c r="P320" i="15"/>
  <c r="O315" i="15"/>
  <c r="Q309" i="15"/>
  <c r="P304" i="15"/>
  <c r="O299" i="15"/>
  <c r="Q293" i="15"/>
  <c r="P288" i="15"/>
  <c r="O283" i="15"/>
  <c r="Q277" i="15"/>
  <c r="P272" i="15"/>
  <c r="O267" i="15"/>
  <c r="Q261" i="15"/>
  <c r="P256" i="15"/>
  <c r="O251" i="15"/>
  <c r="Q245" i="15"/>
  <c r="P240" i="15"/>
  <c r="O235" i="15"/>
  <c r="Q229" i="15"/>
  <c r="P224" i="15"/>
  <c r="O219" i="15"/>
  <c r="Q213" i="15"/>
  <c r="P208" i="15"/>
  <c r="O203" i="15"/>
  <c r="Q197" i="15"/>
  <c r="P192" i="15"/>
  <c r="Q187" i="15"/>
  <c r="O181" i="15"/>
  <c r="P176" i="15"/>
  <c r="Q171" i="15"/>
  <c r="O165" i="15"/>
  <c r="P160" i="15"/>
  <c r="Q155" i="15"/>
  <c r="O149" i="15"/>
  <c r="P144" i="15"/>
  <c r="Q139" i="15"/>
  <c r="O133" i="15"/>
  <c r="P128" i="15"/>
  <c r="Q123" i="15"/>
  <c r="Q402" i="15"/>
  <c r="P381" i="15"/>
  <c r="O360" i="15"/>
  <c r="Q338" i="15"/>
  <c r="P317" i="15"/>
  <c r="O296" i="15"/>
  <c r="Q274" i="15"/>
  <c r="P253" i="15"/>
  <c r="O232" i="15"/>
  <c r="Q210" i="15"/>
  <c r="Q190" i="15"/>
  <c r="Q174" i="15"/>
  <c r="Q158" i="15"/>
  <c r="P143" i="15"/>
  <c r="P135" i="15"/>
  <c r="P127" i="15"/>
  <c r="P119" i="15"/>
  <c r="O114" i="15"/>
  <c r="Q108" i="15"/>
  <c r="Q103" i="15"/>
  <c r="O98" i="15"/>
  <c r="Q92" i="15"/>
  <c r="Q87" i="15"/>
  <c r="O82" i="15"/>
  <c r="Q76" i="15"/>
  <c r="Q71" i="15"/>
  <c r="O66" i="15"/>
  <c r="Q60" i="15"/>
  <c r="Q55" i="15"/>
  <c r="O50" i="15"/>
  <c r="Q44" i="15"/>
  <c r="Q39" i="15"/>
  <c r="O34" i="15"/>
  <c r="Q28" i="15"/>
  <c r="P24" i="15"/>
  <c r="Q18" i="15"/>
  <c r="O12" i="15"/>
  <c r="O7" i="15"/>
  <c r="Q390" i="15"/>
  <c r="P369" i="15"/>
  <c r="O348" i="15"/>
  <c r="Q326" i="15"/>
  <c r="P305" i="15"/>
  <c r="O284" i="15"/>
  <c r="Q262" i="15"/>
  <c r="P241" i="15"/>
  <c r="O220" i="15"/>
  <c r="Q198" i="15"/>
  <c r="P183" i="15"/>
  <c r="P167" i="15"/>
  <c r="P151" i="15"/>
  <c r="O134" i="15"/>
  <c r="O118" i="15"/>
  <c r="P111" i="15"/>
  <c r="P103" i="15"/>
  <c r="P95" i="15"/>
  <c r="P87" i="15"/>
  <c r="P79" i="15"/>
  <c r="P71" i="15"/>
  <c r="P63" i="15"/>
  <c r="P55" i="15"/>
  <c r="P47" i="15"/>
  <c r="P39" i="15"/>
  <c r="P31" i="15"/>
  <c r="P25" i="15"/>
  <c r="P21" i="15"/>
  <c r="Q17" i="15"/>
  <c r="O11" i="15"/>
  <c r="O400" i="15"/>
  <c r="Q378" i="15"/>
  <c r="P357" i="15"/>
  <c r="O336" i="15"/>
  <c r="Q314" i="15"/>
  <c r="Q167" i="15"/>
  <c r="P156" i="15"/>
  <c r="P148" i="15"/>
  <c r="O141" i="15"/>
  <c r="Q135" i="15"/>
  <c r="Q127" i="15"/>
  <c r="P120" i="15"/>
  <c r="Q386" i="15"/>
  <c r="Q354" i="15"/>
  <c r="O328" i="15"/>
  <c r="P301" i="15"/>
  <c r="P269" i="15"/>
  <c r="Q242" i="15"/>
  <c r="O216" i="15"/>
  <c r="Q186" i="15"/>
  <c r="Q166" i="15"/>
  <c r="Q146" i="15"/>
  <c r="Q134" i="15"/>
  <c r="P123" i="15"/>
  <c r="Q115" i="15"/>
  <c r="Q107" i="15"/>
  <c r="Q100" i="15"/>
  <c r="O94" i="15"/>
  <c r="O86" i="15"/>
  <c r="Q79" i="15"/>
  <c r="Q72" i="15"/>
  <c r="Q64" i="15"/>
  <c r="O58" i="15"/>
  <c r="Q51" i="15"/>
  <c r="Q43" i="15"/>
  <c r="Q36" i="15"/>
  <c r="O30" i="15"/>
  <c r="P22" i="15"/>
  <c r="P15" i="15"/>
  <c r="O8" i="15"/>
  <c r="P385" i="15"/>
  <c r="Q358" i="15"/>
  <c r="O332" i="15"/>
  <c r="O300" i="15"/>
  <c r="P273" i="15"/>
  <c r="Q246" i="15"/>
  <c r="Q214" i="15"/>
  <c r="P191" i="15"/>
  <c r="P171" i="15"/>
  <c r="P147" i="15"/>
  <c r="O126" i="15"/>
  <c r="P112" i="15"/>
  <c r="P100" i="15"/>
  <c r="P91" i="15"/>
  <c r="P80" i="15"/>
  <c r="P68" i="15"/>
  <c r="P59" i="15"/>
  <c r="P48" i="15"/>
  <c r="P36" i="15"/>
  <c r="P27" i="15"/>
  <c r="O22" i="15"/>
  <c r="O15" i="15"/>
  <c r="Q9" i="15"/>
  <c r="O384" i="15"/>
  <c r="O352" i="15"/>
  <c r="P325" i="15"/>
  <c r="Q298" i="15"/>
  <c r="P277" i="15"/>
  <c r="O256" i="15"/>
  <c r="Q234" i="15"/>
  <c r="P213" i="15"/>
  <c r="O192" i="15"/>
  <c r="O176" i="15"/>
  <c r="O160" i="15"/>
  <c r="Q144" i="15"/>
  <c r="Q136" i="15"/>
  <c r="Q128" i="15"/>
  <c r="Q120" i="15"/>
  <c r="O112" i="15"/>
  <c r="O104" i="15"/>
  <c r="O96" i="15"/>
  <c r="O88" i="15"/>
  <c r="O80" i="15"/>
  <c r="O72" i="15"/>
  <c r="O64" i="15"/>
  <c r="O56" i="15"/>
  <c r="O48" i="15"/>
  <c r="O40" i="15"/>
  <c r="O32" i="15"/>
  <c r="O21" i="15"/>
  <c r="P17" i="15"/>
  <c r="Q12" i="15"/>
  <c r="P393" i="15"/>
  <c r="O308" i="15"/>
  <c r="Q222" i="15"/>
  <c r="O101" i="15"/>
  <c r="O69" i="15"/>
  <c r="O37" i="15"/>
  <c r="Q15" i="15"/>
  <c r="Q366" i="15"/>
  <c r="P281" i="15"/>
  <c r="O196" i="15"/>
  <c r="Q86" i="15"/>
  <c r="Q54" i="15"/>
  <c r="O20" i="15"/>
  <c r="O404" i="15"/>
  <c r="Q318" i="15"/>
  <c r="P233" i="15"/>
  <c r="O136" i="15"/>
  <c r="O120" i="15"/>
  <c r="O89" i="15"/>
  <c r="O57" i="15"/>
  <c r="O17" i="15"/>
  <c r="P377" i="15"/>
  <c r="O292" i="15"/>
  <c r="Q206" i="15"/>
  <c r="Q90" i="15"/>
  <c r="Q58" i="15"/>
  <c r="Q22" i="15"/>
  <c r="Q163" i="15"/>
  <c r="O153" i="15"/>
  <c r="Q147" i="15"/>
  <c r="P140" i="15"/>
  <c r="P132" i="15"/>
  <c r="O125" i="15"/>
  <c r="Q119" i="15"/>
  <c r="O376" i="15"/>
  <c r="P349" i="15"/>
  <c r="Q322" i="15"/>
  <c r="Q290" i="15"/>
  <c r="O264" i="15"/>
  <c r="P237" i="15"/>
  <c r="P205" i="15"/>
  <c r="Q182" i="15"/>
  <c r="Q162" i="15"/>
  <c r="Q142" i="15"/>
  <c r="P131" i="15"/>
  <c r="Q122" i="15"/>
  <c r="Q112" i="15"/>
  <c r="O106" i="15"/>
  <c r="Q99" i="15"/>
  <c r="Q91" i="15"/>
  <c r="Q84" i="15"/>
  <c r="O78" i="15"/>
  <c r="O70" i="15"/>
  <c r="Q63" i="15"/>
  <c r="Q56" i="15"/>
  <c r="Q48" i="15"/>
  <c r="O42" i="15"/>
  <c r="Q35" i="15"/>
  <c r="Q27" i="15"/>
  <c r="Q21" i="15"/>
  <c r="Q14" i="15"/>
  <c r="O6" i="15"/>
  <c r="O380" i="15"/>
  <c r="P353" i="15"/>
  <c r="P321" i="15"/>
  <c r="Q294" i="15"/>
  <c r="O268" i="15"/>
  <c r="O236" i="15"/>
  <c r="P209" i="15"/>
  <c r="P187" i="15"/>
  <c r="P163" i="15"/>
  <c r="O142" i="15"/>
  <c r="O122" i="15"/>
  <c r="P108" i="15"/>
  <c r="P99" i="15"/>
  <c r="P88" i="15"/>
  <c r="P76" i="15"/>
  <c r="P67" i="15"/>
  <c r="P56" i="15"/>
  <c r="P44" i="15"/>
  <c r="P35" i="15"/>
  <c r="O26" i="15"/>
  <c r="Q20" i="15"/>
  <c r="P14" i="15"/>
  <c r="P405" i="15"/>
  <c r="P373" i="15"/>
  <c r="Q346" i="15"/>
  <c r="O320" i="15"/>
  <c r="P293" i="15"/>
  <c r="O272" i="15"/>
  <c r="Q250" i="15"/>
  <c r="P229" i="15"/>
  <c r="O208" i="15"/>
  <c r="O188" i="15"/>
  <c r="O172" i="15"/>
  <c r="O156" i="15"/>
  <c r="P141" i="15"/>
  <c r="P133" i="15"/>
  <c r="P125" i="15"/>
  <c r="P117" i="15"/>
  <c r="P109" i="15"/>
  <c r="P101" i="15"/>
  <c r="P93" i="15"/>
  <c r="P85" i="15"/>
  <c r="P77" i="15"/>
  <c r="P69" i="15"/>
  <c r="P61" i="15"/>
  <c r="P53" i="15"/>
  <c r="P45" i="15"/>
  <c r="P37" i="15"/>
  <c r="P29" i="15"/>
  <c r="P20" i="15"/>
  <c r="Q16" i="15"/>
  <c r="O10" i="15"/>
  <c r="O372" i="15"/>
  <c r="Q286" i="15"/>
  <c r="P201" i="15"/>
  <c r="O93" i="15"/>
  <c r="O61" i="15"/>
  <c r="O29" i="15"/>
  <c r="Q11" i="15"/>
  <c r="P345" i="15"/>
  <c r="O260" i="15"/>
  <c r="Q110" i="15"/>
  <c r="Q78" i="15"/>
  <c r="Q46" i="15"/>
  <c r="P16" i="15"/>
  <c r="Q382" i="15"/>
  <c r="P297" i="15"/>
  <c r="O212" i="15"/>
  <c r="O132" i="15"/>
  <c r="O113" i="15"/>
  <c r="O81" i="15"/>
  <c r="O49" i="15"/>
  <c r="O13" i="15"/>
  <c r="O356" i="15"/>
  <c r="Q270" i="15"/>
  <c r="Q114" i="15"/>
  <c r="Q82" i="15"/>
  <c r="Q50" i="15"/>
  <c r="P6" i="15"/>
  <c r="O161" i="15"/>
  <c r="P152" i="15"/>
  <c r="O145" i="15"/>
  <c r="O137" i="15"/>
  <c r="Q131" i="15"/>
  <c r="P124" i="15"/>
  <c r="P397" i="15"/>
  <c r="Q370" i="15"/>
  <c r="O344" i="15"/>
  <c r="O312" i="15"/>
  <c r="P285" i="15"/>
  <c r="Q258" i="15"/>
  <c r="Q226" i="15"/>
  <c r="O200" i="15"/>
  <c r="Q178" i="15"/>
  <c r="Q154" i="15"/>
  <c r="P139" i="15"/>
  <c r="Q130" i="15"/>
  <c r="Q118" i="15"/>
  <c r="Q111" i="15"/>
  <c r="Q104" i="15"/>
  <c r="Q96" i="15"/>
  <c r="O90" i="15"/>
  <c r="Q83" i="15"/>
  <c r="Q75" i="15"/>
  <c r="Q68" i="15"/>
  <c r="O62" i="15"/>
  <c r="O54" i="15"/>
  <c r="Q47" i="15"/>
  <c r="Q40" i="15"/>
  <c r="Q32" i="15"/>
  <c r="P26" i="15"/>
  <c r="O19" i="15"/>
  <c r="P11" i="15"/>
  <c r="P401" i="15"/>
  <c r="Q374" i="15"/>
  <c r="Q342" i="15"/>
  <c r="O316" i="15"/>
  <c r="P289" i="15"/>
  <c r="P257" i="15"/>
  <c r="Q230" i="15"/>
  <c r="O204" i="15"/>
  <c r="P179" i="15"/>
  <c r="P159" i="15"/>
  <c r="O138" i="15"/>
  <c r="P116" i="15"/>
  <c r="P107" i="15"/>
  <c r="P96" i="15"/>
  <c r="P84" i="15"/>
  <c r="P75" i="15"/>
  <c r="P64" i="15"/>
  <c r="P52" i="15"/>
  <c r="P43" i="15"/>
  <c r="P32" i="15"/>
  <c r="O24" i="15"/>
  <c r="K19" i="15"/>
  <c r="Q13" i="15"/>
  <c r="Q394" i="15"/>
  <c r="O368" i="15"/>
  <c r="P341" i="15"/>
  <c r="P309" i="15"/>
  <c r="O288" i="15"/>
  <c r="Q266" i="15"/>
  <c r="P245" i="15"/>
  <c r="O224" i="15"/>
  <c r="Q202" i="15"/>
  <c r="O184" i="15"/>
  <c r="O168" i="15"/>
  <c r="O152" i="15"/>
  <c r="Q140" i="15"/>
  <c r="Q132" i="15"/>
  <c r="Q124" i="15"/>
  <c r="O116" i="15"/>
  <c r="O108" i="15"/>
  <c r="O100" i="15"/>
  <c r="O92" i="15"/>
  <c r="O84" i="15"/>
  <c r="O76" i="15"/>
  <c r="O68" i="15"/>
  <c r="O60" i="15"/>
  <c r="O52" i="15"/>
  <c r="O44" i="15"/>
  <c r="O36" i="15"/>
  <c r="O28" i="15"/>
  <c r="Q19" i="15"/>
  <c r="O14" i="15"/>
  <c r="P9" i="15"/>
  <c r="Q350" i="15"/>
  <c r="P265" i="15"/>
  <c r="O117" i="15"/>
  <c r="O85" i="15"/>
  <c r="O53" i="15"/>
  <c r="O23" i="15"/>
  <c r="P7" i="15"/>
  <c r="O324" i="15"/>
  <c r="Q238" i="15"/>
  <c r="Q102" i="15"/>
  <c r="Q70" i="15"/>
  <c r="Q38" i="15"/>
  <c r="P12" i="15"/>
  <c r="P361" i="15"/>
  <c r="O276" i="15"/>
  <c r="O144" i="15"/>
  <c r="O128" i="15"/>
  <c r="O105" i="15"/>
  <c r="O73" i="15"/>
  <c r="O41" i="15"/>
  <c r="O9" i="15"/>
  <c r="Q334" i="15"/>
  <c r="P249" i="15"/>
  <c r="Q106" i="15"/>
  <c r="Q74" i="15"/>
  <c r="Q42" i="15"/>
  <c r="O157" i="15"/>
  <c r="Q151" i="15"/>
  <c r="Q143" i="15"/>
  <c r="P136" i="15"/>
  <c r="O129" i="15"/>
  <c r="O121" i="15"/>
  <c r="O392" i="15"/>
  <c r="P365" i="15"/>
  <c r="P333" i="15"/>
  <c r="Q306" i="15"/>
  <c r="O280" i="15"/>
  <c r="O248" i="15"/>
  <c r="P221" i="15"/>
  <c r="Q194" i="15"/>
  <c r="Q170" i="15"/>
  <c r="Q150" i="15"/>
  <c r="Q138" i="15"/>
  <c r="Q126" i="15"/>
  <c r="Q116" i="15"/>
  <c r="O110" i="15"/>
  <c r="O102" i="15"/>
  <c r="Q95" i="15"/>
  <c r="Q88" i="15"/>
  <c r="Q80" i="15"/>
  <c r="O74" i="15"/>
  <c r="Q67" i="15"/>
  <c r="Q59" i="15"/>
  <c r="Q52" i="15"/>
  <c r="O46" i="15"/>
  <c r="O38" i="15"/>
  <c r="Q31" i="15"/>
  <c r="Q25" i="15"/>
  <c r="O16" i="15"/>
  <c r="Q10" i="15"/>
  <c r="O396" i="15"/>
  <c r="O364" i="15"/>
  <c r="P337" i="15"/>
  <c r="Q310" i="15"/>
  <c r="Q278" i="15"/>
  <c r="O252" i="15"/>
  <c r="P225" i="15"/>
  <c r="P193" i="15"/>
  <c r="P175" i="15"/>
  <c r="P155" i="15"/>
  <c r="O130" i="15"/>
  <c r="P115" i="15"/>
  <c r="P104" i="15"/>
  <c r="P92" i="15"/>
  <c r="P83" i="15"/>
  <c r="P72" i="15"/>
  <c r="P60" i="15"/>
  <c r="P51" i="15"/>
  <c r="P40" i="15"/>
  <c r="P28" i="15"/>
  <c r="Q23" i="15"/>
  <c r="P18" i="15"/>
  <c r="P10" i="15"/>
  <c r="P389" i="15"/>
  <c r="Q362" i="15"/>
  <c r="Q330" i="15"/>
  <c r="O304" i="15"/>
  <c r="Q282" i="15"/>
  <c r="P261" i="15"/>
  <c r="O240" i="15"/>
  <c r="Q218" i="15"/>
  <c r="P197" i="15"/>
  <c r="O180" i="15"/>
  <c r="O164" i="15"/>
  <c r="O148" i="15"/>
  <c r="P137" i="15"/>
  <c r="P129" i="15"/>
  <c r="P121" i="15"/>
  <c r="P113" i="15"/>
  <c r="P105" i="15"/>
  <c r="P97" i="15"/>
  <c r="P89" i="15"/>
  <c r="P81" i="15"/>
  <c r="P73" i="15"/>
  <c r="P65" i="15"/>
  <c r="P57" i="15"/>
  <c r="P49" i="15"/>
  <c r="P41" i="15"/>
  <c r="P33" i="15"/>
  <c r="P23" i="15"/>
  <c r="O18" i="15"/>
  <c r="P13" i="15"/>
  <c r="Q8" i="15"/>
  <c r="P329" i="15"/>
  <c r="O244" i="15"/>
  <c r="O109" i="15"/>
  <c r="O77" i="15"/>
  <c r="O45" i="15"/>
  <c r="P19" i="15"/>
  <c r="O388" i="15"/>
  <c r="Q302" i="15"/>
  <c r="P217" i="15"/>
  <c r="Q94" i="15"/>
  <c r="Q62" i="15"/>
  <c r="Q30" i="15"/>
  <c r="P8" i="15"/>
  <c r="O340" i="15"/>
  <c r="Q254" i="15"/>
  <c r="O140" i="15"/>
  <c r="O124" i="15"/>
  <c r="O97" i="15"/>
  <c r="O65" i="15"/>
  <c r="O33" i="15"/>
  <c r="Q398" i="15"/>
  <c r="P313" i="15"/>
  <c r="O228" i="15"/>
  <c r="Q98" i="15"/>
  <c r="Q66" i="15"/>
  <c r="Q34" i="15"/>
  <c r="W404" i="11"/>
  <c r="W400" i="11"/>
  <c r="W396" i="11"/>
  <c r="W392" i="11"/>
  <c r="W388" i="11"/>
  <c r="W384" i="11"/>
  <c r="W380" i="11"/>
  <c r="W376" i="11"/>
  <c r="W372" i="11"/>
  <c r="W368" i="11"/>
  <c r="W364" i="11"/>
  <c r="W360" i="11"/>
  <c r="W356" i="11"/>
  <c r="W352" i="11"/>
  <c r="W348" i="11"/>
  <c r="W344" i="11"/>
  <c r="W340" i="11"/>
  <c r="W336" i="11"/>
  <c r="W332" i="11"/>
  <c r="W328" i="11"/>
  <c r="W324" i="11"/>
  <c r="W320" i="11"/>
  <c r="W316" i="11"/>
  <c r="W312" i="11"/>
  <c r="W308" i="11"/>
  <c r="W304" i="11"/>
  <c r="W300" i="11"/>
  <c r="W296" i="11"/>
  <c r="W292" i="11"/>
  <c r="W288" i="11"/>
  <c r="W284" i="11"/>
  <c r="W280" i="11"/>
  <c r="W276" i="11"/>
  <c r="W272" i="11"/>
  <c r="W268" i="11"/>
  <c r="W264" i="11"/>
  <c r="W406" i="11"/>
  <c r="W405" i="11"/>
  <c r="W402" i="11"/>
  <c r="W399" i="11"/>
  <c r="W389" i="11"/>
  <c r="W403" i="11"/>
  <c r="W393" i="11"/>
  <c r="W390" i="11"/>
  <c r="W387" i="11"/>
  <c r="W377" i="11"/>
  <c r="W374" i="11"/>
  <c r="W371" i="11"/>
  <c r="W361" i="11"/>
  <c r="W358" i="11"/>
  <c r="W355" i="11"/>
  <c r="W345" i="11"/>
  <c r="W342" i="11"/>
  <c r="W339" i="11"/>
  <c r="W329" i="11"/>
  <c r="W326" i="11"/>
  <c r="W323" i="11"/>
  <c r="W313" i="11"/>
  <c r="W310" i="11"/>
  <c r="W307" i="11"/>
  <c r="W297" i="11"/>
  <c r="W294" i="11"/>
  <c r="W291" i="11"/>
  <c r="W281" i="11"/>
  <c r="W278" i="11"/>
  <c r="W275" i="11"/>
  <c r="W265" i="11"/>
  <c r="W397" i="11"/>
  <c r="W394" i="11"/>
  <c r="W391" i="11"/>
  <c r="W381" i="11"/>
  <c r="W378" i="11"/>
  <c r="W375" i="11"/>
  <c r="W365" i="11"/>
  <c r="W362" i="11"/>
  <c r="W359" i="11"/>
  <c r="W349" i="11"/>
  <c r="W346" i="11"/>
  <c r="W343" i="11"/>
  <c r="W333" i="11"/>
  <c r="W330" i="11"/>
  <c r="W327" i="11"/>
  <c r="W317" i="11"/>
  <c r="W314" i="11"/>
  <c r="W311" i="11"/>
  <c r="W301" i="11"/>
  <c r="W298" i="11"/>
  <c r="W295" i="11"/>
  <c r="W395" i="11"/>
  <c r="W382" i="11"/>
  <c r="W369" i="11"/>
  <c r="W363" i="11"/>
  <c r="W350" i="11"/>
  <c r="W337" i="11"/>
  <c r="W331" i="11"/>
  <c r="W318" i="11"/>
  <c r="W305" i="11"/>
  <c r="W299" i="11"/>
  <c r="W287" i="11"/>
  <c r="W283" i="11"/>
  <c r="W279" i="11"/>
  <c r="W258" i="11"/>
  <c r="W254" i="11"/>
  <c r="W250" i="11"/>
  <c r="W246" i="11"/>
  <c r="W242" i="11"/>
  <c r="W238" i="11"/>
  <c r="W234" i="11"/>
  <c r="W230" i="11"/>
  <c r="W226" i="11"/>
  <c r="W222" i="11"/>
  <c r="W218" i="11"/>
  <c r="W214" i="11"/>
  <c r="W210" i="11"/>
  <c r="W206" i="11"/>
  <c r="W202" i="11"/>
  <c r="W198" i="11"/>
  <c r="W194" i="11"/>
  <c r="W190" i="11"/>
  <c r="W186" i="11"/>
  <c r="W182" i="11"/>
  <c r="W383" i="11"/>
  <c r="W370" i="11"/>
  <c r="W357" i="11"/>
  <c r="W351" i="11"/>
  <c r="W338" i="11"/>
  <c r="W325" i="11"/>
  <c r="W319" i="11"/>
  <c r="W306" i="11"/>
  <c r="W293" i="11"/>
  <c r="W290" i="11"/>
  <c r="W286" i="11"/>
  <c r="W282" i="11"/>
  <c r="W271" i="11"/>
  <c r="W267" i="11"/>
  <c r="W261" i="11"/>
  <c r="W257" i="11"/>
  <c r="W253" i="11"/>
  <c r="W249" i="11"/>
  <c r="W245" i="11"/>
  <c r="W241" i="11"/>
  <c r="W237" i="11"/>
  <c r="W233" i="11"/>
  <c r="W229" i="11"/>
  <c r="W225" i="11"/>
  <c r="W221" i="11"/>
  <c r="W217" i="11"/>
  <c r="W213" i="11"/>
  <c r="W209" i="11"/>
  <c r="W205" i="11"/>
  <c r="W201" i="11"/>
  <c r="W197" i="11"/>
  <c r="W401" i="11"/>
  <c r="W385" i="11"/>
  <c r="W379" i="11"/>
  <c r="W366" i="11"/>
  <c r="W353" i="11"/>
  <c r="W347" i="11"/>
  <c r="W334" i="11"/>
  <c r="W321" i="11"/>
  <c r="W315" i="11"/>
  <c r="W302" i="11"/>
  <c r="W289" i="11"/>
  <c r="W285" i="11"/>
  <c r="W274" i="11"/>
  <c r="W270" i="11"/>
  <c r="W266" i="11"/>
  <c r="W262" i="11"/>
  <c r="W260" i="11"/>
  <c r="W256" i="11"/>
  <c r="W252" i="11"/>
  <c r="W248" i="11"/>
  <c r="W244" i="11"/>
  <c r="W309" i="11"/>
  <c r="W255" i="11"/>
  <c r="W240" i="11"/>
  <c r="W232" i="11"/>
  <c r="W224" i="11"/>
  <c r="W216" i="11"/>
  <c r="W208" i="11"/>
  <c r="W200" i="11"/>
  <c r="W373" i="11"/>
  <c r="W354" i="11"/>
  <c r="W335" i="11"/>
  <c r="W273" i="11"/>
  <c r="W247" i="11"/>
  <c r="W236" i="11"/>
  <c r="W228" i="11"/>
  <c r="W220" i="11"/>
  <c r="W212" i="11"/>
  <c r="W204" i="11"/>
  <c r="W196" i="11"/>
  <c r="W193" i="11"/>
  <c r="W386" i="11"/>
  <c r="W367" i="11"/>
  <c r="W269" i="11"/>
  <c r="W263" i="11"/>
  <c r="W259" i="11"/>
  <c r="W243" i="11"/>
  <c r="W235" i="11"/>
  <c r="W227" i="11"/>
  <c r="W219" i="11"/>
  <c r="W211" i="11"/>
  <c r="W251" i="11"/>
  <c r="W239" i="11"/>
  <c r="W207" i="11"/>
  <c r="W195" i="11"/>
  <c r="W179" i="11"/>
  <c r="W177" i="11"/>
  <c r="W173" i="11"/>
  <c r="W169" i="11"/>
  <c r="W165" i="11"/>
  <c r="W161" i="11"/>
  <c r="W157" i="11"/>
  <c r="W153" i="11"/>
  <c r="W149" i="11"/>
  <c r="W145" i="11"/>
  <c r="W141" i="11"/>
  <c r="W137" i="11"/>
  <c r="W133" i="11"/>
  <c r="W129" i="11"/>
  <c r="W125" i="11"/>
  <c r="W277" i="11"/>
  <c r="W231" i="11"/>
  <c r="W203" i="11"/>
  <c r="W189" i="11"/>
  <c r="W183" i="11"/>
  <c r="W180" i="11"/>
  <c r="W176" i="11"/>
  <c r="W172" i="11"/>
  <c r="W168" i="11"/>
  <c r="W164" i="11"/>
  <c r="W160" i="11"/>
  <c r="W156" i="11"/>
  <c r="W152" i="11"/>
  <c r="W148" i="11"/>
  <c r="W144" i="11"/>
  <c r="W140" i="11"/>
  <c r="W136" i="11"/>
  <c r="W132" i="11"/>
  <c r="W128" i="11"/>
  <c r="W398" i="11"/>
  <c r="W191" i="11"/>
  <c r="W188" i="11"/>
  <c r="W174" i="11"/>
  <c r="W166" i="11"/>
  <c r="W158" i="11"/>
  <c r="W150" i="11"/>
  <c r="W142" i="11"/>
  <c r="W134" i="11"/>
  <c r="W121" i="11"/>
  <c r="W117" i="11"/>
  <c r="W113" i="11"/>
  <c r="W109" i="11"/>
  <c r="W105" i="11"/>
  <c r="W101" i="11"/>
  <c r="W97" i="11"/>
  <c r="W93" i="11"/>
  <c r="W322" i="11"/>
  <c r="W223" i="11"/>
  <c r="W199" i="11"/>
  <c r="W192" i="11"/>
  <c r="W184" i="11"/>
  <c r="W171" i="11"/>
  <c r="W163" i="11"/>
  <c r="W155" i="11"/>
  <c r="W147" i="11"/>
  <c r="W139" i="11"/>
  <c r="W131" i="11"/>
  <c r="W120" i="11"/>
  <c r="W215" i="11"/>
  <c r="W185" i="11"/>
  <c r="W178" i="11"/>
  <c r="W170" i="11"/>
  <c r="W162" i="11"/>
  <c r="W154" i="11"/>
  <c r="W146" i="11"/>
  <c r="W138" i="11"/>
  <c r="W130" i="11"/>
  <c r="W126" i="11"/>
  <c r="W123" i="11"/>
  <c r="W119" i="11"/>
  <c r="W115" i="11"/>
  <c r="W111" i="11"/>
  <c r="W107" i="11"/>
  <c r="W103" i="11"/>
  <c r="W99" i="11"/>
  <c r="W95" i="11"/>
  <c r="W91" i="11"/>
  <c r="W87" i="11"/>
  <c r="W83" i="11"/>
  <c r="W79" i="11"/>
  <c r="W75" i="11"/>
  <c r="W71" i="11"/>
  <c r="W67" i="11"/>
  <c r="W63" i="11"/>
  <c r="W59" i="11"/>
  <c r="W55" i="11"/>
  <c r="W51" i="11"/>
  <c r="W47" i="11"/>
  <c r="W43" i="11"/>
  <c r="W39" i="11"/>
  <c r="W35" i="11"/>
  <c r="W31" i="11"/>
  <c r="W27" i="11"/>
  <c r="W23" i="11"/>
  <c r="W19" i="11"/>
  <c r="W15" i="11"/>
  <c r="W341" i="11"/>
  <c r="W303" i="11"/>
  <c r="W187" i="11"/>
  <c r="W181" i="11"/>
  <c r="W175" i="11"/>
  <c r="W167" i="11"/>
  <c r="W159" i="11"/>
  <c r="W151" i="11"/>
  <c r="W143" i="11"/>
  <c r="W135" i="11"/>
  <c r="W127" i="11"/>
  <c r="W124" i="11"/>
  <c r="W122" i="11"/>
  <c r="W118" i="11"/>
  <c r="W114" i="11"/>
  <c r="W110" i="11"/>
  <c r="W106" i="11"/>
  <c r="W102" i="11"/>
  <c r="W98" i="11"/>
  <c r="W94" i="11"/>
  <c r="W90" i="11"/>
  <c r="W86" i="11"/>
  <c r="W82" i="11"/>
  <c r="W78" i="11"/>
  <c r="W74" i="11"/>
  <c r="W70" i="11"/>
  <c r="W66" i="11"/>
  <c r="W62" i="11"/>
  <c r="W58" i="11"/>
  <c r="W54" i="11"/>
  <c r="W50" i="11"/>
  <c r="W46" i="11"/>
  <c r="W42" i="11"/>
  <c r="W38" i="11"/>
  <c r="W34" i="11"/>
  <c r="W30" i="11"/>
  <c r="W26" i="11"/>
  <c r="W22" i="11"/>
  <c r="W18" i="11"/>
  <c r="W14" i="11"/>
  <c r="W116" i="11"/>
  <c r="W100" i="11"/>
  <c r="W84" i="11"/>
  <c r="W76" i="11"/>
  <c r="W68" i="11"/>
  <c r="W60" i="11"/>
  <c r="W52" i="11"/>
  <c r="W44" i="11"/>
  <c r="W36" i="11"/>
  <c r="W28" i="11"/>
  <c r="W20" i="11"/>
  <c r="W12" i="11"/>
  <c r="W11" i="11"/>
  <c r="W7" i="11"/>
  <c r="W112" i="11"/>
  <c r="W96" i="11"/>
  <c r="W89" i="11"/>
  <c r="W81" i="11"/>
  <c r="W73" i="11"/>
  <c r="W65" i="11"/>
  <c r="W57" i="11"/>
  <c r="W49" i="11"/>
  <c r="W41" i="11"/>
  <c r="W33" i="11"/>
  <c r="W25" i="11"/>
  <c r="W17" i="11"/>
  <c r="W10" i="11"/>
  <c r="W6" i="11"/>
  <c r="W108" i="11"/>
  <c r="W92" i="11"/>
  <c r="W88" i="11"/>
  <c r="W80" i="11"/>
  <c r="W72" i="11"/>
  <c r="W64" i="11"/>
  <c r="W56" i="11"/>
  <c r="W48" i="11"/>
  <c r="W40" i="11"/>
  <c r="W32" i="11"/>
  <c r="W24" i="11"/>
  <c r="W16" i="11"/>
  <c r="W9" i="11"/>
  <c r="W104" i="11"/>
  <c r="W85" i="11"/>
  <c r="W77" i="11"/>
  <c r="W69" i="11"/>
  <c r="W61" i="11"/>
  <c r="W53" i="11"/>
  <c r="W45" i="11"/>
  <c r="W37" i="11"/>
  <c r="W29" i="11"/>
  <c r="W21" i="11"/>
  <c r="W13" i="11"/>
  <c r="W8" i="11"/>
  <c r="R28" i="1"/>
  <c r="Z2" i="3"/>
  <c r="AA404" i="11"/>
  <c r="AA400" i="11"/>
  <c r="AA396" i="11"/>
  <c r="AA392" i="11"/>
  <c r="AA388" i="11"/>
  <c r="AA384" i="11"/>
  <c r="AA380" i="11"/>
  <c r="AA376" i="11"/>
  <c r="AA372" i="11"/>
  <c r="AA368" i="11"/>
  <c r="AA364" i="11"/>
  <c r="AA360" i="11"/>
  <c r="AA356" i="11"/>
  <c r="AA352" i="11"/>
  <c r="AA348" i="11"/>
  <c r="AA344" i="11"/>
  <c r="AA340" i="11"/>
  <c r="AA336" i="11"/>
  <c r="AA332" i="11"/>
  <c r="AA328" i="11"/>
  <c r="AA324" i="11"/>
  <c r="AA320" i="11"/>
  <c r="AA316" i="11"/>
  <c r="AA312" i="11"/>
  <c r="AA308" i="11"/>
  <c r="AA304" i="11"/>
  <c r="AA300" i="11"/>
  <c r="AA296" i="11"/>
  <c r="AA292" i="11"/>
  <c r="AA288" i="11"/>
  <c r="AA284" i="11"/>
  <c r="AA280" i="11"/>
  <c r="AA276" i="11"/>
  <c r="AA272" i="11"/>
  <c r="AA268" i="11"/>
  <c r="AA264" i="11"/>
  <c r="AA406" i="11"/>
  <c r="AA401" i="11"/>
  <c r="AA398" i="11"/>
  <c r="AA395" i="11"/>
  <c r="AA405" i="11"/>
  <c r="AA402" i="11"/>
  <c r="AA399" i="11"/>
  <c r="AA389" i="11"/>
  <c r="AA386" i="11"/>
  <c r="AA383" i="11"/>
  <c r="AA373" i="11"/>
  <c r="AA370" i="11"/>
  <c r="AA367" i="11"/>
  <c r="AA357" i="11"/>
  <c r="AA354" i="11"/>
  <c r="AA351" i="11"/>
  <c r="AA341" i="11"/>
  <c r="AA338" i="11"/>
  <c r="AA335" i="11"/>
  <c r="AA325" i="11"/>
  <c r="AA322" i="11"/>
  <c r="AA319" i="11"/>
  <c r="AA309" i="11"/>
  <c r="AA306" i="11"/>
  <c r="AA303" i="11"/>
  <c r="AA293" i="11"/>
  <c r="AA290" i="11"/>
  <c r="AA287" i="11"/>
  <c r="AA277" i="11"/>
  <c r="AA274" i="11"/>
  <c r="AA271" i="11"/>
  <c r="AA403" i="11"/>
  <c r="AA393" i="11"/>
  <c r="AA390" i="11"/>
  <c r="AA387" i="11"/>
  <c r="AA377" i="11"/>
  <c r="AA374" i="11"/>
  <c r="AA371" i="11"/>
  <c r="AA361" i="11"/>
  <c r="AA358" i="11"/>
  <c r="AA355" i="11"/>
  <c r="AA345" i="11"/>
  <c r="AA342" i="11"/>
  <c r="AA339" i="11"/>
  <c r="AA329" i="11"/>
  <c r="AA326" i="11"/>
  <c r="AA323" i="11"/>
  <c r="AA313" i="11"/>
  <c r="AA310" i="11"/>
  <c r="AA307" i="11"/>
  <c r="AA297" i="11"/>
  <c r="AA294" i="11"/>
  <c r="AA291" i="11"/>
  <c r="AA397" i="11"/>
  <c r="AA378" i="11"/>
  <c r="AA365" i="11"/>
  <c r="AA359" i="11"/>
  <c r="AA346" i="11"/>
  <c r="AA333" i="11"/>
  <c r="AA327" i="11"/>
  <c r="AA314" i="11"/>
  <c r="AA301" i="11"/>
  <c r="AA295" i="11"/>
  <c r="AA289" i="11"/>
  <c r="AA285" i="11"/>
  <c r="AA281" i="11"/>
  <c r="AA270" i="11"/>
  <c r="AA266" i="11"/>
  <c r="AA263" i="11"/>
  <c r="AA258" i="11"/>
  <c r="AA254" i="11"/>
  <c r="AA250" i="11"/>
  <c r="AA246" i="11"/>
  <c r="AA242" i="11"/>
  <c r="AA238" i="11"/>
  <c r="AA234" i="11"/>
  <c r="AA230" i="11"/>
  <c r="AA226" i="11"/>
  <c r="AA222" i="11"/>
  <c r="AA218" i="11"/>
  <c r="AA214" i="11"/>
  <c r="AA210" i="11"/>
  <c r="AA206" i="11"/>
  <c r="AA202" i="11"/>
  <c r="AA198" i="11"/>
  <c r="AA194" i="11"/>
  <c r="AA190" i="11"/>
  <c r="AA186" i="11"/>
  <c r="AA182" i="11"/>
  <c r="AA178" i="11"/>
  <c r="AA394" i="11"/>
  <c r="AA385" i="11"/>
  <c r="AA379" i="11"/>
  <c r="AA366" i="11"/>
  <c r="AA353" i="11"/>
  <c r="AA347" i="11"/>
  <c r="AA334" i="11"/>
  <c r="AA321" i="11"/>
  <c r="AA315" i="11"/>
  <c r="AA302" i="11"/>
  <c r="AA273" i="11"/>
  <c r="AA269" i="11"/>
  <c r="AA265" i="11"/>
  <c r="AA257" i="11"/>
  <c r="AA253" i="11"/>
  <c r="AA249" i="11"/>
  <c r="AA245" i="11"/>
  <c r="AA241" i="11"/>
  <c r="AA237" i="11"/>
  <c r="AA233" i="11"/>
  <c r="AA229" i="11"/>
  <c r="AA225" i="11"/>
  <c r="AA221" i="11"/>
  <c r="AA217" i="11"/>
  <c r="AA213" i="11"/>
  <c r="AA209" i="11"/>
  <c r="AA205" i="11"/>
  <c r="AA201" i="11"/>
  <c r="AA197" i="11"/>
  <c r="AA391" i="11"/>
  <c r="AA381" i="11"/>
  <c r="AA375" i="11"/>
  <c r="AA362" i="11"/>
  <c r="AA349" i="11"/>
  <c r="AA343" i="11"/>
  <c r="AA330" i="11"/>
  <c r="AA317" i="11"/>
  <c r="AA311" i="11"/>
  <c r="AA298" i="11"/>
  <c r="AA283" i="11"/>
  <c r="AA279" i="11"/>
  <c r="AA275" i="11"/>
  <c r="AA261" i="11"/>
  <c r="AA260" i="11"/>
  <c r="AA256" i="11"/>
  <c r="AA252" i="11"/>
  <c r="AA248" i="11"/>
  <c r="AA244" i="11"/>
  <c r="AA337" i="11"/>
  <c r="AA318" i="11"/>
  <c r="AA299" i="11"/>
  <c r="AA262" i="11"/>
  <c r="AA251" i="11"/>
  <c r="AA236" i="11"/>
  <c r="AA228" i="11"/>
  <c r="AA220" i="11"/>
  <c r="AA212" i="11"/>
  <c r="AA204" i="11"/>
  <c r="AA196" i="11"/>
  <c r="AA382" i="11"/>
  <c r="AA363" i="11"/>
  <c r="AA282" i="11"/>
  <c r="AA259" i="11"/>
  <c r="AA243" i="11"/>
  <c r="AA240" i="11"/>
  <c r="AA232" i="11"/>
  <c r="AA224" i="11"/>
  <c r="AA216" i="11"/>
  <c r="AA208" i="11"/>
  <c r="AA200" i="11"/>
  <c r="AA195" i="11"/>
  <c r="AA192" i="11"/>
  <c r="AA189" i="11"/>
  <c r="AA305" i="11"/>
  <c r="AA278" i="11"/>
  <c r="AA255" i="11"/>
  <c r="AA239" i="11"/>
  <c r="AA231" i="11"/>
  <c r="AA223" i="11"/>
  <c r="AA215" i="11"/>
  <c r="AA369" i="11"/>
  <c r="AA350" i="11"/>
  <c r="AA331" i="11"/>
  <c r="AA267" i="11"/>
  <c r="AA235" i="11"/>
  <c r="AA203" i="11"/>
  <c r="AA188" i="11"/>
  <c r="AA185" i="11"/>
  <c r="AA177" i="11"/>
  <c r="AA173" i="11"/>
  <c r="AA169" i="11"/>
  <c r="AA165" i="11"/>
  <c r="AA161" i="11"/>
  <c r="AA157" i="11"/>
  <c r="AA153" i="11"/>
  <c r="AA149" i="11"/>
  <c r="AA145" i="11"/>
  <c r="AA141" i="11"/>
  <c r="AA137" i="11"/>
  <c r="AA133" i="11"/>
  <c r="AA129" i="11"/>
  <c r="AA125" i="11"/>
  <c r="AA227" i="11"/>
  <c r="AA199" i="11"/>
  <c r="AA191" i="11"/>
  <c r="AA179" i="11"/>
  <c r="AA176" i="11"/>
  <c r="AA172" i="11"/>
  <c r="AA168" i="11"/>
  <c r="AA164" i="11"/>
  <c r="AA160" i="11"/>
  <c r="AA156" i="11"/>
  <c r="AA152" i="11"/>
  <c r="AA148" i="11"/>
  <c r="AA144" i="11"/>
  <c r="AA140" i="11"/>
  <c r="AA136" i="11"/>
  <c r="AA132" i="11"/>
  <c r="AA128" i="11"/>
  <c r="AA211" i="11"/>
  <c r="AA207" i="11"/>
  <c r="AA184" i="11"/>
  <c r="AA170" i="11"/>
  <c r="AA162" i="11"/>
  <c r="AA154" i="11"/>
  <c r="AA146" i="11"/>
  <c r="AA138" i="11"/>
  <c r="AA130" i="11"/>
  <c r="AA124" i="11"/>
  <c r="AA121" i="11"/>
  <c r="AA117" i="11"/>
  <c r="AA113" i="11"/>
  <c r="AA109" i="11"/>
  <c r="AA105" i="11"/>
  <c r="AA101" i="11"/>
  <c r="AA97" i="11"/>
  <c r="AA93" i="11"/>
  <c r="AA286" i="11"/>
  <c r="AA247" i="11"/>
  <c r="AA193" i="11"/>
  <c r="AA180" i="11"/>
  <c r="AA175" i="11"/>
  <c r="AA167" i="11"/>
  <c r="AA159" i="11"/>
  <c r="AA151" i="11"/>
  <c r="AA143" i="11"/>
  <c r="AA135" i="11"/>
  <c r="AA127" i="11"/>
  <c r="AA120" i="11"/>
  <c r="AA187" i="11"/>
  <c r="AA181" i="11"/>
  <c r="AA174" i="11"/>
  <c r="AA166" i="11"/>
  <c r="AA158" i="11"/>
  <c r="AA150" i="11"/>
  <c r="AA142" i="11"/>
  <c r="AA134" i="11"/>
  <c r="AA119" i="11"/>
  <c r="AA115" i="11"/>
  <c r="AA111" i="11"/>
  <c r="AA107" i="11"/>
  <c r="AA103" i="11"/>
  <c r="AA99" i="11"/>
  <c r="AA95" i="11"/>
  <c r="AA91" i="11"/>
  <c r="AA87" i="11"/>
  <c r="AA83" i="11"/>
  <c r="AA79" i="11"/>
  <c r="AA75" i="11"/>
  <c r="AA71" i="11"/>
  <c r="AA67" i="11"/>
  <c r="AA63" i="11"/>
  <c r="AA59" i="11"/>
  <c r="AA55" i="11"/>
  <c r="AA51" i="11"/>
  <c r="AA47" i="11"/>
  <c r="AA43" i="11"/>
  <c r="AA39" i="11"/>
  <c r="AA35" i="11"/>
  <c r="AA31" i="11"/>
  <c r="AA27" i="11"/>
  <c r="AA23" i="11"/>
  <c r="AA19" i="11"/>
  <c r="AA15" i="11"/>
  <c r="AA219" i="11"/>
  <c r="AA183" i="11"/>
  <c r="AA171" i="11"/>
  <c r="AA163" i="11"/>
  <c r="AA155" i="11"/>
  <c r="AA147" i="11"/>
  <c r="AA139" i="11"/>
  <c r="AA131" i="11"/>
  <c r="AA126" i="11"/>
  <c r="AA123" i="11"/>
  <c r="AA122" i="11"/>
  <c r="AA118" i="11"/>
  <c r="AA114" i="11"/>
  <c r="AA110" i="11"/>
  <c r="AA106" i="11"/>
  <c r="AA102" i="11"/>
  <c r="AA98" i="11"/>
  <c r="AA94" i="11"/>
  <c r="AA90" i="11"/>
  <c r="AA86" i="11"/>
  <c r="AA82" i="11"/>
  <c r="AA78" i="11"/>
  <c r="AA74" i="11"/>
  <c r="AA70" i="11"/>
  <c r="AA66" i="11"/>
  <c r="AA62" i="11"/>
  <c r="AA58" i="11"/>
  <c r="AA54" i="11"/>
  <c r="AA50" i="11"/>
  <c r="AA46" i="11"/>
  <c r="AA42" i="11"/>
  <c r="AA38" i="11"/>
  <c r="AA34" i="11"/>
  <c r="AA30" i="11"/>
  <c r="AA26" i="11"/>
  <c r="AA22" i="11"/>
  <c r="AA18" i="11"/>
  <c r="AA14" i="11"/>
  <c r="AA112" i="11"/>
  <c r="AA96" i="11"/>
  <c r="AA88" i="11"/>
  <c r="AA80" i="11"/>
  <c r="AA72" i="11"/>
  <c r="AA64" i="11"/>
  <c r="AA56" i="11"/>
  <c r="AA48" i="11"/>
  <c r="AA40" i="11"/>
  <c r="AA32" i="11"/>
  <c r="AA24" i="11"/>
  <c r="AA16" i="11"/>
  <c r="AA11" i="11"/>
  <c r="AA7" i="11"/>
  <c r="AA108" i="11"/>
  <c r="AA92" i="11"/>
  <c r="AA85" i="11"/>
  <c r="AA77" i="11"/>
  <c r="AA69" i="11"/>
  <c r="AA61" i="11"/>
  <c r="AA53" i="11"/>
  <c r="AA45" i="11"/>
  <c r="AA37" i="11"/>
  <c r="AA29" i="11"/>
  <c r="AA21" i="11"/>
  <c r="AA13" i="11"/>
  <c r="AA10" i="11"/>
  <c r="AA6" i="11"/>
  <c r="AA104" i="11"/>
  <c r="AA84" i="11"/>
  <c r="AA76" i="11"/>
  <c r="AA68" i="11"/>
  <c r="AA60" i="11"/>
  <c r="AA52" i="11"/>
  <c r="AA44" i="11"/>
  <c r="AA36" i="11"/>
  <c r="AA28" i="11"/>
  <c r="AA20" i="11"/>
  <c r="AA12" i="11"/>
  <c r="AA9" i="11"/>
  <c r="AA116" i="11"/>
  <c r="AA100" i="11"/>
  <c r="AA89" i="11"/>
  <c r="AA81" i="11"/>
  <c r="AA73" i="11"/>
  <c r="AA65" i="11"/>
  <c r="AA57" i="11"/>
  <c r="AA49" i="11"/>
  <c r="AA41" i="11"/>
  <c r="AA33" i="11"/>
  <c r="AA25" i="11"/>
  <c r="AA17" i="11"/>
  <c r="AA8" i="11"/>
  <c r="S406" i="11"/>
  <c r="S402" i="11"/>
  <c r="S398" i="11"/>
  <c r="S394" i="11"/>
  <c r="S390" i="11"/>
  <c r="S386" i="11"/>
  <c r="S382" i="11"/>
  <c r="S378" i="11"/>
  <c r="S374" i="11"/>
  <c r="S370" i="11"/>
  <c r="S366" i="11"/>
  <c r="S362" i="11"/>
  <c r="S358" i="11"/>
  <c r="S354" i="11"/>
  <c r="S350" i="11"/>
  <c r="S346" i="11"/>
  <c r="S342" i="11"/>
  <c r="S338" i="11"/>
  <c r="S334" i="11"/>
  <c r="S330" i="11"/>
  <c r="S326" i="11"/>
  <c r="S322" i="11"/>
  <c r="S318" i="11"/>
  <c r="S314" i="11"/>
  <c r="S310" i="11"/>
  <c r="S306" i="11"/>
  <c r="S302" i="11"/>
  <c r="S298" i="11"/>
  <c r="S294" i="11"/>
  <c r="S290" i="11"/>
  <c r="S286" i="11"/>
  <c r="S282" i="11"/>
  <c r="S278" i="11"/>
  <c r="S274" i="11"/>
  <c r="S270" i="11"/>
  <c r="S266" i="11"/>
  <c r="S262" i="11"/>
  <c r="S258" i="11"/>
  <c r="S254" i="11"/>
  <c r="S250" i="11"/>
  <c r="S246" i="11"/>
  <c r="S242" i="11"/>
  <c r="S238" i="11"/>
  <c r="S234" i="11"/>
  <c r="S230" i="11"/>
  <c r="S226" i="11"/>
  <c r="S222" i="11"/>
  <c r="S218" i="11"/>
  <c r="S214" i="11"/>
  <c r="S210" i="11"/>
  <c r="S206" i="11"/>
  <c r="S202" i="11"/>
  <c r="S198" i="11"/>
  <c r="S194" i="11"/>
  <c r="S190" i="11"/>
  <c r="S186" i="11"/>
  <c r="S182" i="11"/>
  <c r="S178" i="11"/>
  <c r="S174" i="11"/>
  <c r="S170" i="11"/>
  <c r="S166" i="11"/>
  <c r="S162" i="11"/>
  <c r="S158" i="11"/>
  <c r="S154" i="11"/>
  <c r="S150" i="11"/>
  <c r="S146" i="11"/>
  <c r="S142" i="11"/>
  <c r="S138" i="11"/>
  <c r="S134" i="11"/>
  <c r="S130" i="11"/>
  <c r="S126" i="11"/>
  <c r="S122" i="11"/>
  <c r="S118" i="11"/>
  <c r="S114" i="11"/>
  <c r="S110" i="11"/>
  <c r="S106" i="11"/>
  <c r="S102" i="11"/>
  <c r="S98" i="11"/>
  <c r="S94" i="11"/>
  <c r="S90" i="11"/>
  <c r="S86" i="11"/>
  <c r="S82" i="11"/>
  <c r="S78" i="11"/>
  <c r="S74" i="11"/>
  <c r="S70" i="11"/>
  <c r="S66" i="11"/>
  <c r="S62" i="11"/>
  <c r="S58" i="11"/>
  <c r="S54" i="11"/>
  <c r="S50" i="11"/>
  <c r="S46" i="11"/>
  <c r="S42" i="11"/>
  <c r="S38" i="11"/>
  <c r="S34" i="11"/>
  <c r="S30" i="11"/>
  <c r="S26" i="11"/>
  <c r="S22" i="11"/>
  <c r="S18" i="11"/>
  <c r="S14" i="11"/>
  <c r="S10" i="11"/>
  <c r="S6" i="11"/>
  <c r="S403" i="11"/>
  <c r="S397" i="11"/>
  <c r="S392" i="11"/>
  <c r="S387" i="11"/>
  <c r="S381" i="11"/>
  <c r="S376" i="11"/>
  <c r="S371" i="11"/>
  <c r="S365" i="11"/>
  <c r="S360" i="11"/>
  <c r="S355" i="11"/>
  <c r="S349" i="11"/>
  <c r="S344" i="11"/>
  <c r="S339" i="11"/>
  <c r="S333" i="11"/>
  <c r="S328" i="11"/>
  <c r="S323" i="11"/>
  <c r="S317" i="11"/>
  <c r="S312" i="11"/>
  <c r="S307" i="11"/>
  <c r="S301" i="11"/>
  <c r="S296" i="11"/>
  <c r="S291" i="11"/>
  <c r="S285" i="11"/>
  <c r="S280" i="11"/>
  <c r="S275" i="11"/>
  <c r="S269" i="11"/>
  <c r="S264" i="11"/>
  <c r="S259" i="11"/>
  <c r="S253" i="11"/>
  <c r="S248" i="11"/>
  <c r="S243" i="11"/>
  <c r="S237" i="11"/>
  <c r="S232" i="11"/>
  <c r="S227" i="11"/>
  <c r="S221" i="11"/>
  <c r="S216" i="11"/>
  <c r="S211" i="11"/>
  <c r="S205" i="11"/>
  <c r="S200" i="11"/>
  <c r="S195" i="11"/>
  <c r="S189" i="11"/>
  <c r="S184" i="11"/>
  <c r="S179" i="11"/>
  <c r="S173" i="11"/>
  <c r="S168" i="11"/>
  <c r="S163" i="11"/>
  <c r="S157" i="11"/>
  <c r="S152" i="11"/>
  <c r="S147" i="11"/>
  <c r="S141" i="11"/>
  <c r="S136" i="11"/>
  <c r="S131" i="11"/>
  <c r="S125" i="11"/>
  <c r="S120" i="11"/>
  <c r="S115" i="11"/>
  <c r="S109" i="11"/>
  <c r="S104" i="11"/>
  <c r="S99" i="11"/>
  <c r="S93" i="11"/>
  <c r="S88" i="11"/>
  <c r="S83" i="11"/>
  <c r="S77" i="11"/>
  <c r="S72" i="11"/>
  <c r="S67" i="11"/>
  <c r="S61" i="11"/>
  <c r="S56" i="11"/>
  <c r="S51" i="11"/>
  <c r="S45" i="11"/>
  <c r="S40" i="11"/>
  <c r="S35" i="11"/>
  <c r="S29" i="11"/>
  <c r="S24" i="11"/>
  <c r="S19" i="11"/>
  <c r="S13" i="11"/>
  <c r="S8" i="11"/>
  <c r="S401" i="11"/>
  <c r="S396" i="11"/>
  <c r="S391" i="11"/>
  <c r="S385" i="11"/>
  <c r="S380" i="11"/>
  <c r="S375" i="11"/>
  <c r="S369" i="11"/>
  <c r="S364" i="11"/>
  <c r="S359" i="11"/>
  <c r="S353" i="11"/>
  <c r="S348" i="11"/>
  <c r="S343" i="11"/>
  <c r="S337" i="11"/>
  <c r="S332" i="11"/>
  <c r="S327" i="11"/>
  <c r="S321" i="11"/>
  <c r="S316" i="11"/>
  <c r="S311" i="11"/>
  <c r="S305" i="11"/>
  <c r="S300" i="11"/>
  <c r="S295" i="11"/>
  <c r="S289" i="11"/>
  <c r="S284" i="11"/>
  <c r="S279" i="11"/>
  <c r="S273" i="11"/>
  <c r="S268" i="11"/>
  <c r="S263" i="11"/>
  <c r="S257" i="11"/>
  <c r="S252" i="11"/>
  <c r="S247" i="11"/>
  <c r="S241" i="11"/>
  <c r="S236" i="11"/>
  <c r="S231" i="11"/>
  <c r="S225" i="11"/>
  <c r="S220" i="11"/>
  <c r="S215" i="11"/>
  <c r="S209" i="11"/>
  <c r="S204" i="11"/>
  <c r="S199" i="11"/>
  <c r="S193" i="11"/>
  <c r="S188" i="11"/>
  <c r="S183" i="11"/>
  <c r="S177" i="11"/>
  <c r="S172" i="11"/>
  <c r="S167" i="11"/>
  <c r="S161" i="11"/>
  <c r="S156" i="11"/>
  <c r="S151" i="11"/>
  <c r="S145" i="11"/>
  <c r="S140" i="11"/>
  <c r="S135" i="11"/>
  <c r="S129" i="11"/>
  <c r="S124" i="11"/>
  <c r="S119" i="11"/>
  <c r="S113" i="11"/>
  <c r="S108" i="11"/>
  <c r="S103" i="11"/>
  <c r="S97" i="11"/>
  <c r="S92" i="11"/>
  <c r="S87" i="11"/>
  <c r="S81" i="11"/>
  <c r="S76" i="11"/>
  <c r="S71" i="11"/>
  <c r="S65" i="11"/>
  <c r="S60" i="11"/>
  <c r="S55" i="11"/>
  <c r="S49" i="11"/>
  <c r="S44" i="11"/>
  <c r="S39" i="11"/>
  <c r="S33" i="11"/>
  <c r="S28" i="11"/>
  <c r="S23" i="11"/>
  <c r="S17" i="11"/>
  <c r="S12" i="11"/>
  <c r="S7" i="11"/>
  <c r="S405" i="11"/>
  <c r="S400" i="11"/>
  <c r="S395" i="11"/>
  <c r="S389" i="11"/>
  <c r="S384" i="11"/>
  <c r="S379" i="11"/>
  <c r="S373" i="11"/>
  <c r="S368" i="11"/>
  <c r="S363" i="11"/>
  <c r="S357" i="11"/>
  <c r="S352" i="11"/>
  <c r="S347" i="11"/>
  <c r="S341" i="11"/>
  <c r="S336" i="11"/>
  <c r="S331" i="11"/>
  <c r="S325" i="11"/>
  <c r="S320" i="11"/>
  <c r="S315" i="11"/>
  <c r="S309" i="11"/>
  <c r="S304" i="11"/>
  <c r="S299" i="11"/>
  <c r="S293" i="11"/>
  <c r="S288" i="11"/>
  <c r="S283" i="11"/>
  <c r="S277" i="11"/>
  <c r="S272" i="11"/>
  <c r="S267" i="11"/>
  <c r="S261" i="11"/>
  <c r="S256" i="11"/>
  <c r="S251" i="11"/>
  <c r="S245" i="11"/>
  <c r="S240" i="11"/>
  <c r="S235" i="11"/>
  <c r="S229" i="11"/>
  <c r="S224" i="11"/>
  <c r="S219" i="11"/>
  <c r="S213" i="11"/>
  <c r="S208" i="11"/>
  <c r="S203" i="11"/>
  <c r="S197" i="11"/>
  <c r="S192" i="11"/>
  <c r="S187" i="11"/>
  <c r="S181" i="11"/>
  <c r="S176" i="11"/>
  <c r="S171" i="11"/>
  <c r="S165" i="11"/>
  <c r="S160" i="11"/>
  <c r="S155" i="11"/>
  <c r="S149" i="11"/>
  <c r="S144" i="11"/>
  <c r="S139" i="11"/>
  <c r="S133" i="11"/>
  <c r="S128" i="11"/>
  <c r="S123" i="11"/>
  <c r="S117" i="11"/>
  <c r="S112" i="11"/>
  <c r="S107" i="11"/>
  <c r="S101" i="11"/>
  <c r="S96" i="11"/>
  <c r="S91" i="11"/>
  <c r="S85" i="11"/>
  <c r="S80" i="11"/>
  <c r="S75" i="11"/>
  <c r="S69" i="11"/>
  <c r="S64" i="11"/>
  <c r="S59" i="11"/>
  <c r="S53" i="11"/>
  <c r="S48" i="11"/>
  <c r="S43" i="11"/>
  <c r="S37" i="11"/>
  <c r="S32" i="11"/>
  <c r="S27" i="11"/>
  <c r="S21" i="11"/>
  <c r="S16" i="11"/>
  <c r="S11" i="11"/>
  <c r="S388" i="11"/>
  <c r="S367" i="11"/>
  <c r="S345" i="11"/>
  <c r="S324" i="11"/>
  <c r="S303" i="11"/>
  <c r="S281" i="11"/>
  <c r="S260" i="11"/>
  <c r="S239" i="11"/>
  <c r="S217" i="11"/>
  <c r="S196" i="11"/>
  <c r="S175" i="11"/>
  <c r="S153" i="11"/>
  <c r="S132" i="11"/>
  <c r="S111" i="11"/>
  <c r="S89" i="11"/>
  <c r="S68" i="11"/>
  <c r="S47" i="11"/>
  <c r="S25" i="11"/>
  <c r="S404" i="11"/>
  <c r="S383" i="11"/>
  <c r="S361" i="11"/>
  <c r="S340" i="11"/>
  <c r="S319" i="11"/>
  <c r="S297" i="11"/>
  <c r="S276" i="11"/>
  <c r="S255" i="11"/>
  <c r="S233" i="11"/>
  <c r="S212" i="11"/>
  <c r="S191" i="11"/>
  <c r="S169" i="11"/>
  <c r="S148" i="11"/>
  <c r="S127" i="11"/>
  <c r="S105" i="11"/>
  <c r="S84" i="11"/>
  <c r="S63" i="11"/>
  <c r="S41" i="11"/>
  <c r="S20" i="11"/>
  <c r="S399" i="11"/>
  <c r="S377" i="11"/>
  <c r="S356" i="11"/>
  <c r="S335" i="11"/>
  <c r="S313" i="11"/>
  <c r="S292" i="11"/>
  <c r="S271" i="11"/>
  <c r="S249" i="11"/>
  <c r="S228" i="11"/>
  <c r="S207" i="11"/>
  <c r="S185" i="11"/>
  <c r="S164" i="11"/>
  <c r="S143" i="11"/>
  <c r="S121" i="11"/>
  <c r="S100" i="11"/>
  <c r="S79" i="11"/>
  <c r="S57" i="11"/>
  <c r="S36" i="11"/>
  <c r="S15" i="11"/>
  <c r="S372" i="11"/>
  <c r="S287" i="11"/>
  <c r="S201" i="11"/>
  <c r="S116" i="11"/>
  <c r="S31" i="11"/>
  <c r="S329" i="11"/>
  <c r="S244" i="11"/>
  <c r="S159" i="11"/>
  <c r="S73" i="11"/>
  <c r="S393" i="11"/>
  <c r="S308" i="11"/>
  <c r="S223" i="11"/>
  <c r="S137" i="11"/>
  <c r="S52" i="11"/>
  <c r="S351" i="11"/>
  <c r="S9" i="11"/>
  <c r="S180" i="11"/>
  <c r="S95" i="11"/>
  <c r="S265" i="11"/>
  <c r="AD6" i="11"/>
  <c r="AD4" i="11"/>
  <c r="Y402" i="11"/>
  <c r="Y398" i="11"/>
  <c r="Y394" i="11"/>
  <c r="Y390" i="11"/>
  <c r="Y386" i="11"/>
  <c r="Y382" i="11"/>
  <c r="Y378" i="11"/>
  <c r="Y374" i="11"/>
  <c r="Y370" i="11"/>
  <c r="Y366" i="11"/>
  <c r="Y362" i="11"/>
  <c r="Y358" i="11"/>
  <c r="Y354" i="11"/>
  <c r="Y350" i="11"/>
  <c r="Y346" i="11"/>
  <c r="Y342" i="11"/>
  <c r="Y338" i="11"/>
  <c r="Y334" i="11"/>
  <c r="Y330" i="11"/>
  <c r="Y326" i="11"/>
  <c r="Y322" i="11"/>
  <c r="Y318" i="11"/>
  <c r="Y314" i="11"/>
  <c r="Y310" i="11"/>
  <c r="Y306" i="11"/>
  <c r="Y302" i="11"/>
  <c r="Y298" i="11"/>
  <c r="Y294" i="11"/>
  <c r="Y290" i="11"/>
  <c r="Y286" i="11"/>
  <c r="Y282" i="11"/>
  <c r="Y278" i="11"/>
  <c r="Y274" i="11"/>
  <c r="Y270" i="11"/>
  <c r="Y266" i="11"/>
  <c r="Y262" i="11"/>
  <c r="Y403" i="11"/>
  <c r="Y400" i="11"/>
  <c r="Y397" i="11"/>
  <c r="Y404" i="11"/>
  <c r="Y401" i="11"/>
  <c r="Y391" i="11"/>
  <c r="Y388" i="11"/>
  <c r="Y385" i="11"/>
  <c r="Y375" i="11"/>
  <c r="Y372" i="11"/>
  <c r="Y369" i="11"/>
  <c r="Y359" i="11"/>
  <c r="Y356" i="11"/>
  <c r="Y353" i="11"/>
  <c r="Y343" i="11"/>
  <c r="Y340" i="11"/>
  <c r="Y337" i="11"/>
  <c r="Y327" i="11"/>
  <c r="Y324" i="11"/>
  <c r="Y321" i="11"/>
  <c r="Y311" i="11"/>
  <c r="Y308" i="11"/>
  <c r="Y305" i="11"/>
  <c r="Y295" i="11"/>
  <c r="Y292" i="11"/>
  <c r="Y289" i="11"/>
  <c r="Y279" i="11"/>
  <c r="Y276" i="11"/>
  <c r="Y273" i="11"/>
  <c r="Y406" i="11"/>
  <c r="Y405" i="11"/>
  <c r="Y395" i="11"/>
  <c r="Y392" i="11"/>
  <c r="Y389" i="11"/>
  <c r="Y379" i="11"/>
  <c r="Y376" i="11"/>
  <c r="Y373" i="11"/>
  <c r="Y363" i="11"/>
  <c r="Y360" i="11"/>
  <c r="Y357" i="11"/>
  <c r="Y347" i="11"/>
  <c r="Y344" i="11"/>
  <c r="Y341" i="11"/>
  <c r="Y331" i="11"/>
  <c r="Y328" i="11"/>
  <c r="Y325" i="11"/>
  <c r="Y315" i="11"/>
  <c r="Y312" i="11"/>
  <c r="Y309" i="11"/>
  <c r="Y299" i="11"/>
  <c r="Y296" i="11"/>
  <c r="Y293" i="11"/>
  <c r="Y383" i="11"/>
  <c r="Y377" i="11"/>
  <c r="Y364" i="11"/>
  <c r="Y351" i="11"/>
  <c r="Y345" i="11"/>
  <c r="Y332" i="11"/>
  <c r="Y319" i="11"/>
  <c r="Y313" i="11"/>
  <c r="Y300" i="11"/>
  <c r="Y275" i="11"/>
  <c r="Y271" i="11"/>
  <c r="Y267" i="11"/>
  <c r="Y260" i="11"/>
  <c r="Y256" i="11"/>
  <c r="Y252" i="11"/>
  <c r="Y248" i="11"/>
  <c r="Y244" i="11"/>
  <c r="Y240" i="11"/>
  <c r="Y236" i="11"/>
  <c r="Y232" i="11"/>
  <c r="Y228" i="11"/>
  <c r="Y224" i="11"/>
  <c r="Y220" i="11"/>
  <c r="Y216" i="11"/>
  <c r="Y212" i="11"/>
  <c r="Y208" i="11"/>
  <c r="Y204" i="11"/>
  <c r="Y200" i="11"/>
  <c r="Y196" i="11"/>
  <c r="Y192" i="11"/>
  <c r="Y188" i="11"/>
  <c r="Y184" i="11"/>
  <c r="Y180" i="11"/>
  <c r="Y399" i="11"/>
  <c r="Y384" i="11"/>
  <c r="Y371" i="11"/>
  <c r="Y365" i="11"/>
  <c r="Y352" i="11"/>
  <c r="Y339" i="11"/>
  <c r="Y333" i="11"/>
  <c r="Y320" i="11"/>
  <c r="Y307" i="11"/>
  <c r="Y301" i="11"/>
  <c r="Y285" i="11"/>
  <c r="Y281" i="11"/>
  <c r="Y277" i="11"/>
  <c r="Y259" i="11"/>
  <c r="Y255" i="11"/>
  <c r="Y251" i="11"/>
  <c r="Y247" i="11"/>
  <c r="Y243" i="11"/>
  <c r="Y239" i="11"/>
  <c r="Y235" i="11"/>
  <c r="Y231" i="11"/>
  <c r="Y227" i="11"/>
  <c r="Y223" i="11"/>
  <c r="Y219" i="11"/>
  <c r="Y215" i="11"/>
  <c r="Y211" i="11"/>
  <c r="Y207" i="11"/>
  <c r="Y203" i="11"/>
  <c r="Y199" i="11"/>
  <c r="Y396" i="11"/>
  <c r="Y380" i="11"/>
  <c r="Y367" i="11"/>
  <c r="Y361" i="11"/>
  <c r="Y348" i="11"/>
  <c r="Y335" i="11"/>
  <c r="Y329" i="11"/>
  <c r="Y316" i="11"/>
  <c r="Y303" i="11"/>
  <c r="Y297" i="11"/>
  <c r="Y288" i="11"/>
  <c r="Y284" i="11"/>
  <c r="Y280" i="11"/>
  <c r="Y269" i="11"/>
  <c r="Y265" i="11"/>
  <c r="Y263" i="11"/>
  <c r="Y258" i="11"/>
  <c r="Y254" i="11"/>
  <c r="Y250" i="11"/>
  <c r="Y246" i="11"/>
  <c r="Y242" i="11"/>
  <c r="Y323" i="11"/>
  <c r="Y304" i="11"/>
  <c r="Y287" i="11"/>
  <c r="Y268" i="11"/>
  <c r="Y253" i="11"/>
  <c r="Y238" i="11"/>
  <c r="Y230" i="11"/>
  <c r="Y222" i="11"/>
  <c r="Y214" i="11"/>
  <c r="Y206" i="11"/>
  <c r="Y198" i="11"/>
  <c r="Y387" i="11"/>
  <c r="Y368" i="11"/>
  <c r="Y349" i="11"/>
  <c r="Y261" i="11"/>
  <c r="Y245" i="11"/>
  <c r="Y234" i="11"/>
  <c r="Y226" i="11"/>
  <c r="Y218" i="11"/>
  <c r="Y210" i="11"/>
  <c r="Y202" i="11"/>
  <c r="Y194" i="11"/>
  <c r="Y191" i="11"/>
  <c r="Y393" i="11"/>
  <c r="Y381" i="11"/>
  <c r="Y291" i="11"/>
  <c r="Y272" i="11"/>
  <c r="Y257" i="11"/>
  <c r="Y241" i="11"/>
  <c r="Y233" i="11"/>
  <c r="Y225" i="11"/>
  <c r="Y217" i="11"/>
  <c r="Y221" i="11"/>
  <c r="Y205" i="11"/>
  <c r="Y193" i="11"/>
  <c r="Y189" i="11"/>
  <c r="Y187" i="11"/>
  <c r="Y175" i="11"/>
  <c r="Y171" i="11"/>
  <c r="Y167" i="11"/>
  <c r="Y163" i="11"/>
  <c r="Y159" i="11"/>
  <c r="Y155" i="11"/>
  <c r="Y151" i="11"/>
  <c r="Y147" i="11"/>
  <c r="Y143" i="11"/>
  <c r="Y139" i="11"/>
  <c r="Y135" i="11"/>
  <c r="Y131" i="11"/>
  <c r="Y127" i="11"/>
  <c r="Y123" i="11"/>
  <c r="Y264" i="11"/>
  <c r="Y249" i="11"/>
  <c r="Y213" i="11"/>
  <c r="Y201" i="11"/>
  <c r="Y181" i="11"/>
  <c r="Y178" i="11"/>
  <c r="Y174" i="11"/>
  <c r="Y170" i="11"/>
  <c r="Y166" i="11"/>
  <c r="Y162" i="11"/>
  <c r="Y158" i="11"/>
  <c r="Y154" i="11"/>
  <c r="Y150" i="11"/>
  <c r="Y146" i="11"/>
  <c r="Y142" i="11"/>
  <c r="Y138" i="11"/>
  <c r="Y134" i="11"/>
  <c r="Y130" i="11"/>
  <c r="Y336" i="11"/>
  <c r="Y183" i="11"/>
  <c r="Y172" i="11"/>
  <c r="Y164" i="11"/>
  <c r="Y156" i="11"/>
  <c r="Y148" i="11"/>
  <c r="Y140" i="11"/>
  <c r="Y132" i="11"/>
  <c r="Y126" i="11"/>
  <c r="Y119" i="11"/>
  <c r="Y115" i="11"/>
  <c r="Y111" i="11"/>
  <c r="Y107" i="11"/>
  <c r="Y103" i="11"/>
  <c r="Y99" i="11"/>
  <c r="Y95" i="11"/>
  <c r="Y91" i="11"/>
  <c r="Y237" i="11"/>
  <c r="Y185" i="11"/>
  <c r="Y179" i="11"/>
  <c r="Y177" i="11"/>
  <c r="Y169" i="11"/>
  <c r="Y161" i="11"/>
  <c r="Y153" i="11"/>
  <c r="Y145" i="11"/>
  <c r="Y137" i="11"/>
  <c r="Y129" i="11"/>
  <c r="Y122" i="11"/>
  <c r="Y118" i="11"/>
  <c r="Y355" i="11"/>
  <c r="Y317" i="11"/>
  <c r="Y283" i="11"/>
  <c r="Y229" i="11"/>
  <c r="Y209" i="11"/>
  <c r="Y195" i="11"/>
  <c r="Y190" i="11"/>
  <c r="Y186" i="11"/>
  <c r="Y176" i="11"/>
  <c r="Y168" i="11"/>
  <c r="Y160" i="11"/>
  <c r="Y152" i="11"/>
  <c r="Y144" i="11"/>
  <c r="Y136" i="11"/>
  <c r="Y128" i="11"/>
  <c r="Y124" i="11"/>
  <c r="Y121" i="11"/>
  <c r="Y117" i="11"/>
  <c r="Y113" i="11"/>
  <c r="Y109" i="11"/>
  <c r="Y105" i="11"/>
  <c r="Y101" i="11"/>
  <c r="Y97" i="11"/>
  <c r="Y93" i="11"/>
  <c r="Y89" i="11"/>
  <c r="Y85" i="11"/>
  <c r="Y81" i="11"/>
  <c r="Y77" i="11"/>
  <c r="Y73" i="11"/>
  <c r="Y69" i="11"/>
  <c r="Y65" i="11"/>
  <c r="Y61" i="11"/>
  <c r="Y57" i="11"/>
  <c r="Y53" i="11"/>
  <c r="Y49" i="11"/>
  <c r="Y45" i="11"/>
  <c r="Y41" i="11"/>
  <c r="Y37" i="11"/>
  <c r="Y33" i="11"/>
  <c r="Y29" i="11"/>
  <c r="Y25" i="11"/>
  <c r="Y21" i="11"/>
  <c r="Y17" i="11"/>
  <c r="Y13" i="11"/>
  <c r="Y197" i="11"/>
  <c r="Y182" i="11"/>
  <c r="Y173" i="11"/>
  <c r="Y165" i="11"/>
  <c r="Y157" i="11"/>
  <c r="Y149" i="11"/>
  <c r="Y141" i="11"/>
  <c r="Y133" i="11"/>
  <c r="Y125" i="11"/>
  <c r="Y120" i="11"/>
  <c r="Y116" i="11"/>
  <c r="Y112" i="11"/>
  <c r="Y108" i="11"/>
  <c r="Y104" i="11"/>
  <c r="Y100" i="11"/>
  <c r="Y96" i="11"/>
  <c r="Y92" i="11"/>
  <c r="Y88" i="11"/>
  <c r="Y84" i="11"/>
  <c r="Y80" i="11"/>
  <c r="Y76" i="11"/>
  <c r="Y72" i="11"/>
  <c r="Y68" i="11"/>
  <c r="Y64" i="11"/>
  <c r="Y60" i="11"/>
  <c r="Y56" i="11"/>
  <c r="Y52" i="11"/>
  <c r="Y48" i="11"/>
  <c r="Y44" i="11"/>
  <c r="Y40" i="11"/>
  <c r="Y36" i="11"/>
  <c r="Y32" i="11"/>
  <c r="Y28" i="11"/>
  <c r="Y24" i="11"/>
  <c r="Y20" i="11"/>
  <c r="Y16" i="11"/>
  <c r="Y12" i="11"/>
  <c r="Y114" i="11"/>
  <c r="Y98" i="11"/>
  <c r="Y90" i="11"/>
  <c r="Y82" i="11"/>
  <c r="Y74" i="11"/>
  <c r="Y66" i="11"/>
  <c r="Y58" i="11"/>
  <c r="Y50" i="11"/>
  <c r="Y42" i="11"/>
  <c r="Y34" i="11"/>
  <c r="Y26" i="11"/>
  <c r="Y18" i="11"/>
  <c r="Y9" i="11"/>
  <c r="Y110" i="11"/>
  <c r="Y94" i="11"/>
  <c r="Y87" i="11"/>
  <c r="Y79" i="11"/>
  <c r="Y71" i="11"/>
  <c r="Y63" i="11"/>
  <c r="Y55" i="11"/>
  <c r="Y47" i="11"/>
  <c r="Y39" i="11"/>
  <c r="Y31" i="11"/>
  <c r="Y23" i="11"/>
  <c r="Y15" i="11"/>
  <c r="Y8" i="11"/>
  <c r="Y106" i="11"/>
  <c r="Y86" i="11"/>
  <c r="Y78" i="11"/>
  <c r="Y70" i="11"/>
  <c r="Y62" i="11"/>
  <c r="Y54" i="11"/>
  <c r="Y46" i="11"/>
  <c r="Y38" i="11"/>
  <c r="Y30" i="11"/>
  <c r="Y22" i="11"/>
  <c r="Y14" i="11"/>
  <c r="Y11" i="11"/>
  <c r="Y7" i="11"/>
  <c r="Y102" i="11"/>
  <c r="Y83" i="11"/>
  <c r="Y75" i="11"/>
  <c r="Y67" i="11"/>
  <c r="Y59" i="11"/>
  <c r="Y51" i="11"/>
  <c r="Y43" i="11"/>
  <c r="Y35" i="11"/>
  <c r="Y27" i="11"/>
  <c r="Y19" i="11"/>
  <c r="Y10" i="11"/>
  <c r="Y6" i="11"/>
  <c r="U406" i="11"/>
  <c r="U402" i="11"/>
  <c r="U398" i="11"/>
  <c r="U394" i="11"/>
  <c r="U390" i="11"/>
  <c r="U386" i="11"/>
  <c r="U382" i="11"/>
  <c r="U378" i="11"/>
  <c r="U374" i="11"/>
  <c r="U370" i="11"/>
  <c r="U366" i="11"/>
  <c r="U362" i="11"/>
  <c r="U358" i="11"/>
  <c r="U354" i="11"/>
  <c r="U350" i="11"/>
  <c r="U346" i="11"/>
  <c r="U342" i="11"/>
  <c r="U338" i="11"/>
  <c r="U334" i="11"/>
  <c r="U330" i="11"/>
  <c r="U326" i="11"/>
  <c r="U322" i="11"/>
  <c r="U318" i="11"/>
  <c r="U314" i="11"/>
  <c r="U310" i="11"/>
  <c r="U306" i="11"/>
  <c r="U302" i="11"/>
  <c r="U298" i="11"/>
  <c r="U294" i="11"/>
  <c r="U290" i="11"/>
  <c r="U286" i="11"/>
  <c r="U282" i="11"/>
  <c r="U278" i="11"/>
  <c r="U274" i="11"/>
  <c r="U270" i="11"/>
  <c r="U266" i="11"/>
  <c r="U262" i="11"/>
  <c r="U404" i="11"/>
  <c r="U401" i="11"/>
  <c r="U391" i="11"/>
  <c r="U405" i="11"/>
  <c r="U395" i="11"/>
  <c r="U392" i="11"/>
  <c r="U389" i="11"/>
  <c r="U379" i="11"/>
  <c r="U376" i="11"/>
  <c r="U373" i="11"/>
  <c r="U363" i="11"/>
  <c r="U360" i="11"/>
  <c r="U357" i="11"/>
  <c r="U347" i="11"/>
  <c r="U344" i="11"/>
  <c r="U341" i="11"/>
  <c r="U331" i="11"/>
  <c r="U328" i="11"/>
  <c r="U325" i="11"/>
  <c r="U315" i="11"/>
  <c r="U312" i="11"/>
  <c r="U309" i="11"/>
  <c r="U299" i="11"/>
  <c r="U296" i="11"/>
  <c r="U293" i="11"/>
  <c r="U283" i="11"/>
  <c r="U280" i="11"/>
  <c r="U277" i="11"/>
  <c r="U267" i="11"/>
  <c r="U399" i="11"/>
  <c r="U396" i="11"/>
  <c r="U393" i="11"/>
  <c r="U383" i="11"/>
  <c r="U380" i="11"/>
  <c r="U377" i="11"/>
  <c r="U367" i="11"/>
  <c r="U364" i="11"/>
  <c r="U361" i="11"/>
  <c r="U351" i="11"/>
  <c r="U348" i="11"/>
  <c r="U345" i="11"/>
  <c r="U335" i="11"/>
  <c r="U332" i="11"/>
  <c r="U329" i="11"/>
  <c r="U319" i="11"/>
  <c r="U316" i="11"/>
  <c r="U313" i="11"/>
  <c r="U303" i="11"/>
  <c r="U300" i="11"/>
  <c r="U297" i="11"/>
  <c r="U400" i="11"/>
  <c r="U387" i="11"/>
  <c r="U381" i="11"/>
  <c r="U368" i="11"/>
  <c r="U355" i="11"/>
  <c r="U349" i="11"/>
  <c r="U336" i="11"/>
  <c r="U323" i="11"/>
  <c r="U317" i="11"/>
  <c r="U304" i="11"/>
  <c r="U288" i="11"/>
  <c r="U284" i="11"/>
  <c r="U273" i="11"/>
  <c r="U269" i="11"/>
  <c r="U265" i="11"/>
  <c r="U260" i="11"/>
  <c r="U256" i="11"/>
  <c r="U252" i="11"/>
  <c r="U248" i="11"/>
  <c r="U244" i="11"/>
  <c r="U240" i="11"/>
  <c r="U236" i="11"/>
  <c r="U232" i="11"/>
  <c r="U228" i="11"/>
  <c r="U224" i="11"/>
  <c r="U220" i="11"/>
  <c r="U216" i="11"/>
  <c r="U212" i="11"/>
  <c r="U208" i="11"/>
  <c r="U204" i="11"/>
  <c r="U200" i="11"/>
  <c r="U196" i="11"/>
  <c r="U192" i="11"/>
  <c r="U188" i="11"/>
  <c r="U184" i="11"/>
  <c r="U180" i="11"/>
  <c r="U397" i="11"/>
  <c r="U388" i="11"/>
  <c r="U375" i="11"/>
  <c r="U369" i="11"/>
  <c r="U356" i="11"/>
  <c r="U343" i="11"/>
  <c r="U337" i="11"/>
  <c r="U324" i="11"/>
  <c r="U311" i="11"/>
  <c r="U305" i="11"/>
  <c r="U292" i="11"/>
  <c r="U291" i="11"/>
  <c r="U287" i="11"/>
  <c r="U276" i="11"/>
  <c r="U272" i="11"/>
  <c r="U268" i="11"/>
  <c r="U263" i="11"/>
  <c r="U259" i="11"/>
  <c r="U255" i="11"/>
  <c r="U251" i="11"/>
  <c r="U247" i="11"/>
  <c r="U243" i="11"/>
  <c r="U239" i="11"/>
  <c r="U235" i="11"/>
  <c r="U231" i="11"/>
  <c r="U227" i="11"/>
  <c r="U223" i="11"/>
  <c r="U219" i="11"/>
  <c r="U215" i="11"/>
  <c r="U211" i="11"/>
  <c r="U207" i="11"/>
  <c r="U203" i="11"/>
  <c r="U199" i="11"/>
  <c r="U384" i="11"/>
  <c r="U371" i="11"/>
  <c r="U365" i="11"/>
  <c r="U352" i="11"/>
  <c r="U339" i="11"/>
  <c r="U333" i="11"/>
  <c r="U320" i="11"/>
  <c r="U307" i="11"/>
  <c r="U301" i="11"/>
  <c r="U279" i="11"/>
  <c r="U275" i="11"/>
  <c r="U271" i="11"/>
  <c r="U264" i="11"/>
  <c r="U258" i="11"/>
  <c r="U254" i="11"/>
  <c r="U250" i="11"/>
  <c r="U246" i="11"/>
  <c r="U242" i="11"/>
  <c r="U385" i="11"/>
  <c r="U295" i="11"/>
  <c r="U281" i="11"/>
  <c r="U257" i="11"/>
  <c r="U234" i="11"/>
  <c r="U226" i="11"/>
  <c r="U218" i="11"/>
  <c r="U210" i="11"/>
  <c r="U202" i="11"/>
  <c r="U359" i="11"/>
  <c r="U340" i="11"/>
  <c r="U321" i="11"/>
  <c r="U289" i="11"/>
  <c r="U249" i="11"/>
  <c r="U238" i="11"/>
  <c r="U230" i="11"/>
  <c r="U222" i="11"/>
  <c r="U214" i="11"/>
  <c r="U206" i="11"/>
  <c r="U198" i="11"/>
  <c r="U195" i="11"/>
  <c r="U403" i="11"/>
  <c r="U372" i="11"/>
  <c r="U353" i="11"/>
  <c r="U285" i="11"/>
  <c r="U261" i="11"/>
  <c r="U245" i="11"/>
  <c r="U237" i="11"/>
  <c r="U229" i="11"/>
  <c r="U221" i="11"/>
  <c r="U213" i="11"/>
  <c r="U225" i="11"/>
  <c r="U209" i="11"/>
  <c r="U191" i="11"/>
  <c r="U181" i="11"/>
  <c r="U175" i="11"/>
  <c r="U171" i="11"/>
  <c r="U167" i="11"/>
  <c r="U163" i="11"/>
  <c r="U159" i="11"/>
  <c r="U155" i="11"/>
  <c r="U151" i="11"/>
  <c r="U147" i="11"/>
  <c r="U143" i="11"/>
  <c r="U139" i="11"/>
  <c r="U135" i="11"/>
  <c r="U131" i="11"/>
  <c r="U127" i="11"/>
  <c r="U327" i="11"/>
  <c r="U308" i="11"/>
  <c r="U217" i="11"/>
  <c r="U205" i="11"/>
  <c r="U194" i="11"/>
  <c r="U190" i="11"/>
  <c r="U185" i="11"/>
  <c r="U182" i="11"/>
  <c r="U179" i="11"/>
  <c r="U178" i="11"/>
  <c r="U174" i="11"/>
  <c r="U170" i="11"/>
  <c r="U166" i="11"/>
  <c r="U162" i="11"/>
  <c r="U158" i="11"/>
  <c r="U154" i="11"/>
  <c r="U150" i="11"/>
  <c r="U146" i="11"/>
  <c r="U142" i="11"/>
  <c r="U138" i="11"/>
  <c r="U134" i="11"/>
  <c r="U130" i="11"/>
  <c r="U253" i="11"/>
  <c r="U233" i="11"/>
  <c r="U197" i="11"/>
  <c r="U187" i="11"/>
  <c r="U176" i="11"/>
  <c r="U168" i="11"/>
  <c r="U160" i="11"/>
  <c r="U152" i="11"/>
  <c r="U144" i="11"/>
  <c r="U136" i="11"/>
  <c r="U128" i="11"/>
  <c r="U123" i="11"/>
  <c r="U119" i="11"/>
  <c r="U115" i="11"/>
  <c r="U111" i="11"/>
  <c r="U107" i="11"/>
  <c r="U103" i="11"/>
  <c r="U99" i="11"/>
  <c r="U95" i="11"/>
  <c r="U189" i="11"/>
  <c r="U183" i="11"/>
  <c r="U173" i="11"/>
  <c r="U165" i="11"/>
  <c r="U157" i="11"/>
  <c r="U149" i="11"/>
  <c r="U141" i="11"/>
  <c r="U133" i="11"/>
  <c r="U124" i="11"/>
  <c r="U122" i="11"/>
  <c r="U118" i="11"/>
  <c r="U172" i="11"/>
  <c r="U164" i="11"/>
  <c r="U156" i="11"/>
  <c r="U148" i="11"/>
  <c r="U140" i="11"/>
  <c r="U132" i="11"/>
  <c r="U125" i="11"/>
  <c r="U121" i="11"/>
  <c r="U117" i="11"/>
  <c r="U113" i="11"/>
  <c r="U109" i="11"/>
  <c r="U105" i="11"/>
  <c r="U101" i="11"/>
  <c r="U97" i="11"/>
  <c r="U93" i="11"/>
  <c r="U89" i="11"/>
  <c r="U85" i="11"/>
  <c r="U81" i="11"/>
  <c r="U77" i="11"/>
  <c r="U73" i="11"/>
  <c r="U69" i="11"/>
  <c r="U65" i="11"/>
  <c r="U61" i="11"/>
  <c r="U57" i="11"/>
  <c r="U53" i="11"/>
  <c r="U49" i="11"/>
  <c r="U45" i="11"/>
  <c r="U41" i="11"/>
  <c r="U37" i="11"/>
  <c r="U33" i="11"/>
  <c r="U29" i="11"/>
  <c r="U25" i="11"/>
  <c r="U21" i="11"/>
  <c r="U17" i="11"/>
  <c r="U13" i="11"/>
  <c r="U241" i="11"/>
  <c r="U201" i="11"/>
  <c r="U193" i="11"/>
  <c r="U186" i="11"/>
  <c r="U177" i="11"/>
  <c r="U169" i="11"/>
  <c r="U161" i="11"/>
  <c r="U153" i="11"/>
  <c r="U145" i="11"/>
  <c r="U137" i="11"/>
  <c r="U129" i="11"/>
  <c r="U126" i="11"/>
  <c r="U120" i="11"/>
  <c r="U116" i="11"/>
  <c r="U112" i="11"/>
  <c r="U108" i="11"/>
  <c r="U104" i="11"/>
  <c r="U100" i="11"/>
  <c r="U96" i="11"/>
  <c r="U92" i="11"/>
  <c r="U88" i="11"/>
  <c r="U84" i="11"/>
  <c r="U80" i="11"/>
  <c r="U76" i="11"/>
  <c r="U72" i="11"/>
  <c r="U68" i="11"/>
  <c r="U64" i="11"/>
  <c r="U60" i="11"/>
  <c r="U56" i="11"/>
  <c r="U52" i="11"/>
  <c r="U48" i="11"/>
  <c r="U44" i="11"/>
  <c r="U40" i="11"/>
  <c r="U36" i="11"/>
  <c r="U32" i="11"/>
  <c r="U28" i="11"/>
  <c r="U24" i="11"/>
  <c r="U20" i="11"/>
  <c r="U16" i="11"/>
  <c r="U102" i="11"/>
  <c r="U86" i="11"/>
  <c r="U78" i="11"/>
  <c r="U70" i="11"/>
  <c r="U62" i="11"/>
  <c r="U54" i="11"/>
  <c r="U46" i="11"/>
  <c r="U38" i="11"/>
  <c r="U30" i="11"/>
  <c r="U22" i="11"/>
  <c r="U14" i="11"/>
  <c r="U9" i="11"/>
  <c r="U114" i="11"/>
  <c r="U98" i="11"/>
  <c r="U91" i="11"/>
  <c r="U83" i="11"/>
  <c r="U75" i="11"/>
  <c r="U67" i="11"/>
  <c r="U59" i="11"/>
  <c r="U51" i="11"/>
  <c r="U43" i="11"/>
  <c r="U35" i="11"/>
  <c r="U27" i="11"/>
  <c r="U19" i="11"/>
  <c r="U12" i="11"/>
  <c r="U8" i="11"/>
  <c r="U110" i="11"/>
  <c r="U94" i="11"/>
  <c r="U90" i="11"/>
  <c r="U82" i="11"/>
  <c r="U74" i="11"/>
  <c r="U66" i="11"/>
  <c r="U58" i="11"/>
  <c r="U50" i="11"/>
  <c r="U42" i="11"/>
  <c r="U34" i="11"/>
  <c r="U26" i="11"/>
  <c r="U18" i="11"/>
  <c r="U11" i="11"/>
  <c r="U7" i="11"/>
  <c r="U106" i="11"/>
  <c r="U87" i="11"/>
  <c r="U79" i="11"/>
  <c r="U71" i="11"/>
  <c r="U63" i="11"/>
  <c r="U55" i="11"/>
  <c r="U47" i="11"/>
  <c r="U39" i="11"/>
  <c r="U31" i="11"/>
  <c r="U23" i="11"/>
  <c r="U15" i="11"/>
  <c r="U10" i="11"/>
  <c r="U6" i="11"/>
  <c r="AF119" i="3"/>
  <c r="AF97" i="3"/>
  <c r="Q26" i="10"/>
  <c r="V3" i="11"/>
  <c r="AB3" i="11"/>
  <c r="Q29" i="10"/>
  <c r="Y2" i="3"/>
  <c r="Y9" i="3" s="1"/>
  <c r="L28" i="1"/>
  <c r="Z406" i="11"/>
  <c r="Z405" i="11"/>
  <c r="Z401" i="11"/>
  <c r="Z397" i="11"/>
  <c r="Z393" i="11"/>
  <c r="Z389" i="11"/>
  <c r="Z385" i="11"/>
  <c r="Z381" i="11"/>
  <c r="Z377" i="11"/>
  <c r="Z373" i="11"/>
  <c r="Z369" i="11"/>
  <c r="Z365" i="11"/>
  <c r="Z361" i="11"/>
  <c r="Z357" i="11"/>
  <c r="Z353" i="11"/>
  <c r="Z349" i="11"/>
  <c r="Z345" i="11"/>
  <c r="Z341" i="11"/>
  <c r="Z337" i="11"/>
  <c r="Z333" i="11"/>
  <c r="Z329" i="11"/>
  <c r="Z325" i="11"/>
  <c r="Z321" i="11"/>
  <c r="Z317" i="11"/>
  <c r="Z313" i="11"/>
  <c r="Z309" i="11"/>
  <c r="Z305" i="11"/>
  <c r="Z301" i="11"/>
  <c r="Z297" i="11"/>
  <c r="Z293" i="11"/>
  <c r="Z289" i="11"/>
  <c r="Z285" i="11"/>
  <c r="Z281" i="11"/>
  <c r="Z277" i="11"/>
  <c r="Z273" i="11"/>
  <c r="Z269" i="11"/>
  <c r="Z265" i="11"/>
  <c r="Z261" i="11"/>
  <c r="Z404" i="11"/>
  <c r="Z394" i="11"/>
  <c r="Z391" i="11"/>
  <c r="Z388" i="11"/>
  <c r="Z398" i="11"/>
  <c r="Z395" i="11"/>
  <c r="Z392" i="11"/>
  <c r="Z382" i="11"/>
  <c r="Z379" i="11"/>
  <c r="Z376" i="11"/>
  <c r="Z366" i="11"/>
  <c r="Z363" i="11"/>
  <c r="Z360" i="11"/>
  <c r="Z350" i="11"/>
  <c r="Z347" i="11"/>
  <c r="Z344" i="11"/>
  <c r="Z334" i="11"/>
  <c r="Z331" i="11"/>
  <c r="Z328" i="11"/>
  <c r="Z318" i="11"/>
  <c r="Z315" i="11"/>
  <c r="Z312" i="11"/>
  <c r="Z302" i="11"/>
  <c r="Z299" i="11"/>
  <c r="Z296" i="11"/>
  <c r="Z286" i="11"/>
  <c r="Z283" i="11"/>
  <c r="Z280" i="11"/>
  <c r="Z270" i="11"/>
  <c r="Z267" i="11"/>
  <c r="Z264" i="11"/>
  <c r="Z402" i="11"/>
  <c r="Z399" i="11"/>
  <c r="Z396" i="11"/>
  <c r="Z386" i="11"/>
  <c r="Z383" i="11"/>
  <c r="Z380" i="11"/>
  <c r="Z370" i="11"/>
  <c r="Z367" i="11"/>
  <c r="Z364" i="11"/>
  <c r="Z354" i="11"/>
  <c r="Z351" i="11"/>
  <c r="Z348" i="11"/>
  <c r="Z338" i="11"/>
  <c r="Z335" i="11"/>
  <c r="Z332" i="11"/>
  <c r="Z322" i="11"/>
  <c r="Z319" i="11"/>
  <c r="Z316" i="11"/>
  <c r="Z306" i="11"/>
  <c r="Z303" i="11"/>
  <c r="Z300" i="11"/>
  <c r="Z390" i="11"/>
  <c r="Z384" i="11"/>
  <c r="Z371" i="11"/>
  <c r="Z358" i="11"/>
  <c r="Z352" i="11"/>
  <c r="Z339" i="11"/>
  <c r="Z326" i="11"/>
  <c r="Z320" i="11"/>
  <c r="Z307" i="11"/>
  <c r="Z294" i="11"/>
  <c r="Z282" i="11"/>
  <c r="Z278" i="11"/>
  <c r="Z274" i="11"/>
  <c r="Z262" i="11"/>
  <c r="Z259" i="11"/>
  <c r="Z255" i="11"/>
  <c r="Z251" i="11"/>
  <c r="Z247" i="11"/>
  <c r="Z243" i="11"/>
  <c r="Z239" i="11"/>
  <c r="Z235" i="11"/>
  <c r="Z231" i="11"/>
  <c r="Z227" i="11"/>
  <c r="Z223" i="11"/>
  <c r="Z219" i="11"/>
  <c r="Z215" i="11"/>
  <c r="Z211" i="11"/>
  <c r="Z207" i="11"/>
  <c r="Z203" i="11"/>
  <c r="Z199" i="11"/>
  <c r="Z195" i="11"/>
  <c r="Z191" i="11"/>
  <c r="Z187" i="11"/>
  <c r="Z183" i="11"/>
  <c r="Z179" i="11"/>
  <c r="Z378" i="11"/>
  <c r="Z372" i="11"/>
  <c r="Z359" i="11"/>
  <c r="Z346" i="11"/>
  <c r="Z340" i="11"/>
  <c r="Z327" i="11"/>
  <c r="Z314" i="11"/>
  <c r="Z308" i="11"/>
  <c r="Z295" i="11"/>
  <c r="Z288" i="11"/>
  <c r="Z284" i="11"/>
  <c r="Z266" i="11"/>
  <c r="Z263" i="11"/>
  <c r="Z258" i="11"/>
  <c r="Z254" i="11"/>
  <c r="Z250" i="11"/>
  <c r="Z246" i="11"/>
  <c r="Z242" i="11"/>
  <c r="Z238" i="11"/>
  <c r="Z234" i="11"/>
  <c r="Z230" i="11"/>
  <c r="Z226" i="11"/>
  <c r="Z222" i="11"/>
  <c r="Z218" i="11"/>
  <c r="Z214" i="11"/>
  <c r="Z210" i="11"/>
  <c r="Z206" i="11"/>
  <c r="Z202" i="11"/>
  <c r="Z198" i="11"/>
  <c r="Z403" i="11"/>
  <c r="Z387" i="11"/>
  <c r="Z374" i="11"/>
  <c r="Z368" i="11"/>
  <c r="Z355" i="11"/>
  <c r="Z342" i="11"/>
  <c r="Z336" i="11"/>
  <c r="Z323" i="11"/>
  <c r="Z310" i="11"/>
  <c r="Z304" i="11"/>
  <c r="Z291" i="11"/>
  <c r="Z287" i="11"/>
  <c r="Z276" i="11"/>
  <c r="Z272" i="11"/>
  <c r="Z268" i="11"/>
  <c r="Z257" i="11"/>
  <c r="Z253" i="11"/>
  <c r="Z249" i="11"/>
  <c r="Z245" i="11"/>
  <c r="Z241" i="11"/>
  <c r="Z400" i="11"/>
  <c r="Z375" i="11"/>
  <c r="Z356" i="11"/>
  <c r="Z290" i="11"/>
  <c r="Z271" i="11"/>
  <c r="Z260" i="11"/>
  <c r="Z244" i="11"/>
  <c r="Z237" i="11"/>
  <c r="Z229" i="11"/>
  <c r="Z221" i="11"/>
  <c r="Z213" i="11"/>
  <c r="Z205" i="11"/>
  <c r="Z197" i="11"/>
  <c r="Z330" i="11"/>
  <c r="Z311" i="11"/>
  <c r="Z292" i="11"/>
  <c r="Z279" i="11"/>
  <c r="Z252" i="11"/>
  <c r="Z233" i="11"/>
  <c r="Z225" i="11"/>
  <c r="Z217" i="11"/>
  <c r="Z209" i="11"/>
  <c r="Z201" i="11"/>
  <c r="Z362" i="11"/>
  <c r="Z343" i="11"/>
  <c r="Z324" i="11"/>
  <c r="Z275" i="11"/>
  <c r="Z248" i="11"/>
  <c r="Z240" i="11"/>
  <c r="Z232" i="11"/>
  <c r="Z224" i="11"/>
  <c r="Z216" i="11"/>
  <c r="Z228" i="11"/>
  <c r="Z196" i="11"/>
  <c r="Z192" i="11"/>
  <c r="Z184" i="11"/>
  <c r="Z181" i="11"/>
  <c r="Z178" i="11"/>
  <c r="Z174" i="11"/>
  <c r="Z170" i="11"/>
  <c r="Z166" i="11"/>
  <c r="Z162" i="11"/>
  <c r="Z158" i="11"/>
  <c r="Z154" i="11"/>
  <c r="Z150" i="11"/>
  <c r="Z146" i="11"/>
  <c r="Z142" i="11"/>
  <c r="Z138" i="11"/>
  <c r="Z134" i="11"/>
  <c r="Z130" i="11"/>
  <c r="Z126" i="11"/>
  <c r="Z256" i="11"/>
  <c r="Z220" i="11"/>
  <c r="Z208" i="11"/>
  <c r="Z188" i="11"/>
  <c r="Z185" i="11"/>
  <c r="Z182" i="11"/>
  <c r="Z177" i="11"/>
  <c r="Z173" i="11"/>
  <c r="Z169" i="11"/>
  <c r="Z165" i="11"/>
  <c r="Z161" i="11"/>
  <c r="Z157" i="11"/>
  <c r="Z153" i="11"/>
  <c r="Z149" i="11"/>
  <c r="Z145" i="11"/>
  <c r="Z141" i="11"/>
  <c r="Z137" i="11"/>
  <c r="Z133" i="11"/>
  <c r="Z129" i="11"/>
  <c r="Z298" i="11"/>
  <c r="Z200" i="11"/>
  <c r="Z189" i="11"/>
  <c r="Z171" i="11"/>
  <c r="Z163" i="11"/>
  <c r="Z155" i="11"/>
  <c r="Z147" i="11"/>
  <c r="Z139" i="11"/>
  <c r="Z131" i="11"/>
  <c r="Z123" i="11"/>
  <c r="Z122" i="11"/>
  <c r="Z118" i="11"/>
  <c r="Z114" i="11"/>
  <c r="Z110" i="11"/>
  <c r="Z106" i="11"/>
  <c r="Z102" i="11"/>
  <c r="Z98" i="11"/>
  <c r="Z94" i="11"/>
  <c r="Z190" i="11"/>
  <c r="Z186" i="11"/>
  <c r="Z176" i="11"/>
  <c r="Z168" i="11"/>
  <c r="Z160" i="11"/>
  <c r="Z152" i="11"/>
  <c r="Z144" i="11"/>
  <c r="Z136" i="11"/>
  <c r="Z128" i="11"/>
  <c r="Z124" i="11"/>
  <c r="Z121" i="11"/>
  <c r="Z117" i="11"/>
  <c r="Z236" i="11"/>
  <c r="Z193" i="11"/>
  <c r="Z180" i="11"/>
  <c r="Z175" i="11"/>
  <c r="Z167" i="11"/>
  <c r="Z159" i="11"/>
  <c r="Z151" i="11"/>
  <c r="Z143" i="11"/>
  <c r="Z135" i="11"/>
  <c r="Z127" i="11"/>
  <c r="Z125" i="11"/>
  <c r="Z120" i="11"/>
  <c r="Z116" i="11"/>
  <c r="Z112" i="11"/>
  <c r="Z108" i="11"/>
  <c r="Z104" i="11"/>
  <c r="Z100" i="11"/>
  <c r="Z96" i="11"/>
  <c r="Z92" i="11"/>
  <c r="Z88" i="11"/>
  <c r="Z84" i="11"/>
  <c r="Z80" i="11"/>
  <c r="Z76" i="11"/>
  <c r="Z72" i="11"/>
  <c r="Z68" i="11"/>
  <c r="Z64" i="11"/>
  <c r="Z60" i="11"/>
  <c r="Z56" i="11"/>
  <c r="Z52" i="11"/>
  <c r="Z48" i="11"/>
  <c r="Z44" i="11"/>
  <c r="Z40" i="11"/>
  <c r="Z36" i="11"/>
  <c r="Z32" i="11"/>
  <c r="Z28" i="11"/>
  <c r="Z24" i="11"/>
  <c r="Z20" i="11"/>
  <c r="Z16" i="11"/>
  <c r="Z12" i="11"/>
  <c r="Z212" i="11"/>
  <c r="Z204" i="11"/>
  <c r="Z194" i="11"/>
  <c r="Z172" i="11"/>
  <c r="Z164" i="11"/>
  <c r="Z156" i="11"/>
  <c r="Z148" i="11"/>
  <c r="Z140" i="11"/>
  <c r="Z132" i="11"/>
  <c r="Z119" i="11"/>
  <c r="Z115" i="11"/>
  <c r="Z111" i="11"/>
  <c r="Z107" i="11"/>
  <c r="Z103" i="11"/>
  <c r="Z99" i="11"/>
  <c r="Z95" i="11"/>
  <c r="Z91" i="11"/>
  <c r="Z87" i="11"/>
  <c r="Z83" i="11"/>
  <c r="Z79" i="11"/>
  <c r="Z75" i="11"/>
  <c r="Z71" i="11"/>
  <c r="Z67" i="11"/>
  <c r="Z63" i="11"/>
  <c r="Z59" i="11"/>
  <c r="Z55" i="11"/>
  <c r="Z51" i="11"/>
  <c r="Z47" i="11"/>
  <c r="Z43" i="11"/>
  <c r="Z39" i="11"/>
  <c r="Z35" i="11"/>
  <c r="Z31" i="11"/>
  <c r="Z27" i="11"/>
  <c r="Z23" i="11"/>
  <c r="Z19" i="11"/>
  <c r="Z15" i="11"/>
  <c r="Z105" i="11"/>
  <c r="Z89" i="11"/>
  <c r="Z81" i="11"/>
  <c r="Z73" i="11"/>
  <c r="Z65" i="11"/>
  <c r="Z57" i="11"/>
  <c r="Z49" i="11"/>
  <c r="Z41" i="11"/>
  <c r="Z33" i="11"/>
  <c r="Z25" i="11"/>
  <c r="Z17" i="11"/>
  <c r="Z8" i="11"/>
  <c r="Z101" i="11"/>
  <c r="Z86" i="11"/>
  <c r="Z78" i="11"/>
  <c r="Z70" i="11"/>
  <c r="Z62" i="11"/>
  <c r="Z54" i="11"/>
  <c r="Z46" i="11"/>
  <c r="Z38" i="11"/>
  <c r="Z30" i="11"/>
  <c r="Z22" i="11"/>
  <c r="Z14" i="11"/>
  <c r="Z11" i="11"/>
  <c r="Z7" i="11"/>
  <c r="Z113" i="11"/>
  <c r="Z97" i="11"/>
  <c r="Z85" i="11"/>
  <c r="Z77" i="11"/>
  <c r="Z69" i="11"/>
  <c r="Z61" i="11"/>
  <c r="Z53" i="11"/>
  <c r="Z45" i="11"/>
  <c r="Z37" i="11"/>
  <c r="Z29" i="11"/>
  <c r="Z21" i="11"/>
  <c r="Z13" i="11"/>
  <c r="Z10" i="11"/>
  <c r="Z6" i="11"/>
  <c r="Z109" i="11"/>
  <c r="Z93" i="11"/>
  <c r="Z90" i="11"/>
  <c r="Z82" i="11"/>
  <c r="Z74" i="11"/>
  <c r="Z66" i="11"/>
  <c r="Z58" i="11"/>
  <c r="Z50" i="11"/>
  <c r="Z42" i="11"/>
  <c r="Z34" i="11"/>
  <c r="Z26" i="11"/>
  <c r="Z18" i="11"/>
  <c r="Z9" i="11"/>
  <c r="AF182" i="3"/>
  <c r="AF76" i="3"/>
  <c r="AF100" i="3"/>
  <c r="T3" i="11"/>
  <c r="Q25" i="10"/>
  <c r="AL156" i="3"/>
  <c r="AL148" i="3"/>
  <c r="AL136" i="3"/>
  <c r="AL128" i="3"/>
  <c r="AL120" i="3"/>
  <c r="AL58" i="3"/>
  <c r="AL42" i="3"/>
  <c r="AL26" i="3"/>
  <c r="AL192" i="3"/>
  <c r="AL65" i="3"/>
  <c r="AL49" i="3"/>
  <c r="AL33" i="3"/>
  <c r="AL182" i="3"/>
  <c r="AL174" i="3"/>
  <c r="AL166" i="3"/>
  <c r="AL158" i="3"/>
  <c r="AL150" i="3"/>
  <c r="AL142" i="3"/>
  <c r="AL134" i="3"/>
  <c r="AL126" i="3"/>
  <c r="AL118" i="3"/>
  <c r="AL110" i="3"/>
  <c r="AL102" i="3"/>
  <c r="AL94" i="3"/>
  <c r="AL86" i="3"/>
  <c r="AL78" i="3"/>
  <c r="AL68" i="3"/>
  <c r="AL52" i="3"/>
  <c r="AL36" i="3"/>
  <c r="AL185" i="3"/>
  <c r="AL186" i="3"/>
  <c r="AL55" i="3"/>
  <c r="AL51" i="3"/>
  <c r="AL27" i="3"/>
  <c r="AM190" i="3"/>
  <c r="AM174" i="3"/>
  <c r="AM158" i="3"/>
  <c r="AM142" i="3"/>
  <c r="AM126" i="3"/>
  <c r="AM110" i="3"/>
  <c r="AM94" i="3"/>
  <c r="AM78" i="3"/>
  <c r="AM62" i="3"/>
  <c r="AM46" i="3"/>
  <c r="AM30" i="3"/>
  <c r="AM181" i="3"/>
  <c r="AM165" i="3"/>
  <c r="AM149" i="3"/>
  <c r="AM133" i="3"/>
  <c r="AM117" i="3"/>
  <c r="AM101" i="3"/>
  <c r="AM85" i="3"/>
  <c r="AM69" i="3"/>
  <c r="AM53" i="3"/>
  <c r="AM37" i="3"/>
  <c r="AM21" i="3"/>
  <c r="AM179" i="3"/>
  <c r="AM163" i="3"/>
  <c r="AM147" i="3"/>
  <c r="AM131" i="3"/>
  <c r="AM115" i="3"/>
  <c r="AM99" i="3"/>
  <c r="AM83" i="3"/>
  <c r="AM67" i="3"/>
  <c r="AM51" i="3"/>
  <c r="AM35" i="3"/>
  <c r="AM19" i="3"/>
  <c r="AM184" i="3"/>
  <c r="AM120" i="3"/>
  <c r="AM160" i="3"/>
  <c r="AM96" i="3"/>
  <c r="AM32" i="3"/>
  <c r="AM68" i="3"/>
  <c r="AM92" i="3"/>
  <c r="AM180" i="3"/>
  <c r="AM56" i="3"/>
  <c r="AM28" i="3"/>
  <c r="AM108" i="3"/>
  <c r="AM52" i="3"/>
  <c r="AL87" i="3"/>
  <c r="AL181" i="3"/>
  <c r="AL173" i="3"/>
  <c r="AL157" i="3"/>
  <c r="AL149" i="3"/>
  <c r="AL141" i="3"/>
  <c r="AL125" i="3"/>
  <c r="AL117" i="3"/>
  <c r="AL101" i="3"/>
  <c r="AL93" i="3"/>
  <c r="AL77" i="3"/>
  <c r="AL56" i="3"/>
  <c r="AL24" i="3"/>
  <c r="AL75" i="3"/>
  <c r="AL71" i="3"/>
  <c r="AM170" i="3"/>
  <c r="AM138" i="3"/>
  <c r="AM122" i="3"/>
  <c r="AM90" i="3"/>
  <c r="AM58" i="3"/>
  <c r="AM26" i="3"/>
  <c r="AM177" i="3"/>
  <c r="AM145" i="3"/>
  <c r="AM113" i="3"/>
  <c r="AM81" i="3"/>
  <c r="AM49" i="3"/>
  <c r="AM191" i="3"/>
  <c r="AM159" i="3"/>
  <c r="AM127" i="3"/>
  <c r="AM95" i="3"/>
  <c r="AM63" i="3"/>
  <c r="AM31" i="3"/>
  <c r="AM104" i="3"/>
  <c r="AM144" i="3"/>
  <c r="AM164" i="3"/>
  <c r="AM60" i="3"/>
  <c r="AM36" i="3"/>
  <c r="AL188" i="3"/>
  <c r="AL124" i="3"/>
  <c r="AL116" i="3"/>
  <c r="AL162" i="3"/>
  <c r="AL130" i="3"/>
  <c r="AL106" i="3"/>
  <c r="AL90" i="3"/>
  <c r="AL44" i="3"/>
  <c r="AL28" i="3"/>
  <c r="AL67" i="3"/>
  <c r="AL190" i="3"/>
  <c r="AM150" i="3"/>
  <c r="AM102" i="3"/>
  <c r="AM70" i="3"/>
  <c r="AM22" i="3"/>
  <c r="AM189" i="3"/>
  <c r="AM141" i="3"/>
  <c r="AM93" i="3"/>
  <c r="AM61" i="3"/>
  <c r="AM171" i="3"/>
  <c r="AM123" i="3"/>
  <c r="AM75" i="3"/>
  <c r="AM27" i="3"/>
  <c r="AM88" i="3"/>
  <c r="AM40" i="3"/>
  <c r="AM76" i="3"/>
  <c r="AL100" i="3"/>
  <c r="AL54" i="3"/>
  <c r="AL169" i="3"/>
  <c r="AL145" i="3"/>
  <c r="AL113" i="3"/>
  <c r="AL81" i="3"/>
  <c r="AL64" i="3"/>
  <c r="AL63" i="3"/>
  <c r="AL189" i="3"/>
  <c r="AL35" i="3"/>
  <c r="AM178" i="3"/>
  <c r="AM130" i="3"/>
  <c r="AM82" i="3"/>
  <c r="AM34" i="3"/>
  <c r="AM153" i="3"/>
  <c r="AM121" i="3"/>
  <c r="AM73" i="3"/>
  <c r="AM167" i="3"/>
  <c r="AM119" i="3"/>
  <c r="AM71" i="3"/>
  <c r="AM23" i="3"/>
  <c r="AM136" i="3"/>
  <c r="AM72" i="3"/>
  <c r="AM176" i="3"/>
  <c r="AM48" i="3"/>
  <c r="AM100" i="3"/>
  <c r="AM20" i="3"/>
  <c r="AM84" i="3"/>
  <c r="AL184" i="3"/>
  <c r="AL176" i="3"/>
  <c r="AL168" i="3"/>
  <c r="AL160" i="3"/>
  <c r="AL140" i="3"/>
  <c r="AL112" i="3"/>
  <c r="AL104" i="3"/>
  <c r="AL96" i="3"/>
  <c r="AL88" i="3"/>
  <c r="AL191" i="3"/>
  <c r="AL70" i="3"/>
  <c r="AL62" i="3"/>
  <c r="AL46" i="3"/>
  <c r="AL30" i="3"/>
  <c r="AL183" i="3"/>
  <c r="AL179" i="3"/>
  <c r="AL175" i="3"/>
  <c r="AL171" i="3"/>
  <c r="AL167" i="3"/>
  <c r="AL163" i="3"/>
  <c r="AL159" i="3"/>
  <c r="AL155" i="3"/>
  <c r="AL151" i="3"/>
  <c r="AL147" i="3"/>
  <c r="AL143" i="3"/>
  <c r="AL139" i="3"/>
  <c r="AL135" i="3"/>
  <c r="AL131" i="3"/>
  <c r="AL127" i="3"/>
  <c r="AL123" i="3"/>
  <c r="AL119" i="3"/>
  <c r="AL115" i="3"/>
  <c r="AL111" i="3"/>
  <c r="AL107" i="3"/>
  <c r="AL103" i="3"/>
  <c r="AL99" i="3"/>
  <c r="AL95" i="3"/>
  <c r="AL91" i="3"/>
  <c r="AL83" i="3"/>
  <c r="AL79" i="3"/>
  <c r="AL69" i="3"/>
  <c r="AL53" i="3"/>
  <c r="AL37" i="3"/>
  <c r="AL165" i="3"/>
  <c r="AL133" i="3"/>
  <c r="AL109" i="3"/>
  <c r="AL85" i="3"/>
  <c r="AL72" i="3"/>
  <c r="AL40" i="3"/>
  <c r="AL31" i="3"/>
  <c r="AL23" i="3"/>
  <c r="AM186" i="3"/>
  <c r="AM154" i="3"/>
  <c r="AM106" i="3"/>
  <c r="AM74" i="3"/>
  <c r="AM42" i="3"/>
  <c r="AM161" i="3"/>
  <c r="AM129" i="3"/>
  <c r="AM97" i="3"/>
  <c r="AM65" i="3"/>
  <c r="AM33" i="3"/>
  <c r="AM175" i="3"/>
  <c r="AM143" i="3"/>
  <c r="AM111" i="3"/>
  <c r="AM79" i="3"/>
  <c r="AM47" i="3"/>
  <c r="AM168" i="3"/>
  <c r="AM80" i="3"/>
  <c r="AM44" i="3"/>
  <c r="AM188" i="3"/>
  <c r="AM148" i="3"/>
  <c r="AL73" i="3"/>
  <c r="AL25" i="3"/>
  <c r="AL178" i="3"/>
  <c r="AL170" i="3"/>
  <c r="AL154" i="3"/>
  <c r="AL138" i="3"/>
  <c r="AL122" i="3"/>
  <c r="AL98" i="3"/>
  <c r="AL76" i="3"/>
  <c r="AL60" i="3"/>
  <c r="J26" i="3"/>
  <c r="AM166" i="3"/>
  <c r="AM134" i="3"/>
  <c r="AM86" i="3"/>
  <c r="AM38" i="3"/>
  <c r="AM157" i="3"/>
  <c r="AM125" i="3"/>
  <c r="AM77" i="3"/>
  <c r="AM29" i="3"/>
  <c r="AM187" i="3"/>
  <c r="AM139" i="3"/>
  <c r="AM91" i="3"/>
  <c r="AM59" i="3"/>
  <c r="AM152" i="3"/>
  <c r="AM64" i="3"/>
  <c r="AM24" i="3"/>
  <c r="AM116" i="3"/>
  <c r="AM172" i="3"/>
  <c r="AL172" i="3"/>
  <c r="AL144" i="3"/>
  <c r="AL92" i="3"/>
  <c r="AL187" i="3"/>
  <c r="AL61" i="3"/>
  <c r="AL45" i="3"/>
  <c r="AL137" i="3"/>
  <c r="AL97" i="3"/>
  <c r="AL43" i="3"/>
  <c r="AM50" i="3"/>
  <c r="AM185" i="3"/>
  <c r="AM137" i="3"/>
  <c r="AM57" i="3"/>
  <c r="AM55" i="3"/>
  <c r="AM112" i="3"/>
  <c r="AM124" i="3"/>
  <c r="AL152" i="3"/>
  <c r="AL132" i="3"/>
  <c r="AL80" i="3"/>
  <c r="AL50" i="3"/>
  <c r="AL34" i="3"/>
  <c r="AL57" i="3"/>
  <c r="AL41" i="3"/>
  <c r="AL146" i="3"/>
  <c r="AL114" i="3"/>
  <c r="AL82" i="3"/>
  <c r="AL47" i="3"/>
  <c r="AL39" i="3"/>
  <c r="AM182" i="3"/>
  <c r="AM118" i="3"/>
  <c r="AM54" i="3"/>
  <c r="AM173" i="3"/>
  <c r="AM109" i="3"/>
  <c r="AM45" i="3"/>
  <c r="AM155" i="3"/>
  <c r="AM107" i="3"/>
  <c r="AM43" i="3"/>
  <c r="AM128" i="3"/>
  <c r="AM132" i="3"/>
  <c r="AM156" i="3"/>
  <c r="AL180" i="3"/>
  <c r="AL164" i="3"/>
  <c r="AL108" i="3"/>
  <c r="AL84" i="3"/>
  <c r="AL74" i="3"/>
  <c r="AL38" i="3"/>
  <c r="AL29" i="3"/>
  <c r="AL177" i="3"/>
  <c r="AL153" i="3"/>
  <c r="AL129" i="3"/>
  <c r="AL105" i="3"/>
  <c r="AL48" i="3"/>
  <c r="AL32" i="3"/>
  <c r="AL59" i="3"/>
  <c r="AM146" i="3"/>
  <c r="AM98" i="3"/>
  <c r="AM18" i="3"/>
  <c r="AM169" i="3"/>
  <c r="AM105" i="3"/>
  <c r="AM41" i="3"/>
  <c r="AM183" i="3"/>
  <c r="AM135" i="3"/>
  <c r="AM87" i="3"/>
  <c r="AM140" i="3"/>
  <c r="AL66" i="3"/>
  <c r="AL161" i="3"/>
  <c r="AL121" i="3"/>
  <c r="AL89" i="3"/>
  <c r="AM162" i="3"/>
  <c r="AM114" i="3"/>
  <c r="AM66" i="3"/>
  <c r="AM89" i="3"/>
  <c r="AM25" i="3"/>
  <c r="AM151" i="3"/>
  <c r="AM103" i="3"/>
  <c r="AM39" i="3"/>
  <c r="X403" i="11"/>
  <c r="X399" i="11"/>
  <c r="X395" i="11"/>
  <c r="X391" i="11"/>
  <c r="X387" i="11"/>
  <c r="X383" i="11"/>
  <c r="X379" i="11"/>
  <c r="X375" i="11"/>
  <c r="X371" i="11"/>
  <c r="X367" i="11"/>
  <c r="X363" i="11"/>
  <c r="X359" i="11"/>
  <c r="X355" i="11"/>
  <c r="X351" i="11"/>
  <c r="X347" i="11"/>
  <c r="X343" i="11"/>
  <c r="X339" i="11"/>
  <c r="X335" i="11"/>
  <c r="X331" i="11"/>
  <c r="X327" i="11"/>
  <c r="X323" i="11"/>
  <c r="X319" i="11"/>
  <c r="X315" i="11"/>
  <c r="X311" i="11"/>
  <c r="X307" i="11"/>
  <c r="X303" i="11"/>
  <c r="X299" i="11"/>
  <c r="X295" i="11"/>
  <c r="X291" i="11"/>
  <c r="X287" i="11"/>
  <c r="X283" i="11"/>
  <c r="X279" i="11"/>
  <c r="X275" i="11"/>
  <c r="X271" i="11"/>
  <c r="X267" i="11"/>
  <c r="X263" i="11"/>
  <c r="X396" i="11"/>
  <c r="X393" i="11"/>
  <c r="X390" i="11"/>
  <c r="X400" i="11"/>
  <c r="X397" i="11"/>
  <c r="X394" i="11"/>
  <c r="X384" i="11"/>
  <c r="X381" i="11"/>
  <c r="X378" i="11"/>
  <c r="X368" i="11"/>
  <c r="X365" i="11"/>
  <c r="X362" i="11"/>
  <c r="X352" i="11"/>
  <c r="X349" i="11"/>
  <c r="X346" i="11"/>
  <c r="X336" i="11"/>
  <c r="X333" i="11"/>
  <c r="X330" i="11"/>
  <c r="X320" i="11"/>
  <c r="X317" i="11"/>
  <c r="X314" i="11"/>
  <c r="X304" i="11"/>
  <c r="X301" i="11"/>
  <c r="X298" i="11"/>
  <c r="X288" i="11"/>
  <c r="X285" i="11"/>
  <c r="X282" i="11"/>
  <c r="X272" i="11"/>
  <c r="X269" i="11"/>
  <c r="X266" i="11"/>
  <c r="X404" i="11"/>
  <c r="X401" i="11"/>
  <c r="X398" i="11"/>
  <c r="X388" i="11"/>
  <c r="X385" i="11"/>
  <c r="X382" i="11"/>
  <c r="X372" i="11"/>
  <c r="X369" i="11"/>
  <c r="X366" i="11"/>
  <c r="X356" i="11"/>
  <c r="X353" i="11"/>
  <c r="X350" i="11"/>
  <c r="X340" i="11"/>
  <c r="X337" i="11"/>
  <c r="X334" i="11"/>
  <c r="X324" i="11"/>
  <c r="X321" i="11"/>
  <c r="X318" i="11"/>
  <c r="X308" i="11"/>
  <c r="X305" i="11"/>
  <c r="X302" i="11"/>
  <c r="X292" i="11"/>
  <c r="X402" i="11"/>
  <c r="X376" i="11"/>
  <c r="X370" i="11"/>
  <c r="X357" i="11"/>
  <c r="X344" i="11"/>
  <c r="X338" i="11"/>
  <c r="X325" i="11"/>
  <c r="X312" i="11"/>
  <c r="X306" i="11"/>
  <c r="X293" i="11"/>
  <c r="X290" i="11"/>
  <c r="X286" i="11"/>
  <c r="X268" i="11"/>
  <c r="X264" i="11"/>
  <c r="X261" i="11"/>
  <c r="X257" i="11"/>
  <c r="X253" i="11"/>
  <c r="X249" i="11"/>
  <c r="X245" i="11"/>
  <c r="X241" i="11"/>
  <c r="X237" i="11"/>
  <c r="X233" i="11"/>
  <c r="X229" i="11"/>
  <c r="X225" i="11"/>
  <c r="X221" i="11"/>
  <c r="X217" i="11"/>
  <c r="X213" i="11"/>
  <c r="X209" i="11"/>
  <c r="X205" i="11"/>
  <c r="X201" i="11"/>
  <c r="X197" i="11"/>
  <c r="X193" i="11"/>
  <c r="X189" i="11"/>
  <c r="X185" i="11"/>
  <c r="X181" i="11"/>
  <c r="X406" i="11"/>
  <c r="X392" i="11"/>
  <c r="X377" i="11"/>
  <c r="X364" i="11"/>
  <c r="X358" i="11"/>
  <c r="X345" i="11"/>
  <c r="X332" i="11"/>
  <c r="X326" i="11"/>
  <c r="X313" i="11"/>
  <c r="X300" i="11"/>
  <c r="X294" i="11"/>
  <c r="X289" i="11"/>
  <c r="X278" i="11"/>
  <c r="X274" i="11"/>
  <c r="X270" i="11"/>
  <c r="X262" i="11"/>
  <c r="X260" i="11"/>
  <c r="X256" i="11"/>
  <c r="X252" i="11"/>
  <c r="X248" i="11"/>
  <c r="X244" i="11"/>
  <c r="X240" i="11"/>
  <c r="X236" i="11"/>
  <c r="X232" i="11"/>
  <c r="X228" i="11"/>
  <c r="X224" i="11"/>
  <c r="X220" i="11"/>
  <c r="X216" i="11"/>
  <c r="X212" i="11"/>
  <c r="X208" i="11"/>
  <c r="X204" i="11"/>
  <c r="X200" i="11"/>
  <c r="X196" i="11"/>
  <c r="X389" i="11"/>
  <c r="X386" i="11"/>
  <c r="X373" i="11"/>
  <c r="X360" i="11"/>
  <c r="X354" i="11"/>
  <c r="X341" i="11"/>
  <c r="X328" i="11"/>
  <c r="X322" i="11"/>
  <c r="X309" i="11"/>
  <c r="X296" i="11"/>
  <c r="X281" i="11"/>
  <c r="X277" i="11"/>
  <c r="X273" i="11"/>
  <c r="X259" i="11"/>
  <c r="X255" i="11"/>
  <c r="X251" i="11"/>
  <c r="X247" i="11"/>
  <c r="X243" i="11"/>
  <c r="X380" i="11"/>
  <c r="X361" i="11"/>
  <c r="X342" i="11"/>
  <c r="X284" i="11"/>
  <c r="X265" i="11"/>
  <c r="X246" i="11"/>
  <c r="X239" i="11"/>
  <c r="X231" i="11"/>
  <c r="X223" i="11"/>
  <c r="X215" i="11"/>
  <c r="X207" i="11"/>
  <c r="X199" i="11"/>
  <c r="X195" i="11"/>
  <c r="X405" i="11"/>
  <c r="X316" i="11"/>
  <c r="X297" i="11"/>
  <c r="X276" i="11"/>
  <c r="X254" i="11"/>
  <c r="X235" i="11"/>
  <c r="X227" i="11"/>
  <c r="X219" i="11"/>
  <c r="X211" i="11"/>
  <c r="X203" i="11"/>
  <c r="X190" i="11"/>
  <c r="X348" i="11"/>
  <c r="X329" i="11"/>
  <c r="X310" i="11"/>
  <c r="X250" i="11"/>
  <c r="X234" i="11"/>
  <c r="X226" i="11"/>
  <c r="X218" i="11"/>
  <c r="X280" i="11"/>
  <c r="X258" i="11"/>
  <c r="X214" i="11"/>
  <c r="X198" i="11"/>
  <c r="X186" i="11"/>
  <c r="X183" i="11"/>
  <c r="X180" i="11"/>
  <c r="X176" i="11"/>
  <c r="X172" i="11"/>
  <c r="X168" i="11"/>
  <c r="X164" i="11"/>
  <c r="X160" i="11"/>
  <c r="X156" i="11"/>
  <c r="X152" i="11"/>
  <c r="X148" i="11"/>
  <c r="X144" i="11"/>
  <c r="X140" i="11"/>
  <c r="X136" i="11"/>
  <c r="X132" i="11"/>
  <c r="X128" i="11"/>
  <c r="X124" i="11"/>
  <c r="X242" i="11"/>
  <c r="X238" i="11"/>
  <c r="X210" i="11"/>
  <c r="X192" i="11"/>
  <c r="X187" i="11"/>
  <c r="X184" i="11"/>
  <c r="X175" i="11"/>
  <c r="X171" i="11"/>
  <c r="X167" i="11"/>
  <c r="X163" i="11"/>
  <c r="X159" i="11"/>
  <c r="X155" i="11"/>
  <c r="X151" i="11"/>
  <c r="X147" i="11"/>
  <c r="X143" i="11"/>
  <c r="X139" i="11"/>
  <c r="X135" i="11"/>
  <c r="X131" i="11"/>
  <c r="X127" i="11"/>
  <c r="X194" i="11"/>
  <c r="X182" i="11"/>
  <c r="X173" i="11"/>
  <c r="X165" i="11"/>
  <c r="X157" i="11"/>
  <c r="X149" i="11"/>
  <c r="X141" i="11"/>
  <c r="X133" i="11"/>
  <c r="X125" i="11"/>
  <c r="X120" i="11"/>
  <c r="X116" i="11"/>
  <c r="X112" i="11"/>
  <c r="X108" i="11"/>
  <c r="X104" i="11"/>
  <c r="X100" i="11"/>
  <c r="X96" i="11"/>
  <c r="X92" i="11"/>
  <c r="X374" i="11"/>
  <c r="X230" i="11"/>
  <c r="X206" i="11"/>
  <c r="X178" i="11"/>
  <c r="X170" i="11"/>
  <c r="X162" i="11"/>
  <c r="X154" i="11"/>
  <c r="X146" i="11"/>
  <c r="X138" i="11"/>
  <c r="X130" i="11"/>
  <c r="X126" i="11"/>
  <c r="X123" i="11"/>
  <c r="X119" i="11"/>
  <c r="X222" i="11"/>
  <c r="X202" i="11"/>
  <c r="X179" i="11"/>
  <c r="X177" i="11"/>
  <c r="X169" i="11"/>
  <c r="X161" i="11"/>
  <c r="X153" i="11"/>
  <c r="X145" i="11"/>
  <c r="X137" i="11"/>
  <c r="X129" i="11"/>
  <c r="X122" i="11"/>
  <c r="X118" i="11"/>
  <c r="X114" i="11"/>
  <c r="X110" i="11"/>
  <c r="X106" i="11"/>
  <c r="X102" i="11"/>
  <c r="X98" i="11"/>
  <c r="X94" i="11"/>
  <c r="X90" i="11"/>
  <c r="X86" i="11"/>
  <c r="X82" i="11"/>
  <c r="X78" i="11"/>
  <c r="X74" i="11"/>
  <c r="X70" i="11"/>
  <c r="X66" i="11"/>
  <c r="X62" i="11"/>
  <c r="X58" i="11"/>
  <c r="X54" i="11"/>
  <c r="X50" i="11"/>
  <c r="X46" i="11"/>
  <c r="X42" i="11"/>
  <c r="X38" i="11"/>
  <c r="X34" i="11"/>
  <c r="X30" i="11"/>
  <c r="X26" i="11"/>
  <c r="X22" i="11"/>
  <c r="X18" i="11"/>
  <c r="X14" i="11"/>
  <c r="X191" i="11"/>
  <c r="X188" i="11"/>
  <c r="X174" i="11"/>
  <c r="X166" i="11"/>
  <c r="X158" i="11"/>
  <c r="X150" i="11"/>
  <c r="X142" i="11"/>
  <c r="X134" i="11"/>
  <c r="X121" i="11"/>
  <c r="X117" i="11"/>
  <c r="X113" i="11"/>
  <c r="X109" i="11"/>
  <c r="X105" i="11"/>
  <c r="X101" i="11"/>
  <c r="X97" i="11"/>
  <c r="X93" i="11"/>
  <c r="X89" i="11"/>
  <c r="X85" i="11"/>
  <c r="X81" i="11"/>
  <c r="X77" i="11"/>
  <c r="X73" i="11"/>
  <c r="X69" i="11"/>
  <c r="X65" i="11"/>
  <c r="X61" i="11"/>
  <c r="X57" i="11"/>
  <c r="X53" i="11"/>
  <c r="X49" i="11"/>
  <c r="X45" i="11"/>
  <c r="X41" i="11"/>
  <c r="X37" i="11"/>
  <c r="X33" i="11"/>
  <c r="X29" i="11"/>
  <c r="X25" i="11"/>
  <c r="X21" i="11"/>
  <c r="X17" i="11"/>
  <c r="X13" i="11"/>
  <c r="X107" i="11"/>
  <c r="X91" i="11"/>
  <c r="X83" i="11"/>
  <c r="X75" i="11"/>
  <c r="X67" i="11"/>
  <c r="X59" i="11"/>
  <c r="X51" i="11"/>
  <c r="X43" i="11"/>
  <c r="X35" i="11"/>
  <c r="X27" i="11"/>
  <c r="X19" i="11"/>
  <c r="X10" i="11"/>
  <c r="X6" i="11"/>
  <c r="X103" i="11"/>
  <c r="X88" i="11"/>
  <c r="X80" i="11"/>
  <c r="X72" i="11"/>
  <c r="X64" i="11"/>
  <c r="X56" i="11"/>
  <c r="X48" i="11"/>
  <c r="X40" i="11"/>
  <c r="X32" i="11"/>
  <c r="X24" i="11"/>
  <c r="X16" i="11"/>
  <c r="X9" i="11"/>
  <c r="X115" i="11"/>
  <c r="X99" i="11"/>
  <c r="X87" i="11"/>
  <c r="X79" i="11"/>
  <c r="X71" i="11"/>
  <c r="X63" i="11"/>
  <c r="X55" i="11"/>
  <c r="X47" i="11"/>
  <c r="X39" i="11"/>
  <c r="X31" i="11"/>
  <c r="X23" i="11"/>
  <c r="X15" i="11"/>
  <c r="X8" i="11"/>
  <c r="X111" i="11"/>
  <c r="X95" i="11"/>
  <c r="X84" i="11"/>
  <c r="X76" i="11"/>
  <c r="X68" i="11"/>
  <c r="X60" i="11"/>
  <c r="X52" i="11"/>
  <c r="X44" i="11"/>
  <c r="X36" i="11"/>
  <c r="X28" i="11"/>
  <c r="X20" i="11"/>
  <c r="X12" i="11"/>
  <c r="X11" i="11"/>
  <c r="X7" i="11"/>
  <c r="P64" i="9"/>
  <c r="Q37" i="9"/>
  <c r="I56" i="9"/>
  <c r="I28" i="9"/>
  <c r="AF22" i="3"/>
  <c r="AF78" i="3"/>
  <c r="AF160" i="3"/>
  <c r="AF151" i="3"/>
  <c r="AF49" i="3"/>
  <c r="AF117" i="3"/>
  <c r="AF162" i="3"/>
  <c r="AF33" i="3"/>
  <c r="AF44" i="3"/>
  <c r="AF95" i="3"/>
  <c r="AF56" i="3"/>
  <c r="AF23" i="3"/>
  <c r="AF54" i="3"/>
  <c r="AF178" i="3"/>
  <c r="AF122" i="3"/>
  <c r="AF75" i="3"/>
  <c r="AF172" i="3"/>
  <c r="AF32" i="3"/>
  <c r="AF177" i="3"/>
  <c r="AF50" i="3"/>
  <c r="AF107" i="3"/>
  <c r="AF24" i="3"/>
  <c r="AF64" i="3"/>
  <c r="AF132" i="3"/>
  <c r="AF152" i="3"/>
  <c r="AF51" i="3"/>
  <c r="Y6" i="3"/>
  <c r="Y7" i="3"/>
  <c r="Y8" i="3"/>
  <c r="Q28" i="1"/>
  <c r="Z3" i="3"/>
  <c r="Z10" i="3" s="1"/>
  <c r="I48" i="3"/>
  <c r="I49" i="3" s="1"/>
  <c r="R11" i="3"/>
  <c r="AA11" i="3" s="1"/>
  <c r="U10" i="3"/>
  <c r="V10" i="3"/>
  <c r="Y10" i="3"/>
  <c r="Q10" i="3"/>
  <c r="P10" i="3"/>
  <c r="O10" i="3"/>
  <c r="AF183" i="3"/>
  <c r="AF55" i="3"/>
  <c r="AF89" i="3"/>
  <c r="AF94" i="3"/>
  <c r="AF149" i="3"/>
  <c r="AF21" i="3"/>
  <c r="AF42" i="3"/>
  <c r="AF26" i="3"/>
  <c r="AF174" i="3"/>
  <c r="AF43" i="3"/>
  <c r="AF171" i="3"/>
  <c r="AF140" i="3"/>
  <c r="AF63" i="3"/>
  <c r="AF191" i="3"/>
  <c r="AF128" i="3"/>
  <c r="AF68" i="3"/>
  <c r="AF120" i="3"/>
  <c r="AF141" i="3"/>
  <c r="AF73" i="3"/>
  <c r="AF81" i="3"/>
  <c r="AF87" i="3"/>
  <c r="AF137" i="3"/>
  <c r="AF134" i="3"/>
  <c r="AF181" i="3"/>
  <c r="AF53" i="3"/>
  <c r="AF170" i="3"/>
  <c r="AF90" i="3"/>
  <c r="AF142" i="3"/>
  <c r="AF161" i="3"/>
  <c r="AF139" i="3"/>
  <c r="AF108" i="3"/>
  <c r="AF31" i="3"/>
  <c r="AF159" i="3"/>
  <c r="AF96" i="3"/>
  <c r="AF36" i="3"/>
  <c r="AF164" i="3"/>
  <c r="AF88" i="3"/>
  <c r="AF86" i="3"/>
  <c r="AF71" i="3"/>
  <c r="I69" i="3"/>
  <c r="J69" i="3"/>
  <c r="X2" i="3"/>
  <c r="R27" i="1"/>
  <c r="AA9" i="3"/>
  <c r="AA10" i="3"/>
  <c r="AA8" i="3"/>
  <c r="AA7" i="3"/>
  <c r="AA6" i="3"/>
  <c r="AF129" i="3"/>
  <c r="AF27" i="3"/>
  <c r="AF91" i="3"/>
  <c r="AF155" i="3"/>
  <c r="AF28" i="3"/>
  <c r="AF92" i="3"/>
  <c r="AF156" i="3"/>
  <c r="AF79" i="3"/>
  <c r="AF143" i="3"/>
  <c r="AF80" i="3"/>
  <c r="AF144" i="3"/>
  <c r="AF20" i="3"/>
  <c r="AF84" i="3"/>
  <c r="AF148" i="3"/>
  <c r="AF72" i="3"/>
  <c r="AF136" i="3"/>
  <c r="F33" i="3"/>
  <c r="K25" i="1" s="1"/>
  <c r="S3" i="3"/>
  <c r="J25" i="1"/>
  <c r="T2" i="3"/>
  <c r="R25" i="1"/>
  <c r="AF83" i="3"/>
  <c r="AF121" i="3"/>
  <c r="AF126" i="3"/>
  <c r="AF173" i="3"/>
  <c r="AF45" i="3"/>
  <c r="AF138" i="3"/>
  <c r="AF103" i="3"/>
  <c r="AF113" i="3"/>
  <c r="AF118" i="3"/>
  <c r="AF133" i="3"/>
  <c r="AF114" i="3"/>
  <c r="L9" i="17"/>
  <c r="L27" i="17" s="1"/>
  <c r="M9" i="17"/>
  <c r="M27" i="17" s="1"/>
  <c r="N9" i="17"/>
  <c r="N18" i="17" s="1"/>
  <c r="N36" i="17" s="1"/>
  <c r="O9" i="17"/>
  <c r="O18" i="17" s="1"/>
  <c r="O36" i="17" s="1"/>
  <c r="P9" i="17"/>
  <c r="P18" i="17" s="1"/>
  <c r="P36" i="17" s="1"/>
  <c r="Q9" i="17"/>
  <c r="Q27" i="17" s="1"/>
  <c r="R9" i="17"/>
  <c r="R18" i="17" s="1"/>
  <c r="R36" i="17" s="1"/>
  <c r="S9" i="17"/>
  <c r="S18" i="17" s="1"/>
  <c r="S36" i="17" s="1"/>
  <c r="T9" i="17"/>
  <c r="T27" i="17" s="1"/>
  <c r="U9" i="17"/>
  <c r="U18" i="17" s="1"/>
  <c r="U36" i="17" s="1"/>
  <c r="AI18" i="17" s="1"/>
  <c r="V9" i="17"/>
  <c r="V18" i="17" s="1"/>
  <c r="V36" i="17" s="1"/>
  <c r="AJ18" i="17" s="1"/>
  <c r="K9" i="17"/>
  <c r="K18" i="17" s="1"/>
  <c r="K36" i="17" s="1"/>
  <c r="J9" i="17"/>
  <c r="L8" i="17"/>
  <c r="L26" i="17" s="1"/>
  <c r="M8" i="17"/>
  <c r="M17" i="17" s="1"/>
  <c r="M35" i="17" s="1"/>
  <c r="N8" i="17"/>
  <c r="N26" i="17" s="1"/>
  <c r="O8" i="17"/>
  <c r="O17" i="17" s="1"/>
  <c r="O35" i="17" s="1"/>
  <c r="P8" i="17"/>
  <c r="P26" i="17" s="1"/>
  <c r="Q8" i="17"/>
  <c r="Q26" i="17" s="1"/>
  <c r="R8" i="17"/>
  <c r="R26" i="17" s="1"/>
  <c r="S8" i="17"/>
  <c r="S17" i="17" s="1"/>
  <c r="S35" i="17" s="1"/>
  <c r="T8" i="17"/>
  <c r="T26" i="17" s="1"/>
  <c r="U8" i="17"/>
  <c r="U17" i="17" s="1"/>
  <c r="U35" i="17" s="1"/>
  <c r="AI17" i="17" s="1"/>
  <c r="V8" i="17"/>
  <c r="V17" i="17" s="1"/>
  <c r="V35" i="17" s="1"/>
  <c r="AJ17" i="17" s="1"/>
  <c r="J8" i="17"/>
  <c r="J26" i="17" s="1"/>
  <c r="K8" i="17"/>
  <c r="K17" i="17" s="1"/>
  <c r="K35" i="17" s="1"/>
  <c r="X8" i="17"/>
  <c r="AF99" i="3"/>
  <c r="AF145" i="3"/>
  <c r="AF190" i="3"/>
  <c r="AF30" i="3"/>
  <c r="AF93" i="3"/>
  <c r="AF74" i="3"/>
  <c r="AF154" i="3"/>
  <c r="S2" i="3"/>
  <c r="L25" i="1"/>
  <c r="AF70" i="3"/>
  <c r="AF101" i="3"/>
  <c r="AF106" i="3"/>
  <c r="L7" i="17"/>
  <c r="L25" i="17" s="1"/>
  <c r="M7" i="17"/>
  <c r="M25" i="17" s="1"/>
  <c r="N7" i="17"/>
  <c r="N16" i="17" s="1"/>
  <c r="N34" i="17" s="1"/>
  <c r="O7" i="17"/>
  <c r="O16" i="17" s="1"/>
  <c r="O34" i="17" s="1"/>
  <c r="P7" i="17"/>
  <c r="P16" i="17" s="1"/>
  <c r="P34" i="17" s="1"/>
  <c r="Q7" i="17"/>
  <c r="Q16" i="17" s="1"/>
  <c r="Q34" i="17" s="1"/>
  <c r="R7" i="17"/>
  <c r="R16" i="17" s="1"/>
  <c r="R34" i="17" s="1"/>
  <c r="S7" i="17"/>
  <c r="S16" i="17" s="1"/>
  <c r="S34" i="17" s="1"/>
  <c r="T7" i="17"/>
  <c r="T25" i="17" s="1"/>
  <c r="U7" i="17"/>
  <c r="U25" i="17" s="1"/>
  <c r="V7" i="17"/>
  <c r="V25" i="17" s="1"/>
  <c r="J7" i="17"/>
  <c r="J25" i="17" s="1"/>
  <c r="K7" i="17"/>
  <c r="K16" i="17" s="1"/>
  <c r="K34" i="17" s="1"/>
  <c r="M6" i="17"/>
  <c r="M24" i="17" s="1"/>
  <c r="N6" i="17"/>
  <c r="N24" i="17" s="1"/>
  <c r="O6" i="17"/>
  <c r="O24" i="17" s="1"/>
  <c r="P6" i="17"/>
  <c r="P24" i="17" s="1"/>
  <c r="Q6" i="17"/>
  <c r="Q24" i="17" s="1"/>
  <c r="R6" i="17"/>
  <c r="R24" i="17" s="1"/>
  <c r="S6" i="17"/>
  <c r="T6" i="17"/>
  <c r="T24" i="17" s="1"/>
  <c r="U6" i="17"/>
  <c r="V6" i="17"/>
  <c r="V24" i="17" s="1"/>
  <c r="J6" i="17"/>
  <c r="J15" i="17" s="1"/>
  <c r="J33" i="17" s="1"/>
  <c r="X15" i="17" s="1"/>
  <c r="K6" i="17"/>
  <c r="K15" i="17" s="1"/>
  <c r="K33" i="17" s="1"/>
  <c r="L6" i="17"/>
  <c r="L24" i="17" s="1"/>
  <c r="X4" i="17"/>
  <c r="X7" i="17"/>
  <c r="AB9" i="3"/>
  <c r="AB8" i="3"/>
  <c r="AB10" i="3"/>
  <c r="AB7" i="3"/>
  <c r="AB6" i="3"/>
  <c r="AF67" i="3"/>
  <c r="AF105" i="3"/>
  <c r="AF150" i="3"/>
  <c r="AF189" i="3"/>
  <c r="AF61" i="3"/>
  <c r="X3" i="3"/>
  <c r="Q27" i="1"/>
  <c r="J25" i="3"/>
  <c r="AJ190" i="3"/>
  <c r="AJ75" i="3"/>
  <c r="AJ71" i="3"/>
  <c r="AJ67" i="3"/>
  <c r="AJ63" i="3"/>
  <c r="AJ59" i="3"/>
  <c r="AJ55" i="3"/>
  <c r="AJ51" i="3"/>
  <c r="AJ47" i="3"/>
  <c r="AJ43" i="3"/>
  <c r="AJ39" i="3"/>
  <c r="AJ35" i="3"/>
  <c r="AJ31" i="3"/>
  <c r="AJ27" i="3"/>
  <c r="AJ23" i="3"/>
  <c r="AJ74" i="3"/>
  <c r="AJ70" i="3"/>
  <c r="AJ66" i="3"/>
  <c r="AJ62" i="3"/>
  <c r="AJ58" i="3"/>
  <c r="AJ54" i="3"/>
  <c r="AJ50" i="3"/>
  <c r="AJ46" i="3"/>
  <c r="AJ42" i="3"/>
  <c r="AJ38" i="3"/>
  <c r="AJ34" i="3"/>
  <c r="AJ30" i="3"/>
  <c r="AJ26" i="3"/>
  <c r="AJ183" i="3"/>
  <c r="AJ179" i="3"/>
  <c r="AJ175" i="3"/>
  <c r="AJ171" i="3"/>
  <c r="AJ167" i="3"/>
  <c r="AJ163" i="3"/>
  <c r="AJ159" i="3"/>
  <c r="AJ155" i="3"/>
  <c r="AJ151" i="3"/>
  <c r="AJ147" i="3"/>
  <c r="AJ143" i="3"/>
  <c r="AJ139" i="3"/>
  <c r="AJ135" i="3"/>
  <c r="AJ131" i="3"/>
  <c r="AJ127" i="3"/>
  <c r="AJ123" i="3"/>
  <c r="AJ119" i="3"/>
  <c r="AJ115" i="3"/>
  <c r="AJ111" i="3"/>
  <c r="AJ107" i="3"/>
  <c r="AJ103" i="3"/>
  <c r="AJ99" i="3"/>
  <c r="AJ95" i="3"/>
  <c r="AJ91" i="3"/>
  <c r="AJ87" i="3"/>
  <c r="AJ83" i="3"/>
  <c r="AJ79" i="3"/>
  <c r="AJ72" i="3"/>
  <c r="AJ64" i="3"/>
  <c r="AJ56" i="3"/>
  <c r="AJ48" i="3"/>
  <c r="AJ40" i="3"/>
  <c r="AJ32" i="3"/>
  <c r="AJ24" i="3"/>
  <c r="AK187" i="3"/>
  <c r="AK171" i="3"/>
  <c r="AK155" i="3"/>
  <c r="AK139" i="3"/>
  <c r="AK123" i="3"/>
  <c r="AK107" i="3"/>
  <c r="AK91" i="3"/>
  <c r="AK75" i="3"/>
  <c r="AK59" i="3"/>
  <c r="AK43" i="3"/>
  <c r="AK27" i="3"/>
  <c r="AK184" i="3"/>
  <c r="AK162" i="3"/>
  <c r="AK141" i="3"/>
  <c r="AK120" i="3"/>
  <c r="AK98" i="3"/>
  <c r="AK77" i="3"/>
  <c r="AK56" i="3"/>
  <c r="AK34" i="3"/>
  <c r="AK182" i="3"/>
  <c r="AK161" i="3"/>
  <c r="AK140" i="3"/>
  <c r="AK118" i="3"/>
  <c r="AK97" i="3"/>
  <c r="AK76" i="3"/>
  <c r="AK54" i="3"/>
  <c r="AK33" i="3"/>
  <c r="AJ189" i="3"/>
  <c r="AJ185" i="3"/>
  <c r="AJ181" i="3"/>
  <c r="AJ177" i="3"/>
  <c r="AJ173" i="3"/>
  <c r="AJ169" i="3"/>
  <c r="AJ165" i="3"/>
  <c r="AJ161" i="3"/>
  <c r="AJ157" i="3"/>
  <c r="AJ153" i="3"/>
  <c r="AJ149" i="3"/>
  <c r="AJ145" i="3"/>
  <c r="AJ141" i="3"/>
  <c r="AJ137" i="3"/>
  <c r="AJ133" i="3"/>
  <c r="AJ129" i="3"/>
  <c r="AJ125" i="3"/>
  <c r="AJ121" i="3"/>
  <c r="AJ117" i="3"/>
  <c r="AJ113" i="3"/>
  <c r="AJ109" i="3"/>
  <c r="AJ105" i="3"/>
  <c r="AJ101" i="3"/>
  <c r="AJ97" i="3"/>
  <c r="AJ93" i="3"/>
  <c r="AJ89" i="3"/>
  <c r="AJ85" i="3"/>
  <c r="AJ81" i="3"/>
  <c r="AJ77" i="3"/>
  <c r="AJ187" i="3"/>
  <c r="AJ182" i="3"/>
  <c r="AJ174" i="3"/>
  <c r="AJ166" i="3"/>
  <c r="AJ158" i="3"/>
  <c r="AJ150" i="3"/>
  <c r="AJ142" i="3"/>
  <c r="AJ134" i="3"/>
  <c r="AJ126" i="3"/>
  <c r="AJ118" i="3"/>
  <c r="AJ110" i="3"/>
  <c r="AJ102" i="3"/>
  <c r="AJ94" i="3"/>
  <c r="AJ86" i="3"/>
  <c r="AJ78" i="3"/>
  <c r="AK183" i="3"/>
  <c r="AK167" i="3"/>
  <c r="AK151" i="3"/>
  <c r="AK135" i="3"/>
  <c r="AK119" i="3"/>
  <c r="AK103" i="3"/>
  <c r="AK87" i="3"/>
  <c r="AK71" i="3"/>
  <c r="AK55" i="3"/>
  <c r="AK39" i="3"/>
  <c r="AK23" i="3"/>
  <c r="AK178" i="3"/>
  <c r="AK157" i="3"/>
  <c r="AK136" i="3"/>
  <c r="AK114" i="3"/>
  <c r="AK93" i="3"/>
  <c r="AK72" i="3"/>
  <c r="AK50" i="3"/>
  <c r="AK29" i="3"/>
  <c r="AK177" i="3"/>
  <c r="AK156" i="3"/>
  <c r="AK134" i="3"/>
  <c r="AK113" i="3"/>
  <c r="AK92" i="3"/>
  <c r="AK70" i="3"/>
  <c r="AK49" i="3"/>
  <c r="AK28" i="3"/>
  <c r="AJ192" i="3"/>
  <c r="AJ188" i="3"/>
  <c r="AJ186" i="3"/>
  <c r="AJ73" i="3"/>
  <c r="AJ69" i="3"/>
  <c r="AJ65" i="3"/>
  <c r="AJ61" i="3"/>
  <c r="AJ57" i="3"/>
  <c r="AJ53" i="3"/>
  <c r="AJ49" i="3"/>
  <c r="AJ45" i="3"/>
  <c r="AJ41" i="3"/>
  <c r="AJ37" i="3"/>
  <c r="AJ33" i="3"/>
  <c r="AJ29" i="3"/>
  <c r="AJ25" i="3"/>
  <c r="AJ76" i="3"/>
  <c r="AJ68" i="3"/>
  <c r="AJ60" i="3"/>
  <c r="AJ52" i="3"/>
  <c r="AJ44" i="3"/>
  <c r="AJ36" i="3"/>
  <c r="AJ28" i="3"/>
  <c r="AK179" i="3"/>
  <c r="AK163" i="3"/>
  <c r="AK147" i="3"/>
  <c r="AK131" i="3"/>
  <c r="AK115" i="3"/>
  <c r="AK99" i="3"/>
  <c r="AK83" i="3"/>
  <c r="AK67" i="3"/>
  <c r="AK51" i="3"/>
  <c r="AK35" i="3"/>
  <c r="AK19" i="3"/>
  <c r="AK173" i="3"/>
  <c r="AK152" i="3"/>
  <c r="AK130" i="3"/>
  <c r="AK109" i="3"/>
  <c r="AK88" i="3"/>
  <c r="AK66" i="3"/>
  <c r="AK45" i="3"/>
  <c r="AK24" i="3"/>
  <c r="AK172" i="3"/>
  <c r="AK150" i="3"/>
  <c r="AK129" i="3"/>
  <c r="AK108" i="3"/>
  <c r="AK86" i="3"/>
  <c r="AK65" i="3"/>
  <c r="AK44" i="3"/>
  <c r="AK22" i="3"/>
  <c r="AK186" i="3"/>
  <c r="AK165" i="3"/>
  <c r="AK144" i="3"/>
  <c r="AK122" i="3"/>
  <c r="AK101" i="3"/>
  <c r="AK80" i="3"/>
  <c r="AK164" i="3"/>
  <c r="AK78" i="3"/>
  <c r="AK26" i="3"/>
  <c r="AJ191" i="3"/>
  <c r="AJ184" i="3"/>
  <c r="AJ180" i="3"/>
  <c r="AJ176" i="3"/>
  <c r="AJ172" i="3"/>
  <c r="AJ168" i="3"/>
  <c r="AJ164" i="3"/>
  <c r="AJ160" i="3"/>
  <c r="AJ156" i="3"/>
  <c r="AJ152" i="3"/>
  <c r="AJ148" i="3"/>
  <c r="AJ144" i="3"/>
  <c r="AJ140" i="3"/>
  <c r="AJ136" i="3"/>
  <c r="AJ132" i="3"/>
  <c r="AJ128" i="3"/>
  <c r="AJ124" i="3"/>
  <c r="AJ120" i="3"/>
  <c r="AJ116" i="3"/>
  <c r="AJ112" i="3"/>
  <c r="AJ108" i="3"/>
  <c r="AJ104" i="3"/>
  <c r="AJ100" i="3"/>
  <c r="AJ96" i="3"/>
  <c r="AJ92" i="3"/>
  <c r="AJ88" i="3"/>
  <c r="AJ84" i="3"/>
  <c r="AJ80" i="3"/>
  <c r="AJ178" i="3"/>
  <c r="AJ170" i="3"/>
  <c r="AJ162" i="3"/>
  <c r="AJ154" i="3"/>
  <c r="AJ146" i="3"/>
  <c r="AJ138" i="3"/>
  <c r="AJ130" i="3"/>
  <c r="AJ122" i="3"/>
  <c r="AJ114" i="3"/>
  <c r="AJ106" i="3"/>
  <c r="AJ98" i="3"/>
  <c r="AJ90" i="3"/>
  <c r="AJ82" i="3"/>
  <c r="AK175" i="3"/>
  <c r="AK159" i="3"/>
  <c r="AK143" i="3"/>
  <c r="AK127" i="3"/>
  <c r="AK111" i="3"/>
  <c r="AK95" i="3"/>
  <c r="AK79" i="3"/>
  <c r="AK63" i="3"/>
  <c r="AK47" i="3"/>
  <c r="AK31" i="3"/>
  <c r="AK189" i="3"/>
  <c r="AK168" i="3"/>
  <c r="AK146" i="3"/>
  <c r="AK125" i="3"/>
  <c r="AK104" i="3"/>
  <c r="AK82" i="3"/>
  <c r="AK61" i="3"/>
  <c r="AK40" i="3"/>
  <c r="AK18" i="3"/>
  <c r="AK188" i="3"/>
  <c r="AK166" i="3"/>
  <c r="AK145" i="3"/>
  <c r="AK124" i="3"/>
  <c r="AK102" i="3"/>
  <c r="AK81" i="3"/>
  <c r="AK60" i="3"/>
  <c r="AK38" i="3"/>
  <c r="AK181" i="3"/>
  <c r="AK160" i="3"/>
  <c r="AK138" i="3"/>
  <c r="AK117" i="3"/>
  <c r="AK96" i="3"/>
  <c r="AK74" i="3"/>
  <c r="AK142" i="3"/>
  <c r="AK58" i="3"/>
  <c r="AK180" i="3"/>
  <c r="AK94" i="3"/>
  <c r="AK36" i="3"/>
  <c r="AK176" i="3"/>
  <c r="AK133" i="3"/>
  <c r="AK90" i="3"/>
  <c r="AK121" i="3"/>
  <c r="AK73" i="3"/>
  <c r="AK132" i="3"/>
  <c r="AK53" i="3"/>
  <c r="AK84" i="3"/>
  <c r="AK62" i="3"/>
  <c r="AK52" i="3"/>
  <c r="AK170" i="3"/>
  <c r="AK128" i="3"/>
  <c r="AK85" i="3"/>
  <c r="AK100" i="3"/>
  <c r="AK158" i="3"/>
  <c r="AK57" i="3"/>
  <c r="AK110" i="3"/>
  <c r="AK42" i="3"/>
  <c r="AK30" i="3"/>
  <c r="AK20" i="3"/>
  <c r="AK190" i="3"/>
  <c r="AK105" i="3"/>
  <c r="AK41" i="3"/>
  <c r="AK154" i="3"/>
  <c r="AK112" i="3"/>
  <c r="AK69" i="3"/>
  <c r="AK48" i="3"/>
  <c r="AK137" i="3"/>
  <c r="AK46" i="3"/>
  <c r="AK174" i="3"/>
  <c r="AK89" i="3"/>
  <c r="AK32" i="3"/>
  <c r="AK149" i="3"/>
  <c r="AK106" i="3"/>
  <c r="AK64" i="3"/>
  <c r="AK185" i="3"/>
  <c r="AK37" i="3"/>
  <c r="AK116" i="3"/>
  <c r="AK25" i="3"/>
  <c r="AK153" i="3"/>
  <c r="AK68" i="3"/>
  <c r="AK21" i="3"/>
  <c r="AK169" i="3"/>
  <c r="AK148" i="3"/>
  <c r="AK126" i="3"/>
  <c r="J70" i="3"/>
  <c r="K70" i="3" s="1"/>
  <c r="L70" i="3" s="1"/>
  <c r="AD6" i="3"/>
  <c r="AD4" i="3"/>
  <c r="AF58" i="3"/>
  <c r="AF110" i="3"/>
  <c r="AF65" i="3"/>
  <c r="AF59" i="3"/>
  <c r="AF123" i="3"/>
  <c r="AF187" i="3"/>
  <c r="AF60" i="3"/>
  <c r="AF124" i="3"/>
  <c r="AF188" i="3"/>
  <c r="AF47" i="3"/>
  <c r="AF111" i="3"/>
  <c r="AF175" i="3"/>
  <c r="AF48" i="3"/>
  <c r="AF112" i="3"/>
  <c r="AF176" i="3"/>
  <c r="AF52" i="3"/>
  <c r="AF116" i="3"/>
  <c r="AF180" i="3"/>
  <c r="AF40" i="3"/>
  <c r="AF104" i="3"/>
  <c r="AF168" i="3"/>
  <c r="AF147" i="3"/>
  <c r="AF19" i="3"/>
  <c r="AF41" i="3"/>
  <c r="AF46" i="3"/>
  <c r="AF109" i="3"/>
  <c r="AF146" i="3"/>
  <c r="AF130" i="3"/>
  <c r="AF167" i="3"/>
  <c r="AF39" i="3"/>
  <c r="AF25" i="3"/>
  <c r="AF38" i="3"/>
  <c r="AF69" i="3"/>
  <c r="AF98" i="3"/>
  <c r="K10" i="17"/>
  <c r="K28" i="17" s="1"/>
  <c r="J10" i="17"/>
  <c r="J28" i="17" s="1"/>
  <c r="P10" i="17"/>
  <c r="P28" i="17" s="1"/>
  <c r="T10" i="17"/>
  <c r="T19" i="17" s="1"/>
  <c r="T37" i="17" s="1"/>
  <c r="Q10" i="17"/>
  <c r="Q28" i="17" s="1"/>
  <c r="S10" i="17"/>
  <c r="S28" i="17" s="1"/>
  <c r="L10" i="17"/>
  <c r="L28" i="17" s="1"/>
  <c r="N10" i="17"/>
  <c r="N28" i="17" s="1"/>
  <c r="U10" i="17"/>
  <c r="U19" i="17" s="1"/>
  <c r="U37" i="17" s="1"/>
  <c r="AI19" i="17" s="1"/>
  <c r="R10" i="17"/>
  <c r="R28" i="17" s="1"/>
  <c r="M10" i="17"/>
  <c r="M28" i="17" s="1"/>
  <c r="O10" i="17"/>
  <c r="O28" i="17" s="1"/>
  <c r="V10" i="17"/>
  <c r="V19" i="17" s="1"/>
  <c r="V37" i="17" s="1"/>
  <c r="AJ19" i="17" s="1"/>
  <c r="X5" i="17"/>
  <c r="X6" i="17"/>
  <c r="M15" i="17"/>
  <c r="M33" i="17" s="1"/>
  <c r="R15" i="17"/>
  <c r="R33" i="17" s="1"/>
  <c r="S15" i="17"/>
  <c r="S33" i="17" s="1"/>
  <c r="T15" i="17"/>
  <c r="T33" i="17" s="1"/>
  <c r="U15" i="17"/>
  <c r="U33" i="17" s="1"/>
  <c r="U24" i="17"/>
  <c r="K24" i="17"/>
  <c r="S24" i="17"/>
  <c r="AF163" i="3"/>
  <c r="AF35" i="3"/>
  <c r="AF57" i="3"/>
  <c r="AF102" i="3"/>
  <c r="AF157" i="3"/>
  <c r="AF29" i="3"/>
  <c r="I35" i="3"/>
  <c r="N27" i="1" s="1"/>
  <c r="I27" i="1"/>
  <c r="J35" i="3"/>
  <c r="O27" i="1" s="1"/>
  <c r="W2" i="3"/>
  <c r="L27" i="1"/>
  <c r="J33" i="3"/>
  <c r="O25" i="1" s="1"/>
  <c r="I33" i="3"/>
  <c r="N25" i="1" s="1"/>
  <c r="I25" i="1"/>
  <c r="T3" i="3"/>
  <c r="Q25" i="1"/>
  <c r="J23" i="3"/>
  <c r="AE75" i="3"/>
  <c r="AE170" i="3"/>
  <c r="AE90" i="3"/>
  <c r="AE71" i="3"/>
  <c r="AE150" i="3"/>
  <c r="AE39" i="3"/>
  <c r="AE175" i="3"/>
  <c r="AE146" i="3"/>
  <c r="AE67" i="3"/>
  <c r="AE168" i="3"/>
  <c r="AE86" i="3"/>
  <c r="AE145" i="3"/>
  <c r="AE181" i="3"/>
  <c r="AE54" i="3"/>
  <c r="AE28" i="3"/>
  <c r="AE103" i="3"/>
  <c r="AE138" i="3"/>
  <c r="AE34" i="3"/>
  <c r="AE36" i="3"/>
  <c r="AE123" i="3"/>
  <c r="AE133" i="3"/>
  <c r="AE102" i="3"/>
  <c r="AE69" i="3"/>
  <c r="AE107" i="3"/>
  <c r="AE120" i="3"/>
  <c r="AE80" i="3"/>
  <c r="AE116" i="3"/>
  <c r="AE35" i="3"/>
  <c r="AE56" i="3"/>
  <c r="AE184" i="3"/>
  <c r="AE81" i="3"/>
  <c r="AE156" i="3"/>
  <c r="AE167" i="3"/>
  <c r="AE41" i="3"/>
  <c r="AE125" i="3"/>
  <c r="AE186" i="3"/>
  <c r="AE44" i="3"/>
  <c r="AE96" i="3"/>
  <c r="AE155" i="3"/>
  <c r="AE130" i="3"/>
  <c r="AE24" i="3"/>
  <c r="AE31" i="3"/>
  <c r="AE59" i="3"/>
  <c r="AE46" i="3"/>
  <c r="AE33" i="3"/>
  <c r="AE126" i="3"/>
  <c r="AE118" i="3"/>
  <c r="AE152" i="3"/>
  <c r="AE128" i="3"/>
  <c r="AE37" i="3"/>
  <c r="AE177" i="3"/>
  <c r="AE52" i="3"/>
  <c r="AE84" i="3"/>
  <c r="AE153" i="3"/>
  <c r="AE87" i="3"/>
  <c r="AE180" i="3"/>
  <c r="AE166" i="3"/>
  <c r="AE60" i="3"/>
  <c r="AE92" i="3"/>
  <c r="AE136" i="3"/>
  <c r="AE121" i="3"/>
  <c r="AE68" i="3"/>
  <c r="AE173" i="3"/>
  <c r="AE73" i="3"/>
  <c r="AE94" i="3"/>
  <c r="AE139" i="3"/>
  <c r="AE189" i="3"/>
  <c r="AE117" i="3"/>
  <c r="AE38" i="3"/>
  <c r="AE47" i="3"/>
  <c r="AE25" i="3"/>
  <c r="AE162" i="3"/>
  <c r="AE64" i="3"/>
  <c r="AE97" i="3"/>
  <c r="AE174" i="3"/>
  <c r="AE169" i="3"/>
  <c r="AE91" i="3"/>
  <c r="AE95" i="3"/>
  <c r="AE161" i="3"/>
  <c r="AE187" i="3"/>
  <c r="AE43" i="3"/>
  <c r="AE104" i="3"/>
  <c r="AE27" i="3"/>
  <c r="AE183" i="3"/>
  <c r="AE79" i="3"/>
  <c r="AE185" i="3"/>
  <c r="AE29" i="3"/>
  <c r="AE158" i="3"/>
  <c r="AE110" i="3"/>
  <c r="AE78" i="3"/>
  <c r="AE98" i="3"/>
  <c r="AE119" i="3"/>
  <c r="AE140" i="3"/>
  <c r="AE51" i="3"/>
  <c r="AE179" i="3"/>
  <c r="AE191" i="3"/>
  <c r="AE160" i="3"/>
  <c r="AE93" i="3"/>
  <c r="AE163" i="3"/>
  <c r="AE101" i="3"/>
  <c r="AE100" i="3"/>
  <c r="AE127" i="3"/>
  <c r="AE32" i="3"/>
  <c r="AE108" i="3"/>
  <c r="AE178" i="3"/>
  <c r="AE66" i="3"/>
  <c r="AE154" i="3"/>
  <c r="AE113" i="3"/>
  <c r="AE106" i="3"/>
  <c r="AE141" i="3"/>
  <c r="AE88" i="3"/>
  <c r="AE190" i="3"/>
  <c r="AE42" i="3"/>
  <c r="AE148" i="3"/>
  <c r="AE149" i="3"/>
  <c r="AE129" i="3"/>
  <c r="AE83" i="3"/>
  <c r="AE30" i="3"/>
  <c r="AE77" i="3"/>
  <c r="AE63" i="3"/>
  <c r="AE109" i="3"/>
  <c r="AE112" i="3"/>
  <c r="AE122" i="3"/>
  <c r="AE134" i="3"/>
  <c r="AE105" i="3"/>
  <c r="AE53" i="3"/>
  <c r="AE172" i="3"/>
  <c r="AE171" i="3"/>
  <c r="AE115" i="3"/>
  <c r="AE65" i="3"/>
  <c r="AE48" i="3"/>
  <c r="AE70" i="3"/>
  <c r="AE89" i="3"/>
  <c r="AE62" i="3"/>
  <c r="AE147" i="3"/>
  <c r="AE137" i="3"/>
  <c r="AE55" i="3"/>
  <c r="AE165" i="3"/>
  <c r="AE192" i="3"/>
  <c r="AE151" i="3"/>
  <c r="AE57" i="3"/>
  <c r="AE135" i="3"/>
  <c r="AE182" i="3"/>
  <c r="AE132" i="3"/>
  <c r="AE76" i="3"/>
  <c r="AE85" i="3"/>
  <c r="AE72" i="3"/>
  <c r="AE40" i="3"/>
  <c r="AE45" i="3"/>
  <c r="AE164" i="3"/>
  <c r="AE188" i="3"/>
  <c r="AE74" i="3"/>
  <c r="AE144" i="3"/>
  <c r="AE50" i="3"/>
  <c r="AE58" i="3"/>
  <c r="AE26" i="3"/>
  <c r="AE142" i="3"/>
  <c r="AE49" i="3"/>
  <c r="AE143" i="3"/>
  <c r="AE114" i="3"/>
  <c r="AE61" i="3"/>
  <c r="AE159" i="3"/>
  <c r="AE82" i="3"/>
  <c r="AE176" i="3"/>
  <c r="AE131" i="3"/>
  <c r="AE99" i="3"/>
  <c r="AE124" i="3"/>
  <c r="AE111" i="3"/>
  <c r="AE157" i="3"/>
  <c r="AF115" i="3"/>
  <c r="AF169" i="3"/>
  <c r="AF166" i="3"/>
  <c r="AF77" i="3"/>
  <c r="AF18" i="3"/>
  <c r="AF135" i="3"/>
  <c r="AF153" i="3"/>
  <c r="AF158" i="3"/>
  <c r="AF165" i="3"/>
  <c r="AF37" i="3"/>
  <c r="V4" i="17"/>
  <c r="V13" i="17" s="1"/>
  <c r="V31" i="17" s="1"/>
  <c r="AJ13" i="17" s="1"/>
  <c r="L4" i="17"/>
  <c r="L13" i="17" s="1"/>
  <c r="L31" i="17" s="1"/>
  <c r="Z13" i="17" s="1"/>
  <c r="P4" i="17"/>
  <c r="P13" i="17" s="1"/>
  <c r="P31" i="17" s="1"/>
  <c r="T4" i="17"/>
  <c r="T22" i="17" s="1"/>
  <c r="Q4" i="17"/>
  <c r="Q22" i="17" s="1"/>
  <c r="S4" i="17"/>
  <c r="S22" i="17" s="1"/>
  <c r="N4" i="17"/>
  <c r="N13" i="17" s="1"/>
  <c r="N31" i="17" s="1"/>
  <c r="U4" i="17"/>
  <c r="U22" i="17" s="1"/>
  <c r="K4" i="17"/>
  <c r="K13" i="17" s="1"/>
  <c r="K31" i="17" s="1"/>
  <c r="Y13" i="17" s="1"/>
  <c r="R4" i="17"/>
  <c r="R22" i="17" s="1"/>
  <c r="J4" i="17"/>
  <c r="J22" i="17" s="1"/>
  <c r="M4" i="17"/>
  <c r="M13" i="17" s="1"/>
  <c r="M31" i="17" s="1"/>
  <c r="AA13" i="17" s="1"/>
  <c r="O4" i="17"/>
  <c r="O13" i="17" s="1"/>
  <c r="O31" i="17" s="1"/>
  <c r="AC13" i="17" s="1"/>
  <c r="M5" i="17"/>
  <c r="M14" i="17" s="1"/>
  <c r="M32" i="17" s="1"/>
  <c r="Q5" i="17"/>
  <c r="Q23" i="17" s="1"/>
  <c r="U5" i="17"/>
  <c r="U14" i="17" s="1"/>
  <c r="U32" i="17" s="1"/>
  <c r="J5" i="17"/>
  <c r="J14" i="17" s="1"/>
  <c r="J32" i="17" s="1"/>
  <c r="X14" i="17" s="1"/>
  <c r="N5" i="17"/>
  <c r="N14" i="17" s="1"/>
  <c r="N32" i="17" s="1"/>
  <c r="R5" i="17"/>
  <c r="R23" i="17" s="1"/>
  <c r="L5" i="17"/>
  <c r="L14" i="17" s="1"/>
  <c r="L32" i="17" s="1"/>
  <c r="P5" i="17"/>
  <c r="P14" i="17" s="1"/>
  <c r="P32" i="17" s="1"/>
  <c r="T5" i="17"/>
  <c r="T14" i="17" s="1"/>
  <c r="T32" i="17" s="1"/>
  <c r="V5" i="17"/>
  <c r="V14" i="17" s="1"/>
  <c r="V32" i="17" s="1"/>
  <c r="AJ14" i="17" s="1"/>
  <c r="K5" i="17"/>
  <c r="K14" i="17" s="1"/>
  <c r="K32" i="17" s="1"/>
  <c r="Y14" i="17" s="1"/>
  <c r="O5" i="17"/>
  <c r="O23" i="17" s="1"/>
  <c r="S5" i="17"/>
  <c r="S14" i="17" s="1"/>
  <c r="S32" i="17" s="1"/>
  <c r="X9" i="17"/>
  <c r="M18" i="17"/>
  <c r="M36" i="17" s="1"/>
  <c r="Q18" i="17"/>
  <c r="Q36" i="17" s="1"/>
  <c r="J27" i="17"/>
  <c r="N27" i="17"/>
  <c r="S27" i="17"/>
  <c r="J18" i="17"/>
  <c r="J36" i="17" s="1"/>
  <c r="X18" i="17" s="1"/>
  <c r="O27" i="17"/>
  <c r="U27" i="17"/>
  <c r="X10" i="17"/>
  <c r="O19" i="17"/>
  <c r="O37" i="17" s="1"/>
  <c r="AF131" i="3"/>
  <c r="AF185" i="3"/>
  <c r="AF62" i="3"/>
  <c r="AF125" i="3"/>
  <c r="AF82" i="3"/>
  <c r="AF186" i="3"/>
  <c r="AF179" i="3"/>
  <c r="Q58" i="9"/>
  <c r="Q60" i="9"/>
  <c r="L56" i="9"/>
  <c r="Q62" i="9"/>
  <c r="Q63" i="9"/>
  <c r="K56" i="9"/>
  <c r="H28" i="9"/>
  <c r="Q59" i="9"/>
  <c r="Q56" i="9"/>
  <c r="M56" i="9"/>
  <c r="O56" i="9"/>
  <c r="Q57" i="9"/>
  <c r="Q61" i="9"/>
  <c r="P56" i="9"/>
  <c r="N56" i="9"/>
  <c r="J56" i="9"/>
  <c r="Q36" i="9"/>
  <c r="Q32" i="9"/>
  <c r="O28" i="9"/>
  <c r="Q28" i="9"/>
  <c r="N28" i="9"/>
  <c r="Q35" i="9"/>
  <c r="L28" i="9"/>
  <c r="Q33" i="9"/>
  <c r="Q34" i="9"/>
  <c r="Q31" i="9"/>
  <c r="M28" i="9"/>
  <c r="Q29" i="9"/>
  <c r="K28" i="9"/>
  <c r="P28" i="9"/>
  <c r="J28" i="9"/>
  <c r="Q30" i="9"/>
  <c r="N15" i="17" l="1"/>
  <c r="N33" i="17" s="1"/>
  <c r="V15" i="17"/>
  <c r="V33" i="17" s="1"/>
  <c r="AJ15" i="17" s="1"/>
  <c r="T28" i="17"/>
  <c r="L15" i="17"/>
  <c r="L33" i="17" s="1"/>
  <c r="Z15" i="17" s="1"/>
  <c r="Q15" i="17"/>
  <c r="Q33" i="17" s="1"/>
  <c r="P19" i="17"/>
  <c r="P37" i="17" s="1"/>
  <c r="I50" i="3"/>
  <c r="I51" i="3" s="1"/>
  <c r="I52" i="3" s="1"/>
  <c r="I53" i="3" s="1"/>
  <c r="T18" i="17"/>
  <c r="T36" i="17" s="1"/>
  <c r="AH15" i="17"/>
  <c r="L18" i="17"/>
  <c r="L36" i="17" s="1"/>
  <c r="P15" i="17"/>
  <c r="P33" i="17" s="1"/>
  <c r="AD15" i="17" s="1"/>
  <c r="O15" i="17"/>
  <c r="O33" i="17" s="1"/>
  <c r="N19" i="17"/>
  <c r="N37" i="17" s="1"/>
  <c r="AB19" i="17" s="1"/>
  <c r="M16" i="17"/>
  <c r="M34" i="17" s="1"/>
  <c r="L16" i="17"/>
  <c r="L34" i="17" s="1"/>
  <c r="AB11" i="3"/>
  <c r="Y15" i="17"/>
  <c r="L19" i="17"/>
  <c r="L37" i="17" s="1"/>
  <c r="M19" i="17"/>
  <c r="M37" i="17" s="1"/>
  <c r="K27" i="17"/>
  <c r="AG18" i="17"/>
  <c r="Y18" i="17"/>
  <c r="AC18" i="17"/>
  <c r="AD14" i="17"/>
  <c r="J19" i="17"/>
  <c r="J37" i="17" s="1"/>
  <c r="X19" i="17" s="1"/>
  <c r="V28" i="17"/>
  <c r="Z14" i="17"/>
  <c r="AI14" i="17"/>
  <c r="P27" i="17"/>
  <c r="G22" i="14"/>
  <c r="AD3" i="15"/>
  <c r="T403" i="11"/>
  <c r="T399" i="11"/>
  <c r="T395" i="11"/>
  <c r="T391" i="11"/>
  <c r="T387" i="11"/>
  <c r="T383" i="11"/>
  <c r="T379" i="11"/>
  <c r="T375" i="11"/>
  <c r="T371" i="11"/>
  <c r="T367" i="11"/>
  <c r="T363" i="11"/>
  <c r="T359" i="11"/>
  <c r="T355" i="11"/>
  <c r="T351" i="11"/>
  <c r="T347" i="11"/>
  <c r="T343" i="11"/>
  <c r="T339" i="11"/>
  <c r="T335" i="11"/>
  <c r="T331" i="11"/>
  <c r="T327" i="11"/>
  <c r="T323" i="11"/>
  <c r="T319" i="11"/>
  <c r="T315" i="11"/>
  <c r="T311" i="11"/>
  <c r="T307" i="11"/>
  <c r="T303" i="11"/>
  <c r="T299" i="11"/>
  <c r="T295" i="11"/>
  <c r="T291" i="11"/>
  <c r="T287" i="11"/>
  <c r="T283" i="11"/>
  <c r="T279" i="11"/>
  <c r="T275" i="11"/>
  <c r="T271" i="11"/>
  <c r="T267" i="11"/>
  <c r="T263" i="11"/>
  <c r="T400" i="11"/>
  <c r="T397" i="11"/>
  <c r="T394" i="11"/>
  <c r="T404" i="11"/>
  <c r="T401" i="11"/>
  <c r="T398" i="11"/>
  <c r="T388" i="11"/>
  <c r="T385" i="11"/>
  <c r="T382" i="11"/>
  <c r="T372" i="11"/>
  <c r="T369" i="11"/>
  <c r="T366" i="11"/>
  <c r="T356" i="11"/>
  <c r="T353" i="11"/>
  <c r="T350" i="11"/>
  <c r="T340" i="11"/>
  <c r="T337" i="11"/>
  <c r="T334" i="11"/>
  <c r="T324" i="11"/>
  <c r="T321" i="11"/>
  <c r="T318" i="11"/>
  <c r="T308" i="11"/>
  <c r="T305" i="11"/>
  <c r="T302" i="11"/>
  <c r="T292" i="11"/>
  <c r="T289" i="11"/>
  <c r="T286" i="11"/>
  <c r="T276" i="11"/>
  <c r="T273" i="11"/>
  <c r="T270" i="11"/>
  <c r="T405" i="11"/>
  <c r="T402" i="11"/>
  <c r="T392" i="11"/>
  <c r="T389" i="11"/>
  <c r="T386" i="11"/>
  <c r="T376" i="11"/>
  <c r="T373" i="11"/>
  <c r="T370" i="11"/>
  <c r="T360" i="11"/>
  <c r="T357" i="11"/>
  <c r="T354" i="11"/>
  <c r="T344" i="11"/>
  <c r="T341" i="11"/>
  <c r="T338" i="11"/>
  <c r="T328" i="11"/>
  <c r="T325" i="11"/>
  <c r="T322" i="11"/>
  <c r="T312" i="11"/>
  <c r="T309" i="11"/>
  <c r="T306" i="11"/>
  <c r="T296" i="11"/>
  <c r="T293" i="11"/>
  <c r="T393" i="11"/>
  <c r="T380" i="11"/>
  <c r="T374" i="11"/>
  <c r="T361" i="11"/>
  <c r="T348" i="11"/>
  <c r="T342" i="11"/>
  <c r="T329" i="11"/>
  <c r="T316" i="11"/>
  <c r="T310" i="11"/>
  <c r="T297" i="11"/>
  <c r="T285" i="11"/>
  <c r="T281" i="11"/>
  <c r="T277" i="11"/>
  <c r="T266" i="11"/>
  <c r="T262" i="11"/>
  <c r="T261" i="11"/>
  <c r="T257" i="11"/>
  <c r="T253" i="11"/>
  <c r="T249" i="11"/>
  <c r="T245" i="11"/>
  <c r="T241" i="11"/>
  <c r="T237" i="11"/>
  <c r="T233" i="11"/>
  <c r="T229" i="11"/>
  <c r="T225" i="11"/>
  <c r="T221" i="11"/>
  <c r="T217" i="11"/>
  <c r="T213" i="11"/>
  <c r="T209" i="11"/>
  <c r="T205" i="11"/>
  <c r="T201" i="11"/>
  <c r="T197" i="11"/>
  <c r="T193" i="11"/>
  <c r="T189" i="11"/>
  <c r="T185" i="11"/>
  <c r="T181" i="11"/>
  <c r="T390" i="11"/>
  <c r="T381" i="11"/>
  <c r="T368" i="11"/>
  <c r="T362" i="11"/>
  <c r="T349" i="11"/>
  <c r="T336" i="11"/>
  <c r="T330" i="11"/>
  <c r="T317" i="11"/>
  <c r="T304" i="11"/>
  <c r="T298" i="11"/>
  <c r="T288" i="11"/>
  <c r="T284" i="11"/>
  <c r="T280" i="11"/>
  <c r="T269" i="11"/>
  <c r="T265" i="11"/>
  <c r="T260" i="11"/>
  <c r="T256" i="11"/>
  <c r="T252" i="11"/>
  <c r="T248" i="11"/>
  <c r="T244" i="11"/>
  <c r="T240" i="11"/>
  <c r="T236" i="11"/>
  <c r="T232" i="11"/>
  <c r="T228" i="11"/>
  <c r="T224" i="11"/>
  <c r="T220" i="11"/>
  <c r="T216" i="11"/>
  <c r="T212" i="11"/>
  <c r="T208" i="11"/>
  <c r="T204" i="11"/>
  <c r="T200" i="11"/>
  <c r="T406" i="11"/>
  <c r="T377" i="11"/>
  <c r="T364" i="11"/>
  <c r="T358" i="11"/>
  <c r="T345" i="11"/>
  <c r="T332" i="11"/>
  <c r="T326" i="11"/>
  <c r="T313" i="11"/>
  <c r="T300" i="11"/>
  <c r="T294" i="11"/>
  <c r="T290" i="11"/>
  <c r="T272" i="11"/>
  <c r="T268" i="11"/>
  <c r="T259" i="11"/>
  <c r="T255" i="11"/>
  <c r="T251" i="11"/>
  <c r="T247" i="11"/>
  <c r="T243" i="11"/>
  <c r="T352" i="11"/>
  <c r="T333" i="11"/>
  <c r="T314" i="11"/>
  <c r="T278" i="11"/>
  <c r="T250" i="11"/>
  <c r="T235" i="11"/>
  <c r="T227" i="11"/>
  <c r="T219" i="11"/>
  <c r="T211" i="11"/>
  <c r="T203" i="11"/>
  <c r="T196" i="11"/>
  <c r="T396" i="11"/>
  <c r="T378" i="11"/>
  <c r="T264" i="11"/>
  <c r="T258" i="11"/>
  <c r="T242" i="11"/>
  <c r="T239" i="11"/>
  <c r="T231" i="11"/>
  <c r="T223" i="11"/>
  <c r="T215" i="11"/>
  <c r="T207" i="11"/>
  <c r="T199" i="11"/>
  <c r="T194" i="11"/>
  <c r="T191" i="11"/>
  <c r="T320" i="11"/>
  <c r="T301" i="11"/>
  <c r="T282" i="11"/>
  <c r="T254" i="11"/>
  <c r="T238" i="11"/>
  <c r="T230" i="11"/>
  <c r="T222" i="11"/>
  <c r="T214" i="11"/>
  <c r="T218" i="11"/>
  <c r="T202" i="11"/>
  <c r="T187" i="11"/>
  <c r="T184" i="11"/>
  <c r="T176" i="11"/>
  <c r="T172" i="11"/>
  <c r="T168" i="11"/>
  <c r="T164" i="11"/>
  <c r="T160" i="11"/>
  <c r="T156" i="11"/>
  <c r="T152" i="11"/>
  <c r="T148" i="11"/>
  <c r="T144" i="11"/>
  <c r="T140" i="11"/>
  <c r="T136" i="11"/>
  <c r="T132" i="11"/>
  <c r="T128" i="11"/>
  <c r="T124" i="11"/>
  <c r="T384" i="11"/>
  <c r="T365" i="11"/>
  <c r="T346" i="11"/>
  <c r="T198" i="11"/>
  <c r="T195" i="11"/>
  <c r="T188" i="11"/>
  <c r="T175" i="11"/>
  <c r="T171" i="11"/>
  <c r="T167" i="11"/>
  <c r="T163" i="11"/>
  <c r="T159" i="11"/>
  <c r="T155" i="11"/>
  <c r="T151" i="11"/>
  <c r="T147" i="11"/>
  <c r="T143" i="11"/>
  <c r="T139" i="11"/>
  <c r="T135" i="11"/>
  <c r="T131" i="11"/>
  <c r="T226" i="11"/>
  <c r="T186" i="11"/>
  <c r="T180" i="11"/>
  <c r="T177" i="11"/>
  <c r="T169" i="11"/>
  <c r="T161" i="11"/>
  <c r="T153" i="11"/>
  <c r="T145" i="11"/>
  <c r="T137" i="11"/>
  <c r="T129" i="11"/>
  <c r="T126" i="11"/>
  <c r="T120" i="11"/>
  <c r="T116" i="11"/>
  <c r="T112" i="11"/>
  <c r="T108" i="11"/>
  <c r="T104" i="11"/>
  <c r="T100" i="11"/>
  <c r="T96" i="11"/>
  <c r="T92" i="11"/>
  <c r="T210" i="11"/>
  <c r="T182" i="11"/>
  <c r="T174" i="11"/>
  <c r="T166" i="11"/>
  <c r="T158" i="11"/>
  <c r="T150" i="11"/>
  <c r="T142" i="11"/>
  <c r="T134" i="11"/>
  <c r="T127" i="11"/>
  <c r="T123" i="11"/>
  <c r="T119" i="11"/>
  <c r="T246" i="11"/>
  <c r="T206" i="11"/>
  <c r="T192" i="11"/>
  <c r="T183" i="11"/>
  <c r="T173" i="11"/>
  <c r="T165" i="11"/>
  <c r="T157" i="11"/>
  <c r="T149" i="11"/>
  <c r="T141" i="11"/>
  <c r="T133" i="11"/>
  <c r="T122" i="11"/>
  <c r="T118" i="11"/>
  <c r="T114" i="11"/>
  <c r="T110" i="11"/>
  <c r="T106" i="11"/>
  <c r="T102" i="11"/>
  <c r="T98" i="11"/>
  <c r="T94" i="11"/>
  <c r="T90" i="11"/>
  <c r="T86" i="11"/>
  <c r="T82" i="11"/>
  <c r="T78" i="11"/>
  <c r="T74" i="11"/>
  <c r="T70" i="11"/>
  <c r="T66" i="11"/>
  <c r="T62" i="11"/>
  <c r="T58" i="11"/>
  <c r="T54" i="11"/>
  <c r="T50" i="11"/>
  <c r="T46" i="11"/>
  <c r="T42" i="11"/>
  <c r="T38" i="11"/>
  <c r="T34" i="11"/>
  <c r="T30" i="11"/>
  <c r="T26" i="11"/>
  <c r="T22" i="11"/>
  <c r="T18" i="11"/>
  <c r="T14" i="11"/>
  <c r="T274" i="11"/>
  <c r="T234" i="11"/>
  <c r="T190" i="11"/>
  <c r="T179" i="11"/>
  <c r="T178" i="11"/>
  <c r="T170" i="11"/>
  <c r="T162" i="11"/>
  <c r="T154" i="11"/>
  <c r="T146" i="11"/>
  <c r="T138" i="11"/>
  <c r="T130" i="11"/>
  <c r="T125" i="11"/>
  <c r="T121" i="11"/>
  <c r="T117" i="11"/>
  <c r="T113" i="11"/>
  <c r="T109" i="11"/>
  <c r="T105" i="11"/>
  <c r="T101" i="11"/>
  <c r="T97" i="11"/>
  <c r="T93" i="11"/>
  <c r="T89" i="11"/>
  <c r="T85" i="11"/>
  <c r="T81" i="11"/>
  <c r="T77" i="11"/>
  <c r="T73" i="11"/>
  <c r="T69" i="11"/>
  <c r="T65" i="11"/>
  <c r="T61" i="11"/>
  <c r="T57" i="11"/>
  <c r="T53" i="11"/>
  <c r="T49" i="11"/>
  <c r="T45" i="11"/>
  <c r="T41" i="11"/>
  <c r="T37" i="11"/>
  <c r="T33" i="11"/>
  <c r="T29" i="11"/>
  <c r="T25" i="11"/>
  <c r="T21" i="11"/>
  <c r="T17" i="11"/>
  <c r="T13" i="11"/>
  <c r="T111" i="11"/>
  <c r="T95" i="11"/>
  <c r="T87" i="11"/>
  <c r="T79" i="11"/>
  <c r="T71" i="11"/>
  <c r="T63" i="11"/>
  <c r="T55" i="11"/>
  <c r="T47" i="11"/>
  <c r="T39" i="11"/>
  <c r="T31" i="11"/>
  <c r="T23" i="11"/>
  <c r="T15" i="11"/>
  <c r="T10" i="11"/>
  <c r="T6" i="11"/>
  <c r="T107" i="11"/>
  <c r="T84" i="11"/>
  <c r="T76" i="11"/>
  <c r="T68" i="11"/>
  <c r="T60" i="11"/>
  <c r="T52" i="11"/>
  <c r="T44" i="11"/>
  <c r="T36" i="11"/>
  <c r="T28" i="11"/>
  <c r="T20" i="11"/>
  <c r="T9" i="11"/>
  <c r="T103" i="11"/>
  <c r="T91" i="11"/>
  <c r="T83" i="11"/>
  <c r="T75" i="11"/>
  <c r="T67" i="11"/>
  <c r="T59" i="11"/>
  <c r="T51" i="11"/>
  <c r="T43" i="11"/>
  <c r="T35" i="11"/>
  <c r="T27" i="11"/>
  <c r="T19" i="11"/>
  <c r="T12" i="11"/>
  <c r="T8" i="11"/>
  <c r="T115" i="11"/>
  <c r="T99" i="11"/>
  <c r="T88" i="11"/>
  <c r="T80" i="11"/>
  <c r="T72" i="11"/>
  <c r="T64" i="11"/>
  <c r="T56" i="11"/>
  <c r="T48" i="11"/>
  <c r="T40" i="11"/>
  <c r="T32" i="11"/>
  <c r="T24" i="11"/>
  <c r="T16" i="11"/>
  <c r="T11" i="11"/>
  <c r="T7" i="11"/>
  <c r="AB403" i="11"/>
  <c r="AB399" i="11"/>
  <c r="AB395" i="11"/>
  <c r="AB391" i="11"/>
  <c r="AB387" i="11"/>
  <c r="AB383" i="11"/>
  <c r="AB379" i="11"/>
  <c r="AB375" i="11"/>
  <c r="AB371" i="11"/>
  <c r="AB367" i="11"/>
  <c r="AB363" i="11"/>
  <c r="AB359" i="11"/>
  <c r="AB355" i="11"/>
  <c r="AB351" i="11"/>
  <c r="AB347" i="11"/>
  <c r="AB343" i="11"/>
  <c r="AB339" i="11"/>
  <c r="AB335" i="11"/>
  <c r="AB331" i="11"/>
  <c r="AB327" i="11"/>
  <c r="AB323" i="11"/>
  <c r="AB319" i="11"/>
  <c r="AB315" i="11"/>
  <c r="AB311" i="11"/>
  <c r="AB307" i="11"/>
  <c r="AB303" i="11"/>
  <c r="AB299" i="11"/>
  <c r="AB295" i="11"/>
  <c r="AB291" i="11"/>
  <c r="AB287" i="11"/>
  <c r="AB283" i="11"/>
  <c r="AB279" i="11"/>
  <c r="AB275" i="11"/>
  <c r="AB271" i="11"/>
  <c r="AB267" i="11"/>
  <c r="AB263" i="11"/>
  <c r="AB405" i="11"/>
  <c r="AB402" i="11"/>
  <c r="AB392" i="11"/>
  <c r="AB389" i="11"/>
  <c r="AB396" i="11"/>
  <c r="AB393" i="11"/>
  <c r="AB390" i="11"/>
  <c r="AB380" i="11"/>
  <c r="AB377" i="11"/>
  <c r="AB374" i="11"/>
  <c r="AB364" i="11"/>
  <c r="AB361" i="11"/>
  <c r="AB358" i="11"/>
  <c r="AB348" i="11"/>
  <c r="AB345" i="11"/>
  <c r="AB342" i="11"/>
  <c r="AB332" i="11"/>
  <c r="AB329" i="11"/>
  <c r="AB326" i="11"/>
  <c r="AB316" i="11"/>
  <c r="AB313" i="11"/>
  <c r="AB310" i="11"/>
  <c r="AB300" i="11"/>
  <c r="AB297" i="11"/>
  <c r="AB294" i="11"/>
  <c r="AB284" i="11"/>
  <c r="AB281" i="11"/>
  <c r="AB278" i="11"/>
  <c r="AB268" i="11"/>
  <c r="AB265" i="11"/>
  <c r="AB406" i="11"/>
  <c r="AB400" i="11"/>
  <c r="AB397" i="11"/>
  <c r="AB394" i="11"/>
  <c r="AB384" i="11"/>
  <c r="AB381" i="11"/>
  <c r="AB378" i="11"/>
  <c r="AB368" i="11"/>
  <c r="AB365" i="11"/>
  <c r="AB362" i="11"/>
  <c r="AB352" i="11"/>
  <c r="AB349" i="11"/>
  <c r="AB346" i="11"/>
  <c r="AB336" i="11"/>
  <c r="AB333" i="11"/>
  <c r="AB330" i="11"/>
  <c r="AB320" i="11"/>
  <c r="AB317" i="11"/>
  <c r="AB314" i="11"/>
  <c r="AB304" i="11"/>
  <c r="AB301" i="11"/>
  <c r="AB298" i="11"/>
  <c r="AB404" i="11"/>
  <c r="AB385" i="11"/>
  <c r="AB372" i="11"/>
  <c r="AB366" i="11"/>
  <c r="AB353" i="11"/>
  <c r="AB340" i="11"/>
  <c r="AB334" i="11"/>
  <c r="AB321" i="11"/>
  <c r="AB308" i="11"/>
  <c r="AB302" i="11"/>
  <c r="AB288" i="11"/>
  <c r="AB277" i="11"/>
  <c r="AB273" i="11"/>
  <c r="AB269" i="11"/>
  <c r="AB257" i="11"/>
  <c r="AB253" i="11"/>
  <c r="AB249" i="11"/>
  <c r="AB245" i="11"/>
  <c r="AB241" i="11"/>
  <c r="AB237" i="11"/>
  <c r="AB233" i="11"/>
  <c r="AB229" i="11"/>
  <c r="AB225" i="11"/>
  <c r="AB221" i="11"/>
  <c r="AB217" i="11"/>
  <c r="AB213" i="11"/>
  <c r="AB209" i="11"/>
  <c r="AB205" i="11"/>
  <c r="AB201" i="11"/>
  <c r="AB197" i="11"/>
  <c r="AB193" i="11"/>
  <c r="AB189" i="11"/>
  <c r="AB185" i="11"/>
  <c r="AB181" i="11"/>
  <c r="AB401" i="11"/>
  <c r="AB386" i="11"/>
  <c r="AB373" i="11"/>
  <c r="AB360" i="11"/>
  <c r="AB354" i="11"/>
  <c r="AB341" i="11"/>
  <c r="AB328" i="11"/>
  <c r="AB322" i="11"/>
  <c r="AB309" i="11"/>
  <c r="AB296" i="11"/>
  <c r="AB280" i="11"/>
  <c r="AB276" i="11"/>
  <c r="AB272" i="11"/>
  <c r="AB261" i="11"/>
  <c r="AB260" i="11"/>
  <c r="AB256" i="11"/>
  <c r="AB252" i="11"/>
  <c r="AB248" i="11"/>
  <c r="AB244" i="11"/>
  <c r="AB240" i="11"/>
  <c r="AB236" i="11"/>
  <c r="AB232" i="11"/>
  <c r="AB228" i="11"/>
  <c r="AB224" i="11"/>
  <c r="AB220" i="11"/>
  <c r="AB216" i="11"/>
  <c r="AB212" i="11"/>
  <c r="AB208" i="11"/>
  <c r="AB204" i="11"/>
  <c r="AB200" i="11"/>
  <c r="AB196" i="11"/>
  <c r="AB398" i="11"/>
  <c r="AB382" i="11"/>
  <c r="AB369" i="11"/>
  <c r="AB356" i="11"/>
  <c r="AB350" i="11"/>
  <c r="AB337" i="11"/>
  <c r="AB324" i="11"/>
  <c r="AB318" i="11"/>
  <c r="AB305" i="11"/>
  <c r="AB292" i="11"/>
  <c r="AB290" i="11"/>
  <c r="AB286" i="11"/>
  <c r="AB282" i="11"/>
  <c r="AB264" i="11"/>
  <c r="AB262" i="11"/>
  <c r="AB259" i="11"/>
  <c r="AB255" i="11"/>
  <c r="AB251" i="11"/>
  <c r="AB247" i="11"/>
  <c r="AB243" i="11"/>
  <c r="AB370" i="11"/>
  <c r="AB274" i="11"/>
  <c r="AB258" i="11"/>
  <c r="AB242" i="11"/>
  <c r="AB235" i="11"/>
  <c r="AB227" i="11"/>
  <c r="AB219" i="11"/>
  <c r="AB211" i="11"/>
  <c r="AB203" i="11"/>
  <c r="AB194" i="11"/>
  <c r="AB344" i="11"/>
  <c r="AB325" i="11"/>
  <c r="AB306" i="11"/>
  <c r="AB285" i="11"/>
  <c r="AB266" i="11"/>
  <c r="AB250" i="11"/>
  <c r="AB239" i="11"/>
  <c r="AB231" i="11"/>
  <c r="AB223" i="11"/>
  <c r="AB215" i="11"/>
  <c r="AB207" i="11"/>
  <c r="AB199" i="11"/>
  <c r="AB376" i="11"/>
  <c r="AB357" i="11"/>
  <c r="AB338" i="11"/>
  <c r="AB246" i="11"/>
  <c r="AB238" i="11"/>
  <c r="AB230" i="11"/>
  <c r="AB222" i="11"/>
  <c r="AB214" i="11"/>
  <c r="AB388" i="11"/>
  <c r="AB312" i="11"/>
  <c r="AB293" i="11"/>
  <c r="AB210" i="11"/>
  <c r="AB191" i="11"/>
  <c r="AB182" i="11"/>
  <c r="AB179" i="11"/>
  <c r="AB176" i="11"/>
  <c r="AB172" i="11"/>
  <c r="AB168" i="11"/>
  <c r="AB164" i="11"/>
  <c r="AB160" i="11"/>
  <c r="AB156" i="11"/>
  <c r="AB152" i="11"/>
  <c r="AB148" i="11"/>
  <c r="AB144" i="11"/>
  <c r="AB140" i="11"/>
  <c r="AB136" i="11"/>
  <c r="AB132" i="11"/>
  <c r="AB128" i="11"/>
  <c r="AB124" i="11"/>
  <c r="AB289" i="11"/>
  <c r="AB234" i="11"/>
  <c r="AB206" i="11"/>
  <c r="AB190" i="11"/>
  <c r="AB186" i="11"/>
  <c r="AB183" i="11"/>
  <c r="AB180" i="11"/>
  <c r="AB175" i="11"/>
  <c r="AB171" i="11"/>
  <c r="AB167" i="11"/>
  <c r="AB163" i="11"/>
  <c r="AB159" i="11"/>
  <c r="AB155" i="11"/>
  <c r="AB151" i="11"/>
  <c r="AB147" i="11"/>
  <c r="AB143" i="11"/>
  <c r="AB139" i="11"/>
  <c r="AB135" i="11"/>
  <c r="AB131" i="11"/>
  <c r="AB127" i="11"/>
  <c r="AB270" i="11"/>
  <c r="AB218" i="11"/>
  <c r="AB192" i="11"/>
  <c r="AB178" i="11"/>
  <c r="AB177" i="11"/>
  <c r="AB169" i="11"/>
  <c r="AB161" i="11"/>
  <c r="AB153" i="11"/>
  <c r="AB145" i="11"/>
  <c r="AB137" i="11"/>
  <c r="AB129" i="11"/>
  <c r="AB120" i="11"/>
  <c r="AB116" i="11"/>
  <c r="AB112" i="11"/>
  <c r="AB108" i="11"/>
  <c r="AB104" i="11"/>
  <c r="AB100" i="11"/>
  <c r="AB96" i="11"/>
  <c r="AB92" i="11"/>
  <c r="AB202" i="11"/>
  <c r="AB195" i="11"/>
  <c r="AB187" i="11"/>
  <c r="AB174" i="11"/>
  <c r="AB166" i="11"/>
  <c r="AB158" i="11"/>
  <c r="AB150" i="11"/>
  <c r="AB142" i="11"/>
  <c r="AB134" i="11"/>
  <c r="AB125" i="11"/>
  <c r="AB119" i="11"/>
  <c r="AB198" i="11"/>
  <c r="AB188" i="11"/>
  <c r="AB173" i="11"/>
  <c r="AB165" i="11"/>
  <c r="AB157" i="11"/>
  <c r="AB149" i="11"/>
  <c r="AB141" i="11"/>
  <c r="AB133" i="11"/>
  <c r="AB126" i="11"/>
  <c r="AB123" i="11"/>
  <c r="AB122" i="11"/>
  <c r="AB118" i="11"/>
  <c r="AB114" i="11"/>
  <c r="AB110" i="11"/>
  <c r="AB106" i="11"/>
  <c r="AB102" i="11"/>
  <c r="AB98" i="11"/>
  <c r="AB94" i="11"/>
  <c r="AB90" i="11"/>
  <c r="AB86" i="11"/>
  <c r="AB82" i="11"/>
  <c r="AB78" i="11"/>
  <c r="AB74" i="11"/>
  <c r="AB70" i="11"/>
  <c r="AB66" i="11"/>
  <c r="AB62" i="11"/>
  <c r="AB58" i="11"/>
  <c r="AB54" i="11"/>
  <c r="AB50" i="11"/>
  <c r="AB46" i="11"/>
  <c r="AB42" i="11"/>
  <c r="AB38" i="11"/>
  <c r="AB34" i="11"/>
  <c r="AB30" i="11"/>
  <c r="AB26" i="11"/>
  <c r="AB22" i="11"/>
  <c r="AB18" i="11"/>
  <c r="AB14" i="11"/>
  <c r="AB254" i="11"/>
  <c r="AB226" i="11"/>
  <c r="AB184" i="11"/>
  <c r="AB170" i="11"/>
  <c r="AB162" i="11"/>
  <c r="AB154" i="11"/>
  <c r="AB146" i="11"/>
  <c r="AB138" i="11"/>
  <c r="AB130" i="11"/>
  <c r="AB121" i="11"/>
  <c r="AB117" i="11"/>
  <c r="AB113" i="11"/>
  <c r="AB109" i="11"/>
  <c r="AB105" i="11"/>
  <c r="AB101" i="11"/>
  <c r="AB97" i="11"/>
  <c r="AB93" i="11"/>
  <c r="AB89" i="11"/>
  <c r="AB85" i="11"/>
  <c r="AB81" i="11"/>
  <c r="AB77" i="11"/>
  <c r="AB73" i="11"/>
  <c r="AB69" i="11"/>
  <c r="AB65" i="11"/>
  <c r="AB61" i="11"/>
  <c r="AB57" i="11"/>
  <c r="AB53" i="11"/>
  <c r="AB49" i="11"/>
  <c r="AB45" i="11"/>
  <c r="AB41" i="11"/>
  <c r="AB37" i="11"/>
  <c r="AB33" i="11"/>
  <c r="AB29" i="11"/>
  <c r="AB25" i="11"/>
  <c r="AB21" i="11"/>
  <c r="AB17" i="11"/>
  <c r="AB13" i="11"/>
  <c r="AB103" i="11"/>
  <c r="AB87" i="11"/>
  <c r="AB79" i="11"/>
  <c r="AB71" i="11"/>
  <c r="AB63" i="11"/>
  <c r="AB55" i="11"/>
  <c r="AB47" i="11"/>
  <c r="AB39" i="11"/>
  <c r="AB31" i="11"/>
  <c r="AB23" i="11"/>
  <c r="AB15" i="11"/>
  <c r="AB10" i="11"/>
  <c r="AB6" i="11"/>
  <c r="AB115" i="11"/>
  <c r="AB99" i="11"/>
  <c r="AB84" i="11"/>
  <c r="AB76" i="11"/>
  <c r="AB68" i="11"/>
  <c r="AB60" i="11"/>
  <c r="AB52" i="11"/>
  <c r="AB44" i="11"/>
  <c r="AB36" i="11"/>
  <c r="AB28" i="11"/>
  <c r="AB20" i="11"/>
  <c r="AB12" i="11"/>
  <c r="AB9" i="11"/>
  <c r="AB111" i="11"/>
  <c r="AB95" i="11"/>
  <c r="AB83" i="11"/>
  <c r="AB75" i="11"/>
  <c r="AB67" i="11"/>
  <c r="AB59" i="11"/>
  <c r="AB51" i="11"/>
  <c r="AB43" i="11"/>
  <c r="AB35" i="11"/>
  <c r="AB27" i="11"/>
  <c r="AB19" i="11"/>
  <c r="AB8" i="11"/>
  <c r="AB107" i="11"/>
  <c r="AB91" i="11"/>
  <c r="AB88" i="11"/>
  <c r="AB80" i="11"/>
  <c r="AB72" i="11"/>
  <c r="AB64" i="11"/>
  <c r="AB56" i="11"/>
  <c r="AB48" i="11"/>
  <c r="AB40" i="11"/>
  <c r="AB32" i="11"/>
  <c r="AB24" i="11"/>
  <c r="AB16" i="11"/>
  <c r="AB11" i="11"/>
  <c r="AB7" i="11"/>
  <c r="AD7" i="11"/>
  <c r="AJ6" i="11"/>
  <c r="AE6" i="11"/>
  <c r="AL6" i="11"/>
  <c r="AH6" i="11"/>
  <c r="AN6" i="11"/>
  <c r="AI6" i="11"/>
  <c r="AM6" i="11"/>
  <c r="AF6" i="11"/>
  <c r="AO6" i="11"/>
  <c r="AK6" i="11"/>
  <c r="AD13" i="17"/>
  <c r="V405" i="11"/>
  <c r="V401" i="11"/>
  <c r="V397" i="11"/>
  <c r="V393" i="11"/>
  <c r="V389" i="11"/>
  <c r="V385" i="11"/>
  <c r="V381" i="11"/>
  <c r="V377" i="11"/>
  <c r="V373" i="11"/>
  <c r="V369" i="11"/>
  <c r="V365" i="11"/>
  <c r="V361" i="11"/>
  <c r="V357" i="11"/>
  <c r="V353" i="11"/>
  <c r="V349" i="11"/>
  <c r="V345" i="11"/>
  <c r="V341" i="11"/>
  <c r="V337" i="11"/>
  <c r="V333" i="11"/>
  <c r="V329" i="11"/>
  <c r="V325" i="11"/>
  <c r="V321" i="11"/>
  <c r="V317" i="11"/>
  <c r="V313" i="11"/>
  <c r="V309" i="11"/>
  <c r="V305" i="11"/>
  <c r="V301" i="11"/>
  <c r="V297" i="11"/>
  <c r="V293" i="11"/>
  <c r="V289" i="11"/>
  <c r="V285" i="11"/>
  <c r="V281" i="11"/>
  <c r="V277" i="11"/>
  <c r="V273" i="11"/>
  <c r="V269" i="11"/>
  <c r="V265" i="11"/>
  <c r="V398" i="11"/>
  <c r="V395" i="11"/>
  <c r="V392" i="11"/>
  <c r="V406" i="11"/>
  <c r="V402" i="11"/>
  <c r="V399" i="11"/>
  <c r="V396" i="11"/>
  <c r="V386" i="11"/>
  <c r="V383" i="11"/>
  <c r="V380" i="11"/>
  <c r="V370" i="11"/>
  <c r="V367" i="11"/>
  <c r="V364" i="11"/>
  <c r="V354" i="11"/>
  <c r="V351" i="11"/>
  <c r="V348" i="11"/>
  <c r="V338" i="11"/>
  <c r="V335" i="11"/>
  <c r="V332" i="11"/>
  <c r="V322" i="11"/>
  <c r="V319" i="11"/>
  <c r="V316" i="11"/>
  <c r="V306" i="11"/>
  <c r="V303" i="11"/>
  <c r="V300" i="11"/>
  <c r="V290" i="11"/>
  <c r="V287" i="11"/>
  <c r="V284" i="11"/>
  <c r="V274" i="11"/>
  <c r="V271" i="11"/>
  <c r="V268" i="11"/>
  <c r="V403" i="11"/>
  <c r="V400" i="11"/>
  <c r="V390" i="11"/>
  <c r="V387" i="11"/>
  <c r="V384" i="11"/>
  <c r="V374" i="11"/>
  <c r="V371" i="11"/>
  <c r="V368" i="11"/>
  <c r="V358" i="11"/>
  <c r="V355" i="11"/>
  <c r="V352" i="11"/>
  <c r="V342" i="11"/>
  <c r="V339" i="11"/>
  <c r="V336" i="11"/>
  <c r="V326" i="11"/>
  <c r="V323" i="11"/>
  <c r="V320" i="11"/>
  <c r="V310" i="11"/>
  <c r="V307" i="11"/>
  <c r="V304" i="11"/>
  <c r="V294" i="11"/>
  <c r="V388" i="11"/>
  <c r="V375" i="11"/>
  <c r="V362" i="11"/>
  <c r="V356" i="11"/>
  <c r="V343" i="11"/>
  <c r="V330" i="11"/>
  <c r="V324" i="11"/>
  <c r="V311" i="11"/>
  <c r="V298" i="11"/>
  <c r="V292" i="11"/>
  <c r="V291" i="11"/>
  <c r="V280" i="11"/>
  <c r="V276" i="11"/>
  <c r="V272" i="11"/>
  <c r="V263" i="11"/>
  <c r="V259" i="11"/>
  <c r="V255" i="11"/>
  <c r="V251" i="11"/>
  <c r="V247" i="11"/>
  <c r="V243" i="11"/>
  <c r="V239" i="11"/>
  <c r="V235" i="11"/>
  <c r="V231" i="11"/>
  <c r="V227" i="11"/>
  <c r="V223" i="11"/>
  <c r="V219" i="11"/>
  <c r="V215" i="11"/>
  <c r="V211" i="11"/>
  <c r="V207" i="11"/>
  <c r="V203" i="11"/>
  <c r="V199" i="11"/>
  <c r="V195" i="11"/>
  <c r="V191" i="11"/>
  <c r="V187" i="11"/>
  <c r="V183" i="11"/>
  <c r="V179" i="11"/>
  <c r="V404" i="11"/>
  <c r="V382" i="11"/>
  <c r="V376" i="11"/>
  <c r="V363" i="11"/>
  <c r="V350" i="11"/>
  <c r="V344" i="11"/>
  <c r="V331" i="11"/>
  <c r="V318" i="11"/>
  <c r="V312" i="11"/>
  <c r="V299" i="11"/>
  <c r="V283" i="11"/>
  <c r="V279" i="11"/>
  <c r="V275" i="11"/>
  <c r="V264" i="11"/>
  <c r="V258" i="11"/>
  <c r="V254" i="11"/>
  <c r="V250" i="11"/>
  <c r="V246" i="11"/>
  <c r="V242" i="11"/>
  <c r="V238" i="11"/>
  <c r="V234" i="11"/>
  <c r="V230" i="11"/>
  <c r="V226" i="11"/>
  <c r="V222" i="11"/>
  <c r="V218" i="11"/>
  <c r="V214" i="11"/>
  <c r="V210" i="11"/>
  <c r="V206" i="11"/>
  <c r="V202" i="11"/>
  <c r="V198" i="11"/>
  <c r="V394" i="11"/>
  <c r="V378" i="11"/>
  <c r="V372" i="11"/>
  <c r="V359" i="11"/>
  <c r="V346" i="11"/>
  <c r="V340" i="11"/>
  <c r="V327" i="11"/>
  <c r="V314" i="11"/>
  <c r="V308" i="11"/>
  <c r="V295" i="11"/>
  <c r="V286" i="11"/>
  <c r="V282" i="11"/>
  <c r="V278" i="11"/>
  <c r="V267" i="11"/>
  <c r="V261" i="11"/>
  <c r="V257" i="11"/>
  <c r="V253" i="11"/>
  <c r="V249" i="11"/>
  <c r="V245" i="11"/>
  <c r="V391" i="11"/>
  <c r="V366" i="11"/>
  <c r="V347" i="11"/>
  <c r="V328" i="11"/>
  <c r="V248" i="11"/>
  <c r="V241" i="11"/>
  <c r="V233" i="11"/>
  <c r="V225" i="11"/>
  <c r="V217" i="11"/>
  <c r="V209" i="11"/>
  <c r="V201" i="11"/>
  <c r="V302" i="11"/>
  <c r="V270" i="11"/>
  <c r="V256" i="11"/>
  <c r="V237" i="11"/>
  <c r="V229" i="11"/>
  <c r="V221" i="11"/>
  <c r="V213" i="11"/>
  <c r="V205" i="11"/>
  <c r="V197" i="11"/>
  <c r="V192" i="11"/>
  <c r="V189" i="11"/>
  <c r="V334" i="11"/>
  <c r="V315" i="11"/>
  <c r="V296" i="11"/>
  <c r="V288" i="11"/>
  <c r="V266" i="11"/>
  <c r="V252" i="11"/>
  <c r="V236" i="11"/>
  <c r="V228" i="11"/>
  <c r="V220" i="11"/>
  <c r="V212" i="11"/>
  <c r="V379" i="11"/>
  <c r="V360" i="11"/>
  <c r="V244" i="11"/>
  <c r="V232" i="11"/>
  <c r="V200" i="11"/>
  <c r="V194" i="11"/>
  <c r="V190" i="11"/>
  <c r="V188" i="11"/>
  <c r="V185" i="11"/>
  <c r="V182" i="11"/>
  <c r="V178" i="11"/>
  <c r="V174" i="11"/>
  <c r="V170" i="11"/>
  <c r="V166" i="11"/>
  <c r="V162" i="11"/>
  <c r="V158" i="11"/>
  <c r="V154" i="11"/>
  <c r="V150" i="11"/>
  <c r="V146" i="11"/>
  <c r="V142" i="11"/>
  <c r="V138" i="11"/>
  <c r="V134" i="11"/>
  <c r="V130" i="11"/>
  <c r="V126" i="11"/>
  <c r="V224" i="11"/>
  <c r="V196" i="11"/>
  <c r="V193" i="11"/>
  <c r="V186" i="11"/>
  <c r="V177" i="11"/>
  <c r="V173" i="11"/>
  <c r="V169" i="11"/>
  <c r="V165" i="11"/>
  <c r="V161" i="11"/>
  <c r="V157" i="11"/>
  <c r="V153" i="11"/>
  <c r="V149" i="11"/>
  <c r="V145" i="11"/>
  <c r="V141" i="11"/>
  <c r="V137" i="11"/>
  <c r="V133" i="11"/>
  <c r="V129" i="11"/>
  <c r="V240" i="11"/>
  <c r="V204" i="11"/>
  <c r="V181" i="11"/>
  <c r="V175" i="11"/>
  <c r="V167" i="11"/>
  <c r="V159" i="11"/>
  <c r="V151" i="11"/>
  <c r="V143" i="11"/>
  <c r="V135" i="11"/>
  <c r="V127" i="11"/>
  <c r="V124" i="11"/>
  <c r="V122" i="11"/>
  <c r="V118" i="11"/>
  <c r="V114" i="11"/>
  <c r="V110" i="11"/>
  <c r="V106" i="11"/>
  <c r="V102" i="11"/>
  <c r="V98" i="11"/>
  <c r="V94" i="11"/>
  <c r="V262" i="11"/>
  <c r="V216" i="11"/>
  <c r="V172" i="11"/>
  <c r="V164" i="11"/>
  <c r="V156" i="11"/>
  <c r="V148" i="11"/>
  <c r="V140" i="11"/>
  <c r="V132" i="11"/>
  <c r="V125" i="11"/>
  <c r="V121" i="11"/>
  <c r="V117" i="11"/>
  <c r="V260" i="11"/>
  <c r="V184" i="11"/>
  <c r="V171" i="11"/>
  <c r="V163" i="11"/>
  <c r="V155" i="11"/>
  <c r="V147" i="11"/>
  <c r="V139" i="11"/>
  <c r="V131" i="11"/>
  <c r="V120" i="11"/>
  <c r="V116" i="11"/>
  <c r="V112" i="11"/>
  <c r="V108" i="11"/>
  <c r="V104" i="11"/>
  <c r="V100" i="11"/>
  <c r="V96" i="11"/>
  <c r="V92" i="11"/>
  <c r="V88" i="11"/>
  <c r="V84" i="11"/>
  <c r="V80" i="11"/>
  <c r="V76" i="11"/>
  <c r="V72" i="11"/>
  <c r="V68" i="11"/>
  <c r="V64" i="11"/>
  <c r="V60" i="11"/>
  <c r="V56" i="11"/>
  <c r="V52" i="11"/>
  <c r="V48" i="11"/>
  <c r="V44" i="11"/>
  <c r="V40" i="11"/>
  <c r="V36" i="11"/>
  <c r="V32" i="11"/>
  <c r="V28" i="11"/>
  <c r="V24" i="11"/>
  <c r="V20" i="11"/>
  <c r="V16" i="11"/>
  <c r="V12" i="11"/>
  <c r="V208" i="11"/>
  <c r="V180" i="11"/>
  <c r="V176" i="11"/>
  <c r="V168" i="11"/>
  <c r="V160" i="11"/>
  <c r="V152" i="11"/>
  <c r="V144" i="11"/>
  <c r="V136" i="11"/>
  <c r="V128" i="11"/>
  <c r="V123" i="11"/>
  <c r="V119" i="11"/>
  <c r="V115" i="11"/>
  <c r="V111" i="11"/>
  <c r="V107" i="11"/>
  <c r="V103" i="11"/>
  <c r="V99" i="11"/>
  <c r="V95" i="11"/>
  <c r="V91" i="11"/>
  <c r="V87" i="11"/>
  <c r="V83" i="11"/>
  <c r="V79" i="11"/>
  <c r="V75" i="11"/>
  <c r="V71" i="11"/>
  <c r="V67" i="11"/>
  <c r="V63" i="11"/>
  <c r="V59" i="11"/>
  <c r="V55" i="11"/>
  <c r="V51" i="11"/>
  <c r="V47" i="11"/>
  <c r="V43" i="11"/>
  <c r="V39" i="11"/>
  <c r="V35" i="11"/>
  <c r="V31" i="11"/>
  <c r="V27" i="11"/>
  <c r="V23" i="11"/>
  <c r="V19" i="11"/>
  <c r="V15" i="11"/>
  <c r="V109" i="11"/>
  <c r="V93" i="11"/>
  <c r="V85" i="11"/>
  <c r="V77" i="11"/>
  <c r="V69" i="11"/>
  <c r="V61" i="11"/>
  <c r="V53" i="11"/>
  <c r="V45" i="11"/>
  <c r="V37" i="11"/>
  <c r="V29" i="11"/>
  <c r="V21" i="11"/>
  <c r="V13" i="11"/>
  <c r="V8" i="11"/>
  <c r="V105" i="11"/>
  <c r="V90" i="11"/>
  <c r="V82" i="11"/>
  <c r="V74" i="11"/>
  <c r="V66" i="11"/>
  <c r="V58" i="11"/>
  <c r="V50" i="11"/>
  <c r="V42" i="11"/>
  <c r="V34" i="11"/>
  <c r="V26" i="11"/>
  <c r="V18" i="11"/>
  <c r="V11" i="11"/>
  <c r="V7" i="11"/>
  <c r="V101" i="11"/>
  <c r="V89" i="11"/>
  <c r="V81" i="11"/>
  <c r="V73" i="11"/>
  <c r="V65" i="11"/>
  <c r="V57" i="11"/>
  <c r="V49" i="11"/>
  <c r="V41" i="11"/>
  <c r="V33" i="11"/>
  <c r="V25" i="11"/>
  <c r="V17" i="11"/>
  <c r="V10" i="11"/>
  <c r="V6" i="11"/>
  <c r="V113" i="11"/>
  <c r="V97" i="11"/>
  <c r="V86" i="11"/>
  <c r="V78" i="11"/>
  <c r="V70" i="11"/>
  <c r="V62" i="11"/>
  <c r="V54" i="11"/>
  <c r="V46" i="11"/>
  <c r="V38" i="11"/>
  <c r="V30" i="11"/>
  <c r="V22" i="11"/>
  <c r="V14" i="11"/>
  <c r="V9" i="11"/>
  <c r="V27" i="17"/>
  <c r="AB13" i="17"/>
  <c r="S19" i="17"/>
  <c r="S37" i="17" s="1"/>
  <c r="Q19" i="17"/>
  <c r="Q37" i="17" s="1"/>
  <c r="AE19" i="17" s="1"/>
  <c r="R27" i="17"/>
  <c r="J24" i="17"/>
  <c r="Q64" i="9"/>
  <c r="R37" i="9"/>
  <c r="I55" i="9"/>
  <c r="I27" i="9"/>
  <c r="Y16" i="17"/>
  <c r="O25" i="17"/>
  <c r="Z6" i="3"/>
  <c r="Z8" i="3"/>
  <c r="Z7" i="3"/>
  <c r="Z9" i="3"/>
  <c r="J17" i="17"/>
  <c r="J35" i="17" s="1"/>
  <c r="X17" i="17" s="1"/>
  <c r="J16" i="17"/>
  <c r="J34" i="17" s="1"/>
  <c r="X16" i="17" s="1"/>
  <c r="T17" i="17"/>
  <c r="T35" i="17" s="1"/>
  <c r="AH17" i="17" s="1"/>
  <c r="P17" i="17"/>
  <c r="P35" i="17" s="1"/>
  <c r="AD17" i="17" s="1"/>
  <c r="U28" i="17"/>
  <c r="AA16" i="17"/>
  <c r="AE16" i="17"/>
  <c r="T16" i="17"/>
  <c r="T34" i="17" s="1"/>
  <c r="AH16" i="17" s="1"/>
  <c r="L17" i="17"/>
  <c r="L35" i="17" s="1"/>
  <c r="Z17" i="17" s="1"/>
  <c r="O26" i="17"/>
  <c r="Y11" i="3"/>
  <c r="R12" i="3"/>
  <c r="W12" i="3" s="1"/>
  <c r="U11" i="3"/>
  <c r="Z11" i="3"/>
  <c r="V11" i="3"/>
  <c r="P11" i="3"/>
  <c r="Q11" i="3"/>
  <c r="O11" i="3"/>
  <c r="AC19" i="17"/>
  <c r="AE18" i="17"/>
  <c r="AA18" i="17"/>
  <c r="U16" i="17"/>
  <c r="U34" i="17" s="1"/>
  <c r="AI16" i="17" s="1"/>
  <c r="U23" i="17"/>
  <c r="M26" i="17"/>
  <c r="AA17" i="17"/>
  <c r="R19" i="17"/>
  <c r="R37" i="17" s="1"/>
  <c r="AF19" i="17" s="1"/>
  <c r="K19" i="17"/>
  <c r="K37" i="17" s="1"/>
  <c r="Y19" i="17" s="1"/>
  <c r="AF18" i="17"/>
  <c r="AB18" i="17"/>
  <c r="AG14" i="17"/>
  <c r="AH14" i="17"/>
  <c r="AB14" i="17"/>
  <c r="AA14" i="17"/>
  <c r="Q25" i="17"/>
  <c r="N25" i="17"/>
  <c r="Z16" i="17"/>
  <c r="AD16" i="17"/>
  <c r="Q17" i="17"/>
  <c r="Q35" i="17" s="1"/>
  <c r="AE17" i="17" s="1"/>
  <c r="K69" i="3"/>
  <c r="S35" i="1" s="1"/>
  <c r="V23" i="17"/>
  <c r="AH19" i="17"/>
  <c r="P25" i="17"/>
  <c r="AF16" i="17"/>
  <c r="AB16" i="17"/>
  <c r="U26" i="17"/>
  <c r="AG17" i="17"/>
  <c r="AC17" i="17"/>
  <c r="R14" i="17"/>
  <c r="R32" i="17" s="1"/>
  <c r="AF14" i="17" s="1"/>
  <c r="AD19" i="17"/>
  <c r="AG19" i="17"/>
  <c r="AG16" i="17"/>
  <c r="AC16" i="17"/>
  <c r="V26" i="17"/>
  <c r="Y17" i="17"/>
  <c r="AC15" i="17"/>
  <c r="T23" i="17"/>
  <c r="J23" i="17"/>
  <c r="X28" i="17"/>
  <c r="AB28" i="17"/>
  <c r="AF28" i="17"/>
  <c r="AJ28" i="17"/>
  <c r="AC28" i="17"/>
  <c r="AH28" i="17"/>
  <c r="Y28" i="17"/>
  <c r="AE28" i="17"/>
  <c r="Z28" i="17"/>
  <c r="AG28" i="17"/>
  <c r="AA28" i="17"/>
  <c r="AI28" i="17"/>
  <c r="AD28" i="17"/>
  <c r="Z19" i="17"/>
  <c r="Y27" i="17"/>
  <c r="AC27" i="17"/>
  <c r="AG27" i="17"/>
  <c r="Z27" i="17"/>
  <c r="AE27" i="17"/>
  <c r="AJ27" i="17"/>
  <c r="AD27" i="17"/>
  <c r="X27" i="17"/>
  <c r="AF27" i="17"/>
  <c r="AA27" i="17"/>
  <c r="AH27" i="17"/>
  <c r="AB27" i="17"/>
  <c r="AI27" i="17"/>
  <c r="T9" i="3"/>
  <c r="T11" i="3"/>
  <c r="T8" i="3"/>
  <c r="T10" i="3"/>
  <c r="T7" i="3"/>
  <c r="T6" i="3"/>
  <c r="AI15" i="17"/>
  <c r="AE15" i="17"/>
  <c r="AA15" i="17"/>
  <c r="S23" i="17"/>
  <c r="L23" i="17"/>
  <c r="K23" i="17"/>
  <c r="M23" i="17"/>
  <c r="Q14" i="17"/>
  <c r="Q32" i="17" s="1"/>
  <c r="AE14" i="17" s="1"/>
  <c r="X9" i="3"/>
  <c r="X10" i="3"/>
  <c r="X12" i="3"/>
  <c r="X8" i="3"/>
  <c r="X11" i="3"/>
  <c r="X7" i="3"/>
  <c r="X6" i="3"/>
  <c r="S25" i="17"/>
  <c r="R25" i="17"/>
  <c r="V16" i="17"/>
  <c r="V34" i="17" s="1"/>
  <c r="AJ16" i="17" s="1"/>
  <c r="V22" i="17"/>
  <c r="T13" i="17"/>
  <c r="T31" i="17" s="1"/>
  <c r="AH13" i="17" s="1"/>
  <c r="O22" i="17"/>
  <c r="N22" i="17"/>
  <c r="L22" i="17"/>
  <c r="M22" i="17"/>
  <c r="J13" i="17"/>
  <c r="J31" i="17" s="1"/>
  <c r="X13" i="17" s="1"/>
  <c r="S26" i="17"/>
  <c r="R17" i="17"/>
  <c r="R35" i="17" s="1"/>
  <c r="AF17" i="17" s="1"/>
  <c r="N17" i="17"/>
  <c r="N35" i="17" s="1"/>
  <c r="AB17" i="17" s="1"/>
  <c r="W10" i="3"/>
  <c r="Y24" i="17"/>
  <c r="AC24" i="17"/>
  <c r="AG24" i="17"/>
  <c r="X24" i="17"/>
  <c r="Z24" i="17"/>
  <c r="AE24" i="17"/>
  <c r="AJ24" i="17"/>
  <c r="AA24" i="17"/>
  <c r="AF24" i="17"/>
  <c r="AB24" i="17"/>
  <c r="AH24" i="17"/>
  <c r="AD24" i="17"/>
  <c r="AI24" i="17"/>
  <c r="N23" i="17"/>
  <c r="X23" i="17"/>
  <c r="Y23" i="17"/>
  <c r="AC23" i="17"/>
  <c r="AG23" i="17"/>
  <c r="AA23" i="17"/>
  <c r="AF23" i="17"/>
  <c r="AB23" i="17"/>
  <c r="AH23" i="17"/>
  <c r="AD23" i="17"/>
  <c r="AI23" i="17"/>
  <c r="Z23" i="17"/>
  <c r="AE23" i="17"/>
  <c r="AJ23" i="17"/>
  <c r="O14" i="17"/>
  <c r="O32" i="17" s="1"/>
  <c r="AC14" i="17" s="1"/>
  <c r="AD7" i="3"/>
  <c r="AN6" i="3"/>
  <c r="AL6" i="3"/>
  <c r="AH6" i="3"/>
  <c r="AJ6" i="3"/>
  <c r="AE6" i="3"/>
  <c r="AI6" i="3"/>
  <c r="AO6" i="3"/>
  <c r="AM6" i="3"/>
  <c r="AK6" i="3"/>
  <c r="AF6" i="3"/>
  <c r="I54" i="3"/>
  <c r="I55" i="3" s="1"/>
  <c r="I56" i="3" s="1"/>
  <c r="V27" i="1" s="1"/>
  <c r="I57" i="3"/>
  <c r="I58" i="3" s="1"/>
  <c r="V28" i="1" s="1"/>
  <c r="P22" i="17"/>
  <c r="R13" i="17"/>
  <c r="R31" i="17" s="1"/>
  <c r="AF13" i="17" s="1"/>
  <c r="S13" i="17"/>
  <c r="S31" i="17" s="1"/>
  <c r="AG13" i="17" s="1"/>
  <c r="U13" i="17"/>
  <c r="U31" i="17" s="1"/>
  <c r="AI13" i="17" s="1"/>
  <c r="W7" i="3"/>
  <c r="W9" i="3"/>
  <c r="S8" i="3"/>
  <c r="S12" i="3"/>
  <c r="S9" i="3"/>
  <c r="S10" i="3"/>
  <c r="S11" i="3"/>
  <c r="S6" i="3"/>
  <c r="S7" i="3"/>
  <c r="B8" i="17"/>
  <c r="AG15" i="17"/>
  <c r="K22" i="17"/>
  <c r="Q13" i="17"/>
  <c r="Q31" i="17" s="1"/>
  <c r="AE13" i="17" s="1"/>
  <c r="Y22" i="17"/>
  <c r="AC22" i="17"/>
  <c r="AG22" i="17"/>
  <c r="Z22" i="17"/>
  <c r="AE22" i="17"/>
  <c r="AJ22" i="17"/>
  <c r="AF22" i="17"/>
  <c r="X22" i="17"/>
  <c r="AA22" i="17"/>
  <c r="AH22" i="17"/>
  <c r="AB22" i="17"/>
  <c r="AI22" i="17"/>
  <c r="AD22" i="17"/>
  <c r="W8" i="3"/>
  <c r="AA19" i="17"/>
  <c r="AH18" i="17"/>
  <c r="AD18" i="17"/>
  <c r="Z18" i="17"/>
  <c r="AF15" i="17"/>
  <c r="AB15" i="17"/>
  <c r="P23" i="17"/>
  <c r="K25" i="17"/>
  <c r="Y25" i="17"/>
  <c r="AC25" i="17"/>
  <c r="AG25" i="17"/>
  <c r="AD25" i="17"/>
  <c r="AI25" i="17"/>
  <c r="Z25" i="17"/>
  <c r="AE25" i="17"/>
  <c r="AJ25" i="17"/>
  <c r="AA25" i="17"/>
  <c r="AF25" i="17"/>
  <c r="X25" i="17"/>
  <c r="AB25" i="17"/>
  <c r="AH25" i="17"/>
  <c r="K26" i="17"/>
  <c r="Z26" i="17"/>
  <c r="AD26" i="17"/>
  <c r="AH26" i="17"/>
  <c r="AB26" i="17"/>
  <c r="AG26" i="17"/>
  <c r="AC26" i="17"/>
  <c r="AJ26" i="17"/>
  <c r="X26" i="17"/>
  <c r="AE26" i="17"/>
  <c r="Y26" i="17"/>
  <c r="AF26" i="17"/>
  <c r="AA26" i="17"/>
  <c r="AI26" i="17"/>
  <c r="W6" i="3"/>
  <c r="W11" i="3"/>
  <c r="R62" i="9"/>
  <c r="R59" i="9"/>
  <c r="P55" i="9"/>
  <c r="L55" i="9"/>
  <c r="H27" i="9"/>
  <c r="R58" i="9"/>
  <c r="R61" i="9"/>
  <c r="O55" i="9"/>
  <c r="R56" i="9"/>
  <c r="R60" i="9"/>
  <c r="R55" i="9"/>
  <c r="K55" i="9"/>
  <c r="J55" i="9"/>
  <c r="R57" i="9"/>
  <c r="R63" i="9"/>
  <c r="Q55" i="9"/>
  <c r="N55" i="9"/>
  <c r="M55" i="9"/>
  <c r="R33" i="9"/>
  <c r="Q27" i="9"/>
  <c r="K27" i="9"/>
  <c r="R27" i="9"/>
  <c r="N27" i="9"/>
  <c r="P27" i="9"/>
  <c r="R34" i="9"/>
  <c r="R28" i="9"/>
  <c r="M27" i="9"/>
  <c r="R31" i="9"/>
  <c r="O27" i="9"/>
  <c r="J27" i="9"/>
  <c r="R29" i="9"/>
  <c r="L27" i="9"/>
  <c r="R36" i="9"/>
  <c r="R32" i="9"/>
  <c r="R35" i="9"/>
  <c r="R30" i="9"/>
  <c r="K72" i="3" l="1"/>
  <c r="S36" i="1" s="1"/>
  <c r="AD6" i="15"/>
  <c r="AD4" i="15"/>
  <c r="AD8" i="11"/>
  <c r="AJ7" i="11"/>
  <c r="AH7" i="11"/>
  <c r="AN7" i="11"/>
  <c r="AL7" i="11"/>
  <c r="AE7" i="11"/>
  <c r="AO7" i="11"/>
  <c r="AK7" i="11"/>
  <c r="AM7" i="11"/>
  <c r="AF7" i="11"/>
  <c r="AI7" i="11"/>
  <c r="R64" i="9"/>
  <c r="S37" i="9"/>
  <c r="I54" i="9"/>
  <c r="I26" i="9"/>
  <c r="L69" i="3"/>
  <c r="T12" i="3"/>
  <c r="Y12" i="3"/>
  <c r="R13" i="3"/>
  <c r="V12" i="3"/>
  <c r="Z12" i="3"/>
  <c r="U12" i="3"/>
  <c r="Q12" i="3"/>
  <c r="P12" i="3"/>
  <c r="O12" i="3"/>
  <c r="AA12" i="3"/>
  <c r="AB12" i="3"/>
  <c r="AD8" i="3"/>
  <c r="AJ7" i="3"/>
  <c r="AH7" i="3"/>
  <c r="AN7" i="3"/>
  <c r="AE7" i="3"/>
  <c r="AL7" i="3"/>
  <c r="AK7" i="3"/>
  <c r="AM7" i="3"/>
  <c r="AO7" i="3"/>
  <c r="AI7" i="3"/>
  <c r="AF7" i="3"/>
  <c r="H26" i="9"/>
  <c r="S59" i="9"/>
  <c r="S61" i="9"/>
  <c r="Q54" i="9"/>
  <c r="K54" i="9"/>
  <c r="S63" i="9"/>
  <c r="O54" i="9"/>
  <c r="S57" i="9"/>
  <c r="N54" i="9"/>
  <c r="S55" i="9"/>
  <c r="S62" i="9"/>
  <c r="S58" i="9"/>
  <c r="P54" i="9"/>
  <c r="M54" i="9"/>
  <c r="S56" i="9"/>
  <c r="S54" i="9"/>
  <c r="L54" i="9"/>
  <c r="S60" i="9"/>
  <c r="R54" i="9"/>
  <c r="J54" i="9"/>
  <c r="P26" i="9"/>
  <c r="S29" i="9"/>
  <c r="S34" i="9"/>
  <c r="K26" i="9"/>
  <c r="S30" i="9"/>
  <c r="S28" i="9"/>
  <c r="Q26" i="9"/>
  <c r="S35" i="9"/>
  <c r="S31" i="9"/>
  <c r="S36" i="9"/>
  <c r="S32" i="9"/>
  <c r="S26" i="9"/>
  <c r="M26" i="9"/>
  <c r="N26" i="9"/>
  <c r="S33" i="9"/>
  <c r="S27" i="9"/>
  <c r="L26" i="9"/>
  <c r="R26" i="9"/>
  <c r="O26" i="9"/>
  <c r="J26" i="9"/>
  <c r="AH6" i="15" l="1"/>
  <c r="AJ6" i="15"/>
  <c r="AI6" i="15"/>
  <c r="AN6" i="15"/>
  <c r="AO6" i="15"/>
  <c r="AK6" i="15"/>
  <c r="AL6" i="15"/>
  <c r="AM6" i="15"/>
  <c r="AD7" i="15"/>
  <c r="AE6" i="15"/>
  <c r="AF6" i="15"/>
  <c r="AD9" i="11"/>
  <c r="AL8" i="11"/>
  <c r="AH8" i="11"/>
  <c r="AE8" i="11"/>
  <c r="AN8" i="11"/>
  <c r="AJ8" i="11"/>
  <c r="AI8" i="11"/>
  <c r="AK8" i="11"/>
  <c r="AM8" i="11"/>
  <c r="AF8" i="11"/>
  <c r="AO8" i="11"/>
  <c r="S64" i="9"/>
  <c r="T37" i="9"/>
  <c r="I53" i="9"/>
  <c r="I25" i="9"/>
  <c r="U13" i="3"/>
  <c r="R14" i="3"/>
  <c r="Z13" i="3"/>
  <c r="Y13" i="3"/>
  <c r="V13" i="3"/>
  <c r="O13" i="3"/>
  <c r="Q13" i="3"/>
  <c r="P13" i="3"/>
  <c r="AB13" i="3"/>
  <c r="AA13" i="3"/>
  <c r="T13" i="3"/>
  <c r="X13" i="3"/>
  <c r="W13" i="3"/>
  <c r="S13" i="3"/>
  <c r="AD9" i="3"/>
  <c r="AH8" i="3"/>
  <c r="AN8" i="3"/>
  <c r="AL8" i="3"/>
  <c r="AJ8" i="3"/>
  <c r="AE8" i="3"/>
  <c r="AK8" i="3"/>
  <c r="AO8" i="3"/>
  <c r="AM8" i="3"/>
  <c r="AI8" i="3"/>
  <c r="AF8" i="3"/>
  <c r="T60" i="9"/>
  <c r="T61" i="9"/>
  <c r="T53" i="9"/>
  <c r="P53" i="9"/>
  <c r="N53" i="9"/>
  <c r="H25" i="9"/>
  <c r="T56" i="9"/>
  <c r="T58" i="9"/>
  <c r="S53" i="9"/>
  <c r="O53" i="9"/>
  <c r="M53" i="9"/>
  <c r="T54" i="9"/>
  <c r="T59" i="9"/>
  <c r="T62" i="9"/>
  <c r="R53" i="9"/>
  <c r="K53" i="9"/>
  <c r="J53" i="9"/>
  <c r="T55" i="9"/>
  <c r="T63" i="9"/>
  <c r="Q53" i="9"/>
  <c r="L53" i="9"/>
  <c r="T57" i="9"/>
  <c r="T33" i="9"/>
  <c r="T32" i="9"/>
  <c r="J25" i="9"/>
  <c r="L25" i="9"/>
  <c r="T25" i="9"/>
  <c r="R25" i="9"/>
  <c r="O25" i="9"/>
  <c r="M25" i="9"/>
  <c r="K25" i="9"/>
  <c r="T28" i="9"/>
  <c r="P25" i="9"/>
  <c r="T34" i="9"/>
  <c r="T35" i="9"/>
  <c r="T36" i="9"/>
  <c r="T26" i="9"/>
  <c r="T27" i="9"/>
  <c r="T30" i="9"/>
  <c r="S25" i="9"/>
  <c r="T31" i="9"/>
  <c r="T29" i="9"/>
  <c r="N25" i="9"/>
  <c r="Q25" i="9"/>
  <c r="AL7" i="15" l="1"/>
  <c r="AM7" i="15"/>
  <c r="AD8" i="15"/>
  <c r="AE7" i="15"/>
  <c r="AK7" i="15"/>
  <c r="AN7" i="15"/>
  <c r="AI7" i="15"/>
  <c r="AO7" i="15"/>
  <c r="AH7" i="15"/>
  <c r="AJ7" i="15"/>
  <c r="AF7" i="15"/>
  <c r="AD10" i="11"/>
  <c r="AJ9" i="11"/>
  <c r="AE9" i="11"/>
  <c r="AH9" i="11"/>
  <c r="AN9" i="11"/>
  <c r="AL9" i="11"/>
  <c r="AF9" i="11"/>
  <c r="AI9" i="11"/>
  <c r="AK9" i="11"/>
  <c r="AM9" i="11"/>
  <c r="AO9" i="11"/>
  <c r="T64" i="9"/>
  <c r="U37" i="9"/>
  <c r="I52" i="9"/>
  <c r="I24" i="9"/>
  <c r="R15" i="3"/>
  <c r="V14" i="3"/>
  <c r="Y14" i="3"/>
  <c r="Z14" i="3"/>
  <c r="U14" i="3"/>
  <c r="Q14" i="3"/>
  <c r="O14" i="3"/>
  <c r="P14" i="3"/>
  <c r="AA14" i="3"/>
  <c r="AB14" i="3"/>
  <c r="T14" i="3"/>
  <c r="X14" i="3"/>
  <c r="S14" i="3"/>
  <c r="W14" i="3"/>
  <c r="AD10" i="3"/>
  <c r="AN9" i="3"/>
  <c r="AL9" i="3"/>
  <c r="AJ9" i="3"/>
  <c r="AH9" i="3"/>
  <c r="AE9" i="3"/>
  <c r="AO9" i="3"/>
  <c r="AM9" i="3"/>
  <c r="AK9" i="3"/>
  <c r="AI9" i="3"/>
  <c r="AF9" i="3"/>
  <c r="U53" i="9"/>
  <c r="U56" i="9"/>
  <c r="U55" i="9"/>
  <c r="T52" i="9"/>
  <c r="P52" i="9"/>
  <c r="N52" i="9"/>
  <c r="O52" i="9"/>
  <c r="K52" i="9"/>
  <c r="H24" i="9"/>
  <c r="M52" i="9"/>
  <c r="U54" i="9"/>
  <c r="U60" i="9"/>
  <c r="U63" i="9"/>
  <c r="S52" i="9"/>
  <c r="L52" i="9"/>
  <c r="J52" i="9"/>
  <c r="U57" i="9"/>
  <c r="Q52" i="9"/>
  <c r="U62" i="9"/>
  <c r="U61" i="9"/>
  <c r="U59" i="9"/>
  <c r="R52" i="9"/>
  <c r="U58" i="9"/>
  <c r="U52" i="9"/>
  <c r="U34" i="9"/>
  <c r="J24" i="9"/>
  <c r="M24" i="9"/>
  <c r="P24" i="9"/>
  <c r="U28" i="9"/>
  <c r="U36" i="9"/>
  <c r="R24" i="9"/>
  <c r="U30" i="9"/>
  <c r="U32" i="9"/>
  <c r="Q24" i="9"/>
  <c r="U26" i="9"/>
  <c r="U24" i="9"/>
  <c r="O24" i="9"/>
  <c r="K24" i="9"/>
  <c r="U29" i="9"/>
  <c r="U27" i="9"/>
  <c r="N24" i="9"/>
  <c r="U25" i="9"/>
  <c r="L24" i="9"/>
  <c r="S24" i="9"/>
  <c r="U33" i="9"/>
  <c r="U35" i="9"/>
  <c r="T24" i="9"/>
  <c r="U31" i="9"/>
  <c r="AM8" i="15" l="1"/>
  <c r="AL8" i="15"/>
  <c r="AO8" i="15"/>
  <c r="AI8" i="15"/>
  <c r="AN8" i="15"/>
  <c r="AH8" i="15"/>
  <c r="AE8" i="15"/>
  <c r="AF8" i="15"/>
  <c r="AD9" i="15"/>
  <c r="AJ8" i="15"/>
  <c r="AK8" i="15"/>
  <c r="AD11" i="11"/>
  <c r="AE10" i="11"/>
  <c r="AL10" i="11"/>
  <c r="AN10" i="11"/>
  <c r="AH10" i="11"/>
  <c r="AJ10" i="11"/>
  <c r="AK10" i="11"/>
  <c r="AF10" i="11"/>
  <c r="AI10" i="11"/>
  <c r="AM10" i="11"/>
  <c r="AO10" i="11"/>
  <c r="U64" i="9"/>
  <c r="V37" i="9"/>
  <c r="I51" i="9"/>
  <c r="I23" i="9"/>
  <c r="Y15" i="3"/>
  <c r="R16" i="3"/>
  <c r="U15" i="3"/>
  <c r="Z15" i="3"/>
  <c r="V15" i="3"/>
  <c r="O15" i="3"/>
  <c r="Q15" i="3"/>
  <c r="P15" i="3"/>
  <c r="AA15" i="3"/>
  <c r="AB15" i="3"/>
  <c r="T15" i="3"/>
  <c r="X15" i="3"/>
  <c r="S15" i="3"/>
  <c r="W15" i="3"/>
  <c r="AD11" i="3"/>
  <c r="AL10" i="3"/>
  <c r="AJ10" i="3"/>
  <c r="AH10" i="3"/>
  <c r="AN10" i="3"/>
  <c r="AE10" i="3"/>
  <c r="AI10" i="3"/>
  <c r="AO10" i="3"/>
  <c r="AK10" i="3"/>
  <c r="AM10" i="3"/>
  <c r="AF10" i="3"/>
  <c r="V53" i="9"/>
  <c r="V58" i="9"/>
  <c r="V59" i="9"/>
  <c r="U51" i="9"/>
  <c r="Q51" i="9"/>
  <c r="N51" i="9"/>
  <c r="V54" i="9"/>
  <c r="V63" i="9"/>
  <c r="S51" i="9"/>
  <c r="V52" i="9"/>
  <c r="V62" i="9"/>
  <c r="K51" i="9"/>
  <c r="V60" i="9"/>
  <c r="V56" i="9"/>
  <c r="V61" i="9"/>
  <c r="T51" i="9"/>
  <c r="P51" i="9"/>
  <c r="L51" i="9"/>
  <c r="H23" i="9"/>
  <c r="V57" i="9"/>
  <c r="O51" i="9"/>
  <c r="M51" i="9"/>
  <c r="V55" i="9"/>
  <c r="R51" i="9"/>
  <c r="J51" i="9"/>
  <c r="V51" i="9"/>
  <c r="V27" i="9"/>
  <c r="L23" i="9"/>
  <c r="V26" i="9"/>
  <c r="U23" i="9"/>
  <c r="V29" i="9"/>
  <c r="V23" i="9"/>
  <c r="V24" i="9"/>
  <c r="K23" i="9"/>
  <c r="J23" i="9"/>
  <c r="V32" i="9"/>
  <c r="R23" i="9"/>
  <c r="O23" i="9"/>
  <c r="V34" i="9"/>
  <c r="V33" i="9"/>
  <c r="M23" i="9"/>
  <c r="V28" i="9"/>
  <c r="V25" i="9"/>
  <c r="N23" i="9"/>
  <c r="S23" i="9"/>
  <c r="V31" i="9"/>
  <c r="V30" i="9"/>
  <c r="V36" i="9"/>
  <c r="Q23" i="9"/>
  <c r="V35" i="9"/>
  <c r="T23" i="9"/>
  <c r="P23" i="9"/>
  <c r="AJ9" i="15" l="1"/>
  <c r="AO9" i="15"/>
  <c r="AE9" i="15"/>
  <c r="AK9" i="15"/>
  <c r="AF9" i="15"/>
  <c r="AD10" i="15"/>
  <c r="AH9" i="15"/>
  <c r="AI9" i="15"/>
  <c r="AL9" i="15"/>
  <c r="AN9" i="15"/>
  <c r="AM9" i="15"/>
  <c r="AD12" i="11"/>
  <c r="AE11" i="11"/>
  <c r="AJ11" i="11"/>
  <c r="AL11" i="11"/>
  <c r="AH11" i="11"/>
  <c r="AN11" i="11"/>
  <c r="AO11" i="11"/>
  <c r="AM11" i="11"/>
  <c r="AF11" i="11"/>
  <c r="AI11" i="11"/>
  <c r="AK11" i="11"/>
  <c r="V64" i="9"/>
  <c r="W37" i="9"/>
  <c r="I50" i="9"/>
  <c r="I22" i="9"/>
  <c r="R17" i="3"/>
  <c r="U16" i="3"/>
  <c r="Y16" i="3"/>
  <c r="Z16" i="3"/>
  <c r="V16" i="3"/>
  <c r="P16" i="3"/>
  <c r="Q16" i="3"/>
  <c r="O16" i="3"/>
  <c r="AA16" i="3"/>
  <c r="AB16" i="3"/>
  <c r="T16" i="3"/>
  <c r="X16" i="3"/>
  <c r="W16" i="3"/>
  <c r="S16" i="3"/>
  <c r="AD12" i="3"/>
  <c r="AJ11" i="3"/>
  <c r="AH11" i="3"/>
  <c r="AN11" i="3"/>
  <c r="AL11" i="3"/>
  <c r="AE11" i="3"/>
  <c r="AK11" i="3"/>
  <c r="AM11" i="3"/>
  <c r="AO11" i="3"/>
  <c r="AI11" i="3"/>
  <c r="AF11" i="3"/>
  <c r="W51" i="9"/>
  <c r="W57" i="9"/>
  <c r="W60" i="9"/>
  <c r="W54" i="9"/>
  <c r="T50" i="9"/>
  <c r="P50" i="9"/>
  <c r="M50" i="9"/>
  <c r="W50" i="9"/>
  <c r="S50" i="9"/>
  <c r="L50" i="9"/>
  <c r="W53" i="9"/>
  <c r="V50" i="9"/>
  <c r="R50" i="9"/>
  <c r="H22" i="9"/>
  <c r="W63" i="9"/>
  <c r="Q50" i="9"/>
  <c r="W52" i="9"/>
  <c r="W59" i="9"/>
  <c r="W61" i="9"/>
  <c r="N50" i="9"/>
  <c r="W62" i="9"/>
  <c r="W58" i="9"/>
  <c r="O50" i="9"/>
  <c r="W56" i="9"/>
  <c r="W55" i="9"/>
  <c r="U50" i="9"/>
  <c r="K50" i="9"/>
  <c r="J50" i="9"/>
  <c r="W25" i="9"/>
  <c r="L22" i="9"/>
  <c r="J22" i="9"/>
  <c r="W34" i="9"/>
  <c r="N22" i="9"/>
  <c r="W32" i="9"/>
  <c r="W22" i="9"/>
  <c r="W35" i="9"/>
  <c r="K22" i="9"/>
  <c r="M22" i="9"/>
  <c r="W30" i="9"/>
  <c r="V22" i="9"/>
  <c r="W29" i="9"/>
  <c r="O22" i="9"/>
  <c r="W28" i="9"/>
  <c r="W31" i="9"/>
  <c r="W33" i="9"/>
  <c r="W26" i="9"/>
  <c r="R22" i="9"/>
  <c r="Q22" i="9"/>
  <c r="P22" i="9"/>
  <c r="W23" i="9"/>
  <c r="S22" i="9"/>
  <c r="W27" i="9"/>
  <c r="W24" i="9"/>
  <c r="U22" i="9"/>
  <c r="W36" i="9"/>
  <c r="T22" i="9"/>
  <c r="AE10" i="15" l="1"/>
  <c r="AH10" i="15"/>
  <c r="AM10" i="15"/>
  <c r="AF10" i="15"/>
  <c r="AD11" i="15"/>
  <c r="AK10" i="15"/>
  <c r="AN10" i="15"/>
  <c r="AI10" i="15"/>
  <c r="AL10" i="15"/>
  <c r="AJ10" i="15"/>
  <c r="AO10" i="15"/>
  <c r="AD13" i="11"/>
  <c r="AL12" i="11"/>
  <c r="AJ12" i="11"/>
  <c r="AE12" i="11"/>
  <c r="AH12" i="11"/>
  <c r="AN12" i="11"/>
  <c r="AF12" i="11"/>
  <c r="AO12" i="11"/>
  <c r="AI12" i="11"/>
  <c r="AK12" i="11"/>
  <c r="AM12" i="11"/>
  <c r="W64" i="9"/>
  <c r="X37" i="9"/>
  <c r="I49" i="9"/>
  <c r="I21" i="9"/>
  <c r="U17" i="3"/>
  <c r="Y17" i="3"/>
  <c r="R18" i="3"/>
  <c r="Z17" i="3"/>
  <c r="V17" i="3"/>
  <c r="O17" i="3"/>
  <c r="P17" i="3"/>
  <c r="Q17" i="3"/>
  <c r="AA17" i="3"/>
  <c r="AB17" i="3"/>
  <c r="T17" i="3"/>
  <c r="X17" i="3"/>
  <c r="S17" i="3"/>
  <c r="W17" i="3"/>
  <c r="AD13" i="3"/>
  <c r="AH12" i="3"/>
  <c r="AN12" i="3"/>
  <c r="AL12" i="3"/>
  <c r="AE12" i="3"/>
  <c r="AJ12" i="3"/>
  <c r="AK12" i="3"/>
  <c r="AO12" i="3"/>
  <c r="AM12" i="3"/>
  <c r="AI12" i="3"/>
  <c r="AF12" i="3"/>
  <c r="X51" i="9"/>
  <c r="X61" i="9"/>
  <c r="X53" i="9"/>
  <c r="X59" i="9"/>
  <c r="U49" i="9"/>
  <c r="Q49" i="9"/>
  <c r="L49" i="9"/>
  <c r="X58" i="9"/>
  <c r="X56" i="9"/>
  <c r="W49" i="9"/>
  <c r="M49" i="9"/>
  <c r="X57" i="9"/>
  <c r="X52" i="9"/>
  <c r="V49" i="9"/>
  <c r="K49" i="9"/>
  <c r="X55" i="9"/>
  <c r="X54" i="9"/>
  <c r="X62" i="9"/>
  <c r="X49" i="9"/>
  <c r="T49" i="9"/>
  <c r="P49" i="9"/>
  <c r="N49" i="9"/>
  <c r="H21" i="9"/>
  <c r="X63" i="9"/>
  <c r="S49" i="9"/>
  <c r="X50" i="9"/>
  <c r="X60" i="9"/>
  <c r="R49" i="9"/>
  <c r="J49" i="9"/>
  <c r="O49" i="9"/>
  <c r="X24" i="9"/>
  <c r="K21" i="9"/>
  <c r="W21" i="9"/>
  <c r="L21" i="9"/>
  <c r="X27" i="9"/>
  <c r="X30" i="9"/>
  <c r="X29" i="9"/>
  <c r="T21" i="9"/>
  <c r="X26" i="9"/>
  <c r="O21" i="9"/>
  <c r="X22" i="9"/>
  <c r="X35" i="9"/>
  <c r="V21" i="9"/>
  <c r="J21" i="9"/>
  <c r="P21" i="9"/>
  <c r="X25" i="9"/>
  <c r="X28" i="9"/>
  <c r="U21" i="9"/>
  <c r="X32" i="9"/>
  <c r="X34" i="9"/>
  <c r="X36" i="9"/>
  <c r="N21" i="9"/>
  <c r="Q21" i="9"/>
  <c r="R21" i="9"/>
  <c r="X31" i="9"/>
  <c r="X33" i="9"/>
  <c r="X21" i="9"/>
  <c r="X23" i="9"/>
  <c r="S21" i="9"/>
  <c r="M21" i="9"/>
  <c r="AN11" i="15" l="1"/>
  <c r="AK11" i="15"/>
  <c r="AI11" i="15"/>
  <c r="AD12" i="15"/>
  <c r="AE11" i="15"/>
  <c r="AO11" i="15"/>
  <c r="AH11" i="15"/>
  <c r="AJ11" i="15"/>
  <c r="AM11" i="15"/>
  <c r="AL11" i="15"/>
  <c r="AF11" i="15"/>
  <c r="AD14" i="11"/>
  <c r="AJ13" i="11"/>
  <c r="AL13" i="11"/>
  <c r="AN13" i="11"/>
  <c r="AH13" i="11"/>
  <c r="AE13" i="11"/>
  <c r="AK13" i="11"/>
  <c r="AM13" i="11"/>
  <c r="AO13" i="11"/>
  <c r="AI13" i="11"/>
  <c r="AF13" i="11"/>
  <c r="X64" i="9"/>
  <c r="Y37" i="9"/>
  <c r="I48" i="9"/>
  <c r="I20" i="9"/>
  <c r="R19" i="3"/>
  <c r="Z18" i="3"/>
  <c r="V18" i="3"/>
  <c r="U18" i="3"/>
  <c r="Y18" i="3"/>
  <c r="Q18" i="3"/>
  <c r="O18" i="3"/>
  <c r="P18" i="3"/>
  <c r="AA18" i="3"/>
  <c r="AB18" i="3"/>
  <c r="T18" i="3"/>
  <c r="X18" i="3"/>
  <c r="W18" i="3"/>
  <c r="S18" i="3"/>
  <c r="AD14" i="3"/>
  <c r="AN13" i="3"/>
  <c r="AL13" i="3"/>
  <c r="AJ13" i="3"/>
  <c r="AE13" i="3"/>
  <c r="AH13" i="3"/>
  <c r="AK13" i="3"/>
  <c r="AM13" i="3"/>
  <c r="AO13" i="3"/>
  <c r="AI13" i="3"/>
  <c r="AF13" i="3"/>
  <c r="Y49" i="9"/>
  <c r="Y59" i="9"/>
  <c r="Y61" i="9"/>
  <c r="Y60" i="9"/>
  <c r="X48" i="9"/>
  <c r="T48" i="9"/>
  <c r="P48" i="9"/>
  <c r="M48" i="9"/>
  <c r="Y53" i="9"/>
  <c r="U48" i="9"/>
  <c r="Y50" i="9"/>
  <c r="Y58" i="9"/>
  <c r="Y56" i="9"/>
  <c r="Y63" i="9"/>
  <c r="W48" i="9"/>
  <c r="S48" i="9"/>
  <c r="O48" i="9"/>
  <c r="N48" i="9"/>
  <c r="H20" i="9"/>
  <c r="Q48" i="9"/>
  <c r="Y57" i="9"/>
  <c r="Y62" i="9"/>
  <c r="Y51" i="9"/>
  <c r="Y54" i="9"/>
  <c r="V48" i="9"/>
  <c r="R48" i="9"/>
  <c r="K48" i="9"/>
  <c r="J48" i="9"/>
  <c r="Y52" i="9"/>
  <c r="Y48" i="9"/>
  <c r="L48" i="9"/>
  <c r="Y55" i="9"/>
  <c r="Y34" i="9"/>
  <c r="W20" i="9"/>
  <c r="Y25" i="9"/>
  <c r="Y35" i="9"/>
  <c r="L20" i="9"/>
  <c r="Y23" i="9"/>
  <c r="U20" i="9"/>
  <c r="Y31" i="9"/>
  <c r="Y30" i="9"/>
  <c r="V20" i="9"/>
  <c r="M20" i="9"/>
  <c r="O20" i="9"/>
  <c r="P20" i="9"/>
  <c r="Y33" i="9"/>
  <c r="R20" i="9"/>
  <c r="Y36" i="9"/>
  <c r="Q20" i="9"/>
  <c r="K20" i="9"/>
  <c r="Y32" i="9"/>
  <c r="T20" i="9"/>
  <c r="Y22" i="9"/>
  <c r="S20" i="9"/>
  <c r="Y24" i="9"/>
  <c r="Y26" i="9"/>
  <c r="X20" i="9"/>
  <c r="Y28" i="9"/>
  <c r="J20" i="9"/>
  <c r="Y21" i="9"/>
  <c r="Y20" i="9"/>
  <c r="Y29" i="9"/>
  <c r="N20" i="9"/>
  <c r="Y27" i="9"/>
  <c r="AE12" i="15" l="1"/>
  <c r="AI12" i="15"/>
  <c r="AL12" i="15"/>
  <c r="AF12" i="15"/>
  <c r="AO12" i="15"/>
  <c r="AD13" i="15"/>
  <c r="AJ12" i="15"/>
  <c r="AM12" i="15"/>
  <c r="AN12" i="15"/>
  <c r="AH12" i="15"/>
  <c r="AK12" i="15"/>
  <c r="AD15" i="11"/>
  <c r="AJ14" i="11"/>
  <c r="AE14" i="11"/>
  <c r="AH14" i="11"/>
  <c r="AL14" i="11"/>
  <c r="AN14" i="11"/>
  <c r="AF14" i="11"/>
  <c r="AI14" i="11"/>
  <c r="AK14" i="11"/>
  <c r="AM14" i="11"/>
  <c r="AO14" i="11"/>
  <c r="Y64" i="9"/>
  <c r="Z37" i="9"/>
  <c r="I47" i="9"/>
  <c r="I19" i="9"/>
  <c r="U19" i="3"/>
  <c r="Y19" i="3"/>
  <c r="R20" i="3"/>
  <c r="V19" i="3"/>
  <c r="Z19" i="3"/>
  <c r="Q19" i="3"/>
  <c r="O19" i="3"/>
  <c r="P19" i="3"/>
  <c r="AA19" i="3"/>
  <c r="AB19" i="3"/>
  <c r="T19" i="3"/>
  <c r="X19" i="3"/>
  <c r="S19" i="3"/>
  <c r="W19" i="3"/>
  <c r="AD15" i="3"/>
  <c r="AL14" i="3"/>
  <c r="AJ14" i="3"/>
  <c r="AH14" i="3"/>
  <c r="AN14" i="3"/>
  <c r="AE14" i="3"/>
  <c r="AO14" i="3"/>
  <c r="AI14" i="3"/>
  <c r="AM14" i="3"/>
  <c r="AK14" i="3"/>
  <c r="AF14" i="3"/>
  <c r="Z48" i="9"/>
  <c r="Z61" i="9"/>
  <c r="Z57" i="9"/>
  <c r="Z55" i="9"/>
  <c r="Z47" i="9"/>
  <c r="V47" i="9"/>
  <c r="R47" i="9"/>
  <c r="O47" i="9"/>
  <c r="J47" i="9"/>
  <c r="Z62" i="9"/>
  <c r="X47" i="9"/>
  <c r="M47" i="9"/>
  <c r="Z53" i="9"/>
  <c r="Z54" i="9"/>
  <c r="Z49" i="9"/>
  <c r="Z63" i="9"/>
  <c r="Z58" i="9"/>
  <c r="Z50" i="9"/>
  <c r="Y47" i="9"/>
  <c r="U47" i="9"/>
  <c r="Q47" i="9"/>
  <c r="N47" i="9"/>
  <c r="Z52" i="9"/>
  <c r="Z51" i="9"/>
  <c r="T47" i="9"/>
  <c r="P47" i="9"/>
  <c r="Z59" i="9"/>
  <c r="Z56" i="9"/>
  <c r="S47" i="9"/>
  <c r="L47" i="9"/>
  <c r="Z60" i="9"/>
  <c r="W47" i="9"/>
  <c r="H19" i="9"/>
  <c r="K47" i="9"/>
  <c r="Z31" i="9"/>
  <c r="T19" i="9"/>
  <c r="Q19" i="9"/>
  <c r="Z28" i="9"/>
  <c r="Z26" i="9"/>
  <c r="Z32" i="9"/>
  <c r="N19" i="9"/>
  <c r="Z22" i="9"/>
  <c r="Z29" i="9"/>
  <c r="Z25" i="9"/>
  <c r="W19" i="9"/>
  <c r="Z20" i="9"/>
  <c r="Z27" i="9"/>
  <c r="S19" i="9"/>
  <c r="J19" i="9"/>
  <c r="P19" i="9"/>
  <c r="R19" i="9"/>
  <c r="Z36" i="9"/>
  <c r="Z23" i="9"/>
  <c r="O19" i="9"/>
  <c r="Y19" i="9"/>
  <c r="Z19" i="9"/>
  <c r="L19" i="9"/>
  <c r="X19" i="9"/>
  <c r="Z33" i="9"/>
  <c r="K19" i="9"/>
  <c r="Z30" i="9"/>
  <c r="Z35" i="9"/>
  <c r="Z34" i="9"/>
  <c r="Z21" i="9"/>
  <c r="V19" i="9"/>
  <c r="M19" i="9"/>
  <c r="U19" i="9"/>
  <c r="Z24" i="9"/>
  <c r="AE13" i="15" l="1"/>
  <c r="AK13" i="15"/>
  <c r="AF13" i="15"/>
  <c r="AD14" i="15"/>
  <c r="AH13" i="15"/>
  <c r="AO13" i="15"/>
  <c r="AL13" i="15"/>
  <c r="AN13" i="15"/>
  <c r="AI13" i="15"/>
  <c r="AJ13" i="15"/>
  <c r="AM13" i="15"/>
  <c r="AD16" i="11"/>
  <c r="AH15" i="11"/>
  <c r="AE15" i="11"/>
  <c r="AJ15" i="11"/>
  <c r="AL15" i="11"/>
  <c r="AN15" i="11"/>
  <c r="AM15" i="11"/>
  <c r="AF15" i="11"/>
  <c r="AI15" i="11"/>
  <c r="AK15" i="11"/>
  <c r="AO15" i="11"/>
  <c r="Z64" i="9"/>
  <c r="AA37" i="9"/>
  <c r="I46" i="9"/>
  <c r="I18" i="9"/>
  <c r="U20" i="3"/>
  <c r="Y20" i="3"/>
  <c r="R21" i="3"/>
  <c r="V20" i="3"/>
  <c r="Z20" i="3"/>
  <c r="Q20" i="3"/>
  <c r="O20" i="3"/>
  <c r="P20" i="3"/>
  <c r="AA20" i="3"/>
  <c r="AB20" i="3"/>
  <c r="T20" i="3"/>
  <c r="X20" i="3"/>
  <c r="W20" i="3"/>
  <c r="S20" i="3"/>
  <c r="AD16" i="3"/>
  <c r="AJ15" i="3"/>
  <c r="AE15" i="3"/>
  <c r="AH15" i="3"/>
  <c r="AN15" i="3"/>
  <c r="AL15" i="3"/>
  <c r="AO15" i="3"/>
  <c r="AK15" i="3"/>
  <c r="AI15" i="3"/>
  <c r="AM15" i="3"/>
  <c r="AF15" i="3"/>
  <c r="AA47" i="9"/>
  <c r="AA52" i="9"/>
  <c r="AA49" i="9"/>
  <c r="AA60" i="9"/>
  <c r="AA59" i="9"/>
  <c r="X46" i="9"/>
  <c r="T46" i="9"/>
  <c r="P46" i="9"/>
  <c r="M46" i="9"/>
  <c r="AA54" i="9"/>
  <c r="AA50" i="9"/>
  <c r="Q46" i="9"/>
  <c r="AA48" i="9"/>
  <c r="AA63" i="9"/>
  <c r="AA55" i="9"/>
  <c r="AA56" i="9"/>
  <c r="AA46" i="9"/>
  <c r="W46" i="9"/>
  <c r="S46" i="9"/>
  <c r="N46" i="9"/>
  <c r="L46" i="9"/>
  <c r="AA53" i="9"/>
  <c r="AA61" i="9"/>
  <c r="U46" i="9"/>
  <c r="AA51" i="9"/>
  <c r="AA62" i="9"/>
  <c r="AA57" i="9"/>
  <c r="AA58" i="9"/>
  <c r="Z46" i="9"/>
  <c r="V46" i="9"/>
  <c r="R46" i="9"/>
  <c r="K46" i="9"/>
  <c r="J46" i="9"/>
  <c r="H18" i="9"/>
  <c r="Y46" i="9"/>
  <c r="O46" i="9"/>
  <c r="AA36" i="9"/>
  <c r="AA24" i="9"/>
  <c r="Z18" i="9"/>
  <c r="K18" i="9"/>
  <c r="R18" i="9"/>
  <c r="AA25" i="9"/>
  <c r="AA33" i="9"/>
  <c r="T18" i="9"/>
  <c r="N18" i="9"/>
  <c r="AA18" i="9"/>
  <c r="O18" i="9"/>
  <c r="AA20" i="9"/>
  <c r="AA32" i="9"/>
  <c r="AA21" i="9"/>
  <c r="AA27" i="9"/>
  <c r="AA31" i="9"/>
  <c r="AA23" i="9"/>
  <c r="AA35" i="9"/>
  <c r="M18" i="9"/>
  <c r="J18" i="9"/>
  <c r="AA26" i="9"/>
  <c r="AA30" i="9"/>
  <c r="AA19" i="9"/>
  <c r="AA28" i="9"/>
  <c r="V18" i="9"/>
  <c r="W18" i="9"/>
  <c r="X18" i="9"/>
  <c r="AA29" i="9"/>
  <c r="Y18" i="9"/>
  <c r="Q18" i="9"/>
  <c r="AA22" i="9"/>
  <c r="AA34" i="9"/>
  <c r="S18" i="9"/>
  <c r="P18" i="9"/>
  <c r="U18" i="9"/>
  <c r="L18" i="9"/>
  <c r="AJ14" i="15" l="1"/>
  <c r="AE14" i="15"/>
  <c r="AO14" i="15"/>
  <c r="AH14" i="15"/>
  <c r="AK14" i="15"/>
  <c r="AF14" i="15"/>
  <c r="AL14" i="15"/>
  <c r="AN14" i="15"/>
  <c r="AM14" i="15"/>
  <c r="AD15" i="15"/>
  <c r="AI14" i="15"/>
  <c r="AD17" i="11"/>
  <c r="AJ16" i="11"/>
  <c r="AL16" i="11"/>
  <c r="AE16" i="11"/>
  <c r="AH16" i="11"/>
  <c r="AN16" i="11"/>
  <c r="AO16" i="11"/>
  <c r="AI16" i="11"/>
  <c r="AK16" i="11"/>
  <c r="AM16" i="11"/>
  <c r="AF16" i="11"/>
  <c r="AA64" i="9"/>
  <c r="AB37" i="9"/>
  <c r="I45" i="9"/>
  <c r="I17" i="9"/>
  <c r="Y21" i="3"/>
  <c r="R22" i="3"/>
  <c r="U21" i="3"/>
  <c r="V21" i="3"/>
  <c r="Z21" i="3"/>
  <c r="Q21" i="3"/>
  <c r="O21" i="3"/>
  <c r="P21" i="3"/>
  <c r="AA21" i="3"/>
  <c r="AB21" i="3"/>
  <c r="T21" i="3"/>
  <c r="X21" i="3"/>
  <c r="W21" i="3"/>
  <c r="S21" i="3"/>
  <c r="AD17" i="3"/>
  <c r="AH16" i="3"/>
  <c r="AN16" i="3"/>
  <c r="AL16" i="3"/>
  <c r="AE16" i="3"/>
  <c r="AJ16" i="3"/>
  <c r="AO16" i="3"/>
  <c r="AM16" i="3"/>
  <c r="AK16" i="3"/>
  <c r="AI16" i="3"/>
  <c r="AF16" i="3"/>
  <c r="AB51" i="9"/>
  <c r="AB47" i="9"/>
  <c r="AB53" i="9"/>
  <c r="AB49" i="9"/>
  <c r="AB56" i="9"/>
  <c r="AB59" i="9"/>
  <c r="Y45" i="9"/>
  <c r="U45" i="9"/>
  <c r="Q45" i="9"/>
  <c r="L45" i="9"/>
  <c r="AB63" i="9"/>
  <c r="AB57" i="9"/>
  <c r="AA45" i="9"/>
  <c r="S45" i="9"/>
  <c r="M45" i="9"/>
  <c r="AB50" i="9"/>
  <c r="AB48" i="9"/>
  <c r="Z45" i="9"/>
  <c r="O45" i="9"/>
  <c r="AB58" i="9"/>
  <c r="AB61" i="9"/>
  <c r="AB54" i="9"/>
  <c r="AB62" i="9"/>
  <c r="AB45" i="9"/>
  <c r="X45" i="9"/>
  <c r="T45" i="9"/>
  <c r="P45" i="9"/>
  <c r="N45" i="9"/>
  <c r="H17" i="9"/>
  <c r="AB52" i="9"/>
  <c r="AB60" i="9"/>
  <c r="W45" i="9"/>
  <c r="K45" i="9"/>
  <c r="AB46" i="9"/>
  <c r="AB55" i="9"/>
  <c r="V45" i="9"/>
  <c r="J45" i="9"/>
  <c r="R45" i="9"/>
  <c r="AB25" i="9"/>
  <c r="S17" i="9"/>
  <c r="AB20" i="9"/>
  <c r="P17" i="9"/>
  <c r="AB26" i="9"/>
  <c r="M17" i="9"/>
  <c r="AB19" i="9"/>
  <c r="AB23" i="9"/>
  <c r="Y17" i="9"/>
  <c r="AB18" i="9"/>
  <c r="AB21" i="9"/>
  <c r="T17" i="9"/>
  <c r="AB28" i="9"/>
  <c r="AB22" i="9"/>
  <c r="AB33" i="9"/>
  <c r="AB34" i="9"/>
  <c r="X17" i="9"/>
  <c r="O17" i="9"/>
  <c r="AB24" i="9"/>
  <c r="AB17" i="9"/>
  <c r="L17" i="9"/>
  <c r="R17" i="9"/>
  <c r="AB31" i="9"/>
  <c r="Q17" i="9"/>
  <c r="Z17" i="9"/>
  <c r="AB29" i="9"/>
  <c r="AA17" i="9"/>
  <c r="AB36" i="9"/>
  <c r="AB32" i="9"/>
  <c r="AB35" i="9"/>
  <c r="U17" i="9"/>
  <c r="AB27" i="9"/>
  <c r="J17" i="9"/>
  <c r="AB30" i="9"/>
  <c r="W17" i="9"/>
  <c r="N17" i="9"/>
  <c r="V17" i="9"/>
  <c r="K17" i="9"/>
  <c r="AH15" i="15" l="1"/>
  <c r="AF15" i="15"/>
  <c r="AI15" i="15"/>
  <c r="AL15" i="15"/>
  <c r="AK15" i="15"/>
  <c r="AD16" i="15"/>
  <c r="AJ15" i="15"/>
  <c r="AO15" i="15"/>
  <c r="AM15" i="15"/>
  <c r="AE15" i="15"/>
  <c r="AN15" i="15"/>
  <c r="AL17" i="11"/>
  <c r="AE17" i="11"/>
  <c r="AJ17" i="11"/>
  <c r="AN17" i="11"/>
  <c r="AH17" i="11"/>
  <c r="AK17" i="11"/>
  <c r="AM17" i="11"/>
  <c r="AO17" i="11"/>
  <c r="AI17" i="11"/>
  <c r="AF17" i="11"/>
  <c r="AB64" i="9"/>
  <c r="AC37" i="9"/>
  <c r="I44" i="9"/>
  <c r="R23" i="3"/>
  <c r="U22" i="3"/>
  <c r="Y22" i="3"/>
  <c r="V22" i="3"/>
  <c r="Z22" i="3"/>
  <c r="O22" i="3"/>
  <c r="P22" i="3"/>
  <c r="Q22" i="3"/>
  <c r="AA22" i="3"/>
  <c r="AB22" i="3"/>
  <c r="X22" i="3"/>
  <c r="T22" i="3"/>
  <c r="S22" i="3"/>
  <c r="W22" i="3"/>
  <c r="AN17" i="3"/>
  <c r="AL17" i="3"/>
  <c r="AJ17" i="3"/>
  <c r="AE17" i="3"/>
  <c r="AH17" i="3"/>
  <c r="AM17" i="3"/>
  <c r="AK17" i="3"/>
  <c r="AI17" i="3"/>
  <c r="AO17" i="3"/>
  <c r="AF17" i="3"/>
  <c r="AC45" i="9"/>
  <c r="AC55" i="9"/>
  <c r="AC59" i="9"/>
  <c r="AC47" i="9"/>
  <c r="AC61" i="9"/>
  <c r="AB44" i="9"/>
  <c r="X44" i="9"/>
  <c r="T44" i="9"/>
  <c r="P44" i="9"/>
  <c r="M44" i="9"/>
  <c r="K44" i="9"/>
  <c r="AC58" i="9"/>
  <c r="AC44" i="9"/>
  <c r="Q44" i="9"/>
  <c r="AC46" i="9"/>
  <c r="AC63" i="9"/>
  <c r="AC52" i="9"/>
  <c r="AC49" i="9"/>
  <c r="AC54" i="9"/>
  <c r="AA44" i="9"/>
  <c r="W44" i="9"/>
  <c r="S44" i="9"/>
  <c r="O44" i="9"/>
  <c r="L44" i="9"/>
  <c r="J44" i="9"/>
  <c r="AC51" i="9"/>
  <c r="Y44" i="9"/>
  <c r="N44" i="9"/>
  <c r="AC53" i="9"/>
  <c r="AC57" i="9"/>
  <c r="AC56" i="9"/>
  <c r="AC48" i="9"/>
  <c r="AC50" i="9"/>
  <c r="Z44" i="9"/>
  <c r="V44" i="9"/>
  <c r="R44" i="9"/>
  <c r="AC60" i="9"/>
  <c r="AC62" i="9"/>
  <c r="U44" i="9"/>
  <c r="AC29" i="9"/>
  <c r="AC28" i="9"/>
  <c r="AC18" i="9"/>
  <c r="AC33" i="9"/>
  <c r="AC31" i="9"/>
  <c r="AC25" i="9"/>
  <c r="AC20" i="9"/>
  <c r="AC35" i="9"/>
  <c r="AC30" i="9"/>
  <c r="AC27" i="9"/>
  <c r="AC21" i="9"/>
  <c r="AC36" i="9"/>
  <c r="AC24" i="9"/>
  <c r="AC22" i="9"/>
  <c r="AC23" i="9"/>
  <c r="AC32" i="9"/>
  <c r="AC19" i="9"/>
  <c r="AC26" i="9"/>
  <c r="AC17" i="9"/>
  <c r="AC34" i="9"/>
  <c r="AH16" i="15" l="1"/>
  <c r="AJ16" i="15"/>
  <c r="AO16" i="15"/>
  <c r="AN16" i="15"/>
  <c r="AM16" i="15"/>
  <c r="AF16" i="15"/>
  <c r="AL16" i="15"/>
  <c r="AK16" i="15"/>
  <c r="AD17" i="15"/>
  <c r="AE16" i="15"/>
  <c r="AI16" i="15"/>
  <c r="AC64" i="9"/>
  <c r="AD37" i="9"/>
  <c r="U23" i="3"/>
  <c r="Y23" i="3"/>
  <c r="R24" i="3"/>
  <c r="V23" i="3"/>
  <c r="Z23" i="3"/>
  <c r="P23" i="3"/>
  <c r="Q23" i="3"/>
  <c r="O23" i="3"/>
  <c r="AA23" i="3"/>
  <c r="AB23" i="3"/>
  <c r="T23" i="3"/>
  <c r="X23" i="3"/>
  <c r="S23" i="3"/>
  <c r="W23" i="3"/>
  <c r="AD55" i="9"/>
  <c r="AD61" i="9"/>
  <c r="AD50" i="9"/>
  <c r="AD63" i="9"/>
  <c r="AD60" i="9"/>
  <c r="AD51" i="9"/>
  <c r="AD44" i="9"/>
  <c r="AD57" i="9"/>
  <c r="AD58" i="9"/>
  <c r="AD52" i="9"/>
  <c r="AD59" i="9"/>
  <c r="AD54" i="9"/>
  <c r="AD48" i="9"/>
  <c r="AD47" i="9"/>
  <c r="AD46" i="9"/>
  <c r="AD53" i="9"/>
  <c r="AD49" i="9"/>
  <c r="AD45" i="9"/>
  <c r="AD56" i="9"/>
  <c r="AD62" i="9"/>
  <c r="AD33" i="9"/>
  <c r="AD17" i="9"/>
  <c r="AD21" i="9"/>
  <c r="AD35" i="9"/>
  <c r="AD34" i="9"/>
  <c r="AD30" i="9"/>
  <c r="AD32" i="9"/>
  <c r="AD31" i="9"/>
  <c r="AD28" i="9"/>
  <c r="AD26" i="9"/>
  <c r="AD29" i="9"/>
  <c r="AD23" i="9"/>
  <c r="AD24" i="9"/>
  <c r="AD19" i="9"/>
  <c r="AD36" i="9"/>
  <c r="AD22" i="9"/>
  <c r="AD25" i="9"/>
  <c r="AD18" i="9"/>
  <c r="AD20" i="9"/>
  <c r="AD27" i="9"/>
  <c r="AJ17" i="15" l="1"/>
  <c r="AF17" i="15"/>
  <c r="AN17" i="15"/>
  <c r="AH17" i="15"/>
  <c r="AK17" i="15"/>
  <c r="AL17" i="15"/>
  <c r="AO17" i="15"/>
  <c r="AM17" i="15"/>
  <c r="AE17" i="15"/>
  <c r="AI17" i="15"/>
  <c r="AD64" i="9"/>
  <c r="AE37" i="9"/>
  <c r="U24" i="3"/>
  <c r="Y24" i="3"/>
  <c r="R25" i="3"/>
  <c r="V24" i="3"/>
  <c r="Z24" i="3"/>
  <c r="O24" i="3"/>
  <c r="Q24" i="3"/>
  <c r="P24" i="3"/>
  <c r="AA24" i="3"/>
  <c r="AB24" i="3"/>
  <c r="T24" i="3"/>
  <c r="X24" i="3"/>
  <c r="W24" i="3"/>
  <c r="S24" i="3"/>
  <c r="AE45" i="9"/>
  <c r="AE62" i="9"/>
  <c r="AE48" i="9"/>
  <c r="AE63" i="9"/>
  <c r="AE57" i="9"/>
  <c r="AE50" i="9"/>
  <c r="AE56" i="9"/>
  <c r="AE53" i="9"/>
  <c r="AE47" i="9"/>
  <c r="AE59" i="9"/>
  <c r="AE52" i="9"/>
  <c r="AE46" i="9"/>
  <c r="AE58" i="9"/>
  <c r="AE49" i="9"/>
  <c r="AE61" i="9"/>
  <c r="AE44" i="9"/>
  <c r="AE54" i="9"/>
  <c r="AE51" i="9"/>
  <c r="AE55" i="9"/>
  <c r="AE60" i="9"/>
  <c r="AE29" i="9"/>
  <c r="AE28" i="9"/>
  <c r="AE19" i="9"/>
  <c r="AE24" i="9"/>
  <c r="AE26" i="9"/>
  <c r="AE25" i="9"/>
  <c r="AE20" i="9"/>
  <c r="AE30" i="9"/>
  <c r="AE31" i="9"/>
  <c r="AE22" i="9"/>
  <c r="AE32" i="9"/>
  <c r="AE27" i="9"/>
  <c r="AE33" i="9"/>
  <c r="AE36" i="9"/>
  <c r="AE21" i="9"/>
  <c r="AE34" i="9"/>
  <c r="AE18" i="9"/>
  <c r="AE23" i="9"/>
  <c r="AE35" i="9"/>
  <c r="AE17" i="9"/>
  <c r="AE64" i="9" l="1"/>
  <c r="AF37" i="9"/>
  <c r="Y25" i="3"/>
  <c r="R26" i="3"/>
  <c r="U25" i="3"/>
  <c r="V25" i="3"/>
  <c r="Z25" i="3"/>
  <c r="O25" i="3"/>
  <c r="Q25" i="3"/>
  <c r="P25" i="3"/>
  <c r="AA25" i="3"/>
  <c r="AB25" i="3"/>
  <c r="T25" i="3"/>
  <c r="S25" i="3"/>
  <c r="X25" i="3"/>
  <c r="W25" i="3"/>
  <c r="AF61" i="9"/>
  <c r="AF62" i="9"/>
  <c r="AF44" i="9"/>
  <c r="AF54" i="9"/>
  <c r="AF48" i="9"/>
  <c r="AF56" i="9"/>
  <c r="AF47" i="9"/>
  <c r="AF59" i="9"/>
  <c r="AF53" i="9"/>
  <c r="AF60" i="9"/>
  <c r="AF50" i="9"/>
  <c r="AF45" i="9"/>
  <c r="AF46" i="9"/>
  <c r="AF57" i="9"/>
  <c r="AF63" i="9"/>
  <c r="AF58" i="9"/>
  <c r="AF49" i="9"/>
  <c r="AF52" i="9"/>
  <c r="AF51" i="9"/>
  <c r="AF55" i="9"/>
  <c r="AF27" i="9"/>
  <c r="AF33" i="9"/>
  <c r="AF24" i="9"/>
  <c r="AF23" i="9"/>
  <c r="AF36" i="9"/>
  <c r="AF22" i="9"/>
  <c r="AF25" i="9"/>
  <c r="AF31" i="9"/>
  <c r="AF21" i="9"/>
  <c r="AF35" i="9"/>
  <c r="AF28" i="9"/>
  <c r="AF26" i="9"/>
  <c r="AF20" i="9"/>
  <c r="AF19" i="9"/>
  <c r="AF34" i="9"/>
  <c r="AF18" i="9"/>
  <c r="AF17" i="9"/>
  <c r="AF32" i="9"/>
  <c r="AF30" i="9"/>
  <c r="AF29" i="9"/>
  <c r="AF64" i="9" l="1"/>
  <c r="AG37" i="9"/>
  <c r="R27" i="3"/>
  <c r="U26" i="3"/>
  <c r="Y26" i="3"/>
  <c r="V26" i="3"/>
  <c r="Z26" i="3"/>
  <c r="Q26" i="3"/>
  <c r="P26" i="3"/>
  <c r="O26" i="3"/>
  <c r="AA26" i="3"/>
  <c r="AB26" i="3"/>
  <c r="T26" i="3"/>
  <c r="X26" i="3"/>
  <c r="S26" i="3"/>
  <c r="W26" i="3"/>
  <c r="AG54" i="9"/>
  <c r="AG46" i="9"/>
  <c r="AG49" i="9"/>
  <c r="AG60" i="9"/>
  <c r="AG52" i="9"/>
  <c r="AG63" i="9"/>
  <c r="AG57" i="9"/>
  <c r="AG56" i="9"/>
  <c r="AG58" i="9"/>
  <c r="AG51" i="9"/>
  <c r="AG53" i="9"/>
  <c r="AG48" i="9"/>
  <c r="AG62" i="9"/>
  <c r="AG50" i="9"/>
  <c r="AG59" i="9"/>
  <c r="AG61" i="9"/>
  <c r="AG47" i="9"/>
  <c r="AG44" i="9"/>
  <c r="AG45" i="9"/>
  <c r="AG55" i="9"/>
  <c r="AG28" i="9"/>
  <c r="AG23" i="9"/>
  <c r="AG26" i="9"/>
  <c r="AG32" i="9"/>
  <c r="AG17" i="9"/>
  <c r="AG34" i="9"/>
  <c r="AG19" i="9"/>
  <c r="AG22" i="9"/>
  <c r="AG29" i="9"/>
  <c r="AG35" i="9"/>
  <c r="AG31" i="9"/>
  <c r="AG33" i="9"/>
  <c r="AG18" i="9"/>
  <c r="AG25" i="9"/>
  <c r="AG24" i="9"/>
  <c r="AG27" i="9"/>
  <c r="AG30" i="9"/>
  <c r="AG36" i="9"/>
  <c r="AG21" i="9"/>
  <c r="AG20" i="9"/>
  <c r="AG64" i="9" l="1"/>
  <c r="AH37" i="9"/>
  <c r="U27" i="3"/>
  <c r="Y27" i="3"/>
  <c r="R28" i="3"/>
  <c r="V27" i="3"/>
  <c r="Z27" i="3"/>
  <c r="O27" i="3"/>
  <c r="Q27" i="3"/>
  <c r="P27" i="3"/>
  <c r="AA27" i="3"/>
  <c r="AB27" i="3"/>
  <c r="T27" i="3"/>
  <c r="X27" i="3"/>
  <c r="S27" i="3"/>
  <c r="W27" i="3"/>
  <c r="AH63" i="9"/>
  <c r="AH62" i="9"/>
  <c r="AH47" i="9"/>
  <c r="AH56" i="9"/>
  <c r="AH52" i="9"/>
  <c r="AH53" i="9"/>
  <c r="AH51" i="9"/>
  <c r="AH50" i="9"/>
  <c r="AH48" i="9"/>
  <c r="AH44" i="9"/>
  <c r="AH55" i="9"/>
  <c r="AH46" i="9"/>
  <c r="AH60" i="9"/>
  <c r="AH45" i="9"/>
  <c r="AH58" i="9"/>
  <c r="AH57" i="9"/>
  <c r="AH54" i="9"/>
  <c r="AH61" i="9"/>
  <c r="AH59" i="9"/>
  <c r="AH49" i="9"/>
  <c r="AH34" i="9"/>
  <c r="AH19" i="9"/>
  <c r="AH29" i="9"/>
  <c r="AH35" i="9"/>
  <c r="AH32" i="9"/>
  <c r="AH30" i="9"/>
  <c r="AH25" i="9"/>
  <c r="AH28" i="9"/>
  <c r="AH31" i="9"/>
  <c r="AH24" i="9"/>
  <c r="AH27" i="9"/>
  <c r="AH26" i="9"/>
  <c r="AH33" i="9"/>
  <c r="AH23" i="9"/>
  <c r="AH22" i="9"/>
  <c r="AH36" i="9"/>
  <c r="AH18" i="9"/>
  <c r="AH20" i="9"/>
  <c r="AH21" i="9"/>
  <c r="AH17" i="9"/>
  <c r="AH64" i="9" l="1"/>
  <c r="AI37" i="9"/>
  <c r="U28" i="3"/>
  <c r="Y28" i="3"/>
  <c r="R29" i="3"/>
  <c r="V28" i="3"/>
  <c r="Z28" i="3"/>
  <c r="Q28" i="3"/>
  <c r="P28" i="3"/>
  <c r="O28" i="3"/>
  <c r="AA28" i="3"/>
  <c r="AB28" i="3"/>
  <c r="T28" i="3"/>
  <c r="X28" i="3"/>
  <c r="S28" i="3"/>
  <c r="W28" i="3"/>
  <c r="AI62" i="9"/>
  <c r="AI49" i="9"/>
  <c r="AI59" i="9"/>
  <c r="AI55" i="9"/>
  <c r="AI44" i="9"/>
  <c r="AI56" i="9"/>
  <c r="AI45" i="9"/>
  <c r="AI57" i="9"/>
  <c r="AI52" i="9"/>
  <c r="AI48" i="9"/>
  <c r="AI54" i="9"/>
  <c r="AI63" i="9"/>
  <c r="AI47" i="9"/>
  <c r="AI60" i="9"/>
  <c r="AI53" i="9"/>
  <c r="AI58" i="9"/>
  <c r="AI51" i="9"/>
  <c r="AI61" i="9"/>
  <c r="AI46" i="9"/>
  <c r="AI50" i="9"/>
  <c r="AI35" i="9"/>
  <c r="AI28" i="9"/>
  <c r="AI18" i="9"/>
  <c r="AI34" i="9"/>
  <c r="AI19" i="9"/>
  <c r="AI29" i="9"/>
  <c r="AI32" i="9"/>
  <c r="AI33" i="9"/>
  <c r="AI20" i="9"/>
  <c r="AI25" i="9"/>
  <c r="AI27" i="9"/>
  <c r="AI22" i="9"/>
  <c r="AI17" i="9"/>
  <c r="AI26" i="9"/>
  <c r="AI21" i="9"/>
  <c r="AI23" i="9"/>
  <c r="AI36" i="9"/>
  <c r="AI24" i="9"/>
  <c r="AI31" i="9"/>
  <c r="AI30" i="9"/>
  <c r="AI64" i="9" l="1"/>
  <c r="AJ37" i="9"/>
  <c r="Y29" i="3"/>
  <c r="R30" i="3"/>
  <c r="U29" i="3"/>
  <c r="V29" i="3"/>
  <c r="Z29" i="3"/>
  <c r="P29" i="3"/>
  <c r="Q29" i="3"/>
  <c r="O29" i="3"/>
  <c r="AB29" i="3"/>
  <c r="AA29" i="3"/>
  <c r="T29" i="3"/>
  <c r="X29" i="3"/>
  <c r="S29" i="3"/>
  <c r="W29" i="3"/>
  <c r="AJ58" i="9"/>
  <c r="AJ54" i="9"/>
  <c r="AJ52" i="9"/>
  <c r="AJ57" i="9"/>
  <c r="AJ59" i="9"/>
  <c r="AJ63" i="9"/>
  <c r="AJ46" i="9"/>
  <c r="AJ44" i="9"/>
  <c r="AJ49" i="9"/>
  <c r="AJ62" i="9"/>
  <c r="AJ60" i="9"/>
  <c r="AJ48" i="9"/>
  <c r="AJ55" i="9"/>
  <c r="AJ51" i="9"/>
  <c r="AJ45" i="9"/>
  <c r="AJ50" i="9"/>
  <c r="AJ53" i="9"/>
  <c r="AJ56" i="9"/>
  <c r="AJ47" i="9"/>
  <c r="AJ61" i="9"/>
  <c r="AJ28" i="9"/>
  <c r="AJ36" i="9"/>
  <c r="AJ22" i="9"/>
  <c r="AJ25" i="9"/>
  <c r="AJ24" i="9"/>
  <c r="AJ20" i="9"/>
  <c r="AJ27" i="9"/>
  <c r="AJ33" i="9"/>
  <c r="AJ18" i="9"/>
  <c r="AJ21" i="9"/>
  <c r="AJ19" i="9"/>
  <c r="AJ30" i="9"/>
  <c r="AJ32" i="9"/>
  <c r="AJ17" i="9"/>
  <c r="AJ31" i="9"/>
  <c r="AJ34" i="9"/>
  <c r="AJ26" i="9"/>
  <c r="AJ29" i="9"/>
  <c r="AJ35" i="9"/>
  <c r="AJ23" i="9"/>
  <c r="AJ64" i="9" l="1"/>
  <c r="AK37" i="9"/>
  <c r="R31" i="3"/>
  <c r="U30" i="3"/>
  <c r="Y30" i="3"/>
  <c r="V30" i="3"/>
  <c r="Z30" i="3"/>
  <c r="P30" i="3"/>
  <c r="O30" i="3"/>
  <c r="Q30" i="3"/>
  <c r="AB30" i="3"/>
  <c r="AA30" i="3"/>
  <c r="T30" i="3"/>
  <c r="X30" i="3"/>
  <c r="S30" i="3"/>
  <c r="W30" i="3"/>
  <c r="AK61" i="9"/>
  <c r="AK58" i="9"/>
  <c r="AK56" i="9"/>
  <c r="AK50" i="9"/>
  <c r="AK55" i="9"/>
  <c r="AK54" i="9"/>
  <c r="AK49" i="9"/>
  <c r="AK46" i="9"/>
  <c r="AK51" i="9"/>
  <c r="AK57" i="9"/>
  <c r="AK62" i="9"/>
  <c r="AK63" i="9"/>
  <c r="AK60" i="9"/>
  <c r="AK52" i="9"/>
  <c r="AK45" i="9"/>
  <c r="AK47" i="9"/>
  <c r="AK48" i="9"/>
  <c r="AK53" i="9"/>
  <c r="AK59" i="9"/>
  <c r="AK44" i="9"/>
  <c r="AK28" i="9"/>
  <c r="AK19" i="9"/>
  <c r="AK22" i="9"/>
  <c r="AK25" i="9"/>
  <c r="AK24" i="9"/>
  <c r="AK20" i="9"/>
  <c r="AK33" i="9"/>
  <c r="AK32" i="9"/>
  <c r="AK18" i="9"/>
  <c r="AK21" i="9"/>
  <c r="AK27" i="9"/>
  <c r="AK30" i="9"/>
  <c r="AK34" i="9"/>
  <c r="AK17" i="9"/>
  <c r="AK23" i="9"/>
  <c r="AK26" i="9"/>
  <c r="AK29" i="9"/>
  <c r="AK35" i="9"/>
  <c r="AK31" i="9"/>
  <c r="AK36" i="9"/>
  <c r="AK64" i="9" l="1"/>
  <c r="AL37" i="9"/>
  <c r="U31" i="3"/>
  <c r="Y31" i="3"/>
  <c r="R32" i="3"/>
  <c r="V31" i="3"/>
  <c r="Z31" i="3"/>
  <c r="P31" i="3"/>
  <c r="Q31" i="3"/>
  <c r="O31" i="3"/>
  <c r="AA31" i="3"/>
  <c r="AB31" i="3"/>
  <c r="T31" i="3"/>
  <c r="X31" i="3"/>
  <c r="S31" i="3"/>
  <c r="W31" i="3"/>
  <c r="AL51" i="9"/>
  <c r="AL53" i="9"/>
  <c r="AL54" i="9"/>
  <c r="AL48" i="9"/>
  <c r="AL50" i="9"/>
  <c r="AL46" i="9"/>
  <c r="AL59" i="9"/>
  <c r="AL63" i="9"/>
  <c r="AL55" i="9"/>
  <c r="AL56" i="9"/>
  <c r="AL57" i="9"/>
  <c r="AL58" i="9"/>
  <c r="AL49" i="9"/>
  <c r="AL62" i="9"/>
  <c r="AL47" i="9"/>
  <c r="AL44" i="9"/>
  <c r="AL52" i="9"/>
  <c r="AL61" i="9"/>
  <c r="AL60" i="9"/>
  <c r="AL45" i="9"/>
  <c r="AL32" i="9"/>
  <c r="AL36" i="9"/>
  <c r="AL23" i="9"/>
  <c r="AL33" i="9"/>
  <c r="AL18" i="9"/>
  <c r="AL30" i="9"/>
  <c r="AL28" i="9"/>
  <c r="AL34" i="9"/>
  <c r="AL19" i="9"/>
  <c r="AL25" i="9"/>
  <c r="AL24" i="9"/>
  <c r="AL31" i="9"/>
  <c r="AL29" i="9"/>
  <c r="AL26" i="9"/>
  <c r="AL20" i="9"/>
  <c r="AL27" i="9"/>
  <c r="AL17" i="9"/>
  <c r="AL22" i="9"/>
  <c r="AL21" i="9"/>
  <c r="AL35" i="9"/>
  <c r="AL64" i="9" l="1"/>
  <c r="U32" i="3"/>
  <c r="Y32" i="3"/>
  <c r="R33" i="3"/>
  <c r="V32" i="3"/>
  <c r="Z32" i="3"/>
  <c r="P32" i="3"/>
  <c r="Q32" i="3"/>
  <c r="O32" i="3"/>
  <c r="AA32" i="3"/>
  <c r="AB32" i="3"/>
  <c r="X32" i="3"/>
  <c r="T32" i="3"/>
  <c r="S32" i="3"/>
  <c r="W32" i="3"/>
  <c r="Y33" i="3" l="1"/>
  <c r="R34" i="3"/>
  <c r="U33" i="3"/>
  <c r="V33" i="3"/>
  <c r="Z33" i="3"/>
  <c r="O33" i="3"/>
  <c r="P33" i="3"/>
  <c r="Q33" i="3"/>
  <c r="AA33" i="3"/>
  <c r="AB33" i="3"/>
  <c r="X33" i="3"/>
  <c r="T33" i="3"/>
  <c r="S33" i="3"/>
  <c r="W33" i="3"/>
  <c r="R35" i="3" l="1"/>
  <c r="U34" i="3"/>
  <c r="Y34" i="3"/>
  <c r="V34" i="3"/>
  <c r="Z34" i="3"/>
  <c r="P34" i="3"/>
  <c r="O34" i="3"/>
  <c r="Q34" i="3"/>
  <c r="AA34" i="3"/>
  <c r="AB34" i="3"/>
  <c r="T34" i="3"/>
  <c r="X34" i="3"/>
  <c r="S34" i="3"/>
  <c r="W34" i="3"/>
  <c r="U35" i="3" l="1"/>
  <c r="Y35" i="3"/>
  <c r="R36" i="3"/>
  <c r="V35" i="3"/>
  <c r="Z35" i="3"/>
  <c r="Q35" i="3"/>
  <c r="P35" i="3"/>
  <c r="O35" i="3"/>
  <c r="AA35" i="3"/>
  <c r="AB35" i="3"/>
  <c r="X35" i="3"/>
  <c r="T35" i="3"/>
  <c r="W35" i="3"/>
  <c r="S35" i="3"/>
  <c r="U36" i="3" l="1"/>
  <c r="Y36" i="3"/>
  <c r="R37" i="3"/>
  <c r="V36" i="3"/>
  <c r="Z36" i="3"/>
  <c r="Q36" i="3"/>
  <c r="O36" i="3"/>
  <c r="P36" i="3"/>
  <c r="AA36" i="3"/>
  <c r="AB36" i="3"/>
  <c r="T36" i="3"/>
  <c r="X36" i="3"/>
  <c r="W36" i="3"/>
  <c r="S36" i="3"/>
  <c r="Y37" i="3" l="1"/>
  <c r="R38" i="3"/>
  <c r="U37" i="3"/>
  <c r="V37" i="3"/>
  <c r="Z37" i="3"/>
  <c r="Q37" i="3"/>
  <c r="O37" i="3"/>
  <c r="P37" i="3"/>
  <c r="AA37" i="3"/>
  <c r="AB37" i="3"/>
  <c r="T37" i="3"/>
  <c r="X37" i="3"/>
  <c r="S37" i="3"/>
  <c r="W37" i="3"/>
  <c r="R39" i="3" l="1"/>
  <c r="U38" i="3"/>
  <c r="Y38" i="3"/>
  <c r="V38" i="3"/>
  <c r="Z38" i="3"/>
  <c r="Q38" i="3"/>
  <c r="O38" i="3"/>
  <c r="P38" i="3"/>
  <c r="AA38" i="3"/>
  <c r="AB38" i="3"/>
  <c r="T38" i="3"/>
  <c r="X38" i="3"/>
  <c r="W38" i="3"/>
  <c r="S38" i="3"/>
  <c r="U39" i="3" l="1"/>
  <c r="Y39" i="3"/>
  <c r="R40" i="3"/>
  <c r="V39" i="3"/>
  <c r="Z39" i="3"/>
  <c r="Q39" i="3"/>
  <c r="P39" i="3"/>
  <c r="O39" i="3"/>
  <c r="AA39" i="3"/>
  <c r="AB39" i="3"/>
  <c r="T39" i="3"/>
  <c r="X39" i="3"/>
  <c r="S39" i="3"/>
  <c r="W39" i="3"/>
  <c r="U40" i="3" l="1"/>
  <c r="Y40" i="3"/>
  <c r="R41" i="3"/>
  <c r="V40" i="3"/>
  <c r="Z40" i="3"/>
  <c r="Q40" i="3"/>
  <c r="P40" i="3"/>
  <c r="O40" i="3"/>
  <c r="AB40" i="3"/>
  <c r="AA40" i="3"/>
  <c r="T40" i="3"/>
  <c r="X40" i="3"/>
  <c r="S40" i="3"/>
  <c r="W40" i="3"/>
  <c r="Y41" i="3" l="1"/>
  <c r="R42" i="3"/>
  <c r="U41" i="3"/>
  <c r="V41" i="3"/>
  <c r="Z41" i="3"/>
  <c r="Q41" i="3"/>
  <c r="P41" i="3"/>
  <c r="O41" i="3"/>
  <c r="AA41" i="3"/>
  <c r="AB41" i="3"/>
  <c r="T41" i="3"/>
  <c r="X41" i="3"/>
  <c r="W41" i="3"/>
  <c r="S41" i="3"/>
  <c r="R43" i="3" l="1"/>
  <c r="U42" i="3"/>
  <c r="Y42" i="3"/>
  <c r="V42" i="3"/>
  <c r="Z42" i="3"/>
  <c r="O42" i="3"/>
  <c r="P42" i="3"/>
  <c r="Q42" i="3"/>
  <c r="AB42" i="3"/>
  <c r="AA42" i="3"/>
  <c r="T42" i="3"/>
  <c r="X42" i="3"/>
  <c r="S42" i="3"/>
  <c r="W42" i="3"/>
  <c r="U43" i="3" l="1"/>
  <c r="Y43" i="3"/>
  <c r="R44" i="3"/>
  <c r="V43" i="3"/>
  <c r="Z43" i="3"/>
  <c r="O43" i="3"/>
  <c r="P43" i="3"/>
  <c r="Q43" i="3"/>
  <c r="AA43" i="3"/>
  <c r="AB43" i="3"/>
  <c r="T43" i="3"/>
  <c r="X43" i="3"/>
  <c r="W43" i="3"/>
  <c r="S43" i="3"/>
  <c r="U44" i="3" l="1"/>
  <c r="Y44" i="3"/>
  <c r="R45" i="3"/>
  <c r="V44" i="3"/>
  <c r="Z44" i="3"/>
  <c r="O44" i="3"/>
  <c r="P44" i="3"/>
  <c r="Q44" i="3"/>
  <c r="AB44" i="3"/>
  <c r="AA44" i="3"/>
  <c r="T44" i="3"/>
  <c r="X44" i="3"/>
  <c r="S44" i="3"/>
  <c r="W44" i="3"/>
  <c r="Y45" i="3" l="1"/>
  <c r="R46" i="3"/>
  <c r="U45" i="3"/>
  <c r="V45" i="3"/>
  <c r="Z45" i="3"/>
  <c r="Q45" i="3"/>
  <c r="O45" i="3"/>
  <c r="P45" i="3"/>
  <c r="AA45" i="3"/>
  <c r="AB45" i="3"/>
  <c r="T45" i="3"/>
  <c r="X45" i="3"/>
  <c r="S45" i="3"/>
  <c r="W45" i="3"/>
  <c r="R47" i="3" l="1"/>
  <c r="U46" i="3"/>
  <c r="Y46" i="3"/>
  <c r="V46" i="3"/>
  <c r="Z46" i="3"/>
  <c r="P46" i="3"/>
  <c r="O46" i="3"/>
  <c r="Q46" i="3"/>
  <c r="AA46" i="3"/>
  <c r="AB46" i="3"/>
  <c r="T46" i="3"/>
  <c r="X46" i="3"/>
  <c r="W46" i="3"/>
  <c r="S46" i="3"/>
  <c r="U47" i="3" l="1"/>
  <c r="Y47" i="3"/>
  <c r="R48" i="3"/>
  <c r="V47" i="3"/>
  <c r="Z47" i="3"/>
  <c r="P47" i="3"/>
  <c r="O47" i="3"/>
  <c r="Q47" i="3"/>
  <c r="AB47" i="3"/>
  <c r="AA47" i="3"/>
  <c r="T47" i="3"/>
  <c r="X47" i="3"/>
  <c r="S47" i="3"/>
  <c r="W47" i="3"/>
  <c r="U48" i="3" l="1"/>
  <c r="Y48" i="3"/>
  <c r="R49" i="3"/>
  <c r="V48" i="3"/>
  <c r="Z48" i="3"/>
  <c r="O48" i="3"/>
  <c r="P48" i="3"/>
  <c r="Q48" i="3"/>
  <c r="AA48" i="3"/>
  <c r="AB48" i="3"/>
  <c r="T48" i="3"/>
  <c r="X48" i="3"/>
  <c r="W48" i="3"/>
  <c r="S48" i="3"/>
  <c r="Y49" i="3" l="1"/>
  <c r="R50" i="3"/>
  <c r="U49" i="3"/>
  <c r="V49" i="3"/>
  <c r="Z49" i="3"/>
  <c r="O49" i="3"/>
  <c r="Q49" i="3"/>
  <c r="P49" i="3"/>
  <c r="AA49" i="3"/>
  <c r="AB49" i="3"/>
  <c r="T49" i="3"/>
  <c r="S49" i="3"/>
  <c r="X49" i="3"/>
  <c r="W49" i="3"/>
  <c r="R51" i="3" l="1"/>
  <c r="U50" i="3"/>
  <c r="Y50" i="3"/>
  <c r="V50" i="3"/>
  <c r="Z50" i="3"/>
  <c r="Q50" i="3"/>
  <c r="P50" i="3"/>
  <c r="O50" i="3"/>
  <c r="AA50" i="3"/>
  <c r="AB50" i="3"/>
  <c r="X50" i="3"/>
  <c r="T50" i="3"/>
  <c r="S50" i="3"/>
  <c r="W50" i="3"/>
  <c r="U51" i="3" l="1"/>
  <c r="Y51" i="3"/>
  <c r="R52" i="3"/>
  <c r="V51" i="3"/>
  <c r="Z51" i="3"/>
  <c r="P51" i="3"/>
  <c r="O51" i="3"/>
  <c r="Q51" i="3"/>
  <c r="AA51" i="3"/>
  <c r="AB51" i="3"/>
  <c r="X51" i="3"/>
  <c r="T51" i="3"/>
  <c r="S51" i="3"/>
  <c r="W51" i="3"/>
  <c r="U52" i="3" l="1"/>
  <c r="Y52" i="3"/>
  <c r="R53" i="3"/>
  <c r="V52" i="3"/>
  <c r="Z52" i="3"/>
  <c r="Q52" i="3"/>
  <c r="P52" i="3"/>
  <c r="O52" i="3"/>
  <c r="AA52" i="3"/>
  <c r="AB52" i="3"/>
  <c r="T52" i="3"/>
  <c r="X52" i="3"/>
  <c r="W52" i="3"/>
  <c r="S52" i="3"/>
  <c r="Y53" i="3" l="1"/>
  <c r="R54" i="3"/>
  <c r="U53" i="3"/>
  <c r="V53" i="3"/>
  <c r="Z53" i="3"/>
  <c r="Q53" i="3"/>
  <c r="P53" i="3"/>
  <c r="O53" i="3"/>
  <c r="AA53" i="3"/>
  <c r="AB53" i="3"/>
  <c r="T53" i="3"/>
  <c r="X53" i="3"/>
  <c r="S53" i="3"/>
  <c r="W53" i="3"/>
  <c r="R55" i="3" l="1"/>
  <c r="U54" i="3"/>
  <c r="Y54" i="3"/>
  <c r="V54" i="3"/>
  <c r="Z54" i="3"/>
  <c r="Q54" i="3"/>
  <c r="O54" i="3"/>
  <c r="P54" i="3"/>
  <c r="AA54" i="3"/>
  <c r="AB54" i="3"/>
  <c r="T54" i="3"/>
  <c r="X54" i="3"/>
  <c r="S54" i="3"/>
  <c r="W54" i="3"/>
  <c r="U55" i="3" l="1"/>
  <c r="Y55" i="3"/>
  <c r="R56" i="3"/>
  <c r="V55" i="3"/>
  <c r="Z55" i="3"/>
  <c r="O55" i="3"/>
  <c r="P55" i="3"/>
  <c r="Q55" i="3"/>
  <c r="AA55" i="3"/>
  <c r="AB55" i="3"/>
  <c r="T55" i="3"/>
  <c r="X55" i="3"/>
  <c r="W55" i="3"/>
  <c r="S55" i="3"/>
  <c r="U56" i="3" l="1"/>
  <c r="Y56" i="3"/>
  <c r="R57" i="3"/>
  <c r="V56" i="3"/>
  <c r="Z56" i="3"/>
  <c r="P56" i="3"/>
  <c r="O56" i="3"/>
  <c r="Q56" i="3"/>
  <c r="AA56" i="3"/>
  <c r="AB56" i="3"/>
  <c r="T56" i="3"/>
  <c r="X56" i="3"/>
  <c r="W56" i="3"/>
  <c r="S56" i="3"/>
  <c r="Y57" i="3" l="1"/>
  <c r="R58" i="3"/>
  <c r="U57" i="3"/>
  <c r="V57" i="3"/>
  <c r="Z57" i="3"/>
  <c r="Q57" i="3"/>
  <c r="P57" i="3"/>
  <c r="O57" i="3"/>
  <c r="AA57" i="3"/>
  <c r="AB57" i="3"/>
  <c r="T57" i="3"/>
  <c r="X57" i="3"/>
  <c r="S57" i="3"/>
  <c r="W57" i="3"/>
  <c r="R59" i="3" l="1"/>
  <c r="U58" i="3"/>
  <c r="Y58" i="3"/>
  <c r="V58" i="3"/>
  <c r="Z58" i="3"/>
  <c r="P58" i="3"/>
  <c r="O58" i="3"/>
  <c r="Q58" i="3"/>
  <c r="AB58" i="3"/>
  <c r="AA58" i="3"/>
  <c r="T58" i="3"/>
  <c r="X58" i="3"/>
  <c r="W58" i="3"/>
  <c r="S58" i="3"/>
  <c r="U59" i="3" l="1"/>
  <c r="Y59" i="3"/>
  <c r="R60" i="3"/>
  <c r="V59" i="3"/>
  <c r="Z59" i="3"/>
  <c r="Q59" i="3"/>
  <c r="P59" i="3"/>
  <c r="O59" i="3"/>
  <c r="AA59" i="3"/>
  <c r="AB59" i="3"/>
  <c r="T59" i="3"/>
  <c r="X59" i="3"/>
  <c r="W59" i="3"/>
  <c r="S59" i="3"/>
  <c r="U60" i="3" l="1"/>
  <c r="Y60" i="3"/>
  <c r="R61" i="3"/>
  <c r="V60" i="3"/>
  <c r="Z60" i="3"/>
  <c r="P60" i="3"/>
  <c r="Q60" i="3"/>
  <c r="O60" i="3"/>
  <c r="AA60" i="3"/>
  <c r="AB60" i="3"/>
  <c r="T60" i="3"/>
  <c r="X60" i="3"/>
  <c r="W60" i="3"/>
  <c r="S60" i="3"/>
  <c r="Y61" i="3" l="1"/>
  <c r="R62" i="3"/>
  <c r="U61" i="3"/>
  <c r="V61" i="3"/>
  <c r="Z61" i="3"/>
  <c r="Q61" i="3"/>
  <c r="O61" i="3"/>
  <c r="P61" i="3"/>
  <c r="AA61" i="3"/>
  <c r="AB61" i="3"/>
  <c r="T61" i="3"/>
  <c r="X61" i="3"/>
  <c r="W61" i="3"/>
  <c r="S61" i="3"/>
  <c r="R63" i="3" l="1"/>
  <c r="U62" i="3"/>
  <c r="Y62" i="3"/>
  <c r="V62" i="3"/>
  <c r="Z62" i="3"/>
  <c r="O62" i="3"/>
  <c r="P62" i="3"/>
  <c r="Q62" i="3"/>
  <c r="AA62" i="3"/>
  <c r="AB62" i="3"/>
  <c r="T62" i="3"/>
  <c r="X62" i="3"/>
  <c r="S62" i="3"/>
  <c r="W62" i="3"/>
  <c r="R64" i="3" l="1"/>
  <c r="U63" i="3"/>
  <c r="Y63" i="3"/>
  <c r="Z63" i="3"/>
  <c r="V63" i="3"/>
  <c r="O63" i="3"/>
  <c r="Q63" i="3"/>
  <c r="P63" i="3"/>
  <c r="AB63" i="3"/>
  <c r="AA63" i="3"/>
  <c r="T63" i="3"/>
  <c r="X63" i="3"/>
  <c r="W63" i="3"/>
  <c r="S63" i="3"/>
  <c r="U64" i="3" l="1"/>
  <c r="Y64" i="3"/>
  <c r="R65" i="3"/>
  <c r="V64" i="3"/>
  <c r="Z64" i="3"/>
  <c r="P64" i="3"/>
  <c r="Q64" i="3"/>
  <c r="O64" i="3"/>
  <c r="AB64" i="3"/>
  <c r="AA64" i="3"/>
  <c r="T64" i="3"/>
  <c r="X64" i="3"/>
  <c r="S64" i="3"/>
  <c r="W64" i="3"/>
  <c r="U65" i="3" l="1"/>
  <c r="Y65" i="3"/>
  <c r="R66" i="3"/>
  <c r="V65" i="3"/>
  <c r="Z65" i="3"/>
  <c r="O65" i="3"/>
  <c r="Q65" i="3"/>
  <c r="P65" i="3"/>
  <c r="AA65" i="3"/>
  <c r="AB65" i="3"/>
  <c r="T65" i="3"/>
  <c r="X65" i="3"/>
  <c r="S65" i="3"/>
  <c r="W65" i="3"/>
  <c r="Y66" i="3" l="1"/>
  <c r="R67" i="3"/>
  <c r="U66" i="3"/>
  <c r="V66" i="3"/>
  <c r="Z66" i="3"/>
  <c r="Q66" i="3"/>
  <c r="O66" i="3"/>
  <c r="P66" i="3"/>
  <c r="AA66" i="3"/>
  <c r="AB66" i="3"/>
  <c r="X66" i="3"/>
  <c r="T66" i="3"/>
  <c r="W66" i="3"/>
  <c r="S66" i="3"/>
  <c r="R68" i="3" l="1"/>
  <c r="U67" i="3"/>
  <c r="Y67" i="3"/>
  <c r="V67" i="3"/>
  <c r="Z67" i="3"/>
  <c r="Q67" i="3"/>
  <c r="O67" i="3"/>
  <c r="P67" i="3"/>
  <c r="AA67" i="3"/>
  <c r="AB67" i="3"/>
  <c r="X67" i="3"/>
  <c r="T67" i="3"/>
  <c r="S67" i="3"/>
  <c r="W67" i="3"/>
  <c r="U68" i="3" l="1"/>
  <c r="Y68" i="3"/>
  <c r="R69" i="3"/>
  <c r="V68" i="3"/>
  <c r="Z68" i="3"/>
  <c r="Q68" i="3"/>
  <c r="O68" i="3"/>
  <c r="P68" i="3"/>
  <c r="AA68" i="3"/>
  <c r="AB68" i="3"/>
  <c r="T68" i="3"/>
  <c r="X68" i="3"/>
  <c r="W68" i="3"/>
  <c r="S68" i="3"/>
  <c r="U69" i="3" l="1"/>
  <c r="Y69" i="3"/>
  <c r="R70" i="3"/>
  <c r="V69" i="3"/>
  <c r="Z69" i="3"/>
  <c r="Q69" i="3"/>
  <c r="O69" i="3"/>
  <c r="P69" i="3"/>
  <c r="AA69" i="3"/>
  <c r="AB69" i="3"/>
  <c r="X69" i="3"/>
  <c r="T69" i="3"/>
  <c r="W69" i="3"/>
  <c r="S69" i="3"/>
  <c r="Y70" i="3" l="1"/>
  <c r="R71" i="3"/>
  <c r="U70" i="3"/>
  <c r="V70" i="3"/>
  <c r="Z70" i="3"/>
  <c r="Q70" i="3"/>
  <c r="O70" i="3"/>
  <c r="P70" i="3"/>
  <c r="AA70" i="3"/>
  <c r="AB70" i="3"/>
  <c r="T70" i="3"/>
  <c r="X70" i="3"/>
  <c r="S70" i="3"/>
  <c r="W70" i="3"/>
  <c r="R72" i="3" l="1"/>
  <c r="U71" i="3"/>
  <c r="Y71" i="3"/>
  <c r="V71" i="3"/>
  <c r="Z71" i="3"/>
  <c r="O71" i="3"/>
  <c r="P71" i="3"/>
  <c r="Q71" i="3"/>
  <c r="AA71" i="3"/>
  <c r="AB71" i="3"/>
  <c r="T71" i="3"/>
  <c r="X71" i="3"/>
  <c r="W71" i="3"/>
  <c r="S71" i="3"/>
  <c r="U72" i="3" l="1"/>
  <c r="Y72" i="3"/>
  <c r="R73" i="3"/>
  <c r="V72" i="3"/>
  <c r="Z72" i="3"/>
  <c r="Q72" i="3"/>
  <c r="O72" i="3"/>
  <c r="P72" i="3"/>
  <c r="AB72" i="3"/>
  <c r="AA72" i="3"/>
  <c r="T72" i="3"/>
  <c r="X72" i="3"/>
  <c r="S72" i="3"/>
  <c r="W72" i="3"/>
  <c r="U73" i="3" l="1"/>
  <c r="Y73" i="3"/>
  <c r="R74" i="3"/>
  <c r="V73" i="3"/>
  <c r="Z73" i="3"/>
  <c r="Q73" i="3"/>
  <c r="P73" i="3"/>
  <c r="O73" i="3"/>
  <c r="AB73" i="3"/>
  <c r="AA73" i="3"/>
  <c r="T73" i="3"/>
  <c r="X73" i="3"/>
  <c r="S73" i="3"/>
  <c r="W73" i="3"/>
  <c r="Y74" i="3" l="1"/>
  <c r="R75" i="3"/>
  <c r="U74" i="3"/>
  <c r="V74" i="3"/>
  <c r="Z74" i="3"/>
  <c r="Q74" i="3"/>
  <c r="P74" i="3"/>
  <c r="O74" i="3"/>
  <c r="AB74" i="3"/>
  <c r="AA74" i="3"/>
  <c r="X74" i="3"/>
  <c r="T74" i="3"/>
  <c r="S74" i="3"/>
  <c r="W74" i="3"/>
  <c r="R76" i="3" l="1"/>
  <c r="U75" i="3"/>
  <c r="Y75" i="3"/>
  <c r="V75" i="3"/>
  <c r="Z75" i="3"/>
  <c r="Q75" i="3"/>
  <c r="O75" i="3"/>
  <c r="P75" i="3"/>
  <c r="AA75" i="3"/>
  <c r="AB75" i="3"/>
  <c r="T75" i="3"/>
  <c r="X75" i="3"/>
  <c r="S75" i="3"/>
  <c r="W75" i="3"/>
  <c r="U76" i="3" l="1"/>
  <c r="Y76" i="3"/>
  <c r="R77" i="3"/>
  <c r="V76" i="3"/>
  <c r="Z76" i="3"/>
  <c r="O76" i="3"/>
  <c r="Q76" i="3"/>
  <c r="P76" i="3"/>
  <c r="AA76" i="3"/>
  <c r="AB76" i="3"/>
  <c r="T76" i="3"/>
  <c r="X76" i="3"/>
  <c r="S76" i="3"/>
  <c r="W76" i="3"/>
  <c r="U77" i="3" l="1"/>
  <c r="Y77" i="3"/>
  <c r="R78" i="3"/>
  <c r="V77" i="3"/>
  <c r="Z77" i="3"/>
  <c r="O77" i="3"/>
  <c r="Q77" i="3"/>
  <c r="P77" i="3"/>
  <c r="AA77" i="3"/>
  <c r="AB77" i="3"/>
  <c r="T77" i="3"/>
  <c r="X77" i="3"/>
  <c r="S77" i="3"/>
  <c r="W77" i="3"/>
  <c r="Y78" i="3" l="1"/>
  <c r="R79" i="3"/>
  <c r="U78" i="3"/>
  <c r="V78" i="3"/>
  <c r="Z78" i="3"/>
  <c r="Q78" i="3"/>
  <c r="P78" i="3"/>
  <c r="O78" i="3"/>
  <c r="AA78" i="3"/>
  <c r="AB78" i="3"/>
  <c r="T78" i="3"/>
  <c r="X78" i="3"/>
  <c r="W78" i="3"/>
  <c r="S78" i="3"/>
  <c r="R80" i="3" l="1"/>
  <c r="U79" i="3"/>
  <c r="Y79" i="3"/>
  <c r="V79" i="3"/>
  <c r="Z79" i="3"/>
  <c r="Q79" i="3"/>
  <c r="P79" i="3"/>
  <c r="O79" i="3"/>
  <c r="AA79" i="3"/>
  <c r="AB79" i="3"/>
  <c r="T79" i="3"/>
  <c r="X79" i="3"/>
  <c r="S79" i="3"/>
  <c r="W79" i="3"/>
  <c r="U80" i="3" l="1"/>
  <c r="Y80" i="3"/>
  <c r="R81" i="3"/>
  <c r="V80" i="3"/>
  <c r="Z80" i="3"/>
  <c r="O80" i="3"/>
  <c r="P80" i="3"/>
  <c r="Q80" i="3"/>
  <c r="AA80" i="3"/>
  <c r="AB80" i="3"/>
  <c r="T80" i="3"/>
  <c r="X80" i="3"/>
  <c r="W80" i="3"/>
  <c r="S80" i="3"/>
  <c r="U81" i="3" l="1"/>
  <c r="Y81" i="3"/>
  <c r="R82" i="3"/>
  <c r="V81" i="3"/>
  <c r="Z81" i="3"/>
  <c r="P81" i="3"/>
  <c r="Q81" i="3"/>
  <c r="O81" i="3"/>
  <c r="AA81" i="3"/>
  <c r="AB81" i="3"/>
  <c r="T81" i="3"/>
  <c r="X81" i="3"/>
  <c r="S81" i="3"/>
  <c r="W81" i="3"/>
  <c r="Y82" i="3" l="1"/>
  <c r="R83" i="3"/>
  <c r="U82" i="3"/>
  <c r="V82" i="3"/>
  <c r="Z82" i="3"/>
  <c r="Q82" i="3"/>
  <c r="P82" i="3"/>
  <c r="O82" i="3"/>
  <c r="AA82" i="3"/>
  <c r="AB82" i="3"/>
  <c r="T82" i="3"/>
  <c r="W82" i="3"/>
  <c r="X82" i="3"/>
  <c r="S82" i="3"/>
  <c r="R84" i="3" l="1"/>
  <c r="U83" i="3"/>
  <c r="Y83" i="3"/>
  <c r="V83" i="3"/>
  <c r="Z83" i="3"/>
  <c r="Q83" i="3"/>
  <c r="P83" i="3"/>
  <c r="O83" i="3"/>
  <c r="AA83" i="3"/>
  <c r="AB83" i="3"/>
  <c r="T83" i="3"/>
  <c r="X83" i="3"/>
  <c r="W83" i="3"/>
  <c r="S83" i="3"/>
  <c r="U84" i="3" l="1"/>
  <c r="Y84" i="3"/>
  <c r="R85" i="3"/>
  <c r="V84" i="3"/>
  <c r="Z84" i="3"/>
  <c r="P84" i="3"/>
  <c r="O84" i="3"/>
  <c r="Q84" i="3"/>
  <c r="AA84" i="3"/>
  <c r="AB84" i="3"/>
  <c r="T84" i="3"/>
  <c r="X84" i="3"/>
  <c r="S84" i="3"/>
  <c r="W84" i="3"/>
  <c r="U85" i="3" l="1"/>
  <c r="Y85" i="3"/>
  <c r="Z85" i="3"/>
  <c r="R86" i="3"/>
  <c r="V85" i="3"/>
  <c r="Q85" i="3"/>
  <c r="P85" i="3"/>
  <c r="O85" i="3"/>
  <c r="AA85" i="3"/>
  <c r="AB85" i="3"/>
  <c r="T85" i="3"/>
  <c r="X85" i="3"/>
  <c r="W85" i="3"/>
  <c r="S85" i="3"/>
  <c r="U86" i="3" l="1"/>
  <c r="Y86" i="3"/>
  <c r="R87" i="3"/>
  <c r="V86" i="3"/>
  <c r="Z86" i="3"/>
  <c r="Q86" i="3"/>
  <c r="O86" i="3"/>
  <c r="P86" i="3"/>
  <c r="AA86" i="3"/>
  <c r="AB86" i="3"/>
  <c r="T86" i="3"/>
  <c r="X86" i="3"/>
  <c r="W86" i="3"/>
  <c r="S86" i="3"/>
  <c r="Y87" i="3" l="1"/>
  <c r="R88" i="3"/>
  <c r="U87" i="3"/>
  <c r="V87" i="3"/>
  <c r="Z87" i="3"/>
  <c r="Q87" i="3"/>
  <c r="O87" i="3"/>
  <c r="P87" i="3"/>
  <c r="AA87" i="3"/>
  <c r="AB87" i="3"/>
  <c r="T87" i="3"/>
  <c r="X87" i="3"/>
  <c r="W87" i="3"/>
  <c r="S87" i="3"/>
  <c r="Z88" i="3" l="1"/>
  <c r="R89" i="3"/>
  <c r="U88" i="3"/>
  <c r="Y88" i="3"/>
  <c r="V88" i="3"/>
  <c r="Q88" i="3"/>
  <c r="O88" i="3"/>
  <c r="P88" i="3"/>
  <c r="AB88" i="3"/>
  <c r="AA88" i="3"/>
  <c r="T88" i="3"/>
  <c r="X88" i="3"/>
  <c r="W88" i="3"/>
  <c r="S88" i="3"/>
  <c r="R90" i="3" l="1"/>
  <c r="U89" i="3"/>
  <c r="Y89" i="3"/>
  <c r="V89" i="3"/>
  <c r="Z89" i="3"/>
  <c r="Q89" i="3"/>
  <c r="O89" i="3"/>
  <c r="P89" i="3"/>
  <c r="AA89" i="3"/>
  <c r="AB89" i="3"/>
  <c r="T89" i="3"/>
  <c r="X89" i="3"/>
  <c r="S89" i="3"/>
  <c r="W89" i="3"/>
  <c r="U90" i="3" l="1"/>
  <c r="Y90" i="3"/>
  <c r="R91" i="3"/>
  <c r="V90" i="3"/>
  <c r="Z90" i="3"/>
  <c r="Q90" i="3"/>
  <c r="P90" i="3"/>
  <c r="O90" i="3"/>
  <c r="AB90" i="3"/>
  <c r="AA90" i="3"/>
  <c r="X90" i="3"/>
  <c r="T90" i="3"/>
  <c r="S90" i="3"/>
  <c r="W90" i="3"/>
  <c r="U91" i="3" l="1"/>
  <c r="Y91" i="3"/>
  <c r="R92" i="3"/>
  <c r="V91" i="3"/>
  <c r="Z91" i="3"/>
  <c r="O91" i="3"/>
  <c r="Q91" i="3"/>
  <c r="P91" i="3"/>
  <c r="AA91" i="3"/>
  <c r="AB91" i="3"/>
  <c r="T91" i="3"/>
  <c r="X91" i="3"/>
  <c r="S91" i="3"/>
  <c r="W91" i="3"/>
  <c r="Y92" i="3" l="1"/>
  <c r="Z92" i="3"/>
  <c r="R93" i="3"/>
  <c r="U92" i="3"/>
  <c r="V92" i="3"/>
  <c r="O92" i="3"/>
  <c r="Q92" i="3"/>
  <c r="P92" i="3"/>
  <c r="AA92" i="3"/>
  <c r="AB92" i="3"/>
  <c r="T92" i="3"/>
  <c r="X92" i="3"/>
  <c r="S92" i="3"/>
  <c r="W92" i="3"/>
  <c r="Y93" i="3" l="1"/>
  <c r="R94" i="3"/>
  <c r="U93" i="3"/>
  <c r="V93" i="3"/>
  <c r="Z93" i="3"/>
  <c r="O93" i="3"/>
  <c r="P93" i="3"/>
  <c r="Q93" i="3"/>
  <c r="AA93" i="3"/>
  <c r="AB93" i="3"/>
  <c r="T93" i="3"/>
  <c r="X93" i="3"/>
  <c r="S93" i="3"/>
  <c r="W93" i="3"/>
  <c r="R95" i="3" l="1"/>
  <c r="U94" i="3"/>
  <c r="Y94" i="3"/>
  <c r="V94" i="3"/>
  <c r="Z94" i="3"/>
  <c r="Q94" i="3"/>
  <c r="P94" i="3"/>
  <c r="O94" i="3"/>
  <c r="AA94" i="3"/>
  <c r="AB94" i="3"/>
  <c r="T94" i="3"/>
  <c r="X94" i="3"/>
  <c r="W94" i="3"/>
  <c r="S94" i="3"/>
  <c r="U95" i="3" l="1"/>
  <c r="Y95" i="3"/>
  <c r="R96" i="3"/>
  <c r="V95" i="3"/>
  <c r="Z95" i="3"/>
  <c r="Q95" i="3"/>
  <c r="P95" i="3"/>
  <c r="O95" i="3"/>
  <c r="AB95" i="3"/>
  <c r="AA95" i="3"/>
  <c r="T95" i="3"/>
  <c r="X95" i="3"/>
  <c r="S95" i="3"/>
  <c r="W95" i="3"/>
  <c r="U96" i="3" l="1"/>
  <c r="Y96" i="3"/>
  <c r="R97" i="3"/>
  <c r="V96" i="3"/>
  <c r="Z96" i="3"/>
  <c r="Q96" i="3"/>
  <c r="P96" i="3"/>
  <c r="O96" i="3"/>
  <c r="AA96" i="3"/>
  <c r="AB96" i="3"/>
  <c r="T96" i="3"/>
  <c r="X96" i="3"/>
  <c r="S96" i="3"/>
  <c r="W96" i="3"/>
  <c r="Y97" i="3" l="1"/>
  <c r="R98" i="3"/>
  <c r="U97" i="3"/>
  <c r="V97" i="3"/>
  <c r="Z97" i="3"/>
  <c r="O97" i="3"/>
  <c r="Q97" i="3"/>
  <c r="P97" i="3"/>
  <c r="AB97" i="3"/>
  <c r="AA97" i="3"/>
  <c r="X97" i="3"/>
  <c r="T97" i="3"/>
  <c r="S97" i="3"/>
  <c r="W97" i="3"/>
  <c r="R99" i="3" l="1"/>
  <c r="U98" i="3"/>
  <c r="Y98" i="3"/>
  <c r="V98" i="3"/>
  <c r="Z98" i="3"/>
  <c r="Q98" i="3"/>
  <c r="O98" i="3"/>
  <c r="P98" i="3"/>
  <c r="AA98" i="3"/>
  <c r="AB98" i="3"/>
  <c r="T98" i="3"/>
  <c r="X98" i="3"/>
  <c r="W98" i="3"/>
  <c r="S98" i="3"/>
  <c r="U99" i="3" l="1"/>
  <c r="Y99" i="3"/>
  <c r="R100" i="3"/>
  <c r="V99" i="3"/>
  <c r="Z99" i="3"/>
  <c r="Q99" i="3"/>
  <c r="O99" i="3"/>
  <c r="P99" i="3"/>
  <c r="AA99" i="3"/>
  <c r="AB99" i="3"/>
  <c r="T99" i="3"/>
  <c r="X99" i="3"/>
  <c r="W99" i="3"/>
  <c r="S99" i="3"/>
  <c r="U100" i="3" l="1"/>
  <c r="Y100" i="3"/>
  <c r="R101" i="3"/>
  <c r="V100" i="3"/>
  <c r="Z100" i="3"/>
  <c r="Q100" i="3"/>
  <c r="P100" i="3"/>
  <c r="O100" i="3"/>
  <c r="AA100" i="3"/>
  <c r="AB100" i="3"/>
  <c r="T100" i="3"/>
  <c r="X100" i="3"/>
  <c r="S100" i="3"/>
  <c r="W100" i="3"/>
  <c r="Y101" i="3" l="1"/>
  <c r="R102" i="3"/>
  <c r="U101" i="3"/>
  <c r="V101" i="3"/>
  <c r="Z101" i="3"/>
  <c r="O101" i="3"/>
  <c r="P101" i="3"/>
  <c r="Q101" i="3"/>
  <c r="AA101" i="3"/>
  <c r="AB101" i="3"/>
  <c r="T101" i="3"/>
  <c r="X101" i="3"/>
  <c r="S101" i="3"/>
  <c r="W101" i="3"/>
  <c r="R103" i="3" l="1"/>
  <c r="U102" i="3"/>
  <c r="Y102" i="3"/>
  <c r="V102" i="3"/>
  <c r="Z102" i="3"/>
  <c r="P102" i="3"/>
  <c r="O102" i="3"/>
  <c r="Q102" i="3"/>
  <c r="AA102" i="3"/>
  <c r="AB102" i="3"/>
  <c r="T102" i="3"/>
  <c r="X102" i="3"/>
  <c r="W102" i="3"/>
  <c r="S102" i="3"/>
  <c r="U103" i="3" l="1"/>
  <c r="Y103" i="3"/>
  <c r="R104" i="3"/>
  <c r="V103" i="3"/>
  <c r="Z103" i="3"/>
  <c r="Q103" i="3"/>
  <c r="O103" i="3"/>
  <c r="P103" i="3"/>
  <c r="AA103" i="3"/>
  <c r="AB103" i="3"/>
  <c r="T103" i="3"/>
  <c r="X103" i="3"/>
  <c r="S103" i="3"/>
  <c r="W103" i="3"/>
  <c r="U104" i="3" l="1"/>
  <c r="Y104" i="3"/>
  <c r="Z104" i="3"/>
  <c r="R105" i="3"/>
  <c r="V104" i="3"/>
  <c r="Q104" i="3"/>
  <c r="P104" i="3"/>
  <c r="O104" i="3"/>
  <c r="AA104" i="3"/>
  <c r="AB104" i="3"/>
  <c r="T104" i="3"/>
  <c r="S104" i="3"/>
  <c r="X104" i="3"/>
  <c r="W104" i="3"/>
  <c r="U105" i="3" l="1"/>
  <c r="Y105" i="3"/>
  <c r="R106" i="3"/>
  <c r="V105" i="3"/>
  <c r="Z105" i="3"/>
  <c r="Q105" i="3"/>
  <c r="P105" i="3"/>
  <c r="O105" i="3"/>
  <c r="AA105" i="3"/>
  <c r="AB105" i="3"/>
  <c r="T105" i="3"/>
  <c r="X105" i="3"/>
  <c r="S105" i="3"/>
  <c r="W105" i="3"/>
  <c r="Y106" i="3" l="1"/>
  <c r="R107" i="3"/>
  <c r="U106" i="3"/>
  <c r="V106" i="3"/>
  <c r="Z106" i="3"/>
  <c r="Q106" i="3"/>
  <c r="O106" i="3"/>
  <c r="P106" i="3"/>
  <c r="AA106" i="3"/>
  <c r="AB106" i="3"/>
  <c r="T106" i="3"/>
  <c r="S106" i="3"/>
  <c r="W106" i="3"/>
  <c r="X106" i="3"/>
  <c r="R108" i="3" l="1"/>
  <c r="U107" i="3"/>
  <c r="Y107" i="3"/>
  <c r="V107" i="3"/>
  <c r="Z107" i="3"/>
  <c r="O107" i="3"/>
  <c r="P107" i="3"/>
  <c r="Q107" i="3"/>
  <c r="AA107" i="3"/>
  <c r="AB107" i="3"/>
  <c r="T107" i="3"/>
  <c r="X107" i="3"/>
  <c r="S107" i="3"/>
  <c r="W107" i="3"/>
  <c r="R109" i="3" l="1"/>
  <c r="U108" i="3"/>
  <c r="Y108" i="3"/>
  <c r="Z108" i="3"/>
  <c r="V108" i="3"/>
  <c r="P108" i="3"/>
  <c r="O108" i="3"/>
  <c r="Q108" i="3"/>
  <c r="AA108" i="3"/>
  <c r="AB108" i="3"/>
  <c r="T108" i="3"/>
  <c r="X108" i="3"/>
  <c r="W108" i="3"/>
  <c r="S108" i="3"/>
  <c r="U109" i="3" l="1"/>
  <c r="Y109" i="3"/>
  <c r="R110" i="3"/>
  <c r="V109" i="3"/>
  <c r="Z109" i="3"/>
  <c r="Q109" i="3"/>
  <c r="P109" i="3"/>
  <c r="O109" i="3"/>
  <c r="AA109" i="3"/>
  <c r="AB109" i="3"/>
  <c r="T109" i="3"/>
  <c r="X109" i="3"/>
  <c r="S109" i="3"/>
  <c r="W109" i="3"/>
  <c r="U110" i="3" l="1"/>
  <c r="Y110" i="3"/>
  <c r="R111" i="3"/>
  <c r="V110" i="3"/>
  <c r="Z110" i="3"/>
  <c r="P110" i="3"/>
  <c r="Q110" i="3"/>
  <c r="O110" i="3"/>
  <c r="AA110" i="3"/>
  <c r="AB110" i="3"/>
  <c r="T110" i="3"/>
  <c r="S110" i="3"/>
  <c r="X110" i="3"/>
  <c r="W110" i="3"/>
  <c r="Y111" i="3" l="1"/>
  <c r="R112" i="3"/>
  <c r="U111" i="3"/>
  <c r="V111" i="3"/>
  <c r="Z111" i="3"/>
  <c r="Q111" i="3"/>
  <c r="P111" i="3"/>
  <c r="O111" i="3"/>
  <c r="AA111" i="3"/>
  <c r="AB111" i="3"/>
  <c r="T111" i="3"/>
  <c r="X111" i="3"/>
  <c r="S111" i="3"/>
  <c r="W111" i="3"/>
  <c r="R113" i="3" l="1"/>
  <c r="U112" i="3"/>
  <c r="Y112" i="3"/>
  <c r="V112" i="3"/>
  <c r="Z112" i="3"/>
  <c r="Q112" i="3"/>
  <c r="O112" i="3"/>
  <c r="P112" i="3"/>
  <c r="AA112" i="3"/>
  <c r="AB112" i="3"/>
  <c r="T112" i="3"/>
  <c r="X112" i="3"/>
  <c r="W112" i="3"/>
  <c r="S112" i="3"/>
  <c r="U113" i="3" l="1"/>
  <c r="Y113" i="3"/>
  <c r="R114" i="3"/>
  <c r="V113" i="3"/>
  <c r="Z113" i="3"/>
  <c r="Q113" i="3"/>
  <c r="O113" i="3"/>
  <c r="P113" i="3"/>
  <c r="AA113" i="3"/>
  <c r="AB113" i="3"/>
  <c r="X113" i="3"/>
  <c r="T113" i="3"/>
  <c r="W113" i="3"/>
  <c r="S113" i="3"/>
  <c r="U114" i="3" l="1"/>
  <c r="Y114" i="3"/>
  <c r="R115" i="3"/>
  <c r="V114" i="3"/>
  <c r="Z114" i="3"/>
  <c r="Q114" i="3"/>
  <c r="O114" i="3"/>
  <c r="P114" i="3"/>
  <c r="AA114" i="3"/>
  <c r="AB114" i="3"/>
  <c r="T114" i="3"/>
  <c r="X114" i="3"/>
  <c r="W114" i="3"/>
  <c r="S114" i="3"/>
  <c r="Y115" i="3" l="1"/>
  <c r="R116" i="3"/>
  <c r="U115" i="3"/>
  <c r="V115" i="3"/>
  <c r="Z115" i="3"/>
  <c r="Q115" i="3"/>
  <c r="P115" i="3"/>
  <c r="O115" i="3"/>
  <c r="AA115" i="3"/>
  <c r="AB115" i="3"/>
  <c r="X115" i="3"/>
  <c r="T115" i="3"/>
  <c r="W115" i="3"/>
  <c r="S115" i="3"/>
  <c r="R117" i="3" l="1"/>
  <c r="U116" i="3"/>
  <c r="Y116" i="3"/>
  <c r="V116" i="3"/>
  <c r="Z116" i="3"/>
  <c r="Q116" i="3"/>
  <c r="P116" i="3"/>
  <c r="O116" i="3"/>
  <c r="AA116" i="3"/>
  <c r="AB116" i="3"/>
  <c r="T116" i="3"/>
  <c r="X116" i="3"/>
  <c r="S116" i="3"/>
  <c r="W116" i="3"/>
  <c r="U117" i="3" l="1"/>
  <c r="Y117" i="3"/>
  <c r="R118" i="3"/>
  <c r="V117" i="3"/>
  <c r="Z117" i="3"/>
  <c r="O117" i="3"/>
  <c r="Q117" i="3"/>
  <c r="P117" i="3"/>
  <c r="AA117" i="3"/>
  <c r="AB117" i="3"/>
  <c r="T117" i="3"/>
  <c r="X117" i="3"/>
  <c r="W117" i="3"/>
  <c r="S117" i="3"/>
  <c r="U118" i="3" l="1"/>
  <c r="Y118" i="3"/>
  <c r="R119" i="3"/>
  <c r="V118" i="3"/>
  <c r="Z118" i="3"/>
  <c r="Q118" i="3"/>
  <c r="P118" i="3"/>
  <c r="O118" i="3"/>
  <c r="AA118" i="3"/>
  <c r="AB118" i="3"/>
  <c r="T118" i="3"/>
  <c r="X118" i="3"/>
  <c r="S118" i="3"/>
  <c r="W118" i="3"/>
  <c r="Y119" i="3" l="1"/>
  <c r="R120" i="3"/>
  <c r="U119" i="3"/>
  <c r="V119" i="3"/>
  <c r="Z119" i="3"/>
  <c r="Q119" i="3"/>
  <c r="P119" i="3"/>
  <c r="O119" i="3"/>
  <c r="AA119" i="3"/>
  <c r="AB119" i="3"/>
  <c r="T119" i="3"/>
  <c r="X119" i="3"/>
  <c r="S119" i="3"/>
  <c r="W119" i="3"/>
  <c r="U120" i="3" l="1"/>
  <c r="R121" i="3"/>
  <c r="Y120" i="3"/>
  <c r="Z120" i="3"/>
  <c r="V120" i="3"/>
  <c r="O120" i="3"/>
  <c r="Q120" i="3"/>
  <c r="P120" i="3"/>
  <c r="AB120" i="3"/>
  <c r="AA120" i="3"/>
  <c r="T120" i="3"/>
  <c r="X120" i="3"/>
  <c r="S120" i="3"/>
  <c r="W120" i="3"/>
  <c r="U121" i="3" l="1"/>
  <c r="Y121" i="3"/>
  <c r="R122" i="3"/>
  <c r="V121" i="3"/>
  <c r="Z121" i="3"/>
  <c r="O121" i="3"/>
  <c r="Q121" i="3"/>
  <c r="P121" i="3"/>
  <c r="AA121" i="3"/>
  <c r="AB121" i="3"/>
  <c r="T121" i="3"/>
  <c r="S121" i="3"/>
  <c r="X121" i="3"/>
  <c r="W121" i="3"/>
  <c r="U122" i="3" l="1"/>
  <c r="Y122" i="3"/>
  <c r="R123" i="3"/>
  <c r="V122" i="3"/>
  <c r="Z122" i="3"/>
  <c r="Q122" i="3"/>
  <c r="O122" i="3"/>
  <c r="P122" i="3"/>
  <c r="AA122" i="3"/>
  <c r="AB122" i="3"/>
  <c r="T122" i="3"/>
  <c r="X122" i="3"/>
  <c r="S122" i="3"/>
  <c r="W122" i="3"/>
  <c r="Y123" i="3" l="1"/>
  <c r="R124" i="3"/>
  <c r="U123" i="3"/>
  <c r="V123" i="3"/>
  <c r="Z123" i="3"/>
  <c r="Q123" i="3"/>
  <c r="O123" i="3"/>
  <c r="P123" i="3"/>
  <c r="AA123" i="3"/>
  <c r="AB123" i="3"/>
  <c r="T123" i="3"/>
  <c r="X123" i="3"/>
  <c r="S123" i="3"/>
  <c r="W123" i="3"/>
  <c r="Z124" i="3" l="1"/>
  <c r="R125" i="3"/>
  <c r="U124" i="3"/>
  <c r="Y124" i="3"/>
  <c r="V124" i="3"/>
  <c r="O124" i="3"/>
  <c r="P124" i="3"/>
  <c r="Q124" i="3"/>
  <c r="AA124" i="3"/>
  <c r="AB124" i="3"/>
  <c r="T124" i="3"/>
  <c r="X124" i="3"/>
  <c r="W124" i="3"/>
  <c r="S124" i="3"/>
  <c r="R126" i="3" l="1"/>
  <c r="U125" i="3"/>
  <c r="Y125" i="3"/>
  <c r="V125" i="3"/>
  <c r="Z125" i="3"/>
  <c r="Q125" i="3"/>
  <c r="O125" i="3"/>
  <c r="P125" i="3"/>
  <c r="AA125" i="3"/>
  <c r="AB125" i="3"/>
  <c r="T125" i="3"/>
  <c r="X125" i="3"/>
  <c r="W125" i="3"/>
  <c r="S125" i="3"/>
  <c r="U126" i="3" l="1"/>
  <c r="Y126" i="3"/>
  <c r="R127" i="3"/>
  <c r="V126" i="3"/>
  <c r="Z126" i="3"/>
  <c r="O126" i="3"/>
  <c r="Q126" i="3"/>
  <c r="P126" i="3"/>
  <c r="AA126" i="3"/>
  <c r="AB126" i="3"/>
  <c r="T126" i="3"/>
  <c r="X126" i="3"/>
  <c r="S126" i="3"/>
  <c r="W126" i="3"/>
  <c r="U127" i="3" l="1"/>
  <c r="Y127" i="3"/>
  <c r="R128" i="3"/>
  <c r="V127" i="3"/>
  <c r="Z127" i="3"/>
  <c r="O127" i="3"/>
  <c r="Q127" i="3"/>
  <c r="P127" i="3"/>
  <c r="AB127" i="3"/>
  <c r="AA127" i="3"/>
  <c r="T127" i="3"/>
  <c r="X127" i="3"/>
  <c r="W127" i="3"/>
  <c r="S127" i="3"/>
  <c r="Y128" i="3" l="1"/>
  <c r="R129" i="3"/>
  <c r="U128" i="3"/>
  <c r="V128" i="3"/>
  <c r="Z128" i="3"/>
  <c r="Q128" i="3"/>
  <c r="O128" i="3"/>
  <c r="P128" i="3"/>
  <c r="AA128" i="3"/>
  <c r="AB128" i="3"/>
  <c r="T128" i="3"/>
  <c r="X128" i="3"/>
  <c r="S128" i="3"/>
  <c r="W128" i="3"/>
  <c r="R130" i="3" l="1"/>
  <c r="U129" i="3"/>
  <c r="Y129" i="3"/>
  <c r="V129" i="3"/>
  <c r="Z129" i="3"/>
  <c r="O129" i="3"/>
  <c r="P129" i="3"/>
  <c r="Q129" i="3"/>
  <c r="AA129" i="3"/>
  <c r="AB129" i="3"/>
  <c r="X129" i="3"/>
  <c r="T129" i="3"/>
  <c r="W129" i="3"/>
  <c r="S129" i="3"/>
  <c r="U130" i="3" l="1"/>
  <c r="Y130" i="3"/>
  <c r="R131" i="3"/>
  <c r="V130" i="3"/>
  <c r="Z130" i="3"/>
  <c r="Q130" i="3"/>
  <c r="O130" i="3"/>
  <c r="P130" i="3"/>
  <c r="AA130" i="3"/>
  <c r="AB130" i="3"/>
  <c r="X130" i="3"/>
  <c r="T130" i="3"/>
  <c r="W130" i="3"/>
  <c r="S130" i="3"/>
  <c r="U131" i="3" l="1"/>
  <c r="Y131" i="3"/>
  <c r="R132" i="3"/>
  <c r="V131" i="3"/>
  <c r="Z131" i="3"/>
  <c r="P131" i="3"/>
  <c r="O131" i="3"/>
  <c r="Q131" i="3"/>
  <c r="AA131" i="3"/>
  <c r="AB131" i="3"/>
  <c r="T131" i="3"/>
  <c r="X131" i="3"/>
  <c r="S131" i="3"/>
  <c r="W131" i="3"/>
  <c r="Y132" i="3" l="1"/>
  <c r="R133" i="3"/>
  <c r="U132" i="3"/>
  <c r="V132" i="3"/>
  <c r="Z132" i="3"/>
  <c r="Q132" i="3"/>
  <c r="P132" i="3"/>
  <c r="O132" i="3"/>
  <c r="AA132" i="3"/>
  <c r="AB132" i="3"/>
  <c r="T132" i="3"/>
  <c r="X132" i="3"/>
  <c r="W132" i="3"/>
  <c r="S132" i="3"/>
  <c r="R134" i="3" l="1"/>
  <c r="U133" i="3"/>
  <c r="Y133" i="3"/>
  <c r="V133" i="3"/>
  <c r="Z133" i="3"/>
  <c r="Q133" i="3"/>
  <c r="O133" i="3"/>
  <c r="P133" i="3"/>
  <c r="AA133" i="3"/>
  <c r="AB133" i="3"/>
  <c r="T133" i="3"/>
  <c r="X133" i="3"/>
  <c r="S133" i="3"/>
  <c r="W133" i="3"/>
  <c r="U134" i="3" l="1"/>
  <c r="Y134" i="3"/>
  <c r="R135" i="3"/>
  <c r="V134" i="3"/>
  <c r="Z134" i="3"/>
  <c r="Q134" i="3"/>
  <c r="P134" i="3"/>
  <c r="O134" i="3"/>
  <c r="AA134" i="3"/>
  <c r="AB134" i="3"/>
  <c r="T134" i="3"/>
  <c r="W134" i="3"/>
  <c r="X134" i="3"/>
  <c r="S134" i="3"/>
  <c r="U135" i="3" l="1"/>
  <c r="Y135" i="3"/>
  <c r="R136" i="3"/>
  <c r="V135" i="3"/>
  <c r="Z135" i="3"/>
  <c r="Q135" i="3"/>
  <c r="P135" i="3"/>
  <c r="O135" i="3"/>
  <c r="AA135" i="3"/>
  <c r="AB135" i="3"/>
  <c r="T135" i="3"/>
  <c r="X135" i="3"/>
  <c r="W135" i="3"/>
  <c r="S135" i="3"/>
  <c r="Y136" i="3" l="1"/>
  <c r="Z136" i="3"/>
  <c r="R137" i="3"/>
  <c r="U136" i="3"/>
  <c r="V136" i="3"/>
  <c r="P136" i="3"/>
  <c r="Q136" i="3"/>
  <c r="O136" i="3"/>
  <c r="AA136" i="3"/>
  <c r="AB136" i="3"/>
  <c r="T136" i="3"/>
  <c r="X136" i="3"/>
  <c r="S136" i="3"/>
  <c r="W136" i="3"/>
  <c r="Y137" i="3" l="1"/>
  <c r="R138" i="3"/>
  <c r="U137" i="3"/>
  <c r="V137" i="3"/>
  <c r="Z137" i="3"/>
  <c r="Q137" i="3"/>
  <c r="P137" i="3"/>
  <c r="O137" i="3"/>
  <c r="AA137" i="3"/>
  <c r="AB137" i="3"/>
  <c r="T137" i="3"/>
  <c r="X137" i="3"/>
  <c r="W137" i="3"/>
  <c r="S137" i="3"/>
  <c r="R139" i="3" l="1"/>
  <c r="U138" i="3"/>
  <c r="Y138" i="3"/>
  <c r="V138" i="3"/>
  <c r="Z138" i="3"/>
  <c r="Q138" i="3"/>
  <c r="O138" i="3"/>
  <c r="P138" i="3"/>
  <c r="AA138" i="3"/>
  <c r="AB138" i="3"/>
  <c r="T138" i="3"/>
  <c r="S138" i="3"/>
  <c r="W138" i="3"/>
  <c r="X138" i="3"/>
  <c r="U139" i="3" l="1"/>
  <c r="Y139" i="3"/>
  <c r="R140" i="3"/>
  <c r="V139" i="3"/>
  <c r="Z139" i="3"/>
  <c r="Q139" i="3"/>
  <c r="O139" i="3"/>
  <c r="P139" i="3"/>
  <c r="AA139" i="3"/>
  <c r="AB139" i="3"/>
  <c r="T139" i="3"/>
  <c r="X139" i="3"/>
  <c r="S139" i="3"/>
  <c r="W139" i="3"/>
  <c r="U140" i="3" l="1"/>
  <c r="R141" i="3"/>
  <c r="Y140" i="3"/>
  <c r="V140" i="3"/>
  <c r="Z140" i="3"/>
  <c r="Q140" i="3"/>
  <c r="O140" i="3"/>
  <c r="P140" i="3"/>
  <c r="AA140" i="3"/>
  <c r="AB140" i="3"/>
  <c r="T140" i="3"/>
  <c r="X140" i="3"/>
  <c r="W140" i="3"/>
  <c r="S140" i="3"/>
  <c r="Z141" i="3" l="1"/>
  <c r="U141" i="3"/>
  <c r="R142" i="3"/>
  <c r="V141" i="3"/>
  <c r="Y141" i="3"/>
  <c r="O141" i="3"/>
  <c r="P141" i="3"/>
  <c r="Q141" i="3"/>
  <c r="AA141" i="3"/>
  <c r="AB141" i="3"/>
  <c r="T141" i="3"/>
  <c r="X141" i="3"/>
  <c r="W141" i="3"/>
  <c r="S141" i="3"/>
  <c r="R143" i="3" l="1"/>
  <c r="U142" i="3"/>
  <c r="Y142" i="3"/>
  <c r="V142" i="3"/>
  <c r="Z142" i="3"/>
  <c r="Q142" i="3"/>
  <c r="O142" i="3"/>
  <c r="P142" i="3"/>
  <c r="AA142" i="3"/>
  <c r="AB142" i="3"/>
  <c r="T142" i="3"/>
  <c r="X142" i="3"/>
  <c r="S142" i="3"/>
  <c r="W142" i="3"/>
  <c r="U143" i="3" l="1"/>
  <c r="Y143" i="3"/>
  <c r="R144" i="3"/>
  <c r="V143" i="3"/>
  <c r="Z143" i="3"/>
  <c r="Q143" i="3"/>
  <c r="P143" i="3"/>
  <c r="O143" i="3"/>
  <c r="AA143" i="3"/>
  <c r="AB143" i="3"/>
  <c r="T143" i="3"/>
  <c r="X143" i="3"/>
  <c r="S143" i="3"/>
  <c r="W143" i="3"/>
  <c r="U144" i="3" l="1"/>
  <c r="Y144" i="3"/>
  <c r="R145" i="3"/>
  <c r="V144" i="3"/>
  <c r="Z144" i="3"/>
  <c r="P144" i="3"/>
  <c r="Q144" i="3"/>
  <c r="O144" i="3"/>
  <c r="AA144" i="3"/>
  <c r="AB144" i="3"/>
  <c r="X144" i="3"/>
  <c r="T144" i="3"/>
  <c r="W144" i="3"/>
  <c r="S144" i="3"/>
  <c r="Y145" i="3" l="1"/>
  <c r="R146" i="3"/>
  <c r="U145" i="3"/>
  <c r="V145" i="3"/>
  <c r="Z145" i="3"/>
  <c r="P145" i="3"/>
  <c r="O145" i="3"/>
  <c r="Q145" i="3"/>
  <c r="AA145" i="3"/>
  <c r="AB145" i="3"/>
  <c r="T145" i="3"/>
  <c r="X145" i="3"/>
  <c r="S145" i="3"/>
  <c r="W145" i="3"/>
  <c r="R147" i="3" l="1"/>
  <c r="U146" i="3"/>
  <c r="Y146" i="3"/>
  <c r="V146" i="3"/>
  <c r="Z146" i="3"/>
  <c r="Q146" i="3"/>
  <c r="O146" i="3"/>
  <c r="P146" i="3"/>
  <c r="AB146" i="3"/>
  <c r="AA146" i="3"/>
  <c r="T146" i="3"/>
  <c r="X146" i="3"/>
  <c r="S146" i="3"/>
  <c r="W146" i="3"/>
  <c r="U147" i="3" l="1"/>
  <c r="Y147" i="3"/>
  <c r="R148" i="3"/>
  <c r="V147" i="3"/>
  <c r="Z147" i="3"/>
  <c r="O147" i="3"/>
  <c r="P147" i="3"/>
  <c r="Q147" i="3"/>
  <c r="AA147" i="3"/>
  <c r="AB147" i="3"/>
  <c r="X147" i="3"/>
  <c r="T147" i="3"/>
  <c r="W147" i="3"/>
  <c r="S147" i="3"/>
  <c r="U148" i="3" l="1"/>
  <c r="Y148" i="3"/>
  <c r="R149" i="3"/>
  <c r="V148" i="3"/>
  <c r="Z148" i="3"/>
  <c r="O148" i="3"/>
  <c r="Q148" i="3"/>
  <c r="P148" i="3"/>
  <c r="AA148" i="3"/>
  <c r="AB148" i="3"/>
  <c r="T148" i="3"/>
  <c r="X148" i="3"/>
  <c r="W148" i="3"/>
  <c r="S148" i="3"/>
  <c r="Y149" i="3" l="1"/>
  <c r="R150" i="3"/>
  <c r="U149" i="3"/>
  <c r="V149" i="3"/>
  <c r="Z149" i="3"/>
  <c r="P149" i="3"/>
  <c r="Q149" i="3"/>
  <c r="O149" i="3"/>
  <c r="AA149" i="3"/>
  <c r="AB149" i="3"/>
  <c r="T149" i="3"/>
  <c r="X149" i="3"/>
  <c r="W149" i="3"/>
  <c r="S149" i="3"/>
  <c r="R151" i="3" l="1"/>
  <c r="U150" i="3"/>
  <c r="Y150" i="3"/>
  <c r="V150" i="3"/>
  <c r="Z150" i="3"/>
  <c r="Q150" i="3"/>
  <c r="O150" i="3"/>
  <c r="P150" i="3"/>
  <c r="AA150" i="3"/>
  <c r="AB150" i="3"/>
  <c r="T150" i="3"/>
  <c r="S150" i="3"/>
  <c r="X150" i="3"/>
  <c r="W150" i="3"/>
  <c r="U151" i="3" l="1"/>
  <c r="Y151" i="3"/>
  <c r="R152" i="3"/>
  <c r="V151" i="3"/>
  <c r="Z151" i="3"/>
  <c r="P151" i="3"/>
  <c r="Q151" i="3"/>
  <c r="O151" i="3"/>
  <c r="AB151" i="3"/>
  <c r="AA151" i="3"/>
  <c r="X151" i="3"/>
  <c r="T151" i="3"/>
  <c r="S151" i="3"/>
  <c r="W151" i="3"/>
  <c r="U152" i="3" l="1"/>
  <c r="Y152" i="3"/>
  <c r="R153" i="3"/>
  <c r="V152" i="3"/>
  <c r="Z152" i="3"/>
  <c r="P152" i="3"/>
  <c r="O152" i="3"/>
  <c r="Q152" i="3"/>
  <c r="AA152" i="3"/>
  <c r="W152" i="3"/>
  <c r="AB152" i="3"/>
  <c r="T152" i="3"/>
  <c r="X152" i="3"/>
  <c r="S152" i="3"/>
  <c r="Y153" i="3" l="1"/>
  <c r="Z153" i="3"/>
  <c r="R154" i="3"/>
  <c r="U153" i="3"/>
  <c r="V153" i="3"/>
  <c r="Q153" i="3"/>
  <c r="O153" i="3"/>
  <c r="P153" i="3"/>
  <c r="AB153" i="3"/>
  <c r="AA153" i="3"/>
  <c r="W153" i="3"/>
  <c r="T153" i="3"/>
  <c r="X153" i="3"/>
  <c r="S153" i="3"/>
  <c r="Y154" i="3" l="1"/>
  <c r="R155" i="3"/>
  <c r="U154" i="3"/>
  <c r="V154" i="3"/>
  <c r="Z154" i="3"/>
  <c r="Q154" i="3"/>
  <c r="O154" i="3"/>
  <c r="P154" i="3"/>
  <c r="W154" i="3"/>
  <c r="AA154" i="3"/>
  <c r="AB154" i="3"/>
  <c r="T154" i="3"/>
  <c r="X154" i="3"/>
  <c r="S154" i="3"/>
  <c r="R156" i="3" l="1"/>
  <c r="U155" i="3"/>
  <c r="Y155" i="3"/>
  <c r="V155" i="3"/>
  <c r="Z155" i="3"/>
  <c r="Q155" i="3"/>
  <c r="P155" i="3"/>
  <c r="O155" i="3"/>
  <c r="W155" i="3"/>
  <c r="AA155" i="3"/>
  <c r="AB155" i="3"/>
  <c r="T155" i="3"/>
  <c r="X155" i="3"/>
  <c r="S155" i="3"/>
  <c r="U156" i="3" l="1"/>
  <c r="Y156" i="3"/>
  <c r="R157" i="3"/>
  <c r="V156" i="3"/>
  <c r="Z156" i="3"/>
  <c r="P156" i="3"/>
  <c r="O156" i="3"/>
  <c r="Q156" i="3"/>
  <c r="AA156" i="3"/>
  <c r="W156" i="3"/>
  <c r="AB156" i="3"/>
  <c r="T156" i="3"/>
  <c r="X156" i="3"/>
  <c r="S156" i="3"/>
  <c r="U157" i="3" l="1"/>
  <c r="Y157" i="3"/>
  <c r="Z157" i="3"/>
  <c r="R158" i="3"/>
  <c r="V157" i="3"/>
  <c r="O157" i="3"/>
  <c r="P157" i="3"/>
  <c r="Q157" i="3"/>
  <c r="W157" i="3"/>
  <c r="AA157" i="3"/>
  <c r="AB157" i="3"/>
  <c r="X157" i="3"/>
  <c r="T157" i="3"/>
  <c r="S157" i="3"/>
  <c r="U158" i="3" l="1"/>
  <c r="Y158" i="3"/>
  <c r="R159" i="3"/>
  <c r="V158" i="3"/>
  <c r="Z158" i="3"/>
  <c r="Q158" i="3"/>
  <c r="P158" i="3"/>
  <c r="O158" i="3"/>
  <c r="W158" i="3"/>
  <c r="AA158" i="3"/>
  <c r="AB158" i="3"/>
  <c r="T158" i="3"/>
  <c r="X158" i="3"/>
  <c r="S158" i="3"/>
  <c r="Y159" i="3" l="1"/>
  <c r="R160" i="3"/>
  <c r="U159" i="3"/>
  <c r="V159" i="3"/>
  <c r="Z159" i="3"/>
  <c r="Q159" i="3"/>
  <c r="O159" i="3"/>
  <c r="P159" i="3"/>
  <c r="AA159" i="3"/>
  <c r="W159" i="3"/>
  <c r="AB159" i="3"/>
  <c r="T159" i="3"/>
  <c r="S159" i="3"/>
  <c r="X159" i="3"/>
  <c r="R161" i="3" l="1"/>
  <c r="U160" i="3"/>
  <c r="Y160" i="3"/>
  <c r="V160" i="3"/>
  <c r="Z160" i="3"/>
  <c r="Q160" i="3"/>
  <c r="P160" i="3"/>
  <c r="O160" i="3"/>
  <c r="AA160" i="3"/>
  <c r="W160" i="3"/>
  <c r="AB160" i="3"/>
  <c r="X160" i="3"/>
  <c r="T160" i="3"/>
  <c r="S160" i="3"/>
  <c r="U161" i="3" l="1"/>
  <c r="Y161" i="3"/>
  <c r="R162" i="3"/>
  <c r="V161" i="3"/>
  <c r="Z161" i="3"/>
  <c r="P161" i="3"/>
  <c r="Q161" i="3"/>
  <c r="O161" i="3"/>
  <c r="AA161" i="3"/>
  <c r="W161" i="3"/>
  <c r="AB161" i="3"/>
  <c r="T161" i="3"/>
  <c r="X161" i="3"/>
  <c r="S161" i="3"/>
  <c r="U162" i="3" l="1"/>
  <c r="Y162" i="3"/>
  <c r="R163" i="3"/>
  <c r="V162" i="3"/>
  <c r="Z162" i="3"/>
  <c r="O162" i="3"/>
  <c r="Q162" i="3"/>
  <c r="P162" i="3"/>
  <c r="W162" i="3"/>
  <c r="AB162" i="3"/>
  <c r="AA162" i="3"/>
  <c r="T162" i="3"/>
  <c r="X162" i="3"/>
  <c r="S162" i="3"/>
  <c r="Y163" i="3" l="1"/>
  <c r="R164" i="3"/>
  <c r="U163" i="3"/>
  <c r="V163" i="3"/>
  <c r="Z163" i="3"/>
  <c r="O163" i="3"/>
  <c r="P163" i="3"/>
  <c r="Q163" i="3"/>
  <c r="AA163" i="3"/>
  <c r="W163" i="3"/>
  <c r="AB163" i="3"/>
  <c r="T163" i="3"/>
  <c r="X163" i="3"/>
  <c r="S163" i="3"/>
  <c r="R165" i="3" l="1"/>
  <c r="U164" i="3"/>
  <c r="Y164" i="3"/>
  <c r="V164" i="3"/>
  <c r="Z164" i="3"/>
  <c r="Q164" i="3"/>
  <c r="P164" i="3"/>
  <c r="O164" i="3"/>
  <c r="AA164" i="3"/>
  <c r="W164" i="3"/>
  <c r="AB164" i="3"/>
  <c r="T164" i="3"/>
  <c r="X164" i="3"/>
  <c r="S164" i="3"/>
  <c r="U165" i="3" l="1"/>
  <c r="Y165" i="3"/>
  <c r="R166" i="3"/>
  <c r="V165" i="3"/>
  <c r="Z165" i="3"/>
  <c r="Q165" i="3"/>
  <c r="P165" i="3"/>
  <c r="O165" i="3"/>
  <c r="AA165" i="3"/>
  <c r="W165" i="3"/>
  <c r="AB165" i="3"/>
  <c r="T165" i="3"/>
  <c r="S165" i="3"/>
  <c r="X165" i="3"/>
  <c r="U166" i="3" l="1"/>
  <c r="Y166" i="3"/>
  <c r="R167" i="3"/>
  <c r="V166" i="3"/>
  <c r="Z166" i="3"/>
  <c r="Q166" i="3"/>
  <c r="O166" i="3"/>
  <c r="P166" i="3"/>
  <c r="AA166" i="3"/>
  <c r="W166" i="3"/>
  <c r="AB166" i="3"/>
  <c r="T166" i="3"/>
  <c r="X166" i="3"/>
  <c r="S166" i="3"/>
  <c r="Y167" i="3" l="1"/>
  <c r="R168" i="3"/>
  <c r="U167" i="3"/>
  <c r="V167" i="3"/>
  <c r="Z167" i="3"/>
  <c r="O167" i="3"/>
  <c r="P167" i="3"/>
  <c r="Q167" i="3"/>
  <c r="AA167" i="3"/>
  <c r="W167" i="3"/>
  <c r="AB167" i="3"/>
  <c r="T167" i="3"/>
  <c r="X167" i="3"/>
  <c r="S167" i="3"/>
  <c r="R169" i="3" l="1"/>
  <c r="U168" i="3"/>
  <c r="Y168" i="3"/>
  <c r="V168" i="3"/>
  <c r="Z168" i="3"/>
  <c r="Q168" i="3"/>
  <c r="P168" i="3"/>
  <c r="O168" i="3"/>
  <c r="AA168" i="3"/>
  <c r="W168" i="3"/>
  <c r="AB168" i="3"/>
  <c r="T168" i="3"/>
  <c r="X168" i="3"/>
  <c r="S168" i="3"/>
  <c r="R170" i="3" l="1"/>
  <c r="U169" i="3"/>
  <c r="Y169" i="3"/>
  <c r="Z169" i="3"/>
  <c r="V169" i="3"/>
  <c r="Q169" i="3"/>
  <c r="P169" i="3"/>
  <c r="O169" i="3"/>
  <c r="AA169" i="3"/>
  <c r="W169" i="3"/>
  <c r="AB169" i="3"/>
  <c r="T169" i="3"/>
  <c r="X169" i="3"/>
  <c r="S169" i="3"/>
  <c r="R171" i="3" l="1"/>
  <c r="U170" i="3"/>
  <c r="V170" i="3"/>
  <c r="Y170" i="3"/>
  <c r="Z170" i="3"/>
  <c r="Q170" i="3"/>
  <c r="O170" i="3"/>
  <c r="P170" i="3"/>
  <c r="W170" i="3"/>
  <c r="AA170" i="3"/>
  <c r="AB170" i="3"/>
  <c r="T170" i="3"/>
  <c r="X170" i="3"/>
  <c r="S170" i="3"/>
  <c r="R172" i="3" l="1"/>
  <c r="U171" i="3"/>
  <c r="V171" i="3"/>
  <c r="Y171" i="3"/>
  <c r="Z171" i="3"/>
  <c r="P171" i="3"/>
  <c r="Q171" i="3"/>
  <c r="O171" i="3"/>
  <c r="W171" i="3"/>
  <c r="AA171" i="3"/>
  <c r="AB171" i="3"/>
  <c r="T171" i="3"/>
  <c r="S171" i="3"/>
  <c r="X171" i="3"/>
  <c r="R173" i="3" l="1"/>
  <c r="U172" i="3"/>
  <c r="V172" i="3"/>
  <c r="Y172" i="3"/>
  <c r="Z172" i="3"/>
  <c r="Q172" i="3"/>
  <c r="O172" i="3"/>
  <c r="P172" i="3"/>
  <c r="AA172" i="3"/>
  <c r="W172" i="3"/>
  <c r="AB172" i="3"/>
  <c r="T172" i="3"/>
  <c r="X172" i="3"/>
  <c r="S172" i="3"/>
  <c r="Z173" i="3" l="1"/>
  <c r="U173" i="3"/>
  <c r="R174" i="3"/>
  <c r="V173" i="3"/>
  <c r="Y173" i="3"/>
  <c r="Q173" i="3"/>
  <c r="P173" i="3"/>
  <c r="O173" i="3"/>
  <c r="W173" i="3"/>
  <c r="AA173" i="3"/>
  <c r="AB173" i="3"/>
  <c r="T173" i="3"/>
  <c r="X173" i="3"/>
  <c r="S173" i="3"/>
  <c r="R175" i="3" l="1"/>
  <c r="U174" i="3"/>
  <c r="Y174" i="3"/>
  <c r="V174" i="3"/>
  <c r="Z174" i="3"/>
  <c r="P174" i="3"/>
  <c r="Q174" i="3"/>
  <c r="O174" i="3"/>
  <c r="AA174" i="3"/>
  <c r="W174" i="3"/>
  <c r="AB174" i="3"/>
  <c r="T174" i="3"/>
  <c r="X174" i="3"/>
  <c r="S174" i="3"/>
  <c r="U175" i="3" l="1"/>
  <c r="Y175" i="3"/>
  <c r="R176" i="3"/>
  <c r="V175" i="3"/>
  <c r="Z175" i="3"/>
  <c r="Q175" i="3"/>
  <c r="O175" i="3"/>
  <c r="P175" i="3"/>
  <c r="AA175" i="3"/>
  <c r="W175" i="3"/>
  <c r="AB175" i="3"/>
  <c r="T175" i="3"/>
  <c r="X175" i="3"/>
  <c r="S175" i="3"/>
  <c r="U176" i="3" l="1"/>
  <c r="Y176" i="3"/>
  <c r="R177" i="3"/>
  <c r="V176" i="3"/>
  <c r="Z176" i="3"/>
  <c r="Q176" i="3"/>
  <c r="P176" i="3"/>
  <c r="O176" i="3"/>
  <c r="AA176" i="3"/>
  <c r="W176" i="3"/>
  <c r="AB176" i="3"/>
  <c r="X176" i="3"/>
  <c r="S176" i="3"/>
  <c r="T176" i="3"/>
  <c r="Y177" i="3" l="1"/>
  <c r="R178" i="3"/>
  <c r="U177" i="3"/>
  <c r="V177" i="3"/>
  <c r="Z177" i="3"/>
  <c r="P177" i="3"/>
  <c r="Q177" i="3"/>
  <c r="O177" i="3"/>
  <c r="AA177" i="3"/>
  <c r="W177" i="3"/>
  <c r="AB177" i="3"/>
  <c r="T177" i="3"/>
  <c r="X177" i="3"/>
  <c r="S177" i="3"/>
  <c r="Y178" i="3" l="1"/>
  <c r="R179" i="3"/>
  <c r="U178" i="3"/>
  <c r="V178" i="3"/>
  <c r="Z178" i="3"/>
  <c r="P178" i="3"/>
  <c r="O178" i="3"/>
  <c r="Q178" i="3"/>
  <c r="AA178" i="3"/>
  <c r="AB178" i="3"/>
  <c r="W178" i="3"/>
  <c r="T178" i="3"/>
  <c r="X178" i="3"/>
  <c r="S178" i="3"/>
  <c r="Y179" i="3" l="1"/>
  <c r="R180" i="3"/>
  <c r="U179" i="3"/>
  <c r="V179" i="3"/>
  <c r="Z179" i="3"/>
  <c r="O179" i="3"/>
  <c r="Q179" i="3"/>
  <c r="P179" i="3"/>
  <c r="AA179" i="3"/>
  <c r="W179" i="3"/>
  <c r="AB179" i="3"/>
  <c r="T179" i="3"/>
  <c r="X179" i="3"/>
  <c r="S179" i="3"/>
  <c r="Y180" i="3" l="1"/>
  <c r="R181" i="3"/>
  <c r="U180" i="3"/>
  <c r="V180" i="3"/>
  <c r="Z180" i="3"/>
  <c r="Q180" i="3"/>
  <c r="P180" i="3"/>
  <c r="O180" i="3"/>
  <c r="AA180" i="3"/>
  <c r="W180" i="3"/>
  <c r="AB180" i="3"/>
  <c r="T180" i="3"/>
  <c r="X180" i="3"/>
  <c r="S180" i="3"/>
  <c r="Y181" i="3" l="1"/>
  <c r="R182" i="3"/>
  <c r="U181" i="3"/>
  <c r="V181" i="3"/>
  <c r="Z181" i="3"/>
  <c r="Q181" i="3"/>
  <c r="P181" i="3"/>
  <c r="O181" i="3"/>
  <c r="AA181" i="3"/>
  <c r="W181" i="3"/>
  <c r="AB181" i="3"/>
  <c r="T181" i="3"/>
  <c r="X181" i="3"/>
  <c r="S181" i="3"/>
  <c r="Y182" i="3" l="1"/>
  <c r="R183" i="3"/>
  <c r="U182" i="3"/>
  <c r="V182" i="3"/>
  <c r="Z182" i="3"/>
  <c r="O182" i="3"/>
  <c r="Q182" i="3"/>
  <c r="P182" i="3"/>
  <c r="W182" i="3"/>
  <c r="AA182" i="3"/>
  <c r="AB182" i="3"/>
  <c r="T182" i="3"/>
  <c r="X182" i="3"/>
  <c r="S182" i="3"/>
  <c r="Y183" i="3" l="1"/>
  <c r="R184" i="3"/>
  <c r="U183" i="3"/>
  <c r="V183" i="3"/>
  <c r="Z183" i="3"/>
  <c r="Q183" i="3"/>
  <c r="O183" i="3"/>
  <c r="P183" i="3"/>
  <c r="AA183" i="3"/>
  <c r="W183" i="3"/>
  <c r="AB183" i="3"/>
  <c r="T183" i="3"/>
  <c r="X183" i="3"/>
  <c r="S183" i="3"/>
  <c r="Y184" i="3" l="1"/>
  <c r="R185" i="3"/>
  <c r="U184" i="3"/>
  <c r="V184" i="3"/>
  <c r="Z184" i="3"/>
  <c r="Q184" i="3"/>
  <c r="O184" i="3"/>
  <c r="P184" i="3"/>
  <c r="AA184" i="3"/>
  <c r="W184" i="3"/>
  <c r="AB184" i="3"/>
  <c r="T184" i="3"/>
  <c r="X184" i="3"/>
  <c r="S184" i="3"/>
  <c r="Y185" i="3" l="1"/>
  <c r="Z185" i="3"/>
  <c r="U185" i="3"/>
  <c r="R186" i="3"/>
  <c r="V185" i="3"/>
  <c r="Q185" i="3"/>
  <c r="O185" i="3"/>
  <c r="P185" i="3"/>
  <c r="AB185" i="3"/>
  <c r="AA185" i="3"/>
  <c r="W185" i="3"/>
  <c r="T185" i="3"/>
  <c r="X185" i="3"/>
  <c r="S185" i="3"/>
  <c r="Y186" i="3" l="1"/>
  <c r="R187" i="3"/>
  <c r="U186" i="3"/>
  <c r="V186" i="3"/>
  <c r="Z186" i="3"/>
  <c r="Q186" i="3"/>
  <c r="P186" i="3"/>
  <c r="O186" i="3"/>
  <c r="AA186" i="3"/>
  <c r="W186" i="3"/>
  <c r="AB186" i="3"/>
  <c r="T186" i="3"/>
  <c r="X186" i="3"/>
  <c r="S186" i="3"/>
  <c r="R188" i="3" l="1"/>
  <c r="U187" i="3"/>
  <c r="Y187" i="3"/>
  <c r="V187" i="3"/>
  <c r="Z187" i="3"/>
  <c r="Q187" i="3"/>
  <c r="O187" i="3"/>
  <c r="P187" i="3"/>
  <c r="W187" i="3"/>
  <c r="AA187" i="3"/>
  <c r="AB187" i="3"/>
  <c r="T187" i="3"/>
  <c r="X187" i="3"/>
  <c r="S187" i="3"/>
  <c r="U188" i="3" l="1"/>
  <c r="Y188" i="3"/>
  <c r="R189" i="3"/>
  <c r="Z188" i="3"/>
  <c r="V188" i="3"/>
  <c r="Q188" i="3"/>
  <c r="P188" i="3"/>
  <c r="O188" i="3"/>
  <c r="AA188" i="3"/>
  <c r="W188" i="3"/>
  <c r="AB188" i="3"/>
  <c r="T188" i="3"/>
  <c r="X188" i="3"/>
  <c r="S188" i="3"/>
  <c r="U189" i="3" l="1"/>
  <c r="Y189" i="3"/>
  <c r="Z189" i="3"/>
  <c r="R190" i="3"/>
  <c r="V189" i="3"/>
  <c r="Q189" i="3"/>
  <c r="O189" i="3"/>
  <c r="P189" i="3"/>
  <c r="W189" i="3"/>
  <c r="AA189" i="3"/>
  <c r="AB189" i="3"/>
  <c r="T189" i="3"/>
  <c r="X189" i="3"/>
  <c r="S189" i="3"/>
  <c r="U190" i="3" l="1"/>
  <c r="Y190" i="3"/>
  <c r="R191" i="3"/>
  <c r="Z190" i="3"/>
  <c r="V190" i="3"/>
  <c r="Q190" i="3"/>
  <c r="P190" i="3"/>
  <c r="O190" i="3"/>
  <c r="W190" i="3"/>
  <c r="AA190" i="3"/>
  <c r="AB190" i="3"/>
  <c r="T190" i="3"/>
  <c r="X190" i="3"/>
  <c r="S190" i="3"/>
  <c r="Y191" i="3" l="1"/>
  <c r="R192" i="3"/>
  <c r="U191" i="3"/>
  <c r="V191" i="3"/>
  <c r="Z191" i="3"/>
  <c r="Q191" i="3"/>
  <c r="O191" i="3"/>
  <c r="P191" i="3"/>
  <c r="AA191" i="3"/>
  <c r="W191" i="3"/>
  <c r="AB191" i="3"/>
  <c r="T191" i="3"/>
  <c r="X191" i="3"/>
  <c r="S191" i="3"/>
  <c r="R193" i="3" l="1"/>
  <c r="U192" i="3"/>
  <c r="Y192" i="3"/>
  <c r="V192" i="3"/>
  <c r="Z192" i="3"/>
  <c r="O192" i="3"/>
  <c r="Q192" i="3"/>
  <c r="P192" i="3"/>
  <c r="AA192" i="3"/>
  <c r="W192" i="3"/>
  <c r="AB192" i="3"/>
  <c r="X192" i="3"/>
  <c r="T192" i="3"/>
  <c r="S192" i="3"/>
  <c r="U193" i="3" l="1"/>
  <c r="Y193" i="3"/>
  <c r="R194" i="3"/>
  <c r="V193" i="3"/>
  <c r="Z193" i="3"/>
  <c r="Q193" i="3"/>
  <c r="O193" i="3"/>
  <c r="P193" i="3"/>
  <c r="AA193" i="3"/>
  <c r="W193" i="3"/>
  <c r="AB193" i="3"/>
  <c r="T193" i="3"/>
  <c r="X193" i="3"/>
  <c r="S193" i="3"/>
  <c r="U194" i="3" l="1"/>
  <c r="Y194" i="3"/>
  <c r="R195" i="3"/>
  <c r="V194" i="3"/>
  <c r="Z194" i="3"/>
  <c r="Q194" i="3"/>
  <c r="P194" i="3"/>
  <c r="O194" i="3"/>
  <c r="AB194" i="3"/>
  <c r="AA194" i="3"/>
  <c r="W194" i="3"/>
  <c r="T194" i="3"/>
  <c r="X194" i="3"/>
  <c r="S194" i="3"/>
  <c r="Y195" i="3" l="1"/>
  <c r="R196" i="3"/>
  <c r="U195" i="3"/>
  <c r="V195" i="3"/>
  <c r="Z195" i="3"/>
  <c r="Q195" i="3"/>
  <c r="O195" i="3"/>
  <c r="P195" i="3"/>
  <c r="AA195" i="3"/>
  <c r="W195" i="3"/>
  <c r="AB195" i="3"/>
  <c r="X195" i="3"/>
  <c r="T195" i="3"/>
  <c r="S195" i="3"/>
  <c r="R197" i="3" l="1"/>
  <c r="U196" i="3"/>
  <c r="Y196" i="3"/>
  <c r="V196" i="3"/>
  <c r="Z196" i="3"/>
  <c r="P196" i="3"/>
  <c r="Q196" i="3"/>
  <c r="O196" i="3"/>
  <c r="AA196" i="3"/>
  <c r="W196" i="3"/>
  <c r="AB196" i="3"/>
  <c r="T196" i="3"/>
  <c r="X196" i="3"/>
  <c r="S196" i="3"/>
  <c r="U197" i="3" l="1"/>
  <c r="Y197" i="3"/>
  <c r="R198" i="3"/>
  <c r="V197" i="3"/>
  <c r="Z197" i="3"/>
  <c r="Q197" i="3"/>
  <c r="P197" i="3"/>
  <c r="O197" i="3"/>
  <c r="AA197" i="3"/>
  <c r="W197" i="3"/>
  <c r="AB197" i="3"/>
  <c r="T197" i="3"/>
  <c r="X197" i="3"/>
  <c r="S197" i="3"/>
  <c r="U198" i="3" l="1"/>
  <c r="Y198" i="3"/>
  <c r="R199" i="3"/>
  <c r="Z198" i="3"/>
  <c r="V198" i="3"/>
  <c r="Q198" i="3"/>
  <c r="O198" i="3"/>
  <c r="P198" i="3"/>
  <c r="W198" i="3"/>
  <c r="AA198" i="3"/>
  <c r="AB198" i="3"/>
  <c r="T198" i="3"/>
  <c r="X198" i="3"/>
  <c r="S198" i="3"/>
  <c r="Y199" i="3" l="1"/>
  <c r="R200" i="3"/>
  <c r="U199" i="3"/>
  <c r="V199" i="3"/>
  <c r="Z199" i="3"/>
  <c r="O199" i="3"/>
  <c r="P199" i="3"/>
  <c r="Q199" i="3"/>
  <c r="AA199" i="3"/>
  <c r="W199" i="3"/>
  <c r="AB199" i="3"/>
  <c r="T199" i="3"/>
  <c r="X199" i="3"/>
  <c r="S199" i="3"/>
  <c r="R201" i="3" l="1"/>
  <c r="U200" i="3"/>
  <c r="Y200" i="3"/>
  <c r="V200" i="3"/>
  <c r="Z200" i="3"/>
  <c r="Q200" i="3"/>
  <c r="O200" i="3"/>
  <c r="P200" i="3"/>
  <c r="AA200" i="3"/>
  <c r="W200" i="3"/>
  <c r="AB200" i="3"/>
  <c r="T200" i="3"/>
  <c r="X200" i="3"/>
  <c r="S200" i="3"/>
  <c r="R202" i="3" l="1"/>
  <c r="U201" i="3"/>
  <c r="Y201" i="3"/>
  <c r="Z201" i="3"/>
  <c r="V201" i="3"/>
  <c r="Q201" i="3"/>
  <c r="P201" i="3"/>
  <c r="O201" i="3"/>
  <c r="AA201" i="3"/>
  <c r="W201" i="3"/>
  <c r="AB201" i="3"/>
  <c r="T201" i="3"/>
  <c r="X201" i="3"/>
  <c r="S201" i="3"/>
  <c r="R203" i="3" l="1"/>
  <c r="U202" i="3"/>
  <c r="V202" i="3"/>
  <c r="Y202" i="3"/>
  <c r="Z202" i="3"/>
  <c r="Q202" i="3"/>
  <c r="O202" i="3"/>
  <c r="P202" i="3"/>
  <c r="AA202" i="3"/>
  <c r="W202" i="3"/>
  <c r="AB202" i="3"/>
  <c r="T202" i="3"/>
  <c r="X202" i="3"/>
  <c r="S202" i="3"/>
  <c r="R204" i="3" l="1"/>
  <c r="U203" i="3"/>
  <c r="V203" i="3"/>
  <c r="Y203" i="3"/>
  <c r="Z203" i="3"/>
  <c r="Q203" i="3"/>
  <c r="P203" i="3"/>
  <c r="O203" i="3"/>
  <c r="W203" i="3"/>
  <c r="AA203" i="3"/>
  <c r="AB203" i="3"/>
  <c r="T203" i="3"/>
  <c r="S203" i="3"/>
  <c r="X203" i="3"/>
  <c r="R205" i="3" l="1"/>
  <c r="U204" i="3"/>
  <c r="V204" i="3"/>
  <c r="Y204" i="3"/>
  <c r="Z204" i="3"/>
  <c r="O204" i="3"/>
  <c r="Q204" i="3"/>
  <c r="P204" i="3"/>
  <c r="AA204" i="3"/>
  <c r="W204" i="3"/>
  <c r="AB204" i="3"/>
  <c r="T204" i="3"/>
  <c r="X204" i="3"/>
  <c r="S204" i="3"/>
  <c r="Z205" i="3" l="1"/>
  <c r="U205" i="3"/>
  <c r="R206" i="3"/>
  <c r="V205" i="3"/>
  <c r="Y205" i="3"/>
  <c r="Q205" i="3"/>
  <c r="P205" i="3"/>
  <c r="O205" i="3"/>
  <c r="W205" i="3"/>
  <c r="AA205" i="3"/>
  <c r="AB205" i="3"/>
  <c r="T205" i="3"/>
  <c r="X205" i="3"/>
  <c r="S205" i="3"/>
  <c r="Y206" i="3" l="1"/>
  <c r="R207" i="3"/>
  <c r="U206" i="3"/>
  <c r="V206" i="3"/>
  <c r="Z206" i="3"/>
  <c r="Q206" i="3"/>
  <c r="O206" i="3"/>
  <c r="P206" i="3"/>
  <c r="W206" i="3"/>
  <c r="AA206" i="3"/>
  <c r="AB206" i="3"/>
  <c r="T206" i="3"/>
  <c r="X206" i="3"/>
  <c r="S206" i="3"/>
  <c r="Y207" i="3" l="1"/>
  <c r="R208" i="3"/>
  <c r="U207" i="3"/>
  <c r="V207" i="3"/>
  <c r="Z207" i="3"/>
  <c r="Q207" i="3"/>
  <c r="O207" i="3"/>
  <c r="P207" i="3"/>
  <c r="AA207" i="3"/>
  <c r="W207" i="3"/>
  <c r="AB207" i="3"/>
  <c r="T207" i="3"/>
  <c r="X207" i="3"/>
  <c r="S207" i="3"/>
  <c r="Y208" i="3" l="1"/>
  <c r="R209" i="3"/>
  <c r="U208" i="3"/>
  <c r="V208" i="3"/>
  <c r="Z208" i="3"/>
  <c r="Q208" i="3"/>
  <c r="O208" i="3"/>
  <c r="P208" i="3"/>
  <c r="AA208" i="3"/>
  <c r="W208" i="3"/>
  <c r="AB208" i="3"/>
  <c r="X208" i="3"/>
  <c r="T208" i="3"/>
  <c r="S208" i="3"/>
  <c r="Y209" i="3" l="1"/>
  <c r="R210" i="3"/>
  <c r="U209" i="3"/>
  <c r="V209" i="3"/>
  <c r="Z209" i="3"/>
  <c r="Q209" i="3"/>
  <c r="O209" i="3"/>
  <c r="P209" i="3"/>
  <c r="AA209" i="3"/>
  <c r="W209" i="3"/>
  <c r="AB209" i="3"/>
  <c r="T209" i="3"/>
  <c r="X209" i="3"/>
  <c r="S209" i="3"/>
  <c r="Y210" i="3" l="1"/>
  <c r="R211" i="3"/>
  <c r="U210" i="3"/>
  <c r="V210" i="3"/>
  <c r="Z210" i="3"/>
  <c r="Q210" i="3"/>
  <c r="O210" i="3"/>
  <c r="P210" i="3"/>
  <c r="AB210" i="3"/>
  <c r="AA210" i="3"/>
  <c r="W210" i="3"/>
  <c r="T210" i="3"/>
  <c r="X210" i="3"/>
  <c r="S210" i="3"/>
  <c r="Y211" i="3" l="1"/>
  <c r="R212" i="3"/>
  <c r="U211" i="3"/>
  <c r="V211" i="3"/>
  <c r="Z211" i="3"/>
  <c r="Q211" i="3"/>
  <c r="O211" i="3"/>
  <c r="P211" i="3"/>
  <c r="AA211" i="3"/>
  <c r="W211" i="3"/>
  <c r="AB211" i="3"/>
  <c r="X211" i="3"/>
  <c r="T211" i="3"/>
  <c r="S211" i="3"/>
  <c r="Y212" i="3" l="1"/>
  <c r="R213" i="3"/>
  <c r="U212" i="3"/>
  <c r="V212" i="3"/>
  <c r="Z212" i="3"/>
  <c r="Q212" i="3"/>
  <c r="O212" i="3"/>
  <c r="P212" i="3"/>
  <c r="AA212" i="3"/>
  <c r="W212" i="3"/>
  <c r="AB212" i="3"/>
  <c r="T212" i="3"/>
  <c r="X212" i="3"/>
  <c r="S212" i="3"/>
  <c r="Y213" i="3" l="1"/>
  <c r="R214" i="3"/>
  <c r="U213" i="3"/>
  <c r="V213" i="3"/>
  <c r="Z213" i="3"/>
  <c r="O213" i="3"/>
  <c r="Q213" i="3"/>
  <c r="P213" i="3"/>
  <c r="AA213" i="3"/>
  <c r="W213" i="3"/>
  <c r="AB213" i="3"/>
  <c r="T213" i="3"/>
  <c r="X213" i="3"/>
  <c r="S213" i="3"/>
  <c r="Y214" i="3" l="1"/>
  <c r="R215" i="3"/>
  <c r="U214" i="3"/>
  <c r="V214" i="3"/>
  <c r="Z214" i="3"/>
  <c r="Q214" i="3"/>
  <c r="O214" i="3"/>
  <c r="P214" i="3"/>
  <c r="AA214" i="3"/>
  <c r="W214" i="3"/>
  <c r="AB214" i="3"/>
  <c r="T214" i="3"/>
  <c r="X214" i="3"/>
  <c r="S214" i="3"/>
  <c r="Y215" i="3" l="1"/>
  <c r="R216" i="3"/>
  <c r="U215" i="3"/>
  <c r="V215" i="3"/>
  <c r="Z215" i="3"/>
  <c r="O215" i="3"/>
  <c r="P215" i="3"/>
  <c r="Q215" i="3"/>
  <c r="AA215" i="3"/>
  <c r="W215" i="3"/>
  <c r="AB215" i="3"/>
  <c r="T215" i="3"/>
  <c r="X215" i="3"/>
  <c r="S215" i="3"/>
  <c r="Y216" i="3" l="1"/>
  <c r="R217" i="3"/>
  <c r="U216" i="3"/>
  <c r="V216" i="3"/>
  <c r="Z216" i="3"/>
  <c r="Q216" i="3"/>
  <c r="P216" i="3"/>
  <c r="O216" i="3"/>
  <c r="AA216" i="3"/>
  <c r="W216" i="3"/>
  <c r="AB216" i="3"/>
  <c r="T216" i="3"/>
  <c r="X216" i="3"/>
  <c r="S216" i="3"/>
  <c r="Y217" i="3" l="1"/>
  <c r="Z217" i="3"/>
  <c r="U217" i="3"/>
  <c r="R218" i="3"/>
  <c r="V217" i="3"/>
  <c r="Q217" i="3"/>
  <c r="P217" i="3"/>
  <c r="O217" i="3"/>
  <c r="AA217" i="3"/>
  <c r="W217" i="3"/>
  <c r="AB217" i="3"/>
  <c r="T217" i="3"/>
  <c r="X217" i="3"/>
  <c r="S217" i="3"/>
  <c r="Y218" i="3" l="1"/>
  <c r="R219" i="3"/>
  <c r="U218" i="3"/>
  <c r="Z218" i="3"/>
  <c r="V218" i="3"/>
  <c r="Q218" i="3"/>
  <c r="P218" i="3"/>
  <c r="O218" i="3"/>
  <c r="W218" i="3"/>
  <c r="AA218" i="3"/>
  <c r="AB218" i="3"/>
  <c r="T218" i="3"/>
  <c r="X218" i="3"/>
  <c r="S218" i="3"/>
  <c r="R220" i="3" l="1"/>
  <c r="Y219" i="3"/>
  <c r="U219" i="3"/>
  <c r="V219" i="3"/>
  <c r="Z219" i="3"/>
  <c r="Q219" i="3"/>
  <c r="O219" i="3"/>
  <c r="P219" i="3"/>
  <c r="W219" i="3"/>
  <c r="AB219" i="3"/>
  <c r="AA219" i="3"/>
  <c r="T219" i="3"/>
  <c r="X219" i="3"/>
  <c r="S219" i="3"/>
  <c r="U220" i="3" l="1"/>
  <c r="R221" i="3"/>
  <c r="Y220" i="3"/>
  <c r="V220" i="3"/>
  <c r="Z220" i="3"/>
  <c r="Q220" i="3"/>
  <c r="P220" i="3"/>
  <c r="O220" i="3"/>
  <c r="AA220" i="3"/>
  <c r="W220" i="3"/>
  <c r="AB220" i="3"/>
  <c r="T220" i="3"/>
  <c r="X220" i="3"/>
  <c r="S220" i="3"/>
  <c r="U221" i="3" l="1"/>
  <c r="Y221" i="3"/>
  <c r="Z221" i="3"/>
  <c r="R222" i="3"/>
  <c r="V221" i="3"/>
  <c r="Q221" i="3"/>
  <c r="O221" i="3"/>
  <c r="P221" i="3"/>
  <c r="W221" i="3"/>
  <c r="AA221" i="3"/>
  <c r="AB221" i="3"/>
  <c r="X221" i="3"/>
  <c r="T221" i="3"/>
  <c r="S221" i="3"/>
  <c r="U222" i="3" l="1"/>
  <c r="Y222" i="3"/>
  <c r="R223" i="3"/>
  <c r="V222" i="3"/>
  <c r="Z222" i="3"/>
  <c r="Q222" i="3"/>
  <c r="P222" i="3"/>
  <c r="O222" i="3"/>
  <c r="W222" i="3"/>
  <c r="AA222" i="3"/>
  <c r="AB222" i="3"/>
  <c r="T222" i="3"/>
  <c r="X222" i="3"/>
  <c r="S222" i="3"/>
  <c r="Y223" i="3" l="1"/>
  <c r="R224" i="3"/>
  <c r="U223" i="3"/>
  <c r="V223" i="3"/>
  <c r="Z223" i="3"/>
  <c r="O223" i="3"/>
  <c r="Q223" i="3"/>
  <c r="P223" i="3"/>
  <c r="AA223" i="3"/>
  <c r="W223" i="3"/>
  <c r="AB223" i="3"/>
  <c r="S223" i="3"/>
  <c r="T223" i="3"/>
  <c r="X223" i="3"/>
  <c r="R225" i="3" l="1"/>
  <c r="U224" i="3"/>
  <c r="Y224" i="3"/>
  <c r="V224" i="3"/>
  <c r="Z224" i="3"/>
  <c r="P224" i="3"/>
  <c r="O224" i="3"/>
  <c r="Q224" i="3"/>
  <c r="AA224" i="3"/>
  <c r="W224" i="3"/>
  <c r="AB224" i="3"/>
  <c r="X224" i="3"/>
  <c r="S224" i="3"/>
  <c r="T224" i="3"/>
  <c r="R226" i="3" l="1"/>
  <c r="U225" i="3"/>
  <c r="Z225" i="3"/>
  <c r="Y225" i="3"/>
  <c r="V225" i="3"/>
  <c r="P225" i="3"/>
  <c r="Q225" i="3"/>
  <c r="O225" i="3"/>
  <c r="AA225" i="3"/>
  <c r="W225" i="3"/>
  <c r="AB225" i="3"/>
  <c r="T225" i="3"/>
  <c r="X225" i="3"/>
  <c r="S225" i="3"/>
  <c r="R227" i="3" l="1"/>
  <c r="U226" i="3"/>
  <c r="V226" i="3"/>
  <c r="Y226" i="3"/>
  <c r="Z226" i="3"/>
  <c r="O226" i="3"/>
  <c r="P226" i="3"/>
  <c r="Q226" i="3"/>
  <c r="W226" i="3"/>
  <c r="AB226" i="3"/>
  <c r="AA226" i="3"/>
  <c r="T226" i="3"/>
  <c r="X226" i="3"/>
  <c r="S226" i="3"/>
  <c r="R228" i="3" l="1"/>
  <c r="U227" i="3"/>
  <c r="Y227" i="3"/>
  <c r="V227" i="3"/>
  <c r="Z227" i="3"/>
  <c r="O227" i="3"/>
  <c r="Q227" i="3"/>
  <c r="P227" i="3"/>
  <c r="AA227" i="3"/>
  <c r="W227" i="3"/>
  <c r="AB227" i="3"/>
  <c r="X227" i="3"/>
  <c r="T227" i="3"/>
  <c r="S227" i="3"/>
  <c r="R229" i="3" l="1"/>
  <c r="U228" i="3"/>
  <c r="V228" i="3"/>
  <c r="Y228" i="3"/>
  <c r="Z228" i="3"/>
  <c r="Q228" i="3"/>
  <c r="P228" i="3"/>
  <c r="O228" i="3"/>
  <c r="AA228" i="3"/>
  <c r="W228" i="3"/>
  <c r="AB228" i="3"/>
  <c r="T228" i="3"/>
  <c r="X228" i="3"/>
  <c r="S228" i="3"/>
  <c r="R230" i="3" l="1"/>
  <c r="U229" i="3"/>
  <c r="Y229" i="3"/>
  <c r="V229" i="3"/>
  <c r="Z229" i="3"/>
  <c r="Q229" i="3"/>
  <c r="O229" i="3"/>
  <c r="P229" i="3"/>
  <c r="AA229" i="3"/>
  <c r="W229" i="3"/>
  <c r="AB229" i="3"/>
  <c r="T229" i="3"/>
  <c r="S229" i="3"/>
  <c r="X229" i="3"/>
  <c r="R231" i="3" l="1"/>
  <c r="U230" i="3"/>
  <c r="V230" i="3"/>
  <c r="Y230" i="3"/>
  <c r="Z230" i="3"/>
  <c r="P230" i="3"/>
  <c r="O230" i="3"/>
  <c r="Q230" i="3"/>
  <c r="AA230" i="3"/>
  <c r="W230" i="3"/>
  <c r="AB230" i="3"/>
  <c r="T230" i="3"/>
  <c r="X230" i="3"/>
  <c r="S230" i="3"/>
  <c r="R232" i="3" l="1"/>
  <c r="U231" i="3"/>
  <c r="Y231" i="3"/>
  <c r="V231" i="3"/>
  <c r="Z231" i="3"/>
  <c r="Q231" i="3"/>
  <c r="P231" i="3"/>
  <c r="O231" i="3"/>
  <c r="AA231" i="3"/>
  <c r="W231" i="3"/>
  <c r="AB231" i="3"/>
  <c r="T231" i="3"/>
  <c r="X231" i="3"/>
  <c r="S231" i="3"/>
  <c r="R233" i="3" l="1"/>
  <c r="U232" i="3"/>
  <c r="V232" i="3"/>
  <c r="Y232" i="3"/>
  <c r="Z232" i="3"/>
  <c r="Q232" i="3"/>
  <c r="O232" i="3"/>
  <c r="P232" i="3"/>
  <c r="AA232" i="3"/>
  <c r="W232" i="3"/>
  <c r="AB232" i="3"/>
  <c r="T232" i="3"/>
  <c r="X232" i="3"/>
  <c r="S232" i="3"/>
  <c r="Z233" i="3" l="1"/>
  <c r="U233" i="3"/>
  <c r="R234" i="3"/>
  <c r="Y233" i="3"/>
  <c r="V233" i="3"/>
  <c r="Q233" i="3"/>
  <c r="O233" i="3"/>
  <c r="P233" i="3"/>
  <c r="AB233" i="3"/>
  <c r="AA233" i="3"/>
  <c r="W233" i="3"/>
  <c r="T233" i="3"/>
  <c r="X233" i="3"/>
  <c r="S233" i="3"/>
  <c r="Y234" i="3" l="1"/>
  <c r="Z234" i="3"/>
  <c r="U234" i="3"/>
  <c r="V234" i="3"/>
  <c r="R235" i="3"/>
  <c r="O234" i="3"/>
  <c r="Q234" i="3"/>
  <c r="P234" i="3"/>
  <c r="AA234" i="3"/>
  <c r="W234" i="3"/>
  <c r="AB234" i="3"/>
  <c r="T234" i="3"/>
  <c r="X234" i="3"/>
  <c r="S234" i="3"/>
  <c r="Y235" i="3" l="1"/>
  <c r="R236" i="3"/>
  <c r="U235" i="3"/>
  <c r="Z235" i="3"/>
  <c r="V235" i="3"/>
  <c r="Q235" i="3"/>
  <c r="O235" i="3"/>
  <c r="P235" i="3"/>
  <c r="AA235" i="3"/>
  <c r="W235" i="3"/>
  <c r="AB235" i="3"/>
  <c r="T235" i="3"/>
  <c r="X235" i="3"/>
  <c r="S235" i="3"/>
  <c r="R237" i="3" l="1"/>
  <c r="U236" i="3"/>
  <c r="Y236" i="3"/>
  <c r="V236" i="3"/>
  <c r="Z236" i="3"/>
  <c r="O236" i="3"/>
  <c r="Q236" i="3"/>
  <c r="P236" i="3"/>
  <c r="AA236" i="3"/>
  <c r="W236" i="3"/>
  <c r="AB236" i="3"/>
  <c r="T236" i="3"/>
  <c r="X236" i="3"/>
  <c r="S236" i="3"/>
  <c r="R238" i="3" l="1"/>
  <c r="U237" i="3"/>
  <c r="Z237" i="3"/>
  <c r="Y237" i="3"/>
  <c r="V237" i="3"/>
  <c r="Q237" i="3"/>
  <c r="O237" i="3"/>
  <c r="P237" i="3"/>
  <c r="W237" i="3"/>
  <c r="AA237" i="3"/>
  <c r="AB237" i="3"/>
  <c r="X237" i="3"/>
  <c r="T237" i="3"/>
  <c r="S237" i="3"/>
  <c r="R239" i="3" l="1"/>
  <c r="U238" i="3"/>
  <c r="Y238" i="3"/>
  <c r="Z238" i="3"/>
  <c r="V238" i="3"/>
  <c r="P238" i="3"/>
  <c r="Q238" i="3"/>
  <c r="O238" i="3"/>
  <c r="AA238" i="3"/>
  <c r="W238" i="3"/>
  <c r="AB238" i="3"/>
  <c r="T238" i="3"/>
  <c r="X238" i="3"/>
  <c r="S238" i="3"/>
  <c r="Z239" i="3" l="1"/>
  <c r="U239" i="3"/>
  <c r="R240" i="3"/>
  <c r="Y239" i="3"/>
  <c r="V239" i="3"/>
  <c r="Q239" i="3"/>
  <c r="P239" i="3"/>
  <c r="O239" i="3"/>
  <c r="W239" i="3"/>
  <c r="AA239" i="3"/>
  <c r="AB239" i="3"/>
  <c r="T239" i="3"/>
  <c r="S239" i="3"/>
  <c r="X239" i="3"/>
  <c r="Y240" i="3" l="1"/>
  <c r="R241" i="3"/>
  <c r="U240" i="3"/>
  <c r="V240" i="3"/>
  <c r="Z240" i="3"/>
  <c r="Q240" i="3"/>
  <c r="O240" i="3"/>
  <c r="P240" i="3"/>
  <c r="AA240" i="3"/>
  <c r="W240" i="3"/>
  <c r="AB240" i="3"/>
  <c r="T240" i="3"/>
  <c r="X240" i="3"/>
  <c r="S240" i="3"/>
  <c r="Y241" i="3" l="1"/>
  <c r="R242" i="3"/>
  <c r="V241" i="3"/>
  <c r="U241" i="3"/>
  <c r="Z241" i="3"/>
  <c r="Q241" i="3"/>
  <c r="O241" i="3"/>
  <c r="P241" i="3"/>
  <c r="AA241" i="3"/>
  <c r="W241" i="3"/>
  <c r="AB241" i="3"/>
  <c r="T241" i="3"/>
  <c r="S241" i="3"/>
  <c r="X241" i="3"/>
  <c r="Y242" i="3" l="1"/>
  <c r="R243" i="3"/>
  <c r="U242" i="3"/>
  <c r="V242" i="3"/>
  <c r="Z242" i="3"/>
  <c r="Q242" i="3"/>
  <c r="P242" i="3"/>
  <c r="O242" i="3"/>
  <c r="AA242" i="3"/>
  <c r="W242" i="3"/>
  <c r="AB242" i="3"/>
  <c r="T242" i="3"/>
  <c r="X242" i="3"/>
  <c r="S242" i="3"/>
  <c r="Y243" i="3" l="1"/>
  <c r="Z243" i="3"/>
  <c r="V243" i="3"/>
  <c r="R244" i="3"/>
  <c r="U243" i="3"/>
  <c r="O243" i="3"/>
  <c r="P243" i="3"/>
  <c r="Q243" i="3"/>
  <c r="AB243" i="3"/>
  <c r="AA243" i="3"/>
  <c r="W243" i="3"/>
  <c r="T243" i="3"/>
  <c r="X243" i="3"/>
  <c r="S243" i="3"/>
  <c r="Y244" i="3" l="1"/>
  <c r="R245" i="3"/>
  <c r="U244" i="3"/>
  <c r="V244" i="3"/>
  <c r="Z244" i="3"/>
  <c r="Q244" i="3"/>
  <c r="P244" i="3"/>
  <c r="O244" i="3"/>
  <c r="AA244" i="3"/>
  <c r="W244" i="3"/>
  <c r="AB244" i="3"/>
  <c r="T244" i="3"/>
  <c r="S244" i="3"/>
  <c r="X244" i="3"/>
  <c r="Z245" i="3" l="1"/>
  <c r="R246" i="3"/>
  <c r="Y245" i="3"/>
  <c r="U245" i="3"/>
  <c r="V245" i="3"/>
  <c r="Q245" i="3"/>
  <c r="O245" i="3"/>
  <c r="P245" i="3"/>
  <c r="AA245" i="3"/>
  <c r="W245" i="3"/>
  <c r="AB245" i="3"/>
  <c r="T245" i="3"/>
  <c r="X245" i="3"/>
  <c r="S245" i="3"/>
  <c r="Z246" i="3" l="1"/>
  <c r="R247" i="3"/>
  <c r="U246" i="3"/>
  <c r="Y246" i="3"/>
  <c r="V246" i="3"/>
  <c r="Q246" i="3"/>
  <c r="P246" i="3"/>
  <c r="O246" i="3"/>
  <c r="AA246" i="3"/>
  <c r="W246" i="3"/>
  <c r="AB246" i="3"/>
  <c r="T246" i="3"/>
  <c r="X246" i="3"/>
  <c r="S246" i="3"/>
  <c r="Y247" i="3" l="1"/>
  <c r="Z247" i="3"/>
  <c r="V247" i="3"/>
  <c r="R248" i="3"/>
  <c r="U247" i="3"/>
  <c r="Q247" i="3"/>
  <c r="P247" i="3"/>
  <c r="O247" i="3"/>
  <c r="AA247" i="3"/>
  <c r="W247" i="3"/>
  <c r="AB247" i="3"/>
  <c r="T247" i="3"/>
  <c r="S247" i="3"/>
  <c r="X247" i="3"/>
  <c r="V248" i="3" l="1"/>
  <c r="Y248" i="3"/>
  <c r="R249" i="3"/>
  <c r="U248" i="3"/>
  <c r="Z248" i="3"/>
  <c r="O248" i="3"/>
  <c r="Q248" i="3"/>
  <c r="P248" i="3"/>
  <c r="AA248" i="3"/>
  <c r="W248" i="3"/>
  <c r="AB248" i="3"/>
  <c r="T248" i="3"/>
  <c r="X248" i="3"/>
  <c r="S248" i="3"/>
  <c r="U249" i="3" l="1"/>
  <c r="Y249" i="3"/>
  <c r="Z249" i="3"/>
  <c r="R250" i="3"/>
  <c r="V249" i="3"/>
  <c r="Q249" i="3"/>
  <c r="P249" i="3"/>
  <c r="O249" i="3"/>
  <c r="W249" i="3"/>
  <c r="AA249" i="3"/>
  <c r="AB249" i="3"/>
  <c r="T249" i="3"/>
  <c r="X249" i="3"/>
  <c r="S249" i="3"/>
  <c r="U250" i="3" l="1"/>
  <c r="Y250" i="3"/>
  <c r="R251" i="3"/>
  <c r="Z250" i="3"/>
  <c r="V250" i="3"/>
  <c r="P250" i="3"/>
  <c r="Q250" i="3"/>
  <c r="O250" i="3"/>
  <c r="AA250" i="3"/>
  <c r="W250" i="3"/>
  <c r="AB250" i="3"/>
  <c r="T250" i="3"/>
  <c r="S250" i="3"/>
  <c r="X250" i="3"/>
  <c r="U251" i="3" l="1"/>
  <c r="R252" i="3"/>
  <c r="V251" i="3"/>
  <c r="Y251" i="3"/>
  <c r="Z251" i="3"/>
  <c r="P251" i="3"/>
  <c r="Q251" i="3"/>
  <c r="O251" i="3"/>
  <c r="W251" i="3"/>
  <c r="AA251" i="3"/>
  <c r="AB251" i="3"/>
  <c r="X251" i="3"/>
  <c r="T251" i="3"/>
  <c r="S251" i="3"/>
  <c r="Z252" i="3" l="1"/>
  <c r="U252" i="3"/>
  <c r="R253" i="3"/>
  <c r="Y252" i="3"/>
  <c r="V252" i="3"/>
  <c r="Q252" i="3"/>
  <c r="P252" i="3"/>
  <c r="O252" i="3"/>
  <c r="AA252" i="3"/>
  <c r="W252" i="3"/>
  <c r="AB252" i="3"/>
  <c r="T252" i="3"/>
  <c r="X252" i="3"/>
  <c r="S252" i="3"/>
  <c r="Z253" i="3" l="1"/>
  <c r="R254" i="3"/>
  <c r="U253" i="3"/>
  <c r="Y253" i="3"/>
  <c r="V253" i="3"/>
  <c r="Q253" i="3"/>
  <c r="P253" i="3"/>
  <c r="O253" i="3"/>
  <c r="W253" i="3"/>
  <c r="AA253" i="3"/>
  <c r="AB253" i="3"/>
  <c r="T253" i="3"/>
  <c r="X253" i="3"/>
  <c r="S253" i="3"/>
  <c r="Z254" i="3" l="1"/>
  <c r="R255" i="3"/>
  <c r="Y254" i="3"/>
  <c r="U254" i="3"/>
  <c r="V254" i="3"/>
  <c r="Q254" i="3"/>
  <c r="O254" i="3"/>
  <c r="P254" i="3"/>
  <c r="AA254" i="3"/>
  <c r="W254" i="3"/>
  <c r="AB254" i="3"/>
  <c r="T254" i="3"/>
  <c r="S254" i="3"/>
  <c r="X254" i="3"/>
  <c r="Y255" i="3" l="1"/>
  <c r="Z255" i="3"/>
  <c r="U255" i="3"/>
  <c r="V255" i="3"/>
  <c r="R256" i="3"/>
  <c r="P255" i="3"/>
  <c r="Q255" i="3"/>
  <c r="O255" i="3"/>
  <c r="AA255" i="3"/>
  <c r="W255" i="3"/>
  <c r="AB255" i="3"/>
  <c r="T255" i="3"/>
  <c r="X255" i="3"/>
  <c r="S255" i="3"/>
  <c r="V256" i="3" l="1"/>
  <c r="Y256" i="3"/>
  <c r="U256" i="3"/>
  <c r="Z256" i="3"/>
  <c r="R257" i="3"/>
  <c r="P256" i="3"/>
  <c r="Q256" i="3"/>
  <c r="O256" i="3"/>
  <c r="AA256" i="3"/>
  <c r="W256" i="3"/>
  <c r="AB256" i="3"/>
  <c r="T256" i="3"/>
  <c r="X256" i="3"/>
  <c r="S256" i="3"/>
  <c r="U257" i="3" l="1"/>
  <c r="Y257" i="3"/>
  <c r="R258" i="3"/>
  <c r="Z257" i="3"/>
  <c r="V257" i="3"/>
  <c r="O257" i="3"/>
  <c r="Q257" i="3"/>
  <c r="P257" i="3"/>
  <c r="W257" i="3"/>
  <c r="AA257" i="3"/>
  <c r="AB257" i="3"/>
  <c r="T257" i="3"/>
  <c r="X257" i="3"/>
  <c r="S257" i="3"/>
  <c r="U258" i="3" l="1"/>
  <c r="Y258" i="3"/>
  <c r="Z258" i="3"/>
  <c r="R259" i="3"/>
  <c r="V258" i="3"/>
  <c r="Q258" i="3"/>
  <c r="O258" i="3"/>
  <c r="P258" i="3"/>
  <c r="AA258" i="3"/>
  <c r="W258" i="3"/>
  <c r="AB258" i="3"/>
  <c r="T258" i="3"/>
  <c r="X258" i="3"/>
  <c r="S258" i="3"/>
  <c r="U259" i="3" l="1"/>
  <c r="R260" i="3"/>
  <c r="V259" i="3"/>
  <c r="Y259" i="3"/>
  <c r="Z259" i="3"/>
  <c r="Q259" i="3"/>
  <c r="P259" i="3"/>
  <c r="O259" i="3"/>
  <c r="AA259" i="3"/>
  <c r="W259" i="3"/>
  <c r="AB259" i="3"/>
  <c r="X259" i="3"/>
  <c r="T259" i="3"/>
  <c r="S259" i="3"/>
  <c r="Z260" i="3" l="1"/>
  <c r="V260" i="3"/>
  <c r="Y260" i="3"/>
  <c r="R261" i="3"/>
  <c r="U260" i="3"/>
  <c r="Q260" i="3"/>
  <c r="O260" i="3"/>
  <c r="P260" i="3"/>
  <c r="W260" i="3"/>
  <c r="AA260" i="3"/>
  <c r="AB260" i="3"/>
  <c r="T260" i="3"/>
  <c r="X260" i="3"/>
  <c r="S260" i="3"/>
  <c r="Z261" i="3" l="1"/>
  <c r="Y261" i="3"/>
  <c r="R262" i="3"/>
  <c r="U261" i="3"/>
  <c r="V261" i="3"/>
  <c r="Q261" i="3"/>
  <c r="O261" i="3"/>
  <c r="P261" i="3"/>
  <c r="AA261" i="3"/>
  <c r="W261" i="3"/>
  <c r="AB261" i="3"/>
  <c r="T261" i="3"/>
  <c r="S261" i="3"/>
  <c r="X261" i="3"/>
  <c r="Z262" i="3" l="1"/>
  <c r="R263" i="3"/>
  <c r="U262" i="3"/>
  <c r="Y262" i="3"/>
  <c r="V262" i="3"/>
  <c r="Q262" i="3"/>
  <c r="O262" i="3"/>
  <c r="P262" i="3"/>
  <c r="AB262" i="3"/>
  <c r="AA262" i="3"/>
  <c r="W262" i="3"/>
  <c r="X262" i="3"/>
  <c r="T262" i="3"/>
  <c r="S262" i="3"/>
  <c r="Y263" i="3" l="1"/>
  <c r="R264" i="3"/>
  <c r="U263" i="3"/>
  <c r="V263" i="3"/>
  <c r="Z263" i="3"/>
  <c r="Q263" i="3"/>
  <c r="P263" i="3"/>
  <c r="O263" i="3"/>
  <c r="AA263" i="3"/>
  <c r="W263" i="3"/>
  <c r="AB263" i="3"/>
  <c r="T263" i="3"/>
  <c r="X263" i="3"/>
  <c r="S263" i="3"/>
  <c r="V264" i="3" l="1"/>
  <c r="R265" i="3"/>
  <c r="U264" i="3"/>
  <c r="Y264" i="3"/>
  <c r="Z264" i="3"/>
  <c r="Q264" i="3"/>
  <c r="P264" i="3"/>
  <c r="O264" i="3"/>
  <c r="AA264" i="3"/>
  <c r="W264" i="3"/>
  <c r="AB264" i="3"/>
  <c r="T264" i="3"/>
  <c r="X264" i="3"/>
  <c r="S264" i="3"/>
  <c r="U265" i="3" l="1"/>
  <c r="Y265" i="3"/>
  <c r="Z265" i="3"/>
  <c r="R266" i="3"/>
  <c r="V265" i="3"/>
  <c r="Q265" i="3"/>
  <c r="O265" i="3"/>
  <c r="P265" i="3"/>
  <c r="W265" i="3"/>
  <c r="AA265" i="3"/>
  <c r="AB265" i="3"/>
  <c r="T265" i="3"/>
  <c r="X265" i="3"/>
  <c r="S265" i="3"/>
  <c r="U266" i="3" l="1"/>
  <c r="Y266" i="3"/>
  <c r="Z266" i="3"/>
  <c r="R267" i="3"/>
  <c r="V266" i="3"/>
  <c r="P266" i="3"/>
  <c r="Q266" i="3"/>
  <c r="O266" i="3"/>
  <c r="AA266" i="3"/>
  <c r="W266" i="3"/>
  <c r="AB266" i="3"/>
  <c r="T266" i="3"/>
  <c r="S266" i="3"/>
  <c r="X266" i="3"/>
  <c r="U267" i="3" l="1"/>
  <c r="R268" i="3"/>
  <c r="Y267" i="3"/>
  <c r="Z267" i="3"/>
  <c r="V267" i="3"/>
  <c r="Q267" i="3"/>
  <c r="P267" i="3"/>
  <c r="O267" i="3"/>
  <c r="W267" i="3"/>
  <c r="AA267" i="3"/>
  <c r="AB267" i="3"/>
  <c r="T267" i="3"/>
  <c r="X267" i="3"/>
  <c r="S267" i="3"/>
  <c r="Z268" i="3" l="1"/>
  <c r="Y268" i="3"/>
  <c r="R269" i="3"/>
  <c r="U268" i="3"/>
  <c r="V268" i="3"/>
  <c r="Q268" i="3"/>
  <c r="P268" i="3"/>
  <c r="O268" i="3"/>
  <c r="W268" i="3"/>
  <c r="AA268" i="3"/>
  <c r="AB268" i="3"/>
  <c r="S268" i="3"/>
  <c r="X268" i="3"/>
  <c r="T268" i="3"/>
  <c r="Z269" i="3" l="1"/>
  <c r="R270" i="3"/>
  <c r="U269" i="3"/>
  <c r="Y269" i="3"/>
  <c r="V269" i="3"/>
  <c r="Q269" i="3"/>
  <c r="P269" i="3"/>
  <c r="O269" i="3"/>
  <c r="W269" i="3"/>
  <c r="AA269" i="3"/>
  <c r="AB269" i="3"/>
  <c r="X269" i="3"/>
  <c r="T269" i="3"/>
  <c r="S269" i="3"/>
  <c r="Z270" i="3" l="1"/>
  <c r="U270" i="3"/>
  <c r="Y270" i="3"/>
  <c r="R271" i="3"/>
  <c r="V270" i="3"/>
  <c r="Q270" i="3"/>
  <c r="P270" i="3"/>
  <c r="O270" i="3"/>
  <c r="AA270" i="3"/>
  <c r="W270" i="3"/>
  <c r="AB270" i="3"/>
  <c r="T270" i="3"/>
  <c r="X270" i="3"/>
  <c r="S270" i="3"/>
  <c r="Y271" i="3" l="1"/>
  <c r="U271" i="3"/>
  <c r="V271" i="3"/>
  <c r="Z271" i="3"/>
  <c r="R272" i="3"/>
  <c r="O271" i="3"/>
  <c r="P271" i="3"/>
  <c r="Q271" i="3"/>
  <c r="AA271" i="3"/>
  <c r="W271" i="3"/>
  <c r="AB271" i="3"/>
  <c r="T271" i="3"/>
  <c r="X271" i="3"/>
  <c r="S271" i="3"/>
  <c r="V272" i="3" l="1"/>
  <c r="U272" i="3"/>
  <c r="Y272" i="3"/>
  <c r="Z272" i="3"/>
  <c r="R273" i="3"/>
  <c r="O272" i="3"/>
  <c r="Q272" i="3"/>
  <c r="P272" i="3"/>
  <c r="AA272" i="3"/>
  <c r="W272" i="3"/>
  <c r="AB272" i="3"/>
  <c r="T272" i="3"/>
  <c r="X272" i="3"/>
  <c r="S272" i="3"/>
  <c r="U273" i="3" l="1"/>
  <c r="Y273" i="3"/>
  <c r="Z273" i="3"/>
  <c r="R274" i="3"/>
  <c r="V273" i="3"/>
  <c r="Q273" i="3"/>
  <c r="O273" i="3"/>
  <c r="P273" i="3"/>
  <c r="W273" i="3"/>
  <c r="AA273" i="3"/>
  <c r="AB273" i="3"/>
  <c r="T273" i="3"/>
  <c r="S273" i="3"/>
  <c r="X273" i="3"/>
  <c r="U274" i="3" l="1"/>
  <c r="Z274" i="3"/>
  <c r="R275" i="3"/>
  <c r="Y274" i="3"/>
  <c r="V274" i="3"/>
  <c r="Q274" i="3"/>
  <c r="O274" i="3"/>
  <c r="P274" i="3"/>
  <c r="AA274" i="3"/>
  <c r="W274" i="3"/>
  <c r="AB274" i="3"/>
  <c r="T274" i="3"/>
  <c r="X274" i="3"/>
  <c r="S274" i="3"/>
  <c r="U275" i="3" l="1"/>
  <c r="R276" i="3"/>
  <c r="Z275" i="3"/>
  <c r="V275" i="3"/>
  <c r="Y275" i="3"/>
  <c r="Q275" i="3"/>
  <c r="P275" i="3"/>
  <c r="O275" i="3"/>
  <c r="AA275" i="3"/>
  <c r="W275" i="3"/>
  <c r="AB275" i="3"/>
  <c r="X275" i="3"/>
  <c r="T275" i="3"/>
  <c r="S275" i="3"/>
  <c r="Z276" i="3" l="1"/>
  <c r="R277" i="3"/>
  <c r="U276" i="3"/>
  <c r="V276" i="3"/>
  <c r="Y276" i="3"/>
  <c r="P276" i="3"/>
  <c r="O276" i="3"/>
  <c r="Q276" i="3"/>
  <c r="AB276" i="3"/>
  <c r="W276" i="3"/>
  <c r="AA276" i="3"/>
  <c r="T276" i="3"/>
  <c r="X276" i="3"/>
  <c r="S276" i="3"/>
  <c r="Z277" i="3" l="1"/>
  <c r="U277" i="3"/>
  <c r="Y277" i="3"/>
  <c r="R278" i="3"/>
  <c r="V277" i="3"/>
  <c r="Q277" i="3"/>
  <c r="O277" i="3"/>
  <c r="P277" i="3"/>
  <c r="AA277" i="3"/>
  <c r="W277" i="3"/>
  <c r="AB277" i="3"/>
  <c r="X277" i="3"/>
  <c r="T277" i="3"/>
  <c r="S277" i="3"/>
  <c r="Z278" i="3" l="1"/>
  <c r="U278" i="3"/>
  <c r="Y278" i="3"/>
  <c r="R279" i="3"/>
  <c r="V278" i="3"/>
  <c r="O278" i="3"/>
  <c r="Q278" i="3"/>
  <c r="P278" i="3"/>
  <c r="AA278" i="3"/>
  <c r="W278" i="3"/>
  <c r="AB278" i="3"/>
  <c r="T278" i="3"/>
  <c r="X278" i="3"/>
  <c r="S278" i="3"/>
  <c r="Y279" i="3" l="1"/>
  <c r="V279" i="3"/>
  <c r="Z279" i="3"/>
  <c r="R280" i="3"/>
  <c r="U279" i="3"/>
  <c r="P279" i="3"/>
  <c r="O279" i="3"/>
  <c r="Q279" i="3"/>
  <c r="AA279" i="3"/>
  <c r="W279" i="3"/>
  <c r="AB279" i="3"/>
  <c r="T279" i="3"/>
  <c r="X279" i="3"/>
  <c r="S279" i="3"/>
  <c r="V280" i="3" l="1"/>
  <c r="Y280" i="3"/>
  <c r="Z280" i="3"/>
  <c r="U280" i="3"/>
  <c r="R281" i="3"/>
  <c r="Q280" i="3"/>
  <c r="P280" i="3"/>
  <c r="O280" i="3"/>
  <c r="AA280" i="3"/>
  <c r="W280" i="3"/>
  <c r="AB280" i="3"/>
  <c r="T280" i="3"/>
  <c r="S280" i="3"/>
  <c r="X280" i="3"/>
  <c r="U281" i="3" l="1"/>
  <c r="Y281" i="3"/>
  <c r="Z281" i="3"/>
  <c r="R282" i="3"/>
  <c r="V281" i="3"/>
  <c r="Q281" i="3"/>
  <c r="O281" i="3"/>
  <c r="P281" i="3"/>
  <c r="W281" i="3"/>
  <c r="AA281" i="3"/>
  <c r="AB281" i="3"/>
  <c r="T281" i="3"/>
  <c r="S281" i="3"/>
  <c r="X281" i="3"/>
  <c r="U282" i="3" l="1"/>
  <c r="Y282" i="3"/>
  <c r="Z282" i="3"/>
  <c r="R283" i="3"/>
  <c r="V282" i="3"/>
  <c r="O282" i="3"/>
  <c r="Q282" i="3"/>
  <c r="P282" i="3"/>
  <c r="AA282" i="3"/>
  <c r="W282" i="3"/>
  <c r="AB282" i="3"/>
  <c r="T282" i="3"/>
  <c r="S282" i="3"/>
  <c r="X282" i="3"/>
  <c r="U283" i="3" l="1"/>
  <c r="R284" i="3"/>
  <c r="V283" i="3"/>
  <c r="Y283" i="3"/>
  <c r="Z283" i="3"/>
  <c r="Q283" i="3"/>
  <c r="O283" i="3"/>
  <c r="P283" i="3"/>
  <c r="W283" i="3"/>
  <c r="AB283" i="3"/>
  <c r="AA283" i="3"/>
  <c r="T283" i="3"/>
  <c r="X283" i="3"/>
  <c r="S283" i="3"/>
  <c r="Z284" i="3" l="1"/>
  <c r="U284" i="3"/>
  <c r="R285" i="3"/>
  <c r="V284" i="3"/>
  <c r="Y284" i="3"/>
  <c r="Q284" i="3"/>
  <c r="P284" i="3"/>
  <c r="O284" i="3"/>
  <c r="AA284" i="3"/>
  <c r="W284" i="3"/>
  <c r="AB284" i="3"/>
  <c r="T284" i="3"/>
  <c r="X284" i="3"/>
  <c r="S284" i="3"/>
  <c r="Z285" i="3" l="1"/>
  <c r="R286" i="3"/>
  <c r="U285" i="3"/>
  <c r="Y285" i="3"/>
  <c r="V285" i="3"/>
  <c r="O285" i="3"/>
  <c r="Q285" i="3"/>
  <c r="P285" i="3"/>
  <c r="W285" i="3"/>
  <c r="AA285" i="3"/>
  <c r="AB285" i="3"/>
  <c r="T285" i="3"/>
  <c r="X285" i="3"/>
  <c r="S285" i="3"/>
  <c r="Z286" i="3" l="1"/>
  <c r="R287" i="3"/>
  <c r="U286" i="3"/>
  <c r="Y286" i="3"/>
  <c r="V286" i="3"/>
  <c r="Q286" i="3"/>
  <c r="O286" i="3"/>
  <c r="P286" i="3"/>
  <c r="AA286" i="3"/>
  <c r="W286" i="3"/>
  <c r="AB286" i="3"/>
  <c r="T286" i="3"/>
  <c r="X286" i="3"/>
  <c r="S286" i="3"/>
  <c r="Y287" i="3" l="1"/>
  <c r="Z287" i="3"/>
  <c r="U287" i="3"/>
  <c r="R288" i="3"/>
  <c r="V287" i="3"/>
  <c r="Q287" i="3"/>
  <c r="O287" i="3"/>
  <c r="P287" i="3"/>
  <c r="AA287" i="3"/>
  <c r="W287" i="3"/>
  <c r="AB287" i="3"/>
  <c r="T287" i="3"/>
  <c r="X287" i="3"/>
  <c r="S287" i="3"/>
  <c r="V288" i="3" l="1"/>
  <c r="Y288" i="3"/>
  <c r="Z288" i="3"/>
  <c r="U288" i="3"/>
  <c r="R289" i="3"/>
  <c r="O288" i="3"/>
  <c r="P288" i="3"/>
  <c r="Q288" i="3"/>
  <c r="AA288" i="3"/>
  <c r="W288" i="3"/>
  <c r="AB288" i="3"/>
  <c r="T288" i="3"/>
  <c r="X288" i="3"/>
  <c r="S288" i="3"/>
  <c r="U289" i="3" l="1"/>
  <c r="Y289" i="3"/>
  <c r="Z289" i="3"/>
  <c r="R290" i="3"/>
  <c r="V289" i="3"/>
  <c r="Q289" i="3"/>
  <c r="O289" i="3"/>
  <c r="P289" i="3"/>
  <c r="W289" i="3"/>
  <c r="AA289" i="3"/>
  <c r="AB289" i="3"/>
  <c r="T289" i="3"/>
  <c r="X289" i="3"/>
  <c r="S289" i="3"/>
  <c r="U290" i="3" l="1"/>
  <c r="Y290" i="3"/>
  <c r="Z290" i="3"/>
  <c r="R291" i="3"/>
  <c r="V290" i="3"/>
  <c r="Q290" i="3"/>
  <c r="O290" i="3"/>
  <c r="P290" i="3"/>
  <c r="AA290" i="3"/>
  <c r="W290" i="3"/>
  <c r="AB290" i="3"/>
  <c r="X290" i="3"/>
  <c r="T290" i="3"/>
  <c r="S290" i="3"/>
  <c r="U291" i="3" l="1"/>
  <c r="R292" i="3"/>
  <c r="V291" i="3"/>
  <c r="Y291" i="3"/>
  <c r="Z291" i="3"/>
  <c r="Q291" i="3"/>
  <c r="O291" i="3"/>
  <c r="P291" i="3"/>
  <c r="AA291" i="3"/>
  <c r="W291" i="3"/>
  <c r="AB291" i="3"/>
  <c r="X291" i="3"/>
  <c r="T291" i="3"/>
  <c r="S291" i="3"/>
  <c r="Z292" i="3" l="1"/>
  <c r="U292" i="3"/>
  <c r="R293" i="3"/>
  <c r="V292" i="3"/>
  <c r="Y292" i="3"/>
  <c r="Q292" i="3"/>
  <c r="O292" i="3"/>
  <c r="P292" i="3"/>
  <c r="W292" i="3"/>
  <c r="AA292" i="3"/>
  <c r="AB292" i="3"/>
  <c r="T292" i="3"/>
  <c r="X292" i="3"/>
  <c r="S292" i="3"/>
  <c r="Z293" i="3" l="1"/>
  <c r="R294" i="3"/>
  <c r="U293" i="3"/>
  <c r="Y293" i="3"/>
  <c r="V293" i="3"/>
  <c r="Q293" i="3"/>
  <c r="O293" i="3"/>
  <c r="P293" i="3"/>
  <c r="AA293" i="3"/>
  <c r="W293" i="3"/>
  <c r="AB293" i="3"/>
  <c r="T293" i="3"/>
  <c r="X293" i="3"/>
  <c r="S293" i="3"/>
  <c r="Z294" i="3" l="1"/>
  <c r="R295" i="3"/>
  <c r="U294" i="3"/>
  <c r="Y294" i="3"/>
  <c r="V294" i="3"/>
  <c r="P294" i="3"/>
  <c r="Q294" i="3"/>
  <c r="O294" i="3"/>
  <c r="AA294" i="3"/>
  <c r="W294" i="3"/>
  <c r="AB294" i="3"/>
  <c r="X294" i="3"/>
  <c r="T294" i="3"/>
  <c r="S294" i="3"/>
  <c r="Y295" i="3" l="1"/>
  <c r="Z295" i="3"/>
  <c r="U295" i="3"/>
  <c r="R296" i="3"/>
  <c r="V295" i="3"/>
  <c r="O295" i="3"/>
  <c r="P295" i="3"/>
  <c r="Q295" i="3"/>
  <c r="AA295" i="3"/>
  <c r="W295" i="3"/>
  <c r="AB295" i="3"/>
  <c r="T295" i="3"/>
  <c r="X295" i="3"/>
  <c r="S295" i="3"/>
  <c r="V296" i="3" l="1"/>
  <c r="Y296" i="3"/>
  <c r="Z296" i="3"/>
  <c r="U296" i="3"/>
  <c r="R297" i="3"/>
  <c r="Q296" i="3"/>
  <c r="O296" i="3"/>
  <c r="P296" i="3"/>
  <c r="AA296" i="3"/>
  <c r="W296" i="3"/>
  <c r="AB296" i="3"/>
  <c r="T296" i="3"/>
  <c r="X296" i="3"/>
  <c r="S296" i="3"/>
  <c r="U297" i="3" l="1"/>
  <c r="Y297" i="3"/>
  <c r="Z297" i="3"/>
  <c r="R298" i="3"/>
  <c r="V297" i="3"/>
  <c r="P297" i="3"/>
  <c r="Q297" i="3"/>
  <c r="O297" i="3"/>
  <c r="W297" i="3"/>
  <c r="AA297" i="3"/>
  <c r="AB297" i="3"/>
  <c r="T297" i="3"/>
  <c r="X297" i="3"/>
  <c r="S297" i="3"/>
  <c r="U298" i="3" l="1"/>
  <c r="Y298" i="3"/>
  <c r="Z298" i="3"/>
  <c r="R299" i="3"/>
  <c r="V298" i="3"/>
  <c r="Q298" i="3"/>
  <c r="O298" i="3"/>
  <c r="P298" i="3"/>
  <c r="AA298" i="3"/>
  <c r="W298" i="3"/>
  <c r="AB298" i="3"/>
  <c r="T298" i="3"/>
  <c r="S298" i="3"/>
  <c r="X298" i="3"/>
  <c r="U299" i="3" l="1"/>
  <c r="R300" i="3"/>
  <c r="V299" i="3"/>
  <c r="Y299" i="3"/>
  <c r="Z299" i="3"/>
  <c r="Q299" i="3"/>
  <c r="O299" i="3"/>
  <c r="P299" i="3"/>
  <c r="W299" i="3"/>
  <c r="AA299" i="3"/>
  <c r="AB299" i="3"/>
  <c r="X299" i="3"/>
  <c r="T299" i="3"/>
  <c r="S299" i="3"/>
  <c r="Z300" i="3" l="1"/>
  <c r="U300" i="3"/>
  <c r="R301" i="3"/>
  <c r="V300" i="3"/>
  <c r="Y300" i="3"/>
  <c r="P300" i="3"/>
  <c r="Q300" i="3"/>
  <c r="O300" i="3"/>
  <c r="W300" i="3"/>
  <c r="AA300" i="3"/>
  <c r="AB300" i="3"/>
  <c r="T300" i="3"/>
  <c r="X300" i="3"/>
  <c r="S300" i="3"/>
  <c r="Z301" i="3" l="1"/>
  <c r="R302" i="3"/>
  <c r="U301" i="3"/>
  <c r="Y301" i="3"/>
  <c r="V301" i="3"/>
  <c r="Q301" i="3"/>
  <c r="P301" i="3"/>
  <c r="O301" i="3"/>
  <c r="W301" i="3"/>
  <c r="AA301" i="3"/>
  <c r="AB301" i="3"/>
  <c r="T301" i="3"/>
  <c r="X301" i="3"/>
  <c r="S301" i="3"/>
  <c r="Z302" i="3" l="1"/>
  <c r="R303" i="3"/>
  <c r="U302" i="3"/>
  <c r="Y302" i="3"/>
  <c r="V302" i="3"/>
  <c r="Q302" i="3"/>
  <c r="O302" i="3"/>
  <c r="P302" i="3"/>
  <c r="AA302" i="3"/>
  <c r="W302" i="3"/>
  <c r="AB302" i="3"/>
  <c r="T302" i="3"/>
  <c r="S302" i="3"/>
  <c r="X302" i="3"/>
  <c r="Y303" i="3" l="1"/>
  <c r="Z303" i="3"/>
  <c r="U303" i="3"/>
  <c r="R304" i="3"/>
  <c r="V303" i="3"/>
  <c r="O303" i="3"/>
  <c r="Q303" i="3"/>
  <c r="P303" i="3"/>
  <c r="AA303" i="3"/>
  <c r="W303" i="3"/>
  <c r="AB303" i="3"/>
  <c r="T303" i="3"/>
  <c r="X303" i="3"/>
  <c r="S303" i="3"/>
  <c r="V304" i="3" l="1"/>
  <c r="Y304" i="3"/>
  <c r="Z304" i="3"/>
  <c r="R305" i="3"/>
  <c r="U304" i="3"/>
  <c r="Q304" i="3"/>
  <c r="O304" i="3"/>
  <c r="P304" i="3"/>
  <c r="AA304" i="3"/>
  <c r="W304" i="3"/>
  <c r="AB304" i="3"/>
  <c r="T304" i="3"/>
  <c r="X304" i="3"/>
  <c r="S304" i="3"/>
  <c r="U305" i="3" l="1"/>
  <c r="Y305" i="3"/>
  <c r="Z305" i="3"/>
  <c r="R306" i="3"/>
  <c r="V305" i="3"/>
  <c r="Q305" i="3"/>
  <c r="P305" i="3"/>
  <c r="O305" i="3"/>
  <c r="W305" i="3"/>
  <c r="AA305" i="3"/>
  <c r="AB305" i="3"/>
  <c r="T305" i="3"/>
  <c r="S305" i="3"/>
  <c r="X305" i="3"/>
  <c r="U306" i="3" l="1"/>
  <c r="Y306" i="3"/>
  <c r="Z306" i="3"/>
  <c r="R307" i="3"/>
  <c r="V306" i="3"/>
  <c r="Q306" i="3"/>
  <c r="O306" i="3"/>
  <c r="P306" i="3"/>
  <c r="AA306" i="3"/>
  <c r="W306" i="3"/>
  <c r="AB306" i="3"/>
  <c r="T306" i="3"/>
  <c r="X306" i="3"/>
  <c r="S306" i="3"/>
  <c r="U307" i="3" l="1"/>
  <c r="R308" i="3"/>
  <c r="V307" i="3"/>
  <c r="Y307" i="3"/>
  <c r="Z307" i="3"/>
  <c r="Q307" i="3"/>
  <c r="P307" i="3"/>
  <c r="O307" i="3"/>
  <c r="AA307" i="3"/>
  <c r="W307" i="3"/>
  <c r="AB307" i="3"/>
  <c r="X307" i="3"/>
  <c r="T307" i="3"/>
  <c r="S307" i="3"/>
  <c r="Z308" i="3" l="1"/>
  <c r="U308" i="3"/>
  <c r="R309" i="3"/>
  <c r="V308" i="3"/>
  <c r="Y308" i="3"/>
  <c r="Q308" i="3"/>
  <c r="O308" i="3"/>
  <c r="P308" i="3"/>
  <c r="AB308" i="3"/>
  <c r="W308" i="3"/>
  <c r="AA308" i="3"/>
  <c r="T308" i="3"/>
  <c r="X308" i="3"/>
  <c r="S308" i="3"/>
  <c r="Z309" i="3" l="1"/>
  <c r="R310" i="3"/>
  <c r="U309" i="3"/>
  <c r="Y309" i="3"/>
  <c r="V309" i="3"/>
  <c r="Q309" i="3"/>
  <c r="O309" i="3"/>
  <c r="P309" i="3"/>
  <c r="AA309" i="3"/>
  <c r="W309" i="3"/>
  <c r="AB309" i="3"/>
  <c r="S309" i="3"/>
  <c r="T309" i="3"/>
  <c r="X309" i="3"/>
  <c r="Z310" i="3" l="1"/>
  <c r="R311" i="3"/>
  <c r="U310" i="3"/>
  <c r="Y310" i="3"/>
  <c r="V310" i="3"/>
  <c r="O310" i="3"/>
  <c r="Q310" i="3"/>
  <c r="P310" i="3"/>
  <c r="AB310" i="3"/>
  <c r="AA310" i="3"/>
  <c r="W310" i="3"/>
  <c r="T310" i="3"/>
  <c r="X310" i="3"/>
  <c r="S310" i="3"/>
  <c r="Y311" i="3" l="1"/>
  <c r="Z311" i="3"/>
  <c r="U311" i="3"/>
  <c r="R312" i="3"/>
  <c r="V311" i="3"/>
  <c r="O311" i="3"/>
  <c r="Q311" i="3"/>
  <c r="P311" i="3"/>
  <c r="AA311" i="3"/>
  <c r="W311" i="3"/>
  <c r="AB311" i="3"/>
  <c r="T311" i="3"/>
  <c r="X311" i="3"/>
  <c r="S311" i="3"/>
  <c r="V312" i="3" l="1"/>
  <c r="Y312" i="3"/>
  <c r="Z312" i="3"/>
  <c r="U312" i="3"/>
  <c r="R313" i="3"/>
  <c r="Q312" i="3"/>
  <c r="O312" i="3"/>
  <c r="P312" i="3"/>
  <c r="AA312" i="3"/>
  <c r="W312" i="3"/>
  <c r="AB312" i="3"/>
  <c r="T312" i="3"/>
  <c r="X312" i="3"/>
  <c r="S312" i="3"/>
  <c r="U313" i="3" l="1"/>
  <c r="Y313" i="3"/>
  <c r="Z313" i="3"/>
  <c r="R314" i="3"/>
  <c r="V313" i="3"/>
  <c r="Q313" i="3"/>
  <c r="O313" i="3"/>
  <c r="P313" i="3"/>
  <c r="W313" i="3"/>
  <c r="AA313" i="3"/>
  <c r="AB313" i="3"/>
  <c r="T313" i="3"/>
  <c r="X313" i="3"/>
  <c r="S313" i="3"/>
  <c r="U314" i="3" l="1"/>
  <c r="Y314" i="3"/>
  <c r="Z314" i="3"/>
  <c r="R315" i="3"/>
  <c r="V314" i="3"/>
  <c r="O314" i="3"/>
  <c r="P314" i="3"/>
  <c r="Q314" i="3"/>
  <c r="AA314" i="3"/>
  <c r="W314" i="3"/>
  <c r="AB314" i="3"/>
  <c r="T314" i="3"/>
  <c r="S314" i="3"/>
  <c r="X314" i="3"/>
  <c r="U315" i="3" l="1"/>
  <c r="R316" i="3"/>
  <c r="V315" i="3"/>
  <c r="Y315" i="3"/>
  <c r="Z315" i="3"/>
  <c r="Q315" i="3"/>
  <c r="P315" i="3"/>
  <c r="O315" i="3"/>
  <c r="W315" i="3"/>
  <c r="AB315" i="3"/>
  <c r="AA315" i="3"/>
  <c r="X315" i="3"/>
  <c r="T315" i="3"/>
  <c r="S315" i="3"/>
  <c r="Z316" i="3" l="1"/>
  <c r="U316" i="3"/>
  <c r="R317" i="3"/>
  <c r="V316" i="3"/>
  <c r="Y316" i="3"/>
  <c r="Q316" i="3"/>
  <c r="O316" i="3"/>
  <c r="P316" i="3"/>
  <c r="AA316" i="3"/>
  <c r="W316" i="3"/>
  <c r="AB316" i="3"/>
  <c r="T316" i="3"/>
  <c r="X316" i="3"/>
  <c r="S316" i="3"/>
  <c r="Z317" i="3" l="1"/>
  <c r="R318" i="3"/>
  <c r="U317" i="3"/>
  <c r="Y317" i="3"/>
  <c r="V317" i="3"/>
  <c r="Q317" i="3"/>
  <c r="O317" i="3"/>
  <c r="P317" i="3"/>
  <c r="W317" i="3"/>
  <c r="AA317" i="3"/>
  <c r="AB317" i="3"/>
  <c r="T317" i="3"/>
  <c r="S317" i="3"/>
  <c r="X317" i="3"/>
  <c r="Z318" i="3" l="1"/>
  <c r="R319" i="3"/>
  <c r="U318" i="3"/>
  <c r="Y318" i="3"/>
  <c r="V318" i="3"/>
  <c r="P318" i="3"/>
  <c r="Q318" i="3"/>
  <c r="O318" i="3"/>
  <c r="AA318" i="3"/>
  <c r="W318" i="3"/>
  <c r="AB318" i="3"/>
  <c r="T318" i="3"/>
  <c r="X318" i="3"/>
  <c r="S318" i="3"/>
  <c r="Y319" i="3" l="1"/>
  <c r="Z319" i="3"/>
  <c r="U319" i="3"/>
  <c r="R320" i="3"/>
  <c r="V319" i="3"/>
  <c r="Q319" i="3"/>
  <c r="P319" i="3"/>
  <c r="O319" i="3"/>
  <c r="AA319" i="3"/>
  <c r="W319" i="3"/>
  <c r="AB319" i="3"/>
  <c r="T319" i="3"/>
  <c r="X319" i="3"/>
  <c r="S319" i="3"/>
  <c r="V320" i="3" l="1"/>
  <c r="Y320" i="3"/>
  <c r="Z320" i="3"/>
  <c r="U320" i="3"/>
  <c r="R321" i="3"/>
  <c r="Q320" i="3"/>
  <c r="O320" i="3"/>
  <c r="P320" i="3"/>
  <c r="AA320" i="3"/>
  <c r="W320" i="3"/>
  <c r="AB320" i="3"/>
  <c r="T320" i="3"/>
  <c r="X320" i="3"/>
  <c r="S320" i="3"/>
  <c r="U321" i="3" l="1"/>
  <c r="Y321" i="3"/>
  <c r="Z321" i="3"/>
  <c r="R322" i="3"/>
  <c r="V321" i="3"/>
  <c r="Q321" i="3"/>
  <c r="P321" i="3"/>
  <c r="O321" i="3"/>
  <c r="W321" i="3"/>
  <c r="AA321" i="3"/>
  <c r="AB321" i="3"/>
  <c r="T321" i="3"/>
  <c r="X321" i="3"/>
  <c r="S321" i="3"/>
  <c r="U322" i="3" l="1"/>
  <c r="Y322" i="3"/>
  <c r="Z322" i="3"/>
  <c r="R323" i="3"/>
  <c r="V322" i="3"/>
  <c r="O322" i="3"/>
  <c r="Q322" i="3"/>
  <c r="P322" i="3"/>
  <c r="AA322" i="3"/>
  <c r="W322" i="3"/>
  <c r="AB322" i="3"/>
  <c r="T322" i="3"/>
  <c r="X322" i="3"/>
  <c r="S322" i="3"/>
  <c r="U323" i="3" l="1"/>
  <c r="R324" i="3"/>
  <c r="V323" i="3"/>
  <c r="Y323" i="3"/>
  <c r="Z323" i="3"/>
  <c r="Q323" i="3"/>
  <c r="P323" i="3"/>
  <c r="O323" i="3"/>
  <c r="AA323" i="3"/>
  <c r="W323" i="3"/>
  <c r="AB323" i="3"/>
  <c r="X323" i="3"/>
  <c r="T323" i="3"/>
  <c r="S323" i="3"/>
  <c r="Z324" i="3" l="1"/>
  <c r="U324" i="3"/>
  <c r="R325" i="3"/>
  <c r="V324" i="3"/>
  <c r="Y324" i="3"/>
  <c r="Q324" i="3"/>
  <c r="O324" i="3"/>
  <c r="P324" i="3"/>
  <c r="W324" i="3"/>
  <c r="AA324" i="3"/>
  <c r="AB324" i="3"/>
  <c r="T324" i="3"/>
  <c r="X324" i="3"/>
  <c r="S324" i="3"/>
  <c r="Z325" i="3" l="1"/>
  <c r="R326" i="3"/>
  <c r="U325" i="3"/>
  <c r="Y325" i="3"/>
  <c r="V325" i="3"/>
  <c r="P325" i="3"/>
  <c r="O325" i="3"/>
  <c r="Q325" i="3"/>
  <c r="AA325" i="3"/>
  <c r="W325" i="3"/>
  <c r="AB325" i="3"/>
  <c r="T325" i="3"/>
  <c r="X325" i="3"/>
  <c r="S325" i="3"/>
  <c r="Z326" i="3" l="1"/>
  <c r="R327" i="3"/>
  <c r="U326" i="3"/>
  <c r="Y326" i="3"/>
  <c r="V326" i="3"/>
  <c r="Q326" i="3"/>
  <c r="P326" i="3"/>
  <c r="O326" i="3"/>
  <c r="AA326" i="3"/>
  <c r="W326" i="3"/>
  <c r="AB326" i="3"/>
  <c r="X326" i="3"/>
  <c r="T326" i="3"/>
  <c r="S326" i="3"/>
  <c r="Y327" i="3" l="1"/>
  <c r="Z327" i="3"/>
  <c r="U327" i="3"/>
  <c r="R328" i="3"/>
  <c r="V327" i="3"/>
  <c r="Q327" i="3"/>
  <c r="P327" i="3"/>
  <c r="O327" i="3"/>
  <c r="AA327" i="3"/>
  <c r="W327" i="3"/>
  <c r="AB327" i="3"/>
  <c r="T327" i="3"/>
  <c r="X327" i="3"/>
  <c r="S327" i="3"/>
  <c r="V328" i="3" l="1"/>
  <c r="Y328" i="3"/>
  <c r="Z328" i="3"/>
  <c r="U328" i="3"/>
  <c r="R329" i="3"/>
  <c r="Q328" i="3"/>
  <c r="O328" i="3"/>
  <c r="P328" i="3"/>
  <c r="AA328" i="3"/>
  <c r="W328" i="3"/>
  <c r="AB328" i="3"/>
  <c r="T328" i="3"/>
  <c r="X328" i="3"/>
  <c r="S328" i="3"/>
  <c r="U329" i="3" l="1"/>
  <c r="Y329" i="3"/>
  <c r="Z329" i="3"/>
  <c r="R330" i="3"/>
  <c r="V329" i="3"/>
  <c r="Q329" i="3"/>
  <c r="O329" i="3"/>
  <c r="P329" i="3"/>
  <c r="W329" i="3"/>
  <c r="AA329" i="3"/>
  <c r="AB329" i="3"/>
  <c r="T329" i="3"/>
  <c r="X329" i="3"/>
  <c r="S329" i="3"/>
  <c r="U330" i="3" l="1"/>
  <c r="Y330" i="3"/>
  <c r="Z330" i="3"/>
  <c r="R331" i="3"/>
  <c r="V330" i="3"/>
  <c r="Q330" i="3"/>
  <c r="O330" i="3"/>
  <c r="P330" i="3"/>
  <c r="AA330" i="3"/>
  <c r="W330" i="3"/>
  <c r="AB330" i="3"/>
  <c r="T330" i="3"/>
  <c r="S330" i="3"/>
  <c r="X330" i="3"/>
  <c r="U331" i="3" l="1"/>
  <c r="R332" i="3"/>
  <c r="V331" i="3"/>
  <c r="Y331" i="3"/>
  <c r="Z331" i="3"/>
  <c r="O331" i="3"/>
  <c r="P331" i="3"/>
  <c r="Q331" i="3"/>
  <c r="W331" i="3"/>
  <c r="AA331" i="3"/>
  <c r="AB331" i="3"/>
  <c r="T331" i="3"/>
  <c r="X331" i="3"/>
  <c r="S331" i="3"/>
  <c r="Z332" i="3" l="1"/>
  <c r="U332" i="3"/>
  <c r="R333" i="3"/>
  <c r="V332" i="3"/>
  <c r="Y332" i="3"/>
  <c r="P332" i="3"/>
  <c r="Q332" i="3"/>
  <c r="O332" i="3"/>
  <c r="W332" i="3"/>
  <c r="AA332" i="3"/>
  <c r="AB332" i="3"/>
  <c r="X332" i="3"/>
  <c r="T332" i="3"/>
  <c r="S332" i="3"/>
  <c r="Z333" i="3" l="1"/>
  <c r="R334" i="3"/>
  <c r="U333" i="3"/>
  <c r="Y333" i="3"/>
  <c r="V333" i="3"/>
  <c r="P333" i="3"/>
  <c r="Q333" i="3"/>
  <c r="O333" i="3"/>
  <c r="W333" i="3"/>
  <c r="AA333" i="3"/>
  <c r="AB333" i="3"/>
  <c r="T333" i="3"/>
  <c r="X333" i="3"/>
  <c r="S333" i="3"/>
  <c r="Z334" i="3" l="1"/>
  <c r="R335" i="3"/>
  <c r="U334" i="3"/>
  <c r="Y334" i="3"/>
  <c r="V334" i="3"/>
  <c r="Q334" i="3"/>
  <c r="P334" i="3"/>
  <c r="O334" i="3"/>
  <c r="AA334" i="3"/>
  <c r="W334" i="3"/>
  <c r="AB334" i="3"/>
  <c r="T334" i="3"/>
  <c r="X334" i="3"/>
  <c r="S334" i="3"/>
  <c r="Y335" i="3" l="1"/>
  <c r="Z335" i="3"/>
  <c r="U335" i="3"/>
  <c r="R336" i="3"/>
  <c r="V335" i="3"/>
  <c r="Q335" i="3"/>
  <c r="O335" i="3"/>
  <c r="P335" i="3"/>
  <c r="AA335" i="3"/>
  <c r="W335" i="3"/>
  <c r="AB335" i="3"/>
  <c r="T335" i="3"/>
  <c r="X335" i="3"/>
  <c r="S335" i="3"/>
  <c r="V336" i="3" l="1"/>
  <c r="Y336" i="3"/>
  <c r="Z336" i="3"/>
  <c r="U336" i="3"/>
  <c r="R337" i="3"/>
  <c r="P336" i="3"/>
  <c r="O336" i="3"/>
  <c r="Q336" i="3"/>
  <c r="AA336" i="3"/>
  <c r="W336" i="3"/>
  <c r="AB336" i="3"/>
  <c r="T336" i="3"/>
  <c r="X336" i="3"/>
  <c r="S336" i="3"/>
  <c r="U337" i="3" l="1"/>
  <c r="Y337" i="3"/>
  <c r="Z337" i="3"/>
  <c r="R338" i="3"/>
  <c r="V337" i="3"/>
  <c r="Q337" i="3"/>
  <c r="P337" i="3"/>
  <c r="O337" i="3"/>
  <c r="W337" i="3"/>
  <c r="AA337" i="3"/>
  <c r="AB337" i="3"/>
  <c r="T337" i="3"/>
  <c r="S337" i="3"/>
  <c r="X337" i="3"/>
  <c r="U338" i="3" l="1"/>
  <c r="Y338" i="3"/>
  <c r="Z338" i="3"/>
  <c r="R339" i="3"/>
  <c r="V338" i="3"/>
  <c r="Q338" i="3"/>
  <c r="O338" i="3"/>
  <c r="P338" i="3"/>
  <c r="AA338" i="3"/>
  <c r="W338" i="3"/>
  <c r="AB338" i="3"/>
  <c r="X338" i="3"/>
  <c r="T338" i="3"/>
  <c r="S338" i="3"/>
  <c r="U339" i="3" l="1"/>
  <c r="R340" i="3"/>
  <c r="V339" i="3"/>
  <c r="Z339" i="3"/>
  <c r="Y339" i="3"/>
  <c r="Q339" i="3"/>
  <c r="O339" i="3"/>
  <c r="P339" i="3"/>
  <c r="AA339" i="3"/>
  <c r="W339" i="3"/>
  <c r="AB339" i="3"/>
  <c r="X339" i="3"/>
  <c r="T339" i="3"/>
  <c r="S339" i="3"/>
  <c r="Z340" i="3" l="1"/>
  <c r="U340" i="3"/>
  <c r="R341" i="3"/>
  <c r="V340" i="3"/>
  <c r="Y340" i="3"/>
  <c r="O340" i="3"/>
  <c r="P340" i="3"/>
  <c r="Q340" i="3"/>
  <c r="AB340" i="3"/>
  <c r="W340" i="3"/>
  <c r="AA340" i="3"/>
  <c r="T340" i="3"/>
  <c r="X340" i="3"/>
  <c r="S340" i="3"/>
  <c r="Z341" i="3" l="1"/>
  <c r="R342" i="3"/>
  <c r="U341" i="3"/>
  <c r="Y341" i="3"/>
  <c r="V341" i="3"/>
  <c r="Q341" i="3"/>
  <c r="O341" i="3"/>
  <c r="P341" i="3"/>
  <c r="AA341" i="3"/>
  <c r="W341" i="3"/>
  <c r="AB341" i="3"/>
  <c r="X341" i="3"/>
  <c r="T341" i="3"/>
  <c r="S341" i="3"/>
  <c r="Z342" i="3" l="1"/>
  <c r="R343" i="3"/>
  <c r="U342" i="3"/>
  <c r="Y342" i="3"/>
  <c r="V342" i="3"/>
  <c r="Q342" i="3"/>
  <c r="O342" i="3"/>
  <c r="P342" i="3"/>
  <c r="AA342" i="3"/>
  <c r="W342" i="3"/>
  <c r="AB342" i="3"/>
  <c r="T342" i="3"/>
  <c r="X342" i="3"/>
  <c r="S342" i="3"/>
  <c r="Y343" i="3" l="1"/>
  <c r="Z343" i="3"/>
  <c r="R344" i="3"/>
  <c r="V343" i="3"/>
  <c r="U343" i="3"/>
  <c r="P343" i="3"/>
  <c r="Q343" i="3"/>
  <c r="O343" i="3"/>
  <c r="AA343" i="3"/>
  <c r="W343" i="3"/>
  <c r="AB343" i="3"/>
  <c r="T343" i="3"/>
  <c r="S343" i="3"/>
  <c r="X343" i="3"/>
  <c r="V344" i="3" l="1"/>
  <c r="R345" i="3"/>
  <c r="U344" i="3"/>
  <c r="Z344" i="3"/>
  <c r="Y344" i="3"/>
  <c r="Q344" i="3"/>
  <c r="P344" i="3"/>
  <c r="O344" i="3"/>
  <c r="AA344" i="3"/>
  <c r="W344" i="3"/>
  <c r="AB344" i="3"/>
  <c r="T344" i="3"/>
  <c r="X344" i="3"/>
  <c r="S344" i="3"/>
  <c r="U345" i="3" l="1"/>
  <c r="Y345" i="3"/>
  <c r="Z345" i="3"/>
  <c r="R346" i="3"/>
  <c r="V345" i="3"/>
  <c r="Q345" i="3"/>
  <c r="P345" i="3"/>
  <c r="O345" i="3"/>
  <c r="W345" i="3"/>
  <c r="AA345" i="3"/>
  <c r="AB345" i="3"/>
  <c r="T345" i="3"/>
  <c r="S345" i="3"/>
  <c r="X345" i="3"/>
  <c r="U346" i="3" l="1"/>
  <c r="Y346" i="3"/>
  <c r="Z346" i="3"/>
  <c r="R347" i="3"/>
  <c r="V346" i="3"/>
  <c r="Q346" i="3"/>
  <c r="O346" i="3"/>
  <c r="P346" i="3"/>
  <c r="AA346" i="3"/>
  <c r="W346" i="3"/>
  <c r="AB346" i="3"/>
  <c r="T346" i="3"/>
  <c r="S346" i="3"/>
  <c r="X346" i="3"/>
  <c r="U347" i="3" l="1"/>
  <c r="R348" i="3"/>
  <c r="Y347" i="3"/>
  <c r="V347" i="3"/>
  <c r="Z347" i="3"/>
  <c r="O347" i="3"/>
  <c r="P347" i="3"/>
  <c r="Q347" i="3"/>
  <c r="W347" i="3"/>
  <c r="AB347" i="3"/>
  <c r="AA347" i="3"/>
  <c r="T347" i="3"/>
  <c r="X347" i="3"/>
  <c r="S347" i="3"/>
  <c r="Z348" i="3" l="1"/>
  <c r="Y348" i="3"/>
  <c r="R349" i="3"/>
  <c r="V348" i="3"/>
  <c r="U348" i="3"/>
  <c r="O348" i="3"/>
  <c r="Q348" i="3"/>
  <c r="P348" i="3"/>
  <c r="AA348" i="3"/>
  <c r="W348" i="3"/>
  <c r="AB348" i="3"/>
  <c r="T348" i="3"/>
  <c r="X348" i="3"/>
  <c r="S348" i="3"/>
  <c r="Z349" i="3" l="1"/>
  <c r="R350" i="3"/>
  <c r="U349" i="3"/>
  <c r="Y349" i="3"/>
  <c r="V349" i="3"/>
  <c r="Q349" i="3"/>
  <c r="O349" i="3"/>
  <c r="P349" i="3"/>
  <c r="W349" i="3"/>
  <c r="AA349" i="3"/>
  <c r="AB349" i="3"/>
  <c r="T349" i="3"/>
  <c r="X349" i="3"/>
  <c r="S349" i="3"/>
  <c r="Z350" i="3" l="1"/>
  <c r="R351" i="3"/>
  <c r="U350" i="3"/>
  <c r="Y350" i="3"/>
  <c r="V350" i="3"/>
  <c r="Q350" i="3"/>
  <c r="P350" i="3"/>
  <c r="O350" i="3"/>
  <c r="AA350" i="3"/>
  <c r="W350" i="3"/>
  <c r="AB350" i="3"/>
  <c r="T350" i="3"/>
  <c r="S350" i="3"/>
  <c r="X350" i="3"/>
  <c r="Y351" i="3" l="1"/>
  <c r="U351" i="3"/>
  <c r="V351" i="3"/>
  <c r="R352" i="3"/>
  <c r="Z351" i="3"/>
  <c r="Q351" i="3"/>
  <c r="P351" i="3"/>
  <c r="O351" i="3"/>
  <c r="AA351" i="3"/>
  <c r="W351" i="3"/>
  <c r="AB351" i="3"/>
  <c r="T351" i="3"/>
  <c r="X351" i="3"/>
  <c r="S351" i="3"/>
  <c r="V352" i="3" l="1"/>
  <c r="U352" i="3"/>
  <c r="Y352" i="3"/>
  <c r="Z352" i="3"/>
  <c r="R353" i="3"/>
  <c r="O352" i="3"/>
  <c r="Q352" i="3"/>
  <c r="P352" i="3"/>
  <c r="AA352" i="3"/>
  <c r="W352" i="3"/>
  <c r="AB352" i="3"/>
  <c r="T352" i="3"/>
  <c r="X352" i="3"/>
  <c r="S352" i="3"/>
  <c r="U353" i="3" l="1"/>
  <c r="Y353" i="3"/>
  <c r="Z353" i="3"/>
  <c r="R354" i="3"/>
  <c r="V353" i="3"/>
  <c r="Q353" i="3"/>
  <c r="P353" i="3"/>
  <c r="O353" i="3"/>
  <c r="W353" i="3"/>
  <c r="AA353" i="3"/>
  <c r="AB353" i="3"/>
  <c r="T353" i="3"/>
  <c r="X353" i="3"/>
  <c r="S353" i="3"/>
  <c r="U354" i="3" l="1"/>
  <c r="Z354" i="3"/>
  <c r="Y354" i="3"/>
  <c r="R355" i="3"/>
  <c r="V354" i="3"/>
  <c r="Q354" i="3"/>
  <c r="O354" i="3"/>
  <c r="P354" i="3"/>
  <c r="AA354" i="3"/>
  <c r="W354" i="3"/>
  <c r="AB354" i="3"/>
  <c r="T354" i="3"/>
  <c r="X354" i="3"/>
  <c r="S354" i="3"/>
  <c r="U355" i="3" l="1"/>
  <c r="R356" i="3"/>
  <c r="Z355" i="3"/>
  <c r="Y355" i="3"/>
  <c r="V355" i="3"/>
  <c r="Q355" i="3"/>
  <c r="P355" i="3"/>
  <c r="O355" i="3"/>
  <c r="AA355" i="3"/>
  <c r="W355" i="3"/>
  <c r="AB355" i="3"/>
  <c r="X355" i="3"/>
  <c r="T355" i="3"/>
  <c r="S355" i="3"/>
  <c r="Z356" i="3" l="1"/>
  <c r="R357" i="3"/>
  <c r="U356" i="3"/>
  <c r="V356" i="3"/>
  <c r="Y356" i="3"/>
  <c r="Q356" i="3"/>
  <c r="O356" i="3"/>
  <c r="P356" i="3"/>
  <c r="W356" i="3"/>
  <c r="AA356" i="3"/>
  <c r="AB356" i="3"/>
  <c r="T356" i="3"/>
  <c r="X356" i="3"/>
  <c r="S356" i="3"/>
  <c r="Z357" i="3" l="1"/>
  <c r="R358" i="3"/>
  <c r="U357" i="3"/>
  <c r="Y357" i="3"/>
  <c r="V357" i="3"/>
  <c r="Q357" i="3"/>
  <c r="O357" i="3"/>
  <c r="P357" i="3"/>
  <c r="AA357" i="3"/>
  <c r="W357" i="3"/>
  <c r="AB357" i="3"/>
  <c r="T357" i="3"/>
  <c r="S357" i="3"/>
  <c r="X357" i="3"/>
  <c r="Z358" i="3" l="1"/>
  <c r="U358" i="3"/>
  <c r="Y358" i="3"/>
  <c r="R359" i="3"/>
  <c r="V358" i="3"/>
  <c r="O358" i="3"/>
  <c r="Q358" i="3"/>
  <c r="P358" i="3"/>
  <c r="AB358" i="3"/>
  <c r="AA358" i="3"/>
  <c r="W358" i="3"/>
  <c r="X358" i="3"/>
  <c r="T358" i="3"/>
  <c r="S358" i="3"/>
  <c r="Y359" i="3" l="1"/>
  <c r="V359" i="3"/>
  <c r="Z359" i="3"/>
  <c r="R360" i="3"/>
  <c r="U359" i="3"/>
  <c r="Q359" i="3"/>
  <c r="O359" i="3"/>
  <c r="P359" i="3"/>
  <c r="AA359" i="3"/>
  <c r="W359" i="3"/>
  <c r="AB359" i="3"/>
  <c r="T359" i="3"/>
  <c r="X359" i="3"/>
  <c r="S359" i="3"/>
  <c r="V360" i="3" l="1"/>
  <c r="Y360" i="3"/>
  <c r="Z360" i="3"/>
  <c r="U360" i="3"/>
  <c r="R361" i="3"/>
  <c r="Q360" i="3"/>
  <c r="P360" i="3"/>
  <c r="O360" i="3"/>
  <c r="AA360" i="3"/>
  <c r="W360" i="3"/>
  <c r="AB360" i="3"/>
  <c r="T360" i="3"/>
  <c r="X360" i="3"/>
  <c r="S360" i="3"/>
  <c r="U361" i="3" l="1"/>
  <c r="Z361" i="3"/>
  <c r="Y361" i="3"/>
  <c r="R362" i="3"/>
  <c r="V361" i="3"/>
  <c r="Q361" i="3"/>
  <c r="P361" i="3"/>
  <c r="O361" i="3"/>
  <c r="W361" i="3"/>
  <c r="AA361" i="3"/>
  <c r="AB361" i="3"/>
  <c r="T361" i="3"/>
  <c r="X361" i="3"/>
  <c r="S361" i="3"/>
  <c r="U362" i="3" l="1"/>
  <c r="R363" i="3"/>
  <c r="Y362" i="3"/>
  <c r="Z362" i="3"/>
  <c r="V362" i="3"/>
  <c r="Q362" i="3"/>
  <c r="O362" i="3"/>
  <c r="P362" i="3"/>
  <c r="AA362" i="3"/>
  <c r="W362" i="3"/>
  <c r="AB362" i="3"/>
  <c r="T362" i="3"/>
  <c r="S362" i="3"/>
  <c r="X362" i="3"/>
  <c r="U363" i="3" l="1"/>
  <c r="R364" i="3"/>
  <c r="Z363" i="3"/>
  <c r="V363" i="3"/>
  <c r="Y363" i="3"/>
  <c r="Q363" i="3"/>
  <c r="P363" i="3"/>
  <c r="O363" i="3"/>
  <c r="W363" i="3"/>
  <c r="AA363" i="3"/>
  <c r="AB363" i="3"/>
  <c r="X363" i="3"/>
  <c r="T363" i="3"/>
  <c r="S363" i="3"/>
  <c r="Z364" i="3" l="1"/>
  <c r="U364" i="3"/>
  <c r="V364" i="3"/>
  <c r="R365" i="3"/>
  <c r="Y364" i="3"/>
  <c r="Q364" i="3"/>
  <c r="P364" i="3"/>
  <c r="O364" i="3"/>
  <c r="W364" i="3"/>
  <c r="AA364" i="3"/>
  <c r="AB364" i="3"/>
  <c r="S364" i="3"/>
  <c r="T364" i="3"/>
  <c r="X364" i="3"/>
  <c r="Z365" i="3" l="1"/>
  <c r="U365" i="3"/>
  <c r="Y365" i="3"/>
  <c r="R366" i="3"/>
  <c r="V365" i="3"/>
  <c r="Q365" i="3"/>
  <c r="P365" i="3"/>
  <c r="O365" i="3"/>
  <c r="W365" i="3"/>
  <c r="AA365" i="3"/>
  <c r="AB365" i="3"/>
  <c r="T365" i="3"/>
  <c r="X365" i="3"/>
  <c r="S365" i="3"/>
  <c r="Z366" i="3" l="1"/>
  <c r="Y366" i="3"/>
  <c r="R367" i="3"/>
  <c r="U366" i="3"/>
  <c r="V366" i="3"/>
  <c r="O366" i="3"/>
  <c r="Q366" i="3"/>
  <c r="P366" i="3"/>
  <c r="AA366" i="3"/>
  <c r="W366" i="3"/>
  <c r="AB366" i="3"/>
  <c r="T366" i="3"/>
  <c r="X366" i="3"/>
  <c r="S366" i="3"/>
  <c r="Y367" i="3" l="1"/>
  <c r="Z367" i="3"/>
  <c r="V367" i="3"/>
  <c r="R368" i="3"/>
  <c r="U367" i="3"/>
  <c r="Q367" i="3"/>
  <c r="O367" i="3"/>
  <c r="P367" i="3"/>
  <c r="AA367" i="3"/>
  <c r="W367" i="3"/>
  <c r="AB367" i="3"/>
  <c r="T367" i="3"/>
  <c r="X367" i="3"/>
  <c r="S367" i="3"/>
  <c r="V368" i="3" l="1"/>
  <c r="Z368" i="3"/>
  <c r="R369" i="3"/>
  <c r="Y368" i="3"/>
  <c r="U368" i="3"/>
  <c r="Q368" i="3"/>
  <c r="O368" i="3"/>
  <c r="P368" i="3"/>
  <c r="AA368" i="3"/>
  <c r="W368" i="3"/>
  <c r="AB368" i="3"/>
  <c r="T368" i="3"/>
  <c r="X368" i="3"/>
  <c r="S368" i="3"/>
  <c r="U369" i="3" l="1"/>
  <c r="R370" i="3"/>
  <c r="Z369" i="3"/>
  <c r="Y369" i="3"/>
  <c r="V369" i="3"/>
  <c r="Q369" i="3"/>
  <c r="O369" i="3"/>
  <c r="P369" i="3"/>
  <c r="AA369" i="3"/>
  <c r="W369" i="3"/>
  <c r="AB369" i="3"/>
  <c r="T369" i="3"/>
  <c r="X369" i="3"/>
  <c r="S369" i="3"/>
  <c r="U370" i="3" l="1"/>
  <c r="Y370" i="3"/>
  <c r="Z370" i="3"/>
  <c r="R371" i="3"/>
  <c r="V370" i="3"/>
  <c r="P370" i="3"/>
  <c r="O370" i="3"/>
  <c r="Q370" i="3"/>
  <c r="AA370" i="3"/>
  <c r="W370" i="3"/>
  <c r="AB370" i="3"/>
  <c r="T370" i="3"/>
  <c r="X370" i="3"/>
  <c r="S370" i="3"/>
  <c r="U371" i="3" l="1"/>
  <c r="R372" i="3"/>
  <c r="V371" i="3"/>
  <c r="Y371" i="3"/>
  <c r="Z371" i="3"/>
  <c r="Q371" i="3"/>
  <c r="P371" i="3"/>
  <c r="O371" i="3"/>
  <c r="AA371" i="3"/>
  <c r="W371" i="3"/>
  <c r="AB371" i="3"/>
  <c r="X371" i="3"/>
  <c r="T371" i="3"/>
  <c r="S371" i="3"/>
  <c r="Z372" i="3" l="1"/>
  <c r="V372" i="3"/>
  <c r="Y372" i="3"/>
  <c r="U372" i="3"/>
  <c r="R373" i="3"/>
  <c r="Q372" i="3"/>
  <c r="P372" i="3"/>
  <c r="O372" i="3"/>
  <c r="AA372" i="3"/>
  <c r="W372" i="3"/>
  <c r="AB372" i="3"/>
  <c r="T372" i="3"/>
  <c r="X372" i="3"/>
  <c r="S372" i="3"/>
  <c r="Z373" i="3" l="1"/>
  <c r="Y373" i="3"/>
  <c r="U373" i="3"/>
  <c r="R374" i="3"/>
  <c r="V373" i="3"/>
  <c r="Q373" i="3"/>
  <c r="P373" i="3"/>
  <c r="O373" i="3"/>
  <c r="AA373" i="3"/>
  <c r="W373" i="3"/>
  <c r="AB373" i="3"/>
  <c r="T373" i="3"/>
  <c r="S373" i="3"/>
  <c r="X373" i="3"/>
  <c r="Z374" i="3" l="1"/>
  <c r="R375" i="3"/>
  <c r="U374" i="3"/>
  <c r="Y374" i="3"/>
  <c r="V374" i="3"/>
  <c r="Q374" i="3"/>
  <c r="P374" i="3"/>
  <c r="O374" i="3"/>
  <c r="AA374" i="3"/>
  <c r="W374" i="3"/>
  <c r="AB374" i="3"/>
  <c r="T374" i="3"/>
  <c r="X374" i="3"/>
  <c r="S374" i="3"/>
  <c r="Y375" i="3" l="1"/>
  <c r="R376" i="3"/>
  <c r="U375" i="3"/>
  <c r="Z375" i="3"/>
  <c r="V375" i="3"/>
  <c r="Q375" i="3"/>
  <c r="O375" i="3"/>
  <c r="P375" i="3"/>
  <c r="AA375" i="3"/>
  <c r="W375" i="3"/>
  <c r="AB375" i="3"/>
  <c r="T375" i="3"/>
  <c r="X375" i="3"/>
  <c r="S375" i="3"/>
  <c r="V376" i="3" l="1"/>
  <c r="R377" i="3"/>
  <c r="Z376" i="3"/>
  <c r="U376" i="3"/>
  <c r="Y376" i="3"/>
  <c r="Q376" i="3"/>
  <c r="O376" i="3"/>
  <c r="P376" i="3"/>
  <c r="AA376" i="3"/>
  <c r="W376" i="3"/>
  <c r="AB376" i="3"/>
  <c r="T376" i="3"/>
  <c r="X376" i="3"/>
  <c r="S376" i="3"/>
  <c r="U377" i="3" l="1"/>
  <c r="R378" i="3"/>
  <c r="Y377" i="3"/>
  <c r="Z377" i="3"/>
  <c r="V377" i="3"/>
  <c r="O377" i="3"/>
  <c r="P377" i="3"/>
  <c r="Q377" i="3"/>
  <c r="AA377" i="3"/>
  <c r="W377" i="3"/>
  <c r="AB377" i="3"/>
  <c r="T377" i="3"/>
  <c r="S377" i="3"/>
  <c r="X377" i="3"/>
  <c r="U378" i="3" l="1"/>
  <c r="Y378" i="3"/>
  <c r="Z378" i="3"/>
  <c r="R379" i="3"/>
  <c r="V378" i="3"/>
  <c r="Q378" i="3"/>
  <c r="P378" i="3"/>
  <c r="O378" i="3"/>
  <c r="AA378" i="3"/>
  <c r="W378" i="3"/>
  <c r="AB378" i="3"/>
  <c r="T378" i="3"/>
  <c r="X378" i="3"/>
  <c r="S378" i="3"/>
  <c r="U379" i="3" l="1"/>
  <c r="R380" i="3"/>
  <c r="Y379" i="3"/>
  <c r="Z379" i="3"/>
  <c r="V379" i="3"/>
  <c r="Q379" i="3"/>
  <c r="P379" i="3"/>
  <c r="O379" i="3"/>
  <c r="W379" i="3"/>
  <c r="AB379" i="3"/>
  <c r="AA379" i="3"/>
  <c r="X379" i="3"/>
  <c r="T379" i="3"/>
  <c r="S379" i="3"/>
  <c r="Z380" i="3" l="1"/>
  <c r="Y380" i="3"/>
  <c r="R381" i="3"/>
  <c r="V380" i="3"/>
  <c r="U380" i="3"/>
  <c r="Q380" i="3"/>
  <c r="O380" i="3"/>
  <c r="P380" i="3"/>
  <c r="AA380" i="3"/>
  <c r="W380" i="3"/>
  <c r="AB380" i="3"/>
  <c r="T380" i="3"/>
  <c r="X380" i="3"/>
  <c r="S380" i="3"/>
  <c r="Z381" i="3" l="1"/>
  <c r="R382" i="3"/>
  <c r="Y381" i="3"/>
  <c r="U381" i="3"/>
  <c r="V381" i="3"/>
  <c r="Q381" i="3"/>
  <c r="P381" i="3"/>
  <c r="O381" i="3"/>
  <c r="AA381" i="3"/>
  <c r="W381" i="3"/>
  <c r="AB381" i="3"/>
  <c r="X381" i="3"/>
  <c r="T381" i="3"/>
  <c r="S381" i="3"/>
  <c r="Z382" i="3" l="1"/>
  <c r="U382" i="3"/>
  <c r="R383" i="3"/>
  <c r="Y382" i="3"/>
  <c r="V382" i="3"/>
  <c r="Q382" i="3"/>
  <c r="P382" i="3"/>
  <c r="O382" i="3"/>
  <c r="AA382" i="3"/>
  <c r="W382" i="3"/>
  <c r="AB382" i="3"/>
  <c r="T382" i="3"/>
  <c r="X382" i="3"/>
  <c r="S382" i="3"/>
  <c r="Y383" i="3" l="1"/>
  <c r="U383" i="3"/>
  <c r="V383" i="3"/>
  <c r="Z383" i="3"/>
  <c r="R384" i="3"/>
  <c r="Q383" i="3"/>
  <c r="P383" i="3"/>
  <c r="O383" i="3"/>
  <c r="AA383" i="3"/>
  <c r="W383" i="3"/>
  <c r="AB383" i="3"/>
  <c r="T383" i="3"/>
  <c r="X383" i="3"/>
  <c r="S383" i="3"/>
  <c r="V384" i="3" l="1"/>
  <c r="U384" i="3"/>
  <c r="R385" i="3"/>
  <c r="Y384" i="3"/>
  <c r="Z384" i="3"/>
  <c r="Q384" i="3"/>
  <c r="O384" i="3"/>
  <c r="P384" i="3"/>
  <c r="AA384" i="3"/>
  <c r="W384" i="3"/>
  <c r="AB384" i="3"/>
  <c r="T384" i="3"/>
  <c r="X384" i="3"/>
  <c r="S384" i="3"/>
  <c r="U385" i="3" l="1"/>
  <c r="Y385" i="3"/>
  <c r="Z385" i="3"/>
  <c r="R386" i="3"/>
  <c r="V385" i="3"/>
  <c r="O385" i="3"/>
  <c r="P385" i="3"/>
  <c r="Q385" i="3"/>
  <c r="AA385" i="3"/>
  <c r="W385" i="3"/>
  <c r="AB385" i="3"/>
  <c r="X385" i="3"/>
  <c r="T385" i="3"/>
  <c r="S385" i="3"/>
  <c r="U386" i="3" l="1"/>
  <c r="Z386" i="3"/>
  <c r="R387" i="3"/>
  <c r="Y386" i="3"/>
  <c r="V386" i="3"/>
  <c r="Q386" i="3"/>
  <c r="P386" i="3"/>
  <c r="O386" i="3"/>
  <c r="AA386" i="3"/>
  <c r="W386" i="3"/>
  <c r="AB386" i="3"/>
  <c r="T386" i="3"/>
  <c r="X386" i="3"/>
  <c r="S386" i="3"/>
  <c r="U387" i="3" l="1"/>
  <c r="Z387" i="3"/>
  <c r="R388" i="3"/>
  <c r="V387" i="3"/>
  <c r="Y387" i="3"/>
  <c r="Q387" i="3"/>
  <c r="P387" i="3"/>
  <c r="O387" i="3"/>
  <c r="AA387" i="3"/>
  <c r="W387" i="3"/>
  <c r="AB387" i="3"/>
  <c r="X387" i="3"/>
  <c r="T387" i="3"/>
  <c r="S387" i="3"/>
  <c r="Y388" i="3" l="1"/>
  <c r="V388" i="3"/>
  <c r="Z388" i="3"/>
  <c r="U388" i="3"/>
  <c r="R389" i="3"/>
  <c r="P388" i="3"/>
  <c r="Q388" i="3"/>
  <c r="O388" i="3"/>
  <c r="AB388" i="3"/>
  <c r="AA388" i="3"/>
  <c r="W388" i="3"/>
  <c r="T388" i="3"/>
  <c r="X388" i="3"/>
  <c r="S388" i="3"/>
  <c r="Y389" i="3" l="1"/>
  <c r="Z389" i="3"/>
  <c r="U389" i="3"/>
  <c r="R390" i="3"/>
  <c r="V389" i="3"/>
  <c r="O389" i="3"/>
  <c r="Q389" i="3"/>
  <c r="P389" i="3"/>
  <c r="AA389" i="3"/>
  <c r="W389" i="3"/>
  <c r="AB389" i="3"/>
  <c r="T389" i="3"/>
  <c r="S389" i="3"/>
  <c r="X389" i="3"/>
  <c r="Y390" i="3" l="1"/>
  <c r="U390" i="3"/>
  <c r="Z390" i="3"/>
  <c r="R391" i="3"/>
  <c r="V390" i="3"/>
  <c r="Q390" i="3"/>
  <c r="O390" i="3"/>
  <c r="P390" i="3"/>
  <c r="AA390" i="3"/>
  <c r="W390" i="3"/>
  <c r="AB390" i="3"/>
  <c r="T390" i="3"/>
  <c r="S390" i="3"/>
  <c r="X390" i="3"/>
  <c r="V391" i="3" l="1"/>
  <c r="Y391" i="3"/>
  <c r="R392" i="3"/>
  <c r="Z391" i="3"/>
  <c r="U391" i="3"/>
  <c r="Q391" i="3"/>
  <c r="P391" i="3"/>
  <c r="O391" i="3"/>
  <c r="AA391" i="3"/>
  <c r="W391" i="3"/>
  <c r="AB391" i="3"/>
  <c r="T391" i="3"/>
  <c r="S391" i="3"/>
  <c r="X391" i="3"/>
  <c r="U392" i="3" l="1"/>
  <c r="R393" i="3"/>
  <c r="Z392" i="3"/>
  <c r="V392" i="3"/>
  <c r="Y392" i="3"/>
  <c r="Q392" i="3"/>
  <c r="O392" i="3"/>
  <c r="P392" i="3"/>
  <c r="AA392" i="3"/>
  <c r="W392" i="3"/>
  <c r="AB392" i="3"/>
  <c r="T392" i="3"/>
  <c r="X392" i="3"/>
  <c r="S392" i="3"/>
  <c r="R394" i="3" l="1"/>
  <c r="U393" i="3"/>
  <c r="Y393" i="3"/>
  <c r="Z393" i="3"/>
  <c r="V393" i="3"/>
  <c r="Q393" i="3"/>
  <c r="P393" i="3"/>
  <c r="O393" i="3"/>
  <c r="AA393" i="3"/>
  <c r="W393" i="3"/>
  <c r="AB393" i="3"/>
  <c r="T393" i="3"/>
  <c r="X393" i="3"/>
  <c r="S393" i="3"/>
  <c r="R395" i="3" l="1"/>
  <c r="U394" i="3"/>
  <c r="Z394" i="3"/>
  <c r="Y394" i="3"/>
  <c r="V394" i="3"/>
  <c r="Q394" i="3"/>
  <c r="P394" i="3"/>
  <c r="O394" i="3"/>
  <c r="AA394" i="3"/>
  <c r="W394" i="3"/>
  <c r="AB394" i="3"/>
  <c r="T394" i="3"/>
  <c r="X394" i="3"/>
  <c r="S394" i="3"/>
  <c r="Z395" i="3" l="1"/>
  <c r="Y395" i="3"/>
  <c r="U395" i="3"/>
  <c r="R396" i="3"/>
  <c r="V395" i="3"/>
  <c r="O395" i="3"/>
  <c r="P395" i="3"/>
  <c r="Q395" i="3"/>
  <c r="W395" i="3"/>
  <c r="AA395" i="3"/>
  <c r="AB395" i="3"/>
  <c r="T395" i="3"/>
  <c r="X395" i="3"/>
  <c r="S395" i="3"/>
  <c r="Y396" i="3" l="1"/>
  <c r="Z396" i="3"/>
  <c r="U396" i="3"/>
  <c r="R397" i="3"/>
  <c r="V396" i="3"/>
  <c r="Q396" i="3"/>
  <c r="P396" i="3"/>
  <c r="O396" i="3"/>
  <c r="AA396" i="3"/>
  <c r="W396" i="3"/>
  <c r="AB396" i="3"/>
  <c r="X396" i="3"/>
  <c r="T396" i="3"/>
  <c r="S396" i="3"/>
  <c r="Y397" i="3" l="1"/>
  <c r="U397" i="3"/>
  <c r="Z397" i="3"/>
  <c r="R398" i="3"/>
  <c r="V397" i="3"/>
  <c r="O397" i="3"/>
  <c r="P397" i="3"/>
  <c r="Q397" i="3"/>
  <c r="AA397" i="3"/>
  <c r="W397" i="3"/>
  <c r="AB397" i="3"/>
  <c r="T397" i="3"/>
  <c r="X397" i="3"/>
  <c r="S397" i="3"/>
  <c r="Y398" i="3" l="1"/>
  <c r="Z398" i="3"/>
  <c r="U398" i="3"/>
  <c r="R399" i="3"/>
  <c r="V398" i="3"/>
  <c r="Q398" i="3"/>
  <c r="P398" i="3"/>
  <c r="O398" i="3"/>
  <c r="AA398" i="3"/>
  <c r="W398" i="3"/>
  <c r="AB398" i="3"/>
  <c r="T398" i="3"/>
  <c r="S398" i="3"/>
  <c r="X398" i="3"/>
  <c r="V399" i="3" l="1"/>
  <c r="R400" i="3"/>
  <c r="Y399" i="3"/>
  <c r="Z399" i="3"/>
  <c r="U399" i="3"/>
  <c r="Q399" i="3"/>
  <c r="O399" i="3"/>
  <c r="P399" i="3"/>
  <c r="AA399" i="3"/>
  <c r="W399" i="3"/>
  <c r="AB399" i="3"/>
  <c r="T399" i="3"/>
  <c r="X399" i="3"/>
  <c r="S399" i="3"/>
  <c r="U400" i="3" l="1"/>
  <c r="R401" i="3"/>
  <c r="V400" i="3"/>
  <c r="Z400" i="3"/>
  <c r="Y400" i="3"/>
  <c r="Q400" i="3"/>
  <c r="O400" i="3"/>
  <c r="P400" i="3"/>
  <c r="AA400" i="3"/>
  <c r="W400" i="3"/>
  <c r="AB400" i="3"/>
  <c r="T400" i="3"/>
  <c r="X400" i="3"/>
  <c r="S400" i="3"/>
  <c r="R402" i="3" l="1"/>
  <c r="U401" i="3"/>
  <c r="Y401" i="3"/>
  <c r="Z401" i="3"/>
  <c r="V401" i="3"/>
  <c r="Q401" i="3"/>
  <c r="O401" i="3"/>
  <c r="P401" i="3"/>
  <c r="AA401" i="3"/>
  <c r="W401" i="3"/>
  <c r="AB401" i="3"/>
  <c r="T401" i="3"/>
  <c r="X401" i="3"/>
  <c r="S401" i="3"/>
  <c r="R403" i="3" l="1"/>
  <c r="Z402" i="3"/>
  <c r="U402" i="3"/>
  <c r="Y402" i="3"/>
  <c r="V402" i="3"/>
  <c r="Q402" i="3"/>
  <c r="O402" i="3"/>
  <c r="P402" i="3"/>
  <c r="AA402" i="3"/>
  <c r="W402" i="3"/>
  <c r="AB402" i="3"/>
  <c r="T402" i="3"/>
  <c r="X402" i="3"/>
  <c r="S402" i="3"/>
  <c r="Z403" i="3" l="1"/>
  <c r="U403" i="3"/>
  <c r="R404" i="3"/>
  <c r="Y403" i="3"/>
  <c r="V403" i="3"/>
  <c r="O403" i="3"/>
  <c r="P403" i="3"/>
  <c r="Q403" i="3"/>
  <c r="AA403" i="3"/>
  <c r="W403" i="3"/>
  <c r="AB403" i="3"/>
  <c r="T403" i="3"/>
  <c r="X403" i="3"/>
  <c r="S403" i="3"/>
  <c r="Y404" i="3" l="1"/>
  <c r="Z404" i="3"/>
  <c r="U404" i="3"/>
  <c r="R405" i="3"/>
  <c r="V404" i="3"/>
  <c r="O404" i="3"/>
  <c r="P404" i="3"/>
  <c r="Q404" i="3"/>
  <c r="AA404" i="3"/>
  <c r="W404" i="3"/>
  <c r="AB404" i="3"/>
  <c r="T404" i="3"/>
  <c r="X404" i="3"/>
  <c r="S404" i="3"/>
  <c r="Y405" i="3" l="1"/>
  <c r="U405" i="3"/>
  <c r="Z405" i="3"/>
  <c r="R406" i="3"/>
  <c r="V405" i="3"/>
  <c r="Q405" i="3"/>
  <c r="P405" i="3"/>
  <c r="O405" i="3"/>
  <c r="AA405" i="3"/>
  <c r="W405" i="3"/>
  <c r="AB405" i="3"/>
  <c r="T405" i="3"/>
  <c r="S405" i="3"/>
  <c r="X405" i="3"/>
  <c r="Y406" i="3" l="1"/>
  <c r="Z406" i="3"/>
  <c r="U406" i="3"/>
  <c r="V406" i="3"/>
  <c r="Q406" i="3"/>
  <c r="O406" i="3"/>
  <c r="P406" i="3"/>
  <c r="AA406" i="3"/>
  <c r="W406" i="3"/>
  <c r="AB406" i="3"/>
  <c r="T406" i="3"/>
  <c r="S406" i="3"/>
  <c r="X40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<sst xmlns="http://schemas.openxmlformats.org/spreadsheetml/2006/main" count="4378" uniqueCount="430">
  <si>
    <t xml:space="preserve">         </t>
  </si>
  <si>
    <t xml:space="preserve">            </t>
  </si>
  <si>
    <t xml:space="preserve">     (keV)  </t>
  </si>
  <si>
    <t>Error</t>
  </si>
  <si>
    <t>Errror</t>
  </si>
  <si>
    <t xml:space="preserve">  MASS EXCESS</t>
  </si>
  <si>
    <t>N-Z</t>
  </si>
  <si>
    <t>index</t>
  </si>
  <si>
    <t>REACTION</t>
    <phoneticPr fontId="0" type="noConversion"/>
  </si>
  <si>
    <t>F</t>
  </si>
  <si>
    <t>H</t>
  </si>
  <si>
    <t>E BEAM</t>
    <phoneticPr fontId="0" type="noConversion"/>
  </si>
  <si>
    <t>(MeV)</t>
  </si>
  <si>
    <t>B FIELD</t>
    <phoneticPr fontId="0" type="noConversion"/>
  </si>
  <si>
    <t>(T)</t>
    <phoneticPr fontId="0" type="noConversion"/>
  </si>
  <si>
    <t>(m)</t>
    <phoneticPr fontId="0" type="noConversion"/>
  </si>
  <si>
    <t>RADIUS DET.</t>
    <phoneticPr fontId="0" type="noConversion"/>
  </si>
  <si>
    <t>d</t>
  </si>
  <si>
    <t>min KE/A</t>
  </si>
  <si>
    <t>E beam/ u</t>
  </si>
  <si>
    <t>(MeV/u)</t>
  </si>
  <si>
    <t>Max Ex</t>
  </si>
  <si>
    <t>BORE RADIUS</t>
  </si>
  <si>
    <t>Q-value</t>
  </si>
  <si>
    <t>REACTION-1</t>
  </si>
  <si>
    <t>BEAM</t>
  </si>
  <si>
    <t>TARGET</t>
  </si>
  <si>
    <t>LIGHT</t>
  </si>
  <si>
    <t>HEAVY</t>
  </si>
  <si>
    <t>A</t>
  </si>
  <si>
    <t>Sysmbol</t>
  </si>
  <si>
    <t>Z</t>
  </si>
  <si>
    <t>C</t>
  </si>
  <si>
    <t>He</t>
  </si>
  <si>
    <t>Li</t>
  </si>
  <si>
    <t>Be</t>
  </si>
  <si>
    <t>B</t>
  </si>
  <si>
    <t>N</t>
  </si>
  <si>
    <t>O</t>
  </si>
  <si>
    <t>Ne</t>
  </si>
  <si>
    <t>Na</t>
  </si>
  <si>
    <t>Np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</si>
  <si>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</si>
  <si>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</si>
  <si>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</si>
  <si>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</si>
  <si>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</si>
  <si>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</si>
  <si>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</si>
  <si>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</si>
  <si>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</si>
  <si>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</si>
  <si>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</si>
  <si>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</si>
  <si>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</si>
  <si>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</si>
  <si>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</si>
  <si>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</si>
  <si>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</si>
  <si>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</si>
  <si>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</si>
  <si>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</si>
  <si>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</si>
  <si>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</si>
  <si>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</si>
  <si>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</si>
  <si>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</si>
  <si>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</si>
  <si>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</si>
  <si>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</si>
  <si>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</si>
  <si>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</si>
  <si>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</si>
  <si>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</si>
  <si>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</si>
  <si>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</si>
  <si>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</si>
  <si>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</si>
  <si>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</si>
  <si>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</si>
  <si>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</si>
  <si>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</si>
  <si>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</si>
  <si>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</si>
  <si>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</si>
  <si>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</si>
  <si>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</si>
  <si>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</si>
  <si>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</si>
  <si>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</si>
  <si>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</si>
  <si>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</si>
  <si>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</si>
  <si>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</si>
  <si>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</si>
  <si>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</si>
  <si>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</si>
  <si>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</si>
  <si>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</si>
  <si>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</si>
  <si>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</si>
  <si>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</si>
  <si>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</si>
  <si>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</si>
  <si>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</si>
  <si>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</si>
  <si>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</si>
  <si>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</si>
  <si>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</si>
  <si>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</si>
  <si>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</si>
  <si>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</si>
  <si>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</si>
  <si>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</si>
  <si>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</si>
  <si>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</si>
  <si>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</si>
  <si>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</si>
  <si>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</si>
  <si>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</si>
  <si>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</si>
  <si>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</si>
  <si>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</si>
  <si>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</si>
  <si>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</si>
  <si>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</si>
  <si>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</si>
  <si>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</si>
  <si>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</si>
  <si>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</si>
  <si>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</si>
  <si>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</si>
  <si>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</si>
  <si>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Rf</t>
  </si>
  <si>
    <t>Db</t>
  </si>
  <si>
    <t>Sg</t>
  </si>
  <si>
    <t>Bh</t>
  </si>
  <si>
    <t>Hs</t>
  </si>
  <si>
    <t>Mt</t>
  </si>
  <si>
    <t>Ds</t>
  </si>
  <si>
    <t>Rg</t>
  </si>
  <si>
    <t>Cn</t>
  </si>
  <si>
    <t>Fl</t>
  </si>
  <si>
    <t>Lv</t>
  </si>
  <si>
    <t>Binding energy</t>
  </si>
  <si>
    <t>BINGENERGY/A</t>
  </si>
  <si>
    <t>(keV)</t>
  </si>
  <si>
    <t>mp</t>
  </si>
  <si>
    <t>mn</t>
  </si>
  <si>
    <t>Mass (MeV/c^2)</t>
  </si>
  <si>
    <t>Beam Energy /A</t>
  </si>
  <si>
    <t>Beam Energy</t>
  </si>
  <si>
    <t>c</t>
  </si>
  <si>
    <t>eV</t>
  </si>
  <si>
    <t>MeV</t>
    <phoneticPr fontId="0" type="noConversion"/>
  </si>
  <si>
    <t>amu</t>
    <phoneticPr fontId="0" type="noConversion"/>
  </si>
  <si>
    <t>PI</t>
    <phoneticPr fontId="0" type="noConversion"/>
  </si>
  <si>
    <t>B-field</t>
  </si>
  <si>
    <t>Ex1</t>
  </si>
  <si>
    <t>Ex2</t>
  </si>
  <si>
    <t>Ex3</t>
  </si>
  <si>
    <t>Ex4</t>
  </si>
  <si>
    <t>Ex5</t>
  </si>
  <si>
    <t>radius</t>
  </si>
  <si>
    <t>bore</t>
  </si>
  <si>
    <t>k_beam_Lab</t>
  </si>
  <si>
    <t>E_tot_cm</t>
  </si>
  <si>
    <t>MeV</t>
  </si>
  <si>
    <t>MeV/c</t>
  </si>
  <si>
    <t>T</t>
  </si>
  <si>
    <t>MeV/u</t>
  </si>
  <si>
    <t>m</t>
  </si>
  <si>
    <t>beta_cm</t>
  </si>
  <si>
    <t>gamm_cm</t>
  </si>
  <si>
    <t>e-z slope</t>
  </si>
  <si>
    <t>KE_tot_cm</t>
  </si>
  <si>
    <t>max Ex</t>
  </si>
  <si>
    <t>k_cm</t>
  </si>
  <si>
    <t>E_light_cm</t>
  </si>
  <si>
    <t>intercept</t>
  </si>
  <si>
    <t>CM</t>
  </si>
  <si>
    <t>e</t>
  </si>
  <si>
    <t>z [mm]</t>
  </si>
  <si>
    <t xml:space="preserve">thetaCM = 0 </t>
  </si>
  <si>
    <t>thetaCM</t>
  </si>
  <si>
    <t>z(Ex1)</t>
  </si>
  <si>
    <t>z0(Ex1)</t>
  </si>
  <si>
    <t>z(Ex2)</t>
  </si>
  <si>
    <t>z(Ex3)</t>
  </si>
  <si>
    <t>z(Ex4)</t>
  </si>
  <si>
    <t>z(Ex5)</t>
  </si>
  <si>
    <t>deg</t>
  </si>
  <si>
    <r>
      <t>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[MeV]</t>
    </r>
  </si>
  <si>
    <r>
      <t>Z</t>
    </r>
    <r>
      <rPr>
        <vertAlign val="subscript"/>
        <sz val="11"/>
        <color theme="1"/>
        <rFont val="Calibri"/>
        <family val="2"/>
        <scheme val="minor"/>
      </rPr>
      <t>b0</t>
    </r>
    <r>
      <rPr>
        <sz val="11"/>
        <color theme="1"/>
        <rFont val="Calibri"/>
        <family val="2"/>
        <scheme val="minor"/>
      </rPr>
      <t>[m]</t>
    </r>
  </si>
  <si>
    <r>
      <t>Z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[m]</t>
    </r>
  </si>
  <si>
    <r>
      <rPr>
        <sz val="12"/>
        <rFont val="Calibri"/>
        <family val="2"/>
      </rPr>
      <t>θ</t>
    </r>
    <r>
      <rPr>
        <sz val="12"/>
        <rFont val="Calibri"/>
        <family val="2"/>
        <scheme val="minor"/>
      </rPr>
      <t>b</t>
    </r>
    <r>
      <rPr>
        <vertAlign val="subscript"/>
        <sz val="12"/>
        <rFont val="Calibri"/>
        <family val="2"/>
        <scheme val="minor"/>
      </rPr>
      <t>Lab</t>
    </r>
    <r>
      <rPr>
        <sz val="12"/>
        <rFont val="Calibri"/>
        <family val="2"/>
        <scheme val="minor"/>
      </rPr>
      <t xml:space="preserve"> [deg]</t>
    </r>
  </si>
  <si>
    <r>
      <t>T</t>
    </r>
    <r>
      <rPr>
        <vertAlign val="subscript"/>
        <sz val="11"/>
        <color theme="1"/>
        <rFont val="Calibri"/>
        <family val="2"/>
        <scheme val="minor"/>
      </rPr>
      <t>cyc</t>
    </r>
    <r>
      <rPr>
        <sz val="11"/>
        <color theme="1"/>
        <rFont val="Calibri"/>
        <family val="2"/>
        <scheme val="minor"/>
      </rPr>
      <t xml:space="preserve"> [ns]</t>
    </r>
  </si>
  <si>
    <r>
      <t>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[MeV]</t>
    </r>
  </si>
  <si>
    <r>
      <t>θ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Lab [deg]</t>
    </r>
  </si>
  <si>
    <t># of Cycle</t>
  </si>
  <si>
    <r>
      <t>E</t>
    </r>
    <r>
      <rPr>
        <vertAlign val="subscript"/>
        <sz val="11"/>
        <rFont val="Calibri"/>
        <family val="2"/>
        <scheme val="minor"/>
      </rPr>
      <t>b</t>
    </r>
    <r>
      <rPr>
        <sz val="11"/>
        <rFont val="Calibri"/>
        <family val="2"/>
        <scheme val="minor"/>
      </rPr>
      <t>[MeV]</t>
    </r>
  </si>
  <si>
    <r>
      <t>Z</t>
    </r>
    <r>
      <rPr>
        <vertAlign val="subscript"/>
        <sz val="11"/>
        <rFont val="Calibri"/>
        <family val="2"/>
        <scheme val="minor"/>
      </rPr>
      <t>b0</t>
    </r>
    <r>
      <rPr>
        <sz val="11"/>
        <rFont val="Calibri"/>
        <family val="2"/>
        <scheme val="minor"/>
      </rPr>
      <t>[m]</t>
    </r>
  </si>
  <si>
    <r>
      <t>Z</t>
    </r>
    <r>
      <rPr>
        <vertAlign val="subscript"/>
        <sz val="11"/>
        <rFont val="Calibri"/>
        <family val="2"/>
        <scheme val="minor"/>
      </rPr>
      <t>b</t>
    </r>
    <r>
      <rPr>
        <sz val="11"/>
        <rFont val="Calibri"/>
        <family val="2"/>
        <scheme val="minor"/>
      </rPr>
      <t>[m]</t>
    </r>
  </si>
  <si>
    <r>
      <t>T</t>
    </r>
    <r>
      <rPr>
        <vertAlign val="subscript"/>
        <sz val="11"/>
        <rFont val="Calibri"/>
        <family val="2"/>
        <scheme val="minor"/>
      </rPr>
      <t>cyc</t>
    </r>
    <r>
      <rPr>
        <sz val="11"/>
        <rFont val="Calibri"/>
        <family val="2"/>
        <scheme val="minor"/>
      </rPr>
      <t xml:space="preserve"> [ns]</t>
    </r>
  </si>
  <si>
    <r>
      <t>E</t>
    </r>
    <r>
      <rPr>
        <vertAlign val="subscript"/>
        <sz val="11"/>
        <rFont val="Calibri"/>
        <family val="2"/>
        <scheme val="minor"/>
      </rPr>
      <t>B</t>
    </r>
    <r>
      <rPr>
        <sz val="11"/>
        <rFont val="Calibri"/>
        <family val="2"/>
        <scheme val="minor"/>
      </rPr>
      <t>[MeV]</t>
    </r>
  </si>
  <si>
    <r>
      <t>θ</t>
    </r>
    <r>
      <rPr>
        <vertAlign val="subscript"/>
        <sz val="11"/>
        <rFont val="Calibri"/>
        <family val="2"/>
        <scheme val="minor"/>
      </rPr>
      <t>B</t>
    </r>
    <r>
      <rPr>
        <sz val="11"/>
        <rFont val="Calibri"/>
        <family val="2"/>
        <scheme val="minor"/>
      </rPr>
      <t>Lab [deg]</t>
    </r>
  </si>
  <si>
    <t># of cycle</t>
  </si>
  <si>
    <t>Recoil y-scale</t>
  </si>
  <si>
    <t>Rb(Ex1)</t>
  </si>
  <si>
    <t>RB(Ex1)</t>
  </si>
  <si>
    <t>Rb(Ex2)</t>
  </si>
  <si>
    <t>RB(Ex2)</t>
  </si>
  <si>
    <t>Rb(Ex3)</t>
  </si>
  <si>
    <t>RB(Ex3)</t>
  </si>
  <si>
    <t>Rb(Ex4)</t>
  </si>
  <si>
    <t>RB(Ex4)</t>
  </si>
  <si>
    <t>Rb(Ex5)</t>
  </si>
  <si>
    <t>RB(Ex5)</t>
  </si>
  <si>
    <t>REACTION-2</t>
  </si>
  <si>
    <t>using VBA function</t>
  </si>
  <si>
    <t>mass(A,Z)</t>
  </si>
  <si>
    <t>Sn(A,Z)</t>
  </si>
  <si>
    <t>mass</t>
  </si>
  <si>
    <t>proton speration energy</t>
  </si>
  <si>
    <t>Sp(A,Z)</t>
  </si>
  <si>
    <t>neutron seperation energy</t>
  </si>
  <si>
    <t>Z/N</t>
  </si>
  <si>
    <t>BEA(A,Z)</t>
  </si>
  <si>
    <t>Smybol</t>
  </si>
  <si>
    <t>Symbol(A,Z)</t>
  </si>
  <si>
    <t xml:space="preserve">Symbol of the elememt </t>
  </si>
  <si>
    <t>binding energy / A</t>
  </si>
  <si>
    <t>MeV/c2</t>
  </si>
  <si>
    <t>https://physics.nist.gov/cuu/Constants/index.html</t>
  </si>
  <si>
    <t>proton mass and neutron mass are from CODATA</t>
  </si>
  <si>
    <r>
      <rPr>
        <sz val="11"/>
        <color theme="1"/>
        <rFont val="Calibri"/>
        <family val="2"/>
      </rPr>
      <t>2ρ</t>
    </r>
    <r>
      <rPr>
        <sz val="11"/>
        <color theme="1"/>
        <rFont val="Calibri"/>
        <family val="2"/>
        <scheme val="minor"/>
      </rPr>
      <t>[cm]</t>
    </r>
  </si>
  <si>
    <t>Bore radius Boundary</t>
  </si>
  <si>
    <t>(MeV/mm)</t>
  </si>
  <si>
    <r>
      <rPr>
        <sz val="11"/>
        <rFont val="Calibri"/>
        <family val="2"/>
      </rPr>
      <t>2ρ</t>
    </r>
    <r>
      <rPr>
        <sz val="11"/>
        <rFont val="Calibri"/>
        <family val="2"/>
        <scheme val="minor"/>
      </rPr>
      <t>[cm]</t>
    </r>
  </si>
  <si>
    <t>z</t>
  </si>
  <si>
    <t>Ex</t>
  </si>
  <si>
    <t>Inverse Calculation</t>
  </si>
  <si>
    <t>y</t>
  </si>
  <si>
    <t>G</t>
  </si>
  <si>
    <t>|phi|&lt; pi/2?</t>
  </si>
  <si>
    <t>Div &gt; 0 ?</t>
  </si>
  <si>
    <t>cos(x)</t>
  </si>
  <si>
    <t>x</t>
  </si>
  <si>
    <t>k</t>
  </si>
  <si>
    <t>EB2</t>
  </si>
  <si>
    <t>EB</t>
  </si>
  <si>
    <t>Cos(theta)</t>
  </si>
  <si>
    <t>thetacm</t>
  </si>
  <si>
    <t>Newton's method</t>
  </si>
  <si>
    <t>phi_i</t>
  </si>
  <si>
    <t>phi_(i+1)</t>
  </si>
  <si>
    <t>thetaCM limit</t>
  </si>
  <si>
    <t>show infinite line</t>
  </si>
  <si>
    <t>Ex A</t>
  </si>
  <si>
    <t>Beam Ex</t>
  </si>
  <si>
    <t xml:space="preserve">total </t>
  </si>
  <si>
    <t>alpha=slope/beta_cm</t>
  </si>
  <si>
    <t>Beam intensity</t>
  </si>
  <si>
    <t>pps</t>
  </si>
  <si>
    <t>Target thickness</t>
  </si>
  <si>
    <t>Integrated Xsec</t>
  </si>
  <si>
    <t>mb</t>
  </si>
  <si>
    <t>Avogadro's number</t>
  </si>
  <si>
    <t>#/mol</t>
  </si>
  <si>
    <t>molar mass</t>
  </si>
  <si>
    <t>g/mol</t>
  </si>
  <si>
    <t>mg/cm2</t>
  </si>
  <si>
    <t>target nulceus in a molecule</t>
  </si>
  <si>
    <t>#/cm2</t>
  </si>
  <si>
    <t>mb to cm2</t>
  </si>
  <si>
    <t>cm2/mb</t>
  </si>
  <si>
    <t>count per sec</t>
  </si>
  <si>
    <t>#/sec</t>
  </si>
  <si>
    <t>count per min</t>
  </si>
  <si>
    <t>#/min</t>
  </si>
  <si>
    <t>Yeild Calculator</t>
  </si>
  <si>
    <t>Expected count</t>
  </si>
  <si>
    <t>Time required</t>
  </si>
  <si>
    <t>#</t>
  </si>
  <si>
    <t>day</t>
  </si>
  <si>
    <t>Target position</t>
  </si>
  <si>
    <t>(m)</t>
  </si>
  <si>
    <t>target position</t>
  </si>
  <si>
    <t>Spectroscopic factor</t>
  </si>
  <si>
    <t>r Max</t>
  </si>
  <si>
    <t xml:space="preserve"> </t>
  </si>
  <si>
    <t>uncertaintly</t>
  </si>
  <si>
    <t>%</t>
  </si>
  <si>
    <t># of target nucleus per area</t>
  </si>
  <si>
    <t>thetaLab</t>
  </si>
  <si>
    <t>thetaLab to thetaCM</t>
  </si>
  <si>
    <t>momt Lab</t>
  </si>
  <si>
    <t>q</t>
  </si>
  <si>
    <t>p1</t>
  </si>
  <si>
    <t>p2+</t>
  </si>
  <si>
    <t>p2-</t>
  </si>
  <si>
    <t>min</t>
  </si>
  <si>
    <t>180-thetaCM</t>
  </si>
  <si>
    <t xml:space="preserve">θLab </t>
  </si>
  <si>
    <t>θLab -&gt; θCM (light-particle)</t>
  </si>
  <si>
    <t>|θCM|</t>
  </si>
  <si>
    <t>KE</t>
  </si>
  <si>
    <t>alpha</t>
  </si>
  <si>
    <t>thetaLab [deg]</t>
  </si>
  <si>
    <t>KE [MeV]</t>
  </si>
  <si>
    <t>alpha mass</t>
  </si>
  <si>
    <t>B-field [T]</t>
  </si>
  <si>
    <t>c [mm/ns]</t>
  </si>
  <si>
    <t>single loop</t>
  </si>
  <si>
    <t>rho [mm]</t>
  </si>
  <si>
    <t>z0 [mm]</t>
  </si>
  <si>
    <t>rho</t>
  </si>
  <si>
    <t>p</t>
  </si>
  <si>
    <t>amu</t>
  </si>
  <si>
    <t/>
  </si>
  <si>
    <t>Penertration Energy (MeV) for 800 um Si ( LISE++ )</t>
  </si>
  <si>
    <t>Ex [MeV]</t>
  </si>
  <si>
    <r>
      <t>θ</t>
    </r>
    <r>
      <rPr>
        <b/>
        <vertAlign val="subscript"/>
        <sz val="12"/>
        <color theme="1"/>
        <rFont val="Calibri"/>
        <family val="2"/>
      </rPr>
      <t>CM</t>
    </r>
  </si>
  <si>
    <r>
      <t>θ</t>
    </r>
    <r>
      <rPr>
        <b/>
        <vertAlign val="subscript"/>
        <sz val="12"/>
        <color theme="1"/>
        <rFont val="Calibri"/>
        <family val="2"/>
      </rPr>
      <t>CM</t>
    </r>
    <r>
      <rPr>
        <b/>
        <sz val="12"/>
        <color theme="1"/>
        <rFont val="Calibri"/>
        <family val="2"/>
      </rPr>
      <t xml:space="preserve"> Limit</t>
    </r>
  </si>
  <si>
    <t>show ideal line</t>
  </si>
  <si>
    <t>A1</t>
  </si>
  <si>
    <t>Range</t>
  </si>
  <si>
    <t>Save PNG</t>
  </si>
  <si>
    <t>REACTION-3</t>
  </si>
  <si>
    <t>z [m]</t>
  </si>
  <si>
    <t>T30</t>
  </si>
  <si>
    <t>𝜃cm Max</t>
  </si>
  <si>
    <t>Charge State</t>
  </si>
  <si>
    <t>enA</t>
  </si>
  <si>
    <t>pnA</t>
  </si>
  <si>
    <t>enA, pnA, pps convertor</t>
  </si>
  <si>
    <t xml:space="preserve">enA    </t>
  </si>
  <si>
    <t xml:space="preserve">pnA    </t>
  </si>
  <si>
    <t xml:space="preserve">pps    </t>
  </si>
  <si>
    <t>attenuation</t>
  </si>
  <si>
    <t>att</t>
  </si>
  <si>
    <t>state1</t>
  </si>
  <si>
    <t>state2</t>
  </si>
  <si>
    <t>energy [MeV]</t>
  </si>
  <si>
    <t>sigma [keV]</t>
  </si>
  <si>
    <t>FWHM [keV]</t>
  </si>
  <si>
    <t xml:space="preserve">count </t>
  </si>
  <si>
    <t>energy</t>
  </si>
  <si>
    <t>min energy</t>
  </si>
  <si>
    <t>diff</t>
  </si>
  <si>
    <t>step</t>
  </si>
  <si>
    <t>height</t>
  </si>
  <si>
    <t>Bin [keV]</t>
  </si>
  <si>
    <t>step size [MeV]</t>
  </si>
  <si>
    <t>sum</t>
  </si>
  <si>
    <t>max energy</t>
  </si>
  <si>
    <t>sigma to FWHM</t>
  </si>
  <si>
    <t>Sum (Gauss)</t>
  </si>
  <si>
    <t>title</t>
  </si>
  <si>
    <t>Flutuation by simple sqrt</t>
  </si>
  <si>
    <t>#sigma to plot</t>
  </si>
  <si>
    <t>To generate a new random, Crtl+S</t>
  </si>
  <si>
    <t>V30</t>
  </si>
  <si>
    <t>Plots Axes Range Control (need macro enable)</t>
  </si>
  <si>
    <t>𝜃cm [deg]</t>
  </si>
  <si>
    <t>alpha separation energy</t>
  </si>
  <si>
    <t>Sa(A,Z)</t>
  </si>
  <si>
    <t>resol. [m]</t>
  </si>
  <si>
    <t>Max Z [m]</t>
  </si>
  <si>
    <t>Min Z [m]</t>
  </si>
  <si>
    <t>Max E [MeV]</t>
  </si>
  <si>
    <t>Min E [MeV]</t>
  </si>
  <si>
    <t>𝜃cm Min</t>
  </si>
  <si>
    <t>Q26</t>
  </si>
  <si>
    <t>J5</t>
  </si>
  <si>
    <t>14C</t>
  </si>
  <si>
    <r>
      <t>Z</t>
    </r>
    <r>
      <rPr>
        <vertAlign val="subscript"/>
        <sz val="11"/>
        <rFont val="Calibri"/>
        <family val="2"/>
        <scheme val="minor"/>
      </rPr>
      <t>B0</t>
    </r>
    <r>
      <rPr>
        <sz val="11"/>
        <rFont val="Calibri"/>
        <family val="2"/>
        <scheme val="minor"/>
      </rPr>
      <t>/2[m]</t>
    </r>
  </si>
  <si>
    <t>alpha_B</t>
  </si>
  <si>
    <r>
      <t>2ρ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[cm]</t>
    </r>
  </si>
  <si>
    <t>BEAM (A)</t>
  </si>
  <si>
    <t>TARGET (a)</t>
  </si>
  <si>
    <t>LIGHT (b)</t>
  </si>
  <si>
    <t>HEAVY (B)</t>
  </si>
  <si>
    <t>[deg]</t>
  </si>
  <si>
    <t>[m]</t>
  </si>
  <si>
    <t>[T]</t>
  </si>
  <si>
    <t>[MeV]</t>
  </si>
  <si>
    <t>[MeV/u]</t>
  </si>
  <si>
    <t>z0-&gt;</t>
  </si>
  <si>
    <t>2*rho-&gt;</t>
  </si>
  <si>
    <t>is n-loop</t>
  </si>
  <si>
    <t>n</t>
  </si>
  <si>
    <t>eff-n</t>
  </si>
  <si>
    <t>∆S = Sp- Sn</t>
  </si>
  <si>
    <t>A MeV</t>
  </si>
  <si>
    <t>min 𝜃cm</t>
  </si>
  <si>
    <t>n-loop</t>
  </si>
  <si>
    <t>min(θcm)</t>
  </si>
  <si>
    <t>k_cm(Ex=0)</t>
  </si>
  <si>
    <t>Recoil pos</t>
  </si>
  <si>
    <t>mm</t>
  </si>
  <si>
    <t>kcm</t>
  </si>
  <si>
    <t>mass-b</t>
  </si>
  <si>
    <t>mass-B</t>
  </si>
  <si>
    <t>Mc</t>
  </si>
  <si>
    <t>z-b</t>
  </si>
  <si>
    <t>z-B</t>
  </si>
  <si>
    <t>a</t>
  </si>
  <si>
    <t>m/s</t>
  </si>
  <si>
    <t>MeV/mm</t>
  </si>
  <si>
    <t>zhit</t>
  </si>
  <si>
    <t>yHit</t>
  </si>
  <si>
    <t>phi-&gt;</t>
  </si>
  <si>
    <t>yHit-B</t>
  </si>
  <si>
    <t>rho-B</t>
  </si>
  <si>
    <t>z0-B</t>
  </si>
  <si>
    <t>xHit-B</t>
  </si>
  <si>
    <t>Field direction</t>
  </si>
  <si>
    <t>detector width</t>
  </si>
  <si>
    <t>yHit-gated</t>
  </si>
  <si>
    <t>𝜃cm Range</t>
  </si>
  <si>
    <t>φ Range</t>
  </si>
  <si>
    <t>xHit ( senity check, all should be a)</t>
  </si>
  <si>
    <t>Nh</t>
  </si>
  <si>
    <t>Ts</t>
  </si>
  <si>
    <t>Og</t>
  </si>
  <si>
    <t>on</t>
  </si>
  <si>
    <t>off</t>
  </si>
  <si>
    <t>nn</t>
  </si>
  <si>
    <t>17O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</si>
</sst>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0"/>
    <numFmt numFmtId="165" formatCode="0.000"/>
    <numFmt numFmtId="166" formatCode="0.0000"/>
    <numFmt numFmtId="167" formatCode="0.00000"/>
    <numFmt numFmtId="168" formatCode="0.0"/>
    <numFmt numFmtId="169" formatCode="0.000000000"/>
    <numFmt numFmtId="170" formatCode="0.00000000"/>
  </numFmts>
  <fonts count="4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b/>
      <sz val="12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4"/>
      <color theme="7" tint="0.39997558519241921"/>
      <name val="Calibri"/>
      <family val="2"/>
    </font>
    <font>
      <sz val="11"/>
      <color indexed="8"/>
      <name val="Calibri"/>
      <family val="2"/>
    </font>
    <font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Calibri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name val="Calibri"/>
      <family val="2"/>
    </font>
    <font>
      <b/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FF0000"/>
      <name val="Verdana"/>
      <family val="2"/>
    </font>
    <font>
      <sz val="10"/>
      <name val="Verdana"/>
      <family val="2"/>
    </font>
    <font>
      <b/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23B150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EDA66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38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4" fillId="4" borderId="7" xfId="0" applyFont="1" applyFill="1" applyBorder="1" applyAlignment="1">
      <alignment horizontal="right" vertical="top"/>
    </xf>
    <xf numFmtId="0" fontId="5" fillId="4" borderId="8" xfId="0" applyFont="1" applyFill="1" applyBorder="1"/>
    <xf numFmtId="0" fontId="4" fillId="4" borderId="7" xfId="0" applyFont="1" applyFill="1" applyBorder="1" applyAlignment="1">
      <alignment vertical="top"/>
    </xf>
    <xf numFmtId="0" fontId="4" fillId="3" borderId="13" xfId="0" applyFont="1" applyFill="1" applyBorder="1" applyAlignment="1">
      <alignment horizontal="center" vertical="top"/>
    </xf>
    <xf numFmtId="164" fontId="6" fillId="5" borderId="9" xfId="0" applyNumberFormat="1" applyFont="1" applyFill="1" applyBorder="1" applyAlignment="1">
      <alignment horizontal="center" vertical="top"/>
    </xf>
    <xf numFmtId="164" fontId="4" fillId="6" borderId="10" xfId="0" quotePrefix="1" applyNumberFormat="1" applyFont="1" applyFill="1" applyBorder="1" applyAlignment="1">
      <alignment horizontal="center" vertical="top"/>
    </xf>
    <xf numFmtId="164" fontId="4" fillId="7" borderId="10" xfId="0" quotePrefix="1" applyNumberFormat="1" applyFont="1" applyFill="1" applyBorder="1" applyAlignment="1">
      <alignment horizontal="center" vertical="top"/>
    </xf>
    <xf numFmtId="164" fontId="4" fillId="8" borderId="10" xfId="0" quotePrefix="1" applyNumberFormat="1" applyFont="1" applyFill="1" applyBorder="1" applyAlignment="1">
      <alignment horizontal="center" vertical="top"/>
    </xf>
    <xf numFmtId="164" fontId="4" fillId="9" borderId="11" xfId="0" quotePrefix="1" applyNumberFormat="1" applyFont="1" applyFill="1" applyBorder="1" applyAlignment="1">
      <alignment horizontal="center" vertical="top"/>
    </xf>
    <xf numFmtId="0" fontId="4" fillId="3" borderId="9" xfId="0" applyFont="1" applyFill="1" applyBorder="1" applyAlignment="1">
      <alignment horizontal="center" vertical="top"/>
    </xf>
    <xf numFmtId="165" fontId="4" fillId="3" borderId="11" xfId="0" applyNumberFormat="1" applyFont="1" applyFill="1" applyBorder="1" applyAlignment="1">
      <alignment horizontal="center"/>
    </xf>
    <xf numFmtId="0" fontId="5" fillId="4" borderId="4" xfId="0" applyFont="1" applyFill="1" applyBorder="1"/>
    <xf numFmtId="0" fontId="5" fillId="4" borderId="5" xfId="0" applyFont="1" applyFill="1" applyBorder="1"/>
    <xf numFmtId="0" fontId="5" fillId="4" borderId="6" xfId="0" applyFont="1" applyFill="1" applyBorder="1"/>
    <xf numFmtId="0" fontId="4" fillId="3" borderId="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4" borderId="1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right" vertical="top"/>
    </xf>
    <xf numFmtId="0" fontId="4" fillId="8" borderId="7" xfId="0" applyFont="1" applyFill="1" applyBorder="1" applyAlignment="1">
      <alignment horizontal="right" vertical="top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8" fillId="0" borderId="0" xfId="0" applyFont="1"/>
    <xf numFmtId="165" fontId="4" fillId="4" borderId="9" xfId="0" applyNumberFormat="1" applyFont="1" applyFill="1" applyBorder="1" applyAlignment="1">
      <alignment horizontal="center" vertical="center"/>
    </xf>
    <xf numFmtId="165" fontId="4" fillId="4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1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0" xfId="0" applyNumberFormat="1"/>
    <xf numFmtId="0" fontId="0" fillId="0" borderId="5" xfId="0" applyBorder="1"/>
    <xf numFmtId="0" fontId="0" fillId="0" borderId="17" xfId="0" applyBorder="1"/>
    <xf numFmtId="0" fontId="0" fillId="0" borderId="18" xfId="0" applyBorder="1"/>
    <xf numFmtId="0" fontId="12" fillId="0" borderId="0" xfId="0" applyFont="1" applyAlignment="1">
      <alignment horizontal="center" vertical="center"/>
    </xf>
    <xf numFmtId="0" fontId="0" fillId="2" borderId="7" xfId="0" applyFill="1" applyBorder="1"/>
    <xf numFmtId="0" fontId="0" fillId="2" borderId="8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4" xfId="0" applyFill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165" fontId="0" fillId="2" borderId="2" xfId="0" applyNumberFormat="1" applyFill="1" applyBorder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165" fontId="0" fillId="2" borderId="6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8" fillId="0" borderId="1" xfId="0" applyFont="1" applyBorder="1"/>
    <xf numFmtId="0" fontId="18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8" fillId="0" borderId="2" xfId="0" applyFont="1" applyBorder="1"/>
    <xf numFmtId="0" fontId="18" fillId="0" borderId="7" xfId="0" applyFont="1" applyBorder="1" applyAlignment="1">
      <alignment horizontal="right"/>
    </xf>
    <xf numFmtId="0" fontId="18" fillId="0" borderId="4" xfId="0" applyFont="1" applyBorder="1" applyAlignment="1">
      <alignment horizontal="right"/>
    </xf>
    <xf numFmtId="164" fontId="16" fillId="0" borderId="5" xfId="0" applyNumberFormat="1" applyFont="1" applyBorder="1" applyAlignment="1">
      <alignment horizontal="center" vertical="top"/>
    </xf>
    <xf numFmtId="0" fontId="18" fillId="0" borderId="5" xfId="0" applyFont="1" applyBorder="1"/>
    <xf numFmtId="0" fontId="0" fillId="0" borderId="1" xfId="0" applyBorder="1"/>
    <xf numFmtId="0" fontId="0" fillId="0" borderId="2" xfId="0" applyBorder="1"/>
    <xf numFmtId="165" fontId="0" fillId="0" borderId="8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6" fontId="0" fillId="0" borderId="17" xfId="0" applyNumberFormat="1" applyBorder="1"/>
    <xf numFmtId="0" fontId="0" fillId="2" borderId="1" xfId="0" applyFill="1" applyBorder="1"/>
    <xf numFmtId="0" fontId="2" fillId="11" borderId="2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 vertical="top"/>
    </xf>
    <xf numFmtId="0" fontId="4" fillId="8" borderId="13" xfId="0" applyFont="1" applyFill="1" applyBorder="1" applyAlignment="1" applyProtection="1">
      <alignment horizontal="center" vertical="top"/>
      <protection locked="0"/>
    </xf>
    <xf numFmtId="168" fontId="0" fillId="0" borderId="0" xfId="0" applyNumberFormat="1"/>
    <xf numFmtId="0" fontId="0" fillId="0" borderId="19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2" borderId="13" xfId="0" applyFill="1" applyBorder="1" applyAlignment="1">
      <alignment horizontal="center" vertical="center"/>
    </xf>
    <xf numFmtId="165" fontId="0" fillId="2" borderId="7" xfId="0" applyNumberFormat="1" applyFill="1" applyBorder="1" applyAlignment="1">
      <alignment horizontal="center" vertical="center"/>
    </xf>
    <xf numFmtId="165" fontId="0" fillId="2" borderId="4" xfId="0" applyNumberFormat="1" applyFill="1" applyBorder="1" applyAlignment="1">
      <alignment horizontal="center" vertical="center"/>
    </xf>
    <xf numFmtId="167" fontId="0" fillId="0" borderId="4" xfId="0" applyNumberFormat="1" applyBorder="1" applyAlignment="1">
      <alignment horizontal="right"/>
    </xf>
    <xf numFmtId="0" fontId="0" fillId="2" borderId="8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24" fillId="0" borderId="0" xfId="1" applyAlignment="1">
      <alignment horizontal="left" vertical="center"/>
    </xf>
    <xf numFmtId="0" fontId="25" fillId="0" borderId="0" xfId="0" applyFont="1" applyAlignment="1">
      <alignment horizontal="left" vertical="center"/>
    </xf>
    <xf numFmtId="165" fontId="0" fillId="0" borderId="0" xfId="0" applyNumberFormat="1"/>
    <xf numFmtId="2" fontId="0" fillId="0" borderId="17" xfId="0" applyNumberFormat="1" applyBorder="1"/>
    <xf numFmtId="0" fontId="0" fillId="0" borderId="21" xfId="0" applyBorder="1"/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1" fillId="0" borderId="7" xfId="0" applyFont="1" applyBorder="1" applyAlignment="1">
      <alignment horizontal="center" vertical="center"/>
    </xf>
    <xf numFmtId="166" fontId="11" fillId="0" borderId="8" xfId="0" applyNumberFormat="1" applyFont="1" applyBorder="1" applyAlignment="1">
      <alignment horizontal="right" vertical="center"/>
    </xf>
    <xf numFmtId="0" fontId="0" fillId="0" borderId="7" xfId="0" applyBorder="1" applyAlignment="1">
      <alignment horizontal="center"/>
    </xf>
    <xf numFmtId="166" fontId="26" fillId="0" borderId="13" xfId="0" applyNumberFormat="1" applyFont="1" applyBorder="1"/>
    <xf numFmtId="11" fontId="11" fillId="0" borderId="8" xfId="0" applyNumberFormat="1" applyFont="1" applyBorder="1" applyAlignment="1">
      <alignment horizontal="right" vertical="center"/>
    </xf>
    <xf numFmtId="0" fontId="16" fillId="0" borderId="7" xfId="0" applyFont="1" applyBorder="1" applyAlignment="1">
      <alignment horizontal="center"/>
    </xf>
    <xf numFmtId="2" fontId="16" fillId="0" borderId="8" xfId="0" applyNumberFormat="1" applyFont="1" applyBorder="1" applyAlignment="1">
      <alignment horizontal="right"/>
    </xf>
    <xf numFmtId="166" fontId="27" fillId="0" borderId="7" xfId="0" applyNumberFormat="1" applyFon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8" xfId="0" applyNumberFormat="1" applyBorder="1"/>
    <xf numFmtId="166" fontId="0" fillId="0" borderId="4" xfId="0" applyNumberFormat="1" applyBorder="1" applyAlignment="1">
      <alignment horizontal="center"/>
    </xf>
    <xf numFmtId="166" fontId="0" fillId="0" borderId="13" xfId="0" applyNumberFormat="1" applyBorder="1"/>
    <xf numFmtId="0" fontId="0" fillId="0" borderId="3" xfId="0" applyBorder="1"/>
    <xf numFmtId="0" fontId="1" fillId="0" borderId="0" xfId="0" applyFont="1"/>
    <xf numFmtId="0" fontId="11" fillId="0" borderId="0" xfId="0" applyFont="1" applyAlignment="1">
      <alignment horizontal="center" vertical="top"/>
    </xf>
    <xf numFmtId="2" fontId="11" fillId="0" borderId="0" xfId="0" applyNumberFormat="1" applyFont="1" applyAlignment="1">
      <alignment horizontal="center" vertical="top"/>
    </xf>
    <xf numFmtId="167" fontId="11" fillId="0" borderId="0" xfId="0" applyNumberFormat="1" applyFont="1" applyAlignment="1">
      <alignment horizontal="center" vertical="top"/>
    </xf>
    <xf numFmtId="2" fontId="27" fillId="0" borderId="13" xfId="0" applyNumberFormat="1" applyFont="1" applyBorder="1" applyAlignment="1">
      <alignment horizontal="right"/>
    </xf>
    <xf numFmtId="0" fontId="0" fillId="12" borderId="8" xfId="0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2" fontId="0" fillId="2" borderId="6" xfId="0" applyNumberFormat="1" applyFill="1" applyBorder="1" applyAlignment="1">
      <alignment horizontal="center"/>
    </xf>
    <xf numFmtId="169" fontId="0" fillId="0" borderId="0" xfId="0" applyNumberFormat="1"/>
    <xf numFmtId="168" fontId="0" fillId="0" borderId="7" xfId="0" applyNumberFormat="1" applyBorder="1" applyAlignment="1">
      <alignment horizontal="right"/>
    </xf>
    <xf numFmtId="0" fontId="0" fillId="14" borderId="0" xfId="0" applyFill="1" applyAlignment="1">
      <alignment horizontal="center"/>
    </xf>
    <xf numFmtId="11" fontId="0" fillId="14" borderId="0" xfId="0" applyNumberFormat="1" applyFill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5" xfId="0" applyNumberFormat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7" fontId="0" fillId="0" borderId="7" xfId="0" applyNumberFormat="1" applyBorder="1" applyAlignment="1">
      <alignment horizontal="right"/>
    </xf>
    <xf numFmtId="0" fontId="0" fillId="2" borderId="0" xfId="0" applyFill="1" applyAlignment="1">
      <alignment horizontal="center"/>
    </xf>
    <xf numFmtId="0" fontId="4" fillId="3" borderId="10" xfId="0" applyFont="1" applyFill="1" applyBorder="1" applyAlignment="1">
      <alignment horizontal="center" vertical="top"/>
    </xf>
    <xf numFmtId="0" fontId="4" fillId="12" borderId="9" xfId="0" applyFont="1" applyFill="1" applyBorder="1" applyAlignment="1">
      <alignment horizontal="center" vertical="top"/>
    </xf>
    <xf numFmtId="2" fontId="0" fillId="14" borderId="0" xfId="0" applyNumberFormat="1" applyFill="1" applyAlignment="1">
      <alignment horizontal="center"/>
    </xf>
    <xf numFmtId="11" fontId="0" fillId="15" borderId="0" xfId="0" applyNumberFormat="1" applyFill="1" applyAlignment="1">
      <alignment horizontal="center"/>
    </xf>
    <xf numFmtId="2" fontId="0" fillId="15" borderId="5" xfId="0" applyNumberFormat="1" applyFill="1" applyBorder="1" applyAlignment="1">
      <alignment horizontal="center"/>
    </xf>
    <xf numFmtId="0" fontId="0" fillId="12" borderId="0" xfId="0" applyFill="1" applyAlignment="1">
      <alignment horizontal="center"/>
    </xf>
    <xf numFmtId="2" fontId="0" fillId="2" borderId="5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top"/>
    </xf>
    <xf numFmtId="2" fontId="0" fillId="2" borderId="0" xfId="0" applyNumberFormat="1" applyFill="1" applyAlignment="1">
      <alignment horizontal="center"/>
    </xf>
    <xf numFmtId="165" fontId="4" fillId="12" borderId="13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16" borderId="0" xfId="0" applyFill="1"/>
    <xf numFmtId="168" fontId="0" fillId="0" borderId="0" xfId="0" applyNumberForma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8" fontId="0" fillId="0" borderId="19" xfId="0" applyNumberFormat="1" applyBorder="1" applyAlignment="1">
      <alignment horizontal="center" vertical="center"/>
    </xf>
    <xf numFmtId="168" fontId="0" fillId="0" borderId="20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8" fontId="0" fillId="0" borderId="14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0" fontId="5" fillId="4" borderId="0" xfId="0" applyFont="1" applyFill="1"/>
    <xf numFmtId="0" fontId="4" fillId="4" borderId="2" xfId="0" applyFont="1" applyFill="1" applyBorder="1" applyAlignment="1">
      <alignment horizontal="right" vertical="top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vertical="top"/>
    </xf>
    <xf numFmtId="0" fontId="4" fillId="4" borderId="0" xfId="0" applyFont="1" applyFill="1" applyAlignment="1">
      <alignment horizontal="center" vertical="top"/>
    </xf>
    <xf numFmtId="0" fontId="5" fillId="4" borderId="7" xfId="0" applyFont="1" applyFill="1" applyBorder="1"/>
    <xf numFmtId="0" fontId="31" fillId="8" borderId="7" xfId="0" applyFont="1" applyFill="1" applyBorder="1" applyAlignment="1">
      <alignment horizontal="right"/>
    </xf>
    <xf numFmtId="0" fontId="31" fillId="12" borderId="9" xfId="0" applyFont="1" applyFill="1" applyBorder="1" applyAlignment="1">
      <alignment horizontal="center"/>
    </xf>
    <xf numFmtId="0" fontId="31" fillId="12" borderId="10" xfId="0" applyFont="1" applyFill="1" applyBorder="1" applyAlignment="1">
      <alignment horizontal="center"/>
    </xf>
    <xf numFmtId="0" fontId="31" fillId="12" borderId="11" xfId="0" applyFont="1" applyFill="1" applyBorder="1" applyAlignment="1">
      <alignment horizontal="center"/>
    </xf>
    <xf numFmtId="164" fontId="4" fillId="16" borderId="10" xfId="0" quotePrefix="1" applyNumberFormat="1" applyFont="1" applyFill="1" applyBorder="1" applyAlignment="1">
      <alignment horizontal="center" vertical="top"/>
    </xf>
    <xf numFmtId="164" fontId="4" fillId="16" borderId="11" xfId="0" quotePrefix="1" applyNumberFormat="1" applyFont="1" applyFill="1" applyBorder="1" applyAlignment="1">
      <alignment horizontal="center" vertical="top"/>
    </xf>
    <xf numFmtId="164" fontId="31" fillId="16" borderId="9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right"/>
    </xf>
    <xf numFmtId="0" fontId="0" fillId="16" borderId="0" xfId="0" applyFill="1" applyAlignment="1">
      <alignment horizontal="center"/>
    </xf>
    <xf numFmtId="0" fontId="5" fillId="16" borderId="0" xfId="0" applyFont="1" applyFill="1"/>
    <xf numFmtId="0" fontId="5" fillId="8" borderId="7" xfId="0" applyFont="1" applyFill="1" applyBorder="1"/>
    <xf numFmtId="0" fontId="5" fillId="8" borderId="0" xfId="0" applyFont="1" applyFill="1"/>
    <xf numFmtId="0" fontId="5" fillId="8" borderId="8" xfId="0" applyFont="1" applyFill="1" applyBorder="1"/>
    <xf numFmtId="0" fontId="4" fillId="8" borderId="3" xfId="0" applyFont="1" applyFill="1" applyBorder="1" applyAlignment="1">
      <alignment horizontal="center" vertical="center"/>
    </xf>
    <xf numFmtId="2" fontId="4" fillId="8" borderId="8" xfId="0" applyNumberFormat="1" applyFont="1" applyFill="1" applyBorder="1" applyAlignment="1" applyProtection="1">
      <alignment horizontal="center" vertical="top"/>
      <protection locked="0"/>
    </xf>
    <xf numFmtId="0" fontId="4" fillId="8" borderId="8" xfId="0" applyFont="1" applyFill="1" applyBorder="1" applyAlignment="1" applyProtection="1">
      <alignment horizontal="left" vertical="top"/>
      <protection locked="0"/>
    </xf>
    <xf numFmtId="0" fontId="4" fillId="8" borderId="8" xfId="0" applyFont="1" applyFill="1" applyBorder="1" applyAlignment="1">
      <alignment horizontal="left" vertical="top"/>
    </xf>
    <xf numFmtId="0" fontId="7" fillId="8" borderId="8" xfId="0" applyFont="1" applyFill="1" applyBorder="1"/>
    <xf numFmtId="0" fontId="4" fillId="8" borderId="8" xfId="0" applyFont="1" applyFill="1" applyBorder="1" applyAlignment="1">
      <alignment vertical="top"/>
    </xf>
    <xf numFmtId="0" fontId="4" fillId="4" borderId="8" xfId="0" applyFont="1" applyFill="1" applyBorder="1" applyAlignment="1">
      <alignment vertical="top"/>
    </xf>
    <xf numFmtId="2" fontId="4" fillId="4" borderId="8" xfId="0" applyNumberFormat="1" applyFont="1" applyFill="1" applyBorder="1" applyAlignment="1" applyProtection="1">
      <alignment vertical="top"/>
      <protection locked="0"/>
    </xf>
    <xf numFmtId="2" fontId="4" fillId="4" borderId="8" xfId="0" applyNumberFormat="1" applyFont="1" applyFill="1" applyBorder="1" applyAlignment="1">
      <alignment vertical="top"/>
    </xf>
    <xf numFmtId="0" fontId="4" fillId="8" borderId="3" xfId="0" applyFont="1" applyFill="1" applyBorder="1" applyAlignment="1">
      <alignment horizontal="center" vertical="top"/>
    </xf>
    <xf numFmtId="0" fontId="4" fillId="8" borderId="8" xfId="0" applyFont="1" applyFill="1" applyBorder="1" applyAlignment="1" applyProtection="1">
      <alignment horizontal="center" vertical="top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4" fillId="8" borderId="0" xfId="0" applyFont="1" applyFill="1" applyAlignment="1">
      <alignment horizontal="center" vertical="top"/>
    </xf>
    <xf numFmtId="0" fontId="0" fillId="8" borderId="8" xfId="0" applyFill="1" applyBorder="1"/>
    <xf numFmtId="0" fontId="31" fillId="8" borderId="8" xfId="0" applyFont="1" applyFill="1" applyBorder="1"/>
    <xf numFmtId="0" fontId="31" fillId="8" borderId="8" xfId="0" applyFont="1" applyFill="1" applyBorder="1" applyAlignment="1">
      <alignment horizontal="center"/>
    </xf>
    <xf numFmtId="0" fontId="31" fillId="8" borderId="8" xfId="0" applyFont="1" applyFill="1" applyBorder="1" applyAlignment="1">
      <alignment horizontal="left"/>
    </xf>
    <xf numFmtId="0" fontId="0" fillId="7" borderId="11" xfId="0" applyFill="1" applyBorder="1" applyAlignment="1">
      <alignment horizontal="center"/>
    </xf>
    <xf numFmtId="0" fontId="34" fillId="16" borderId="9" xfId="0" applyFont="1" applyFill="1" applyBorder="1" applyAlignment="1">
      <alignment horizontal="center"/>
    </xf>
    <xf numFmtId="0" fontId="34" fillId="2" borderId="9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vertical="center"/>
    </xf>
    <xf numFmtId="0" fontId="17" fillId="17" borderId="2" xfId="0" applyFont="1" applyFill="1" applyBorder="1" applyAlignment="1">
      <alignment vertical="center"/>
    </xf>
    <xf numFmtId="0" fontId="4" fillId="17" borderId="4" xfId="0" applyFont="1" applyFill="1" applyBorder="1" applyAlignment="1">
      <alignment horizontal="right" vertical="center"/>
    </xf>
    <xf numFmtId="165" fontId="4" fillId="17" borderId="6" xfId="0" applyNumberFormat="1" applyFont="1" applyFill="1" applyBorder="1" applyAlignment="1">
      <alignment horizontal="center" vertical="center"/>
    </xf>
    <xf numFmtId="0" fontId="17" fillId="17" borderId="3" xfId="0" applyFont="1" applyFill="1" applyBorder="1" applyAlignment="1">
      <alignment vertical="center"/>
    </xf>
    <xf numFmtId="0" fontId="0" fillId="2" borderId="0" xfId="0" applyFill="1" applyAlignment="1">
      <alignment horizontal="right"/>
    </xf>
    <xf numFmtId="0" fontId="2" fillId="11" borderId="0" xfId="0" applyFont="1" applyFill="1" applyAlignment="1">
      <alignment horizontal="center"/>
    </xf>
    <xf numFmtId="0" fontId="0" fillId="2" borderId="1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35" fillId="18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36" fillId="2" borderId="22" xfId="0" applyFont="1" applyFill="1" applyBorder="1"/>
    <xf numFmtId="0" fontId="36" fillId="2" borderId="23" xfId="0" applyFont="1" applyFill="1" applyBorder="1"/>
    <xf numFmtId="0" fontId="36" fillId="2" borderId="24" xfId="0" applyFont="1" applyFill="1" applyBorder="1"/>
    <xf numFmtId="0" fontId="36" fillId="2" borderId="25" xfId="0" applyFont="1" applyFill="1" applyBorder="1"/>
    <xf numFmtId="0" fontId="36" fillId="2" borderId="0" xfId="0" applyFont="1" applyFill="1" applyAlignment="1">
      <alignment horizontal="left"/>
    </xf>
    <xf numFmtId="0" fontId="36" fillId="2" borderId="26" xfId="0" applyFont="1" applyFill="1" applyBorder="1"/>
    <xf numFmtId="0" fontId="36" fillId="2" borderId="0" xfId="0" applyFont="1" applyFill="1"/>
    <xf numFmtId="0" fontId="36" fillId="2" borderId="27" xfId="0" applyFont="1" applyFill="1" applyBorder="1"/>
    <xf numFmtId="0" fontId="36" fillId="2" borderId="28" xfId="0" applyFont="1" applyFill="1" applyBorder="1"/>
    <xf numFmtId="0" fontId="36" fillId="2" borderId="29" xfId="0" applyFont="1" applyFill="1" applyBorder="1"/>
    <xf numFmtId="0" fontId="36" fillId="19" borderId="22" xfId="0" applyFont="1" applyFill="1" applyBorder="1"/>
    <xf numFmtId="0" fontId="36" fillId="19" borderId="23" xfId="0" applyFont="1" applyFill="1" applyBorder="1"/>
    <xf numFmtId="0" fontId="36" fillId="19" borderId="24" xfId="0" applyFont="1" applyFill="1" applyBorder="1"/>
    <xf numFmtId="0" fontId="36" fillId="19" borderId="25" xfId="0" applyFont="1" applyFill="1" applyBorder="1"/>
    <xf numFmtId="0" fontId="36" fillId="19" borderId="0" xfId="0" applyFont="1" applyFill="1" applyAlignment="1">
      <alignment horizontal="left"/>
    </xf>
    <xf numFmtId="0" fontId="36" fillId="19" borderId="26" xfId="0" applyFont="1" applyFill="1" applyBorder="1"/>
    <xf numFmtId="0" fontId="36" fillId="19" borderId="0" xfId="0" applyFont="1" applyFill="1"/>
    <xf numFmtId="0" fontId="36" fillId="19" borderId="27" xfId="0" applyFont="1" applyFill="1" applyBorder="1"/>
    <xf numFmtId="0" fontId="36" fillId="19" borderId="28" xfId="0" applyFont="1" applyFill="1" applyBorder="1"/>
    <xf numFmtId="0" fontId="36" fillId="19" borderId="29" xfId="0" applyFont="1" applyFill="1" applyBorder="1"/>
    <xf numFmtId="0" fontId="0" fillId="0" borderId="7" xfId="0" applyBorder="1" applyAlignment="1">
      <alignment horizontal="center" vertical="center"/>
    </xf>
    <xf numFmtId="11" fontId="0" fillId="0" borderId="0" xfId="0" applyNumberFormat="1"/>
    <xf numFmtId="0" fontId="0" fillId="0" borderId="7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14" borderId="2" xfId="0" applyFill="1" applyBorder="1" applyAlignment="1">
      <alignment horizontal="center" vertical="center"/>
    </xf>
    <xf numFmtId="0" fontId="38" fillId="0" borderId="0" xfId="0" applyFont="1"/>
    <xf numFmtId="0" fontId="38" fillId="0" borderId="0" xfId="0" applyFont="1" applyAlignment="1">
      <alignment horizontal="right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2" fontId="38" fillId="0" borderId="0" xfId="0" applyNumberFormat="1" applyFont="1" applyAlignment="1">
      <alignment horizontal="center"/>
    </xf>
    <xf numFmtId="0" fontId="38" fillId="20" borderId="0" xfId="0" applyFont="1" applyFill="1" applyAlignment="1">
      <alignment horizontal="center"/>
    </xf>
    <xf numFmtId="165" fontId="38" fillId="20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0" fillId="20" borderId="0" xfId="0" applyFill="1" applyAlignment="1">
      <alignment horizontal="center"/>
    </xf>
    <xf numFmtId="0" fontId="40" fillId="0" borderId="0" xfId="0" applyFont="1" applyAlignment="1">
      <alignment horizontal="left"/>
    </xf>
    <xf numFmtId="165" fontId="0" fillId="0" borderId="20" xfId="0" applyNumberFormat="1" applyBorder="1"/>
    <xf numFmtId="165" fontId="0" fillId="0" borderId="21" xfId="0" applyNumberFormat="1" applyBorder="1"/>
    <xf numFmtId="0" fontId="0" fillId="20" borderId="16" xfId="0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11" fontId="0" fillId="0" borderId="0" xfId="0" applyNumberFormat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/>
    </xf>
    <xf numFmtId="11" fontId="0" fillId="0" borderId="7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7" fontId="0" fillId="0" borderId="20" xfId="0" applyNumberFormat="1" applyBorder="1"/>
    <xf numFmtId="0" fontId="2" fillId="11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11" borderId="3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2" fontId="0" fillId="0" borderId="30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0" fillId="20" borderId="33" xfId="0" applyFill="1" applyBorder="1" applyAlignment="1">
      <alignment horizontal="center"/>
    </xf>
    <xf numFmtId="0" fontId="0" fillId="20" borderId="34" xfId="0" applyFill="1" applyBorder="1" applyAlignment="1">
      <alignment horizontal="center"/>
    </xf>
    <xf numFmtId="0" fontId="17" fillId="10" borderId="8" xfId="0" applyFont="1" applyFill="1" applyBorder="1" applyAlignment="1">
      <alignment horizontal="center" vertical="center"/>
    </xf>
    <xf numFmtId="165" fontId="0" fillId="16" borderId="0" xfId="0" applyNumberFormat="1" applyFill="1" applyAlignment="1">
      <alignment horizontal="center" vertical="center"/>
    </xf>
    <xf numFmtId="165" fontId="0" fillId="16" borderId="5" xfId="0" applyNumberFormat="1" applyFill="1" applyBorder="1" applyAlignment="1">
      <alignment horizontal="center" vertical="center"/>
    </xf>
    <xf numFmtId="165" fontId="0" fillId="16" borderId="8" xfId="0" applyNumberFormat="1" applyFill="1" applyBorder="1" applyAlignment="1">
      <alignment horizontal="center" vertical="center"/>
    </xf>
    <xf numFmtId="164" fontId="16" fillId="0" borderId="0" xfId="0" applyNumberFormat="1" applyFont="1" applyAlignment="1">
      <alignment horizontal="center" vertical="top"/>
    </xf>
    <xf numFmtId="0" fontId="18" fillId="16" borderId="15" xfId="0" applyFont="1" applyFill="1" applyBorder="1" applyAlignment="1">
      <alignment horizontal="center" vertical="center"/>
    </xf>
    <xf numFmtId="0" fontId="0" fillId="16" borderId="16" xfId="0" applyFill="1" applyBorder="1" applyAlignment="1">
      <alignment horizontal="center" vertical="center"/>
    </xf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4" fillId="8" borderId="7" xfId="0" applyFon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167" fontId="0" fillId="0" borderId="0" xfId="0" applyNumberFormat="1"/>
    <xf numFmtId="166" fontId="0" fillId="0" borderId="17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11" fontId="0" fillId="14" borderId="9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17" borderId="7" xfId="0" applyFont="1" applyFill="1" applyBorder="1" applyAlignment="1">
      <alignment vertical="center"/>
    </xf>
    <xf numFmtId="165" fontId="7" fillId="17" borderId="0" xfId="0" applyNumberFormat="1" applyFont="1" applyFill="1" applyAlignment="1">
      <alignment horizontal="center" vertical="center"/>
    </xf>
    <xf numFmtId="170" fontId="0" fillId="0" borderId="8" xfId="0" applyNumberFormat="1" applyBorder="1"/>
    <xf numFmtId="170" fontId="0" fillId="0" borderId="6" xfId="0" applyNumberFormat="1" applyBorder="1"/>
    <xf numFmtId="0" fontId="0" fillId="0" borderId="4" xfId="0" applyBorder="1"/>
    <xf numFmtId="0" fontId="0" fillId="20" borderId="0" xfId="0" applyFill="1"/>
    <xf numFmtId="0" fontId="23" fillId="0" borderId="0" xfId="0" applyFont="1" applyAlignment="1">
      <alignment vertical="center" wrapText="1"/>
    </xf>
    <xf numFmtId="0" fontId="0" fillId="14" borderId="0" xfId="0" applyFill="1"/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7" fillId="17" borderId="7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10" borderId="3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17" fillId="10" borderId="3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0" borderId="4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6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21" fillId="2" borderId="0" xfId="0" applyFont="1" applyFill="1" applyAlignment="1">
      <alignment horizontal="left" vertical="center"/>
    </xf>
    <xf numFmtId="0" fontId="0" fillId="20" borderId="1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28" fillId="0" borderId="16" xfId="0" applyFont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11" fontId="37" fillId="0" borderId="12" xfId="0" applyNumberFormat="1" applyFont="1" applyBorder="1" applyAlignment="1">
      <alignment horizontal="center" vertical="center"/>
    </xf>
    <xf numFmtId="11" fontId="37" fillId="0" borderId="15" xfId="0" applyNumberFormat="1" applyFont="1" applyBorder="1" applyAlignment="1">
      <alignment horizontal="center" vertical="center"/>
    </xf>
    <xf numFmtId="11" fontId="37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  <color rgb="FFFFD966"/>
      <color rgb="FFFFCC66"/>
      <color rgb="FFFEDA66"/>
      <color rgb="FF8497B0"/>
      <color rgb="FF23B150"/>
      <color rgb="FF50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Calculation1!$E$10</c:f>
          <c:strCache>
            <c:ptCount val="1"/>
            <c:pt idx="0">
              <c:v>17O(d,p)18O</c:v>
            </c:pt>
          </c:strCache>
        </c:strRef>
      </c:tx>
      <c:layout>
        <c:manualLayout>
          <c:xMode val="edge"/>
          <c:yMode val="edge"/>
          <c:x val="0.15657098449761278"/>
          <c:y val="8.3262192972147139E-2"/>
        </c:manualLayout>
      </c:layout>
      <c:overlay val="0"/>
      <c:spPr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7.5555555555555556E-2"/>
          <c:y val="1.3333333333333334E-2"/>
          <c:w val="0.9244444444444444"/>
          <c:h val="0.93333333333333335"/>
        </c:manualLayout>
      </c:layout>
      <c:scatterChart>
        <c:scatterStyle val="smoothMarker"/>
        <c:varyColors val="0"/>
        <c:ser>
          <c:idx val="8"/>
          <c:order val="0"/>
          <c:tx>
            <c:strRef>
              <c:f>Calculation1!$AF$5</c:f>
              <c:strCache>
                <c:ptCount val="1"/>
                <c:pt idx="0">
                  <c:v>z(Ex1)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Calculation1!$AF$6:$AF$192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-0.36721509588693863</c:v>
                </c:pt>
                <c:pt idx="2">
                  <c:v>-0.4045590553270621</c:v>
                </c:pt>
                <c:pt idx="3">
                  <c:v>-0.42700797151421171</c:v>
                </c:pt>
                <c:pt idx="4">
                  <c:v>-0.44253471214218298</c:v>
                </c:pt>
                <c:pt idx="5">
                  <c:v>-0.45402302581587933</c:v>
                </c:pt>
                <c:pt idx="6">
                  <c:v>-0.46288008351045706</c:v>
                </c:pt>
                <c:pt idx="7">
                  <c:v>-0.46990043648114999</c:v>
                </c:pt>
                <c:pt idx="8">
                  <c:v>-0.47557498300054463</c:v>
                </c:pt>
                <c:pt idx="9">
                  <c:v>-0.48022653538068782</c:v>
                </c:pt>
                <c:pt idx="10">
                  <c:v>-0.48407745127430202</c:v>
                </c:pt>
                <c:pt idx="11">
                  <c:v>-0.48728653384857645</c:v>
                </c:pt>
                <c:pt idx="12">
                  <c:v>-0.48997055360289049</c:v>
                </c:pt>
                <c:pt idx="13">
                  <c:v>-0.49605758503278402</c:v>
                </c:pt>
                <c:pt idx="14">
                  <c:v>-0.4992161663022795</c:v>
                </c:pt>
                <c:pt idx="15">
                  <c:v>-0.50040379690793757</c:v>
                </c:pt>
                <c:pt idx="16">
                  <c:v>-0.50014049092316826</c:v>
                </c:pt>
                <c:pt idx="17">
                  <c:v>-0.49873413304915271</c:v>
                </c:pt>
                <c:pt idx="18">
                  <c:v>-0.49637921615780739</c:v>
                </c:pt>
                <c:pt idx="19">
                  <c:v>-0.49320503379086084</c:v>
                </c:pt>
                <c:pt idx="20">
                  <c:v>-0.48930119802965805</c:v>
                </c:pt>
                <c:pt idx="21">
                  <c:v>-0.48473204421958388</c:v>
                </c:pt>
                <c:pt idx="22">
                  <c:v>-0.47954519476072605</c:v>
                </c:pt>
                <c:pt idx="23">
                  <c:v>-0.47377687353480002</c:v>
                </c:pt>
                <c:pt idx="24">
                  <c:v>-0.46745532528929412</c:v>
                </c:pt>
                <c:pt idx="25">
                  <c:v>-0.46060308479527756</c:v>
                </c:pt>
                <c:pt idx="26">
                  <c:v>-0.45323852352056859</c:v>
                </c:pt>
                <c:pt idx="27">
                  <c:v>-0.44537692878846896</c:v>
                </c:pt>
                <c:pt idx="28">
                  <c:v>-0.43703127241279632</c:v>
                </c:pt>
                <c:pt idx="29">
                  <c:v>-0.42821276826502425</c:v>
                </c:pt>
                <c:pt idx="30">
                  <c:v>-0.41893128339124081</c:v>
                </c:pt>
                <c:pt idx="31">
                  <c:v>-0.40919564561911709</c:v>
                </c:pt>
                <c:pt idx="32">
                  <c:v>-0.39901387677379713</c:v>
                </c:pt>
                <c:pt idx="33">
                  <c:v>-0.38839337161397447</c:v>
                </c:pt>
                <c:pt idx="34">
                  <c:v>-0.3773410366112383</c:v>
                </c:pt>
                <c:pt idx="35">
                  <c:v>-0.36586339864233991</c:v>
                </c:pt>
                <c:pt idx="36">
                  <c:v>-0.3539666908745886</c:v>
                </c:pt>
                <c:pt idx="37">
                  <c:v>-0.34165692117572116</c:v>
                </c:pt>
                <c:pt idx="38">
                  <c:v>-0.32893992699883745</c:v>
                </c:pt>
                <c:pt idx="39">
                  <c:v>-0.3158214197021077</c:v>
                </c:pt>
                <c:pt idx="40">
                  <c:v>-0.30230702054326497</c:v>
                </c:pt>
                <c:pt idx="41">
                  <c:v>-0.28840229006036977</c:v>
                </c:pt>
                <c:pt idx="42">
                  <c:v>-0.27411275215815023</c:v>
                </c:pt>
                <c:pt idx="43">
                  <c:v>-0.25944391392536231</c:v>
                </c:pt>
                <c:pt idx="44">
                  <c:v>-0.24440128198645833</c:v>
                </c:pt>
                <c:pt idx="45">
                  <c:v>-0.22899037602143885</c:v>
                </c:pt>
                <c:pt idx="46">
                  <c:v>-0.21321673995755533</c:v>
                </c:pt>
                <c:pt idx="47">
                  <c:v>-0.1970859512356859</c:v>
                </c:pt>
                <c:pt idx="48">
                  <c:v>-0.18060362847555203</c:v>
                </c:pt>
                <c:pt idx="49">
                  <c:v>-0.16377543780218812</c:v>
                </c:pt>
                <c:pt idx="50">
                  <c:v>-0.14660709804726615</c:v>
                </c:pt>
                <c:pt idx="51">
                  <c:v>-0.12910438500007593</c:v>
                </c:pt>
                <c:pt idx="52">
                  <c:v>-0.11127313485194514</c:v>
                </c:pt>
                <c:pt idx="53">
                  <c:v>-9.3119246952929904E-2</c:v>
                </c:pt>
                <c:pt idx="54">
                  <c:v>-7.4648685979464183E-2</c:v>
                </c:pt>
                <c:pt idx="55">
                  <c:v>-5.5867483595283055E-2</c:v>
                </c:pt>
                <c:pt idx="56">
                  <c:v>-3.6781739674577416E-2</c:v>
                </c:pt>
                <c:pt idx="57">
                  <c:v>-1.7397623145402389E-2</c:v>
                </c:pt>
                <c:pt idx="58">
                  <c:v>2.2786274976593786E-3</c:v>
                </c:pt>
                <c:pt idx="59">
                  <c:v>2.2240703970008793E-2</c:v>
                </c:pt>
                <c:pt idx="60">
                  <c:v>4.2482228227336792E-2</c:v>
                </c:pt>
                <c:pt idx="61">
                  <c:v>6.2996752719480145E-2</c:v>
                </c:pt>
                <c:pt idx="62">
                  <c:v>8.3777760841885748E-2</c:v>
                </c:pt>
                <c:pt idx="63">
                  <c:v>0.10481866756234312</c:v>
                </c:pt>
                <c:pt idx="64">
                  <c:v>0.1261128202036855</c:v>
                </c:pt>
                <c:pt idx="65">
                  <c:v>0.14765349936571051</c:v>
                </c:pt>
                <c:pt idx="66">
                  <c:v>0.16943391997174501</c:v>
                </c:pt>
                <c:pt idx="67">
                  <c:v>0.19144723242711623</c:v>
                </c:pt>
                <c:pt idx="68">
                  <c:v>0.21368652387835396</c:v>
                </c:pt>
                <c:pt idx="69">
                  <c:v>0.23614481956328714</c:v>
                </c:pt>
                <c:pt idx="70">
                  <c:v>0.25881508424334104</c:v>
                </c:pt>
                <c:pt idx="71">
                  <c:v>0.28169022371031649</c:v>
                </c:pt>
                <c:pt idx="72">
                  <c:v>0.30476308636077476</c:v>
                </c:pt>
                <c:pt idx="73">
                  <c:v>0.32802646483187931</c:v>
                </c:pt>
                <c:pt idx="74">
                  <c:v>0.35147309769316232</c:v>
                </c:pt>
                <c:pt idx="75">
                  <c:v>0.37509567118922804</c:v>
                </c:pt>
                <c:pt idx="76">
                  <c:v>0.39888682102886075</c:v>
                </c:pt>
                <c:pt idx="77">
                  <c:v>0.42283913421642616</c:v>
                </c:pt>
                <c:pt idx="78">
                  <c:v>0.44694515092177317</c:v>
                </c:pt>
                <c:pt idx="79">
                  <c:v>0.47119736638517506</c:v>
                </c:pt>
                <c:pt idx="80">
                  <c:v>0.4955882328540846</c:v>
                </c:pt>
                <c:pt idx="81">
                  <c:v>0.52011016154871836</c:v>
                </c:pt>
                <c:pt idx="82">
                  <c:v>0.54475552465366661</c:v>
                </c:pt>
                <c:pt idx="83">
                  <c:v>0.56951665733290191</c:v>
                </c:pt>
                <c:pt idx="84">
                  <c:v>0.59438585976569436</c:v>
                </c:pt>
                <c:pt idx="85">
                  <c:v>0.6193553992010582</c:v>
                </c:pt>
                <c:pt idx="86">
                  <c:v>0.64441751202847752</c:v>
                </c:pt>
                <c:pt idx="87">
                  <c:v>0.66956440586270283</c:v>
                </c:pt>
                <c:pt idx="88">
                  <c:v>0.69478826164052576</c:v>
                </c:pt>
                <c:pt idx="89">
                  <c:v>0.72008123572745275</c:v>
                </c:pt>
                <c:pt idx="90">
                  <c:v>0.74543546203226507</c:v>
                </c:pt>
                <c:pt idx="91">
                  <c:v>0.77084305412746545</c:v>
                </c:pt>
                <c:pt idx="92">
                  <c:v>0.79629610737364065</c:v>
                </c:pt>
                <c:pt idx="93">
                  <c:v>0.82178670104576101</c:v>
                </c:pt>
                <c:pt idx="94">
                  <c:v>0.84730690045944301</c:v>
                </c:pt>
                <c:pt idx="95">
                  <c:v>0.87284875909517579</c:v>
                </c:pt>
                <c:pt idx="96">
                  <c:v>0.89840432071849241</c:v>
                </c:pt>
                <c:pt idx="97">
                  <c:v>0.92396562149401906</c:v>
                </c:pt>
                <c:pt idx="98">
                  <c:v>0.94952469209129731</c:v>
                </c:pt>
                <c:pt idx="99">
                  <c:v>0.97507355978019339</c:v>
                </c:pt>
                <c:pt idx="100">
                  <c:v>1.0006042505136585</c:v>
                </c:pt>
                <c:pt idx="101">
                  <c:v>1.0261087909954942</c:v>
                </c:pt>
                <c:pt idx="102">
                  <c:v>1.0515792107306854</c:v>
                </c:pt>
                <c:pt idx="103">
                  <c:v>1.0770075440557527</c:v>
                </c:pt>
                <c:pt idx="104">
                  <c:v>1.1023858321464237</c:v>
                </c:pt>
                <c:pt idx="105">
                  <c:v>1.1277061249997846</c:v>
                </c:pt>
                <c:pt idx="106">
                  <c:v>1.1529604833878975</c:v>
                </c:pt>
                <c:pt idx="107">
                  <c:v>1.1781409807796688</c:v>
                </c:pt>
                <c:pt idx="108">
                  <c:v>1.2032397052275445</c:v>
                </c:pt>
                <c:pt idx="109">
                  <c:v>1.2282487612153348</c:v>
                </c:pt>
                <c:pt idx="110">
                  <c:v>1.2531602714632293</c:v>
                </c:pt>
                <c:pt idx="111">
                  <c:v>1.2779663786857027</c:v>
                </c:pt>
                <c:pt idx="112">
                  <c:v>1.3026592472976974</c:v>
                </c:pt>
                <c:pt idx="113">
                  <c:v>1.327231065064038</c:v>
                </c:pt>
                <c:pt idx="114">
                  <c:v>1.3516740446865942</c:v>
                </c:pt>
                <c:pt idx="115">
                  <c:v>1.3759804253231942</c:v>
                </c:pt>
                <c:pt idx="116">
                  <c:v>1.4001424740317203</c:v>
                </c:pt>
                <c:pt idx="117">
                  <c:v>1.4241524871321525</c:v>
                </c:pt>
                <c:pt idx="118">
                  <c:v>1.4480027914785951</c:v>
                </c:pt>
                <c:pt idx="119">
                  <c:v>1.4716857456324879</c:v>
                </c:pt>
                <c:pt idx="120">
                  <c:v>1.4951937409272349</c:v>
                </c:pt>
                <c:pt idx="121">
                  <c:v>1.5185192024134133</c:v>
                </c:pt>
                <c:pt idx="122">
                  <c:v>1.5416545896724783</c:v>
                </c:pt>
                <c:pt idx="123">
                  <c:v>1.5645923974854818</c:v>
                </c:pt>
                <c:pt idx="124">
                  <c:v>1.5873251563416935</c:v>
                </c:pt>
                <c:pt idx="125">
                  <c:v>1.6098454327701721</c:v>
                </c:pt>
                <c:pt idx="126">
                  <c:v>1.6321458294752069</c:v>
                </c:pt>
                <c:pt idx="127">
                  <c:v>1.6542189852541056</c:v>
                </c:pt>
                <c:pt idx="128">
                  <c:v>1.6760575746729891</c:v>
                </c:pt>
                <c:pt idx="129">
                  <c:v>1.6976543074729809</c:v>
                </c:pt>
                <c:pt idx="130">
                  <c:v>1.7190019276754316</c:v>
                </c:pt>
                <c:pt idx="131">
                  <c:v>1.7400932123503989</c:v>
                </c:pt>
                <c:pt idx="132">
                  <c:v>1.760920970007541</c:v>
                </c:pt>
                <c:pt idx="133">
                  <c:v>1.7814780385625897</c:v>
                </c:pt>
                <c:pt idx="134">
                  <c:v>1.801757282825629</c:v>
                </c:pt>
                <c:pt idx="135">
                  <c:v>1.8217515914492088</c:v>
                </c:pt>
                <c:pt idx="136">
                  <c:v>1.8414538732647117</c:v>
                </c:pt>
                <c:pt idx="137">
                  <c:v>1.8608570529240207</c:v>
                </c:pt>
                <c:pt idx="138">
                  <c:v>1.8799540657500917</c:v>
                </c:pt>
                <c:pt idx="139">
                  <c:v>1.8987378516840554</c:v>
                </c:pt>
                <c:pt idx="140">
                  <c:v>1.9172013481974348</c:v>
                </c:pt>
                <c:pt idx="141">
                  <c:v>1.9353374820152778</c:v>
                </c:pt>
                <c:pt idx="142">
                  <c:v>1.9531391594686744</c:v>
                </c:pt>
                <c:pt idx="143">
                  <c:v>1.9705992552621889</c:v>
                </c:pt>
                <c:pt idx="144">
                  <c:v>1.9877105994018718</c:v>
                </c:pt>
                <c:pt idx="145">
                  <c:v>2.0044659619811371</c:v>
                </c:pt>
                <c:pt idx="146">
                  <c:v>2.0208580354627053</c:v>
                </c:pt>
                <c:pt idx="147">
                  <c:v>2.0368794140224669</c:v>
                </c:pt>
                <c:pt idx="148">
                  <c:v>2.0525225694320341</c:v>
                </c:pt>
                <c:pt idx="149">
                  <c:v>2.0677798228464432</c:v>
                </c:pt>
                <c:pt idx="150">
                  <c:v>2.0826433117264136</c:v>
                </c:pt>
                <c:pt idx="151">
                  <c:v>2.0971049509530109</c:v>
                </c:pt>
                <c:pt idx="152">
                  <c:v>2.1111563869769077</c:v>
                </c:pt>
                <c:pt idx="153">
                  <c:v>2.1247889435714509</c:v>
                </c:pt>
                <c:pt idx="154">
                  <c:v>2.1379935574111784</c:v>
                </c:pt>
                <c:pt idx="155">
                  <c:v>2.1507607012517731</c:v>
                </c:pt>
                <c:pt idx="156">
                  <c:v>2.1630802919120247</c:v>
                </c:pt>
                <c:pt idx="157">
                  <c:v>2.174941579509762</c:v>
                </c:pt>
                <c:pt idx="158">
                  <c:v>2.1863330134219741</c:v>
                </c:pt>
                <c:pt idx="159">
                  <c:v>2.197242079140846</c:v>
                </c:pt>
                <c:pt idx="160">
                  <c:v>2.2076550984644037</c:v>
                </c:pt>
                <c:pt idx="161">
                  <c:v>2.2175569831249629</c:v>
                </c:pt>
                <c:pt idx="162">
                  <c:v>2.2269309287784242</c:v>
                </c:pt>
                <c:pt idx="163">
                  <c:v>2.235758031898853</c:v>
                </c:pt>
                <c:pt idx="164">
                  <c:v>2.2440168060215626</c:v>
                </c:pt>
                <c:pt idx="165">
                  <c:v>2.2516825651662278</c:v>
                </c:pt>
                <c:pt idx="166">
                  <c:v>2.2587266299456181</c:v>
                </c:pt>
                <c:pt idx="167">
                  <c:v>2.2651152939542647</c:v>
                </c:pt>
                <c:pt idx="168">
                  <c:v>2.2708084615708484</c:v>
                </c:pt>
                <c:pt idx="169">
                  <c:v>2.2757578285051978</c:v>
                </c:pt>
                <c:pt idx="170">
                  <c:v>2.2799044153474766</c:v>
                </c:pt>
                <c:pt idx="171">
                  <c:v>2.2831751685886448</c:v>
                </c:pt>
                <c:pt idx="172">
                  <c:v>2.2854781896388747</c:v>
                </c:pt>
                <c:pt idx="173">
                  <c:v>2.286695898135374</c:v>
                </c:pt>
                <c:pt idx="174">
                  <c:v>2.286675002879007</c:v>
                </c:pt>
                <c:pt idx="175">
                  <c:v>2.2852113902948972</c:v>
                </c:pt>
                <c:pt idx="176">
                  <c:v>2.2820266392170865</c:v>
                </c:pt>
                <c:pt idx="177">
                  <c:v>2.2767301775033593</c:v>
                </c:pt>
                <c:pt idx="178">
                  <c:v>2.2687556287845068</c:v>
                </c:pt>
                <c:pt idx="179">
                  <c:v>2.2572480522942624</c:v>
                </c:pt>
                <c:pt idx="180">
                  <c:v>2.2408509872376072</c:v>
                </c:pt>
                <c:pt idx="181">
                  <c:v>2.2172701456259269</c:v>
                </c:pt>
                <c:pt idx="182">
                  <c:v>2.1822775911088002</c:v>
                </c:pt>
                <c:pt idx="183">
                  <c:v>2.1270653188948629</c:v>
                </c:pt>
                <c:pt idx="184">
                  <c:v>2.0293187749793984</c:v>
                </c:pt>
                <c:pt idx="185">
                  <c:v>1.8046312993545166</c:v>
                </c:pt>
                <c:pt idx="186">
                  <c:v>#N/A</c:v>
                </c:pt>
              </c:numCache>
            </c:numRef>
          </c:xVal>
          <c:yVal>
            <c:numRef>
              <c:f>Calculation1!$AE$6:$AE$192</c:f>
              <c:numCache>
                <c:formatCode>General</c:formatCode>
                <c:ptCount val="187"/>
                <c:pt idx="0">
                  <c:v>2.9284262156148664</c:v>
                </c:pt>
                <c:pt idx="1">
                  <c:v>2.9320884987405726</c:v>
                </c:pt>
                <c:pt idx="2">
                  <c:v>2.9364892063027348</c:v>
                </c:pt>
                <c:pt idx="3">
                  <c:v>2.9416282145762231</c:v>
                </c:pt>
                <c:pt idx="4">
                  <c:v>2.9475053790787058</c:v>
                </c:pt>
                <c:pt idx="5">
                  <c:v>2.9541205345747166</c:v>
                </c:pt>
                <c:pt idx="6">
                  <c:v>2.9614734950803019</c:v>
                </c:pt>
                <c:pt idx="7">
                  <c:v>2.9695640538682433</c:v>
                </c:pt>
                <c:pt idx="8">
                  <c:v>2.9783919834738803</c:v>
                </c:pt>
                <c:pt idx="9">
                  <c:v>2.9879570357014913</c:v>
                </c:pt>
                <c:pt idx="10">
                  <c:v>2.9982589416312919</c:v>
                </c:pt>
                <c:pt idx="11">
                  <c:v>3.0092974116269673</c:v>
                </c:pt>
                <c:pt idx="12">
                  <c:v>3.021072135343843</c:v>
                </c:pt>
                <c:pt idx="13">
                  <c:v>3.0650260200787898</c:v>
                </c:pt>
                <c:pt idx="14">
                  <c:v>3.1169398595421498</c:v>
                </c:pt>
                <c:pt idx="15">
                  <c:v>3.1767978402755226</c:v>
                </c:pt>
                <c:pt idx="16">
                  <c:v>3.2445817289581207</c:v>
                </c:pt>
                <c:pt idx="17">
                  <c:v>3.3202708779608194</c:v>
                </c:pt>
                <c:pt idx="18">
                  <c:v>3.4038422316356076</c:v>
                </c:pt>
                <c:pt idx="19">
                  <c:v>3.4952703333385813</c:v>
                </c:pt>
                <c:pt idx="20">
                  <c:v>3.5945273331842849</c:v>
                </c:pt>
                <c:pt idx="21">
                  <c:v>3.7015829965290408</c:v>
                </c:pt>
                <c:pt idx="22">
                  <c:v>3.8164047131807131</c:v>
                </c:pt>
                <c:pt idx="23">
                  <c:v>3.9389575073321161</c:v>
                </c:pt>
                <c:pt idx="24">
                  <c:v>4.0692040482149565</c:v>
                </c:pt>
                <c:pt idx="25">
                  <c:v>4.2071046614711491</c:v>
                </c:pt>
                <c:pt idx="26">
                  <c:v>4.3526173412380196</c:v>
                </c:pt>
                <c:pt idx="27">
                  <c:v>4.5056977629437078</c:v>
                </c:pt>
                <c:pt idx="28">
                  <c:v>4.6662992968088375</c:v>
                </c:pt>
                <c:pt idx="29">
                  <c:v>4.8343730220504035</c:v>
                </c:pt>
                <c:pt idx="30">
                  <c:v>5.0098677417835376</c:v>
                </c:pt>
                <c:pt idx="31">
                  <c:v>5.1927299986165529</c:v>
                </c:pt>
                <c:pt idx="32">
                  <c:v>5.3829040909345842</c:v>
                </c:pt>
                <c:pt idx="33">
                  <c:v>5.5803320898668609</c:v>
                </c:pt>
                <c:pt idx="34">
                  <c:v>5.7849538569323826</c:v>
                </c:pt>
                <c:pt idx="35">
                  <c:v>5.9967070623586771</c:v>
                </c:pt>
                <c:pt idx="36">
                  <c:v>6.2155272040680849</c:v>
                </c:pt>
                <c:pt idx="37">
                  <c:v>6.4413476273256656</c:v>
                </c:pt>
                <c:pt idx="38">
                  <c:v>6.6740995450429352</c:v>
                </c:pt>
                <c:pt idx="39">
                  <c:v>6.9137120587310399</c:v>
                </c:pt>
                <c:pt idx="40">
                  <c:v>7.1601121800971228</c:v>
                </c:pt>
                <c:pt idx="41">
                  <c:v>7.413224853277292</c:v>
                </c:pt>
                <c:pt idx="42">
                  <c:v>7.6729729776993381</c:v>
                </c:pt>
                <c:pt idx="43">
                  <c:v>7.9392774315683212</c:v>
                </c:pt>
                <c:pt idx="44">
                  <c:v>8.2120570959678467</c:v>
                </c:pt>
                <c:pt idx="45">
                  <c:v>8.4912288795696611</c:v>
                </c:pt>
                <c:pt idx="46">
                  <c:v>8.7767077439440868</c:v>
                </c:pt>
                <c:pt idx="47">
                  <c:v>9.0684067294635327</c:v>
                </c:pt>
                <c:pt idx="48">
                  <c:v>9.3662369817912605</c:v>
                </c:pt>
                <c:pt idx="49">
                  <c:v>9.6701077789472691</c:v>
                </c:pt>
                <c:pt idx="50">
                  <c:v>9.9799265589430703</c:v>
                </c:pt>
                <c:pt idx="51">
                  <c:v>10.295598947977009</c:v>
                </c:pt>
                <c:pt idx="52">
                  <c:v>10.617028789181393</c:v>
                </c:pt>
                <c:pt idx="53">
                  <c:v>10.94411817191283</c:v>
                </c:pt>
                <c:pt idx="54">
                  <c:v>11.276767461576757</c:v>
                </c:pt>
                <c:pt idx="55">
                  <c:v>11.614875329977089</c:v>
                </c:pt>
                <c:pt idx="56">
                  <c:v>11.958338786181791</c:v>
                </c:pt>
                <c:pt idx="57">
                  <c:v>12.307053207894899</c:v>
                </c:pt>
                <c:pt idx="58">
                  <c:v>12.660912373325488</c:v>
                </c:pt>
                <c:pt idx="59">
                  <c:v>13.019808493543856</c:v>
                </c:pt>
                <c:pt idx="60">
                  <c:v>13.383632245315077</c:v>
                </c:pt>
                <c:pt idx="61">
                  <c:v>13.752272804399924</c:v>
                </c:pt>
                <c:pt idx="62">
                  <c:v>14.125617879312999</c:v>
                </c:pt>
                <c:pt idx="63">
                  <c:v>14.503553745527809</c:v>
                </c:pt>
                <c:pt idx="64">
                  <c:v>14.885965280118352</c:v>
                </c:pt>
                <c:pt idx="65">
                  <c:v>15.272735996826697</c:v>
                </c:pt>
                <c:pt idx="66">
                  <c:v>15.663748081545792</c:v>
                </c:pt>
                <c:pt idx="67">
                  <c:v>16.058882428206822</c:v>
                </c:pt>
                <c:pt idx="68">
                  <c:v>16.458018675060039</c:v>
                </c:pt>
                <c:pt idx="69">
                  <c:v>16.861035241338133</c:v>
                </c:pt>
                <c:pt idx="70">
                  <c:v>17.267809364290905</c:v>
                </c:pt>
                <c:pt idx="71">
                  <c:v>17.678217136579988</c:v>
                </c:pt>
                <c:pt idx="72">
                  <c:v>18.092133544022246</c:v>
                </c:pt>
                <c:pt idx="73">
                  <c:v>18.509432503670265</c:v>
                </c:pt>
                <c:pt idx="74">
                  <c:v>18.929986902218467</c:v>
                </c:pt>
                <c:pt idx="75">
                  <c:v>19.353668634723071</c:v>
                </c:pt>
                <c:pt idx="76">
                  <c:v>19.780348643624031</c:v>
                </c:pt>
                <c:pt idx="77">
                  <c:v>20.209896958057314</c:v>
                </c:pt>
                <c:pt idx="78">
                  <c:v>20.642182733445214</c:v>
                </c:pt>
                <c:pt idx="79">
                  <c:v>21.077074291352893</c:v>
                </c:pt>
                <c:pt idx="80">
                  <c:v>21.514439159598933</c:v>
                </c:pt>
                <c:pt idx="81">
                  <c:v>21.954144112607612</c:v>
                </c:pt>
                <c:pt idx="82">
                  <c:v>22.396055211990721</c:v>
                </c:pt>
                <c:pt idx="83">
                  <c:v>22.840037847346501</c:v>
                </c:pt>
                <c:pt idx="84">
                  <c:v>23.285956777263287</c:v>
                </c:pt>
                <c:pt idx="85">
                  <c:v>23.733676170515277</c:v>
                </c:pt>
                <c:pt idx="86">
                  <c:v>24.183059647438157</c:v>
                </c:pt>
                <c:pt idx="87">
                  <c:v>24.633970321471576</c:v>
                </c:pt>
                <c:pt idx="88">
                  <c:v>25.086270840856148</c:v>
                </c:pt>
                <c:pt idx="89">
                  <c:v>25.539823430472136</c:v>
                </c:pt>
                <c:pt idx="90">
                  <c:v>25.994489933807092</c:v>
                </c:pt>
                <c:pt idx="91">
                  <c:v>26.450131855039629</c:v>
                </c:pt>
                <c:pt idx="92">
                  <c:v>26.906610401226651</c:v>
                </c:pt>
                <c:pt idx="93">
                  <c:v>27.363786524580966</c:v>
                </c:pt>
                <c:pt idx="94">
                  <c:v>27.821520964826657</c:v>
                </c:pt>
                <c:pt idx="95">
                  <c:v>28.279674291619038</c:v>
                </c:pt>
                <c:pt idx="96">
                  <c:v>28.738106947016551</c:v>
                </c:pt>
                <c:pt idx="97">
                  <c:v>29.196679287991401</c:v>
                </c:pt>
                <c:pt idx="98">
                  <c:v>29.655251628966255</c:v>
                </c:pt>
                <c:pt idx="99">
                  <c:v>30.113684284363753</c:v>
                </c:pt>
                <c:pt idx="100">
                  <c:v>30.571837611156138</c:v>
                </c:pt>
                <c:pt idx="101">
                  <c:v>31.029572051401832</c:v>
                </c:pt>
                <c:pt idx="102">
                  <c:v>31.486748174756155</c:v>
                </c:pt>
                <c:pt idx="103">
                  <c:v>31.943226720943166</c:v>
                </c:pt>
                <c:pt idx="104">
                  <c:v>32.398868642175707</c:v>
                </c:pt>
                <c:pt idx="105">
                  <c:v>32.853535145510655</c:v>
                </c:pt>
                <c:pt idx="106">
                  <c:v>33.307087735126657</c:v>
                </c:pt>
                <c:pt idx="107">
                  <c:v>33.759388254511222</c:v>
                </c:pt>
                <c:pt idx="108">
                  <c:v>34.210298928544638</c:v>
                </c:pt>
                <c:pt idx="109">
                  <c:v>34.659682405467514</c:v>
                </c:pt>
                <c:pt idx="110">
                  <c:v>35.107401798719515</c:v>
                </c:pt>
                <c:pt idx="111">
                  <c:v>35.553320728636294</c:v>
                </c:pt>
                <c:pt idx="112">
                  <c:v>35.997303363992081</c:v>
                </c:pt>
                <c:pt idx="113">
                  <c:v>36.439214463375187</c:v>
                </c:pt>
                <c:pt idx="114">
                  <c:v>36.878919416383866</c:v>
                </c:pt>
                <c:pt idx="115">
                  <c:v>37.316284284629901</c:v>
                </c:pt>
                <c:pt idx="116">
                  <c:v>37.751175842537577</c:v>
                </c:pt>
                <c:pt idx="117">
                  <c:v>38.183461617925481</c:v>
                </c:pt>
                <c:pt idx="118">
                  <c:v>38.613009932358764</c:v>
                </c:pt>
                <c:pt idx="119">
                  <c:v>39.039689941259738</c:v>
                </c:pt>
                <c:pt idx="120">
                  <c:v>39.463371673764328</c:v>
                </c:pt>
                <c:pt idx="121">
                  <c:v>39.883926072312534</c:v>
                </c:pt>
                <c:pt idx="122">
                  <c:v>40.301225031960556</c:v>
                </c:pt>
                <c:pt idx="123">
                  <c:v>40.715141439402814</c:v>
                </c:pt>
                <c:pt idx="124">
                  <c:v>41.125549211691897</c:v>
                </c:pt>
                <c:pt idx="125">
                  <c:v>41.532323334644659</c:v>
                </c:pt>
                <c:pt idx="126">
                  <c:v>41.935339900922756</c:v>
                </c:pt>
                <c:pt idx="127">
                  <c:v>42.334476147775973</c:v>
                </c:pt>
                <c:pt idx="128">
                  <c:v>42.729610494437011</c:v>
                </c:pt>
                <c:pt idx="129">
                  <c:v>43.120622579156105</c:v>
                </c:pt>
                <c:pt idx="130">
                  <c:v>43.507393295864453</c:v>
                </c:pt>
                <c:pt idx="131">
                  <c:v>43.889804830454992</c:v>
                </c:pt>
                <c:pt idx="132">
                  <c:v>44.267740696669797</c:v>
                </c:pt>
                <c:pt idx="133">
                  <c:v>44.641085771582873</c:v>
                </c:pt>
                <c:pt idx="134">
                  <c:v>45.009726330667725</c:v>
                </c:pt>
                <c:pt idx="135">
                  <c:v>45.373550082438946</c:v>
                </c:pt>
                <c:pt idx="136">
                  <c:v>45.732446202657307</c:v>
                </c:pt>
                <c:pt idx="137">
                  <c:v>46.086305368087906</c:v>
                </c:pt>
                <c:pt idx="138">
                  <c:v>46.435019789801018</c:v>
                </c:pt>
                <c:pt idx="139">
                  <c:v>46.778483246005713</c:v>
                </c:pt>
                <c:pt idx="140">
                  <c:v>47.116591114406049</c:v>
                </c:pt>
                <c:pt idx="141">
                  <c:v>47.449240404069968</c:v>
                </c:pt>
                <c:pt idx="142">
                  <c:v>47.776329786801405</c:v>
                </c:pt>
                <c:pt idx="143">
                  <c:v>48.09775962800579</c:v>
                </c:pt>
                <c:pt idx="144">
                  <c:v>48.413432017039725</c:v>
                </c:pt>
                <c:pt idx="145">
                  <c:v>48.723250797035533</c:v>
                </c:pt>
                <c:pt idx="146">
                  <c:v>49.027121594191541</c:v>
                </c:pt>
                <c:pt idx="147">
                  <c:v>49.324951846519269</c:v>
                </c:pt>
                <c:pt idx="148">
                  <c:v>49.616650832038708</c:v>
                </c:pt>
                <c:pt idx="149">
                  <c:v>49.902129696413141</c:v>
                </c:pt>
                <c:pt idx="150">
                  <c:v>50.181301480014959</c:v>
                </c:pt>
                <c:pt idx="151">
                  <c:v>50.454081144414474</c:v>
                </c:pt>
                <c:pt idx="152">
                  <c:v>50.720385598283464</c:v>
                </c:pt>
                <c:pt idx="153">
                  <c:v>50.980133722705503</c:v>
                </c:pt>
                <c:pt idx="154">
                  <c:v>51.233246395885686</c:v>
                </c:pt>
                <c:pt idx="155">
                  <c:v>51.479646517251766</c:v>
                </c:pt>
                <c:pt idx="156">
                  <c:v>51.719259030939867</c:v>
                </c:pt>
                <c:pt idx="157">
                  <c:v>51.952010948657133</c:v>
                </c:pt>
                <c:pt idx="158">
                  <c:v>52.177831371914721</c:v>
                </c:pt>
                <c:pt idx="159">
                  <c:v>52.396651513624121</c:v>
                </c:pt>
                <c:pt idx="160">
                  <c:v>52.608404719050412</c:v>
                </c:pt>
                <c:pt idx="161">
                  <c:v>52.813026486115945</c:v>
                </c:pt>
                <c:pt idx="162">
                  <c:v>53.010454485048214</c:v>
                </c:pt>
                <c:pt idx="163">
                  <c:v>53.200628577366246</c:v>
                </c:pt>
                <c:pt idx="164">
                  <c:v>53.383490834199264</c:v>
                </c:pt>
                <c:pt idx="165">
                  <c:v>53.558985553932395</c:v>
                </c:pt>
                <c:pt idx="166">
                  <c:v>53.727059279173965</c:v>
                </c:pt>
                <c:pt idx="167">
                  <c:v>53.887660813039091</c:v>
                </c:pt>
                <c:pt idx="168">
                  <c:v>54.040741234744779</c:v>
                </c:pt>
                <c:pt idx="169">
                  <c:v>54.186253914511653</c:v>
                </c:pt>
                <c:pt idx="170">
                  <c:v>54.324154527767845</c:v>
                </c:pt>
                <c:pt idx="171">
                  <c:v>54.454401068650682</c:v>
                </c:pt>
                <c:pt idx="172">
                  <c:v>54.576953862802085</c:v>
                </c:pt>
                <c:pt idx="173">
                  <c:v>54.691775579453761</c:v>
                </c:pt>
                <c:pt idx="174">
                  <c:v>54.798831242798514</c:v>
                </c:pt>
                <c:pt idx="175">
                  <c:v>54.898088242644221</c:v>
                </c:pt>
                <c:pt idx="176">
                  <c:v>54.989516344347194</c:v>
                </c:pt>
                <c:pt idx="177">
                  <c:v>55.073087698021979</c:v>
                </c:pt>
                <c:pt idx="178">
                  <c:v>55.148776847024678</c:v>
                </c:pt>
                <c:pt idx="179">
                  <c:v>55.216560735707276</c:v>
                </c:pt>
                <c:pt idx="180">
                  <c:v>55.276418716440652</c:v>
                </c:pt>
                <c:pt idx="181">
                  <c:v>55.328332555904012</c:v>
                </c:pt>
                <c:pt idx="182">
                  <c:v>55.372286440638959</c:v>
                </c:pt>
                <c:pt idx="183">
                  <c:v>55.408266981866404</c:v>
                </c:pt>
                <c:pt idx="184">
                  <c:v>55.43626321956495</c:v>
                </c:pt>
                <c:pt idx="185">
                  <c:v>55.456266625809377</c:v>
                </c:pt>
                <c:pt idx="186">
                  <c:v>55.468271107368366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A92B-41F9-B9A6-5BC9BA085A69}"/>
            </c:ext>
          </c:extLst>
        </c:ser>
        <c:ser>
          <c:idx val="9"/>
          <c:order val="1"/>
          <c:tx>
            <c:strRef>
              <c:f>Calculation1!$AG$5</c:f>
              <c:strCache>
                <c:ptCount val="1"/>
                <c:pt idx="0">
                  <c:v>z0(Ex1)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Calculation1!$AG$6:$AG$192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Calculation1!$AE$6:$AE$192</c:f>
              <c:numCache>
                <c:formatCode>General</c:formatCode>
                <c:ptCount val="187"/>
                <c:pt idx="0">
                  <c:v>2.9284262156148664</c:v>
                </c:pt>
                <c:pt idx="1">
                  <c:v>2.9320884987405726</c:v>
                </c:pt>
                <c:pt idx="2">
                  <c:v>2.9364892063027348</c:v>
                </c:pt>
                <c:pt idx="3">
                  <c:v>2.9416282145762231</c:v>
                </c:pt>
                <c:pt idx="4">
                  <c:v>2.9475053790787058</c:v>
                </c:pt>
                <c:pt idx="5">
                  <c:v>2.9541205345747166</c:v>
                </c:pt>
                <c:pt idx="6">
                  <c:v>2.9614734950803019</c:v>
                </c:pt>
                <c:pt idx="7">
                  <c:v>2.9695640538682433</c:v>
                </c:pt>
                <c:pt idx="8">
                  <c:v>2.9783919834738803</c:v>
                </c:pt>
                <c:pt idx="9">
                  <c:v>2.9879570357014913</c:v>
                </c:pt>
                <c:pt idx="10">
                  <c:v>2.9982589416312919</c:v>
                </c:pt>
                <c:pt idx="11">
                  <c:v>3.0092974116269673</c:v>
                </c:pt>
                <c:pt idx="12">
                  <c:v>3.021072135343843</c:v>
                </c:pt>
                <c:pt idx="13">
                  <c:v>3.0650260200787898</c:v>
                </c:pt>
                <c:pt idx="14">
                  <c:v>3.1169398595421498</c:v>
                </c:pt>
                <c:pt idx="15">
                  <c:v>3.1767978402755226</c:v>
                </c:pt>
                <c:pt idx="16">
                  <c:v>3.2445817289581207</c:v>
                </c:pt>
                <c:pt idx="17">
                  <c:v>3.3202708779608194</c:v>
                </c:pt>
                <c:pt idx="18">
                  <c:v>3.4038422316356076</c:v>
                </c:pt>
                <c:pt idx="19">
                  <c:v>3.4952703333385813</c:v>
                </c:pt>
                <c:pt idx="20">
                  <c:v>3.5945273331842849</c:v>
                </c:pt>
                <c:pt idx="21">
                  <c:v>3.7015829965290408</c:v>
                </c:pt>
                <c:pt idx="22">
                  <c:v>3.8164047131807131</c:v>
                </c:pt>
                <c:pt idx="23">
                  <c:v>3.9389575073321161</c:v>
                </c:pt>
                <c:pt idx="24">
                  <c:v>4.0692040482149565</c:v>
                </c:pt>
                <c:pt idx="25">
                  <c:v>4.2071046614711491</c:v>
                </c:pt>
                <c:pt idx="26">
                  <c:v>4.3526173412380196</c:v>
                </c:pt>
                <c:pt idx="27">
                  <c:v>4.5056977629437078</c:v>
                </c:pt>
                <c:pt idx="28">
                  <c:v>4.6662992968088375</c:v>
                </c:pt>
                <c:pt idx="29">
                  <c:v>4.8343730220504035</c:v>
                </c:pt>
                <c:pt idx="30">
                  <c:v>5.0098677417835376</c:v>
                </c:pt>
                <c:pt idx="31">
                  <c:v>5.1927299986165529</c:v>
                </c:pt>
                <c:pt idx="32">
                  <c:v>5.3829040909345842</c:v>
                </c:pt>
                <c:pt idx="33">
                  <c:v>5.5803320898668609</c:v>
                </c:pt>
                <c:pt idx="34">
                  <c:v>5.7849538569323826</c:v>
                </c:pt>
                <c:pt idx="35">
                  <c:v>5.9967070623586771</c:v>
                </c:pt>
                <c:pt idx="36">
                  <c:v>6.2155272040680849</c:v>
                </c:pt>
                <c:pt idx="37">
                  <c:v>6.4413476273256656</c:v>
                </c:pt>
                <c:pt idx="38">
                  <c:v>6.6740995450429352</c:v>
                </c:pt>
                <c:pt idx="39">
                  <c:v>6.9137120587310399</c:v>
                </c:pt>
                <c:pt idx="40">
                  <c:v>7.1601121800971228</c:v>
                </c:pt>
                <c:pt idx="41">
                  <c:v>7.413224853277292</c:v>
                </c:pt>
                <c:pt idx="42">
                  <c:v>7.6729729776993381</c:v>
                </c:pt>
                <c:pt idx="43">
                  <c:v>7.9392774315683212</c:v>
                </c:pt>
                <c:pt idx="44">
                  <c:v>8.2120570959678467</c:v>
                </c:pt>
                <c:pt idx="45">
                  <c:v>8.4912288795696611</c:v>
                </c:pt>
                <c:pt idx="46">
                  <c:v>8.7767077439440868</c:v>
                </c:pt>
                <c:pt idx="47">
                  <c:v>9.0684067294635327</c:v>
                </c:pt>
                <c:pt idx="48">
                  <c:v>9.3662369817912605</c:v>
                </c:pt>
                <c:pt idx="49">
                  <c:v>9.6701077789472691</c:v>
                </c:pt>
                <c:pt idx="50">
                  <c:v>9.9799265589430703</c:v>
                </c:pt>
                <c:pt idx="51">
                  <c:v>10.295598947977009</c:v>
                </c:pt>
                <c:pt idx="52">
                  <c:v>10.617028789181393</c:v>
                </c:pt>
                <c:pt idx="53">
                  <c:v>10.94411817191283</c:v>
                </c:pt>
                <c:pt idx="54">
                  <c:v>11.276767461576757</c:v>
                </c:pt>
                <c:pt idx="55">
                  <c:v>11.614875329977089</c:v>
                </c:pt>
                <c:pt idx="56">
                  <c:v>11.958338786181791</c:v>
                </c:pt>
                <c:pt idx="57">
                  <c:v>12.307053207894899</c:v>
                </c:pt>
                <c:pt idx="58">
                  <c:v>12.660912373325488</c:v>
                </c:pt>
                <c:pt idx="59">
                  <c:v>13.019808493543856</c:v>
                </c:pt>
                <c:pt idx="60">
                  <c:v>13.383632245315077</c:v>
                </c:pt>
                <c:pt idx="61">
                  <c:v>13.752272804399924</c:v>
                </c:pt>
                <c:pt idx="62">
                  <c:v>14.125617879312999</c:v>
                </c:pt>
                <c:pt idx="63">
                  <c:v>14.503553745527809</c:v>
                </c:pt>
                <c:pt idx="64">
                  <c:v>14.885965280118352</c:v>
                </c:pt>
                <c:pt idx="65">
                  <c:v>15.272735996826697</c:v>
                </c:pt>
                <c:pt idx="66">
                  <c:v>15.663748081545792</c:v>
                </c:pt>
                <c:pt idx="67">
                  <c:v>16.058882428206822</c:v>
                </c:pt>
                <c:pt idx="68">
                  <c:v>16.458018675060039</c:v>
                </c:pt>
                <c:pt idx="69">
                  <c:v>16.861035241338133</c:v>
                </c:pt>
                <c:pt idx="70">
                  <c:v>17.267809364290905</c:v>
                </c:pt>
                <c:pt idx="71">
                  <c:v>17.678217136579988</c:v>
                </c:pt>
                <c:pt idx="72">
                  <c:v>18.092133544022246</c:v>
                </c:pt>
                <c:pt idx="73">
                  <c:v>18.509432503670265</c:v>
                </c:pt>
                <c:pt idx="74">
                  <c:v>18.929986902218467</c:v>
                </c:pt>
                <c:pt idx="75">
                  <c:v>19.353668634723071</c:v>
                </c:pt>
                <c:pt idx="76">
                  <c:v>19.780348643624031</c:v>
                </c:pt>
                <c:pt idx="77">
                  <c:v>20.209896958057314</c:v>
                </c:pt>
                <c:pt idx="78">
                  <c:v>20.642182733445214</c:v>
                </c:pt>
                <c:pt idx="79">
                  <c:v>21.077074291352893</c:v>
                </c:pt>
                <c:pt idx="80">
                  <c:v>21.514439159598933</c:v>
                </c:pt>
                <c:pt idx="81">
                  <c:v>21.954144112607612</c:v>
                </c:pt>
                <c:pt idx="82">
                  <c:v>22.396055211990721</c:v>
                </c:pt>
                <c:pt idx="83">
                  <c:v>22.840037847346501</c:v>
                </c:pt>
                <c:pt idx="84">
                  <c:v>23.285956777263287</c:v>
                </c:pt>
                <c:pt idx="85">
                  <c:v>23.733676170515277</c:v>
                </c:pt>
                <c:pt idx="86">
                  <c:v>24.183059647438157</c:v>
                </c:pt>
                <c:pt idx="87">
                  <c:v>24.633970321471576</c:v>
                </c:pt>
                <c:pt idx="88">
                  <c:v>25.086270840856148</c:v>
                </c:pt>
                <c:pt idx="89">
                  <c:v>25.539823430472136</c:v>
                </c:pt>
                <c:pt idx="90">
                  <c:v>25.994489933807092</c:v>
                </c:pt>
                <c:pt idx="91">
                  <c:v>26.450131855039629</c:v>
                </c:pt>
                <c:pt idx="92">
                  <c:v>26.906610401226651</c:v>
                </c:pt>
                <c:pt idx="93">
                  <c:v>27.363786524580966</c:v>
                </c:pt>
                <c:pt idx="94">
                  <c:v>27.821520964826657</c:v>
                </c:pt>
                <c:pt idx="95">
                  <c:v>28.279674291619038</c:v>
                </c:pt>
                <c:pt idx="96">
                  <c:v>28.738106947016551</c:v>
                </c:pt>
                <c:pt idx="97">
                  <c:v>29.196679287991401</c:v>
                </c:pt>
                <c:pt idx="98">
                  <c:v>29.655251628966255</c:v>
                </c:pt>
                <c:pt idx="99">
                  <c:v>30.113684284363753</c:v>
                </c:pt>
                <c:pt idx="100">
                  <c:v>30.571837611156138</c:v>
                </c:pt>
                <c:pt idx="101">
                  <c:v>31.029572051401832</c:v>
                </c:pt>
                <c:pt idx="102">
                  <c:v>31.486748174756155</c:v>
                </c:pt>
                <c:pt idx="103">
                  <c:v>31.943226720943166</c:v>
                </c:pt>
                <c:pt idx="104">
                  <c:v>32.398868642175707</c:v>
                </c:pt>
                <c:pt idx="105">
                  <c:v>32.853535145510655</c:v>
                </c:pt>
                <c:pt idx="106">
                  <c:v>33.307087735126657</c:v>
                </c:pt>
                <c:pt idx="107">
                  <c:v>33.759388254511222</c:v>
                </c:pt>
                <c:pt idx="108">
                  <c:v>34.210298928544638</c:v>
                </c:pt>
                <c:pt idx="109">
                  <c:v>34.659682405467514</c:v>
                </c:pt>
                <c:pt idx="110">
                  <c:v>35.107401798719515</c:v>
                </c:pt>
                <c:pt idx="111">
                  <c:v>35.553320728636294</c:v>
                </c:pt>
                <c:pt idx="112">
                  <c:v>35.997303363992081</c:v>
                </c:pt>
                <c:pt idx="113">
                  <c:v>36.439214463375187</c:v>
                </c:pt>
                <c:pt idx="114">
                  <c:v>36.878919416383866</c:v>
                </c:pt>
                <c:pt idx="115">
                  <c:v>37.316284284629901</c:v>
                </c:pt>
                <c:pt idx="116">
                  <c:v>37.751175842537577</c:v>
                </c:pt>
                <c:pt idx="117">
                  <c:v>38.183461617925481</c:v>
                </c:pt>
                <c:pt idx="118">
                  <c:v>38.613009932358764</c:v>
                </c:pt>
                <c:pt idx="119">
                  <c:v>39.039689941259738</c:v>
                </c:pt>
                <c:pt idx="120">
                  <c:v>39.463371673764328</c:v>
                </c:pt>
                <c:pt idx="121">
                  <c:v>39.883926072312534</c:v>
                </c:pt>
                <c:pt idx="122">
                  <c:v>40.301225031960556</c:v>
                </c:pt>
                <c:pt idx="123">
                  <c:v>40.715141439402814</c:v>
                </c:pt>
                <c:pt idx="124">
                  <c:v>41.125549211691897</c:v>
                </c:pt>
                <c:pt idx="125">
                  <c:v>41.532323334644659</c:v>
                </c:pt>
                <c:pt idx="126">
                  <c:v>41.935339900922756</c:v>
                </c:pt>
                <c:pt idx="127">
                  <c:v>42.334476147775973</c:v>
                </c:pt>
                <c:pt idx="128">
                  <c:v>42.729610494437011</c:v>
                </c:pt>
                <c:pt idx="129">
                  <c:v>43.120622579156105</c:v>
                </c:pt>
                <c:pt idx="130">
                  <c:v>43.507393295864453</c:v>
                </c:pt>
                <c:pt idx="131">
                  <c:v>43.889804830454992</c:v>
                </c:pt>
                <c:pt idx="132">
                  <c:v>44.267740696669797</c:v>
                </c:pt>
                <c:pt idx="133">
                  <c:v>44.641085771582873</c:v>
                </c:pt>
                <c:pt idx="134">
                  <c:v>45.009726330667725</c:v>
                </c:pt>
                <c:pt idx="135">
                  <c:v>45.373550082438946</c:v>
                </c:pt>
                <c:pt idx="136">
                  <c:v>45.732446202657307</c:v>
                </c:pt>
                <c:pt idx="137">
                  <c:v>46.086305368087906</c:v>
                </c:pt>
                <c:pt idx="138">
                  <c:v>46.435019789801018</c:v>
                </c:pt>
                <c:pt idx="139">
                  <c:v>46.778483246005713</c:v>
                </c:pt>
                <c:pt idx="140">
                  <c:v>47.116591114406049</c:v>
                </c:pt>
                <c:pt idx="141">
                  <c:v>47.449240404069968</c:v>
                </c:pt>
                <c:pt idx="142">
                  <c:v>47.776329786801405</c:v>
                </c:pt>
                <c:pt idx="143">
                  <c:v>48.09775962800579</c:v>
                </c:pt>
                <c:pt idx="144">
                  <c:v>48.413432017039725</c:v>
                </c:pt>
                <c:pt idx="145">
                  <c:v>48.723250797035533</c:v>
                </c:pt>
                <c:pt idx="146">
                  <c:v>49.027121594191541</c:v>
                </c:pt>
                <c:pt idx="147">
                  <c:v>49.324951846519269</c:v>
                </c:pt>
                <c:pt idx="148">
                  <c:v>49.616650832038708</c:v>
                </c:pt>
                <c:pt idx="149">
                  <c:v>49.902129696413141</c:v>
                </c:pt>
                <c:pt idx="150">
                  <c:v>50.181301480014959</c:v>
                </c:pt>
                <c:pt idx="151">
                  <c:v>50.454081144414474</c:v>
                </c:pt>
                <c:pt idx="152">
                  <c:v>50.720385598283464</c:v>
                </c:pt>
                <c:pt idx="153">
                  <c:v>50.980133722705503</c:v>
                </c:pt>
                <c:pt idx="154">
                  <c:v>51.233246395885686</c:v>
                </c:pt>
                <c:pt idx="155">
                  <c:v>51.479646517251766</c:v>
                </c:pt>
                <c:pt idx="156">
                  <c:v>51.719259030939867</c:v>
                </c:pt>
                <c:pt idx="157">
                  <c:v>51.952010948657133</c:v>
                </c:pt>
                <c:pt idx="158">
                  <c:v>52.177831371914721</c:v>
                </c:pt>
                <c:pt idx="159">
                  <c:v>52.396651513624121</c:v>
                </c:pt>
                <c:pt idx="160">
                  <c:v>52.608404719050412</c:v>
                </c:pt>
                <c:pt idx="161">
                  <c:v>52.813026486115945</c:v>
                </c:pt>
                <c:pt idx="162">
                  <c:v>53.010454485048214</c:v>
                </c:pt>
                <c:pt idx="163">
                  <c:v>53.200628577366246</c:v>
                </c:pt>
                <c:pt idx="164">
                  <c:v>53.383490834199264</c:v>
                </c:pt>
                <c:pt idx="165">
                  <c:v>53.558985553932395</c:v>
                </c:pt>
                <c:pt idx="166">
                  <c:v>53.727059279173965</c:v>
                </c:pt>
                <c:pt idx="167">
                  <c:v>53.887660813039091</c:v>
                </c:pt>
                <c:pt idx="168">
                  <c:v>54.040741234744779</c:v>
                </c:pt>
                <c:pt idx="169">
                  <c:v>54.186253914511653</c:v>
                </c:pt>
                <c:pt idx="170">
                  <c:v>54.324154527767845</c:v>
                </c:pt>
                <c:pt idx="171">
                  <c:v>54.454401068650682</c:v>
                </c:pt>
                <c:pt idx="172">
                  <c:v>54.576953862802085</c:v>
                </c:pt>
                <c:pt idx="173">
                  <c:v>54.691775579453761</c:v>
                </c:pt>
                <c:pt idx="174">
                  <c:v>54.798831242798514</c:v>
                </c:pt>
                <c:pt idx="175">
                  <c:v>54.898088242644221</c:v>
                </c:pt>
                <c:pt idx="176">
                  <c:v>54.989516344347194</c:v>
                </c:pt>
                <c:pt idx="177">
                  <c:v>55.073087698021979</c:v>
                </c:pt>
                <c:pt idx="178">
                  <c:v>55.148776847024678</c:v>
                </c:pt>
                <c:pt idx="179">
                  <c:v>55.216560735707276</c:v>
                </c:pt>
                <c:pt idx="180">
                  <c:v>55.276418716440652</c:v>
                </c:pt>
                <c:pt idx="181">
                  <c:v>55.328332555904012</c:v>
                </c:pt>
                <c:pt idx="182">
                  <c:v>55.372286440638959</c:v>
                </c:pt>
                <c:pt idx="183">
                  <c:v>55.408266981866404</c:v>
                </c:pt>
                <c:pt idx="184">
                  <c:v>55.43626321956495</c:v>
                </c:pt>
                <c:pt idx="185">
                  <c:v>55.456266625809377</c:v>
                </c:pt>
                <c:pt idx="186">
                  <c:v>55.468271107368366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A92B-41F9-B9A6-5BC9BA085A69}"/>
            </c:ext>
          </c:extLst>
        </c:ser>
        <c:ser>
          <c:idx val="10"/>
          <c:order val="2"/>
          <c:tx>
            <c:strRef>
              <c:f>Calculation1!$AI$5</c:f>
              <c:strCache>
                <c:ptCount val="1"/>
                <c:pt idx="0">
                  <c:v>z(Ex2)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Calculation1!$AI$6:$AI$189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-0.32145881484082317</c:v>
                </c:pt>
                <c:pt idx="2">
                  <c:v>-0.35914893244347645</c:v>
                </c:pt>
                <c:pt idx="3">
                  <c:v>-0.38092675699886258</c:v>
                </c:pt>
                <c:pt idx="4">
                  <c:v>-0.39579612210358139</c:v>
                </c:pt>
                <c:pt idx="5">
                  <c:v>-0.40672683484420685</c:v>
                </c:pt>
                <c:pt idx="6">
                  <c:v>-0.41512055249639479</c:v>
                </c:pt>
                <c:pt idx="7">
                  <c:v>-0.42175519577448844</c:v>
                </c:pt>
                <c:pt idx="8">
                  <c:v>-0.42710642409838417</c:v>
                </c:pt>
                <c:pt idx="9">
                  <c:v>-0.43148489312557475</c:v>
                </c:pt>
                <c:pt idx="10">
                  <c:v>-0.43510356083035728</c:v>
                </c:pt>
                <c:pt idx="11">
                  <c:v>-0.4381139821741819</c:v>
                </c:pt>
                <c:pt idx="12">
                  <c:v>-0.44062730033319569</c:v>
                </c:pt>
                <c:pt idx="13">
                  <c:v>-0.44630107379055795</c:v>
                </c:pt>
                <c:pt idx="14">
                  <c:v>-0.44920578899618596</c:v>
                </c:pt>
                <c:pt idx="15">
                  <c:v>-0.45024580399308795</c:v>
                </c:pt>
                <c:pt idx="16">
                  <c:v>-0.44991131140194351</c:v>
                </c:pt>
                <c:pt idx="17">
                  <c:v>-0.44849219356940007</c:v>
                </c:pt>
                <c:pt idx="18">
                  <c:v>-0.44617143282305105</c:v>
                </c:pt>
                <c:pt idx="19">
                  <c:v>-0.44307061354285593</c:v>
                </c:pt>
                <c:pt idx="20">
                  <c:v>-0.43927398268300816</c:v>
                </c:pt>
                <c:pt idx="21">
                  <c:v>-0.43484201852097509</c:v>
                </c:pt>
                <c:pt idx="22">
                  <c:v>-0.429819491545822</c:v>
                </c:pt>
                <c:pt idx="23">
                  <c:v>-0.42424046398435522</c:v>
                </c:pt>
                <c:pt idx="24">
                  <c:v>-0.41813150514785286</c:v>
                </c:pt>
                <c:pt idx="25">
                  <c:v>-0.41151382442729995</c:v>
                </c:pt>
                <c:pt idx="26">
                  <c:v>-0.40440472473301065</c:v>
                </c:pt>
                <c:pt idx="27">
                  <c:v>-0.39681861635485088</c:v>
                </c:pt>
                <c:pt idx="28">
                  <c:v>-0.3887677389389354</c:v>
                </c:pt>
                <c:pt idx="29">
                  <c:v>-0.38026268511515415</c:v>
                </c:pt>
                <c:pt idx="30">
                  <c:v>-0.37131278652795846</c:v>
                </c:pt>
                <c:pt idx="31">
                  <c:v>-0.36192640263182713</c:v>
                </c:pt>
                <c:pt idx="32">
                  <c:v>-0.35211113961567664</c:v>
                </c:pt>
                <c:pt idx="33">
                  <c:v>-0.34187401835209275</c:v>
                </c:pt>
                <c:pt idx="34">
                  <c:v>-0.33122160463880534</c:v>
                </c:pt>
                <c:pt idx="35">
                  <c:v>-0.32016011119063281</c:v>
                </c:pt>
                <c:pt idx="36">
                  <c:v>-0.30869547821921045</c:v>
                </c:pt>
                <c:pt idx="37">
                  <c:v>-0.29683343760694225</c:v>
                </c:pt>
                <c:pt idx="38">
                  <c:v>-0.28457956438466481</c:v>
                </c:pt>
                <c:pt idx="39">
                  <c:v>-0.27193931829184481</c:v>
                </c:pt>
                <c:pt idx="40">
                  <c:v>-0.25891807752226176</c:v>
                </c:pt>
                <c:pt idx="41">
                  <c:v>-0.24552116626183418</c:v>
                </c:pt>
                <c:pt idx="42">
                  <c:v>-0.23175387725700139</c:v>
                </c:pt>
                <c:pt idx="43">
                  <c:v>-0.21762149037618164</c:v>
                </c:pt>
                <c:pt idx="44">
                  <c:v>-0.2031292879182669</c:v>
                </c:pt>
                <c:pt idx="45">
                  <c:v>-0.18828256726307577</c:v>
                </c:pt>
                <c:pt idx="46">
                  <c:v>-0.17308665133646414</c:v>
                </c:pt>
                <c:pt idx="47">
                  <c:v>-0.15754689726813351</c:v>
                </c:pt>
                <c:pt idx="48">
                  <c:v>-0.14166870354635738</c:v>
                </c:pt>
                <c:pt idx="49">
                  <c:v>-0.1254575159158812</c:v>
                </c:pt>
                <c:pt idx="50">
                  <c:v>-0.10891883221944104</c:v>
                </c:pt>
                <c:pt idx="51">
                  <c:v>-9.2058206346941687E-2</c:v>
                </c:pt>
                <c:pt idx="52">
                  <c:v>-7.4881251427215467E-2</c:v>
                </c:pt>
                <c:pt idx="53">
                  <c:v>-5.7393642373879485E-2</c:v>
                </c:pt>
                <c:pt idx="54">
                  <c:v>-3.9601117877894873E-2</c:v>
                </c:pt>
                <c:pt idx="55">
                  <c:v>-2.1509481924082616E-2</c:v>
                </c:pt>
                <c:pt idx="56">
                  <c:v>-3.1246048963041169E-3</c:v>
                </c:pt>
                <c:pt idx="57">
                  <c:v>1.5547575674238473E-2</c:v>
                </c:pt>
                <c:pt idx="58">
                  <c:v>3.4501054671588614E-2</c:v>
                </c:pt>
                <c:pt idx="59">
                  <c:v>5.3729759229497291E-2</c:v>
                </c:pt>
                <c:pt idx="60">
                  <c:v>7.3227548804543047E-2</c:v>
                </c:pt>
                <c:pt idx="61">
                  <c:v>9.2988215459522086E-2</c:v>
                </c:pt>
                <c:pt idx="62">
                  <c:v>0.113005484332748</c:v>
                </c:pt>
                <c:pt idx="63">
                  <c:v>0.1332730142722878</c:v>
                </c:pt>
                <c:pt idx="64">
                  <c:v>0.15378439861700247</c:v>
                </c:pt>
                <c:pt idx="65">
                  <c:v>0.17453316610866415</c:v>
                </c:pt>
                <c:pt idx="66">
                  <c:v>0.19551278192144994</c:v>
                </c:pt>
                <c:pt idx="67">
                  <c:v>0.21671664879684349</c:v>
                </c:pt>
                <c:pt idx="68">
                  <c:v>0.23813810827343568</c:v>
                </c:pt>
                <c:pt idx="69">
                  <c:v>0.25977044200237387</c:v>
                </c:pt>
                <c:pt idx="70">
                  <c:v>0.28160687314027821</c:v>
                </c:pt>
                <c:pt idx="71">
                  <c:v>0.3036405678123591</c:v>
                </c:pt>
                <c:pt idx="72">
                  <c:v>0.32586463663926007</c:v>
                </c:pt>
                <c:pt idx="73">
                  <c:v>0.34827213632182724</c:v>
                </c:pt>
                <c:pt idx="74">
                  <c:v>0.37085607127859083</c:v>
                </c:pt>
                <c:pt idx="75">
                  <c:v>0.39360939533124795</c:v>
                </c:pt>
                <c:pt idx="76">
                  <c:v>0.41652501343386539</c:v>
                </c:pt>
                <c:pt idx="77">
                  <c:v>0.43959578344191375</c:v>
                </c:pt>
                <c:pt idx="78">
                  <c:v>0.46281451791754197</c:v>
                </c:pt>
                <c:pt idx="79">
                  <c:v>0.48617398596781086</c:v>
                </c:pt>
                <c:pt idx="80">
                  <c:v>0.50966691511282503</c:v>
                </c:pt>
                <c:pt idx="81">
                  <c:v>0.5332859931809234</c:v>
                </c:pt>
                <c:pt idx="82">
                  <c:v>0.55702387022826405</c:v>
                </c:pt>
                <c:pt idx="83">
                  <c:v>0.58087316048029214</c:v>
                </c:pt>
                <c:pt idx="84">
                  <c:v>0.60482644429271659</c:v>
                </c:pt>
                <c:pt idx="85">
                  <c:v>0.62887627012971981</c:v>
                </c:pt>
                <c:pt idx="86">
                  <c:v>0.6530151565572363</c:v>
                </c:pt>
                <c:pt idx="87">
                  <c:v>0.67723559424919066</c:v>
                </c:pt>
                <c:pt idx="88">
                  <c:v>0.70153004800466534</c:v>
                </c:pt>
                <c:pt idx="89">
                  <c:v>0.72589095877400522</c:v>
                </c:pt>
                <c:pt idx="90">
                  <c:v>0.75031074569190559</c:v>
                </c:pt>
                <c:pt idx="91">
                  <c:v>0.77478180811554742</c:v>
                </c:pt>
                <c:pt idx="92">
                  <c:v>0.79929652766586856</c:v>
                </c:pt>
                <c:pt idx="93">
                  <c:v>0.82384727027004245</c:v>
                </c:pt>
                <c:pt idx="94">
                  <c:v>0.84842638820324046</c:v>
                </c:pt>
                <c:pt idx="95">
                  <c:v>0.87302622212772185</c:v>
                </c:pt>
                <c:pt idx="96">
                  <c:v>0.89763910312727668</c:v>
                </c:pt>
                <c:pt idx="97">
                  <c:v>0.92225735473499082</c:v>
                </c:pt>
                <c:pt idx="98">
                  <c:v>0.94687329495226125</c:v>
                </c:pt>
                <c:pt idx="99">
                  <c:v>0.97147923825691052</c:v>
                </c:pt>
                <c:pt idx="100">
                  <c:v>0.99606749759818902</c:v>
                </c:pt>
                <c:pt idx="101">
                  <c:v>1.020630386376346</c:v>
                </c:pt>
                <c:pt idx="102">
                  <c:v>1.0451602204043542</c:v>
                </c:pt>
                <c:pt idx="103">
                  <c:v>1.0696493198492534</c:v>
                </c:pt>
                <c:pt idx="104">
                  <c:v>1.0940900111504366</c:v>
                </c:pt>
                <c:pt idx="105">
                  <c:v>1.1184746289120386</c:v>
                </c:pt>
                <c:pt idx="106">
                  <c:v>1.1427955177664342</c:v>
                </c:pt>
                <c:pt idx="107">
                  <c:v>1.1670450342056251</c:v>
                </c:pt>
                <c:pt idx="108">
                  <c:v>1.1912155483770928</c:v>
                </c:pt>
                <c:pt idx="109">
                  <c:v>1.21529944584042</c:v>
                </c:pt>
                <c:pt idx="110">
                  <c:v>1.2392891292807222</c:v>
                </c:pt>
                <c:pt idx="111">
                  <c:v>1.2631770201745876</c:v>
                </c:pt>
                <c:pt idx="112">
                  <c:v>1.286955560403872</c:v>
                </c:pt>
                <c:pt idx="113">
                  <c:v>1.3106172138122973</c:v>
                </c:pt>
                <c:pt idx="114">
                  <c:v>1.3341544676993182</c:v>
                </c:pt>
                <c:pt idx="115">
                  <c:v>1.357559834245222</c:v>
                </c:pt>
                <c:pt idx="116">
                  <c:v>1.3808258518608472</c:v>
                </c:pt>
                <c:pt idx="117">
                  <c:v>1.4039450864546121</c:v>
                </c:pt>
                <c:pt idx="118">
                  <c:v>1.4269101326088298</c:v>
                </c:pt>
                <c:pt idx="119">
                  <c:v>1.4497136146564162</c:v>
                </c:pt>
                <c:pt idx="120">
                  <c:v>1.472348187648123</c:v>
                </c:pt>
                <c:pt idx="121">
                  <c:v>1.4948065381993543</c:v>
                </c:pt>
                <c:pt idx="122">
                  <c:v>1.5170813852043341</c:v>
                </c:pt>
                <c:pt idx="123">
                  <c:v>1.5391654804039963</c:v>
                </c:pt>
                <c:pt idx="124">
                  <c:v>1.5610516087923061</c:v>
                </c:pt>
                <c:pt idx="125">
                  <c:v>1.5827325888438517</c:v>
                </c:pt>
                <c:pt idx="126">
                  <c:v>1.6042012725433972</c:v>
                </c:pt>
                <c:pt idx="127">
                  <c:v>1.6254505451955907</c:v>
                </c:pt>
                <c:pt idx="128">
                  <c:v>1.6464733249901828</c:v>
                </c:pt>
                <c:pt idx="129">
                  <c:v>1.6672625622947805</c:v>
                </c:pt>
                <c:pt idx="130">
                  <c:v>1.6878112386433608</c:v>
                </c:pt>
                <c:pt idx="131">
                  <c:v>1.7081123653842847</c:v>
                </c:pt>
                <c:pt idx="132">
                  <c:v>1.7281589819464203</c:v>
                </c:pt>
                <c:pt idx="133">
                  <c:v>1.7479441536758993</c:v>
                </c:pt>
                <c:pt idx="134">
                  <c:v>1.7674609691889889</c:v>
                </c:pt>
                <c:pt idx="135">
                  <c:v>1.7867025371782581</c:v>
                </c:pt>
                <c:pt idx="136">
                  <c:v>1.8056619825994487</c:v>
                </c:pt>
                <c:pt idx="137">
                  <c:v>1.8243324421549394</c:v>
                </c:pt>
                <c:pt idx="138">
                  <c:v>1.8427070589760453</c:v>
                </c:pt>
                <c:pt idx="139">
                  <c:v>1.8607789763901921</c:v>
                </c:pt>
                <c:pt idx="140">
                  <c:v>1.8785413306396683</c:v>
                </c:pt>
                <c:pt idx="141">
                  <c:v>1.895987242395565</c:v>
                </c:pt>
                <c:pt idx="142">
                  <c:v>1.9131098068827759</c:v>
                </c:pt>
                <c:pt idx="143">
                  <c:v>1.9299020823984834</c:v>
                </c:pt>
                <c:pt idx="144">
                  <c:v>1.9463570769661716</c:v>
                </c:pt>
                <c:pt idx="145">
                  <c:v>1.96246773281803</c:v>
                </c:pt>
                <c:pt idx="146">
                  <c:v>1.9782269083387474</c:v>
                </c:pt>
                <c:pt idx="147">
                  <c:v>1.9936273570302274</c:v>
                </c:pt>
                <c:pt idx="148">
                  <c:v>2.008661702966378</c:v>
                </c:pt>
                <c:pt idx="149">
                  <c:v>2.0233224120952005</c:v>
                </c:pt>
                <c:pt idx="150">
                  <c:v>2.0376017586063004</c:v>
                </c:pt>
                <c:pt idx="151">
                  <c:v>2.0514917854078702</c:v>
                </c:pt>
                <c:pt idx="152">
                  <c:v>2.0649842575382924</c:v>
                </c:pt>
                <c:pt idx="153">
                  <c:v>2.0780706070605022</c:v>
                </c:pt>
                <c:pt idx="154">
                  <c:v>2.0907418676344505</c:v>
                </c:pt>
                <c:pt idx="155">
                  <c:v>2.1029885965106749</c:v>
                </c:pt>
                <c:pt idx="156">
                  <c:v>2.1148007811039347</c:v>
                </c:pt>
                <c:pt idx="157">
                  <c:v>2.1261677265458792</c:v>
                </c:pt>
                <c:pt idx="158">
                  <c:v>2.1370779196191365</c:v>
                </c:pt>
                <c:pt idx="159">
                  <c:v>2.1475188631568587</c:v>
                </c:pt>
                <c:pt idx="160">
                  <c:v>2.1574768732322012</c:v>
                </c:pt>
                <c:pt idx="161">
                  <c:v>2.1669368290906585</c:v>
                </c:pt>
                <c:pt idx="162">
                  <c:v>2.1758818625487422</c:v>
                </c:pt>
                <c:pt idx="163">
                  <c:v>2.1842929691354267</c:v>
                </c:pt>
                <c:pt idx="164">
                  <c:v>2.192148517055581</c:v>
                </c:pt>
                <c:pt idx="165">
                  <c:v>2.1994236213061713</c:v>
                </c:pt>
                <c:pt idx="166">
                  <c:v>2.2060893377525423</c:v>
                </c:pt>
                <c:pt idx="167">
                  <c:v>2.2121116137707202</c:v>
                </c:pt>
                <c:pt idx="168">
                  <c:v>2.2174499051673302</c:v>
                </c:pt>
                <c:pt idx="169">
                  <c:v>2.2220553286244344</c:v>
                </c:pt>
                <c:pt idx="170">
                  <c:v>2.2258681568125502</c:v>
                </c:pt>
                <c:pt idx="171">
                  <c:v>2.2288143658811208</c:v>
                </c:pt>
                <c:pt idx="172">
                  <c:v>2.2308007883942906</c:v>
                </c:pt>
                <c:pt idx="173">
                  <c:v>2.2317081659803328</c:v>
                </c:pt>
                <c:pt idx="174">
                  <c:v>2.2313809550201991</c:v>
                </c:pt>
                <c:pt idx="175">
                  <c:v>2.2296119606985183</c:v>
                </c:pt>
                <c:pt idx="176">
                  <c:v>2.2261184458710814</c:v>
                </c:pt>
                <c:pt idx="177">
                  <c:v>2.2205036119688519</c:v>
                </c:pt>
                <c:pt idx="178">
                  <c:v>2.2121917617663263</c:v>
                </c:pt>
                <c:pt idx="179">
                  <c:v>2.20031332915674</c:v>
                </c:pt>
                <c:pt idx="180">
                  <c:v>2.1834874538411393</c:v>
                </c:pt>
                <c:pt idx="181">
                  <c:v>2.1593756326321425</c:v>
                </c:pt>
                <c:pt idx="182">
                  <c:v>2.1236598339110366</c:v>
                </c:pt>
                <c:pt idx="183">
                  <c:v>2.0673123804494762</c:v>
                </c:pt>
              </c:numCache>
            </c:numRef>
          </c:xVal>
          <c:yVal>
            <c:numRef>
              <c:f>Calculation1!$AH$6:$AH$189</c:f>
              <c:numCache>
                <c:formatCode>General</c:formatCode>
                <c:ptCount val="184"/>
                <c:pt idx="0">
                  <c:v>2.3921287014097459</c:v>
                </c:pt>
                <c:pt idx="1">
                  <c:v>2.3956569202335523</c:v>
                </c:pt>
                <c:pt idx="2">
                  <c:v>2.3998965321712227</c:v>
                </c:pt>
                <c:pt idx="3">
                  <c:v>2.404847418026808</c:v>
                </c:pt>
                <c:pt idx="4">
                  <c:v>2.4105094386070043</c:v>
                </c:pt>
                <c:pt idx="5">
                  <c:v>2.4168824347250784</c:v>
                </c:pt>
                <c:pt idx="6">
                  <c:v>2.4239662272053479</c:v>
                </c:pt>
                <c:pt idx="7">
                  <c:v>2.4317606168882051</c:v>
                </c:pt>
                <c:pt idx="8">
                  <c:v>2.4402653846357332</c:v>
                </c:pt>
                <c:pt idx="9">
                  <c:v>2.4494802913378528</c:v>
                </c:pt>
                <c:pt idx="10">
                  <c:v>2.4594050779190582</c:v>
                </c:pt>
                <c:pt idx="11">
                  <c:v>2.4700394653456783</c:v>
                </c:pt>
                <c:pt idx="12">
                  <c:v>2.4813831546337539</c:v>
                </c:pt>
                <c:pt idx="13">
                  <c:v>2.523728030269563</c:v>
                </c:pt>
                <c:pt idx="14">
                  <c:v>2.5737414725195364</c:v>
                </c:pt>
                <c:pt idx="15">
                  <c:v>2.6314082468046749</c:v>
                </c:pt>
                <c:pt idx="16">
                  <c:v>2.6967107872669089</c:v>
                </c:pt>
                <c:pt idx="17">
                  <c:v>2.769629202119809</c:v>
                </c:pt>
                <c:pt idx="18">
                  <c:v>2.8501412797078309</c:v>
                </c:pt>
                <c:pt idx="19">
                  <c:v>2.9382224952722034</c:v>
                </c:pt>
                <c:pt idx="20">
                  <c:v>3.0338460184214142</c:v>
                </c:pt>
                <c:pt idx="21">
                  <c:v>3.1369827213039727</c:v>
                </c:pt>
                <c:pt idx="22">
                  <c:v>3.2476011874810808</c:v>
                </c:pt>
                <c:pt idx="23">
                  <c:v>3.3656677214963544</c:v>
                </c:pt>
                <c:pt idx="24">
                  <c:v>3.4911463591397975</c:v>
                </c:pt>
                <c:pt idx="25">
                  <c:v>3.6239988784028405</c:v>
                </c:pt>
                <c:pt idx="26">
                  <c:v>3.7641848111211473</c:v>
                </c:pt>
                <c:pt idx="27">
                  <c:v>3.9116614553016014</c:v>
                </c:pt>
                <c:pt idx="28">
                  <c:v>4.0663838881297458</c:v>
                </c:pt>
                <c:pt idx="29">
                  <c:v>4.2283049796537142</c:v>
                </c:pt>
                <c:pt idx="30">
                  <c:v>4.3973754071404585</c:v>
                </c:pt>
                <c:pt idx="31">
                  <c:v>4.5735436700999479</c:v>
                </c:pt>
                <c:pt idx="32">
                  <c:v>4.7567561059727019</c:v>
                </c:pt>
                <c:pt idx="33">
                  <c:v>4.9469569064759362</c:v>
                </c:pt>
                <c:pt idx="34">
                  <c:v>5.1440881346033009</c:v>
                </c:pt>
                <c:pt idx="35">
                  <c:v>5.3480897422730571</c:v>
                </c:pt>
                <c:pt idx="36">
                  <c:v>5.5588995886193047</c:v>
                </c:pt>
                <c:pt idx="37">
                  <c:v>5.7764534589206704</c:v>
                </c:pt>
                <c:pt idx="38">
                  <c:v>6.0006850841607857</c:v>
                </c:pt>
                <c:pt idx="39">
                  <c:v>6.2315261612144113</c:v>
                </c:pt>
                <c:pt idx="40">
                  <c:v>6.4689063736532759</c:v>
                </c:pt>
                <c:pt idx="41">
                  <c:v>6.7127534131651103</c:v>
                </c:pt>
                <c:pt idx="42">
                  <c:v>6.9629930015794841</c:v>
                </c:pt>
                <c:pt idx="43">
                  <c:v>7.2195489134936395</c:v>
                </c:pt>
                <c:pt idx="44">
                  <c:v>7.4823429994914967</c:v>
                </c:pt>
                <c:pt idx="45">
                  <c:v>7.7512952099487116</c:v>
                </c:pt>
                <c:pt idx="46">
                  <c:v>8.0263236194165906</c:v>
                </c:pt>
                <c:pt idx="47">
                  <c:v>8.3073444515773396</c:v>
                </c:pt>
                <c:pt idx="48">
                  <c:v>8.5942721047631743</c:v>
                </c:pt>
                <c:pt idx="49">
                  <c:v>8.8870191780314087</c:v>
                </c:pt>
                <c:pt idx="50">
                  <c:v>9.1854964977876179</c:v>
                </c:pt>
                <c:pt idx="51">
                  <c:v>9.4896131449487875</c:v>
                </c:pt>
                <c:pt idx="52">
                  <c:v>9.7992764826381524</c:v>
                </c:pt>
                <c:pt idx="53">
                  <c:v>10.114392184403272</c:v>
                </c:pt>
                <c:pt idx="54">
                  <c:v>10.4348642629488</c:v>
                </c:pt>
                <c:pt idx="55">
                  <c:v>10.76059509937512</c:v>
                </c:pt>
                <c:pt idx="56">
                  <c:v>11.091485472914037</c:v>
                </c:pt>
                <c:pt idx="57">
                  <c:v>11.427434591152362</c:v>
                </c:pt>
                <c:pt idx="58">
                  <c:v>11.768340120734271</c:v>
                </c:pt>
                <c:pt idx="59">
                  <c:v>12.114098218533025</c:v>
                </c:pt>
                <c:pt idx="60">
                  <c:v>12.4646035632826</c:v>
                </c:pt>
                <c:pt idx="61">
                  <c:v>12.819749387659563</c:v>
                </c:pt>
                <c:pt idx="62">
                  <c:v>13.179427510805436</c:v>
                </c:pt>
                <c:pt idx="63">
                  <c:v>13.543528371279626</c:v>
                </c:pt>
                <c:pt idx="64">
                  <c:v>13.911941060432909</c:v>
                </c:pt>
                <c:pt idx="65">
                  <c:v>14.28455335619128</c:v>
                </c:pt>
                <c:pt idx="66">
                  <c:v>14.661251757239864</c:v>
                </c:pt>
                <c:pt idx="67">
                  <c:v>15.041921517596551</c:v>
                </c:pt>
                <c:pt idx="68">
                  <c:v>15.426446681564705</c:v>
                </c:pt>
                <c:pt idx="69">
                  <c:v>15.814710119054402</c:v>
                </c:pt>
                <c:pt idx="70">
                  <c:v>16.206593561261389</c:v>
                </c:pt>
                <c:pt idx="71">
                  <c:v>16.601977636692908</c:v>
                </c:pt>
                <c:pt idx="72">
                  <c:v>17.000741907529417</c:v>
                </c:pt>
                <c:pt idx="73">
                  <c:v>17.402764906311091</c:v>
                </c:pt>
                <c:pt idx="74">
                  <c:v>17.807924172938023</c:v>
                </c:pt>
                <c:pt idx="75">
                  <c:v>18.216096291972747</c:v>
                </c:pt>
                <c:pt idx="76">
                  <c:v>18.627156930233731</c:v>
                </c:pt>
                <c:pt idx="77">
                  <c:v>19.040980874668534</c:v>
                </c:pt>
                <c:pt idx="78">
                  <c:v>19.457442070494885</c:v>
                </c:pt>
                <c:pt idx="79">
                  <c:v>19.876413659598178</c:v>
                </c:pt>
                <c:pt idx="80">
                  <c:v>20.297768019173709</c:v>
                </c:pt>
                <c:pt idx="81">
                  <c:v>20.721376800601796</c:v>
                </c:pt>
                <c:pt idx="82">
                  <c:v>21.147110968544023</c:v>
                </c:pt>
                <c:pt idx="83">
                  <c:v>21.574840840248655</c:v>
                </c:pt>
                <c:pt idx="84">
                  <c:v>22.004436125053275</c:v>
                </c:pt>
                <c:pt idx="85">
                  <c:v>22.435765964072523</c:v>
                </c:pt>
                <c:pt idx="86">
                  <c:v>22.868698970059064</c:v>
                </c:pt>
                <c:pt idx="87">
                  <c:v>23.303103267425357</c:v>
                </c:pt>
                <c:pt idx="88">
                  <c:v>23.73884653241425</c:v>
                </c:pt>
                <c:pt idx="89">
                  <c:v>24.175796033406087</c:v>
                </c:pt>
                <c:pt idx="90">
                  <c:v>24.613818671350057</c:v>
                </c:pt>
                <c:pt idx="91">
                  <c:v>25.052781020307403</c:v>
                </c:pt>
                <c:pt idx="92">
                  <c:v>25.492549368094313</c:v>
                </c:pt>
                <c:pt idx="93">
                  <c:v>25.932989757011917</c:v>
                </c:pt>
                <c:pt idx="94">
                  <c:v>26.37396802465112</c:v>
                </c:pt>
                <c:pt idx="95">
                  <c:v>26.815349844759741</c:v>
                </c:pt>
                <c:pt idx="96">
                  <c:v>27.257000768159614</c:v>
                </c:pt>
                <c:pt idx="97">
                  <c:v>27.698786263701095</c:v>
                </c:pt>
                <c:pt idx="98">
                  <c:v>28.140571759242576</c:v>
                </c:pt>
                <c:pt idx="99">
                  <c:v>28.582222682642442</c:v>
                </c:pt>
                <c:pt idx="100">
                  <c:v>29.023604502751059</c:v>
                </c:pt>
                <c:pt idx="101">
                  <c:v>29.464582770390269</c:v>
                </c:pt>
                <c:pt idx="102">
                  <c:v>29.905023159307881</c:v>
                </c:pt>
                <c:pt idx="103">
                  <c:v>30.344791507094783</c:v>
                </c:pt>
                <c:pt idx="104">
                  <c:v>30.78375385605213</c:v>
                </c:pt>
                <c:pt idx="105">
                  <c:v>31.221776493996092</c:v>
                </c:pt>
                <c:pt idx="106">
                  <c:v>31.658725994987943</c:v>
                </c:pt>
                <c:pt idx="107">
                  <c:v>32.094469259976833</c:v>
                </c:pt>
                <c:pt idx="108">
                  <c:v>32.528873557343125</c:v>
                </c:pt>
                <c:pt idx="109">
                  <c:v>32.96180656332966</c:v>
                </c:pt>
                <c:pt idx="110">
                  <c:v>33.393136402348915</c:v>
                </c:pt>
                <c:pt idx="111">
                  <c:v>33.822731687153535</c:v>
                </c:pt>
                <c:pt idx="112">
                  <c:v>34.25046155885817</c:v>
                </c:pt>
                <c:pt idx="113">
                  <c:v>34.676195726800394</c:v>
                </c:pt>
                <c:pt idx="114">
                  <c:v>35.09980450822848</c:v>
                </c:pt>
                <c:pt idx="115">
                  <c:v>35.521158867804004</c:v>
                </c:pt>
                <c:pt idx="116">
                  <c:v>35.940130456907298</c:v>
                </c:pt>
                <c:pt idx="117">
                  <c:v>36.356591652733655</c:v>
                </c:pt>
                <c:pt idx="118">
                  <c:v>36.770415597168459</c:v>
                </c:pt>
                <c:pt idx="119">
                  <c:v>37.181476235429443</c:v>
                </c:pt>
                <c:pt idx="120">
                  <c:v>37.58964835446416</c:v>
                </c:pt>
                <c:pt idx="121">
                  <c:v>37.994807621091091</c:v>
                </c:pt>
                <c:pt idx="122">
                  <c:v>38.396830619872773</c:v>
                </c:pt>
                <c:pt idx="123">
                  <c:v>38.795594890709282</c:v>
                </c:pt>
                <c:pt idx="124">
                  <c:v>39.190978966140797</c:v>
                </c:pt>
                <c:pt idx="125">
                  <c:v>39.582862408347779</c:v>
                </c:pt>
                <c:pt idx="126">
                  <c:v>39.971125845837477</c:v>
                </c:pt>
                <c:pt idx="127">
                  <c:v>40.355651009805634</c:v>
                </c:pt>
                <c:pt idx="128">
                  <c:v>40.736320770162322</c:v>
                </c:pt>
                <c:pt idx="129">
                  <c:v>41.113019171210908</c:v>
                </c:pt>
                <c:pt idx="130">
                  <c:v>41.485631466969281</c:v>
                </c:pt>
                <c:pt idx="131">
                  <c:v>41.854044156122562</c:v>
                </c:pt>
                <c:pt idx="132">
                  <c:v>42.21814501659675</c:v>
                </c:pt>
                <c:pt idx="133">
                  <c:v>42.577823139742627</c:v>
                </c:pt>
                <c:pt idx="134">
                  <c:v>42.932968964119596</c:v>
                </c:pt>
                <c:pt idx="135">
                  <c:v>43.283474308869167</c:v>
                </c:pt>
                <c:pt idx="136">
                  <c:v>43.62923240666791</c:v>
                </c:pt>
                <c:pt idx="137">
                  <c:v>43.970137936249827</c:v>
                </c:pt>
                <c:pt idx="138">
                  <c:v>44.30608705448816</c:v>
                </c:pt>
                <c:pt idx="139">
                  <c:v>44.636977428027066</c:v>
                </c:pt>
                <c:pt idx="140">
                  <c:v>44.962708264453383</c:v>
                </c:pt>
                <c:pt idx="141">
                  <c:v>45.283180342998911</c:v>
                </c:pt>
                <c:pt idx="142">
                  <c:v>45.598296044764034</c:v>
                </c:pt>
                <c:pt idx="143">
                  <c:v>45.907959382453406</c:v>
                </c:pt>
                <c:pt idx="144">
                  <c:v>46.212076029614572</c:v>
                </c:pt>
                <c:pt idx="145">
                  <c:v>46.510553349370774</c:v>
                </c:pt>
                <c:pt idx="146">
                  <c:v>46.803300422639012</c:v>
                </c:pt>
                <c:pt idx="147">
                  <c:v>47.090228075824847</c:v>
                </c:pt>
                <c:pt idx="148">
                  <c:v>47.371248907985596</c:v>
                </c:pt>
                <c:pt idx="149">
                  <c:v>47.646277317453475</c:v>
                </c:pt>
                <c:pt idx="150">
                  <c:v>47.915229527910697</c:v>
                </c:pt>
                <c:pt idx="151">
                  <c:v>48.17802361390855</c:v>
                </c:pt>
                <c:pt idx="152">
                  <c:v>48.434579525822699</c:v>
                </c:pt>
                <c:pt idx="153">
                  <c:v>48.684819114237079</c:v>
                </c:pt>
                <c:pt idx="154">
                  <c:v>48.928666153748921</c:v>
                </c:pt>
                <c:pt idx="155">
                  <c:v>49.166046366187778</c:v>
                </c:pt>
                <c:pt idx="156">
                  <c:v>49.396887443241404</c:v>
                </c:pt>
                <c:pt idx="157">
                  <c:v>49.621119068481519</c:v>
                </c:pt>
                <c:pt idx="158">
                  <c:v>49.838672938782885</c:v>
                </c:pt>
                <c:pt idx="159">
                  <c:v>50.049482785129129</c:v>
                </c:pt>
                <c:pt idx="160">
                  <c:v>50.253484392798882</c:v>
                </c:pt>
                <c:pt idx="161">
                  <c:v>50.450615620926257</c:v>
                </c:pt>
                <c:pt idx="162">
                  <c:v>50.640816421429491</c:v>
                </c:pt>
                <c:pt idx="163">
                  <c:v>50.824028857302238</c:v>
                </c:pt>
                <c:pt idx="164">
                  <c:v>51.000197120261731</c:v>
                </c:pt>
                <c:pt idx="165">
                  <c:v>51.169267547748476</c:v>
                </c:pt>
                <c:pt idx="166">
                  <c:v>51.33118863927244</c:v>
                </c:pt>
                <c:pt idx="167">
                  <c:v>51.485911072100585</c:v>
                </c:pt>
                <c:pt idx="168">
                  <c:v>51.633387716281035</c:v>
                </c:pt>
                <c:pt idx="169">
                  <c:v>51.773573648999346</c:v>
                </c:pt>
                <c:pt idx="170">
                  <c:v>51.906426168262392</c:v>
                </c:pt>
                <c:pt idx="171">
                  <c:v>52.031904805905832</c:v>
                </c:pt>
                <c:pt idx="172">
                  <c:v>52.149971339921109</c:v>
                </c:pt>
                <c:pt idx="173">
                  <c:v>52.260589806098217</c:v>
                </c:pt>
                <c:pt idx="174">
                  <c:v>52.363726508980776</c:v>
                </c:pt>
                <c:pt idx="175">
                  <c:v>52.45935003212999</c:v>
                </c:pt>
                <c:pt idx="176">
                  <c:v>52.547431247694362</c:v>
                </c:pt>
                <c:pt idx="177">
                  <c:v>52.627943325282381</c:v>
                </c:pt>
                <c:pt idx="178">
                  <c:v>52.700861740135281</c:v>
                </c:pt>
                <c:pt idx="179">
                  <c:v>52.766164280597508</c:v>
                </c:pt>
                <c:pt idx="180">
                  <c:v>52.823831054882653</c:v>
                </c:pt>
                <c:pt idx="181">
                  <c:v>52.873844497132623</c:v>
                </c:pt>
                <c:pt idx="182">
                  <c:v>52.916189372768436</c:v>
                </c:pt>
                <c:pt idx="183">
                  <c:v>52.950852783130749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A92B-41F9-B9A6-5BC9BA085A69}"/>
            </c:ext>
          </c:extLst>
        </c:ser>
        <c:ser>
          <c:idx val="11"/>
          <c:order val="3"/>
          <c:tx>
            <c:strRef>
              <c:f>Calculation1!$AK$5</c:f>
              <c:strCache>
                <c:ptCount val="1"/>
                <c:pt idx="0">
                  <c:v>z(Ex3)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Calculation1!$AK$6:$AK$189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-0.31914345460360116</c:v>
                </c:pt>
                <c:pt idx="2">
                  <c:v>-0.35686392742037143</c:v>
                </c:pt>
                <c:pt idx="3">
                  <c:v>-0.37860660171549931</c:v>
                </c:pt>
                <c:pt idx="4">
                  <c:v>-0.39344102534277764</c:v>
                </c:pt>
                <c:pt idx="5">
                  <c:v>-0.40434208850562953</c:v>
                </c:pt>
                <c:pt idx="6">
                  <c:v>-0.41271118723792621</c:v>
                </c:pt>
                <c:pt idx="7">
                  <c:v>-0.41932534925529957</c:v>
                </c:pt>
                <c:pt idx="8">
                  <c:v>-0.42465941520642869</c:v>
                </c:pt>
                <c:pt idx="9">
                  <c:v>-0.4290233892328939</c:v>
                </c:pt>
                <c:pt idx="10">
                  <c:v>-0.43262972678893014</c:v>
                </c:pt>
                <c:pt idx="11">
                  <c:v>-0.43562959613312546</c:v>
                </c:pt>
                <c:pt idx="12">
                  <c:v>-0.43813384071742578</c:v>
                </c:pt>
                <c:pt idx="13">
                  <c:v>-0.44378559238342591</c:v>
                </c:pt>
                <c:pt idx="14">
                  <c:v>-0.44667667945433531</c:v>
                </c:pt>
                <c:pt idx="15">
                  <c:v>-0.44770864451402198</c:v>
                </c:pt>
                <c:pt idx="16">
                  <c:v>-0.44737010251807019</c:v>
                </c:pt>
                <c:pt idx="17">
                  <c:v>-0.44594998433037908</c:v>
                </c:pt>
                <c:pt idx="18">
                  <c:v>-0.44363066432816511</c:v>
                </c:pt>
                <c:pt idx="19">
                  <c:v>-0.44053331994089179</c:v>
                </c:pt>
                <c:pt idx="20">
                  <c:v>-0.43674191504506976</c:v>
                </c:pt>
                <c:pt idx="21">
                  <c:v>-0.43231672450408615</c:v>
                </c:pt>
                <c:pt idx="22">
                  <c:v>-0.42730236847619718</c:v>
                </c:pt>
                <c:pt idx="23">
                  <c:v>-0.42173279530408125</c:v>
                </c:pt>
                <c:pt idx="24">
                  <c:v>-0.41563448608565673</c:v>
                </c:pt>
                <c:pt idx="25">
                  <c:v>-0.40902858048003532</c:v>
                </c:pt>
                <c:pt idx="26">
                  <c:v>-0.40193232522555478</c:v>
                </c:pt>
                <c:pt idx="27">
                  <c:v>-0.39436008455364691</c:v>
                </c:pt>
                <c:pt idx="28">
                  <c:v>-0.38632405970333961</c:v>
                </c:pt>
                <c:pt idx="29">
                  <c:v>-0.37783481075797365</c:v>
                </c:pt>
                <c:pt idx="30">
                  <c:v>-0.36890164135245523</c:v>
                </c:pt>
                <c:pt idx="31">
                  <c:v>-0.35953288647631149</c:v>
                </c:pt>
                <c:pt idx="32">
                  <c:v>-0.34973613064418818</c:v>
                </c:pt>
                <c:pt idx="33">
                  <c:v>-0.33951837526551981</c:v>
                </c:pt>
                <c:pt idx="34">
                  <c:v>-0.32888616843563478</c:v>
                </c:pt>
                <c:pt idx="35">
                  <c:v>-0.31784570657426348</c:v>
                </c:pt>
                <c:pt idx="36">
                  <c:v>-0.30640291472538767</c:v>
                </c:pt>
                <c:pt idx="37">
                  <c:v>-0.29456351050773821</c:v>
                </c:pt>
                <c:pt idx="38">
                  <c:v>-0.28233305541270254</c:v>
                </c:pt>
                <c:pt idx="39">
                  <c:v>-0.26971699621892553</c:v>
                </c:pt>
                <c:pt idx="40">
                  <c:v>-0.25672069861932789</c:v>
                </c:pt>
                <c:pt idx="41">
                  <c:v>-0.24334947466166509</c:v>
                </c:pt>
                <c:pt idx="42">
                  <c:v>-0.22960860523677779</c:v>
                </c:pt>
                <c:pt idx="43">
                  <c:v>-0.21550335857373493</c:v>
                </c:pt>
                <c:pt idx="44">
                  <c:v>-0.20103900549322598</c:v>
                </c:pt>
                <c:pt idx="45">
                  <c:v>-0.18622083201207443</c:v>
                </c:pt>
                <c:pt idx="46">
                  <c:v>-0.17105414976993047</c:v>
                </c:pt>
                <c:pt idx="47">
                  <c:v>-0.15554430465488914</c:v>
                </c:pt>
                <c:pt idx="48">
                  <c:v>-0.13969668393118934</c:v>
                </c:pt>
                <c:pt idx="49">
                  <c:v>-0.12351672211440383</c:v>
                </c:pt>
                <c:pt idx="50">
                  <c:v>-0.10700990579387355</c:v>
                </c:pt>
                <c:pt idx="51">
                  <c:v>-9.0181777565854451E-2</c:v>
                </c:pt>
                <c:pt idx="52">
                  <c:v>-7.3037939211834879E-2</c:v>
                </c:pt>
                <c:pt idx="53">
                  <c:v>-5.5584054233151374E-2</c:v>
                </c:pt>
                <c:pt idx="54">
                  <c:v>-3.7825849834193744E-2</c:v>
                </c:pt>
                <c:pt idx="55">
                  <c:v>-1.9769118431176534E-2</c:v>
                </c:pt>
                <c:pt idx="56">
                  <c:v>-1.419718750968979E-3</c:v>
                </c:pt>
                <c:pt idx="57">
                  <c:v>1.7216423425750228E-2</c:v>
                </c:pt>
                <c:pt idx="58">
                  <c:v>3.6133314831184378E-2</c:v>
                </c:pt>
                <c:pt idx="59">
                  <c:v>5.5324894548071941E-2</c:v>
                </c:pt>
                <c:pt idx="60">
                  <c:v>7.4785034085204857E-2</c:v>
                </c:pt>
                <c:pt idx="61">
                  <c:v>9.4507537662516419E-2</c:v>
                </c:pt>
                <c:pt idx="62">
                  <c:v>0.11448614268146615</c:v>
                </c:pt>
                <c:pt idx="63">
                  <c:v>0.13471452035981657</c:v>
                </c:pt>
                <c:pt idx="64">
                  <c:v>0.1551862765127352</c:v>
                </c:pt>
                <c:pt idx="65">
                  <c:v>0.1758949524645434</c:v>
                </c:pt>
                <c:pt idx="66">
                  <c:v>0.19683402607746253</c:v>
                </c:pt>
                <c:pt idx="67">
                  <c:v>0.21799691288542603</c:v>
                </c:pt>
                <c:pt idx="68">
                  <c:v>0.23937696732248534</c:v>
                </c:pt>
                <c:pt idx="69">
                  <c:v>0.26096748403658876</c:v>
                </c:pt>
                <c:pt idx="70">
                  <c:v>0.28276169928058081</c:v>
                </c:pt>
                <c:pt idx="71">
                  <c:v>0.30475279237317693</c:v>
                </c:pt>
                <c:pt idx="72">
                  <c:v>0.32693388722346201</c:v>
                </c:pt>
                <c:pt idx="73">
                  <c:v>0.34929805391313007</c:v>
                </c:pt>
                <c:pt idx="74">
                  <c:v>0.37183831033126813</c:v>
                </c:pt>
                <c:pt idx="75">
                  <c:v>0.39454762385698833</c:v>
                </c:pt>
                <c:pt idx="76">
                  <c:v>0.41741891308563911</c:v>
                </c:pt>
                <c:pt idx="77">
                  <c:v>0.44044504959472025</c:v>
                </c:pt>
                <c:pt idx="78">
                  <c:v>0.46361885974591938</c:v>
                </c:pt>
                <c:pt idx="79">
                  <c:v>0.48693312651999943</c:v>
                </c:pt>
                <c:pt idx="80">
                  <c:v>0.51038059138148406</c:v>
                </c:pt>
                <c:pt idx="81">
                  <c:v>0.53395395617031138</c:v>
                </c:pt>
                <c:pt idx="82">
                  <c:v>0.55764588501779333</c:v>
                </c:pt>
                <c:pt idx="83">
                  <c:v>0.58144900628438334</c:v>
                </c:pt>
                <c:pt idx="84">
                  <c:v>0.60535591451687643</c:v>
                </c:pt>
                <c:pt idx="85">
                  <c:v>0.62935917242277628</c:v>
                </c:pt>
                <c:pt idx="86">
                  <c:v>0.65345131285966962</c:v>
                </c:pt>
                <c:pt idx="87">
                  <c:v>0.67762484083749897</c:v>
                </c:pt>
                <c:pt idx="88">
                  <c:v>0.70187223553171296</c:v>
                </c:pt>
                <c:pt idx="89">
                  <c:v>0.72618595230530214</c:v>
                </c:pt>
                <c:pt idx="90">
                  <c:v>0.75055842473777246</c:v>
                </c:pt>
                <c:pt idx="91">
                  <c:v>0.77498206665912051</c:v>
                </c:pt>
                <c:pt idx="92">
                  <c:v>0.79944927418690503</c:v>
                </c:pt>
                <c:pt idx="93">
                  <c:v>0.82395242776448874</c:v>
                </c:pt>
                <c:pt idx="94">
                  <c:v>0.84848389419852588</c:v>
                </c:pt>
                <c:pt idx="95">
                  <c:v>0.87303602869374686</c:v>
                </c:pt>
                <c:pt idx="96">
                  <c:v>0.89760117688306307</c:v>
                </c:pt>
                <c:pt idx="97">
                  <c:v>0.92217167685096524</c:v>
                </c:pt>
                <c:pt idx="98">
                  <c:v>0.94673986114814468</c:v>
                </c:pt>
                <c:pt idx="99">
                  <c:v>0.97129805879518738</c:v>
                </c:pt>
                <c:pt idx="100">
                  <c:v>0.99583859727313373</c:v>
                </c:pt>
                <c:pt idx="101">
                  <c:v>1.0203538044985794</c:v>
                </c:pt>
                <c:pt idx="102">
                  <c:v>1.0448360107809143</c:v>
                </c:pt>
                <c:pt idx="103">
                  <c:v>1.0692775507591525</c:v>
                </c:pt>
                <c:pt idx="104">
                  <c:v>1.0936707653156903</c:v>
                </c:pt>
                <c:pt idx="105">
                  <c:v>1.1180080034641418</c:v>
                </c:pt>
                <c:pt idx="106">
                  <c:v>1.1422816242082696</c:v>
                </c:pt>
                <c:pt idx="107">
                  <c:v>1.1664839983687816</c:v>
                </c:pt>
                <c:pt idx="108">
                  <c:v>1.1906075103745726</c:v>
                </c:pt>
                <c:pt idx="109">
                  <c:v>1.2146445600147218</c:v>
                </c:pt>
                <c:pt idx="110">
                  <c:v>1.238587564147273</c:v>
                </c:pt>
                <c:pt idx="111">
                  <c:v>1.2624289583605028</c:v>
                </c:pt>
                <c:pt idx="112">
                  <c:v>1.2861611985820296</c:v>
                </c:pt>
                <c:pt idx="113">
                  <c:v>1.3097767626306875</c:v>
                </c:pt>
                <c:pt idx="114">
                  <c:v>1.3332681517056579</c:v>
                </c:pt>
                <c:pt idx="115">
                  <c:v>1.3566278918067964</c:v>
                </c:pt>
                <c:pt idx="116">
                  <c:v>1.3798485350795509</c:v>
                </c:pt>
                <c:pt idx="117">
                  <c:v>1.4029226610771555</c:v>
                </c:pt>
                <c:pt idx="118">
                  <c:v>1.4258428779320729</c:v>
                </c:pt>
                <c:pt idx="119">
                  <c:v>1.4486018234277844</c:v>
                </c:pt>
                <c:pt idx="120">
                  <c:v>1.4711921659610638</c:v>
                </c:pt>
                <c:pt idx="121">
                  <c:v>1.4936066053837702</c:v>
                </c:pt>
                <c:pt idx="122">
                  <c:v>1.5158378737119438</c:v>
                </c:pt>
                <c:pt idx="123">
                  <c:v>1.5378787356885404</c:v>
                </c:pt>
                <c:pt idx="124">
                  <c:v>1.5597219891845298</c:v>
                </c:pt>
                <c:pt idx="125">
                  <c:v>1.5813604654211704</c:v>
                </c:pt>
                <c:pt idx="126">
                  <c:v>1.6027870289941406</c:v>
                </c:pt>
                <c:pt idx="127">
                  <c:v>1.6239945776777116</c:v>
                </c:pt>
                <c:pt idx="128">
                  <c:v>1.6449760419842978</c:v>
                </c:pt>
                <c:pt idx="129">
                  <c:v>1.6657243844513883</c:v>
                </c:pt>
                <c:pt idx="130">
                  <c:v>1.6862325986240621</c:v>
                </c:pt>
                <c:pt idx="131">
                  <c:v>1.7064937076968125</c:v>
                </c:pt>
                <c:pt idx="132">
                  <c:v>1.7265007627732394</c:v>
                </c:pt>
                <c:pt idx="133">
                  <c:v>1.7462468406961225</c:v>
                </c:pt>
                <c:pt idx="134">
                  <c:v>1.7657250413933052</c:v>
                </c:pt>
                <c:pt idx="135">
                  <c:v>1.7849284846765219</c:v>
                </c:pt>
                <c:pt idx="136">
                  <c:v>1.8038503064205367</c:v>
                </c:pt>
                <c:pt idx="137">
                  <c:v>1.8224836540384119</c:v>
                </c:pt>
                <c:pt idx="138">
                  <c:v>1.8408216811550746</c:v>
                </c:pt>
                <c:pt idx="139">
                  <c:v>1.8588575413651465</c:v>
                </c:pt>
                <c:pt idx="140">
                  <c:v>1.8765843809416336</c:v>
                </c:pt>
                <c:pt idx="141">
                  <c:v>1.8939953303389738</c:v>
                </c:pt>
                <c:pt idx="142">
                  <c:v>1.9110834943061707</c:v>
                </c:pt>
                <c:pt idx="143">
                  <c:v>1.9278419403922915</c:v>
                </c:pt>
                <c:pt idx="144">
                  <c:v>1.9442636855861517</c:v>
                </c:pt>
                <c:pt idx="145">
                  <c:v>1.960341680782852</c:v>
                </c:pt>
                <c:pt idx="146">
                  <c:v>1.9760687927098606</c:v>
                </c:pt>
                <c:pt idx="147">
                  <c:v>1.9914377828718606</c:v>
                </c:pt>
                <c:pt idx="148">
                  <c:v>2.0064412829830913</c:v>
                </c:pt>
                <c:pt idx="149">
                  <c:v>2.0210717662439559</c:v>
                </c:pt>
                <c:pt idx="150">
                  <c:v>2.0353215136793796</c:v>
                </c:pt>
                <c:pt idx="151">
                  <c:v>2.0491825745822734</c:v>
                </c:pt>
                <c:pt idx="152">
                  <c:v>2.0626467198863367</c:v>
                </c:pt>
                <c:pt idx="153">
                  <c:v>2.0757053870152298</c:v>
                </c:pt>
                <c:pt idx="154">
                  <c:v>2.0883496144020679</c:v>
                </c:pt>
                <c:pt idx="155">
                  <c:v>2.1005699634205066</c:v>
                </c:pt>
                <c:pt idx="156">
                  <c:v>2.1123564248841653</c:v>
                </c:pt>
                <c:pt idx="157">
                  <c:v>2.1236983065105783</c:v>
                </c:pt>
                <c:pt idx="158">
                  <c:v>2.1345840967484611</c:v>
                </c:pt>
                <c:pt idx="159">
                  <c:v>2.1450012990477125</c:v>
                </c:pt>
                <c:pt idx="160">
                  <c:v>2.1549362288905725</c:v>
                </c:pt>
                <c:pt idx="161">
                  <c:v>2.1643737635289533</c:v>
                </c:pt>
                <c:pt idx="162">
                  <c:v>2.1732970311408448</c:v>
                </c:pt>
                <c:pt idx="163">
                  <c:v>2.1816870216680897</c:v>
                </c:pt>
                <c:pt idx="164">
                  <c:v>2.1895220953954793</c:v>
                </c:pt>
                <c:pt idx="165">
                  <c:v>2.1967773565754891</c:v>
                </c:pt>
                <c:pt idx="166">
                  <c:v>2.2034238468690237</c:v>
                </c:pt>
                <c:pt idx="167">
                  <c:v>2.209427495155829</c:v>
                </c:pt>
                <c:pt idx="168">
                  <c:v>2.2147477333508876</c:v>
                </c:pt>
                <c:pt idx="169">
                  <c:v>2.2193356473637973</c:v>
                </c:pt>
                <c:pt idx="170">
                  <c:v>2.2231314701794385</c:v>
                </c:pt>
                <c:pt idx="171">
                  <c:v>2.2260611265169512</c:v>
                </c:pt>
                <c:pt idx="172">
                  <c:v>2.2280313817394144</c:v>
                </c:pt>
                <c:pt idx="173">
                  <c:v>2.2289228886446391</c:v>
                </c:pt>
                <c:pt idx="174">
                  <c:v>2.2285799843998464</c:v>
                </c:pt>
                <c:pt idx="175">
                  <c:v>2.2267953111061933</c:v>
                </c:pt>
                <c:pt idx="176">
                  <c:v>2.2232859031301473</c:v>
                </c:pt>
                <c:pt idx="177">
                  <c:v>2.2176546321202726</c:v>
                </c:pt>
                <c:pt idx="178">
                  <c:v>2.2093253068126439</c:v>
                </c:pt>
                <c:pt idx="179">
                  <c:v>2.19742758508362</c:v>
                </c:pt>
                <c:pt idx="180">
                  <c:v>2.1805793100399038</c:v>
                </c:pt>
                <c:pt idx="181">
                  <c:v>2.1564396237237364</c:v>
                </c:pt>
                <c:pt idx="182">
                  <c:v>2.1206856803554199</c:v>
                </c:pt>
                <c:pt idx="183">
                  <c:v>2.0642780007249026</c:v>
                </c:pt>
              </c:numCache>
            </c:numRef>
          </c:xVal>
          <c:yVal>
            <c:numRef>
              <c:f>Calculation1!$AJ$6:$AJ$189</c:f>
              <c:numCache>
                <c:formatCode>General</c:formatCode>
                <c:ptCount val="184"/>
                <c:pt idx="0">
                  <c:v>2.3663982498694409</c:v>
                </c:pt>
                <c:pt idx="1">
                  <c:v>2.3699196802869906</c:v>
                </c:pt>
                <c:pt idx="2">
                  <c:v>2.3741511350752269</c:v>
                </c:pt>
                <c:pt idx="3">
                  <c:v>2.3790924952675319</c:v>
                </c:pt>
                <c:pt idx="4">
                  <c:v>2.3847436219384122</c:v>
                </c:pt>
                <c:pt idx="5">
                  <c:v>2.3911043562074177</c:v>
                </c:pt>
                <c:pt idx="6">
                  <c:v>2.3981745192436037</c:v>
                </c:pt>
                <c:pt idx="7">
                  <c:v>2.4059539122705544</c:v>
                </c:pt>
                <c:pt idx="8">
                  <c:v>2.4144423165719822</c:v>
                </c:pt>
                <c:pt idx="9">
                  <c:v>2.4236394934978591</c:v>
                </c:pt>
                <c:pt idx="10">
                  <c:v>2.43354518447115</c:v>
                </c:pt>
                <c:pt idx="11">
                  <c:v>2.4441591109950593</c:v>
                </c:pt>
                <c:pt idx="12">
                  <c:v>2.4554809746608761</c:v>
                </c:pt>
                <c:pt idx="13">
                  <c:v>2.497744377396927</c:v>
                </c:pt>
                <c:pt idx="14">
                  <c:v>2.5476615921788586</c:v>
                </c:pt>
                <c:pt idx="15">
                  <c:v>2.6052174137394921</c:v>
                </c:pt>
                <c:pt idx="16">
                  <c:v>2.670394310018029</c:v>
                </c:pt>
                <c:pt idx="17">
                  <c:v>2.743172427500479</c:v>
                </c:pt>
                <c:pt idx="18">
                  <c:v>2.8235295972672318</c:v>
                </c:pt>
                <c:pt idx="19">
                  <c:v>2.9114413417459488</c:v>
                </c:pt>
                <c:pt idx="20">
                  <c:v>3.0068808821676356</c:v>
                </c:pt>
                <c:pt idx="21">
                  <c:v>3.109819146723737</c:v>
                </c:pt>
                <c:pt idx="22">
                  <c:v>3.2202247794216881</c:v>
                </c:pt>
                <c:pt idx="23">
                  <c:v>3.3380641496362387</c:v>
                </c:pt>
                <c:pt idx="24">
                  <c:v>3.4633013623536932</c:v>
                </c:pt>
                <c:pt idx="25">
                  <c:v>3.5958982691058523</c:v>
                </c:pt>
                <c:pt idx="26">
                  <c:v>3.7358144795904202</c:v>
                </c:pt>
                <c:pt idx="27">
                  <c:v>3.8830073739742978</c:v>
                </c:pt>
                <c:pt idx="28">
                  <c:v>4.037432115875955</c:v>
                </c:pt>
                <c:pt idx="29">
                  <c:v>4.1990416660230672</c:v>
                </c:pt>
                <c:pt idx="30">
                  <c:v>4.367786796581111</c:v>
                </c:pt>
                <c:pt idx="31">
                  <c:v>4.5436161061486509</c:v>
                </c:pt>
                <c:pt idx="32">
                  <c:v>4.7264760354146915</c:v>
                </c:pt>
                <c:pt idx="33">
                  <c:v>4.9163108834733755</c:v>
                </c:pt>
                <c:pt idx="34">
                  <c:v>5.1130628247910117</c:v>
                </c:pt>
                <c:pt idx="35">
                  <c:v>5.3166719268203018</c:v>
                </c:pt>
                <c:pt idx="36">
                  <c:v>5.5270761682563574</c:v>
                </c:pt>
                <c:pt idx="37">
                  <c:v>5.7442114579290013</c:v>
                </c:pt>
                <c:pt idx="38">
                  <c:v>5.9680116543255721</c:v>
                </c:pt>
                <c:pt idx="39">
                  <c:v>6.1984085857382389</c:v>
                </c:pt>
                <c:pt idx="40">
                  <c:v>6.4353320710297908</c:v>
                </c:pt>
                <c:pt idx="41">
                  <c:v>6.6787099410114763</c:v>
                </c:pt>
                <c:pt idx="42">
                  <c:v>6.9284680604264501</c:v>
                </c:pt>
                <c:pt idx="43">
                  <c:v>7.1845303505320715</c:v>
                </c:pt>
                <c:pt idx="44">
                  <c:v>7.4468188122742482</c:v>
                </c:pt>
                <c:pt idx="45">
                  <c:v>7.7152535500466826</c:v>
                </c:pt>
                <c:pt idx="46">
                  <c:v>7.9897527960278651</c:v>
                </c:pt>
                <c:pt idx="47">
                  <c:v>8.270232935088341</c:v>
                </c:pt>
                <c:pt idx="48">
                  <c:v>8.5566085302606751</c:v>
                </c:pt>
                <c:pt idx="49">
                  <c:v>8.8487923487643947</c:v>
                </c:pt>
                <c:pt idx="50">
                  <c:v>9.1466953885779354</c:v>
                </c:pt>
                <c:pt idx="51">
                  <c:v>9.4502269055495276</c:v>
                </c:pt>
                <c:pt idx="52">
                  <c:v>9.7592944410387119</c:v>
                </c:pt>
                <c:pt idx="53">
                  <c:v>10.073803850080182</c:v>
                </c:pt>
                <c:pt idx="54">
                  <c:v>10.393659330061226</c:v>
                </c:pt>
                <c:pt idx="55">
                  <c:v>10.718763449904124</c:v>
                </c:pt>
                <c:pt idx="56">
                  <c:v>11.04901717974462</c:v>
                </c:pt>
                <c:pt idx="57">
                  <c:v>11.384319921097369</c:v>
                </c:pt>
                <c:pt idx="58">
                  <c:v>11.724569537499196</c:v>
                </c:pt>
                <c:pt idx="59">
                  <c:v>12.069662385620884</c:v>
                </c:pt>
                <c:pt idx="60">
                  <c:v>12.419493346837896</c:v>
                </c:pt>
                <c:pt idx="61">
                  <c:v>12.773955859250561</c:v>
                </c:pt>
                <c:pt idx="62">
                  <c:v>13.132941950143845</c:v>
                </c:pt>
                <c:pt idx="63">
                  <c:v>13.49634226887688</c:v>
                </c:pt>
                <c:pt idx="64">
                  <c:v>13.864046120192244</c:v>
                </c:pt>
                <c:pt idx="65">
                  <c:v>14.235941497934801</c:v>
                </c:pt>
                <c:pt idx="66">
                  <c:v>14.611915119169856</c:v>
                </c:pt>
                <c:pt idx="67">
                  <c:v>14.991852458690245</c:v>
                </c:pt>
                <c:pt idx="68">
                  <c:v>15.375637783901816</c:v>
                </c:pt>
                <c:pt idx="69">
                  <c:v>15.763154190076696</c:v>
                </c:pt>
                <c:pt idx="70">
                  <c:v>16.154283635963608</c:v>
                </c:pt>
                <c:pt idx="71">
                  <c:v>16.54890697974438</c:v>
                </c:pt>
                <c:pt idx="72">
                  <c:v>16.946904015325693</c:v>
                </c:pt>
                <c:pt idx="73">
                  <c:v>17.348153508955022</c:v>
                </c:pt>
                <c:pt idx="74">
                  <c:v>17.752533236149617</c:v>
                </c:pt>
                <c:pt idx="75">
                  <c:v>18.15992001892727</c:v>
                </c:pt>
                <c:pt idx="76">
                  <c:v>18.570189763327487</c:v>
                </c:pt>
                <c:pt idx="77">
                  <c:v>18.983217497211768</c:v>
                </c:pt>
                <c:pt idx="78">
                  <c:v>19.398877408331266</c:v>
                </c:pt>
                <c:pt idx="79">
                  <c:v>19.817042882650483</c:v>
                </c:pt>
                <c:pt idx="80">
                  <c:v>20.237586542915068</c:v>
                </c:pt>
                <c:pt idx="81">
                  <c:v>20.660380287452213</c:v>
                </c:pt>
                <c:pt idx="82">
                  <c:v>21.085295329191631</c:v>
                </c:pt>
                <c:pt idx="83">
                  <c:v>21.512202234895366</c:v>
                </c:pt>
                <c:pt idx="84">
                  <c:v>21.940970964584412</c:v>
                </c:pt>
                <c:pt idx="85">
                  <c:v>22.371470911150109</c:v>
                </c:pt>
                <c:pt idx="86">
                  <c:v>22.803570940138403</c:v>
                </c:pt>
                <c:pt idx="87">
                  <c:v>23.237139429694615</c:v>
                </c:pt>
                <c:pt idx="88">
                  <c:v>23.672044310656744</c:v>
                </c:pt>
                <c:pt idx="89">
                  <c:v>24.108153106785036</c:v>
                </c:pt>
                <c:pt idx="90">
                  <c:v>24.545332975115521</c:v>
                </c:pt>
                <c:pt idx="91">
                  <c:v>24.983450746425234</c:v>
                </c:pt>
                <c:pt idx="92">
                  <c:v>25.4223729657969</c:v>
                </c:pt>
                <c:pt idx="93">
                  <c:v>25.86196593327055</c:v>
                </c:pt>
                <c:pt idx="94">
                  <c:v>26.302095744569876</c:v>
                </c:pt>
                <c:pt idx="95">
                  <c:v>26.742628331890717</c:v>
                </c:pt>
                <c:pt idx="96">
                  <c:v>27.183429504739447</c:v>
                </c:pt>
                <c:pt idx="97">
                  <c:v>27.624364990808658</c:v>
                </c:pt>
                <c:pt idx="98">
                  <c:v>28.065300476877873</c:v>
                </c:pt>
                <c:pt idx="99">
                  <c:v>28.506101649726588</c:v>
                </c:pt>
                <c:pt idx="100">
                  <c:v>28.94663423704743</c:v>
                </c:pt>
                <c:pt idx="101">
                  <c:v>29.386764048346762</c:v>
                </c:pt>
                <c:pt idx="102">
                  <c:v>29.82635701582042</c:v>
                </c:pt>
                <c:pt idx="103">
                  <c:v>30.265279235192079</c:v>
                </c:pt>
                <c:pt idx="104">
                  <c:v>30.703397006501792</c:v>
                </c:pt>
                <c:pt idx="105">
                  <c:v>31.14057687483227</c:v>
                </c:pt>
                <c:pt idx="106">
                  <c:v>31.576685670960572</c:v>
                </c:pt>
                <c:pt idx="107">
                  <c:v>32.011590551922701</c:v>
                </c:pt>
                <c:pt idx="108">
                  <c:v>32.44515904147891</c:v>
                </c:pt>
                <c:pt idx="109">
                  <c:v>32.877259070467197</c:v>
                </c:pt>
                <c:pt idx="110">
                  <c:v>33.3077590170329</c:v>
                </c:pt>
                <c:pt idx="111">
                  <c:v>33.736527746721947</c:v>
                </c:pt>
                <c:pt idx="112">
                  <c:v>34.163434652425686</c:v>
                </c:pt>
                <c:pt idx="113">
                  <c:v>34.588349694165103</c:v>
                </c:pt>
                <c:pt idx="114">
                  <c:v>35.011143438702248</c:v>
                </c:pt>
                <c:pt idx="115">
                  <c:v>35.431687098966833</c:v>
                </c:pt>
                <c:pt idx="116">
                  <c:v>35.849852573286043</c:v>
                </c:pt>
                <c:pt idx="117">
                  <c:v>36.265512484405548</c:v>
                </c:pt>
                <c:pt idx="118">
                  <c:v>36.678540218289825</c:v>
                </c:pt>
                <c:pt idx="119">
                  <c:v>37.08880996269005</c:v>
                </c:pt>
                <c:pt idx="120">
                  <c:v>37.496196745467692</c:v>
                </c:pt>
                <c:pt idx="121">
                  <c:v>37.900576472662294</c:v>
                </c:pt>
                <c:pt idx="122">
                  <c:v>38.301825966291624</c:v>
                </c:pt>
                <c:pt idx="123">
                  <c:v>38.699823001872943</c:v>
                </c:pt>
                <c:pt idx="124">
                  <c:v>39.094446345653708</c:v>
                </c:pt>
                <c:pt idx="125">
                  <c:v>39.485575791540612</c:v>
                </c:pt>
                <c:pt idx="126">
                  <c:v>39.873092197715494</c:v>
                </c:pt>
                <c:pt idx="127">
                  <c:v>40.256877522927063</c:v>
                </c:pt>
                <c:pt idx="128">
                  <c:v>40.636814862447459</c:v>
                </c:pt>
                <c:pt idx="129">
                  <c:v>41.012788483682513</c:v>
                </c:pt>
                <c:pt idx="130">
                  <c:v>41.384683861425074</c:v>
                </c:pt>
                <c:pt idx="131">
                  <c:v>41.752387712740436</c:v>
                </c:pt>
                <c:pt idx="132">
                  <c:v>42.115788031473464</c:v>
                </c:pt>
                <c:pt idx="133">
                  <c:v>42.474774122366753</c:v>
                </c:pt>
                <c:pt idx="134">
                  <c:v>42.82923663477942</c:v>
                </c:pt>
                <c:pt idx="135">
                  <c:v>43.179067595996429</c:v>
                </c:pt>
                <c:pt idx="136">
                  <c:v>43.52416044411811</c:v>
                </c:pt>
                <c:pt idx="137">
                  <c:v>43.864410060519944</c:v>
                </c:pt>
                <c:pt idx="138">
                  <c:v>44.1997128018727</c:v>
                </c:pt>
                <c:pt idx="139">
                  <c:v>44.529966531713193</c:v>
                </c:pt>
                <c:pt idx="140">
                  <c:v>44.85507065155609</c:v>
                </c:pt>
                <c:pt idx="141">
                  <c:v>45.17492613153712</c:v>
                </c:pt>
                <c:pt idx="142">
                  <c:v>45.489435540578597</c:v>
                </c:pt>
                <c:pt idx="143">
                  <c:v>45.798503076067789</c:v>
                </c:pt>
                <c:pt idx="144">
                  <c:v>46.102034593039377</c:v>
                </c:pt>
                <c:pt idx="145">
                  <c:v>46.399937632852911</c:v>
                </c:pt>
                <c:pt idx="146">
                  <c:v>46.692121451356641</c:v>
                </c:pt>
                <c:pt idx="147">
                  <c:v>46.978497046528972</c:v>
                </c:pt>
                <c:pt idx="148">
                  <c:v>47.258977185589444</c:v>
                </c:pt>
                <c:pt idx="149">
                  <c:v>47.533476431570634</c:v>
                </c:pt>
                <c:pt idx="150">
                  <c:v>47.801911169343072</c:v>
                </c:pt>
                <c:pt idx="151">
                  <c:v>48.064199631085245</c:v>
                </c:pt>
                <c:pt idx="152">
                  <c:v>48.320261921190863</c:v>
                </c:pt>
                <c:pt idx="153">
                  <c:v>48.57002004060584</c:v>
                </c:pt>
                <c:pt idx="154">
                  <c:v>48.813397910587526</c:v>
                </c:pt>
                <c:pt idx="155">
                  <c:v>49.050321395879081</c:v>
                </c:pt>
                <c:pt idx="156">
                  <c:v>49.280718327291744</c:v>
                </c:pt>
                <c:pt idx="157">
                  <c:v>49.504518523688319</c:v>
                </c:pt>
                <c:pt idx="158">
                  <c:v>49.721653813360959</c:v>
                </c:pt>
                <c:pt idx="159">
                  <c:v>49.932058054797011</c:v>
                </c:pt>
                <c:pt idx="160">
                  <c:v>50.135667156826301</c:v>
                </c:pt>
                <c:pt idx="161">
                  <c:v>50.332419098143944</c:v>
                </c:pt>
                <c:pt idx="162">
                  <c:v>50.522253946202625</c:v>
                </c:pt>
                <c:pt idx="163">
                  <c:v>50.705113875468662</c:v>
                </c:pt>
                <c:pt idx="164">
                  <c:v>50.880943185036202</c:v>
                </c:pt>
                <c:pt idx="165">
                  <c:v>51.049688315594246</c:v>
                </c:pt>
                <c:pt idx="166">
                  <c:v>51.211297865741358</c:v>
                </c:pt>
                <c:pt idx="167">
                  <c:v>51.365722607643022</c:v>
                </c:pt>
                <c:pt idx="168">
                  <c:v>51.512915502026893</c:v>
                </c:pt>
                <c:pt idx="169">
                  <c:v>51.652831712511464</c:v>
                </c:pt>
                <c:pt idx="170">
                  <c:v>51.785428619263627</c:v>
                </c:pt>
                <c:pt idx="171">
                  <c:v>51.910665831981078</c:v>
                </c:pt>
                <c:pt idx="172">
                  <c:v>52.028505202195632</c:v>
                </c:pt>
                <c:pt idx="173">
                  <c:v>52.138910834893579</c:v>
                </c:pt>
                <c:pt idx="174">
                  <c:v>52.241849099449681</c:v>
                </c:pt>
                <c:pt idx="175">
                  <c:v>52.337288639871367</c:v>
                </c:pt>
                <c:pt idx="176">
                  <c:v>52.425200384350077</c:v>
                </c:pt>
                <c:pt idx="177">
                  <c:v>52.505557554116834</c:v>
                </c:pt>
                <c:pt idx="178">
                  <c:v>52.578335671599284</c:v>
                </c:pt>
                <c:pt idx="179">
                  <c:v>52.643512567877821</c:v>
                </c:pt>
                <c:pt idx="180">
                  <c:v>52.701068389438461</c:v>
                </c:pt>
                <c:pt idx="181">
                  <c:v>52.750985604220389</c:v>
                </c:pt>
                <c:pt idx="182">
                  <c:v>52.793249006956444</c:v>
                </c:pt>
                <c:pt idx="183">
                  <c:v>52.827845723804714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A92B-41F9-B9A6-5BC9BA085A69}"/>
            </c:ext>
          </c:extLst>
        </c:ser>
        <c:ser>
          <c:idx val="12"/>
          <c:order val="4"/>
          <c:tx>
            <c:strRef>
              <c:f>Calculation1!$AM$5</c:f>
              <c:strCache>
                <c:ptCount val="1"/>
                <c:pt idx="0">
                  <c:v>z(Ex4)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Calculation1!$AM$6:$AM$189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-0.31049541906582689</c:v>
                </c:pt>
                <c:pt idx="2">
                  <c:v>-0.34834389073412453</c:v>
                </c:pt>
                <c:pt idx="3">
                  <c:v>-0.3699542928857118</c:v>
                </c:pt>
                <c:pt idx="4">
                  <c:v>-0.38465672501103171</c:v>
                </c:pt>
                <c:pt idx="5">
                  <c:v>-0.39544577987703439</c:v>
                </c:pt>
                <c:pt idx="6">
                  <c:v>-0.40372189447756668</c:v>
                </c:pt>
                <c:pt idx="7">
                  <c:v>-0.41025871355518218</c:v>
                </c:pt>
                <c:pt idx="8">
                  <c:v>-0.41552797618771531</c:v>
                </c:pt>
                <c:pt idx="9">
                  <c:v>-0.41983722027456039</c:v>
                </c:pt>
                <c:pt idx="10">
                  <c:v>-0.42339700027271482</c:v>
                </c:pt>
                <c:pt idx="11">
                  <c:v>-0.42635702234890083</c:v>
                </c:pt>
                <c:pt idx="12">
                  <c:v>-0.42882699720659229</c:v>
                </c:pt>
                <c:pt idx="13">
                  <c:v>-0.43439552933883463</c:v>
                </c:pt>
                <c:pt idx="14">
                  <c:v>-0.43723503183817636</c:v>
                </c:pt>
                <c:pt idx="15">
                  <c:v>-0.43823642100255022</c:v>
                </c:pt>
                <c:pt idx="16">
                  <c:v>-0.43788235940978781</c:v>
                </c:pt>
                <c:pt idx="17">
                  <c:v>-0.43645818891821692</c:v>
                </c:pt>
                <c:pt idx="18">
                  <c:v>-0.43414399109631535</c:v>
                </c:pt>
                <c:pt idx="19">
                  <c:v>-0.43105940881533017</c:v>
                </c:pt>
                <c:pt idx="20">
                  <c:v>-0.42728733862565921</c:v>
                </c:pt>
                <c:pt idx="21">
                  <c:v>-0.42288728851588048</c:v>
                </c:pt>
                <c:pt idx="22">
                  <c:v>-0.4179033119593466</c:v>
                </c:pt>
                <c:pt idx="23">
                  <c:v>-0.41236892805694786</c:v>
                </c:pt>
                <c:pt idx="24">
                  <c:v>-0.40631028546871678</c:v>
                </c:pt>
                <c:pt idx="25">
                  <c:v>-0.39974826110864514</c:v>
                </c:pt>
                <c:pt idx="26">
                  <c:v>-0.3926998901041448</c:v>
                </c:pt>
                <c:pt idx="27">
                  <c:v>-0.38517936321481322</c:v>
                </c:pt>
                <c:pt idx="28">
                  <c:v>-0.37719873706310381</c:v>
                </c:pt>
                <c:pt idx="29">
                  <c:v>-0.36876844921891466</c:v>
                </c:pt>
                <c:pt idx="30">
                  <c:v>-0.35989769791665971</c:v>
                </c:pt>
                <c:pt idx="31">
                  <c:v>-0.35059472611665876</c:v>
                </c:pt>
                <c:pt idx="32">
                  <c:v>-0.34086703683322123</c:v>
                </c:pt>
                <c:pt idx="33">
                  <c:v>-0.33072155831926037</c:v>
                </c:pt>
                <c:pt idx="34">
                  <c:v>-0.32016477215943678</c:v>
                </c:pt>
                <c:pt idx="35">
                  <c:v>-0.30920281357614832</c:v>
                </c:pt>
                <c:pt idx="36">
                  <c:v>-0.29784155067419604</c:v>
                </c:pt>
                <c:pt idx="37">
                  <c:v>-0.28608664754880658</c:v>
                </c:pt>
                <c:pt idx="38">
                  <c:v>-0.2739436149058157</c:v>
                </c:pt>
                <c:pt idx="39">
                  <c:v>-0.261417850927322</c:v>
                </c:pt>
                <c:pt idx="40">
                  <c:v>-0.24851467445127925</c:v>
                </c:pt>
                <c:pt idx="41">
                  <c:v>-0.23523935204530744</c:v>
                </c:pt>
                <c:pt idx="42">
                  <c:v>-0.22159712019278252</c:v>
                </c:pt>
                <c:pt idx="43">
                  <c:v>-0.20759320353790314</c:v>
                </c:pt>
                <c:pt idx="44">
                  <c:v>-0.19323282993127858</c:v>
                </c:pt>
                <c:pt idx="45">
                  <c:v>-0.1785212428611663</c:v>
                </c:pt>
                <c:pt idx="46">
                  <c:v>-0.16346371173526447</c:v>
                </c:pt>
                <c:pt idx="47">
                  <c:v>-0.14806554038487313</c:v>
                </c:pt>
                <c:pt idx="48">
                  <c:v>-0.13233207409062081</c:v>
                </c:pt>
                <c:pt idx="49">
                  <c:v>-0.11626870537195025</c:v>
                </c:pt>
                <c:pt idx="50">
                  <c:v>-9.9880878737505646E-2</c:v>
                </c:pt>
                <c:pt idx="51">
                  <c:v>-8.3174094557746339E-2</c:v>
                </c:pt>
                <c:pt idx="52">
                  <c:v>-6.615391219248766E-2</c:v>
                </c:pt>
                <c:pt idx="53">
                  <c:v>-4.8825952483043028E-2</c:v>
                </c:pt>
                <c:pt idx="54">
                  <c:v>-3.1195899700045812E-2</c:v>
                </c:pt>
                <c:pt idx="55">
                  <c:v>-1.326950302292558E-2</c:v>
                </c:pt>
                <c:pt idx="56">
                  <c:v>4.9474223853132422E-3</c:v>
                </c:pt>
                <c:pt idx="57">
                  <c:v>2.3448994654457253E-2</c:v>
                </c:pt>
                <c:pt idx="58">
                  <c:v>4.222926478935566E-2</c:v>
                </c:pt>
                <c:pt idx="59">
                  <c:v>6.1282216519729218E-2</c:v>
                </c:pt>
                <c:pt idx="60">
                  <c:v>8.060176638484319E-2</c:v>
                </c:pt>
                <c:pt idx="61">
                  <c:v>0.10018176402512248</c:v>
                </c:pt>
                <c:pt idx="62">
                  <c:v>0.12001599265674676</c:v>
                </c:pt>
                <c:pt idx="63">
                  <c:v>0.14009816970859362</c:v>
                </c:pt>
                <c:pt idx="64">
                  <c:v>0.16042194760369494</c:v>
                </c:pt>
                <c:pt idx="65">
                  <c:v>0.18098091466973015</c:v>
                </c:pt>
                <c:pt idx="66">
                  <c:v>0.20176859616508142</c:v>
                </c:pt>
                <c:pt idx="67">
                  <c:v>0.22277845540867083</c:v>
                </c:pt>
                <c:pt idx="68">
                  <c:v>0.2440038950032406</c:v>
                </c:pt>
                <c:pt idx="69">
                  <c:v>0.26543825814297239</c:v>
                </c:pt>
                <c:pt idx="70">
                  <c:v>0.2870748299973922</c:v>
                </c:pt>
                <c:pt idx="71">
                  <c:v>0.30890683916440853</c:v>
                </c:pt>
                <c:pt idx="72">
                  <c:v>0.33092745918610955</c:v>
                </c:pt>
                <c:pt idx="73">
                  <c:v>0.35312981012160705</c:v>
                </c:pt>
                <c:pt idx="74">
                  <c:v>0.37550696017179264</c:v>
                </c:pt>
                <c:pt idx="75">
                  <c:v>0.39805192735136447</c:v>
                </c:pt>
                <c:pt idx="76">
                  <c:v>0.42075768120390661</c:v>
                </c:pt>
                <c:pt idx="77">
                  <c:v>0.44361714455618811</c:v>
                </c:pt>
                <c:pt idx="78">
                  <c:v>0.46662319530814023</c:v>
                </c:pt>
                <c:pt idx="79">
                  <c:v>0.48976866825527615</c:v>
                </c:pt>
                <c:pt idx="80">
                  <c:v>0.51304635694053435</c:v>
                </c:pt>
                <c:pt idx="81">
                  <c:v>0.5364490155327406</c:v>
                </c:pt>
                <c:pt idx="82">
                  <c:v>0.5599693607290599</c:v>
                </c:pt>
                <c:pt idx="83">
                  <c:v>0.58360007367895572</c:v>
                </c:pt>
                <c:pt idx="84">
                  <c:v>0.60733380192731168</c:v>
                </c:pt>
                <c:pt idx="85">
                  <c:v>0.63116316137446293</c:v>
                </c:pt>
                <c:pt idx="86">
                  <c:v>0.65508073825099988</c:v>
                </c:pt>
                <c:pt idx="87">
                  <c:v>0.67907909110525233</c:v>
                </c:pt>
                <c:pt idx="88">
                  <c:v>0.70315075280144534</c:v>
                </c:pt>
                <c:pt idx="89">
                  <c:v>0.72728823252655439</c:v>
                </c:pt>
                <c:pt idx="90">
                  <c:v>0.75148401780391605</c:v>
                </c:pt>
                <c:pt idx="91">
                  <c:v>0.77573057651168331</c:v>
                </c:pt>
                <c:pt idx="92">
                  <c:v>0.80002035890421908</c:v>
                </c:pt>
                <c:pt idx="93">
                  <c:v>0.82434579963451737</c:v>
                </c:pt>
                <c:pt idx="94">
                  <c:v>0.8486993197757382</c:v>
                </c:pt>
                <c:pt idx="95">
                  <c:v>0.87307332883991517</c:v>
                </c:pt>
                <c:pt idx="96">
                  <c:v>0.89746022679186321</c:v>
                </c:pt>
                <c:pt idx="97">
                  <c:v>0.92185240605627372</c:v>
                </c:pt>
                <c:pt idx="98">
                  <c:v>0.94624225351592728</c:v>
                </c:pt>
                <c:pt idx="99">
                  <c:v>0.97062215249888373</c:v>
                </c:pt>
                <c:pt idx="100">
                  <c:v>0.99498448475244428</c:v>
                </c:pt>
                <c:pt idx="101">
                  <c:v>1.0193216324015706</c:v>
                </c:pt>
                <c:pt idx="102">
                  <c:v>1.0436259798893543</c:v>
                </c:pt>
                <c:pt idx="103">
                  <c:v>1.0678899158970034</c:v>
                </c:pt>
                <c:pt idx="104">
                  <c:v>1.0921058352406752</c:v>
                </c:pt>
                <c:pt idx="105">
                  <c:v>1.1162661407423151</c:v>
                </c:pt>
                <c:pt idx="106">
                  <c:v>1.1403632450715151</c:v>
                </c:pt>
                <c:pt idx="107">
                  <c:v>1.1643895725551643</c:v>
                </c:pt>
                <c:pt idx="108">
                  <c:v>1.1883375609514764</c:v>
                </c:pt>
                <c:pt idx="109">
                  <c:v>1.2121996631846876</c:v>
                </c:pt>
                <c:pt idx="110">
                  <c:v>1.235968349036471</c:v>
                </c:pt>
                <c:pt idx="111">
                  <c:v>1.259636106789755</c:v>
                </c:pt>
                <c:pt idx="112">
                  <c:v>1.2831954448202914</c:v>
                </c:pt>
                <c:pt idx="113">
                  <c:v>1.3066388931309108</c:v>
                </c:pt>
                <c:pt idx="114">
                  <c:v>1.3299590048229237</c:v>
                </c:pt>
                <c:pt idx="115">
                  <c:v>1.3531483574986229</c:v>
                </c:pt>
                <c:pt idx="116">
                  <c:v>1.3761995545882497</c:v>
                </c:pt>
                <c:pt idx="117">
                  <c:v>1.3991052265941131</c:v>
                </c:pt>
                <c:pt idx="118">
                  <c:v>1.4218580322438115</c:v>
                </c:pt>
                <c:pt idx="119">
                  <c:v>1.4444506595436388</c:v>
                </c:pt>
                <c:pt idx="120">
                  <c:v>1.4668758267222937</c:v>
                </c:pt>
                <c:pt idx="121">
                  <c:v>1.4891262830539034</c:v>
                </c:pt>
                <c:pt idx="122">
                  <c:v>1.5111948095481178</c:v>
                </c:pt>
                <c:pt idx="123">
                  <c:v>1.5330742194935809</c:v>
                </c:pt>
                <c:pt idx="124">
                  <c:v>1.5547573588394654</c:v>
                </c:pt>
                <c:pt idx="125">
                  <c:v>1.5762371063978451</c:v>
                </c:pt>
                <c:pt idx="126">
                  <c:v>1.5975063738475379</c:v>
                </c:pt>
                <c:pt idx="127">
                  <c:v>1.6185581055175491</c:v>
                </c:pt>
                <c:pt idx="128">
                  <c:v>1.6393852779253839</c:v>
                </c:pt>
                <c:pt idx="129">
                  <c:v>1.6599808990421749</c:v>
                </c:pt>
                <c:pt idx="130">
                  <c:v>1.6803380072527268</c:v>
                </c:pt>
                <c:pt idx="131">
                  <c:v>1.7004496699741152</c:v>
                </c:pt>
                <c:pt idx="132">
                  <c:v>1.720308981891302</c:v>
                </c:pt>
                <c:pt idx="133">
                  <c:v>1.7399090627621234</c:v>
                </c:pt>
                <c:pt idx="134">
                  <c:v>1.7592430547369622</c:v>
                </c:pt>
                <c:pt idx="135">
                  <c:v>1.7783041191300497</c:v>
                </c:pt>
                <c:pt idx="136">
                  <c:v>1.7970854325695695</c:v>
                </c:pt>
                <c:pt idx="137">
                  <c:v>1.8155801824421498</c:v>
                </c:pt>
                <c:pt idx="138">
                  <c:v>1.8337815615336484</c:v>
                </c:pt>
                <c:pt idx="139">
                  <c:v>1.8516827617518661</c:v>
                </c:pt>
                <c:pt idx="140">
                  <c:v>1.8692769667974276</c:v>
                </c:pt>
                <c:pt idx="141">
                  <c:v>1.8865573436258747</c:v>
                </c:pt>
                <c:pt idx="142">
                  <c:v>1.9035170325161967</c:v>
                </c:pt>
                <c:pt idx="143">
                  <c:v>1.9201491355274576</c:v>
                </c:pt>
                <c:pt idx="144">
                  <c:v>1.9364467030846075</c:v>
                </c:pt>
                <c:pt idx="145">
                  <c:v>1.9524027183852843</c:v>
                </c:pt>
                <c:pt idx="146">
                  <c:v>1.968010079259247</c:v>
                </c:pt>
                <c:pt idx="147">
                  <c:v>1.9832615770384108</c:v>
                </c:pt>
                <c:pt idx="148">
                  <c:v>1.9981498719047008</c:v>
                </c:pt>
                <c:pt idx="149">
                  <c:v>2.0126674640706428</c:v>
                </c:pt>
                <c:pt idx="150">
                  <c:v>2.0268066600079533</c:v>
                </c:pt>
                <c:pt idx="151">
                  <c:v>2.0405595327647146</c:v>
                </c:pt>
                <c:pt idx="152">
                  <c:v>2.0539178751919924</c:v>
                </c:pt>
                <c:pt idx="153">
                  <c:v>2.0668731446227255</c:v>
                </c:pt>
                <c:pt idx="154">
                  <c:v>2.0794163971916033</c:v>
                </c:pt>
                <c:pt idx="155">
                  <c:v>2.091538209530639</c:v>
                </c:pt>
                <c:pt idx="156">
                  <c:v>2.1032285849888948</c:v>
                </c:pt>
                <c:pt idx="157">
                  <c:v>2.1144768407619967</c:v>
                </c:pt>
                <c:pt idx="158">
                  <c:v>2.1252714713167187</c:v>
                </c:pt>
                <c:pt idx="159">
                  <c:v>2.1355999821725886</c:v>
                </c:pt>
                <c:pt idx="160">
                  <c:v>2.145448686336175</c:v>
                </c:pt>
                <c:pt idx="161">
                  <c:v>2.1548024533031347</c:v>
                </c:pt>
                <c:pt idx="162">
                  <c:v>2.1636443973011428</c:v>
                </c:pt>
                <c:pt idx="163">
                  <c:v>2.1719554869825686</c:v>
                </c:pt>
                <c:pt idx="164">
                  <c:v>2.1797140525542678</c:v>
                </c:pt>
                <c:pt idx="165">
                  <c:v>2.1868951575489133</c:v>
                </c:pt>
                <c:pt idx="166">
                  <c:v>2.1934697898689253</c:v>
                </c:pt>
                <c:pt idx="167">
                  <c:v>2.199403808459337</c:v>
                </c:pt>
                <c:pt idx="168">
                  <c:v>2.2046565549619479</c:v>
                </c:pt>
                <c:pt idx="169">
                  <c:v>2.2091789990714732</c:v>
                </c:pt>
                <c:pt idx="170">
                  <c:v>2.2129112239494737</c:v>
                </c:pt>
                <c:pt idx="171">
                  <c:v>2.2157789602010904</c:v>
                </c:pt>
                <c:pt idx="172">
                  <c:v>2.2176887195940349</c:v>
                </c:pt>
                <c:pt idx="173">
                  <c:v>2.218520819741868</c:v>
                </c:pt>
                <c:pt idx="174">
                  <c:v>2.2181191480013847</c:v>
                </c:pt>
                <c:pt idx="175">
                  <c:v>2.216275731130414</c:v>
                </c:pt>
                <c:pt idx="176">
                  <c:v>2.2127067413113708</c:v>
                </c:pt>
                <c:pt idx="177">
                  <c:v>2.2070138056450483</c:v>
                </c:pt>
                <c:pt idx="178">
                  <c:v>2.1986188681112631</c:v>
                </c:pt>
                <c:pt idx="179">
                  <c:v>2.186648656744</c:v>
                </c:pt>
                <c:pt idx="180">
                  <c:v>2.1697161175771993</c:v>
                </c:pt>
                <c:pt idx="181">
                  <c:v>2.1454714942534223</c:v>
                </c:pt>
                <c:pt idx="182">
                  <c:v>2.1095737342049121</c:v>
                </c:pt>
                <c:pt idx="183">
                  <c:v>2.0529386650009984</c:v>
                </c:pt>
              </c:numCache>
            </c:numRef>
          </c:xVal>
          <c:yVal>
            <c:numRef>
              <c:f>Calculation1!$AL$6:$AL$189</c:f>
              <c:numCache>
                <c:formatCode>General</c:formatCode>
                <c:ptCount val="184"/>
                <c:pt idx="0">
                  <c:v>2.2715287326678002</c:v>
                </c:pt>
                <c:pt idx="1">
                  <c:v>2.2750248128803641</c:v>
                </c:pt>
                <c:pt idx="2">
                  <c:v>2.2792258061136152</c:v>
                </c:pt>
                <c:pt idx="3">
                  <c:v>2.2841315942573601</c:v>
                </c:pt>
                <c:pt idx="4">
                  <c:v>2.289742039386212</c:v>
                </c:pt>
                <c:pt idx="5">
                  <c:v>2.2960569837634708</c:v>
                </c:pt>
                <c:pt idx="6">
                  <c:v>2.3030762498455708</c:v>
                </c:pt>
                <c:pt idx="7">
                  <c:v>2.3107996402870548</c:v>
                </c:pt>
                <c:pt idx="8">
                  <c:v>2.3192269379461337</c:v>
                </c:pt>
                <c:pt idx="9">
                  <c:v>2.3283579058907868</c:v>
                </c:pt>
                <c:pt idx="10">
                  <c:v>2.3381922874054304</c:v>
                </c:pt>
                <c:pt idx="11">
                  <c:v>2.3487298059981221</c:v>
                </c:pt>
                <c:pt idx="12">
                  <c:v>2.3599701654083489</c:v>
                </c:pt>
                <c:pt idx="13">
                  <c:v>2.4019293207801482</c:v>
                </c:pt>
                <c:pt idx="14">
                  <c:v>2.451487189649427</c:v>
                </c:pt>
                <c:pt idx="15">
                  <c:v>2.5086286762092449</c:v>
                </c:pt>
                <c:pt idx="16">
                  <c:v>2.5733363746092621</c:v>
                </c:pt>
                <c:pt idx="17">
                  <c:v>2.6455905742577031</c:v>
                </c:pt>
                <c:pt idx="18">
                  <c:v>2.7253692658254138</c:v>
                </c:pt>
                <c:pt idx="19">
                  <c:v>2.8126481479501138</c:v>
                </c:pt>
                <c:pt idx="20">
                  <c:v>2.9074006346388117</c:v>
                </c:pt>
                <c:pt idx="21">
                  <c:v>3.009597863366178</c:v>
                </c:pt>
                <c:pt idx="22">
                  <c:v>3.119208703866331</c:v>
                </c:pt>
                <c:pt idx="23">
                  <c:v>3.2361997676154388</c:v>
                </c:pt>
                <c:pt idx="24">
                  <c:v>3.3605354180021578</c:v>
                </c:pt>
                <c:pt idx="25">
                  <c:v>3.4921777811829173</c:v>
                </c:pt>
                <c:pt idx="26">
                  <c:v>3.6310867576186432</c:v>
                </c:pt>
                <c:pt idx="27">
                  <c:v>3.7772200342894706</c:v>
                </c:pt>
                <c:pt idx="28">
                  <c:v>3.9305330975837052</c:v>
                </c:pt>
                <c:pt idx="29">
                  <c:v>4.0909792468570814</c:v>
                </c:pt>
                <c:pt idx="30">
                  <c:v>4.2585096086582652</c:v>
                </c:pt>
                <c:pt idx="31">
                  <c:v>4.4330731516161421</c:v>
                </c:pt>
                <c:pt idx="32">
                  <c:v>4.6146167019844917</c:v>
                </c:pt>
                <c:pt idx="33">
                  <c:v>4.8030849598392216</c:v>
                </c:pt>
                <c:pt idx="34">
                  <c:v>4.9984205159232609</c:v>
                </c:pt>
                <c:pt idx="35">
                  <c:v>5.2005638691339584</c:v>
                </c:pt>
                <c:pt idx="36">
                  <c:v>5.4094534446477311</c:v>
                </c:pt>
                <c:pt idx="37">
                  <c:v>5.625025612676307</c:v>
                </c:pt>
                <c:pt idx="38">
                  <c:v>5.847214707849016</c:v>
                </c:pt>
                <c:pt idx="39">
                  <c:v>6.0759530492150766</c:v>
                </c:pt>
                <c:pt idx="40">
                  <c:v>6.3111709608598652</c:v>
                </c:pt>
                <c:pt idx="41">
                  <c:v>6.5527967931288948</c:v>
                </c:pt>
                <c:pt idx="42">
                  <c:v>6.8007569444529672</c:v>
                </c:pt>
                <c:pt idx="43">
                  <c:v>7.0549758837679484</c:v>
                </c:pt>
                <c:pt idx="44">
                  <c:v>7.3153761735222496</c:v>
                </c:pt>
                <c:pt idx="45">
                  <c:v>7.5818784932650551</c:v>
                </c:pt>
                <c:pt idx="46">
                  <c:v>7.8544016638081047</c:v>
                </c:pt>
                <c:pt idx="47">
                  <c:v>8.1328626719536672</c:v>
                </c:pt>
                <c:pt idx="48">
                  <c:v>8.4171766957811371</c:v>
                </c:pt>
                <c:pt idx="49">
                  <c:v>8.7072571304846562</c:v>
                </c:pt>
                <c:pt idx="50">
                  <c:v>9.0030156147537319</c:v>
                </c:pt>
                <c:pt idx="51">
                  <c:v>9.3043620576889872</c:v>
                </c:pt>
                <c:pt idx="52">
                  <c:v>9.6112046662446922</c:v>
                </c:pt>
                <c:pt idx="53">
                  <c:v>9.9234499731898254</c:v>
                </c:pt>
                <c:pt idx="54">
                  <c:v>10.241002865579112</c:v>
                </c:pt>
                <c:pt idx="55">
                  <c:v>10.563766613725321</c:v>
                </c:pt>
                <c:pt idx="56">
                  <c:v>10.891642900664081</c:v>
                </c:pt>
                <c:pt idx="57">
                  <c:v>11.224531852102189</c:v>
                </c:pt>
                <c:pt idx="58">
                  <c:v>11.562332066840263</c:v>
                </c:pt>
                <c:pt idx="59">
                  <c:v>11.904940647660554</c:v>
                </c:pt>
                <c:pt idx="60">
                  <c:v>12.252253232670419</c:v>
                </c:pt>
                <c:pt idx="61">
                  <c:v>12.60416402709197</c:v>
                </c:pt>
                <c:pt idx="62">
                  <c:v>12.960565835488193</c:v>
                </c:pt>
                <c:pt idx="63">
                  <c:v>13.321350094415704</c:v>
                </c:pt>
                <c:pt idx="64">
                  <c:v>13.686406905494241</c:v>
                </c:pt>
                <c:pt idx="65">
                  <c:v>14.055625068882767</c:v>
                </c:pt>
                <c:pt idx="66">
                  <c:v>14.428892117152008</c:v>
                </c:pt>
                <c:pt idx="67">
                  <c:v>14.806094349543152</c:v>
                </c:pt>
                <c:pt idx="68">
                  <c:v>15.187116866602171</c:v>
                </c:pt>
                <c:pt idx="69">
                  <c:v>15.571843605179318</c:v>
                </c:pt>
                <c:pt idx="70">
                  <c:v>15.960157373783092</c:v>
                </c:pt>
                <c:pt idx="71">
                  <c:v>16.351939888277897</c:v>
                </c:pt>
                <c:pt idx="72">
                  <c:v>16.747071807914537</c:v>
                </c:pt>
                <c:pt idx="73">
                  <c:v>17.145432771682554</c:v>
                </c:pt>
                <c:pt idx="74">
                  <c:v>17.546901434973378</c:v>
                </c:pt>
                <c:pt idx="75">
                  <c:v>17.95135550654307</c:v>
                </c:pt>
                <c:pt idx="76">
                  <c:v>18.35867178576337</c:v>
                </c:pt>
                <c:pt idx="77">
                  <c:v>18.768726200149892</c:v>
                </c:pt>
                <c:pt idx="78">
                  <c:v>19.18139384315571</c:v>
                </c:pt>
                <c:pt idx="79">
                  <c:v>19.596549012219171</c:v>
                </c:pt>
                <c:pt idx="80">
                  <c:v>20.014065247054077</c:v>
                </c:pt>
                <c:pt idx="81">
                  <c:v>20.433815368170727</c:v>
                </c:pt>
                <c:pt idx="82">
                  <c:v>20.85567151561602</c:v>
                </c:pt>
                <c:pt idx="83">
                  <c:v>21.279505187920826</c:v>
                </c:pt>
                <c:pt idx="84">
                  <c:v>21.705187281242804</c:v>
                </c:pt>
                <c:pt idx="85">
                  <c:v>22.132588128692635</c:v>
                </c:pt>
                <c:pt idx="86">
                  <c:v>22.56157753983188</c:v>
                </c:pt>
                <c:pt idx="87">
                  <c:v>22.992024840330181</c:v>
                </c:pt>
                <c:pt idx="88">
                  <c:v>23.423798911769971</c:v>
                </c:pt>
                <c:pt idx="89">
                  <c:v>23.8567682315864</c:v>
                </c:pt>
                <c:pt idx="90">
                  <c:v>24.290800913130393</c:v>
                </c:pt>
                <c:pt idx="91">
                  <c:v>24.725764745842572</c:v>
                </c:pt>
                <c:pt idx="92">
                  <c:v>25.161527235525902</c:v>
                </c:pt>
                <c:pt idx="93">
                  <c:v>25.597955644704705</c:v>
                </c:pt>
                <c:pt idx="94">
                  <c:v>26.034917033057766</c:v>
                </c:pt>
                <c:pt idx="95">
                  <c:v>26.47227829791326</c:v>
                </c:pt>
                <c:pt idx="96">
                  <c:v>26.909906214793093</c:v>
                </c:pt>
                <c:pt idx="97">
                  <c:v>27.347667477994378</c:v>
                </c:pt>
                <c:pt idx="98">
                  <c:v>27.785428741195666</c:v>
                </c:pt>
                <c:pt idx="99">
                  <c:v>28.223056658075489</c:v>
                </c:pt>
                <c:pt idx="100">
                  <c:v>28.660417922930979</c:v>
                </c:pt>
                <c:pt idx="101">
                  <c:v>29.097379311284048</c:v>
                </c:pt>
                <c:pt idx="102">
                  <c:v>29.533807720462853</c:v>
                </c:pt>
                <c:pt idx="103">
                  <c:v>29.969570210146181</c:v>
                </c:pt>
                <c:pt idx="104">
                  <c:v>30.404534042858359</c:v>
                </c:pt>
                <c:pt idx="105">
                  <c:v>30.838566724402348</c:v>
                </c:pt>
                <c:pt idx="106">
                  <c:v>31.271536044218784</c:v>
                </c:pt>
                <c:pt idx="107">
                  <c:v>31.703310115658571</c:v>
                </c:pt>
                <c:pt idx="108">
                  <c:v>32.133757416156875</c:v>
                </c:pt>
                <c:pt idx="109">
                  <c:v>32.56274682729611</c:v>
                </c:pt>
                <c:pt idx="110">
                  <c:v>32.990147674745948</c:v>
                </c:pt>
                <c:pt idx="111">
                  <c:v>33.41582976806793</c:v>
                </c:pt>
                <c:pt idx="112">
                  <c:v>33.839663440372739</c:v>
                </c:pt>
                <c:pt idx="113">
                  <c:v>34.261519587818029</c:v>
                </c:pt>
                <c:pt idx="114">
                  <c:v>34.681269708934678</c:v>
                </c:pt>
                <c:pt idx="115">
                  <c:v>35.098785943769585</c:v>
                </c:pt>
                <c:pt idx="116">
                  <c:v>35.513941112833038</c:v>
                </c:pt>
                <c:pt idx="117">
                  <c:v>35.926608755838863</c:v>
                </c:pt>
                <c:pt idx="118">
                  <c:v>36.336663170225378</c:v>
                </c:pt>
                <c:pt idx="119">
                  <c:v>36.743979449445689</c:v>
                </c:pt>
                <c:pt idx="120">
                  <c:v>37.14843352101537</c:v>
                </c:pt>
                <c:pt idx="121">
                  <c:v>37.549902184306198</c:v>
                </c:pt>
                <c:pt idx="122">
                  <c:v>37.948263148074219</c:v>
                </c:pt>
                <c:pt idx="123">
                  <c:v>38.343395067710858</c:v>
                </c:pt>
                <c:pt idx="124">
                  <c:v>38.735177582205658</c:v>
                </c:pt>
                <c:pt idx="125">
                  <c:v>39.123491350809431</c:v>
                </c:pt>
                <c:pt idx="126">
                  <c:v>39.508218089386581</c:v>
                </c:pt>
                <c:pt idx="127">
                  <c:v>39.889240606445597</c:v>
                </c:pt>
                <c:pt idx="128">
                  <c:v>40.266442838836745</c:v>
                </c:pt>
                <c:pt idx="129">
                  <c:v>40.639709887105987</c:v>
                </c:pt>
                <c:pt idx="130">
                  <c:v>41.008928050494518</c:v>
                </c:pt>
                <c:pt idx="131">
                  <c:v>41.373984861573049</c:v>
                </c:pt>
                <c:pt idx="132">
                  <c:v>41.734769120500559</c:v>
                </c:pt>
                <c:pt idx="133">
                  <c:v>42.09117092889678</c:v>
                </c:pt>
                <c:pt idx="134">
                  <c:v>42.443081723318336</c:v>
                </c:pt>
                <c:pt idx="135">
                  <c:v>42.790394308328203</c:v>
                </c:pt>
                <c:pt idx="136">
                  <c:v>43.133002889148486</c:v>
                </c:pt>
                <c:pt idx="137">
                  <c:v>43.470803103886567</c:v>
                </c:pt>
                <c:pt idx="138">
                  <c:v>43.803692055324674</c:v>
                </c:pt>
                <c:pt idx="139">
                  <c:v>44.131568342263435</c:v>
                </c:pt>
                <c:pt idx="140">
                  <c:v>44.454332090409636</c:v>
                </c:pt>
                <c:pt idx="141">
                  <c:v>44.771884982798923</c:v>
                </c:pt>
                <c:pt idx="142">
                  <c:v>45.084130289744067</c:v>
                </c:pt>
                <c:pt idx="143">
                  <c:v>45.390972898299772</c:v>
                </c:pt>
                <c:pt idx="144">
                  <c:v>45.69231934123502</c:v>
                </c:pt>
                <c:pt idx="145">
                  <c:v>45.988077825504092</c:v>
                </c:pt>
                <c:pt idx="146">
                  <c:v>46.278158260207618</c:v>
                </c:pt>
                <c:pt idx="147">
                  <c:v>46.562472284035081</c:v>
                </c:pt>
                <c:pt idx="148">
                  <c:v>46.840933292180644</c:v>
                </c:pt>
                <c:pt idx="149">
                  <c:v>47.113456462723704</c:v>
                </c:pt>
                <c:pt idx="150">
                  <c:v>47.37995878246651</c:v>
                </c:pt>
                <c:pt idx="151">
                  <c:v>47.640359072220804</c:v>
                </c:pt>
                <c:pt idx="152">
                  <c:v>47.894578011535785</c:v>
                </c:pt>
                <c:pt idx="153">
                  <c:v>48.142538162859864</c:v>
                </c:pt>
                <c:pt idx="154">
                  <c:v>48.384163995128887</c:v>
                </c:pt>
                <c:pt idx="155">
                  <c:v>48.619381906773683</c:v>
                </c:pt>
                <c:pt idx="156">
                  <c:v>48.848120248139736</c:v>
                </c:pt>
                <c:pt idx="157">
                  <c:v>49.070309343312445</c:v>
                </c:pt>
                <c:pt idx="158">
                  <c:v>49.285881511341024</c:v>
                </c:pt>
                <c:pt idx="159">
                  <c:v>49.49477108685479</c:v>
                </c:pt>
                <c:pt idx="160">
                  <c:v>49.696914440065498</c:v>
                </c:pt>
                <c:pt idx="161">
                  <c:v>49.89224999614953</c:v>
                </c:pt>
                <c:pt idx="162">
                  <c:v>50.080718254004267</c:v>
                </c:pt>
                <c:pt idx="163">
                  <c:v>50.262261804372613</c:v>
                </c:pt>
                <c:pt idx="164">
                  <c:v>50.436825347330483</c:v>
                </c:pt>
                <c:pt idx="165">
                  <c:v>50.604355709131667</c:v>
                </c:pt>
                <c:pt idx="166">
                  <c:v>50.76480185840505</c:v>
                </c:pt>
                <c:pt idx="167">
                  <c:v>50.918114921699285</c:v>
                </c:pt>
                <c:pt idx="168">
                  <c:v>51.064248198370109</c:v>
                </c:pt>
                <c:pt idx="169">
                  <c:v>51.203157174805838</c:v>
                </c:pt>
                <c:pt idx="170">
                  <c:v>51.334799537986598</c:v>
                </c:pt>
                <c:pt idx="171">
                  <c:v>51.45913518837331</c:v>
                </c:pt>
                <c:pt idx="172">
                  <c:v>51.576126252122421</c:v>
                </c:pt>
                <c:pt idx="173">
                  <c:v>51.685737092622574</c:v>
                </c:pt>
                <c:pt idx="174">
                  <c:v>51.787934321349944</c:v>
                </c:pt>
                <c:pt idx="175">
                  <c:v>51.882686808038642</c:v>
                </c:pt>
                <c:pt idx="176">
                  <c:v>51.969965690163335</c:v>
                </c:pt>
                <c:pt idx="177">
                  <c:v>52.049744381731053</c:v>
                </c:pt>
                <c:pt idx="178">
                  <c:v>52.121998581379493</c:v>
                </c:pt>
                <c:pt idx="179">
                  <c:v>52.186706279779514</c:v>
                </c:pt>
                <c:pt idx="180">
                  <c:v>52.243847766339329</c:v>
                </c:pt>
                <c:pt idx="181">
                  <c:v>52.293405635208607</c:v>
                </c:pt>
                <c:pt idx="182">
                  <c:v>52.335364790580407</c:v>
                </c:pt>
                <c:pt idx="183">
                  <c:v>52.36971245128953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A92B-41F9-B9A6-5BC9BA085A69}"/>
            </c:ext>
          </c:extLst>
        </c:ser>
        <c:ser>
          <c:idx val="5"/>
          <c:order val="5"/>
          <c:tx>
            <c:strRef>
              <c:f>Calculation1!$AO$5</c:f>
              <c:strCache>
                <c:ptCount val="1"/>
                <c:pt idx="0">
                  <c:v>z(Ex5)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Calculation1!$AO$6:$AO$189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-0.2697340079360116</c:v>
                </c:pt>
                <c:pt idx="2">
                  <c:v>-0.30861656584043995</c:v>
                </c:pt>
                <c:pt idx="3">
                  <c:v>-0.32958445812642945</c:v>
                </c:pt>
                <c:pt idx="4">
                  <c:v>-0.34363298038333651</c:v>
                </c:pt>
                <c:pt idx="5">
                  <c:v>-0.3538670493435917</c:v>
                </c:pt>
                <c:pt idx="6">
                  <c:v>-0.36168296640850689</c:v>
                </c:pt>
                <c:pt idx="7">
                  <c:v>-0.36783735528197065</c:v>
                </c:pt>
                <c:pt idx="8">
                  <c:v>-0.37278637159255218</c:v>
                </c:pt>
                <c:pt idx="9">
                  <c:v>-0.37682520924674939</c:v>
                </c:pt>
                <c:pt idx="10">
                  <c:v>-0.38015493949924439</c:v>
                </c:pt>
                <c:pt idx="11">
                  <c:v>-0.38291799424070699</c:v>
                </c:pt>
                <c:pt idx="12">
                  <c:v>-0.3852184604129873</c:v>
                </c:pt>
                <c:pt idx="13">
                  <c:v>-0.39037437971821548</c:v>
                </c:pt>
                <c:pt idx="14">
                  <c:v>-0.39295629323559755</c:v>
                </c:pt>
                <c:pt idx="15">
                  <c:v>-0.39380270442111442</c:v>
                </c:pt>
                <c:pt idx="16">
                  <c:v>-0.39336696775172569</c:v>
                </c:pt>
                <c:pt idx="17">
                  <c:v>-0.39191677375849121</c:v>
                </c:pt>
                <c:pt idx="18">
                  <c:v>-0.38962093674004317</c:v>
                </c:pt>
                <c:pt idx="19">
                  <c:v>-0.38659156325600952</c:v>
                </c:pt>
                <c:pt idx="20">
                  <c:v>-0.38290631100802874</c:v>
                </c:pt>
                <c:pt idx="21">
                  <c:v>-0.3786209258051228</c:v>
                </c:pt>
                <c:pt idx="22">
                  <c:v>-0.37377668251334806</c:v>
                </c:pt>
                <c:pt idx="23">
                  <c:v>-0.36840499676037414</c:v>
                </c:pt>
                <c:pt idx="24">
                  <c:v>-0.36253038918096969</c:v>
                </c:pt>
                <c:pt idx="25">
                  <c:v>-0.35617245094026612</c:v>
                </c:pt>
                <c:pt idx="26">
                  <c:v>-0.34934718255594815</c:v>
                </c:pt>
                <c:pt idx="27">
                  <c:v>-0.3420679275142493</c:v>
                </c:pt>
                <c:pt idx="28">
                  <c:v>-0.33434603692718035</c:v>
                </c:pt>
                <c:pt idx="29">
                  <c:v>-0.32619135147626988</c:v>
                </c:pt>
                <c:pt idx="30">
                  <c:v>-0.31761255663960891</c:v>
                </c:pt>
                <c:pt idx="31">
                  <c:v>-0.30861744839220245</c:v>
                </c:pt>
                <c:pt idx="32">
                  <c:v>-0.29921313458677945</c:v>
                </c:pt>
                <c:pt idx="33">
                  <c:v>-0.28940618941723761</c:v>
                </c:pt>
                <c:pt idx="34">
                  <c:v>-0.27920277318084374</c:v>
                </c:pt>
                <c:pt idx="35">
                  <c:v>-0.2686087260463747</c:v>
                </c:pt>
                <c:pt idx="36">
                  <c:v>-0.25762964212158418</c:v>
                </c:pt>
                <c:pt idx="37">
                  <c:v>-0.24627092842751572</c:v>
                </c:pt>
                <c:pt idx="38">
                  <c:v>-0.2345378521931395</c:v>
                </c:pt>
                <c:pt idx="39">
                  <c:v>-0.22243557902711442</c:v>
                </c:pt>
                <c:pt idx="40">
                  <c:v>-0.20996920390140872</c:v>
                </c:pt>
                <c:pt idx="41">
                  <c:v>-0.1971437764247925</c:v>
                </c:pt>
                <c:pt idx="42">
                  <c:v>-0.18396432154536163</c:v>
                </c:pt>
                <c:pt idx="43">
                  <c:v>-0.17043585656741556</c:v>
                </c:pt>
                <c:pt idx="44">
                  <c:v>-0.15656340517612902</c:v>
                </c:pt>
                <c:pt idx="45">
                  <c:v>-0.14235200901716166</c:v>
                </c:pt>
                <c:pt idx="46">
                  <c:v>-0.12780673726591571</c:v>
                </c:pt>
                <c:pt idx="47">
                  <c:v>-0.11293269453409416</c:v>
                </c:pt>
                <c:pt idx="48">
                  <c:v>-9.7735027393310261E-2</c:v>
                </c:pt>
                <c:pt idx="49">
                  <c:v>-8.2218929742191235E-2</c:v>
                </c:pt>
                <c:pt idx="50">
                  <c:v>-6.6389647201297364E-2</c:v>
                </c:pt>
                <c:pt idx="51">
                  <c:v>-5.0252480686692302E-2</c:v>
                </c:pt>
                <c:pt idx="52">
                  <c:v>-3.3812789286229862E-2</c:v>
                </c:pt>
                <c:pt idx="53">
                  <c:v>-1.7075992541101277E-2</c:v>
                </c:pt>
                <c:pt idx="54">
                  <c:v>-4.7572217800192186E-5</c:v>
                </c:pt>
                <c:pt idx="55">
                  <c:v>1.7266926358459507E-2</c:v>
                </c:pt>
                <c:pt idx="56">
                  <c:v>3.486189334935693E-2</c:v>
                </c:pt>
                <c:pt idx="57">
                  <c:v>5.2731653778032322E-2</c:v>
                </c:pt>
                <c:pt idx="58">
                  <c:v>7.0870467190304903E-2</c:v>
                </c:pt>
                <c:pt idx="59">
                  <c:v>8.9272527566656226E-2</c:v>
                </c:pt>
                <c:pt idx="60">
                  <c:v>0.10793196345441822</c:v>
                </c:pt>
                <c:pt idx="61">
                  <c:v>0.12684283829404672</c:v>
                </c:pt>
                <c:pt idx="62">
                  <c:v>0.14599915091706081</c:v>
                </c:pt>
                <c:pt idx="63">
                  <c:v>0.16539483619634207</c:v>
                </c:pt>
                <c:pt idx="64">
                  <c:v>0.18502376583209931</c:v>
                </c:pt>
                <c:pt idx="65">
                  <c:v>0.20487974925901084</c:v>
                </c:pt>
                <c:pt idx="66">
                  <c:v>0.22495653466192458</c:v>
                </c:pt>
                <c:pt idx="67">
                  <c:v>0.24524781008907956</c:v>
                </c:pt>
                <c:pt idx="68">
                  <c:v>0.26574720465316043</c:v>
                </c:pt>
                <c:pt idx="69">
                  <c:v>0.28644828981164816</c:v>
                </c:pt>
                <c:pt idx="70">
                  <c:v>0.30734458071891085</c:v>
                </c:pt>
                <c:pt idx="71">
                  <c:v>0.32842953764332333</c:v>
                </c:pt>
                <c:pt idx="72">
                  <c:v>0.34969656744342503</c:v>
                </c:pt>
                <c:pt idx="73">
                  <c:v>0.37113902509774782</c:v>
                </c:pt>
                <c:pt idx="74">
                  <c:v>0.39275021528348314</c:v>
                </c:pt>
                <c:pt idx="75">
                  <c:v>0.41452339399961657</c:v>
                </c:pt>
                <c:pt idx="76">
                  <c:v>0.43645177023055348</c:v>
                </c:pt>
                <c:pt idx="77">
                  <c:v>0.45852850764661635</c:v>
                </c:pt>
                <c:pt idx="78">
                  <c:v>0.48074672633807003</c:v>
                </c:pt>
                <c:pt idx="79">
                  <c:v>0.50309950457960917</c:v>
                </c:pt>
                <c:pt idx="80">
                  <c:v>0.52557988062244732</c:v>
                </c:pt>
                <c:pt idx="81">
                  <c:v>0.54818085451134679</c:v>
                </c:pt>
                <c:pt idx="82">
                  <c:v>0.57089538992408417</c:v>
                </c:pt>
                <c:pt idx="83">
                  <c:v>0.59371641603099157</c:v>
                </c:pt>
                <c:pt idx="84">
                  <c:v>0.61663682937233089</c:v>
                </c:pt>
                <c:pt idx="85">
                  <c:v>0.63964949575134633</c:v>
                </c:pt>
                <c:pt idx="86">
                  <c:v>0.66274725214094909</c:v>
                </c:pt>
                <c:pt idx="87">
                  <c:v>0.6859229086020191</c:v>
                </c:pt>
                <c:pt idx="88">
                  <c:v>0.70916925021139543</c:v>
                </c:pt>
                <c:pt idx="89">
                  <c:v>0.73247903899764488</c:v>
                </c:pt>
                <c:pt idx="90">
                  <c:v>0.75584501588273467</c:v>
                </c:pt>
                <c:pt idx="91">
                  <c:v>0.77925990262775247</c:v>
                </c:pt>
                <c:pt idx="92">
                  <c:v>0.80271640378082032</c:v>
                </c:pt>
                <c:pt idx="93">
                  <c:v>0.82620720862534458</c:v>
                </c:pt>
                <c:pt idx="94">
                  <c:v>0.84972499312673067</c:v>
                </c:pt>
                <c:pt idx="95">
                  <c:v>0.87326242187566172</c:v>
                </c:pt>
                <c:pt idx="96">
                  <c:v>0.89681215002601178</c:v>
                </c:pt>
                <c:pt idx="97">
                  <c:v>0.92036682522540736</c:v>
                </c:pt>
                <c:pt idx="98">
                  <c:v>0.94391908953640924</c:v>
                </c:pt>
                <c:pt idx="99">
                  <c:v>0.96746158134619131</c:v>
                </c:pt>
                <c:pt idx="100">
                  <c:v>0.99098693726254627</c:v>
                </c:pt>
                <c:pt idx="101">
                  <c:v>1.0144877939939165</c:v>
                </c:pt>
                <c:pt idx="102">
                  <c:v>1.0379567902110696</c:v>
                </c:pt>
                <c:pt idx="103">
                  <c:v>1.0613865683878958</c:v>
                </c:pt>
                <c:pt idx="104">
                  <c:v>1.0847697766186697</c:v>
                </c:pt>
                <c:pt idx="105">
                  <c:v>1.1080990704089473</c:v>
                </c:pt>
                <c:pt idx="106">
                  <c:v>1.1313671144371149</c:v>
                </c:pt>
                <c:pt idx="107">
                  <c:v>1.154566584283363</c:v>
                </c:pt>
                <c:pt idx="108">
                  <c:v>1.1776901681226681</c:v>
                </c:pt>
                <c:pt idx="109">
                  <c:v>1.2007305683780745</c:v>
                </c:pt>
                <c:pt idx="110">
                  <c:v>1.2236805033302949</c:v>
                </c:pt>
                <c:pt idx="111">
                  <c:v>1.2465327086793168</c:v>
                </c:pt>
                <c:pt idx="112">
                  <c:v>1.2692799390533325</c:v>
                </c:pt>
                <c:pt idx="113">
                  <c:v>1.2919149694598888</c:v>
                </c:pt>
                <c:pt idx="114">
                  <c:v>1.3144305966737011</c:v>
                </c:pt>
                <c:pt idx="115">
                  <c:v>1.3368196405550212</c:v>
                </c:pt>
                <c:pt idx="116">
                  <c:v>1.3590749452918829</c:v>
                </c:pt>
                <c:pt idx="117">
                  <c:v>1.3811893805588498</c:v>
                </c:pt>
                <c:pt idx="118">
                  <c:v>1.4031558425841331</c:v>
                </c:pt>
                <c:pt idx="119">
                  <c:v>1.4249672551160861</c:v>
                </c:pt>
                <c:pt idx="120">
                  <c:v>1.4466165702790925</c:v>
                </c:pt>
                <c:pt idx="121">
                  <c:v>1.4680967693077367</c:v>
                </c:pt>
                <c:pt idx="122">
                  <c:v>1.489400863146892</c:v>
                </c:pt>
                <c:pt idx="123">
                  <c:v>1.5105218929038708</c:v>
                </c:pt>
                <c:pt idx="124">
                  <c:v>1.5314529301371484</c:v>
                </c:pt>
                <c:pt idx="125">
                  <c:v>1.5521870769642365</c:v>
                </c:pt>
                <c:pt idx="126">
                  <c:v>1.5727174659691041</c:v>
                </c:pt>
                <c:pt idx="127">
                  <c:v>1.5930372598870042</c:v>
                </c:pt>
                <c:pt idx="128">
                  <c:v>1.613139651041678</c:v>
                </c:pt>
                <c:pt idx="129">
                  <c:v>1.6330178605065138</c:v>
                </c:pt>
                <c:pt idx="130">
                  <c:v>1.6526651369573737</c:v>
                </c:pt>
                <c:pt idx="131">
                  <c:v>1.672074755180242</c:v>
                </c:pt>
                <c:pt idx="132">
                  <c:v>1.691240014191618</c:v>
                </c:pt>
                <c:pt idx="133">
                  <c:v>1.7101542349233956</c:v>
                </c:pt>
                <c:pt idx="134">
                  <c:v>1.7288107574168006</c:v>
                </c:pt>
                <c:pt idx="135">
                  <c:v>1.7472029374615035</c:v>
                </c:pt>
                <c:pt idx="136">
                  <c:v>1.765324142606097</c:v>
                </c:pt>
                <c:pt idx="137">
                  <c:v>1.7831677474543917</c:v>
                </c:pt>
                <c:pt idx="138">
                  <c:v>1.8007271281481021</c:v>
                </c:pt>
                <c:pt idx="139">
                  <c:v>1.8179956559200074</c:v>
                </c:pt>
                <c:pt idx="140">
                  <c:v>1.8349666895819976</c:v>
                </c:pt>
                <c:pt idx="141">
                  <c:v>1.8516335667888988</c:v>
                </c:pt>
                <c:pt idx="142">
                  <c:v>1.8679895938907733</c:v>
                </c:pt>
                <c:pt idx="143">
                  <c:v>1.8840280341523246</c:v>
                </c:pt>
                <c:pt idx="144">
                  <c:v>1.8997420940769421</c:v>
                </c:pt>
                <c:pt idx="145">
                  <c:v>1.9151249075228962</c:v>
                </c:pt>
                <c:pt idx="146">
                  <c:v>1.9301695172382258</c:v>
                </c:pt>
                <c:pt idx="147">
                  <c:v>1.9448688533661194</c:v>
                </c:pt>
                <c:pt idx="148">
                  <c:v>1.9592157083805724</c:v>
                </c:pt>
                <c:pt idx="149">
                  <c:v>1.9732027077982066</c:v>
                </c:pt>
                <c:pt idx="150">
                  <c:v>1.9868222758705085</c:v>
                </c:pt>
                <c:pt idx="151">
                  <c:v>2.0000665952835583</c:v>
                </c:pt>
                <c:pt idx="152">
                  <c:v>2.0129275596694929</c:v>
                </c:pt>
                <c:pt idx="153">
                  <c:v>2.0253967174518985</c:v>
                </c:pt>
                <c:pt idx="154">
                  <c:v>2.037465205188159</c:v>
                </c:pt>
                <c:pt idx="155">
                  <c:v>2.0491236681112315</c:v>
                </c:pt>
                <c:pt idx="156">
                  <c:v>2.0603621649785553</c:v>
                </c:pt>
                <c:pt idx="157">
                  <c:v>2.0711700535619655</c:v>
                </c:pt>
                <c:pt idx="158">
                  <c:v>2.0815358520974439</c:v>
                </c:pt>
                <c:pt idx="159">
                  <c:v>2.0914470706708919</c:v>
                </c:pt>
                <c:pt idx="160">
                  <c:v>2.1008900047236905</c:v>
                </c:pt>
                <c:pt idx="161">
                  <c:v>2.109849480445992</c:v>
                </c:pt>
                <c:pt idx="162">
                  <c:v>2.1183085385352727</c:v>
                </c:pt>
                <c:pt idx="163">
                  <c:v>2.1262480382663105</c:v>
                </c:pt>
                <c:pt idx="164">
                  <c:v>2.1336461575029015</c:v>
                </c:pt>
                <c:pt idx="165">
                  <c:v>2.1404777553643499</c:v>
                </c:pt>
                <c:pt idx="166">
                  <c:v>2.1467135514920921</c:v>
                </c:pt>
                <c:pt idx="167">
                  <c:v>2.1523190573015416</c:v>
                </c:pt>
                <c:pt idx="168">
                  <c:v>2.1572531671728923</c:v>
                </c:pt>
                <c:pt idx="169">
                  <c:v>2.1614662762506653</c:v>
                </c:pt>
                <c:pt idx="170">
                  <c:v>2.1648977281392225</c:v>
                </c:pt>
                <c:pt idx="171">
                  <c:v>2.1674722963038642</c:v>
                </c:pt>
                <c:pt idx="172">
                  <c:v>2.169095242989258</c:v>
                </c:pt>
                <c:pt idx="173">
                  <c:v>2.1696452349824318</c:v>
                </c:pt>
                <c:pt idx="174">
                  <c:v>2.1689639446337203</c:v>
                </c:pt>
                <c:pt idx="175">
                  <c:v>2.166840368342978</c:v>
                </c:pt>
                <c:pt idx="176">
                  <c:v>2.1629864310313249</c:v>
                </c:pt>
                <c:pt idx="177">
                  <c:v>2.1569976255473358</c:v>
                </c:pt>
                <c:pt idx="178">
                  <c:v>2.1482866968883285</c:v>
                </c:pt>
                <c:pt idx="179">
                  <c:v>2.1359659023410624</c:v>
                </c:pt>
                <c:pt idx="180">
                  <c:v>2.1186239589150229</c:v>
                </c:pt>
                <c:pt idx="181">
                  <c:v>2.0938669733956869</c:v>
                </c:pt>
                <c:pt idx="182">
                  <c:v>2.0572632419952521</c:v>
                </c:pt>
                <c:pt idx="183">
                  <c:v>1.9995046678670281</c:v>
                </c:pt>
              </c:numCache>
            </c:numRef>
          </c:xVal>
          <c:yVal>
            <c:numRef>
              <c:f>Calculation1!$AN$6:$AN$189</c:f>
              <c:numCache>
                <c:formatCode>General</c:formatCode>
                <c:ptCount val="184"/>
                <c:pt idx="0">
                  <c:v>1.8516823744490125</c:v>
                </c:pt>
                <c:pt idx="1">
                  <c:v>1.8550593942342957</c:v>
                </c:pt>
                <c:pt idx="2">
                  <c:v>1.859117320941909</c:v>
                </c:pt>
                <c:pt idx="3">
                  <c:v>1.8638560404839559</c:v>
                </c:pt>
                <c:pt idx="4">
                  <c:v>1.8692754196321495</c:v>
                </c:pt>
                <c:pt idx="5">
                  <c:v>1.8753753060215779</c:v>
                </c:pt>
                <c:pt idx="6">
                  <c:v>1.8821555281549891</c:v>
                </c:pt>
                <c:pt idx="7">
                  <c:v>1.8896158954076121</c:v>
                </c:pt>
                <c:pt idx="8">
                  <c:v>1.8977561980325071</c:v>
                </c:pt>
                <c:pt idx="9">
                  <c:v>1.90657620716647</c:v>
                </c:pt>
                <c:pt idx="10">
                  <c:v>1.9160756748364669</c:v>
                </c:pt>
                <c:pt idx="11">
                  <c:v>1.9262543339666038</c:v>
                </c:pt>
                <c:pt idx="12">
                  <c:v>1.9371118983856377</c:v>
                </c:pt>
                <c:pt idx="13">
                  <c:v>1.9776421177310368</c:v>
                </c:pt>
                <c:pt idx="14">
                  <c:v>2.0255122733088662</c:v>
                </c:pt>
                <c:pt idx="15">
                  <c:v>2.0807077834060053</c:v>
                </c:pt>
                <c:pt idx="16">
                  <c:v>2.1432118349353964</c:v>
                </c:pt>
                <c:pt idx="17">
                  <c:v>2.2130053885574483</c:v>
                </c:pt>
                <c:pt idx="18">
                  <c:v>2.2900671844796179</c:v>
                </c:pt>
                <c:pt idx="19">
                  <c:v>2.3743737489323564</c:v>
                </c:pt>
                <c:pt idx="20">
                  <c:v>2.4658994013194437</c:v>
                </c:pt>
                <c:pt idx="21">
                  <c:v>2.56461626204052</c:v>
                </c:pt>
                <c:pt idx="22">
                  <c:v>2.6704942609835278</c:v>
                </c:pt>
                <c:pt idx="23">
                  <c:v>2.7835011466843227</c:v>
                </c:pt>
                <c:pt idx="24">
                  <c:v>2.9036024961507962</c:v>
                </c:pt>
                <c:pt idx="25">
                  <c:v>3.0307617253484551</c:v>
                </c:pt>
                <c:pt idx="26">
                  <c:v>3.1649401003442641</c:v>
                </c:pt>
                <c:pt idx="27">
                  <c:v>3.3060967491053894</c:v>
                </c:pt>
                <c:pt idx="28">
                  <c:v>3.4541886739492007</c:v>
                </c:pt>
                <c:pt idx="29">
                  <c:v>3.6091707646407905</c:v>
                </c:pt>
                <c:pt idx="30">
                  <c:v>3.7709958121339859</c:v>
                </c:pt>
                <c:pt idx="31">
                  <c:v>3.9396145229516968</c:v>
                </c:pt>
                <c:pt idx="32">
                  <c:v>4.1149755342011503</c:v>
                </c:pt>
                <c:pt idx="33">
                  <c:v>4.2970254292195627</c:v>
                </c:pt>
                <c:pt idx="34">
                  <c:v>4.4857087538453619</c:v>
                </c:pt>
                <c:pt idx="35">
                  <c:v>4.680968033310041</c:v>
                </c:pt>
                <c:pt idx="36">
                  <c:v>4.882743789745561</c:v>
                </c:pt>
                <c:pt idx="37">
                  <c:v>5.0909745603018628</c:v>
                </c:pt>
                <c:pt idx="38">
                  <c:v>5.3055969158690601</c:v>
                </c:pt>
                <c:pt idx="39">
                  <c:v>5.526545480398557</c:v>
                </c:pt>
                <c:pt idx="40">
                  <c:v>5.7537529508172156</c:v>
                </c:pt>
                <c:pt idx="41">
                  <c:v>5.9871501175285395</c:v>
                </c:pt>
                <c:pt idx="42">
                  <c:v>6.2266658854945796</c:v>
                </c:pt>
                <c:pt idx="43">
                  <c:v>6.4722272958921749</c:v>
                </c:pt>
                <c:pt idx="44">
                  <c:v>6.7237595483369077</c:v>
                </c:pt>
                <c:pt idx="45">
                  <c:v>6.9811860236680339</c:v>
                </c:pt>
                <c:pt idx="46">
                  <c:v>7.244428307287432</c:v>
                </c:pt>
                <c:pt idx="47">
                  <c:v>7.513406213045414</c:v>
                </c:pt>
                <c:pt idx="48">
                  <c:v>7.7880378076662424</c:v>
                </c:pt>
                <c:pt idx="49">
                  <c:v>8.0682394357057845</c:v>
                </c:pt>
                <c:pt idx="50">
                  <c:v>8.3539257450337558</c:v>
                </c:pt>
                <c:pt idx="51">
                  <c:v>8.645009712832838</c:v>
                </c:pt>
                <c:pt idx="52">
                  <c:v>8.9414026721066442</c:v>
                </c:pt>
                <c:pt idx="53">
                  <c:v>9.2430143386885568</c:v>
                </c:pt>
                <c:pt idx="54">
                  <c:v>9.5497528387431565</c:v>
                </c:pt>
                <c:pt idx="55">
                  <c:v>9.8615247367518784</c:v>
                </c:pt>
                <c:pt idx="56">
                  <c:v>10.178235063974396</c:v>
                </c:pt>
                <c:pt idx="57">
                  <c:v>10.499787347376987</c:v>
                </c:pt>
                <c:pt idx="58">
                  <c:v>10.826083639019188</c:v>
                </c:pt>
                <c:pt idx="59">
                  <c:v>11.157024545889657</c:v>
                </c:pt>
                <c:pt idx="60">
                  <c:v>11.492509260182267</c:v>
                </c:pt>
                <c:pt idx="61">
                  <c:v>11.832435590003128</c:v>
                </c:pt>
                <c:pt idx="62">
                  <c:v>12.176699990499239</c:v>
                </c:pt>
                <c:pt idx="63">
                  <c:v>12.525197595399243</c:v>
                </c:pt>
                <c:pt idx="64">
                  <c:v>12.877822248956715</c:v>
                </c:pt>
                <c:pt idx="65">
                  <c:v>13.234466538286233</c:v>
                </c:pt>
                <c:pt idx="66">
                  <c:v>13.595021826082371</c:v>
                </c:pt>
                <c:pt idx="67">
                  <c:v>13.959378283711692</c:v>
                </c:pt>
                <c:pt idx="68">
                  <c:v>14.327424924667605</c:v>
                </c:pt>
                <c:pt idx="69">
                  <c:v>14.699049638377923</c:v>
                </c:pt>
                <c:pt idx="70">
                  <c:v>15.074139224354841</c:v>
                </c:pt>
                <c:pt idx="71">
                  <c:v>15.452579426676897</c:v>
                </c:pt>
                <c:pt idx="72">
                  <c:v>15.834254968792431</c:v>
                </c:pt>
                <c:pt idx="73">
                  <c:v>16.219049588633936</c:v>
                </c:pt>
                <c:pt idx="74">
                  <c:v>16.606846074032624</c:v>
                </c:pt>
                <c:pt idx="75">
                  <c:v>16.997526298422379</c:v>
                </c:pt>
                <c:pt idx="76">
                  <c:v>17.390971256822233</c:v>
                </c:pt>
                <c:pt idx="77">
                  <c:v>17.787061102086483</c:v>
                </c:pt>
                <c:pt idx="78">
                  <c:v>18.185675181411249</c:v>
                </c:pt>
                <c:pt idx="79">
                  <c:v>18.586692073086507</c:v>
                </c:pt>
                <c:pt idx="80">
                  <c:v>18.989989623482316</c:v>
                </c:pt>
                <c:pt idx="81">
                  <c:v>19.395444984257992</c:v>
                </c:pt>
                <c:pt idx="82">
                  <c:v>19.802934649782912</c:v>
                </c:pt>
                <c:pt idx="83">
                  <c:v>20.212334494757506</c:v>
                </c:pt>
                <c:pt idx="84">
                  <c:v>20.623519812023069</c:v>
                </c:pt>
                <c:pt idx="85">
                  <c:v>21.036365350548699</c:v>
                </c:pt>
                <c:pt idx="86">
                  <c:v>21.450745353584047</c:v>
                </c:pt>
                <c:pt idx="87">
                  <c:v>21.866533596966004</c:v>
                </c:pt>
                <c:pt idx="88">
                  <c:v>22.283603427567797</c:v>
                </c:pt>
                <c:pt idx="89">
                  <c:v>22.701827801878775</c:v>
                </c:pt>
                <c:pt idx="90">
                  <c:v>23.121079324703111</c:v>
                </c:pt>
                <c:pt idx="91">
                  <c:v>23.541230287965551</c:v>
                </c:pt>
                <c:pt idx="92">
                  <c:v>23.962152709612599</c:v>
                </c:pt>
                <c:pt idx="93">
                  <c:v>24.383718372597052</c:v>
                </c:pt>
                <c:pt idx="94">
                  <c:v>24.805798863934172</c:v>
                </c:pt>
                <c:pt idx="95">
                  <c:v>25.228265613817509</c:v>
                </c:pt>
                <c:pt idx="96">
                  <c:v>25.65098993478253</c:v>
                </c:pt>
                <c:pt idx="97">
                  <c:v>26.073843060906029</c:v>
                </c:pt>
                <c:pt idx="98">
                  <c:v>26.496696187029528</c:v>
                </c:pt>
                <c:pt idx="99">
                  <c:v>26.919420507994538</c:v>
                </c:pt>
                <c:pt idx="100">
                  <c:v>27.341887257877879</c:v>
                </c:pt>
                <c:pt idx="101">
                  <c:v>27.763967749215006</c:v>
                </c:pt>
                <c:pt idx="102">
                  <c:v>28.185533412199462</c:v>
                </c:pt>
                <c:pt idx="103">
                  <c:v>28.606455833846503</c:v>
                </c:pt>
                <c:pt idx="104">
                  <c:v>29.026606797108947</c:v>
                </c:pt>
                <c:pt idx="105">
                  <c:v>29.445858319933272</c:v>
                </c:pt>
                <c:pt idx="106">
                  <c:v>29.864082694244264</c:v>
                </c:pt>
                <c:pt idx="107">
                  <c:v>30.28115252484605</c:v>
                </c:pt>
                <c:pt idx="108">
                  <c:v>30.696940768228004</c:v>
                </c:pt>
                <c:pt idx="109">
                  <c:v>31.111320771263351</c:v>
                </c:pt>
                <c:pt idx="110">
                  <c:v>31.524166309788985</c:v>
                </c:pt>
                <c:pt idx="111">
                  <c:v>31.935351627054551</c:v>
                </c:pt>
                <c:pt idx="112">
                  <c:v>32.344751472029152</c:v>
                </c:pt>
                <c:pt idx="113">
                  <c:v>32.752241137554066</c:v>
                </c:pt>
                <c:pt idx="114">
                  <c:v>33.157696498329742</c:v>
                </c:pt>
                <c:pt idx="115">
                  <c:v>33.560994048725547</c:v>
                </c:pt>
                <c:pt idx="116">
                  <c:v>33.962010940400802</c:v>
                </c:pt>
                <c:pt idx="117">
                  <c:v>34.360625019725575</c:v>
                </c:pt>
                <c:pt idx="118">
                  <c:v>34.756714864989817</c:v>
                </c:pt>
                <c:pt idx="119">
                  <c:v>35.150159823389679</c:v>
                </c:pt>
                <c:pt idx="120">
                  <c:v>35.540840047779426</c:v>
                </c:pt>
                <c:pt idx="121">
                  <c:v>35.928636533178114</c:v>
                </c:pt>
                <c:pt idx="122">
                  <c:v>36.313431153019621</c:v>
                </c:pt>
                <c:pt idx="123">
                  <c:v>36.695106695135159</c:v>
                </c:pt>
                <c:pt idx="124">
                  <c:v>37.073546897457213</c:v>
                </c:pt>
                <c:pt idx="125">
                  <c:v>37.448636483434129</c:v>
                </c:pt>
                <c:pt idx="126">
                  <c:v>37.820261197144447</c:v>
                </c:pt>
                <c:pt idx="127">
                  <c:v>38.188307838100357</c:v>
                </c:pt>
                <c:pt idx="128">
                  <c:v>38.552664295729684</c:v>
                </c:pt>
                <c:pt idx="129">
                  <c:v>38.913219583525823</c:v>
                </c:pt>
                <c:pt idx="130">
                  <c:v>39.269863872855346</c:v>
                </c:pt>
                <c:pt idx="131">
                  <c:v>39.622488526412809</c:v>
                </c:pt>
                <c:pt idx="132">
                  <c:v>39.970986131312813</c:v>
                </c:pt>
                <c:pt idx="133">
                  <c:v>40.315250531808928</c:v>
                </c:pt>
                <c:pt idx="134">
                  <c:v>40.655176861629798</c:v>
                </c:pt>
                <c:pt idx="135">
                  <c:v>40.990661575922402</c:v>
                </c:pt>
                <c:pt idx="136">
                  <c:v>41.321602482792862</c:v>
                </c:pt>
                <c:pt idx="137">
                  <c:v>41.64789877443507</c:v>
                </c:pt>
                <c:pt idx="138">
                  <c:v>41.969451057837666</c:v>
                </c:pt>
                <c:pt idx="139">
                  <c:v>42.286161385060183</c:v>
                </c:pt>
                <c:pt idx="140">
                  <c:v>42.597933283068897</c:v>
                </c:pt>
                <c:pt idx="141">
                  <c:v>42.90467178312349</c:v>
                </c:pt>
                <c:pt idx="142">
                  <c:v>43.20628344970541</c:v>
                </c:pt>
                <c:pt idx="143">
                  <c:v>43.50267640897922</c:v>
                </c:pt>
                <c:pt idx="144">
                  <c:v>43.793760376778295</c:v>
                </c:pt>
                <c:pt idx="145">
                  <c:v>44.079446686106266</c:v>
                </c:pt>
                <c:pt idx="146">
                  <c:v>44.359648314145815</c:v>
                </c:pt>
                <c:pt idx="147">
                  <c:v>44.634279908766644</c:v>
                </c:pt>
                <c:pt idx="148">
                  <c:v>44.903257814524622</c:v>
                </c:pt>
                <c:pt idx="149">
                  <c:v>45.16650009814402</c:v>
                </c:pt>
                <c:pt idx="150">
                  <c:v>45.423926573475157</c:v>
                </c:pt>
                <c:pt idx="151">
                  <c:v>45.675458825919875</c:v>
                </c:pt>
                <c:pt idx="152">
                  <c:v>45.921020236317474</c:v>
                </c:pt>
                <c:pt idx="153">
                  <c:v>46.160536004283514</c:v>
                </c:pt>
                <c:pt idx="154">
                  <c:v>46.393933170994842</c:v>
                </c:pt>
                <c:pt idx="155">
                  <c:v>46.621140641413504</c:v>
                </c:pt>
                <c:pt idx="156">
                  <c:v>46.842089205942997</c:v>
                </c:pt>
                <c:pt idx="157">
                  <c:v>47.056711561510198</c:v>
                </c:pt>
                <c:pt idx="158">
                  <c:v>47.264942332066497</c:v>
                </c:pt>
                <c:pt idx="159">
                  <c:v>47.466718088502013</c:v>
                </c:pt>
                <c:pt idx="160">
                  <c:v>47.661977367966699</c:v>
                </c:pt>
                <c:pt idx="161">
                  <c:v>47.850660692592498</c:v>
                </c:pt>
                <c:pt idx="162">
                  <c:v>48.032710587610907</c:v>
                </c:pt>
                <c:pt idx="163">
                  <c:v>48.208071598860357</c:v>
                </c:pt>
                <c:pt idx="164">
                  <c:v>48.376690309678068</c:v>
                </c:pt>
                <c:pt idx="165">
                  <c:v>48.538515357171264</c:v>
                </c:pt>
                <c:pt idx="166">
                  <c:v>48.693497447862853</c:v>
                </c:pt>
                <c:pt idx="167">
                  <c:v>48.841589372706665</c:v>
                </c:pt>
                <c:pt idx="168">
                  <c:v>48.98274602146779</c:v>
                </c:pt>
                <c:pt idx="169">
                  <c:v>49.116924396463602</c:v>
                </c:pt>
                <c:pt idx="170">
                  <c:v>49.244083625661261</c:v>
                </c:pt>
                <c:pt idx="171">
                  <c:v>49.364184975127728</c:v>
                </c:pt>
                <c:pt idx="172">
                  <c:v>49.477191860828526</c:v>
                </c:pt>
                <c:pt idx="173">
                  <c:v>49.583069859771541</c:v>
                </c:pt>
                <c:pt idx="174">
                  <c:v>49.68178672049261</c:v>
                </c:pt>
                <c:pt idx="175">
                  <c:v>49.773312372879701</c:v>
                </c:pt>
                <c:pt idx="176">
                  <c:v>49.857618937332433</c:v>
                </c:pt>
                <c:pt idx="177">
                  <c:v>49.934680733254609</c:v>
                </c:pt>
                <c:pt idx="178">
                  <c:v>50.004474286876658</c:v>
                </c:pt>
                <c:pt idx="179">
                  <c:v>50.066978338406045</c:v>
                </c:pt>
                <c:pt idx="180">
                  <c:v>50.122173848503195</c:v>
                </c:pt>
                <c:pt idx="181">
                  <c:v>50.170044004081021</c:v>
                </c:pt>
                <c:pt idx="182">
                  <c:v>50.21057422342642</c:v>
                </c:pt>
                <c:pt idx="183">
                  <c:v>50.243752160641947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92B-41F9-B9A6-5BC9BA085A69}"/>
            </c:ext>
          </c:extLst>
        </c:ser>
        <c:ser>
          <c:idx val="7"/>
          <c:order val="6"/>
          <c:tx>
            <c:strRef>
              <c:f>Calculation1!$P$5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Calculation1!$P$6:$P$406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7.6864159750567751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2.7639179617910941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8.6669661929278163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92B-41F9-B9A6-5BC9BA085A69}"/>
            </c:ext>
          </c:extLst>
        </c:ser>
        <c:ser>
          <c:idx val="6"/>
          <c:order val="7"/>
          <c:tx>
            <c:strRef>
              <c:f>Calculation1!$O$5</c:f>
              <c:strCache>
                <c:ptCount val="1"/>
                <c:pt idx="0">
                  <c:v>thetaCM = 0 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Calculation1!$O$6:$O$406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7.6864159750567751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2.7639179617910941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8.6669661929278163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92B-41F9-B9A6-5BC9BA085A69}"/>
            </c:ext>
          </c:extLst>
        </c:ser>
        <c:ser>
          <c:idx val="0"/>
          <c:order val="8"/>
          <c:tx>
            <c:strRef>
              <c:f>Calculation1!$Q$5</c:f>
              <c:strCache>
                <c:ptCount val="1"/>
                <c:pt idx="0">
                  <c:v>Bore radius Boundary</c:v>
                </c:pt>
              </c:strCache>
            </c:strRef>
          </c:tx>
          <c:spPr>
            <a:ln w="9525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Calculation1!$Q$6:$Q$406</c:f>
              <c:numCache>
                <c:formatCode>0.00</c:formatCode>
                <c:ptCount val="401"/>
                <c:pt idx="0">
                  <c:v>30.128785089699136</c:v>
                </c:pt>
                <c:pt idx="1">
                  <c:v>30.033544848622796</c:v>
                </c:pt>
                <c:pt idx="2">
                  <c:v>29.938772704040161</c:v>
                </c:pt>
                <c:pt idx="3">
                  <c:v>29.844468793421925</c:v>
                </c:pt>
                <c:pt idx="4">
                  <c:v>29.750633253612591</c:v>
                </c:pt>
                <c:pt idx="5">
                  <c:v>29.657266220830365</c:v>
                </c:pt>
                <c:pt idx="6">
                  <c:v>29.564367830665674</c:v>
                </c:pt>
                <c:pt idx="7">
                  <c:v>29.471938218080368</c:v>
                </c:pt>
                <c:pt idx="8">
                  <c:v>29.37997751740636</c:v>
                </c:pt>
                <c:pt idx="9">
                  <c:v>29.28848586234551</c:v>
                </c:pt>
                <c:pt idx="10">
                  <c:v>29.197463385967808</c:v>
                </c:pt>
                <c:pt idx="11">
                  <c:v>29.106910220710915</c:v>
                </c:pt>
                <c:pt idx="12">
                  <c:v>29.016826498379146</c:v>
                </c:pt>
                <c:pt idx="13">
                  <c:v>28.92721235014244</c:v>
                </c:pt>
                <c:pt idx="14">
                  <c:v>28.838067906535571</c:v>
                </c:pt>
                <c:pt idx="15">
                  <c:v>28.749393297457004</c:v>
                </c:pt>
                <c:pt idx="16">
                  <c:v>28.661188652168221</c:v>
                </c:pt>
                <c:pt idx="17">
                  <c:v>28.573454099292576</c:v>
                </c:pt>
                <c:pt idx="18">
                  <c:v>28.486189766814618</c:v>
                </c:pt>
                <c:pt idx="19">
                  <c:v>28.399395782078841</c:v>
                </c:pt>
                <c:pt idx="20">
                  <c:v>28.313072271789224</c:v>
                </c:pt>
                <c:pt idx="21">
                  <c:v>28.227219362007872</c:v>
                </c:pt>
                <c:pt idx="22">
                  <c:v>28.141837178154447</c:v>
                </c:pt>
                <c:pt idx="23">
                  <c:v>28.056925845005253</c:v>
                </c:pt>
                <c:pt idx="24">
                  <c:v>27.972485486691767</c:v>
                </c:pt>
                <c:pt idx="25">
                  <c:v>27.888516226700858</c:v>
                </c:pt>
                <c:pt idx="26">
                  <c:v>27.805018187872633</c:v>
                </c:pt>
                <c:pt idx="27">
                  <c:v>27.721991492400889</c:v>
                </c:pt>
                <c:pt idx="28">
                  <c:v>27.639436261831065</c:v>
                </c:pt>
                <c:pt idx="29">
                  <c:v>27.557352617059792</c:v>
                </c:pt>
                <c:pt idx="30">
                  <c:v>27.475740678334319</c:v>
                </c:pt>
                <c:pt idx="31">
                  <c:v>27.39460056525138</c:v>
                </c:pt>
                <c:pt idx="32">
                  <c:v>27.3139323967564</c:v>
                </c:pt>
                <c:pt idx="33">
                  <c:v>27.23373629114235</c:v>
                </c:pt>
                <c:pt idx="34">
                  <c:v>27.154012366049301</c:v>
                </c:pt>
                <c:pt idx="35">
                  <c:v>27.074760738463624</c:v>
                </c:pt>
                <c:pt idx="36">
                  <c:v>26.995981524716626</c:v>
                </c:pt>
                <c:pt idx="37">
                  <c:v>26.917674840484324</c:v>
                </c:pt>
                <c:pt idx="38">
                  <c:v>26.839840800786078</c:v>
                </c:pt>
                <c:pt idx="39">
                  <c:v>26.76247951998414</c:v>
                </c:pt>
                <c:pt idx="40">
                  <c:v>26.685591111782628</c:v>
                </c:pt>
                <c:pt idx="41">
                  <c:v>26.609175689226959</c:v>
                </c:pt>
                <c:pt idx="42">
                  <c:v>26.533233364702596</c:v>
                </c:pt>
                <c:pt idx="43">
                  <c:v>26.457764249934485</c:v>
                </c:pt>
                <c:pt idx="44">
                  <c:v>26.382768455986479</c:v>
                </c:pt>
                <c:pt idx="45">
                  <c:v>26.308246093260209</c:v>
                </c:pt>
                <c:pt idx="46">
                  <c:v>26.234197271494281</c:v>
                </c:pt>
                <c:pt idx="47">
                  <c:v>26.1606220997636</c:v>
                </c:pt>
                <c:pt idx="48">
                  <c:v>26.087520686478797</c:v>
                </c:pt>
                <c:pt idx="49">
                  <c:v>26.014893139384867</c:v>
                </c:pt>
                <c:pt idx="50">
                  <c:v>25.942739565560828</c:v>
                </c:pt>
                <c:pt idx="51">
                  <c:v>25.871060071419038</c:v>
                </c:pt>
                <c:pt idx="52">
                  <c:v>25.799854762703944</c:v>
                </c:pt>
                <c:pt idx="53">
                  <c:v>25.729123744491744</c:v>
                </c:pt>
                <c:pt idx="54">
                  <c:v>25.658867121189473</c:v>
                </c:pt>
                <c:pt idx="55">
                  <c:v>25.589084996534211</c:v>
                </c:pt>
                <c:pt idx="56">
                  <c:v>25.519777473592399</c:v>
                </c:pt>
                <c:pt idx="57">
                  <c:v>25.450944654758928</c:v>
                </c:pt>
                <c:pt idx="58">
                  <c:v>25.382586641756689</c:v>
                </c:pt>
                <c:pt idx="59">
                  <c:v>25.314703535635658</c:v>
                </c:pt>
                <c:pt idx="60">
                  <c:v>25.247295436771992</c:v>
                </c:pt>
                <c:pt idx="61">
                  <c:v>25.180362444867569</c:v>
                </c:pt>
                <c:pt idx="62">
                  <c:v>25.113904658949195</c:v>
                </c:pt>
                <c:pt idx="63">
                  <c:v>25.047922177367695</c:v>
                </c:pt>
                <c:pt idx="64">
                  <c:v>24.982415097797457</c:v>
                </c:pt>
                <c:pt idx="65">
                  <c:v>24.917383517235635</c:v>
                </c:pt>
                <c:pt idx="66">
                  <c:v>24.85282753200147</c:v>
                </c:pt>
                <c:pt idx="67">
                  <c:v>24.788747237735265</c:v>
                </c:pt>
                <c:pt idx="68">
                  <c:v>24.725142729398044</c:v>
                </c:pt>
                <c:pt idx="69">
                  <c:v>24.662014101270984</c:v>
                </c:pt>
                <c:pt idx="70">
                  <c:v>24.599361446954163</c:v>
                </c:pt>
                <c:pt idx="71">
                  <c:v>24.537184859366562</c:v>
                </c:pt>
                <c:pt idx="72">
                  <c:v>24.475484430744586</c:v>
                </c:pt>
                <c:pt idx="73">
                  <c:v>24.414260252642293</c:v>
                </c:pt>
                <c:pt idx="74">
                  <c:v>24.353512415929913</c:v>
                </c:pt>
                <c:pt idx="75">
                  <c:v>24.293241010793736</c:v>
                </c:pt>
                <c:pt idx="76">
                  <c:v>24.233446126735089</c:v>
                </c:pt>
                <c:pt idx="77">
                  <c:v>24.174127852569995</c:v>
                </c:pt>
                <c:pt idx="78">
                  <c:v>24.115286276428378</c:v>
                </c:pt>
                <c:pt idx="79">
                  <c:v>24.056921485753037</c:v>
                </c:pt>
                <c:pt idx="80">
                  <c:v>23.999033567299875</c:v>
                </c:pt>
                <c:pt idx="81">
                  <c:v>23.94162260713631</c:v>
                </c:pt>
                <c:pt idx="82">
                  <c:v>23.884688690641269</c:v>
                </c:pt>
                <c:pt idx="83">
                  <c:v>23.828231902504399</c:v>
                </c:pt>
                <c:pt idx="84">
                  <c:v>23.772252326725493</c:v>
                </c:pt>
                <c:pt idx="85">
                  <c:v>23.71675004661347</c:v>
                </c:pt>
                <c:pt idx="86">
                  <c:v>23.66172514478626</c:v>
                </c:pt>
                <c:pt idx="87">
                  <c:v>23.607177703170237</c:v>
                </c:pt>
                <c:pt idx="88">
                  <c:v>23.553107802999079</c:v>
                </c:pt>
                <c:pt idx="89">
                  <c:v>23.499515524813432</c:v>
                </c:pt>
                <c:pt idx="90">
                  <c:v>23.446400948460791</c:v>
                </c:pt>
                <c:pt idx="91">
                  <c:v>23.393764153093912</c:v>
                </c:pt>
                <c:pt idx="92">
                  <c:v>23.341605217171377</c:v>
                </c:pt>
                <c:pt idx="93">
                  <c:v>23.289924218456122</c:v>
                </c:pt>
                <c:pt idx="94">
                  <c:v>23.238721234014974</c:v>
                </c:pt>
                <c:pt idx="95">
                  <c:v>23.187996340218774</c:v>
                </c:pt>
                <c:pt idx="96">
                  <c:v>23.137749612741004</c:v>
                </c:pt>
                <c:pt idx="97">
                  <c:v>23.087981126557565</c:v>
                </c:pt>
                <c:pt idx="98">
                  <c:v>23.038690955946322</c:v>
                </c:pt>
                <c:pt idx="99">
                  <c:v>22.989879174486191</c:v>
                </c:pt>
                <c:pt idx="100">
                  <c:v>22.941545855057143</c:v>
                </c:pt>
                <c:pt idx="101">
                  <c:v>22.893691069839178</c:v>
                </c:pt>
                <c:pt idx="102">
                  <c:v>22.846314890311987</c:v>
                </c:pt>
                <c:pt idx="103">
                  <c:v>22.79941738725438</c:v>
                </c:pt>
                <c:pt idx="104">
                  <c:v>22.752998630743832</c:v>
                </c:pt>
                <c:pt idx="105">
                  <c:v>22.707058690155918</c:v>
                </c:pt>
                <c:pt idx="106">
                  <c:v>22.661597634163741</c:v>
                </c:pt>
                <c:pt idx="107">
                  <c:v>22.61661553073759</c:v>
                </c:pt>
                <c:pt idx="108">
                  <c:v>22.57211244714415</c:v>
                </c:pt>
                <c:pt idx="109">
                  <c:v>22.528088449946154</c:v>
                </c:pt>
                <c:pt idx="110">
                  <c:v>22.484543605002159</c:v>
                </c:pt>
                <c:pt idx="111">
                  <c:v>22.441477977465638</c:v>
                </c:pt>
                <c:pt idx="112">
                  <c:v>22.398891631784636</c:v>
                </c:pt>
                <c:pt idx="113">
                  <c:v>22.356784631701203</c:v>
                </c:pt>
                <c:pt idx="114">
                  <c:v>22.315157040251393</c:v>
                </c:pt>
                <c:pt idx="115">
                  <c:v>22.274008919764128</c:v>
                </c:pt>
                <c:pt idx="116">
                  <c:v>22.2333403318612</c:v>
                </c:pt>
                <c:pt idx="117">
                  <c:v>22.193151337456356</c:v>
                </c:pt>
                <c:pt idx="118">
                  <c:v>22.153441996755419</c:v>
                </c:pt>
                <c:pt idx="119">
                  <c:v>22.114212369255597</c:v>
                </c:pt>
                <c:pt idx="120">
                  <c:v>22.07546251374481</c:v>
                </c:pt>
                <c:pt idx="121">
                  <c:v>22.037192488301571</c:v>
                </c:pt>
                <c:pt idx="122">
                  <c:v>21.999402350294304</c:v>
                </c:pt>
                <c:pt idx="123">
                  <c:v>21.962092156381118</c:v>
                </c:pt>
                <c:pt idx="124">
                  <c:v>21.925261962509353</c:v>
                </c:pt>
                <c:pt idx="125">
                  <c:v>21.888911823914896</c:v>
                </c:pt>
                <c:pt idx="126">
                  <c:v>21.853041795122294</c:v>
                </c:pt>
                <c:pt idx="127">
                  <c:v>21.81765192994385</c:v>
                </c:pt>
                <c:pt idx="128">
                  <c:v>21.782742281479273</c:v>
                </c:pt>
                <c:pt idx="129">
                  <c:v>21.748312902115686</c:v>
                </c:pt>
                <c:pt idx="130">
                  <c:v>21.714363843526826</c:v>
                </c:pt>
                <c:pt idx="131">
                  <c:v>21.680895156672818</c:v>
                </c:pt>
                <c:pt idx="132">
                  <c:v>21.647906891799607</c:v>
                </c:pt>
                <c:pt idx="133">
                  <c:v>21.615399098439184</c:v>
                </c:pt>
                <c:pt idx="134">
                  <c:v>21.583371825408335</c:v>
                </c:pt>
                <c:pt idx="135">
                  <c:v>21.551825120808758</c:v>
                </c:pt>
                <c:pt idx="136">
                  <c:v>21.520759032026945</c:v>
                </c:pt>
                <c:pt idx="137">
                  <c:v>21.490173605733276</c:v>
                </c:pt>
                <c:pt idx="138">
                  <c:v>21.46006888788213</c:v>
                </c:pt>
                <c:pt idx="139">
                  <c:v>21.430444923711207</c:v>
                </c:pt>
                <c:pt idx="140">
                  <c:v>21.401301757741294</c:v>
                </c:pt>
                <c:pt idx="141">
                  <c:v>21.372639433776158</c:v>
                </c:pt>
                <c:pt idx="142">
                  <c:v>21.344457994901745</c:v>
                </c:pt>
                <c:pt idx="143">
                  <c:v>21.316757483486526</c:v>
                </c:pt>
                <c:pt idx="144">
                  <c:v>21.28953794118047</c:v>
                </c:pt>
                <c:pt idx="145">
                  <c:v>21.262799408915157</c:v>
                </c:pt>
                <c:pt idx="146">
                  <c:v>21.236541926903328</c:v>
                </c:pt>
                <c:pt idx="147">
                  <c:v>21.210765534638654</c:v>
                </c:pt>
                <c:pt idx="148">
                  <c:v>21.185470270895507</c:v>
                </c:pt>
                <c:pt idx="149">
                  <c:v>21.160656173728285</c:v>
                </c:pt>
                <c:pt idx="150">
                  <c:v>21.13632328047197</c:v>
                </c:pt>
                <c:pt idx="151">
                  <c:v>21.112471627740547</c:v>
                </c:pt>
                <c:pt idx="152">
                  <c:v>21.089101251428019</c:v>
                </c:pt>
                <c:pt idx="153">
                  <c:v>21.066212186707389</c:v>
                </c:pt>
                <c:pt idx="154">
                  <c:v>21.043804468030544</c:v>
                </c:pt>
                <c:pt idx="155">
                  <c:v>21.021878129128254</c:v>
                </c:pt>
                <c:pt idx="156">
                  <c:v>21.000433203009493</c:v>
                </c:pt>
                <c:pt idx="157">
                  <c:v>20.97946972196155</c:v>
                </c:pt>
                <c:pt idx="158">
                  <c:v>20.958987717549689</c:v>
                </c:pt>
                <c:pt idx="159">
                  <c:v>20.938987220616468</c:v>
                </c:pt>
                <c:pt idx="160">
                  <c:v>20.919468261282532</c:v>
                </c:pt>
                <c:pt idx="161">
                  <c:v>20.900430868945364</c:v>
                </c:pt>
                <c:pt idx="162">
                  <c:v>20.881875072279399</c:v>
                </c:pt>
                <c:pt idx="163">
                  <c:v>20.863800899236253</c:v>
                </c:pt>
                <c:pt idx="164">
                  <c:v>20.846208377043695</c:v>
                </c:pt>
                <c:pt idx="165">
                  <c:v>20.82909753220622</c:v>
                </c:pt>
                <c:pt idx="166">
                  <c:v>20.812468390504364</c:v>
                </c:pt>
                <c:pt idx="167">
                  <c:v>20.79632097699448</c:v>
                </c:pt>
                <c:pt idx="168">
                  <c:v>20.780655316009074</c:v>
                </c:pt>
                <c:pt idx="169">
                  <c:v>20.765471431156129</c:v>
                </c:pt>
                <c:pt idx="170">
                  <c:v>20.750769345318986</c:v>
                </c:pt>
                <c:pt idx="171">
                  <c:v>20.736549080656232</c:v>
                </c:pt>
                <c:pt idx="172">
                  <c:v>20.722810658601816</c:v>
                </c:pt>
                <c:pt idx="173">
                  <c:v>20.709554099864249</c:v>
                </c:pt>
                <c:pt idx="174">
                  <c:v>20.696779424427064</c:v>
                </c:pt>
                <c:pt idx="175">
                  <c:v>20.684486651548468</c:v>
                </c:pt>
                <c:pt idx="176">
                  <c:v>20.672675799761123</c:v>
                </c:pt>
                <c:pt idx="177">
                  <c:v>20.661346886871797</c:v>
                </c:pt>
                <c:pt idx="178">
                  <c:v>20.650499929961825</c:v>
                </c:pt>
                <c:pt idx="179">
                  <c:v>20.640134945386535</c:v>
                </c:pt>
                <c:pt idx="180">
                  <c:v>20.630251948775026</c:v>
                </c:pt>
                <c:pt idx="181">
                  <c:v>20.620850955030392</c:v>
                </c:pt>
                <c:pt idx="182">
                  <c:v>20.611931978329494</c:v>
                </c:pt>
                <c:pt idx="183">
                  <c:v>20.603495032122737</c:v>
                </c:pt>
                <c:pt idx="184">
                  <c:v>20.595540129134065</c:v>
                </c:pt>
                <c:pt idx="185">
                  <c:v>20.588067281360964</c:v>
                </c:pt>
                <c:pt idx="186">
                  <c:v>20.581076500074118</c:v>
                </c:pt>
                <c:pt idx="187">
                  <c:v>20.574567795817416</c:v>
                </c:pt>
                <c:pt idx="188">
                  <c:v>20.568541178408168</c:v>
                </c:pt>
                <c:pt idx="189">
                  <c:v>20.562996656936548</c:v>
                </c:pt>
                <c:pt idx="190">
                  <c:v>20.5579342397657</c:v>
                </c:pt>
                <c:pt idx="191">
                  <c:v>20.553353934532197</c:v>
                </c:pt>
                <c:pt idx="192">
                  <c:v>20.549255748145015</c:v>
                </c:pt>
                <c:pt idx="193">
                  <c:v>20.545639686786217</c:v>
                </c:pt>
                <c:pt idx="194">
                  <c:v>20.542505755910611</c:v>
                </c:pt>
                <c:pt idx="195">
                  <c:v>20.539853960245978</c:v>
                </c:pt>
                <c:pt idx="196">
                  <c:v>20.537684303792389</c:v>
                </c:pt>
                <c:pt idx="197">
                  <c:v>20.535996789823116</c:v>
                </c:pt>
                <c:pt idx="198">
                  <c:v>20.534791420883721</c:v>
                </c:pt>
                <c:pt idx="199">
                  <c:v>20.534068198792852</c:v>
                </c:pt>
                <c:pt idx="200">
                  <c:v>20.533827124641221</c:v>
                </c:pt>
                <c:pt idx="201">
                  <c:v>20.534068198792852</c:v>
                </c:pt>
                <c:pt idx="202">
                  <c:v>20.534791420883721</c:v>
                </c:pt>
                <c:pt idx="203">
                  <c:v>20.535996789823116</c:v>
                </c:pt>
                <c:pt idx="204">
                  <c:v>20.537684303792389</c:v>
                </c:pt>
                <c:pt idx="205">
                  <c:v>20.539853960245978</c:v>
                </c:pt>
                <c:pt idx="206">
                  <c:v>20.542505755910611</c:v>
                </c:pt>
                <c:pt idx="207">
                  <c:v>20.545639686786217</c:v>
                </c:pt>
                <c:pt idx="208">
                  <c:v>20.549255748145015</c:v>
                </c:pt>
                <c:pt idx="209">
                  <c:v>20.553353934532197</c:v>
                </c:pt>
                <c:pt idx="210">
                  <c:v>20.5579342397657</c:v>
                </c:pt>
                <c:pt idx="211">
                  <c:v>20.562996656936548</c:v>
                </c:pt>
                <c:pt idx="212">
                  <c:v>20.568541178408168</c:v>
                </c:pt>
                <c:pt idx="213">
                  <c:v>20.574567795817416</c:v>
                </c:pt>
                <c:pt idx="214">
                  <c:v>20.581076500074118</c:v>
                </c:pt>
                <c:pt idx="215">
                  <c:v>20.588067281360964</c:v>
                </c:pt>
                <c:pt idx="216">
                  <c:v>20.595540129134065</c:v>
                </c:pt>
                <c:pt idx="217">
                  <c:v>20.603495032122737</c:v>
                </c:pt>
                <c:pt idx="218">
                  <c:v>20.611931978329494</c:v>
                </c:pt>
                <c:pt idx="219">
                  <c:v>20.620850955030392</c:v>
                </c:pt>
                <c:pt idx="220">
                  <c:v>20.630251948775026</c:v>
                </c:pt>
                <c:pt idx="221">
                  <c:v>20.640134945386535</c:v>
                </c:pt>
                <c:pt idx="222">
                  <c:v>20.650499929961825</c:v>
                </c:pt>
                <c:pt idx="223">
                  <c:v>20.661346886871797</c:v>
                </c:pt>
                <c:pt idx="224">
                  <c:v>20.672675799761123</c:v>
                </c:pt>
                <c:pt idx="225">
                  <c:v>20.684486651548468</c:v>
                </c:pt>
                <c:pt idx="226">
                  <c:v>20.696779424427064</c:v>
                </c:pt>
                <c:pt idx="227">
                  <c:v>20.709554099864249</c:v>
                </c:pt>
                <c:pt idx="228">
                  <c:v>20.722810658601816</c:v>
                </c:pt>
                <c:pt idx="229">
                  <c:v>20.736549080656232</c:v>
                </c:pt>
                <c:pt idx="230">
                  <c:v>20.750769345318986</c:v>
                </c:pt>
                <c:pt idx="231">
                  <c:v>20.765471431156129</c:v>
                </c:pt>
                <c:pt idx="232">
                  <c:v>20.780655316009074</c:v>
                </c:pt>
                <c:pt idx="233">
                  <c:v>20.79632097699448</c:v>
                </c:pt>
                <c:pt idx="234">
                  <c:v>20.812468390504364</c:v>
                </c:pt>
                <c:pt idx="235">
                  <c:v>20.82909753220622</c:v>
                </c:pt>
                <c:pt idx="236">
                  <c:v>20.846208377043695</c:v>
                </c:pt>
                <c:pt idx="237">
                  <c:v>20.863800899236253</c:v>
                </c:pt>
                <c:pt idx="238">
                  <c:v>20.881875072279399</c:v>
                </c:pt>
                <c:pt idx="239">
                  <c:v>20.900430868945364</c:v>
                </c:pt>
                <c:pt idx="240">
                  <c:v>20.919468261282532</c:v>
                </c:pt>
                <c:pt idx="241">
                  <c:v>20.938987220616582</c:v>
                </c:pt>
                <c:pt idx="242">
                  <c:v>20.958987717549689</c:v>
                </c:pt>
                <c:pt idx="243">
                  <c:v>20.97946972196155</c:v>
                </c:pt>
                <c:pt idx="244">
                  <c:v>21.000433203009493</c:v>
                </c:pt>
                <c:pt idx="245">
                  <c:v>21.021878129128254</c:v>
                </c:pt>
                <c:pt idx="246">
                  <c:v>21.043804468030544</c:v>
                </c:pt>
                <c:pt idx="247">
                  <c:v>21.066212186707389</c:v>
                </c:pt>
                <c:pt idx="248">
                  <c:v>21.089101251428019</c:v>
                </c:pt>
                <c:pt idx="249">
                  <c:v>21.112471627740547</c:v>
                </c:pt>
                <c:pt idx="250">
                  <c:v>21.13632328047197</c:v>
                </c:pt>
                <c:pt idx="251">
                  <c:v>21.160656173728285</c:v>
                </c:pt>
                <c:pt idx="252">
                  <c:v>21.185470270895507</c:v>
                </c:pt>
                <c:pt idx="253">
                  <c:v>21.210765534638654</c:v>
                </c:pt>
                <c:pt idx="254">
                  <c:v>21.236541926903328</c:v>
                </c:pt>
                <c:pt idx="255">
                  <c:v>21.262799408915157</c:v>
                </c:pt>
                <c:pt idx="256">
                  <c:v>21.28953794118047</c:v>
                </c:pt>
                <c:pt idx="257">
                  <c:v>21.316757483486526</c:v>
                </c:pt>
                <c:pt idx="258">
                  <c:v>21.344457994901745</c:v>
                </c:pt>
                <c:pt idx="259">
                  <c:v>21.372639433776158</c:v>
                </c:pt>
                <c:pt idx="260">
                  <c:v>21.401301757741294</c:v>
                </c:pt>
                <c:pt idx="261">
                  <c:v>21.430444923711207</c:v>
                </c:pt>
                <c:pt idx="262">
                  <c:v>21.46006888788213</c:v>
                </c:pt>
                <c:pt idx="263">
                  <c:v>21.490173605733276</c:v>
                </c:pt>
                <c:pt idx="264">
                  <c:v>21.520759032026945</c:v>
                </c:pt>
                <c:pt idx="265">
                  <c:v>21.551825120808758</c:v>
                </c:pt>
                <c:pt idx="266">
                  <c:v>21.583371825408335</c:v>
                </c:pt>
                <c:pt idx="267">
                  <c:v>21.615399098439184</c:v>
                </c:pt>
                <c:pt idx="268">
                  <c:v>21.647906891799607</c:v>
                </c:pt>
                <c:pt idx="269">
                  <c:v>21.680895156672818</c:v>
                </c:pt>
                <c:pt idx="270">
                  <c:v>21.714363843526826</c:v>
                </c:pt>
                <c:pt idx="271">
                  <c:v>21.748312902115686</c:v>
                </c:pt>
                <c:pt idx="272">
                  <c:v>21.782742281479273</c:v>
                </c:pt>
                <c:pt idx="273">
                  <c:v>21.81765192994385</c:v>
                </c:pt>
                <c:pt idx="274">
                  <c:v>21.853041795122294</c:v>
                </c:pt>
                <c:pt idx="275">
                  <c:v>21.888911823914896</c:v>
                </c:pt>
                <c:pt idx="276">
                  <c:v>21.925261962509353</c:v>
                </c:pt>
                <c:pt idx="277">
                  <c:v>21.962092156381118</c:v>
                </c:pt>
                <c:pt idx="278">
                  <c:v>21.999402350294304</c:v>
                </c:pt>
                <c:pt idx="279">
                  <c:v>22.037192488301571</c:v>
                </c:pt>
                <c:pt idx="280">
                  <c:v>22.07546251374481</c:v>
                </c:pt>
                <c:pt idx="281">
                  <c:v>22.114212369255597</c:v>
                </c:pt>
                <c:pt idx="282">
                  <c:v>22.153441996755419</c:v>
                </c:pt>
                <c:pt idx="283">
                  <c:v>22.193151337456356</c:v>
                </c:pt>
                <c:pt idx="284">
                  <c:v>22.2333403318612</c:v>
                </c:pt>
                <c:pt idx="285">
                  <c:v>22.274008919764242</c:v>
                </c:pt>
                <c:pt idx="286">
                  <c:v>22.315157040251506</c:v>
                </c:pt>
                <c:pt idx="287">
                  <c:v>22.356784631701203</c:v>
                </c:pt>
                <c:pt idx="288">
                  <c:v>22.398891631784636</c:v>
                </c:pt>
                <c:pt idx="289">
                  <c:v>22.441477977465638</c:v>
                </c:pt>
                <c:pt idx="290">
                  <c:v>22.484543605002273</c:v>
                </c:pt>
                <c:pt idx="291">
                  <c:v>22.528088449946154</c:v>
                </c:pt>
                <c:pt idx="292">
                  <c:v>22.57211244714415</c:v>
                </c:pt>
                <c:pt idx="293">
                  <c:v>22.61661553073759</c:v>
                </c:pt>
                <c:pt idx="294">
                  <c:v>22.661597634163741</c:v>
                </c:pt>
                <c:pt idx="295">
                  <c:v>22.707058690155918</c:v>
                </c:pt>
                <c:pt idx="296">
                  <c:v>22.752998630743832</c:v>
                </c:pt>
                <c:pt idx="297">
                  <c:v>22.79941738725438</c:v>
                </c:pt>
                <c:pt idx="298">
                  <c:v>22.846314890311987</c:v>
                </c:pt>
                <c:pt idx="299">
                  <c:v>22.893691069839178</c:v>
                </c:pt>
                <c:pt idx="300">
                  <c:v>22.941545855057143</c:v>
                </c:pt>
                <c:pt idx="301">
                  <c:v>22.989879174486191</c:v>
                </c:pt>
                <c:pt idx="302">
                  <c:v>23.038690955946322</c:v>
                </c:pt>
                <c:pt idx="303">
                  <c:v>23.087981126557565</c:v>
                </c:pt>
                <c:pt idx="304">
                  <c:v>23.137749612741004</c:v>
                </c:pt>
                <c:pt idx="305">
                  <c:v>23.187996340218774</c:v>
                </c:pt>
                <c:pt idx="306">
                  <c:v>23.238721234014974</c:v>
                </c:pt>
                <c:pt idx="307">
                  <c:v>23.289924218456122</c:v>
                </c:pt>
                <c:pt idx="308">
                  <c:v>23.341605217171377</c:v>
                </c:pt>
                <c:pt idx="309">
                  <c:v>23.393764153094025</c:v>
                </c:pt>
                <c:pt idx="310">
                  <c:v>23.446400948460791</c:v>
                </c:pt>
                <c:pt idx="311">
                  <c:v>23.499515524813432</c:v>
                </c:pt>
                <c:pt idx="312">
                  <c:v>23.553107802999079</c:v>
                </c:pt>
                <c:pt idx="313">
                  <c:v>23.607177703170237</c:v>
                </c:pt>
                <c:pt idx="314">
                  <c:v>23.66172514478626</c:v>
                </c:pt>
                <c:pt idx="315">
                  <c:v>23.71675004661347</c:v>
                </c:pt>
                <c:pt idx="316">
                  <c:v>23.772252326725493</c:v>
                </c:pt>
                <c:pt idx="317">
                  <c:v>23.828231902504513</c:v>
                </c:pt>
                <c:pt idx="318">
                  <c:v>23.884688690641269</c:v>
                </c:pt>
                <c:pt idx="319">
                  <c:v>23.94162260713631</c:v>
                </c:pt>
                <c:pt idx="320">
                  <c:v>23.999033567299875</c:v>
                </c:pt>
                <c:pt idx="321">
                  <c:v>24.056921485753037</c:v>
                </c:pt>
                <c:pt idx="322">
                  <c:v>24.115286276428378</c:v>
                </c:pt>
                <c:pt idx="323">
                  <c:v>24.174127852570109</c:v>
                </c:pt>
                <c:pt idx="324">
                  <c:v>24.233446126735089</c:v>
                </c:pt>
                <c:pt idx="325">
                  <c:v>24.293241010793736</c:v>
                </c:pt>
                <c:pt idx="326">
                  <c:v>24.353512415929913</c:v>
                </c:pt>
                <c:pt idx="327">
                  <c:v>24.414260252642293</c:v>
                </c:pt>
                <c:pt idx="328">
                  <c:v>24.475484430744586</c:v>
                </c:pt>
                <c:pt idx="329">
                  <c:v>24.537184859366562</c:v>
                </c:pt>
                <c:pt idx="330">
                  <c:v>24.599361446954163</c:v>
                </c:pt>
                <c:pt idx="331">
                  <c:v>24.662014101270984</c:v>
                </c:pt>
                <c:pt idx="332">
                  <c:v>24.725142729398044</c:v>
                </c:pt>
                <c:pt idx="333">
                  <c:v>24.788747237735265</c:v>
                </c:pt>
                <c:pt idx="334">
                  <c:v>24.85282753200147</c:v>
                </c:pt>
                <c:pt idx="335">
                  <c:v>24.917383517235635</c:v>
                </c:pt>
                <c:pt idx="336">
                  <c:v>24.982415097797457</c:v>
                </c:pt>
                <c:pt idx="337">
                  <c:v>25.047922177367695</c:v>
                </c:pt>
                <c:pt idx="338">
                  <c:v>25.113904658949195</c:v>
                </c:pt>
                <c:pt idx="339">
                  <c:v>25.180362444867569</c:v>
                </c:pt>
                <c:pt idx="340">
                  <c:v>25.247295436771992</c:v>
                </c:pt>
                <c:pt idx="341">
                  <c:v>25.314703535635658</c:v>
                </c:pt>
                <c:pt idx="342">
                  <c:v>25.382586641756689</c:v>
                </c:pt>
                <c:pt idx="343">
                  <c:v>25.450944654758928</c:v>
                </c:pt>
                <c:pt idx="344">
                  <c:v>25.519777473592399</c:v>
                </c:pt>
                <c:pt idx="345">
                  <c:v>25.589084996534211</c:v>
                </c:pt>
                <c:pt idx="346">
                  <c:v>25.658867121189473</c:v>
                </c:pt>
                <c:pt idx="347">
                  <c:v>25.729123744491744</c:v>
                </c:pt>
                <c:pt idx="348">
                  <c:v>25.799854762703944</c:v>
                </c:pt>
                <c:pt idx="349">
                  <c:v>25.871060071419038</c:v>
                </c:pt>
                <c:pt idx="350">
                  <c:v>25.942739565560942</c:v>
                </c:pt>
                <c:pt idx="351">
                  <c:v>26.014893139384867</c:v>
                </c:pt>
                <c:pt idx="352">
                  <c:v>26.087520686478911</c:v>
                </c:pt>
                <c:pt idx="353">
                  <c:v>26.160622099763714</c:v>
                </c:pt>
                <c:pt idx="354">
                  <c:v>26.234197271494281</c:v>
                </c:pt>
                <c:pt idx="355">
                  <c:v>26.308246093260209</c:v>
                </c:pt>
                <c:pt idx="356">
                  <c:v>26.382768455986479</c:v>
                </c:pt>
                <c:pt idx="357">
                  <c:v>26.457764249934485</c:v>
                </c:pt>
                <c:pt idx="358">
                  <c:v>26.533233364702596</c:v>
                </c:pt>
                <c:pt idx="359">
                  <c:v>26.609175689226959</c:v>
                </c:pt>
                <c:pt idx="360">
                  <c:v>26.685591111782742</c:v>
                </c:pt>
                <c:pt idx="361">
                  <c:v>26.762479519984254</c:v>
                </c:pt>
                <c:pt idx="362">
                  <c:v>26.839840800786078</c:v>
                </c:pt>
                <c:pt idx="363">
                  <c:v>26.917674840484437</c:v>
                </c:pt>
                <c:pt idx="364">
                  <c:v>26.99598152471674</c:v>
                </c:pt>
                <c:pt idx="365">
                  <c:v>27.074760738463624</c:v>
                </c:pt>
                <c:pt idx="366">
                  <c:v>27.154012366049301</c:v>
                </c:pt>
                <c:pt idx="367">
                  <c:v>27.23373629114235</c:v>
                </c:pt>
                <c:pt idx="368">
                  <c:v>27.3139323967564</c:v>
                </c:pt>
                <c:pt idx="369">
                  <c:v>27.39460056525138</c:v>
                </c:pt>
                <c:pt idx="370">
                  <c:v>27.475740678334319</c:v>
                </c:pt>
                <c:pt idx="371">
                  <c:v>27.557352617059792</c:v>
                </c:pt>
                <c:pt idx="372">
                  <c:v>27.639436261831065</c:v>
                </c:pt>
                <c:pt idx="373">
                  <c:v>27.721991492400889</c:v>
                </c:pt>
                <c:pt idx="374">
                  <c:v>27.805018187872747</c:v>
                </c:pt>
                <c:pt idx="375">
                  <c:v>27.888516226700858</c:v>
                </c:pt>
                <c:pt idx="376">
                  <c:v>27.97248548669188</c:v>
                </c:pt>
                <c:pt idx="377">
                  <c:v>28.056925845005253</c:v>
                </c:pt>
                <c:pt idx="378">
                  <c:v>28.14183717815456</c:v>
                </c:pt>
                <c:pt idx="379">
                  <c:v>28.227219362007986</c:v>
                </c:pt>
                <c:pt idx="380">
                  <c:v>28.313072271789224</c:v>
                </c:pt>
                <c:pt idx="381">
                  <c:v>28.399395782078841</c:v>
                </c:pt>
                <c:pt idx="382">
                  <c:v>28.486189766814618</c:v>
                </c:pt>
                <c:pt idx="383">
                  <c:v>28.573454099292576</c:v>
                </c:pt>
                <c:pt idx="384">
                  <c:v>28.661188652168221</c:v>
                </c:pt>
                <c:pt idx="385">
                  <c:v>28.749393297457004</c:v>
                </c:pt>
                <c:pt idx="386">
                  <c:v>28.838067906535571</c:v>
                </c:pt>
                <c:pt idx="387">
                  <c:v>28.92721235014244</c:v>
                </c:pt>
                <c:pt idx="388">
                  <c:v>29.016826498379146</c:v>
                </c:pt>
                <c:pt idx="389">
                  <c:v>29.106910220710915</c:v>
                </c:pt>
                <c:pt idx="390">
                  <c:v>29.197463385967808</c:v>
                </c:pt>
                <c:pt idx="391">
                  <c:v>29.28848586234551</c:v>
                </c:pt>
                <c:pt idx="392">
                  <c:v>29.37997751740636</c:v>
                </c:pt>
                <c:pt idx="393">
                  <c:v>29.471938218080368</c:v>
                </c:pt>
                <c:pt idx="394">
                  <c:v>29.564367830665788</c:v>
                </c:pt>
                <c:pt idx="395">
                  <c:v>29.657266220830365</c:v>
                </c:pt>
                <c:pt idx="396">
                  <c:v>29.750633253612591</c:v>
                </c:pt>
                <c:pt idx="397">
                  <c:v>29.844468793421925</c:v>
                </c:pt>
                <c:pt idx="398">
                  <c:v>29.938772704040275</c:v>
                </c:pt>
                <c:pt idx="399">
                  <c:v>30.03354484862291</c:v>
                </c:pt>
                <c:pt idx="400">
                  <c:v>30.128785089699136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99E-1741-B90F-BC517219F0F8}"/>
            </c:ext>
          </c:extLst>
        </c:ser>
        <c:ser>
          <c:idx val="1"/>
          <c:order val="9"/>
          <c:tx>
            <c:v>"point"</c:v>
          </c:tx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8575">
                  <a:noFill/>
                </a:ln>
              </c:spPr>
            </c:marker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8843-C040-8A22-8873770348E5}"/>
              </c:ext>
            </c:extLst>
          </c:dPt>
          <c:xVal>
            <c:numRef>
              <c:f>Reaction1!$V$26</c:f>
              <c:numCache>
                <c:formatCode>General</c:formatCode>
                <c:ptCount val="1"/>
                <c:pt idx="0">
                  <c:v>-0.42</c:v>
                </c:pt>
              </c:numCache>
            </c:numRef>
          </c:xVal>
          <c:yVal>
            <c:numRef>
              <c:f>Reaction1!$V$25</c:f>
              <c:numCache>
                <c:formatCode>General</c:formatCode>
                <c:ptCount val="1"/>
                <c:pt idx="0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43-C040-8A22-887377034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57936"/>
        <c:axId val="701131696"/>
      </c:scatterChart>
      <c:valAx>
        <c:axId val="70115793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1696"/>
        <c:crosses val="autoZero"/>
        <c:crossBetween val="midCat"/>
      </c:valAx>
      <c:valAx>
        <c:axId val="701131696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5793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Calculation1!$E$10</c:f>
          <c:strCache>
            <c:ptCount val="1"/>
            <c:pt idx="0">
              <c:v>17O(d,p)18O</c:v>
            </c:pt>
          </c:strCache>
        </c:strRef>
      </c:tx>
      <c:layout>
        <c:manualLayout>
          <c:xMode val="edge"/>
          <c:yMode val="edge"/>
          <c:x val="0.1515663940065744"/>
          <c:y val="6.32054176072234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7.5555555555555556E-2"/>
          <c:y val="1.3333333333333334E-2"/>
          <c:w val="0.9244444444444444"/>
          <c:h val="0.933333333333333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Calculation3!$S$5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Calculation1!$S$6:$S$406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0.13305215729361064</c:v>
                </c:pt>
                <c:pt idx="100">
                  <c:v>0.45754175678627551</c:v>
                </c:pt>
                <c:pt idx="101">
                  <c:v>0.78159228470455777</c:v>
                </c:pt>
                <c:pt idx="102">
                  <c:v>1.1048927718891057</c:v>
                </c:pt>
                <c:pt idx="103">
                  <c:v>1.4271329689434371</c:v>
                </c:pt>
                <c:pt idx="104">
                  <c:v>1.7480036439590911</c:v>
                </c:pt>
                <c:pt idx="105">
                  <c:v>2.0671968792643711</c:v>
                </c:pt>
                <c:pt idx="106">
                  <c:v>2.384406366911898</c:v>
                </c:pt>
                <c:pt idx="107">
                  <c:v>2.6993277026214506</c:v>
                </c:pt>
                <c:pt idx="108">
                  <c:v>3.0116586778959125</c:v>
                </c:pt>
                <c:pt idx="109">
                  <c:v>3.3210995700301931</c:v>
                </c:pt>
                <c:pt idx="110">
                  <c:v>3.6273534297345686</c:v>
                </c:pt>
                <c:pt idx="111">
                  <c:v>3.9301263660966965</c:v>
                </c:pt>
                <c:pt idx="112">
                  <c:v>4.2291278286086049</c:v>
                </c:pt>
                <c:pt idx="113">
                  <c:v>4.524070885988194</c:v>
                </c:pt>
                <c:pt idx="114">
                  <c:v>4.8146725015275837</c:v>
                </c:pt>
                <c:pt idx="115">
                  <c:v>5.100653804704109</c:v>
                </c:pt>
                <c:pt idx="116">
                  <c:v>5.3817403587933335</c:v>
                </c:pt>
                <c:pt idx="117">
                  <c:v>5.6576624242271842</c:v>
                </c:pt>
                <c:pt idx="118">
                  <c:v>5.9281552174446519</c:v>
                </c:pt>
                <c:pt idx="119">
                  <c:v>6.1929591649864424</c:v>
                </c:pt>
                <c:pt idx="120">
                  <c:v>6.4518201525899208</c:v>
                </c:pt>
                <c:pt idx="121">
                  <c:v>6.7044897690452041</c:v>
                </c:pt>
                <c:pt idx="122">
                  <c:v>6.9507255445784395</c:v>
                </c:pt>
                <c:pt idx="123">
                  <c:v>7.1902911835334757</c:v>
                </c:pt>
                <c:pt idx="124">
                  <c:v>7.4229567911286862</c:v>
                </c:pt>
                <c:pt idx="125">
                  <c:v>7.6484990940712665</c:v>
                </c:pt>
                <c:pt idx="126">
                  <c:v>7.8667016548173718</c:v>
                </c:pt>
                <c:pt idx="127">
                  <c:v>8.0773550792724507</c:v>
                </c:pt>
                <c:pt idx="128">
                  <c:v>8.2802572177324496</c:v>
                </c:pt>
                <c:pt idx="129">
                  <c:v>8.4752133588730914</c:v>
                </c:pt>
                <c:pt idx="130">
                  <c:v>8.6620364166009995</c:v>
                </c:pt>
                <c:pt idx="131">
                  <c:v>8.8405471095874972</c:v>
                </c:pt>
                <c:pt idx="132">
                  <c:v>9.0105741333125984</c:v>
                </c:pt>
                <c:pt idx="133">
                  <c:v>9.1719543244543011</c:v>
                </c:pt>
                <c:pt idx="134">
                  <c:v>9.3245328174652524</c:v>
                </c:pt>
                <c:pt idx="135">
                  <c:v>9.4681631931866566</c:v>
                </c:pt>
                <c:pt idx="136">
                  <c:v>9.60270761935673</c:v>
                </c:pt>
                <c:pt idx="137">
                  <c:v>9.7280369828789119</c:v>
                </c:pt>
                <c:pt idx="138">
                  <c:v>9.8440310137228924</c:v>
                </c:pt>
                <c:pt idx="139">
                  <c:v>9.9505784003395306</c:v>
                </c:pt>
                <c:pt idx="140">
                  <c:v>10.047576896478965</c:v>
                </c:pt>
                <c:pt idx="141">
                  <c:v>10.134933419309341</c:v>
                </c:pt>
                <c:pt idx="142">
                  <c:v>10.212564138742049</c:v>
                </c:pt>
                <c:pt idx="143">
                  <c:v>10.280394557877749</c:v>
                </c:pt>
                <c:pt idx="144">
                  <c:v>10.338359584495933</c:v>
                </c:pt>
                <c:pt idx="145">
                  <c:v>10.386403593519507</c:v>
                </c:pt>
                <c:pt idx="146">
                  <c:v>10.424480480394363</c:v>
                </c:pt>
                <c:pt idx="147">
                  <c:v>10.452553705332779</c:v>
                </c:pt>
                <c:pt idx="148">
                  <c:v>10.47059632837815</c:v>
                </c:pt>
                <c:pt idx="149">
                  <c:v>10.478591035257432</c:v>
                </c:pt>
                <c:pt idx="150">
                  <c:v>10.47653015399646</c:v>
                </c:pt>
                <c:pt idx="151">
                  <c:v>10.464415662282228</c:v>
                </c:pt>
                <c:pt idx="152">
                  <c:v>10.442259185565025</c:v>
                </c:pt>
                <c:pt idx="153">
                  <c:v>10.410081985902295</c:v>
                </c:pt>
                <c:pt idx="154">
                  <c:v>10.367914941554886</c:v>
                </c:pt>
                <c:pt idx="155">
                  <c:v>10.315798517355296</c:v>
                </c:pt>
                <c:pt idx="156">
                  <c:v>10.253782725876331</c:v>
                </c:pt>
                <c:pt idx="157">
                  <c:v>10.18192707943747</c:v>
                </c:pt>
                <c:pt idx="158">
                  <c:v>10.100300532994931</c:v>
                </c:pt>
                <c:pt idx="159">
                  <c:v>10.008981417970336</c:v>
                </c:pt>
                <c:pt idx="160">
                  <c:v>9.9080573670813781</c:v>
                </c:pt>
                <c:pt idx="161">
                  <c:v>9.7976252302466911</c:v>
                </c:pt>
                <c:pt idx="162">
                  <c:v>9.6777909816456038</c:v>
                </c:pt>
                <c:pt idx="163">
                  <c:v>9.5486696180219486</c:v>
                </c:pt>
                <c:pt idx="164">
                  <c:v>9.4103850483295481</c:v>
                </c:pt>
                <c:pt idx="165">
                  <c:v>9.2630699748252532</c:v>
                </c:pt>
                <c:pt idx="166">
                  <c:v>9.1068657657236454</c:v>
                </c:pt>
                <c:pt idx="167">
                  <c:v>8.9419223195356263</c:v>
                </c:pt>
                <c:pt idx="168">
                  <c:v>8.7683979212210428</c:v>
                </c:pt>
                <c:pt idx="169">
                  <c:v>8.5864590902934346</c:v>
                </c:pt>
                <c:pt idx="170">
                  <c:v>8.396280421022615</c:v>
                </c:pt>
                <c:pt idx="171">
                  <c:v>8.1980444148884928</c:v>
                </c:pt>
                <c:pt idx="172">
                  <c:v>7.9919413054468516</c:v>
                </c:pt>
                <c:pt idx="173">
                  <c:v>7.7781688757752061</c:v>
                </c:pt>
                <c:pt idx="174">
                  <c:v>7.55693226867389</c:v>
                </c:pt>
                <c:pt idx="175">
                  <c:v>7.3284437898045205</c:v>
                </c:pt>
                <c:pt idx="176">
                  <c:v>7.0929227039547538</c:v>
                </c:pt>
                <c:pt idx="177">
                  <c:v>6.850595024624849</c:v>
                </c:pt>
                <c:pt idx="178">
                  <c:v>6.6016932971379463</c:v>
                </c:pt>
                <c:pt idx="179">
                  <c:v>6.3464563754821981</c:v>
                </c:pt>
                <c:pt idx="180">
                  <c:v>6.0851291930989149</c:v>
                </c:pt>
                <c:pt idx="181">
                  <c:v>5.8179625278366709</c:v>
                </c:pt>
                <c:pt idx="182">
                  <c:v>5.5452127612969244</c:v>
                </c:pt>
                <c:pt idx="183">
                  <c:v>5.2671416328021188</c:v>
                </c:pt>
                <c:pt idx="184">
                  <c:v>4.9840159882223114</c:v>
                </c:pt>
                <c:pt idx="185">
                  <c:v>4.6961075239014392</c:v>
                </c:pt>
                <c:pt idx="186">
                  <c:v>4.4036925259288759</c:v>
                </c:pt>
                <c:pt idx="187">
                  <c:v>4.1070516050065526</c:v>
                </c:pt>
                <c:pt idx="188">
                  <c:v>3.8064694271660287</c:v>
                </c:pt>
                <c:pt idx="189">
                  <c:v>3.5022344405939441</c:v>
                </c:pt>
                <c:pt idx="190">
                  <c:v>3.1946385988279955</c:v>
                </c:pt>
                <c:pt idx="191">
                  <c:v>2.8839770805890668</c:v>
                </c:pt>
                <c:pt idx="192">
                  <c:v>2.5705480065183721</c:v>
                </c:pt>
                <c:pt idx="193">
                  <c:v>2.2546521530914325</c:v>
                </c:pt>
                <c:pt idx="194">
                  <c:v>1.9365926639834425</c:v>
                </c:pt>
                <c:pt idx="195">
                  <c:v>1.616674759162984</c:v>
                </c:pt>
                <c:pt idx="196">
                  <c:v>1.2952054419932715</c:v>
                </c:pt>
                <c:pt idx="197">
                  <c:v>0.9724932046219904</c:v>
                </c:pt>
                <c:pt idx="198">
                  <c:v>0.6488477319424536</c:v>
                </c:pt>
                <c:pt idx="199">
                  <c:v>0.32457960441016076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09-448C-9ED1-A94D0DFC9D60}"/>
            </c:ext>
          </c:extLst>
        </c:ser>
        <c:ser>
          <c:idx val="1"/>
          <c:order val="1"/>
          <c:tx>
            <c:strRef>
              <c:f>Calculation3!$T$5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Calculation1!$T$6:$T$406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1.5248617443639633E-15</c:v>
                </c:pt>
                <c:pt idx="201">
                  <c:v>9.2919194080248787E-3</c:v>
                </c:pt>
                <c:pt idx="202">
                  <c:v>1.8583371232017306E-2</c:v>
                </c:pt>
                <c:pt idx="203">
                  <c:v>2.7873887911477442E-2</c:v>
                </c:pt>
                <c:pt idx="204">
                  <c:v>3.7163001932961869E-2</c:v>
                </c:pt>
                <c:pt idx="205">
                  <c:v>4.6450245853611141E-2</c:v>
                </c:pt>
                <c:pt idx="206">
                  <c:v>5.5735152324672223E-2</c:v>
                </c:pt>
                <c:pt idx="207">
                  <c:v>6.5017254115016215E-2</c:v>
                </c:pt>
                <c:pt idx="208">
                  <c:v>7.4296084134650178E-2</c:v>
                </c:pt>
                <c:pt idx="209">
                  <c:v>8.3571175458221875E-2</c:v>
                </c:pt>
                <c:pt idx="210">
                  <c:v>9.2842061348516094E-2</c:v>
                </c:pt>
                <c:pt idx="211">
                  <c:v>0.10210827527994168</c:v>
                </c:pt>
                <c:pt idx="212">
                  <c:v>0.11136935096200777</c:v>
                </c:pt>
                <c:pt idx="213">
                  <c:v>0.12062482236278842</c:v>
                </c:pt>
                <c:pt idx="214">
                  <c:v>0.12987422373237378</c:v>
                </c:pt>
                <c:pt idx="215">
                  <c:v>0.13911708962630775</c:v>
                </c:pt>
                <c:pt idx="216">
                  <c:v>0.14835295492900949</c:v>
                </c:pt>
                <c:pt idx="217">
                  <c:v>0.15758135487717898</c:v>
                </c:pt>
                <c:pt idx="218">
                  <c:v>0.16680182508318464</c:v>
                </c:pt>
                <c:pt idx="219">
                  <c:v>0.17601390155843202</c:v>
                </c:pt>
                <c:pt idx="220">
                  <c:v>0.18521712073671245</c:v>
                </c:pt>
                <c:pt idx="221">
                  <c:v>0.19441101949753034</c:v>
                </c:pt>
                <c:pt idx="222">
                  <c:v>0.20359513518940831</c:v>
                </c:pt>
                <c:pt idx="223">
                  <c:v>0.21276900565316825</c:v>
                </c:pt>
                <c:pt idx="224">
                  <c:v>0.22193216924518824</c:v>
                </c:pt>
                <c:pt idx="225">
                  <c:v>0.23108416486063291</c:v>
                </c:pt>
                <c:pt idx="226">
                  <c:v>0.24022453195665716</c:v>
                </c:pt>
                <c:pt idx="227">
                  <c:v>0.24935281057558131</c:v>
                </c:pt>
                <c:pt idx="228">
                  <c:v>0.25846854136803687</c:v>
                </c:pt>
                <c:pt idx="229">
                  <c:v>0.2675712656160818</c:v>
                </c:pt>
                <c:pt idx="230">
                  <c:v>0.27666052525628371</c:v>
                </c:pt>
                <c:pt idx="231">
                  <c:v>0.2857358629027707</c:v>
                </c:pt>
                <c:pt idx="232">
                  <c:v>0.29479682187024753</c:v>
                </c:pt>
                <c:pt idx="233">
                  <c:v>0.3038429461969766</c:v>
                </c:pt>
                <c:pt idx="234">
                  <c:v>0.31287378066772298</c:v>
                </c:pt>
                <c:pt idx="235">
                  <c:v>0.32188887083666129</c:v>
                </c:pt>
                <c:pt idx="236">
                  <c:v>0.33088776305024425</c:v>
                </c:pt>
                <c:pt idx="237">
                  <c:v>0.33987000447003118</c:v>
                </c:pt>
                <c:pt idx="238">
                  <c:v>0.34883514309547575</c:v>
                </c:pt>
                <c:pt idx="239">
                  <c:v>0.35778272778667108</c:v>
                </c:pt>
                <c:pt idx="240">
                  <c:v>0.36671230828705187</c:v>
                </c:pt>
                <c:pt idx="241">
                  <c:v>0.37562343524605224</c:v>
                </c:pt>
                <c:pt idx="242">
                  <c:v>0.38451566024171768</c:v>
                </c:pt>
                <c:pt idx="243">
                  <c:v>0.3933885358032696</c:v>
                </c:pt>
                <c:pt idx="244">
                  <c:v>0.40224161543362452</c:v>
                </c:pt>
                <c:pt idx="245">
                  <c:v>0.41107445363186051</c:v>
                </c:pt>
                <c:pt idx="246">
                  <c:v>0.41988660591563676</c:v>
                </c:pt>
                <c:pt idx="247">
                  <c:v>0.42867762884356031</c:v>
                </c:pt>
                <c:pt idx="248">
                  <c:v>0.43744708003750071</c:v>
                </c:pt>
                <c:pt idx="249">
                  <c:v>0.44619451820485106</c:v>
                </c:pt>
                <c:pt idx="250">
                  <c:v>0.4549195031607346</c:v>
                </c:pt>
                <c:pt idx="251">
                  <c:v>0.46362159585015583</c:v>
                </c:pt>
                <c:pt idx="252">
                  <c:v>0.47230035837009388</c:v>
                </c:pt>
                <c:pt idx="253">
                  <c:v>0.48095535399153894</c:v>
                </c:pt>
                <c:pt idx="254">
                  <c:v>0.48958614718146903</c:v>
                </c:pt>
                <c:pt idx="255">
                  <c:v>0.49819230362476663</c:v>
                </c:pt>
                <c:pt idx="256">
                  <c:v>0.50677339024607393</c:v>
                </c:pt>
                <c:pt idx="257">
                  <c:v>0.51532897523158661</c:v>
                </c:pt>
                <c:pt idx="258">
                  <c:v>0.52385862805078209</c:v>
                </c:pt>
                <c:pt idx="259">
                  <c:v>0.53236191947808598</c:v>
                </c:pt>
                <c:pt idx="260">
                  <c:v>0.5408384216144706</c:v>
                </c:pt>
                <c:pt idx="261">
                  <c:v>0.54928770790898696</c:v>
                </c:pt>
                <c:pt idx="262">
                  <c:v>0.55770935318023085</c:v>
                </c:pt>
                <c:pt idx="263">
                  <c:v>0.56610293363773778</c:v>
                </c:pt>
                <c:pt idx="264">
                  <c:v>0.57446802690330878</c:v>
                </c:pt>
                <c:pt idx="265">
                  <c:v>0.58280421203226496</c:v>
                </c:pt>
                <c:pt idx="266">
                  <c:v>0.59111106953463111</c:v>
                </c:pt>
                <c:pt idx="267">
                  <c:v>0.59938818139624406</c:v>
                </c:pt>
                <c:pt idx="268">
                  <c:v>0.60763513109978828</c:v>
                </c:pt>
                <c:pt idx="269">
                  <c:v>0.61585150364575525</c:v>
                </c:pt>
                <c:pt idx="270">
                  <c:v>0.62403688557332759</c:v>
                </c:pt>
                <c:pt idx="271">
                  <c:v>0.63219086498118471</c:v>
                </c:pt>
                <c:pt idx="272">
                  <c:v>0.64031303154822994</c:v>
                </c:pt>
                <c:pt idx="273">
                  <c:v>0.64840297655423906</c:v>
                </c:pt>
                <c:pt idx="274">
                  <c:v>0.65646029290042784</c:v>
                </c:pt>
                <c:pt idx="275">
                  <c:v>0.66448457512993764</c:v>
                </c:pt>
                <c:pt idx="276">
                  <c:v>0.67247541944823797</c:v>
                </c:pt>
                <c:pt idx="277">
                  <c:v>0.68043242374344748</c:v>
                </c:pt>
                <c:pt idx="278">
                  <c:v>0.68835518760656811</c:v>
                </c:pt>
                <c:pt idx="279">
                  <c:v>0.69624331235163373</c:v>
                </c:pt>
                <c:pt idx="280">
                  <c:v>0.70409640103577364</c:v>
                </c:pt>
                <c:pt idx="281">
                  <c:v>0.71191405847918698</c:v>
                </c:pt>
                <c:pt idx="282">
                  <c:v>0.71969589128502864</c:v>
                </c:pt>
                <c:pt idx="283">
                  <c:v>0.72744150785920558</c:v>
                </c:pt>
                <c:pt idx="284">
                  <c:v>0.73515051843008317</c:v>
                </c:pt>
                <c:pt idx="285">
                  <c:v>0.74282253506809803</c:v>
                </c:pt>
                <c:pt idx="286">
                  <c:v>0.75045717170527981</c:v>
                </c:pt>
                <c:pt idx="287">
                  <c:v>0.75805404415467914</c:v>
                </c:pt>
                <c:pt idx="288">
                  <c:v>0.76561277012969986</c:v>
                </c:pt>
                <c:pt idx="289">
                  <c:v>0.77313296926333652</c:v>
                </c:pt>
                <c:pt idx="290">
                  <c:v>0.78061426312731474</c:v>
                </c:pt>
                <c:pt idx="291">
                  <c:v>0.78805627525113531</c:v>
                </c:pt>
                <c:pt idx="292">
                  <c:v>0.79545863114101767</c:v>
                </c:pt>
                <c:pt idx="293">
                  <c:v>0.80282095829874567</c:v>
                </c:pt>
                <c:pt idx="294">
                  <c:v>0.81014288624041142</c:v>
                </c:pt>
                <c:pt idx="295">
                  <c:v>0.81742404651506029</c:v>
                </c:pt>
                <c:pt idx="296">
                  <c:v>0.82466407272323017</c:v>
                </c:pt>
                <c:pt idx="297">
                  <c:v>0.8318626005353903</c:v>
                </c:pt>
                <c:pt idx="298">
                  <c:v>0.83901926771027435</c:v>
                </c:pt>
                <c:pt idx="299">
                  <c:v>0.84613371411310978</c:v>
                </c:pt>
                <c:pt idx="300">
                  <c:v>0.85320558173373895</c:v>
                </c:pt>
                <c:pt idx="301">
                  <c:v>0.86023451470463708</c:v>
                </c:pt>
                <c:pt idx="302">
                  <c:v>0.8672201593188168</c:v>
                </c:pt>
                <c:pt idx="303">
                  <c:v>0.87416216404763081</c:v>
                </c:pt>
                <c:pt idx="304">
                  <c:v>0.88106017955845861</c:v>
                </c:pt>
                <c:pt idx="305">
                  <c:v>0.88791385873228657</c:v>
                </c:pt>
                <c:pt idx="306">
                  <c:v>0.8947228566811759</c:v>
                </c:pt>
                <c:pt idx="307">
                  <c:v>0.90148683076561709</c:v>
                </c:pt>
                <c:pt idx="308">
                  <c:v>0.90820544061177244</c:v>
                </c:pt>
                <c:pt idx="309">
                  <c:v>0.91487834812860436</c:v>
                </c:pt>
                <c:pt idx="310">
                  <c:v>0.92150521752488856</c:v>
                </c:pt>
                <c:pt idx="311">
                  <c:v>0.92808571532611128</c:v>
                </c:pt>
                <c:pt idx="312">
                  <c:v>0.93461951039125113</c:v>
                </c:pt>
                <c:pt idx="313">
                  <c:v>0.94110627392944124</c:v>
                </c:pt>
                <c:pt idx="314">
                  <c:v>0.94754567951651569</c:v>
                </c:pt>
                <c:pt idx="315">
                  <c:v>0.95393740311143527</c:v>
                </c:pt>
                <c:pt idx="316">
                  <c:v>0.96028112307259395</c:v>
                </c:pt>
                <c:pt idx="317">
                  <c:v>0.96657652017400375</c:v>
                </c:pt>
                <c:pt idx="318">
                  <c:v>0.97282327762135978</c:v>
                </c:pt>
                <c:pt idx="319">
                  <c:v>0.9790210810679808</c:v>
                </c:pt>
                <c:pt idx="320">
                  <c:v>0.98516961863062791</c:v>
                </c:pt>
                <c:pt idx="321">
                  <c:v>0.99126858090519954</c:v>
                </c:pt>
                <c:pt idx="322">
                  <c:v>0.99731766098230057</c:v>
                </c:pt>
                <c:pt idx="323">
                  <c:v>1.003316554462687</c:v>
                </c:pt>
                <c:pt idx="324">
                  <c:v>1.0092649594725827</c:v>
                </c:pt>
                <c:pt idx="325">
                  <c:v>1.0151625766788714</c:v>
                </c:pt>
                <c:pt idx="326">
                  <c:v>1.0210091093041598</c:v>
                </c:pt>
                <c:pt idx="327">
                  <c:v>1.0268042631417105</c:v>
                </c:pt>
                <c:pt idx="328">
                  <c:v>1.0325477465702471</c:v>
                </c:pt>
                <c:pt idx="329">
                  <c:v>1.0382392705686312</c:v>
                </c:pt>
                <c:pt idx="330">
                  <c:v>1.0438785487304036</c:v>
                </c:pt>
                <c:pt idx="331">
                  <c:v>1.0494652972781984</c:v>
                </c:pt>
                <c:pt idx="332">
                  <c:v>1.0549992350780226</c:v>
                </c:pt>
                <c:pt idx="333">
                  <c:v>1.0604800836534032</c:v>
                </c:pt>
                <c:pt idx="334">
                  <c:v>1.0659075671994007</c:v>
                </c:pt>
                <c:pt idx="335">
                  <c:v>1.0712814125964887</c:v>
                </c:pt>
                <c:pt idx="336">
                  <c:v>1.0766013494242954</c:v>
                </c:pt>
                <c:pt idx="337">
                  <c:v>1.0818671099752146</c:v>
                </c:pt>
                <c:pt idx="338">
                  <c:v>1.0870784292678752</c:v>
                </c:pt>
                <c:pt idx="339">
                  <c:v>1.0922350450604759</c:v>
                </c:pt>
                <c:pt idx="340">
                  <c:v>1.0973366978639825</c:v>
                </c:pt>
                <c:pt idx="341">
                  <c:v>1.1023831309551839</c:v>
                </c:pt>
                <c:pt idx="342">
                  <c:v>1.1073740903896125</c:v>
                </c:pt>
                <c:pt idx="343">
                  <c:v>1.1123093250143232</c:v>
                </c:pt>
                <c:pt idx="344">
                  <c:v>1.1171885864805302</c:v>
                </c:pt>
                <c:pt idx="345">
                  <c:v>1.1220116292561053</c:v>
                </c:pt>
                <c:pt idx="346">
                  <c:v>1.1267782106379343</c:v>
                </c:pt>
                <c:pt idx="347">
                  <c:v>1.1314880907641285</c:v>
                </c:pt>
                <c:pt idx="348">
                  <c:v>1.1361410326260963</c:v>
                </c:pt>
                <c:pt idx="349">
                  <c:v>1.1407368020804687</c:v>
                </c:pt>
                <c:pt idx="350">
                  <c:v>1.1452751678608828</c:v>
                </c:pt>
                <c:pt idx="351">
                  <c:v>1.149755901589619</c:v>
                </c:pt>
                <c:pt idx="352">
                  <c:v>1.1541787777890935</c:v>
                </c:pt>
                <c:pt idx="353">
                  <c:v>1.1585435738932042</c:v>
                </c:pt>
                <c:pt idx="354">
                  <c:v>1.1628500702585312</c:v>
                </c:pt>
                <c:pt idx="355">
                  <c:v>1.1670980501753894</c:v>
                </c:pt>
                <c:pt idx="356">
                  <c:v>1.1712872998787336</c:v>
                </c:pt>
                <c:pt idx="357">
                  <c:v>1.1754176085589152</c:v>
                </c:pt>
                <c:pt idx="358">
                  <c:v>1.1794887683722914</c:v>
                </c:pt>
                <c:pt idx="359">
                  <c:v>1.1835005744516829</c:v>
                </c:pt>
                <c:pt idx="360">
                  <c:v>1.1874528249166842</c:v>
                </c:pt>
                <c:pt idx="361">
                  <c:v>1.1913453208838225</c:v>
                </c:pt>
                <c:pt idx="362">
                  <c:v>1.1951778664765653</c:v>
                </c:pt>
                <c:pt idx="363">
                  <c:v>1.198950268835177</c:v>
                </c:pt>
                <c:pt idx="364">
                  <c:v>1.2026623381264245</c:v>
                </c:pt>
                <c:pt idx="365">
                  <c:v>1.2063138875531307</c:v>
                </c:pt>
                <c:pt idx="366">
                  <c:v>1.2099047333635722</c:v>
                </c:pt>
                <c:pt idx="367">
                  <c:v>1.2134346948607277</c:v>
                </c:pt>
                <c:pt idx="368">
                  <c:v>1.2169035944113709</c:v>
                </c:pt>
                <c:pt idx="369">
                  <c:v>1.2203112574550086</c:v>
                </c:pt>
                <c:pt idx="370">
                  <c:v>1.2236575125126645</c:v>
                </c:pt>
                <c:pt idx="371">
                  <c:v>1.2269421911955105</c:v>
                </c:pt>
                <c:pt idx="372">
                  <c:v>1.2301651282133372</c:v>
                </c:pt>
                <c:pt idx="373">
                  <c:v>1.2333261613828741</c:v>
                </c:pt>
                <c:pt idx="374">
                  <c:v>1.2364251316359491</c:v>
                </c:pt>
                <c:pt idx="375">
                  <c:v>1.2394618830274948</c:v>
                </c:pt>
                <c:pt idx="376">
                  <c:v>1.2424362627433945</c:v>
                </c:pt>
                <c:pt idx="377">
                  <c:v>1.2453481211081723</c:v>
                </c:pt>
                <c:pt idx="378">
                  <c:v>1.2481973115925256</c:v>
                </c:pt>
                <c:pt idx="379">
                  <c:v>1.2509836908206982</c:v>
                </c:pt>
                <c:pt idx="380">
                  <c:v>1.2537071185776951</c:v>
                </c:pt>
                <c:pt idx="381">
                  <c:v>1.2563674578163393</c:v>
                </c:pt>
                <c:pt idx="382">
                  <c:v>1.2589645746641667</c:v>
                </c:pt>
                <c:pt idx="383">
                  <c:v>1.2614983384301637</c:v>
                </c:pt>
                <c:pt idx="384">
                  <c:v>1.2639686216113439</c:v>
                </c:pt>
                <c:pt idx="385">
                  <c:v>1.266375299899164</c:v>
                </c:pt>
                <c:pt idx="386">
                  <c:v>1.2687182521857785</c:v>
                </c:pt>
                <c:pt idx="387">
                  <c:v>1.2709973605701361</c:v>
                </c:pt>
                <c:pt idx="388">
                  <c:v>1.27321251036391</c:v>
                </c:pt>
                <c:pt idx="389">
                  <c:v>1.2753635900972708</c:v>
                </c:pt>
                <c:pt idx="390">
                  <c:v>1.2774504915244962</c:v>
                </c:pt>
                <c:pt idx="391">
                  <c:v>1.2794731096294165</c:v>
                </c:pt>
                <c:pt idx="392">
                  <c:v>1.2814313426307005</c:v>
                </c:pt>
                <c:pt idx="393">
                  <c:v>1.2833250919869772</c:v>
                </c:pt>
                <c:pt idx="394">
                  <c:v>1.285154262401794</c:v>
                </c:pt>
                <c:pt idx="395">
                  <c:v>1.2869187618284119</c:v>
                </c:pt>
                <c:pt idx="396">
                  <c:v>1.2886185014744393</c:v>
                </c:pt>
                <c:pt idx="397">
                  <c:v>1.2902533958062974</c:v>
                </c:pt>
                <c:pt idx="398">
                  <c:v>1.2918233625535265</c:v>
                </c:pt>
                <c:pt idx="399">
                  <c:v>1.2933283227129253</c:v>
                </c:pt>
                <c:pt idx="400">
                  <c:v>1.2947682005525265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09-448C-9ED1-A94D0DFC9D60}"/>
            </c:ext>
          </c:extLst>
        </c:ser>
        <c:ser>
          <c:idx val="2"/>
          <c:order val="2"/>
          <c:tx>
            <c:strRef>
              <c:f>Calculation3!$U$5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Calculation1!$U$6:$U$406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3.5485757669262603E-2</c:v>
                </c:pt>
                <c:pt idx="107">
                  <c:v>0.29549021038617868</c:v>
                </c:pt>
                <c:pt idx="108">
                  <c:v>0.55516559411895194</c:v>
                </c:pt>
                <c:pt idx="109">
                  <c:v>0.81422272461805323</c:v>
                </c:pt>
                <c:pt idx="110">
                  <c:v>1.0723731061439528</c:v>
                </c:pt>
                <c:pt idx="111">
                  <c:v>1.3293292527467924</c:v>
                </c:pt>
                <c:pt idx="112">
                  <c:v>1.5848050084215379</c:v>
                </c:pt>
                <c:pt idx="113">
                  <c:v>1.8385158657820229</c:v>
                </c:pt>
                <c:pt idx="114">
                  <c:v>2.0901792828990562</c:v>
                </c:pt>
                <c:pt idx="115">
                  <c:v>2.3395149979497258</c:v>
                </c:pt>
                <c:pt idx="116">
                  <c:v>2.5862453413274595</c:v>
                </c:pt>
                <c:pt idx="117">
                  <c:v>2.8300955448653267</c:v>
                </c:pt>
                <c:pt idx="118">
                  <c:v>3.0707940478281759</c:v>
                </c:pt>
                <c:pt idx="119">
                  <c:v>3.3080727993328645</c:v>
                </c:pt>
                <c:pt idx="120">
                  <c:v>3.5416675568597644</c:v>
                </c:pt>
                <c:pt idx="121">
                  <c:v>3.7713181805231519</c:v>
                </c:pt>
                <c:pt idx="122">
                  <c:v>3.9967689227727554</c:v>
                </c:pt>
                <c:pt idx="123">
                  <c:v>4.2177687132038022</c:v>
                </c:pt>
                <c:pt idx="124">
                  <c:v>4.4340714381584538</c:v>
                </c:pt>
                <c:pt idx="125">
                  <c:v>4.6454362148072024</c:v>
                </c:pt>
                <c:pt idx="126">
                  <c:v>4.8516276594050369</c:v>
                </c:pt>
                <c:pt idx="127">
                  <c:v>5.0524161494235997</c:v>
                </c:pt>
                <c:pt idx="128">
                  <c:v>5.247578079267452</c:v>
                </c:pt>
                <c:pt idx="129">
                  <c:v>5.4368961092896662</c:v>
                </c:pt>
                <c:pt idx="130">
                  <c:v>5.6201594078293908</c:v>
                </c:pt>
                <c:pt idx="131">
                  <c:v>5.7971638860019103</c:v>
                </c:pt>
                <c:pt idx="132">
                  <c:v>5.9677124249796831</c:v>
                </c:pt>
                <c:pt idx="133">
                  <c:v>6.1316150955112629</c:v>
                </c:pt>
                <c:pt idx="134">
                  <c:v>6.2886893694336337</c:v>
                </c:pt>
                <c:pt idx="135">
                  <c:v>6.4387603229424224</c:v>
                </c:pt>
                <c:pt idx="136">
                  <c:v>6.5816608313936156</c:v>
                </c:pt>
                <c:pt idx="137">
                  <c:v>6.7172317554198253</c:v>
                </c:pt>
                <c:pt idx="138">
                  <c:v>6.8453221181538622</c:v>
                </c:pt>
                <c:pt idx="139">
                  <c:v>6.9657892733622377</c:v>
                </c:pt>
                <c:pt idx="140">
                  <c:v>7.0784990643013685</c:v>
                </c:pt>
                <c:pt idx="141">
                  <c:v>7.1833259731195476</c:v>
                </c:pt>
                <c:pt idx="142">
                  <c:v>7.280153260638337</c:v>
                </c:pt>
                <c:pt idx="143">
                  <c:v>7.3688730963577047</c:v>
                </c:pt>
                <c:pt idx="144">
                  <c:v>7.4493866785401046</c:v>
                </c:pt>
                <c:pt idx="145">
                  <c:v>7.5216043442398037</c:v>
                </c:pt>
                <c:pt idx="146">
                  <c:v>7.5854456691548977</c:v>
                </c:pt>
                <c:pt idx="147">
                  <c:v>7.640839557190839</c:v>
                </c:pt>
                <c:pt idx="148">
                  <c:v>7.6877243196357057</c:v>
                </c:pt>
                <c:pt idx="149">
                  <c:v>7.7260477438590689</c:v>
                </c:pt>
                <c:pt idx="150">
                  <c:v>7.7557671514579418</c:v>
                </c:pt>
                <c:pt idx="151">
                  <c:v>7.7768494457850439</c:v>
                </c:pt>
                <c:pt idx="152">
                  <c:v>7.7892711488064705</c:v>
                </c:pt>
                <c:pt idx="153">
                  <c:v>7.7930184272477145</c:v>
                </c:pt>
                <c:pt idx="154">
                  <c:v>7.7880871079989173</c:v>
                </c:pt>
                <c:pt idx="155">
                  <c:v>7.7744826827622013</c:v>
                </c:pt>
                <c:pt idx="156">
                  <c:v>7.7522203019359068</c:v>
                </c:pt>
                <c:pt idx="157">
                  <c:v>7.7213247577425346</c:v>
                </c:pt>
                <c:pt idx="158">
                  <c:v>7.6818304566192026</c:v>
                </c:pt>
                <c:pt idx="159">
                  <c:v>7.6337813809013433</c:v>
                </c:pt>
                <c:pt idx="160">
                  <c:v>7.5772310398423253</c:v>
                </c:pt>
                <c:pt idx="161">
                  <c:v>7.5122424100235428</c:v>
                </c:pt>
                <c:pt idx="162">
                  <c:v>7.4388878652213304</c:v>
                </c:pt>
                <c:pt idx="163">
                  <c:v>7.3572490958088101</c:v>
                </c:pt>
                <c:pt idx="164">
                  <c:v>7.2674170177824298</c:v>
                </c:pt>
                <c:pt idx="165">
                  <c:v>7.1694916715144936</c:v>
                </c:pt>
                <c:pt idx="166">
                  <c:v>7.0635821103444583</c:v>
                </c:pt>
                <c:pt idx="167">
                  <c:v>6.9498062791330328</c:v>
                </c:pt>
                <c:pt idx="168">
                  <c:v>6.8282908829143674</c:v>
                </c:pt>
                <c:pt idx="169">
                  <c:v>6.6991712457925621</c:v>
                </c:pt>
                <c:pt idx="170">
                  <c:v>6.5625911602396778</c:v>
                </c:pt>
                <c:pt idx="171">
                  <c:v>6.4187027269630414</c:v>
                </c:pt>
                <c:pt idx="172">
                  <c:v>6.2676661855201887</c:v>
                </c:pt>
                <c:pt idx="173">
                  <c:v>6.109649735870085</c:v>
                </c:pt>
                <c:pt idx="174">
                  <c:v>5.9448293510593393</c:v>
                </c:pt>
                <c:pt idx="175">
                  <c:v>5.7733885812520178</c:v>
                </c:pt>
                <c:pt idx="176">
                  <c:v>5.595518349321293</c:v>
                </c:pt>
                <c:pt idx="177">
                  <c:v>5.4114167382305753</c:v>
                </c:pt>
                <c:pt idx="178">
                  <c:v>5.2212887704408848</c:v>
                </c:pt>
                <c:pt idx="179">
                  <c:v>5.0253461795901533</c:v>
                </c:pt>
                <c:pt idx="180">
                  <c:v>4.8238071746987021</c:v>
                </c:pt>
                <c:pt idx="181">
                  <c:v>4.6168961971634825</c:v>
                </c:pt>
                <c:pt idx="182">
                  <c:v>4.4048436708117285</c:v>
                </c:pt>
                <c:pt idx="183">
                  <c:v>4.1878857452923226</c:v>
                </c:pt>
                <c:pt idx="184">
                  <c:v>3.9662640330907037</c:v>
                </c:pt>
                <c:pt idx="185">
                  <c:v>3.7402253404601256</c:v>
                </c:pt>
                <c:pt idx="186">
                  <c:v>3.5100213925689587</c:v>
                </c:pt>
                <c:pt idx="187">
                  <c:v>3.2759085531701011</c:v>
                </c:pt>
                <c:pt idx="188">
                  <c:v>3.0381475391046839</c:v>
                </c:pt>
                <c:pt idx="189">
                  <c:v>2.7970031299580116</c:v>
                </c:pt>
                <c:pt idx="190">
                  <c:v>2.552743873191087</c:v>
                </c:pt>
                <c:pt idx="191">
                  <c:v>2.3056417850760829</c:v>
                </c:pt>
                <c:pt idx="192">
                  <c:v>2.0559720477688144</c:v>
                </c:pt>
                <c:pt idx="193">
                  <c:v>1.8040127028555679</c:v>
                </c:pt>
                <c:pt idx="194">
                  <c:v>1.5500443417155574</c:v>
                </c:pt>
                <c:pt idx="195">
                  <c:v>1.2943497930438408</c:v>
                </c:pt>
                <c:pt idx="196">
                  <c:v>1.0372138078826709</c:v>
                </c:pt>
                <c:pt idx="197">
                  <c:v>0.77892274251205407</c:v>
                </c:pt>
                <c:pt idx="198">
                  <c:v>0.5197642395526525</c:v>
                </c:pt>
                <c:pt idx="199">
                  <c:v>0.2600269076361712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09-448C-9ED1-A94D0DFC9D60}"/>
            </c:ext>
          </c:extLst>
        </c:ser>
        <c:ser>
          <c:idx val="3"/>
          <c:order val="3"/>
          <c:tx>
            <c:strRef>
              <c:f>Calculation3!$V$5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Calculation1!$V$6:$V$406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1.1364392106075757E-15</c:v>
                </c:pt>
                <c:pt idx="201">
                  <c:v>6.9250220329939707E-3</c:v>
                </c:pt>
                <c:pt idx="202">
                  <c:v>1.3849694092389125E-2</c:v>
                </c:pt>
                <c:pt idx="203">
                  <c:v>2.0773666222275732E-2</c:v>
                </c:pt>
                <c:pt idx="204">
                  <c:v>2.7696588502115628E-2</c:v>
                </c:pt>
                <c:pt idx="205">
                  <c:v>3.4618111064427498E-2</c:v>
                </c:pt>
                <c:pt idx="206">
                  <c:v>4.1537884112468317E-2</c:v>
                </c:pt>
                <c:pt idx="207">
                  <c:v>4.8455557937911196E-2</c:v>
                </c:pt>
                <c:pt idx="208">
                  <c:v>5.5370782938518825E-2</c:v>
                </c:pt>
                <c:pt idx="209">
                  <c:v>6.2283209635811472E-2</c:v>
                </c:pt>
                <c:pt idx="210">
                  <c:v>6.9192488692728746E-2</c:v>
                </c:pt>
                <c:pt idx="211">
                  <c:v>7.6098270931284337E-2</c:v>
                </c:pt>
                <c:pt idx="212">
                  <c:v>8.3000207350212463E-2</c:v>
                </c:pt>
                <c:pt idx="213">
                  <c:v>8.9897949142605682E-2</c:v>
                </c:pt>
                <c:pt idx="214">
                  <c:v>9.6791147713542636E-2</c:v>
                </c:pt>
                <c:pt idx="215">
                  <c:v>0.10367945469770525</c:v>
                </c:pt>
                <c:pt idx="216">
                  <c:v>0.11056252197698413</c:v>
                </c:pt>
                <c:pt idx="217">
                  <c:v>0.1174400016980718</c:v>
                </c:pt>
                <c:pt idx="218">
                  <c:v>0.12431154629004224</c:v>
                </c:pt>
                <c:pt idx="219">
                  <c:v>0.13117680848191615</c:v>
                </c:pt>
                <c:pt idx="220">
                  <c:v>0.13803544132021145</c:v>
                </c:pt>
                <c:pt idx="221">
                  <c:v>0.14488709818647724</c:v>
                </c:pt>
                <c:pt idx="222">
                  <c:v>0.15173143281481108</c:v>
                </c:pt>
                <c:pt idx="223">
                  <c:v>0.15856809930935842</c:v>
                </c:pt>
                <c:pt idx="224">
                  <c:v>0.16539675216179342</c:v>
                </c:pt>
                <c:pt idx="225">
                  <c:v>0.17221704626877998</c:v>
                </c:pt>
                <c:pt idx="226">
                  <c:v>0.17902863694941254</c:v>
                </c:pt>
                <c:pt idx="227">
                  <c:v>0.18583117996263515</c:v>
                </c:pt>
                <c:pt idx="228">
                  <c:v>0.1926243315246389</c:v>
                </c:pt>
                <c:pt idx="229">
                  <c:v>0.1994077483262357</c:v>
                </c:pt>
                <c:pt idx="230">
                  <c:v>0.20618108755020823</c:v>
                </c:pt>
                <c:pt idx="231">
                  <c:v>0.21294400688863538</c:v>
                </c:pt>
                <c:pt idx="232">
                  <c:v>0.21969616456019125</c:v>
                </c:pt>
                <c:pt idx="233">
                  <c:v>0.22643721932741834</c:v>
                </c:pt>
                <c:pt idx="234">
                  <c:v>0.23316683051397241</c:v>
                </c:pt>
                <c:pt idx="235">
                  <c:v>0.23988465802183992</c:v>
                </c:pt>
                <c:pt idx="236">
                  <c:v>0.2465903623485253</c:v>
                </c:pt>
                <c:pt idx="237">
                  <c:v>0.25328360460420896</c:v>
                </c:pt>
                <c:pt idx="238">
                  <c:v>0.2599640465288735</c:v>
                </c:pt>
                <c:pt idx="239">
                  <c:v>0.26663135050939912</c:v>
                </c:pt>
                <c:pt idx="240">
                  <c:v>0.27328517959662502</c:v>
                </c:pt>
                <c:pt idx="241">
                  <c:v>0.27992519752237882</c:v>
                </c:pt>
                <c:pt idx="242">
                  <c:v>0.28655106871647007</c:v>
                </c:pt>
                <c:pt idx="243">
                  <c:v>0.29316245832364951</c:v>
                </c:pt>
                <c:pt idx="244">
                  <c:v>0.29975903222053146</c:v>
                </c:pt>
                <c:pt idx="245">
                  <c:v>0.30634045703248008</c:v>
                </c:pt>
                <c:pt idx="246">
                  <c:v>0.31290640015045695</c:v>
                </c:pt>
                <c:pt idx="247">
                  <c:v>0.31945652974783051</c:v>
                </c:pt>
                <c:pt idx="248">
                  <c:v>0.32599051479714553</c:v>
                </c:pt>
                <c:pt idx="249">
                  <c:v>0.33250802508685268</c:v>
                </c:pt>
                <c:pt idx="250">
                  <c:v>0.33900873123799635</c:v>
                </c:pt>
                <c:pt idx="251">
                  <c:v>0.34549230472086107</c:v>
                </c:pt>
                <c:pt idx="252">
                  <c:v>0.35195841787157417</c:v>
                </c:pt>
                <c:pt idx="253">
                  <c:v>0.35840674390866523</c:v>
                </c:pt>
                <c:pt idx="254">
                  <c:v>0.36483695694958085</c:v>
                </c:pt>
                <c:pt idx="255">
                  <c:v>0.37124873202715397</c:v>
                </c:pt>
                <c:pt idx="256">
                  <c:v>0.37764174510602705</c:v>
                </c:pt>
                <c:pt idx="257">
                  <c:v>0.38401567309902762</c:v>
                </c:pt>
                <c:pt idx="258">
                  <c:v>0.39037019388349664</c:v>
                </c:pt>
                <c:pt idx="259">
                  <c:v>0.39670498631756779</c:v>
                </c:pt>
                <c:pt idx="260">
                  <c:v>0.40301973025639692</c:v>
                </c:pt>
                <c:pt idx="261">
                  <c:v>0.40931410656834183</c:v>
                </c:pt>
                <c:pt idx="262">
                  <c:v>0.41558779715108984</c:v>
                </c:pt>
                <c:pt idx="263">
                  <c:v>0.42184048494773446</c:v>
                </c:pt>
                <c:pt idx="264">
                  <c:v>0.42807185396279812</c:v>
                </c:pt>
                <c:pt idx="265">
                  <c:v>0.43428158927820254</c:v>
                </c:pt>
                <c:pt idx="266">
                  <c:v>0.44046937706918293</c:v>
                </c:pt>
                <c:pt idx="267">
                  <c:v>0.44663490462014876</c:v>
                </c:pt>
                <c:pt idx="268">
                  <c:v>0.45277786034048728</c:v>
                </c:pt>
                <c:pt idx="269">
                  <c:v>0.45889793378031069</c:v>
                </c:pt>
                <c:pt idx="270">
                  <c:v>0.4649948156461452</c:v>
                </c:pt>
                <c:pt idx="271">
                  <c:v>0.47106819781656228</c:v>
                </c:pt>
                <c:pt idx="272">
                  <c:v>0.47711777335775046</c:v>
                </c:pt>
                <c:pt idx="273">
                  <c:v>0.48314323653902647</c:v>
                </c:pt>
                <c:pt idx="274">
                  <c:v>0.48914428284828676</c:v>
                </c:pt>
                <c:pt idx="275">
                  <c:v>0.49512060900739635</c:v>
                </c:pt>
                <c:pt idx="276">
                  <c:v>0.50107191298751586</c:v>
                </c:pt>
                <c:pt idx="277">
                  <c:v>0.50699789402436546</c:v>
                </c:pt>
                <c:pt idx="278">
                  <c:v>0.51289825263342459</c:v>
                </c:pt>
                <c:pt idx="279">
                  <c:v>0.51877269062506737</c:v>
                </c:pt>
                <c:pt idx="280">
                  <c:v>0.52462091111963205</c:v>
                </c:pt>
                <c:pt idx="281">
                  <c:v>0.53044261856242481</c:v>
                </c:pt>
                <c:pt idx="282">
                  <c:v>0.53623751873865633</c:v>
                </c:pt>
                <c:pt idx="283">
                  <c:v>0.54200531878831082</c:v>
                </c:pt>
                <c:pt idx="284">
                  <c:v>0.54774572722094594</c:v>
                </c:pt>
                <c:pt idx="285">
                  <c:v>0.55345845393042481</c:v>
                </c:pt>
                <c:pt idx="286">
                  <c:v>0.55914321020957647</c:v>
                </c:pt>
                <c:pt idx="287">
                  <c:v>0.56479970876478691</c:v>
                </c:pt>
                <c:pt idx="288">
                  <c:v>0.57042766373051823</c:v>
                </c:pt>
                <c:pt idx="289">
                  <c:v>0.57602679068375484</c:v>
                </c:pt>
                <c:pt idx="290">
                  <c:v>0.58159680665837876</c:v>
                </c:pt>
                <c:pt idx="291">
                  <c:v>0.58713743015946906</c:v>
                </c:pt>
                <c:pt idx="292">
                  <c:v>0.59264838117752816</c:v>
                </c:pt>
                <c:pt idx="293">
                  <c:v>0.59812938120263293</c:v>
                </c:pt>
                <c:pt idx="294">
                  <c:v>0.60358015323850933</c:v>
                </c:pt>
                <c:pt idx="295">
                  <c:v>0.60900042181653269</c:v>
                </c:pt>
                <c:pt idx="296">
                  <c:v>0.61438991300964718</c:v>
                </c:pt>
                <c:pt idx="297">
                  <c:v>0.6197483544462109</c:v>
                </c:pt>
                <c:pt idx="298">
                  <c:v>0.62507547532375984</c:v>
                </c:pt>
                <c:pt idx="299">
                  <c:v>0.63037100642269495</c:v>
                </c:pt>
                <c:pt idx="300">
                  <c:v>0.635634680119886</c:v>
                </c:pt>
                <c:pt idx="301">
                  <c:v>0.64086623040219814</c:v>
                </c:pt>
                <c:pt idx="302">
                  <c:v>0.64606539287993492</c:v>
                </c:pt>
                <c:pt idx="303">
                  <c:v>0.65123190480019988</c:v>
                </c:pt>
                <c:pt idx="304">
                  <c:v>0.65636550506017544</c:v>
                </c:pt>
                <c:pt idx="305">
                  <c:v>0.66146593422031841</c:v>
                </c:pt>
                <c:pt idx="306">
                  <c:v>0.66653293451747186</c:v>
                </c:pt>
                <c:pt idx="307">
                  <c:v>0.67156624987789082</c:v>
                </c:pt>
                <c:pt idx="308">
                  <c:v>0.67656562593018521</c:v>
                </c:pt>
                <c:pt idx="309">
                  <c:v>0.68153081001817295</c:v>
                </c:pt>
                <c:pt idx="310">
                  <c:v>0.68646155121365093</c:v>
                </c:pt>
                <c:pt idx="311">
                  <c:v>0.69135760032907434</c:v>
                </c:pt>
                <c:pt idx="312">
                  <c:v>0.69621870993015167</c:v>
                </c:pt>
                <c:pt idx="313">
                  <c:v>0.70104463434834796</c:v>
                </c:pt>
                <c:pt idx="314">
                  <c:v>0.7058351296933012</c:v>
                </c:pt>
                <c:pt idx="315">
                  <c:v>0.71058995386514778</c:v>
                </c:pt>
                <c:pt idx="316">
                  <c:v>0.71530886656675696</c:v>
                </c:pt>
                <c:pt idx="317">
                  <c:v>0.71999162931587646</c:v>
                </c:pt>
                <c:pt idx="318">
                  <c:v>0.72463800545718293</c:v>
                </c:pt>
                <c:pt idx="319">
                  <c:v>0.7292477601742432</c:v>
                </c:pt>
                <c:pt idx="320">
                  <c:v>0.73382066050138073</c:v>
                </c:pt>
                <c:pt idx="321">
                  <c:v>0.73835647533544924</c:v>
                </c:pt>
                <c:pt idx="322">
                  <c:v>0.74285497544751233</c:v>
                </c:pt>
                <c:pt idx="323">
                  <c:v>0.74731593349442771</c:v>
                </c:pt>
                <c:pt idx="324">
                  <c:v>0.75173912403033716</c:v>
                </c:pt>
                <c:pt idx="325">
                  <c:v>0.75612432351805925</c:v>
                </c:pt>
                <c:pt idx="326">
                  <c:v>0.76047131034038717</c:v>
                </c:pt>
                <c:pt idx="327">
                  <c:v>0.76477986481128812</c:v>
                </c:pt>
                <c:pt idx="328">
                  <c:v>0.76904976918700596</c:v>
                </c:pt>
                <c:pt idx="329">
                  <c:v>0.77328080767706531</c:v>
                </c:pt>
                <c:pt idx="330">
                  <c:v>0.77747276645517716</c:v>
                </c:pt>
                <c:pt idx="331">
                  <c:v>0.78162543367004522</c:v>
                </c:pt>
                <c:pt idx="332">
                  <c:v>0.78573859945607227</c:v>
                </c:pt>
                <c:pt idx="333">
                  <c:v>0.7898120559439662</c:v>
                </c:pt>
                <c:pt idx="334">
                  <c:v>0.79384559727124493</c:v>
                </c:pt>
                <c:pt idx="335">
                  <c:v>0.79783901959264114</c:v>
                </c:pt>
                <c:pt idx="336">
                  <c:v>0.8017921210904031</c:v>
                </c:pt>
                <c:pt idx="337">
                  <c:v>0.80570470198449462</c:v>
                </c:pt>
                <c:pt idx="338">
                  <c:v>0.80957656454269078</c:v>
                </c:pt>
                <c:pt idx="339">
                  <c:v>0.81340751309057213</c:v>
                </c:pt>
                <c:pt idx="340">
                  <c:v>0.81719735402141203</c:v>
                </c:pt>
                <c:pt idx="341">
                  <c:v>0.820945895805962</c:v>
                </c:pt>
                <c:pt idx="342">
                  <c:v>0.82465294900213104</c:v>
                </c:pt>
                <c:pt idx="343">
                  <c:v>0.8283183262645597</c:v>
                </c:pt>
                <c:pt idx="344">
                  <c:v>0.83194184235408719</c:v>
                </c:pt>
                <c:pt idx="345">
                  <c:v>0.83552331414711423</c:v>
                </c:pt>
                <c:pt idx="346">
                  <c:v>0.83906256064485629</c:v>
                </c:pt>
                <c:pt idx="347">
                  <c:v>0.8425594029824921</c:v>
                </c:pt>
                <c:pt idx="348">
                  <c:v>0.84601366443820214</c:v>
                </c:pt>
                <c:pt idx="349">
                  <c:v>0.84942517044210031</c:v>
                </c:pt>
                <c:pt idx="350">
                  <c:v>0.85279374858505508</c:v>
                </c:pt>
                <c:pt idx="351">
                  <c:v>0.85611922862740497</c:v>
                </c:pt>
                <c:pt idx="352">
                  <c:v>0.85940144250755979</c:v>
                </c:pt>
                <c:pt idx="353">
                  <c:v>0.8626402243504947</c:v>
                </c:pt>
                <c:pt idx="354">
                  <c:v>0.86583541047613355</c:v>
                </c:pt>
                <c:pt idx="355">
                  <c:v>0.86898683940762067</c:v>
                </c:pt>
                <c:pt idx="356">
                  <c:v>0.8720943518794817</c:v>
                </c:pt>
                <c:pt idx="357">
                  <c:v>0.87515779084567147</c:v>
                </c:pt>
                <c:pt idx="358">
                  <c:v>0.87817700148751232</c:v>
                </c:pt>
                <c:pt idx="359">
                  <c:v>0.88115183122151686</c:v>
                </c:pt>
                <c:pt idx="360">
                  <c:v>0.88408212970710032</c:v>
                </c:pt>
                <c:pt idx="361">
                  <c:v>0.88696774885417706</c:v>
                </c:pt>
                <c:pt idx="362">
                  <c:v>0.88980854283064592</c:v>
                </c:pt>
                <c:pt idx="363">
                  <c:v>0.89260436806975985</c:v>
                </c:pt>
                <c:pt idx="364">
                  <c:v>0.89535508327738078</c:v>
                </c:pt>
                <c:pt idx="365">
                  <c:v>0.89806054943912117</c:v>
                </c:pt>
                <c:pt idx="366">
                  <c:v>0.90072062982736867</c:v>
                </c:pt>
                <c:pt idx="367">
                  <c:v>0.90333519000819718</c:v>
                </c:pt>
                <c:pt idx="368">
                  <c:v>0.90590409784815928</c:v>
                </c:pt>
                <c:pt idx="369">
                  <c:v>0.90842722352096472</c:v>
                </c:pt>
                <c:pt idx="370">
                  <c:v>0.91090443951404221</c:v>
                </c:pt>
                <c:pt idx="371">
                  <c:v>0.9133356206349823</c:v>
                </c:pt>
                <c:pt idx="372">
                  <c:v>0.91572064401786446</c:v>
                </c:pt>
                <c:pt idx="373">
                  <c:v>0.91805938912946761</c:v>
                </c:pt>
                <c:pt idx="374">
                  <c:v>0.92035173777536061</c:v>
                </c:pt>
                <c:pt idx="375">
                  <c:v>0.92259757410587528</c:v>
                </c:pt>
                <c:pt idx="376">
                  <c:v>0.92479678462196202</c:v>
                </c:pt>
                <c:pt idx="377">
                  <c:v>0.92694925818092511</c:v>
                </c:pt>
                <c:pt idx="378">
                  <c:v>0.92905488600203989</c:v>
                </c:pt>
                <c:pt idx="379">
                  <c:v>0.93111356167205017</c:v>
                </c:pt>
                <c:pt idx="380">
                  <c:v>0.93312518115054588</c:v>
                </c:pt>
                <c:pt idx="381">
                  <c:v>0.93508964277522155</c:v>
                </c:pt>
                <c:pt idx="382">
                  <c:v>0.93700684726701378</c:v>
                </c:pt>
                <c:pt idx="383">
                  <c:v>0.93887669773511817</c:v>
                </c:pt>
                <c:pt idx="384">
                  <c:v>0.94069909968188681</c:v>
                </c:pt>
                <c:pt idx="385">
                  <c:v>0.94247396100760328</c:v>
                </c:pt>
                <c:pt idx="386">
                  <c:v>0.94420119201513708</c:v>
                </c:pt>
                <c:pt idx="387">
                  <c:v>0.94588070541447722</c:v>
                </c:pt>
                <c:pt idx="388">
                  <c:v>0.94751241632714334</c:v>
                </c:pt>
                <c:pt idx="389">
                  <c:v>0.9490962422904754</c:v>
                </c:pt>
                <c:pt idx="390">
                  <c:v>0.95063210326180081</c:v>
                </c:pt>
                <c:pt idx="391">
                  <c:v>0.95211992162247983</c:v>
                </c:pt>
                <c:pt idx="392">
                  <c:v>0.95355962218182855</c:v>
                </c:pt>
                <c:pt idx="393">
                  <c:v>0.95495113218091821</c:v>
                </c:pt>
                <c:pt idx="394">
                  <c:v>0.95629438129625244</c:v>
                </c:pt>
                <c:pt idx="395">
                  <c:v>0.95758930164332179</c:v>
                </c:pt>
                <c:pt idx="396">
                  <c:v>0.95883582778003351</c:v>
                </c:pt>
                <c:pt idx="397">
                  <c:v>0.96003389671001971</c:v>
                </c:pt>
                <c:pt idx="398">
                  <c:v>0.96118344788582033</c:v>
                </c:pt>
                <c:pt idx="399">
                  <c:v>0.96228442321194385</c:v>
                </c:pt>
                <c:pt idx="400">
                  <c:v>0.96333676704780236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09-448C-9ED1-A94D0DFC9D60}"/>
            </c:ext>
          </c:extLst>
        </c:ser>
        <c:ser>
          <c:idx val="4"/>
          <c:order val="4"/>
          <c:tx>
            <c:strRef>
              <c:f>Calculation3!$W$5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Calculation1!$W$6:$W$406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0.10385724434828354</c:v>
                </c:pt>
                <c:pt idx="113">
                  <c:v>0.51637721706657302</c:v>
                </c:pt>
                <c:pt idx="114">
                  <c:v>0.92824289243651326</c:v>
                </c:pt>
                <c:pt idx="115">
                  <c:v>1.3389323988294641</c:v>
                </c:pt>
                <c:pt idx="116">
                  <c:v>1.7479253549308613</c:v>
                </c:pt>
                <c:pt idx="117">
                  <c:v>2.154703529111138</c:v>
                </c:pt>
                <c:pt idx="118">
                  <c:v>2.5587514960728024</c:v>
                </c:pt>
                <c:pt idx="119">
                  <c:v>2.9595572899415821</c:v>
                </c:pt>
                <c:pt idx="120">
                  <c:v>3.3566130529742142</c:v>
                </c:pt>
                <c:pt idx="121">
                  <c:v>3.7494156790608528</c:v>
                </c:pt>
                <c:pt idx="122">
                  <c:v>4.1374674512066729</c:v>
                </c:pt>
                <c:pt idx="123">
                  <c:v>4.520276672185024</c:v>
                </c:pt>
                <c:pt idx="124">
                  <c:v>4.8973582875629749</c:v>
                </c:pt>
                <c:pt idx="125">
                  <c:v>5.2682345003097906</c:v>
                </c:pt>
                <c:pt idx="126">
                  <c:v>5.6324353762096555</c:v>
                </c:pt>
                <c:pt idx="127">
                  <c:v>5.9894994393114924</c:v>
                </c:pt>
                <c:pt idx="128">
                  <c:v>6.3389742566613361</c:v>
                </c:pt>
                <c:pt idx="129">
                  <c:v>6.6804170115764352</c:v>
                </c:pt>
                <c:pt idx="130">
                  <c:v>7.0133950647346772</c:v>
                </c:pt>
                <c:pt idx="131">
                  <c:v>7.3374865023682965</c:v>
                </c:pt>
                <c:pt idx="132">
                  <c:v>7.6522806708673778</c:v>
                </c:pt>
                <c:pt idx="133">
                  <c:v>7.9573786971156943</c:v>
                </c:pt>
                <c:pt idx="134">
                  <c:v>8.2523939938995543</c:v>
                </c:pt>
                <c:pt idx="135">
                  <c:v>8.5369527497492967</c:v>
                </c:pt>
                <c:pt idx="136">
                  <c:v>8.8106944025927749</c:v>
                </c:pt>
                <c:pt idx="137">
                  <c:v>9.073272096620574</c:v>
                </c:pt>
                <c:pt idx="138">
                  <c:v>9.3243531217841866</c:v>
                </c:pt>
                <c:pt idx="139">
                  <c:v>9.5636193353702019</c:v>
                </c:pt>
                <c:pt idx="140">
                  <c:v>9.7907675651163188</c:v>
                </c:pt>
                <c:pt idx="141">
                  <c:v>10.005509993358446</c:v>
                </c:pt>
                <c:pt idx="142">
                  <c:v>10.207574521722123</c:v>
                </c:pt>
                <c:pt idx="143">
                  <c:v>10.396705115896124</c:v>
                </c:pt>
                <c:pt idx="144">
                  <c:v>10.57266213005145</c:v>
                </c:pt>
                <c:pt idx="145">
                  <c:v>10.735222610494604</c:v>
                </c:pt>
                <c:pt idx="146">
                  <c:v>10.884180578170383</c:v>
                </c:pt>
                <c:pt idx="147">
                  <c:v>11.019347289656258</c:v>
                </c:pt>
                <c:pt idx="148">
                  <c:v>11.140551476317622</c:v>
                </c:pt>
                <c:pt idx="149">
                  <c:v>11.247639561320872</c:v>
                </c:pt>
                <c:pt idx="150">
                  <c:v>11.340475854229366</c:v>
                </c:pt>
                <c:pt idx="151">
                  <c:v>11.418942722935657</c:v>
                </c:pt>
                <c:pt idx="152">
                  <c:v>11.482940742712183</c:v>
                </c:pt>
                <c:pt idx="153">
                  <c:v>11.532388822191516</c:v>
                </c:pt>
                <c:pt idx="154">
                  <c:v>11.567224306116579</c:v>
                </c:pt>
                <c:pt idx="155">
                  <c:v>11.587403054730609</c:v>
                </c:pt>
                <c:pt idx="156">
                  <c:v>11.592899499706279</c:v>
                </c:pt>
                <c:pt idx="157">
                  <c:v>11.583706676543111</c:v>
                </c:pt>
                <c:pt idx="158">
                  <c:v>11.559836233392149</c:v>
                </c:pt>
                <c:pt idx="159">
                  <c:v>11.521318416296674</c:v>
                </c:pt>
                <c:pt idx="160">
                  <c:v>11.468202030867699</c:v>
                </c:pt>
                <c:pt idx="161">
                  <c:v>11.400554380442763</c:v>
                </c:pt>
                <c:pt idx="162">
                  <c:v>11.318461180806436</c:v>
                </c:pt>
                <c:pt idx="163">
                  <c:v>11.222026451580547</c:v>
                </c:pt>
                <c:pt idx="164">
                  <c:v>11.111372384421765</c:v>
                </c:pt>
                <c:pt idx="165">
                  <c:v>10.986639188193559</c:v>
                </c:pt>
                <c:pt idx="166">
                  <c:v>10.847984911308687</c:v>
                </c:pt>
                <c:pt idx="167">
                  <c:v>10.695585241467349</c:v>
                </c:pt>
                <c:pt idx="168">
                  <c:v>10.52963328304474</c:v>
                </c:pt>
                <c:pt idx="169">
                  <c:v>10.350339312410075</c:v>
                </c:pt>
                <c:pt idx="170">
                  <c:v>10.157930511487109</c:v>
                </c:pt>
                <c:pt idx="171">
                  <c:v>9.9526506798938037</c:v>
                </c:pt>
                <c:pt idx="172">
                  <c:v>9.7347599260258058</c:v>
                </c:pt>
                <c:pt idx="173">
                  <c:v>9.5045343374752296</c:v>
                </c:pt>
                <c:pt idx="174">
                  <c:v>9.2622656312023359</c:v>
                </c:pt>
                <c:pt idx="175">
                  <c:v>9.0082607839033564</c:v>
                </c:pt>
                <c:pt idx="176">
                  <c:v>8.7428416430428104</c:v>
                </c:pt>
                <c:pt idx="177">
                  <c:v>8.4663445190432505</c:v>
                </c:pt>
                <c:pt idx="178">
                  <c:v>8.1791197591490512</c:v>
                </c:pt>
                <c:pt idx="179">
                  <c:v>7.8815313035042918</c:v>
                </c:pt>
                <c:pt idx="180">
                  <c:v>7.5739562240071692</c:v>
                </c:pt>
                <c:pt idx="181">
                  <c:v>7.2567842465252861</c:v>
                </c:pt>
                <c:pt idx="182">
                  <c:v>6.9304172570771927</c:v>
                </c:pt>
                <c:pt idx="183">
                  <c:v>6.5952687926058902</c:v>
                </c:pt>
                <c:pt idx="184">
                  <c:v>6.2517635169895645</c:v>
                </c:pt>
                <c:pt idx="185">
                  <c:v>5.9003366829534514</c:v>
                </c:pt>
                <c:pt idx="186">
                  <c:v>5.5414335805646697</c:v>
                </c:pt>
                <c:pt idx="187">
                  <c:v>5.1755089730088217</c:v>
                </c:pt>
                <c:pt idx="188">
                  <c:v>4.8030265203632787</c:v>
                </c:pt>
                <c:pt idx="189">
                  <c:v>4.4244581920972879</c:v>
                </c:pt>
                <c:pt idx="190">
                  <c:v>4.0402836690433208</c:v>
                </c:pt>
                <c:pt idx="191">
                  <c:v>3.6509897355974124</c:v>
                </c:pt>
                <c:pt idx="192">
                  <c:v>3.257069662918632</c:v>
                </c:pt>
                <c:pt idx="193">
                  <c:v>2.859022583909236</c:v>
                </c:pt>
                <c:pt idx="194">
                  <c:v>2.4573528607674455</c:v>
                </c:pt>
                <c:pt idx="195">
                  <c:v>2.0525694459142376</c:v>
                </c:pt>
                <c:pt idx="196">
                  <c:v>1.6451852371038842</c:v>
                </c:pt>
                <c:pt idx="197">
                  <c:v>1.2357164275354136</c:v>
                </c:pt>
                <c:pt idx="198">
                  <c:v>0.82468185178842157</c:v>
                </c:pt>
                <c:pt idx="199">
                  <c:v>0.41260232841202449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009-448C-9ED1-A94D0DFC9D60}"/>
            </c:ext>
          </c:extLst>
        </c:ser>
        <c:ser>
          <c:idx val="5"/>
          <c:order val="5"/>
          <c:tx>
            <c:strRef>
              <c:f>Calculation3!$X$5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Calculation1!$X$6:$X$406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1.6934063445222448E-15</c:v>
                </c:pt>
                <c:pt idx="201">
                  <c:v>1.0318964539996041E-2</c:v>
                </c:pt>
                <c:pt idx="202">
                  <c:v>2.0637405839934102E-2</c:v>
                </c:pt>
                <c:pt idx="203">
                  <c:v>3.0954800686291341E-2</c:v>
                </c:pt>
                <c:pt idx="204">
                  <c:v>4.1270625918605378E-2</c:v>
                </c:pt>
                <c:pt idx="205">
                  <c:v>5.1584358456003662E-2</c:v>
                </c:pt>
                <c:pt idx="206">
                  <c:v>6.1895475323727231E-2</c:v>
                </c:pt>
                <c:pt idx="207">
                  <c:v>7.220345367964888E-2</c:v>
                </c:pt>
                <c:pt idx="208">
                  <c:v>8.2507770840784866E-2</c:v>
                </c:pt>
                <c:pt idx="209">
                  <c:v>9.2807904309798309E-2</c:v>
                </c:pt>
                <c:pt idx="210">
                  <c:v>0.10310333180149338</c:v>
                </c:pt>
                <c:pt idx="211">
                  <c:v>0.11339353126929845</c:v>
                </c:pt>
                <c:pt idx="212">
                  <c:v>0.12367798093173751</c:v>
                </c:pt>
                <c:pt idx="213">
                  <c:v>0.13395615929888791</c:v>
                </c:pt>
                <c:pt idx="214">
                  <c:v>0.14422754519882322</c:v>
                </c:pt>
                <c:pt idx="215">
                  <c:v>0.15449161780404039</c:v>
                </c:pt>
                <c:pt idx="216">
                  <c:v>0.16474785665786879</c:v>
                </c:pt>
                <c:pt idx="217">
                  <c:v>0.17499574170086127</c:v>
                </c:pt>
                <c:pt idx="218">
                  <c:v>0.1852347532971641</c:v>
                </c:pt>
                <c:pt idx="219">
                  <c:v>0.19546437226086658</c:v>
                </c:pt>
                <c:pt idx="220">
                  <c:v>0.20568407988232656</c:v>
                </c:pt>
                <c:pt idx="221">
                  <c:v>0.21589335795447309</c:v>
                </c:pt>
                <c:pt idx="222">
                  <c:v>0.2260916887990824</c:v>
                </c:pt>
                <c:pt idx="223">
                  <c:v>0.23627855529302796</c:v>
                </c:pt>
                <c:pt idx="224">
                  <c:v>0.24645344089450216</c:v>
                </c:pt>
                <c:pt idx="225">
                  <c:v>0.25661582966920793</c:v>
                </c:pt>
                <c:pt idx="226">
                  <c:v>0.26676520631652062</c:v>
                </c:pt>
                <c:pt idx="227">
                  <c:v>0.27690105619561667</c:v>
                </c:pt>
                <c:pt idx="228">
                  <c:v>0.28702286535156973</c:v>
                </c:pt>
                <c:pt idx="229">
                  <c:v>0.29713012054141119</c:v>
                </c:pt>
                <c:pt idx="230">
                  <c:v>0.30722230926015537</c:v>
                </c:pt>
                <c:pt idx="231">
                  <c:v>0.31729891976678665</c:v>
                </c:pt>
                <c:pt idx="232">
                  <c:v>0.32735944111020843</c:v>
                </c:pt>
                <c:pt idx="233">
                  <c:v>0.33740336315515135</c:v>
                </c:pt>
                <c:pt idx="234">
                  <c:v>0.34743017660804082</c:v>
                </c:pt>
                <c:pt idx="235">
                  <c:v>0.35743937304282181</c:v>
                </c:pt>
                <c:pt idx="236">
                  <c:v>0.36743044492673871</c:v>
                </c:pt>
                <c:pt idx="237">
                  <c:v>0.37740288564607127</c:v>
                </c:pt>
                <c:pt idx="238">
                  <c:v>0.38735618953182321</c:v>
                </c:pt>
                <c:pt idx="239">
                  <c:v>0.39728985188536248</c:v>
                </c:pt>
                <c:pt idx="240">
                  <c:v>0.40720336900401349</c:v>
                </c:pt>
                <c:pt idx="241">
                  <c:v>0.41709623820659797</c:v>
                </c:pt>
                <c:pt idx="242">
                  <c:v>0.42696795785892366</c:v>
                </c:pt>
                <c:pt idx="243">
                  <c:v>0.43681802739922171</c:v>
                </c:pt>
                <c:pt idx="244">
                  <c:v>0.4466459473635272</c:v>
                </c:pt>
                <c:pt idx="245">
                  <c:v>0.45645121941100608</c:v>
                </c:pt>
                <c:pt idx="246">
                  <c:v>0.46623334634922436</c:v>
                </c:pt>
                <c:pt idx="247">
                  <c:v>0.47599183215935847</c:v>
                </c:pt>
                <c:pt idx="248">
                  <c:v>0.48572618202134732</c:v>
                </c:pt>
                <c:pt idx="249">
                  <c:v>0.49543590233898271</c:v>
                </c:pt>
                <c:pt idx="250">
                  <c:v>0.50512050076493786</c:v>
                </c:pt>
                <c:pt idx="251">
                  <c:v>0.51477948622573311</c:v>
                </c:pt>
                <c:pt idx="252">
                  <c:v>0.5244123689466359</c:v>
                </c:pt>
                <c:pt idx="253">
                  <c:v>0.53401866047649604</c:v>
                </c:pt>
                <c:pt idx="254">
                  <c:v>0.54359787371251378</c:v>
                </c:pt>
                <c:pt idx="255">
                  <c:v>0.55314952292493835</c:v>
                </c:pt>
                <c:pt idx="256">
                  <c:v>0.5626731237816982</c:v>
                </c:pt>
                <c:pt idx="257">
                  <c:v>0.57216819337295977</c:v>
                </c:pt>
                <c:pt idx="258">
                  <c:v>0.58163425023561433</c:v>
                </c:pt>
                <c:pt idx="259">
                  <c:v>0.59107081437769116</c:v>
                </c:pt>
                <c:pt idx="260">
                  <c:v>0.60047740730269628</c:v>
                </c:pt>
                <c:pt idx="261">
                  <c:v>0.6098535520338757</c:v>
                </c:pt>
                <c:pt idx="262">
                  <c:v>0.61919877313840099</c:v>
                </c:pt>
                <c:pt idx="263">
                  <c:v>0.62851259675147708</c:v>
                </c:pt>
                <c:pt idx="264">
                  <c:v>0.6377945506003706</c:v>
                </c:pt>
                <c:pt idx="265">
                  <c:v>0.64704416402835652</c:v>
                </c:pt>
                <c:pt idx="266">
                  <c:v>0.65626096801858402</c:v>
                </c:pt>
                <c:pt idx="267">
                  <c:v>0.6654444952178592</c:v>
                </c:pt>
                <c:pt idx="268">
                  <c:v>0.67459427996034194</c:v>
                </c:pt>
                <c:pt idx="269">
                  <c:v>0.68370985829115938</c:v>
                </c:pt>
                <c:pt idx="270">
                  <c:v>0.69279076798993056</c:v>
                </c:pt>
                <c:pt idx="271">
                  <c:v>0.70183654859420497</c:v>
                </c:pt>
                <c:pt idx="272">
                  <c:v>0.7108467414228099</c:v>
                </c:pt>
                <c:pt idx="273">
                  <c:v>0.71982088959910984</c:v>
                </c:pt>
                <c:pt idx="274">
                  <c:v>0.72875853807417257</c:v>
                </c:pt>
                <c:pt idx="275">
                  <c:v>0.73765923364984276</c:v>
                </c:pt>
                <c:pt idx="276">
                  <c:v>0.74652252500172334</c:v>
                </c:pt>
                <c:pt idx="277">
                  <c:v>0.75534796270205884</c:v>
                </c:pt>
                <c:pt idx="278">
                  <c:v>0.76413509924252654</c:v>
                </c:pt>
                <c:pt idx="279">
                  <c:v>0.77288348905692628</c:v>
                </c:pt>
                <c:pt idx="280">
                  <c:v>0.78159268854377428</c:v>
                </c:pt>
                <c:pt idx="281">
                  <c:v>0.79026225608879719</c:v>
                </c:pt>
                <c:pt idx="282">
                  <c:v>0.7988917520873241</c:v>
                </c:pt>
                <c:pt idx="283">
                  <c:v>0.80748073896657779</c:v>
                </c:pt>
                <c:pt idx="284">
                  <c:v>0.81602878120786226</c:v>
                </c:pt>
                <c:pt idx="285">
                  <c:v>0.8245354453686472</c:v>
                </c:pt>
                <c:pt idx="286">
                  <c:v>0.8330003001045454</c:v>
                </c:pt>
                <c:pt idx="287">
                  <c:v>0.84142291619118559</c:v>
                </c:pt>
                <c:pt idx="288">
                  <c:v>0.84980286654597625</c:v>
                </c:pt>
                <c:pt idx="289">
                  <c:v>0.85813972624976231</c:v>
                </c:pt>
                <c:pt idx="290">
                  <c:v>0.86643307256837065</c:v>
                </c:pt>
                <c:pt idx="291">
                  <c:v>0.87468248497404644</c:v>
                </c:pt>
                <c:pt idx="292">
                  <c:v>0.88288754516677515</c:v>
                </c:pt>
                <c:pt idx="293">
                  <c:v>0.89104783709549495</c:v>
                </c:pt>
                <c:pt idx="294">
                  <c:v>0.89916294697919197</c:v>
                </c:pt>
                <c:pt idx="295">
                  <c:v>0.90723246332788243</c:v>
                </c:pt>
                <c:pt idx="296">
                  <c:v>0.91525597696347738</c:v>
                </c:pt>
                <c:pt idx="297">
                  <c:v>0.92323308104053148</c:v>
                </c:pt>
                <c:pt idx="298">
                  <c:v>0.93116337106687197</c:v>
                </c:pt>
                <c:pt idx="299">
                  <c:v>0.9390464449241096</c:v>
                </c:pt>
                <c:pt idx="300">
                  <c:v>0.94688190288802832</c:v>
                </c:pt>
                <c:pt idx="301">
                  <c:v>0.9546693476488548</c:v>
                </c:pt>
                <c:pt idx="302">
                  <c:v>0.96240838433140352</c:v>
                </c:pt>
                <c:pt idx="303">
                  <c:v>0.97009862051510054</c:v>
                </c:pt>
                <c:pt idx="304">
                  <c:v>0.97773966625388109</c:v>
                </c:pt>
                <c:pt idx="305">
                  <c:v>0.98533113409596262</c:v>
                </c:pt>
                <c:pt idx="306">
                  <c:v>0.99287263910349211</c:v>
                </c:pt>
                <c:pt idx="307">
                  <c:v>1.0003637988720631</c:v>
                </c:pt>
                <c:pt idx="308">
                  <c:v>1.0078042335501081</c:v>
                </c:pt>
                <c:pt idx="309">
                  <c:v>1.0151935658581586</c:v>
                </c:pt>
                <c:pt idx="310">
                  <c:v>1.0225314211079748</c:v>
                </c:pt>
                <c:pt idx="311">
                  <c:v>1.0298174272215466</c:v>
                </c:pt>
                <c:pt idx="312">
                  <c:v>1.03705121474996</c:v>
                </c:pt>
                <c:pt idx="313">
                  <c:v>1.0442324168921289</c:v>
                </c:pt>
                <c:pt idx="314">
                  <c:v>1.051360669513397</c:v>
                </c:pt>
                <c:pt idx="315">
                  <c:v>1.0584356111639992</c:v>
                </c:pt>
                <c:pt idx="316">
                  <c:v>1.0654568830973918</c:v>
                </c:pt>
                <c:pt idx="317">
                  <c:v>1.0724241292884418</c:v>
                </c:pt>
                <c:pt idx="318">
                  <c:v>1.0793369964514803</c:v>
                </c:pt>
                <c:pt idx="319">
                  <c:v>1.0861951340582163</c:v>
                </c:pt>
                <c:pt idx="320">
                  <c:v>1.0929981943555114</c:v>
                </c:pt>
                <c:pt idx="321">
                  <c:v>1.099745832383012</c:v>
                </c:pt>
                <c:pt idx="322">
                  <c:v>1.1064377059906425</c:v>
                </c:pt>
                <c:pt idx="323">
                  <c:v>1.1130734758559535</c:v>
                </c:pt>
                <c:pt idx="324">
                  <c:v>1.1196528055013277</c:v>
                </c:pt>
                <c:pt idx="325">
                  <c:v>1.1261753613110426</c:v>
                </c:pt>
                <c:pt idx="326">
                  <c:v>1.1326408125481855</c:v>
                </c:pt>
                <c:pt idx="327">
                  <c:v>1.139048831371426</c:v>
                </c:pt>
                <c:pt idx="328">
                  <c:v>1.1453990928516378</c:v>
                </c:pt>
                <c:pt idx="329">
                  <c:v>1.1516912749883756</c:v>
                </c:pt>
                <c:pt idx="330">
                  <c:v>1.1579250587262033</c:v>
                </c:pt>
                <c:pt idx="331">
                  <c:v>1.1641001279708711</c:v>
                </c:pt>
                <c:pt idx="332">
                  <c:v>1.1702161696053441</c:v>
                </c:pt>
                <c:pt idx="333">
                  <c:v>1.1762728735056796</c:v>
                </c:pt>
                <c:pt idx="334">
                  <c:v>1.1822699325567521</c:v>
                </c:pt>
                <c:pt idx="335">
                  <c:v>1.188207042667826</c:v>
                </c:pt>
                <c:pt idx="336">
                  <c:v>1.1940839027879757</c:v>
                </c:pt>
                <c:pt idx="337">
                  <c:v>1.1999002149213498</c:v>
                </c:pt>
                <c:pt idx="338">
                  <c:v>1.2056556841422827</c:v>
                </c:pt>
                <c:pt idx="339">
                  <c:v>1.2113500186102486</c:v>
                </c:pt>
                <c:pt idx="340">
                  <c:v>1.2169829295846593</c:v>
                </c:pt>
                <c:pt idx="341">
                  <c:v>1.2225541314395063</c:v>
                </c:pt>
                <c:pt idx="342">
                  <c:v>1.228063341677843</c:v>
                </c:pt>
                <c:pt idx="343">
                  <c:v>1.2335102809461098</c:v>
                </c:pt>
                <c:pt idx="344">
                  <c:v>1.2388946730482995</c:v>
                </c:pt>
                <c:pt idx="345">
                  <c:v>1.2442162449599607</c:v>
                </c:pt>
                <c:pt idx="346">
                  <c:v>1.2494747268420443</c:v>
                </c:pt>
                <c:pt idx="347">
                  <c:v>1.2546698520545834</c:v>
                </c:pt>
                <c:pt idx="348">
                  <c:v>1.2598013571702162</c:v>
                </c:pt>
                <c:pt idx="349">
                  <c:v>1.2648689819875423</c:v>
                </c:pt>
                <c:pt idx="350">
                  <c:v>1.2698724695443162</c:v>
                </c:pt>
                <c:pt idx="351">
                  <c:v>1.2748115661304784</c:v>
                </c:pt>
                <c:pt idx="352">
                  <c:v>1.2796860213010193</c:v>
                </c:pt>
                <c:pt idx="353">
                  <c:v>1.2844955878886777</c:v>
                </c:pt>
                <c:pt idx="354">
                  <c:v>1.2892400220164757</c:v>
                </c:pt>
                <c:pt idx="355">
                  <c:v>1.2939190831100831</c:v>
                </c:pt>
                <c:pt idx="356">
                  <c:v>1.2985325339100171</c:v>
                </c:pt>
                <c:pt idx="357">
                  <c:v>1.3030801404836727</c:v>
                </c:pt>
                <c:pt idx="358">
                  <c:v>1.3075616722371846</c:v>
                </c:pt>
                <c:pt idx="359">
                  <c:v>1.3119769019271197</c:v>
                </c:pt>
                <c:pt idx="360">
                  <c:v>1.3163256056720001</c:v>
                </c:pt>
                <c:pt idx="361">
                  <c:v>1.3206075629636558</c:v>
                </c:pt>
                <c:pt idx="362">
                  <c:v>1.324822556678404</c:v>
                </c:pt>
                <c:pt idx="363">
                  <c:v>1.3289703730880615</c:v>
                </c:pt>
                <c:pt idx="364">
                  <c:v>1.3330508018707807</c:v>
                </c:pt>
                <c:pt idx="365">
                  <c:v>1.3370636361217132</c:v>
                </c:pt>
                <c:pt idx="366">
                  <c:v>1.3410086723635035</c:v>
                </c:pt>
                <c:pt idx="367">
                  <c:v>1.3448857105566057</c:v>
                </c:pt>
                <c:pt idx="368">
                  <c:v>1.3486945541094255</c:v>
                </c:pt>
                <c:pt idx="369">
                  <c:v>1.3524350098882911</c:v>
                </c:pt>
                <c:pt idx="370">
                  <c:v>1.3561068882272449</c:v>
                </c:pt>
                <c:pt idx="371">
                  <c:v>1.359710002937661</c:v>
                </c:pt>
                <c:pt idx="372">
                  <c:v>1.3632441713176859</c:v>
                </c:pt>
                <c:pt idx="373">
                  <c:v>1.3667092141615036</c:v>
                </c:pt>
                <c:pt idx="374">
                  <c:v>1.370104955768422</c:v>
                </c:pt>
                <c:pt idx="375">
                  <c:v>1.3734312239517819</c:v>
                </c:pt>
                <c:pt idx="376">
                  <c:v>1.3766878500476882</c:v>
                </c:pt>
                <c:pt idx="377">
                  <c:v>1.3798746689235628</c:v>
                </c:pt>
                <c:pt idx="378">
                  <c:v>1.3829915189865165</c:v>
                </c:pt>
                <c:pt idx="379">
                  <c:v>1.3860382421915451</c:v>
                </c:pt>
                <c:pt idx="380">
                  <c:v>1.3890146840495403</c:v>
                </c:pt>
                <c:pt idx="381">
                  <c:v>1.3919206936351265</c:v>
                </c:pt>
                <c:pt idx="382">
                  <c:v>1.3947561235943113</c:v>
                </c:pt>
                <c:pt idx="383">
                  <c:v>1.3975208301519586</c:v>
                </c:pt>
                <c:pt idx="384">
                  <c:v>1.4002146731190788</c:v>
                </c:pt>
                <c:pt idx="385">
                  <c:v>1.4028375158999367</c:v>
                </c:pt>
                <c:pt idx="386">
                  <c:v>1.4053892254989784</c:v>
                </c:pt>
                <c:pt idx="387">
                  <c:v>1.407869672527575</c:v>
                </c:pt>
                <c:pt idx="388">
                  <c:v>1.4102787312105833</c:v>
                </c:pt>
                <c:pt idx="389">
                  <c:v>1.4126162793927237</c:v>
                </c:pt>
                <c:pt idx="390">
                  <c:v>1.4148821985447735</c:v>
                </c:pt>
                <c:pt idx="391">
                  <c:v>1.4170763737695782</c:v>
                </c:pt>
                <c:pt idx="392">
                  <c:v>1.4191986938078769</c:v>
                </c:pt>
                <c:pt idx="393">
                  <c:v>1.4212490510439437</c:v>
                </c:pt>
                <c:pt idx="394">
                  <c:v>1.4232273415110457</c:v>
                </c:pt>
                <c:pt idx="395">
                  <c:v>1.4251334648967131</c:v>
                </c:pt>
                <c:pt idx="396">
                  <c:v>1.4269673245478269</c:v>
                </c:pt>
                <c:pt idx="397">
                  <c:v>1.4287288274755199</c:v>
                </c:pt>
                <c:pt idx="398">
                  <c:v>1.4304178843598905</c:v>
                </c:pt>
                <c:pt idx="399">
                  <c:v>1.4320344095545339</c:v>
                </c:pt>
                <c:pt idx="400">
                  <c:v>1.433578321090883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09-448C-9ED1-A94D0DFC9D60}"/>
            </c:ext>
          </c:extLst>
        </c:ser>
        <c:ser>
          <c:idx val="6"/>
          <c:order val="6"/>
          <c:tx>
            <c:strRef>
              <c:f>Calculation3!$Y$5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Calculation1!$Y$6:$Y$406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7.4524552593579728E-3</c:v>
                </c:pt>
                <c:pt idx="116">
                  <c:v>0.46029126118630059</c:v>
                </c:pt>
                <c:pt idx="117">
                  <c:v>0.91250160791181456</c:v>
                </c:pt>
                <c:pt idx="118">
                  <c:v>1.3634660695203042</c:v>
                </c:pt>
                <c:pt idx="119">
                  <c:v>1.8125689211668319</c:v>
                </c:pt>
                <c:pt idx="120">
                  <c:v>2.2591969797577724</c:v>
                </c:pt>
                <c:pt idx="121">
                  <c:v>2.7027404411610387</c:v>
                </c:pt>
                <c:pt idx="122">
                  <c:v>3.1425937128028347</c:v>
                </c:pt>
                <c:pt idx="123">
                  <c:v>3.5781562405142044</c:v>
                </c:pt>
                <c:pt idx="124">
                  <c:v>4.0088333284983388</c:v>
                </c:pt>
                <c:pt idx="125">
                  <c:v>4.4340369512991495</c:v>
                </c:pt>
                <c:pt idx="126">
                  <c:v>4.853186556662533</c:v>
                </c:pt>
                <c:pt idx="127">
                  <c:v>5.26570985819402</c:v>
                </c:pt>
                <c:pt idx="128">
                  <c:v>5.6710436167306915</c:v>
                </c:pt>
                <c:pt idx="129">
                  <c:v>6.0686344093604045</c:v>
                </c:pt>
                <c:pt idx="130">
                  <c:v>6.4579393850383839</c:v>
                </c:pt>
                <c:pt idx="131">
                  <c:v>6.8384270057695495</c:v>
                </c:pt>
                <c:pt idx="132">
                  <c:v>7.2095777723445069</c:v>
                </c:pt>
                <c:pt idx="133">
                  <c:v>7.570884933638383</c:v>
                </c:pt>
                <c:pt idx="134">
                  <c:v>7.9218551785040825</c:v>
                </c:pt>
                <c:pt idx="135">
                  <c:v>8.2620093093152054</c:v>
                </c:pt>
                <c:pt idx="136">
                  <c:v>8.5908828962390729</c:v>
                </c:pt>
                <c:pt idx="137">
                  <c:v>8.9080269113465569</c:v>
                </c:pt>
                <c:pt idx="138">
                  <c:v>9.213008341692861</c:v>
                </c:pt>
                <c:pt idx="139">
                  <c:v>9.5054107805322268</c:v>
                </c:pt>
                <c:pt idx="140">
                  <c:v>9.7848349958593985</c:v>
                </c:pt>
                <c:pt idx="141">
                  <c:v>10.050899475501476</c:v>
                </c:pt>
                <c:pt idx="142">
                  <c:v>10.303240948015983</c:v>
                </c:pt>
                <c:pt idx="143">
                  <c:v>10.541514878683985</c:v>
                </c:pt>
                <c:pt idx="144">
                  <c:v>10.765395939920941</c:v>
                </c:pt>
                <c:pt idx="145">
                  <c:v>10.974578455463085</c:v>
                </c:pt>
                <c:pt idx="146">
                  <c:v>11.16877681772289</c:v>
                </c:pt>
                <c:pt idx="147">
                  <c:v>11.347725877743688</c:v>
                </c:pt>
                <c:pt idx="148">
                  <c:v>11.51118130722112</c:v>
                </c:pt>
                <c:pt idx="149">
                  <c:v>11.658919932097065</c:v>
                </c:pt>
                <c:pt idx="150">
                  <c:v>11.790740037270583</c:v>
                </c:pt>
                <c:pt idx="151">
                  <c:v>11.906461642009875</c:v>
                </c:pt>
                <c:pt idx="152">
                  <c:v>12.005926745689177</c:v>
                </c:pt>
                <c:pt idx="153">
                  <c:v>12.088999543515085</c:v>
                </c:pt>
                <c:pt idx="154">
                  <c:v>12.155566611947807</c:v>
                </c:pt>
                <c:pt idx="155">
                  <c:v>12.205537063564098</c:v>
                </c:pt>
                <c:pt idx="156">
                  <c:v>12.238842671150531</c:v>
                </c:pt>
                <c:pt idx="157">
                  <c:v>12.255437960857581</c:v>
                </c:pt>
                <c:pt idx="158">
                  <c:v>12.255300274287414</c:v>
                </c:pt>
                <c:pt idx="159">
                  <c:v>12.238429799430547</c:v>
                </c:pt>
                <c:pt idx="160">
                  <c:v>12.204849570409175</c:v>
                </c:pt>
                <c:pt idx="161">
                  <c:v>12.154605436027511</c:v>
                </c:pt>
                <c:pt idx="162">
                  <c:v>12.087765997172063</c:v>
                </c:pt>
                <c:pt idx="163">
                  <c:v>12.00442251314734</c:v>
                </c:pt>
                <c:pt idx="164">
                  <c:v>11.904688777074854</c:v>
                </c:pt>
                <c:pt idx="165">
                  <c:v>11.788700960525548</c:v>
                </c:pt>
                <c:pt idx="166">
                  <c:v>11.656617427597789</c:v>
                </c:pt>
                <c:pt idx="167">
                  <c:v>11.508618518694766</c:v>
                </c:pt>
                <c:pt idx="168">
                  <c:v>11.344906304296503</c:v>
                </c:pt>
                <c:pt idx="169">
                  <c:v>11.165704309062718</c:v>
                </c:pt>
                <c:pt idx="170">
                  <c:v>10.971257206643152</c:v>
                </c:pt>
                <c:pt idx="171">
                  <c:v>10.761830485612126</c:v>
                </c:pt>
                <c:pt idx="172">
                  <c:v>10.537710086983425</c:v>
                </c:pt>
                <c:pt idx="173">
                  <c:v>10.299202013800386</c:v>
                </c:pt>
                <c:pt idx="174">
                  <c:v>10.046631913334306</c:v>
                </c:pt>
                <c:pt idx="175">
                  <c:v>9.7803446324615617</c:v>
                </c:pt>
                <c:pt idx="176">
                  <c:v>9.5007037468265327</c:v>
                </c:pt>
                <c:pt idx="177">
                  <c:v>9.2080910644331784</c:v>
                </c:pt>
                <c:pt idx="178">
                  <c:v>8.9029061043430371</c:v>
                </c:pt>
                <c:pt idx="179">
                  <c:v>8.5855655511914293</c:v>
                </c:pt>
                <c:pt idx="180">
                  <c:v>8.2565026862665967</c:v>
                </c:pt>
                <c:pt idx="181">
                  <c:v>7.9161667959286071</c:v>
                </c:pt>
                <c:pt idx="182">
                  <c:v>7.5650225581757145</c:v>
                </c:pt>
                <c:pt idx="183">
                  <c:v>7.2035494081957037</c:v>
                </c:pt>
                <c:pt idx="184">
                  <c:v>6.8322408837685229</c:v>
                </c:pt>
                <c:pt idx="185">
                  <c:v>6.4516039514139001</c:v>
                </c:pt>
                <c:pt idx="186">
                  <c:v>6.0621583142040283</c:v>
                </c:pt>
                <c:pt idx="187">
                  <c:v>5.6644357021863767</c:v>
                </c:pt>
                <c:pt idx="188">
                  <c:v>5.2589791463854665</c:v>
                </c:pt>
                <c:pt idx="189">
                  <c:v>4.8463422373748299</c:v>
                </c:pt>
                <c:pt idx="190">
                  <c:v>4.4270883694314902</c:v>
                </c:pt>
                <c:pt idx="191">
                  <c:v>4.0017899713049419</c:v>
                </c:pt>
                <c:pt idx="192">
                  <c:v>3.5710277246508979</c:v>
                </c:pt>
                <c:pt idx="193">
                  <c:v>3.1353897711969241</c:v>
                </c:pt>
                <c:pt idx="194">
                  <c:v>2.6954709097224585</c:v>
                </c:pt>
                <c:pt idx="195">
                  <c:v>2.2518717839496167</c:v>
                </c:pt>
                <c:pt idx="196">
                  <c:v>1.805198062453593</c:v>
                </c:pt>
                <c:pt idx="197">
                  <c:v>1.3560596117123815</c:v>
                </c:pt>
                <c:pt idx="198">
                  <c:v>0.90506966342487682</c:v>
                </c:pt>
                <c:pt idx="199">
                  <c:v>0.45284397723427261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09-448C-9ED1-A94D0DFC9D60}"/>
            </c:ext>
          </c:extLst>
        </c:ser>
        <c:ser>
          <c:idx val="7"/>
          <c:order val="7"/>
          <c:tx>
            <c:strRef>
              <c:f>Calculation3!$Z$5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Calculation1!$Z$6:$Z$406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1.7921341323934145E-15</c:v>
                </c:pt>
                <c:pt idx="201">
                  <c:v>1.092057339397165E-2</c:v>
                </c:pt>
                <c:pt idx="202">
                  <c:v>2.1840592008043246E-2</c:v>
                </c:pt>
                <c:pt idx="203">
                  <c:v>3.2759501090501887E-2</c:v>
                </c:pt>
                <c:pt idx="204">
                  <c:v>4.3676745945998588E-2</c:v>
                </c:pt>
                <c:pt idx="205">
                  <c:v>5.4591771963729337E-2</c:v>
                </c:pt>
                <c:pt idx="206">
                  <c:v>6.5504024645610087E-2</c:v>
                </c:pt>
                <c:pt idx="207">
                  <c:v>7.6412949634446017E-2</c:v>
                </c:pt>
                <c:pt idx="208">
                  <c:v>8.7317992742093578E-2</c:v>
                </c:pt>
                <c:pt idx="209">
                  <c:v>9.8218599977614077E-2</c:v>
                </c:pt>
                <c:pt idx="210">
                  <c:v>0.10911421757541709</c:v>
                </c:pt>
                <c:pt idx="211">
                  <c:v>0.12000429202339255</c:v>
                </c:pt>
                <c:pt idx="212">
                  <c:v>0.13088827009102991</c:v>
                </c:pt>
                <c:pt idx="213">
                  <c:v>0.14176559885752299</c:v>
                </c:pt>
                <c:pt idx="214">
                  <c:v>0.15263572573985909</c:v>
                </c:pt>
                <c:pt idx="215">
                  <c:v>0.16349809852089098</c:v>
                </c:pt>
                <c:pt idx="216">
                  <c:v>0.17435216537739021</c:v>
                </c:pt>
                <c:pt idx="217">
                  <c:v>0.18519737490808055</c:v>
                </c:pt>
                <c:pt idx="218">
                  <c:v>0.19603317616164997</c:v>
                </c:pt>
                <c:pt idx="219">
                  <c:v>0.20685901866473963</c:v>
                </c:pt>
                <c:pt idx="220">
                  <c:v>0.2176743524499086</c:v>
                </c:pt>
                <c:pt idx="221">
                  <c:v>0.22847862808357305</c:v>
                </c:pt>
                <c:pt idx="222">
                  <c:v>0.23927129669391822</c:v>
                </c:pt>
                <c:pt idx="223">
                  <c:v>0.2500518099987819</c:v>
                </c:pt>
                <c:pt idx="224">
                  <c:v>0.26081962033350775</c:v>
                </c:pt>
                <c:pt idx="225">
                  <c:v>0.27157418067876754</c:v>
                </c:pt>
                <c:pt idx="226">
                  <c:v>0.2823149446883505</c:v>
                </c:pt>
                <c:pt idx="227">
                  <c:v>0.29304136671691811</c:v>
                </c:pt>
                <c:pt idx="228">
                  <c:v>0.30375290184772413</c:v>
                </c:pt>
                <c:pt idx="229">
                  <c:v>0.31444900592029679</c:v>
                </c:pt>
                <c:pt idx="230">
                  <c:v>0.32512913555808304</c:v>
                </c:pt>
                <c:pt idx="231">
                  <c:v>0.33579274819605248</c:v>
                </c:pt>
                <c:pt idx="232">
                  <c:v>0.34643930210826085</c:v>
                </c:pt>
                <c:pt idx="233">
                  <c:v>0.35706825643537016</c:v>
                </c:pt>
                <c:pt idx="234">
                  <c:v>0.36767907121212512</c:v>
                </c:pt>
                <c:pt idx="235">
                  <c:v>0.3782712073947842</c:v>
                </c:pt>
                <c:pt idx="236">
                  <c:v>0.38884412688850373</c:v>
                </c:pt>
                <c:pt idx="237">
                  <c:v>0.39939729257467366</c:v>
                </c:pt>
                <c:pt idx="238">
                  <c:v>0.40993016833820428</c:v>
                </c:pt>
                <c:pt idx="239">
                  <c:v>0.42044221909476137</c:v>
                </c:pt>
                <c:pt idx="240">
                  <c:v>0.43093291081794893</c:v>
                </c:pt>
                <c:pt idx="241">
                  <c:v>0.44140171056643918</c:v>
                </c:pt>
                <c:pt idx="242">
                  <c:v>0.45184808651104608</c:v>
                </c:pt>
                <c:pt idx="243">
                  <c:v>0.46227150796174293</c:v>
                </c:pt>
                <c:pt idx="244">
                  <c:v>0.47267144539462286</c:v>
                </c:pt>
                <c:pt idx="245">
                  <c:v>0.48304737047879837</c:v>
                </c:pt>
                <c:pt idx="246">
                  <c:v>0.49339875610324196</c:v>
                </c:pt>
                <c:pt idx="247">
                  <c:v>0.50372507640356401</c:v>
                </c:pt>
                <c:pt idx="248">
                  <c:v>0.514025806788727</c:v>
                </c:pt>
                <c:pt idx="249">
                  <c:v>0.52430042396769594</c:v>
                </c:pt>
                <c:pt idx="250">
                  <c:v>0.53454840597602193</c:v>
                </c:pt>
                <c:pt idx="251">
                  <c:v>0.54476923220235873</c:v>
                </c:pt>
                <c:pt idx="252">
                  <c:v>0.55496238341491044</c:v>
                </c:pt>
                <c:pt idx="253">
                  <c:v>0.56512734178780966</c:v>
                </c:pt>
                <c:pt idx="254">
                  <c:v>0.57526359092742319</c:v>
                </c:pt>
                <c:pt idx="255">
                  <c:v>0.58537061589858541</c:v>
                </c:pt>
                <c:pt idx="256">
                  <c:v>0.59544790325075836</c:v>
                </c:pt>
                <c:pt idx="257">
                  <c:v>0.60549494104411528</c:v>
                </c:pt>
                <c:pt idx="258">
                  <c:v>0.61551121887554794</c:v>
                </c:pt>
                <c:pt idx="259">
                  <c:v>0.62549622790459547</c:v>
                </c:pt>
                <c:pt idx="260">
                  <c:v>0.63544946087929466</c:v>
                </c:pt>
                <c:pt idx="261">
                  <c:v>0.64537041216194924</c:v>
                </c:pt>
                <c:pt idx="262">
                  <c:v>0.65525857775481589</c:v>
                </c:pt>
                <c:pt idx="263">
                  <c:v>0.66511345532570887</c:v>
                </c:pt>
                <c:pt idx="264">
                  <c:v>0.67493454423351917</c:v>
                </c:pt>
                <c:pt idx="265">
                  <c:v>0.6847213455536475</c:v>
                </c:pt>
                <c:pt idx="266">
                  <c:v>0.69447336210335042</c:v>
                </c:pt>
                <c:pt idx="267">
                  <c:v>0.70419009846699754</c:v>
                </c:pt>
                <c:pt idx="268">
                  <c:v>0.71387106102124009</c:v>
                </c:pt>
                <c:pt idx="269">
                  <c:v>0.72351575796008694</c:v>
                </c:pt>
                <c:pt idx="270">
                  <c:v>0.73312369931988952</c:v>
                </c:pt>
                <c:pt idx="271">
                  <c:v>0.7426943970042319</c:v>
                </c:pt>
                <c:pt idx="272">
                  <c:v>0.75222736480872776</c:v>
                </c:pt>
                <c:pt idx="273">
                  <c:v>0.76172211844571958</c:v>
                </c:pt>
                <c:pt idx="274">
                  <c:v>0.77117817556888091</c:v>
                </c:pt>
                <c:pt idx="275">
                  <c:v>0.78059505579772093</c:v>
                </c:pt>
                <c:pt idx="276">
                  <c:v>0.78997228074198789</c:v>
                </c:pt>
                <c:pt idx="277">
                  <c:v>0.79930937402597191</c:v>
                </c:pt>
                <c:pt idx="278">
                  <c:v>0.80860586131270618</c:v>
                </c:pt>
                <c:pt idx="279">
                  <c:v>0.81786127032806311</c:v>
                </c:pt>
                <c:pt idx="280">
                  <c:v>0.82707513088474705</c:v>
                </c:pt>
                <c:pt idx="281">
                  <c:v>0.83624697490617994</c:v>
                </c:pt>
                <c:pt idx="282">
                  <c:v>0.8453763364502811</c:v>
                </c:pt>
                <c:pt idx="283">
                  <c:v>0.85446275173313657</c:v>
                </c:pt>
                <c:pt idx="284">
                  <c:v>0.863505759152561</c:v>
                </c:pt>
                <c:pt idx="285">
                  <c:v>0.87250489931154662</c:v>
                </c:pt>
                <c:pt idx="286">
                  <c:v>0.8814597150416027</c:v>
                </c:pt>
                <c:pt idx="287">
                  <c:v>0.89036975142597863</c:v>
                </c:pt>
                <c:pt idx="288">
                  <c:v>0.89923455582277545</c:v>
                </c:pt>
                <c:pt idx="289">
                  <c:v>0.90805367788794045</c:v>
                </c:pt>
                <c:pt idx="290">
                  <c:v>0.91682666959814529</c:v>
                </c:pt>
                <c:pt idx="291">
                  <c:v>0.92555308527354518</c:v>
                </c:pt>
                <c:pt idx="292">
                  <c:v>0.93423248160042194</c:v>
                </c:pt>
                <c:pt idx="293">
                  <c:v>0.94286441765370332</c:v>
                </c:pt>
                <c:pt idx="294">
                  <c:v>0.95144845491936347</c:v>
                </c:pt>
                <c:pt idx="295">
                  <c:v>0.95998415731669928</c:v>
                </c:pt>
                <c:pt idx="296">
                  <c:v>0.96847109122048503</c:v>
                </c:pt>
                <c:pt idx="297">
                  <c:v>0.97690882548299951</c:v>
                </c:pt>
                <c:pt idx="298">
                  <c:v>0.98529693145593067</c:v>
                </c:pt>
                <c:pt idx="299">
                  <c:v>0.99363498301215036</c:v>
                </c:pt>
                <c:pt idx="300">
                  <c:v>1.001922556567362</c:v>
                </c:pt>
                <c:pt idx="301">
                  <c:v>1.010159231101621</c:v>
                </c:pt>
                <c:pt idx="302">
                  <c:v>1.0183445881807203</c:v>
                </c:pt>
                <c:pt idx="303">
                  <c:v>1.0264782119774503</c:v>
                </c:pt>
                <c:pt idx="304">
                  <c:v>1.0345596892927214</c:v>
                </c:pt>
                <c:pt idx="305">
                  <c:v>1.042588609576556</c:v>
                </c:pt>
                <c:pt idx="306">
                  <c:v>1.0505645649489443</c:v>
                </c:pt>
                <c:pt idx="307">
                  <c:v>1.0584871502205668</c:v>
                </c:pt>
                <c:pt idx="308">
                  <c:v>1.0663559629133761</c:v>
                </c:pt>
                <c:pt idx="309">
                  <c:v>1.0741706032810452</c:v>
                </c:pt>
                <c:pt idx="310">
                  <c:v>1.081930674329274</c:v>
                </c:pt>
                <c:pt idx="311">
                  <c:v>1.0896357818359586</c:v>
                </c:pt>
                <c:pt idx="312">
                  <c:v>1.0972855343712156</c:v>
                </c:pt>
                <c:pt idx="313">
                  <c:v>1.1048795433172709</c:v>
                </c:pt>
                <c:pt idx="314">
                  <c:v>1.1124174228881991</c:v>
                </c:pt>
                <c:pt idx="315">
                  <c:v>1.119898790149523</c:v>
                </c:pt>
                <c:pt idx="316">
                  <c:v>1.1273232650376674</c:v>
                </c:pt>
                <c:pt idx="317">
                  <c:v>1.1346904703792668</c:v>
                </c:pt>
                <c:pt idx="318">
                  <c:v>1.1420000319103254</c:v>
                </c:pt>
                <c:pt idx="319">
                  <c:v>1.1492515782952319</c:v>
                </c:pt>
                <c:pt idx="320">
                  <c:v>1.156444741145622</c:v>
                </c:pt>
                <c:pt idx="321">
                  <c:v>1.1635791550390944</c:v>
                </c:pt>
                <c:pt idx="322">
                  <c:v>1.1706544575377742</c:v>
                </c:pt>
                <c:pt idx="323">
                  <c:v>1.177670289206725</c:v>
                </c:pt>
                <c:pt idx="324">
                  <c:v>1.1846262936322098</c:v>
                </c:pt>
                <c:pt idx="325">
                  <c:v>1.1915221174397956</c:v>
                </c:pt>
                <c:pt idx="326">
                  <c:v>1.1983574103123065</c:v>
                </c:pt>
                <c:pt idx="327">
                  <c:v>1.2051318250076202</c:v>
                </c:pt>
                <c:pt idx="328">
                  <c:v>1.2118450173763076</c:v>
                </c:pt>
                <c:pt idx="329">
                  <c:v>1.2184966463791169</c:v>
                </c:pt>
                <c:pt idx="330">
                  <c:v>1.2250863741042988</c:v>
                </c:pt>
                <c:pt idx="331">
                  <c:v>1.2316138657847726</c:v>
                </c:pt>
                <c:pt idx="332">
                  <c:v>1.238078789815132</c:v>
                </c:pt>
                <c:pt idx="333">
                  <c:v>1.2444808177684932</c:v>
                </c:pt>
                <c:pt idx="334">
                  <c:v>1.2508196244131771</c:v>
                </c:pt>
                <c:pt idx="335">
                  <c:v>1.2570948877292336</c:v>
                </c:pt>
                <c:pt idx="336">
                  <c:v>1.2633062889247983</c:v>
                </c:pt>
                <c:pt idx="337">
                  <c:v>1.2694535124522905</c:v>
                </c:pt>
                <c:pt idx="338">
                  <c:v>1.2755362460244406</c:v>
                </c:pt>
                <c:pt idx="339">
                  <c:v>1.2815541806301562</c:v>
                </c:pt>
                <c:pt idx="340">
                  <c:v>1.2875070105502202</c:v>
                </c:pt>
                <c:pt idx="341">
                  <c:v>1.293394433372822</c:v>
                </c:pt>
                <c:pt idx="342">
                  <c:v>1.2992161500089194</c:v>
                </c:pt>
                <c:pt idx="343">
                  <c:v>1.3049718647074333</c:v>
                </c:pt>
                <c:pt idx="344">
                  <c:v>1.3106612850702728</c:v>
                </c:pt>
                <c:pt idx="345">
                  <c:v>1.3162841220671888</c:v>
                </c:pt>
                <c:pt idx="346">
                  <c:v>1.3218400900504566</c:v>
                </c:pt>
                <c:pt idx="347">
                  <c:v>1.3273289067693887</c:v>
                </c:pt>
                <c:pt idx="348">
                  <c:v>1.332750293384672</c:v>
                </c:pt>
                <c:pt idx="349">
                  <c:v>1.3381039744825343</c:v>
                </c:pt>
                <c:pt idx="350">
                  <c:v>1.3433896780887353</c:v>
                </c:pt>
                <c:pt idx="351">
                  <c:v>1.3486071356823826</c:v>
                </c:pt>
                <c:pt idx="352">
                  <c:v>1.353756082209574</c:v>
                </c:pt>
                <c:pt idx="353">
                  <c:v>1.3588362560968623</c:v>
                </c:pt>
                <c:pt idx="354">
                  <c:v>1.3638473992645428</c:v>
                </c:pt>
                <c:pt idx="355">
                  <c:v>1.3687892571397657</c:v>
                </c:pt>
                <c:pt idx="356">
                  <c:v>1.3736615786694668</c:v>
                </c:pt>
                <c:pt idx="357">
                  <c:v>1.3784641163331226</c:v>
                </c:pt>
                <c:pt idx="358">
                  <c:v>1.3831966261553248</c:v>
                </c:pt>
                <c:pt idx="359">
                  <c:v>1.3878588677181736</c:v>
                </c:pt>
                <c:pt idx="360">
                  <c:v>1.3924506041734919</c:v>
                </c:pt>
                <c:pt idx="361">
                  <c:v>1.3969716022548577</c:v>
                </c:pt>
                <c:pt idx="362">
                  <c:v>1.4014216322894537</c:v>
                </c:pt>
                <c:pt idx="363">
                  <c:v>1.405800468209736</c:v>
                </c:pt>
                <c:pt idx="364">
                  <c:v>1.4101078875649173</c:v>
                </c:pt>
                <c:pt idx="365">
                  <c:v>1.4143436715322686</c:v>
                </c:pt>
                <c:pt idx="366">
                  <c:v>1.4185076049282357</c:v>
                </c:pt>
                <c:pt idx="367">
                  <c:v>1.4225994762193703</c:v>
                </c:pt>
                <c:pt idx="368">
                  <c:v>1.4266190775330769</c:v>
                </c:pt>
                <c:pt idx="369">
                  <c:v>1.4305662046681717</c:v>
                </c:pt>
                <c:pt idx="370">
                  <c:v>1.4344406571052588</c:v>
                </c:pt>
                <c:pt idx="371">
                  <c:v>1.4382422380169135</c:v>
                </c:pt>
                <c:pt idx="372">
                  <c:v>1.4419707542776841</c:v>
                </c:pt>
                <c:pt idx="373">
                  <c:v>1.4456260164739021</c:v>
                </c:pt>
                <c:pt idx="374">
                  <c:v>1.4492078389133041</c:v>
                </c:pt>
                <c:pt idx="375">
                  <c:v>1.4527160396344656</c:v>
                </c:pt>
                <c:pt idx="376">
                  <c:v>1.4561504404160457</c:v>
                </c:pt>
                <c:pt idx="377">
                  <c:v>1.4595108667858392</c:v>
                </c:pt>
                <c:pt idx="378">
                  <c:v>1.462797148029642</c:v>
                </c:pt>
                <c:pt idx="379">
                  <c:v>1.4660091171999219</c:v>
                </c:pt>
                <c:pt idx="380">
                  <c:v>1.4691466111243012</c:v>
                </c:pt>
                <c:pt idx="381">
                  <c:v>1.4722094704138453</c:v>
                </c:pt>
                <c:pt idx="382">
                  <c:v>1.4751975394711596</c:v>
                </c:pt>
                <c:pt idx="383">
                  <c:v>1.4781106664982948</c:v>
                </c:pt>
                <c:pt idx="384">
                  <c:v>1.4809487035044577</c:v>
                </c:pt>
                <c:pt idx="385">
                  <c:v>1.4837115063135302</c:v>
                </c:pt>
                <c:pt idx="386">
                  <c:v>1.4863989345713933</c:v>
                </c:pt>
                <c:pt idx="387">
                  <c:v>1.4890108517530563</c:v>
                </c:pt>
                <c:pt idx="388">
                  <c:v>1.491547125169594</c:v>
                </c:pt>
                <c:pt idx="389">
                  <c:v>1.4940076259748865</c:v>
                </c:pt>
                <c:pt idx="390">
                  <c:v>1.4963922291721654</c:v>
                </c:pt>
                <c:pt idx="391">
                  <c:v>1.4987008136203628</c:v>
                </c:pt>
                <c:pt idx="392">
                  <c:v>1.5009332620402667</c:v>
                </c:pt>
                <c:pt idx="393">
                  <c:v>1.5030894610204779</c:v>
                </c:pt>
                <c:pt idx="394">
                  <c:v>1.5051693010231717</c:v>
                </c:pt>
                <c:pt idx="395">
                  <c:v>1.5071726763896636</c:v>
                </c:pt>
                <c:pt idx="396">
                  <c:v>1.5090994853457751</c:v>
                </c:pt>
                <c:pt idx="397">
                  <c:v>1.5109496300070053</c:v>
                </c:pt>
                <c:pt idx="398">
                  <c:v>1.512723016383503</c:v>
                </c:pt>
                <c:pt idx="399">
                  <c:v>1.5144195543848422</c:v>
                </c:pt>
                <c:pt idx="400">
                  <c:v>1.5160391578245975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009-448C-9ED1-A94D0DFC9D60}"/>
            </c:ext>
          </c:extLst>
        </c:ser>
        <c:ser>
          <c:idx val="8"/>
          <c:order val="8"/>
          <c:tx>
            <c:strRef>
              <c:f>Calculation3!$AA$5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Calculation1!$AA$6:$AA$406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0.23033846507801947</c:v>
                </c:pt>
                <c:pt idx="122">
                  <c:v>0.61129613143072103</c:v>
                </c:pt>
                <c:pt idx="123">
                  <c:v>0.99130182521945387</c:v>
                </c:pt>
                <c:pt idx="124">
                  <c:v>1.3697637628944226</c:v>
                </c:pt>
                <c:pt idx="125">
                  <c:v>1.7460925650000005</c:v>
                </c:pt>
                <c:pt idx="126">
                  <c:v>2.1197021740164059</c:v>
                </c:pt>
                <c:pt idx="127">
                  <c:v>2.4900107670281559</c:v>
                </c:pt>
                <c:pt idx="128">
                  <c:v>2.8564416617979069</c:v>
                </c:pt>
                <c:pt idx="129">
                  <c:v>3.2184242148347746</c:v>
                </c:pt>
                <c:pt idx="130">
                  <c:v>3.57539471005843</c:v>
                </c:pt>
                <c:pt idx="131">
                  <c:v>3.926797236675196</c:v>
                </c:pt>
                <c:pt idx="132">
                  <c:v>4.2720845548989139</c:v>
                </c:pt>
                <c:pt idx="133">
                  <c:v>4.6107189481684303</c:v>
                </c:pt>
                <c:pt idx="134">
                  <c:v>4.9421730605345946</c:v>
                </c:pt>
                <c:pt idx="135">
                  <c:v>5.265930717912596</c:v>
                </c:pt>
                <c:pt idx="136">
                  <c:v>5.58148773192082</c:v>
                </c:pt>
                <c:pt idx="137">
                  <c:v>5.8883526850542953</c:v>
                </c:pt>
                <c:pt idx="138">
                  <c:v>6.1860476959700801</c:v>
                </c:pt>
                <c:pt idx="139">
                  <c:v>6.4741091636927255</c:v>
                </c:pt>
                <c:pt idx="140">
                  <c:v>6.7520884895808999</c:v>
                </c:pt>
                <c:pt idx="141">
                  <c:v>7.0195527759308822</c:v>
                </c:pt>
                <c:pt idx="142">
                  <c:v>7.2760855001289038</c:v>
                </c:pt>
                <c:pt idx="143">
                  <c:v>7.5212871633025919</c:v>
                </c:pt>
                <c:pt idx="144">
                  <c:v>7.7547759124612599</c:v>
                </c:pt>
                <c:pt idx="145">
                  <c:v>7.9761881351562689</c:v>
                </c:pt>
                <c:pt idx="146">
                  <c:v>8.1851790257353461</c:v>
                </c:pt>
                <c:pt idx="147">
                  <c:v>8.3814231223090356</c:v>
                </c:pt>
                <c:pt idx="148">
                  <c:v>8.5646148135930993</c:v>
                </c:pt>
                <c:pt idx="149">
                  <c:v>8.7344688148375056</c:v>
                </c:pt>
                <c:pt idx="150">
                  <c:v>8.8907206121008979</c:v>
                </c:pt>
                <c:pt idx="151">
                  <c:v>9.0331268741786115</c:v>
                </c:pt>
                <c:pt idx="152">
                  <c:v>9.161465831542813</c:v>
                </c:pt>
                <c:pt idx="153">
                  <c:v>9.2755376217045757</c:v>
                </c:pt>
                <c:pt idx="154">
                  <c:v>9.3751646004600975</c:v>
                </c:pt>
                <c:pt idx="155">
                  <c:v>9.4601916185363315</c:v>
                </c:pt>
                <c:pt idx="156">
                  <c:v>9.5304862632052387</c:v>
                </c:pt>
                <c:pt idx="157">
                  <c:v>9.5859390644903577</c:v>
                </c:pt>
                <c:pt idx="158">
                  <c:v>9.6264636656446001</c:v>
                </c:pt>
                <c:pt idx="159">
                  <c:v>9.6519969576337648</c:v>
                </c:pt>
                <c:pt idx="160">
                  <c:v>9.662499177416354</c:v>
                </c:pt>
                <c:pt idx="161">
                  <c:v>9.6579539698666306</c:v>
                </c:pt>
                <c:pt idx="162">
                  <c:v>9.6383684132444767</c:v>
                </c:pt>
                <c:pt idx="163">
                  <c:v>9.603773008172416</c:v>
                </c:pt>
                <c:pt idx="164">
                  <c:v>9.5542216301369347</c:v>
                </c:pt>
                <c:pt idx="165">
                  <c:v>9.4897914455880894</c:v>
                </c:pt>
                <c:pt idx="166">
                  <c:v>9.4105827917680589</c:v>
                </c:pt>
                <c:pt idx="167">
                  <c:v>9.316719020455773</c:v>
                </c:pt>
                <c:pt idx="168">
                  <c:v>9.2083463058709665</c:v>
                </c:pt>
                <c:pt idx="169">
                  <c:v>9.0856334170368083</c:v>
                </c:pt>
                <c:pt idx="170">
                  <c:v>8.9487714549555921</c:v>
                </c:pt>
                <c:pt idx="171">
                  <c:v>8.7979735550068057</c:v>
                </c:pt>
                <c:pt idx="172">
                  <c:v>8.6334745550310164</c:v>
                </c:pt>
                <c:pt idx="173">
                  <c:v>8.4555306296164918</c:v>
                </c:pt>
                <c:pt idx="174">
                  <c:v>8.2644188911580425</c:v>
                </c:pt>
                <c:pt idx="175">
                  <c:v>8.0604369583093902</c:v>
                </c:pt>
                <c:pt idx="176">
                  <c:v>7.8439024925011145</c:v>
                </c:pt>
                <c:pt idx="177">
                  <c:v>7.6151527032459256</c:v>
                </c:pt>
                <c:pt idx="178">
                  <c:v>7.3745438230016918</c:v>
                </c:pt>
                <c:pt idx="179">
                  <c:v>7.1224505524099824</c:v>
                </c:pt>
                <c:pt idx="180">
                  <c:v>6.8592654767740999</c:v>
                </c:pt>
                <c:pt idx="181">
                  <c:v>6.5853984546852713</c:v>
                </c:pt>
                <c:pt idx="182">
                  <c:v>6.3012759797491267</c:v>
                </c:pt>
                <c:pt idx="183">
                  <c:v>6.0073405164064493</c:v>
                </c:pt>
                <c:pt idx="184">
                  <c:v>5.7040498108824957</c:v>
                </c:pt>
                <c:pt idx="185">
                  <c:v>5.3918761783379896</c:v>
                </c:pt>
                <c:pt idx="186">
                  <c:v>5.0713057673318591</c:v>
                </c:pt>
                <c:pt idx="187">
                  <c:v>4.7428378027412252</c:v>
                </c:pt>
                <c:pt idx="188">
                  <c:v>4.4069838083175954</c:v>
                </c:pt>
                <c:pt idx="189">
                  <c:v>4.0642668100900083</c:v>
                </c:pt>
                <c:pt idx="190">
                  <c:v>3.7152205218556591</c:v>
                </c:pt>
                <c:pt idx="191">
                  <c:v>3.3603885140264453</c:v>
                </c:pt>
                <c:pt idx="192">
                  <c:v>3.0003233671257843</c:v>
                </c:pt>
                <c:pt idx="193">
                  <c:v>2.6355858112539763</c:v>
                </c:pt>
                <c:pt idx="194">
                  <c:v>2.2667438528622048</c:v>
                </c:pt>
                <c:pt idx="195">
                  <c:v>1.8943718901950766</c:v>
                </c:pt>
                <c:pt idx="196">
                  <c:v>1.5190498187791979</c:v>
                </c:pt>
                <c:pt idx="197">
                  <c:v>1.1413621283508313</c:v>
                </c:pt>
                <c:pt idx="198">
                  <c:v>0.76189699262897836</c:v>
                </c:pt>
                <c:pt idx="199">
                  <c:v>0.3812453533513902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009-448C-9ED1-A94D0DFC9D60}"/>
            </c:ext>
          </c:extLst>
        </c:ser>
        <c:ser>
          <c:idx val="9"/>
          <c:order val="9"/>
          <c:tx>
            <c:strRef>
              <c:f>Calculation3!$AB$5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Calculation1!$AB$6:$AB$406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1.415049999410625E-15</c:v>
                </c:pt>
                <c:pt idx="201">
                  <c:v>8.6227680581848955E-3</c:v>
                </c:pt>
                <c:pt idx="202">
                  <c:v>1.7245096655538115E-2</c:v>
                </c:pt>
                <c:pt idx="203">
                  <c:v>2.5866546353627996E-2</c:v>
                </c:pt>
                <c:pt idx="204">
                  <c:v>3.4486677758814734E-2</c:v>
                </c:pt>
                <c:pt idx="205">
                  <c:v>4.3105051544645508E-2</c:v>
                </c:pt>
                <c:pt idx="206">
                  <c:v>5.1721228474244894E-2</c:v>
                </c:pt>
                <c:pt idx="207">
                  <c:v>6.0334769422700607E-2</c:v>
                </c:pt>
                <c:pt idx="208">
                  <c:v>6.8945235399443611E-2</c:v>
                </c:pt>
                <c:pt idx="209">
                  <c:v>7.7552187570621267E-2</c:v>
                </c:pt>
                <c:pt idx="210">
                  <c:v>8.6155187281462653E-2</c:v>
                </c:pt>
                <c:pt idx="211">
                  <c:v>9.4753796078634739E-2</c:v>
                </c:pt>
                <c:pt idx="212">
                  <c:v>0.10334757573258799</c:v>
                </c:pt>
                <c:pt idx="213">
                  <c:v>0.11193608825989111</c:v>
                </c:pt>
                <c:pt idx="214">
                  <c:v>0.12051889594555275</c:v>
                </c:pt>
                <c:pt idx="215">
                  <c:v>0.12909556136532974</c:v>
                </c:pt>
                <c:pt idx="216">
                  <c:v>0.13766564740802062</c:v>
                </c:pt>
                <c:pt idx="217">
                  <c:v>0.14622871729774292</c:v>
                </c:pt>
                <c:pt idx="218">
                  <c:v>0.15478433461619359</c:v>
                </c:pt>
                <c:pt idx="219">
                  <c:v>0.16333206332489117</c:v>
                </c:pt>
                <c:pt idx="220">
                  <c:v>0.17187146778739854</c:v>
                </c:pt>
                <c:pt idx="221">
                  <c:v>0.1804021127915251</c:v>
                </c:pt>
                <c:pt idx="222">
                  <c:v>0.18892356357150766</c:v>
                </c:pt>
                <c:pt idx="223">
                  <c:v>0.19743538583016812</c:v>
                </c:pt>
                <c:pt idx="224">
                  <c:v>0.20593714576104766</c:v>
                </c:pt>
                <c:pt idx="225">
                  <c:v>0.21442841007051558</c:v>
                </c:pt>
                <c:pt idx="226">
                  <c:v>0.22290874599985247</c:v>
                </c:pt>
                <c:pt idx="227">
                  <c:v>0.23137772134730553</c:v>
                </c:pt>
                <c:pt idx="228">
                  <c:v>0.23983490449011594</c:v>
                </c:pt>
                <c:pt idx="229">
                  <c:v>0.24827986440651661</c:v>
                </c:pt>
                <c:pt idx="230">
                  <c:v>0.25671217069769925</c:v>
                </c:pt>
                <c:pt idx="231">
                  <c:v>0.2651313936097498</c:v>
                </c:pt>
                <c:pt idx="232">
                  <c:v>0.27353710405555065</c:v>
                </c:pt>
                <c:pt idx="233">
                  <c:v>0.28192887363664942</c:v>
                </c:pt>
                <c:pt idx="234">
                  <c:v>0.29030627466509223</c:v>
                </c:pt>
                <c:pt idx="235">
                  <c:v>0.29866888018522103</c:v>
                </c:pt>
                <c:pt idx="236">
                  <c:v>0.30701626399543314</c:v>
                </c:pt>
                <c:pt idx="237">
                  <c:v>0.31534800066990293</c:v>
                </c:pt>
                <c:pt idx="238">
                  <c:v>0.32366366558026394</c:v>
                </c:pt>
                <c:pt idx="239">
                  <c:v>0.33196283491724954</c:v>
                </c:pt>
                <c:pt idx="240">
                  <c:v>0.34024508571229301</c:v>
                </c:pt>
                <c:pt idx="241">
                  <c:v>0.34850999585908393</c:v>
                </c:pt>
                <c:pt idx="242">
                  <c:v>0.35675714413508081</c:v>
                </c:pt>
                <c:pt idx="243">
                  <c:v>0.36498611022297917</c:v>
                </c:pt>
                <c:pt idx="244">
                  <c:v>0.37319647473213252</c:v>
                </c:pt>
                <c:pt idx="245">
                  <c:v>0.38138781921992732</c:v>
                </c:pt>
                <c:pt idx="246">
                  <c:v>0.38955972621310808</c:v>
                </c:pt>
                <c:pt idx="247">
                  <c:v>0.39771177922905526</c:v>
                </c:pt>
                <c:pt idx="248">
                  <c:v>0.40584356279700989</c:v>
                </c:pt>
                <c:pt idx="249">
                  <c:v>0.41395466247924945</c:v>
                </c:pt>
                <c:pt idx="250">
                  <c:v>0.42204466489220849</c:v>
                </c:pt>
                <c:pt idx="251">
                  <c:v>0.43011315772754821</c:v>
                </c:pt>
                <c:pt idx="252">
                  <c:v>0.43815972977316847</c:v>
                </c:pt>
                <c:pt idx="253">
                  <c:v>0.44618397093416617</c:v>
                </c:pt>
                <c:pt idx="254">
                  <c:v>0.4541854722537354</c:v>
                </c:pt>
                <c:pt idx="255">
                  <c:v>0.46216382593401012</c:v>
                </c:pt>
                <c:pt idx="256">
                  <c:v>0.47011862535684773</c:v>
                </c:pt>
                <c:pt idx="257">
                  <c:v>0.47804946510455215</c:v>
                </c:pt>
                <c:pt idx="258">
                  <c:v>0.48595594098053646</c:v>
                </c:pt>
                <c:pt idx="259">
                  <c:v>0.49383765002992241</c:v>
                </c:pt>
                <c:pt idx="260">
                  <c:v>0.50169419056007714</c:v>
                </c:pt>
                <c:pt idx="261">
                  <c:v>0.5095251621610859</c:v>
                </c:pt>
                <c:pt idx="262">
                  <c:v>0.51733016572615842</c:v>
                </c:pt>
                <c:pt idx="263">
                  <c:v>0.52510880347197009</c:v>
                </c:pt>
                <c:pt idx="264">
                  <c:v>0.53286067895893452</c:v>
                </c:pt>
                <c:pt idx="265">
                  <c:v>0.54058539711140829</c:v>
                </c:pt>
                <c:pt idx="266">
                  <c:v>0.54828256423782629</c:v>
                </c:pt>
                <c:pt idx="267">
                  <c:v>0.55595178805076617</c:v>
                </c:pt>
                <c:pt idx="268">
                  <c:v>0.5635926776869411</c:v>
                </c:pt>
                <c:pt idx="269">
                  <c:v>0.57120484372712033</c:v>
                </c:pt>
                <c:pt idx="270">
                  <c:v>0.5787878982159762</c:v>
                </c:pt>
                <c:pt idx="271">
                  <c:v>0.58634145468185606</c:v>
                </c:pt>
                <c:pt idx="272">
                  <c:v>0.59386512815647896</c:v>
                </c:pt>
                <c:pt idx="273">
                  <c:v>0.60135853519455584</c:v>
                </c:pt>
                <c:pt idx="274">
                  <c:v>0.60882129389333139</c:v>
                </c:pt>
                <c:pt idx="275">
                  <c:v>0.61625302391204828</c:v>
                </c:pt>
                <c:pt idx="276">
                  <c:v>0.62365334649133131</c:v>
                </c:pt>
                <c:pt idx="277">
                  <c:v>0.63102188447248997</c:v>
                </c:pt>
                <c:pt idx="278">
                  <c:v>0.63835826231674209</c:v>
                </c:pt>
                <c:pt idx="279">
                  <c:v>0.64566210612435193</c:v>
                </c:pt>
                <c:pt idx="280">
                  <c:v>0.65293304365368598</c:v>
                </c:pt>
                <c:pt idx="281">
                  <c:v>0.66017070434018565</c:v>
                </c:pt>
                <c:pt idx="282">
                  <c:v>0.66737471931525139</c:v>
                </c:pt>
                <c:pt idx="283">
                  <c:v>0.67454472142504385</c:v>
                </c:pt>
                <c:pt idx="284">
                  <c:v>0.68168034524919419</c:v>
                </c:pt>
                <c:pt idx="285">
                  <c:v>0.68878122711942946</c:v>
                </c:pt>
                <c:pt idx="286">
                  <c:v>0.69584700513810616</c:v>
                </c:pt>
                <c:pt idx="287">
                  <c:v>0.70287731919665375</c:v>
                </c:pt>
                <c:pt idx="288">
                  <c:v>0.70987181099392938</c:v>
                </c:pt>
                <c:pt idx="289">
                  <c:v>0.71683012405447755</c:v>
                </c:pt>
                <c:pt idx="290">
                  <c:v>0.72375190374669751</c:v>
                </c:pt>
                <c:pt idx="291">
                  <c:v>0.73063679730091879</c:v>
                </c:pt>
                <c:pt idx="292">
                  <c:v>0.73748445382737848</c:v>
                </c:pt>
                <c:pt idx="293">
                  <c:v>0.74429452433410537</c:v>
                </c:pt>
                <c:pt idx="294">
                  <c:v>0.75106666174470615</c:v>
                </c:pt>
                <c:pt idx="295">
                  <c:v>0.75780052091605377</c:v>
                </c:pt>
                <c:pt idx="296">
                  <c:v>0.76449575865587871</c:v>
                </c:pt>
                <c:pt idx="297">
                  <c:v>0.77115203374025854</c:v>
                </c:pt>
                <c:pt idx="298">
                  <c:v>0.77776900693100948</c:v>
                </c:pt>
                <c:pt idx="299">
                  <c:v>0.78434634099297595</c:v>
                </c:pt>
                <c:pt idx="300">
                  <c:v>0.79088370071121616</c:v>
                </c:pt>
                <c:pt idx="301">
                  <c:v>0.79738075290808819</c:v>
                </c:pt>
                <c:pt idx="302">
                  <c:v>0.80383716646022996</c:v>
                </c:pt>
                <c:pt idx="303">
                  <c:v>0.810252612315434</c:v>
                </c:pt>
                <c:pt idx="304">
                  <c:v>0.81662676350941932</c:v>
                </c:pt>
                <c:pt idx="305">
                  <c:v>0.82295929518249344</c:v>
                </c:pt>
                <c:pt idx="306">
                  <c:v>0.82924988459611071</c:v>
                </c:pt>
                <c:pt idx="307">
                  <c:v>0.83549821114931877</c:v>
                </c:pt>
                <c:pt idx="308">
                  <c:v>0.84170395639510009</c:v>
                </c:pt>
                <c:pt idx="309">
                  <c:v>0.84786680405659998</c:v>
                </c:pt>
                <c:pt idx="310">
                  <c:v>0.85398644004324686</c:v>
                </c:pt>
                <c:pt idx="311">
                  <c:v>0.86006255246675867</c:v>
                </c:pt>
                <c:pt idx="312">
                  <c:v>0.86609483165704049</c:v>
                </c:pt>
                <c:pt idx="313">
                  <c:v>0.87208297017796388</c:v>
                </c:pt>
                <c:pt idx="314">
                  <c:v>0.87802666284303832</c:v>
                </c:pt>
                <c:pt idx="315">
                  <c:v>0.88392560673096332</c:v>
                </c:pt>
                <c:pt idx="316">
                  <c:v>0.8897795012010673</c:v>
                </c:pt>
                <c:pt idx="317">
                  <c:v>0.89558804790863</c:v>
                </c:pt>
                <c:pt idx="318">
                  <c:v>0.90135095082008776</c:v>
                </c:pt>
                <c:pt idx="319">
                  <c:v>0.90706791622812022</c:v>
                </c:pt>
                <c:pt idx="320">
                  <c:v>0.91273865276662025</c:v>
                </c:pt>
                <c:pt idx="321">
                  <c:v>0.91836287142554218</c:v>
                </c:pt>
                <c:pt idx="322">
                  <c:v>0.92394028556563235</c:v>
                </c:pt>
                <c:pt idx="323">
                  <c:v>0.92947061093303729</c:v>
                </c:pt>
                <c:pt idx="324">
                  <c:v>0.93495356567379062</c:v>
                </c:pt>
                <c:pt idx="325">
                  <c:v>0.94038887034817797</c:v>
                </c:pt>
                <c:pt idx="326">
                  <c:v>0.94577624794497894</c:v>
                </c:pt>
                <c:pt idx="327">
                  <c:v>0.95111542389558446</c:v>
                </c:pt>
                <c:pt idx="328">
                  <c:v>0.95640612608799047</c:v>
                </c:pt>
                <c:pt idx="329">
                  <c:v>0.96164808488066622</c:v>
                </c:pt>
                <c:pt idx="330">
                  <c:v>0.96684103311629677</c:v>
                </c:pt>
                <c:pt idx="331">
                  <c:v>0.97198470613539811</c:v>
                </c:pt>
                <c:pt idx="332">
                  <c:v>0.97707884178980642</c:v>
                </c:pt>
                <c:pt idx="333">
                  <c:v>0.98212318045603753</c:v>
                </c:pt>
                <c:pt idx="334">
                  <c:v>0.98711746504851972</c:v>
                </c:pt>
                <c:pt idx="335">
                  <c:v>0.992061441032695</c:v>
                </c:pt>
                <c:pt idx="336">
                  <c:v>0.99695485643799275</c:v>
                </c:pt>
                <c:pt idx="337">
                  <c:v>1.0017974618706702</c:v>
                </c:pt>
                <c:pt idx="338">
                  <c:v>1.0065890105265238</c:v>
                </c:pt>
                <c:pt idx="339">
                  <c:v>1.0113292582034672</c:v>
                </c:pt>
                <c:pt idx="340">
                  <c:v>1.0160179633139768</c:v>
                </c:pt>
                <c:pt idx="341">
                  <c:v>1.020654886897405</c:v>
                </c:pt>
                <c:pt idx="342">
                  <c:v>1.0252397926321581</c:v>
                </c:pt>
                <c:pt idx="343">
                  <c:v>1.0297724468477414</c:v>
                </c:pt>
                <c:pt idx="344">
                  <c:v>1.0342526185366672</c:v>
                </c:pt>
                <c:pt idx="345">
                  <c:v>1.0386800793662285</c:v>
                </c:pt>
                <c:pt idx="346">
                  <c:v>1.0430546036901369</c:v>
                </c:pt>
                <c:pt idx="347">
                  <c:v>1.0473759685600215</c:v>
                </c:pt>
                <c:pt idx="348">
                  <c:v>1.0516439537367914</c:v>
                </c:pt>
                <c:pt idx="349">
                  <c:v>1.0558583417018614</c:v>
                </c:pt>
                <c:pt idx="350">
                  <c:v>1.0600189176682375</c:v>
                </c:pt>
                <c:pt idx="351">
                  <c:v>1.064125469591463</c:v>
                </c:pt>
                <c:pt idx="352">
                  <c:v>1.0681777881804253</c:v>
                </c:pt>
                <c:pt idx="353">
                  <c:v>1.0721756669080231</c:v>
                </c:pt>
                <c:pt idx="354">
                  <c:v>1.0761189020216924</c:v>
                </c:pt>
                <c:pt idx="355">
                  <c:v>1.0800072925537894</c:v>
                </c:pt>
                <c:pt idx="356">
                  <c:v>1.0838406403318337</c:v>
                </c:pt>
                <c:pt idx="357">
                  <c:v>1.087618749988609</c:v>
                </c:pt>
                <c:pt idx="358">
                  <c:v>1.0913414289721182</c:v>
                </c:pt>
                <c:pt idx="359">
                  <c:v>1.0950084875553983</c:v>
                </c:pt>
                <c:pt idx="360">
                  <c:v>1.0986197388461896</c:v>
                </c:pt>
                <c:pt idx="361">
                  <c:v>1.1021749987964597</c:v>
                </c:pt>
                <c:pt idx="362">
                  <c:v>1.1056740862117853</c:v>
                </c:pt>
                <c:pt idx="363">
                  <c:v>1.1091168227605852</c:v>
                </c:pt>
                <c:pt idx="364">
                  <c:v>1.11250303298321</c:v>
                </c:pt>
                <c:pt idx="365">
                  <c:v>1.1158325443008832</c:v>
                </c:pt>
                <c:pt idx="366">
                  <c:v>1.119105187024499</c:v>
                </c:pt>
                <c:pt idx="367">
                  <c:v>1.122320794363268</c:v>
                </c:pt>
                <c:pt idx="368">
                  <c:v>1.125479202433219</c:v>
                </c:pt>
                <c:pt idx="369">
                  <c:v>1.1285802502655515</c:v>
                </c:pt>
                <c:pt idx="370">
                  <c:v>1.131623779814839</c:v>
                </c:pt>
                <c:pt idx="371">
                  <c:v>1.1346096359670841</c:v>
                </c:pt>
                <c:pt idx="372">
                  <c:v>1.1375376665476238</c:v>
                </c:pt>
                <c:pt idx="373">
                  <c:v>1.1404077223288849</c:v>
                </c:pt>
                <c:pt idx="374">
                  <c:v>1.1432196570379896</c:v>
                </c:pt>
                <c:pt idx="375">
                  <c:v>1.1459733273642112</c:v>
                </c:pt>
                <c:pt idx="376">
                  <c:v>1.1486685929662763</c:v>
                </c:pt>
                <c:pt idx="377">
                  <c:v>1.1513053164795179</c:v>
                </c:pt>
                <c:pt idx="378">
                  <c:v>1.1538833635228776</c:v>
                </c:pt>
                <c:pt idx="379">
                  <c:v>1.1564026027057517</c:v>
                </c:pt>
                <c:pt idx="380">
                  <c:v>1.1588629056346902</c:v>
                </c:pt>
                <c:pt idx="381">
                  <c:v>1.161264146919939</c:v>
                </c:pt>
                <c:pt idx="382">
                  <c:v>1.16360620418183</c:v>
                </c:pt>
                <c:pt idx="383">
                  <c:v>1.1658889580570198</c:v>
                </c:pt>
                <c:pt idx="384">
                  <c:v>1.1681122922045712</c:v>
                </c:pt>
                <c:pt idx="385">
                  <c:v>1.1702760933118845</c:v>
                </c:pt>
                <c:pt idx="386">
                  <c:v>1.1723802511004704</c:v>
                </c:pt>
                <c:pt idx="387">
                  <c:v>1.1744246583315721</c:v>
                </c:pt>
                <c:pt idx="388">
                  <c:v>1.1764092108116295</c:v>
                </c:pt>
                <c:pt idx="389">
                  <c:v>1.1783338073975904</c:v>
                </c:pt>
                <c:pt idx="390">
                  <c:v>1.180198350002065</c:v>
                </c:pt>
                <c:pt idx="391">
                  <c:v>1.1820027435983247</c:v>
                </c:pt>
                <c:pt idx="392">
                  <c:v>1.1837468962251445</c:v>
                </c:pt>
                <c:pt idx="393">
                  <c:v>1.1854307189914919</c:v>
                </c:pt>
                <c:pt idx="394">
                  <c:v>1.187054126081055</c:v>
                </c:pt>
                <c:pt idx="395">
                  <c:v>1.1886170347566174</c:v>
                </c:pt>
                <c:pt idx="396">
                  <c:v>1.1901193653642741</c:v>
                </c:pt>
                <c:pt idx="397">
                  <c:v>1.1915610413374926</c:v>
                </c:pt>
                <c:pt idx="398">
                  <c:v>1.1929419892010131</c:v>
                </c:pt>
                <c:pt idx="399">
                  <c:v>1.1942621385745944</c:v>
                </c:pt>
                <c:pt idx="400">
                  <c:v>1.1955214221766013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009-448C-9ED1-A94D0DFC9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33664"/>
        <c:axId val="701133992"/>
      </c:scatterChart>
      <c:valAx>
        <c:axId val="70113366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z</a:t>
                </a:r>
                <a:r>
                  <a:rPr lang="en-US" sz="1400" baseline="0">
                    <a:solidFill>
                      <a:schemeClr val="tx1"/>
                    </a:solidFill>
                  </a:rPr>
                  <a:t> [m]</a:t>
                </a:r>
                <a:endParaRPr lang="en-US" sz="14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51422677165354336"/>
              <c:y val="0.933030183727034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992"/>
        <c:crossesAt val="0"/>
        <c:crossBetween val="midCat"/>
      </c:valAx>
      <c:valAx>
        <c:axId val="701133992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solidFill>
                      <a:schemeClr val="tx1"/>
                    </a:solidFill>
                    <a:effectLst/>
                  </a:rPr>
                  <a:t>r = Sqrt(x2+y2) [cm] </a:t>
                </a:r>
                <a:endParaRPr lang="en-US" sz="1400" b="0" i="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6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Calculation1!$E$10</c:f>
          <c:strCache>
            <c:ptCount val="1"/>
            <c:pt idx="0">
              <c:v>17O(d,p)18O</c:v>
            </c:pt>
          </c:strCache>
        </c:strRef>
      </c:tx>
      <c:layout>
        <c:manualLayout>
          <c:xMode val="edge"/>
          <c:yMode val="edge"/>
          <c:x val="0.14981662292213477"/>
          <c:y val="7.666666666666666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6.6666666666666666E-2"/>
          <c:y val="1.3333333333333334E-2"/>
          <c:w val="0.93333333333333335"/>
          <c:h val="0.93333333333333335"/>
        </c:manualLayout>
      </c:layout>
      <c:scatterChart>
        <c:scatterStyle val="smoothMarker"/>
        <c:varyColors val="0"/>
        <c:ser>
          <c:idx val="0"/>
          <c:order val="0"/>
          <c:tx>
            <c:v>thetaCM(Ex1)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Calculation1!$AF$6:$AF$407</c:f>
              <c:numCache>
                <c:formatCode>General</c:formatCode>
                <c:ptCount val="402"/>
                <c:pt idx="0">
                  <c:v>#N/A</c:v>
                </c:pt>
                <c:pt idx="1">
                  <c:v>-0.36721509588693863</c:v>
                </c:pt>
                <c:pt idx="2">
                  <c:v>-0.4045590553270621</c:v>
                </c:pt>
                <c:pt idx="3">
                  <c:v>-0.42700797151421171</c:v>
                </c:pt>
                <c:pt idx="4">
                  <c:v>-0.44253471214218298</c:v>
                </c:pt>
                <c:pt idx="5">
                  <c:v>-0.45402302581587933</c:v>
                </c:pt>
                <c:pt idx="6">
                  <c:v>-0.46288008351045706</c:v>
                </c:pt>
                <c:pt idx="7">
                  <c:v>-0.46990043648114999</c:v>
                </c:pt>
                <c:pt idx="8">
                  <c:v>-0.47557498300054463</c:v>
                </c:pt>
                <c:pt idx="9">
                  <c:v>-0.48022653538068782</c:v>
                </c:pt>
                <c:pt idx="10">
                  <c:v>-0.48407745127430202</c:v>
                </c:pt>
                <c:pt idx="11">
                  <c:v>-0.48728653384857645</c:v>
                </c:pt>
                <c:pt idx="12">
                  <c:v>-0.48997055360289049</c:v>
                </c:pt>
                <c:pt idx="13">
                  <c:v>-0.49605758503278402</c:v>
                </c:pt>
                <c:pt idx="14">
                  <c:v>-0.4992161663022795</c:v>
                </c:pt>
                <c:pt idx="15">
                  <c:v>-0.50040379690793757</c:v>
                </c:pt>
                <c:pt idx="16">
                  <c:v>-0.50014049092316826</c:v>
                </c:pt>
                <c:pt idx="17">
                  <c:v>-0.49873413304915271</c:v>
                </c:pt>
                <c:pt idx="18">
                  <c:v>-0.49637921615780739</c:v>
                </c:pt>
                <c:pt idx="19">
                  <c:v>-0.49320503379086084</c:v>
                </c:pt>
                <c:pt idx="20">
                  <c:v>-0.48930119802965805</c:v>
                </c:pt>
                <c:pt idx="21">
                  <c:v>-0.48473204421958388</c:v>
                </c:pt>
                <c:pt idx="22">
                  <c:v>-0.47954519476072605</c:v>
                </c:pt>
                <c:pt idx="23">
                  <c:v>-0.47377687353480002</c:v>
                </c:pt>
                <c:pt idx="24">
                  <c:v>-0.46745532528929412</c:v>
                </c:pt>
                <c:pt idx="25">
                  <c:v>-0.46060308479527756</c:v>
                </c:pt>
                <c:pt idx="26">
                  <c:v>-0.45323852352056859</c:v>
                </c:pt>
                <c:pt idx="27">
                  <c:v>-0.44537692878846896</c:v>
                </c:pt>
                <c:pt idx="28">
                  <c:v>-0.43703127241279632</c:v>
                </c:pt>
                <c:pt idx="29">
                  <c:v>-0.42821276826502425</c:v>
                </c:pt>
                <c:pt idx="30">
                  <c:v>-0.41893128339124081</c:v>
                </c:pt>
                <c:pt idx="31">
                  <c:v>-0.40919564561911709</c:v>
                </c:pt>
                <c:pt idx="32">
                  <c:v>-0.39901387677379713</c:v>
                </c:pt>
                <c:pt idx="33">
                  <c:v>-0.38839337161397447</c:v>
                </c:pt>
                <c:pt idx="34">
                  <c:v>-0.3773410366112383</c:v>
                </c:pt>
                <c:pt idx="35">
                  <c:v>-0.36586339864233991</c:v>
                </c:pt>
                <c:pt idx="36">
                  <c:v>-0.3539666908745886</c:v>
                </c:pt>
                <c:pt idx="37">
                  <c:v>-0.34165692117572116</c:v>
                </c:pt>
                <c:pt idx="38">
                  <c:v>-0.32893992699883745</c:v>
                </c:pt>
                <c:pt idx="39">
                  <c:v>-0.3158214197021077</c:v>
                </c:pt>
                <c:pt idx="40">
                  <c:v>-0.30230702054326497</c:v>
                </c:pt>
                <c:pt idx="41">
                  <c:v>-0.28840229006036977</c:v>
                </c:pt>
                <c:pt idx="42">
                  <c:v>-0.27411275215815023</c:v>
                </c:pt>
                <c:pt idx="43">
                  <c:v>-0.25944391392536231</c:v>
                </c:pt>
                <c:pt idx="44">
                  <c:v>-0.24440128198645833</c:v>
                </c:pt>
                <c:pt idx="45">
                  <c:v>-0.22899037602143885</c:v>
                </c:pt>
                <c:pt idx="46">
                  <c:v>-0.21321673995755533</c:v>
                </c:pt>
                <c:pt idx="47">
                  <c:v>-0.1970859512356859</c:v>
                </c:pt>
                <c:pt idx="48">
                  <c:v>-0.18060362847555203</c:v>
                </c:pt>
                <c:pt idx="49">
                  <c:v>-0.16377543780218812</c:v>
                </c:pt>
                <c:pt idx="50">
                  <c:v>-0.14660709804726615</c:v>
                </c:pt>
                <c:pt idx="51">
                  <c:v>-0.12910438500007593</c:v>
                </c:pt>
                <c:pt idx="52">
                  <c:v>-0.11127313485194514</c:v>
                </c:pt>
                <c:pt idx="53">
                  <c:v>-9.3119246952929904E-2</c:v>
                </c:pt>
                <c:pt idx="54">
                  <c:v>-7.4648685979464183E-2</c:v>
                </c:pt>
                <c:pt idx="55">
                  <c:v>-5.5867483595283055E-2</c:v>
                </c:pt>
                <c:pt idx="56">
                  <c:v>-3.6781739674577416E-2</c:v>
                </c:pt>
                <c:pt idx="57">
                  <c:v>-1.7397623145402389E-2</c:v>
                </c:pt>
                <c:pt idx="58">
                  <c:v>2.2786274976593786E-3</c:v>
                </c:pt>
                <c:pt idx="59">
                  <c:v>2.2240703970008793E-2</c:v>
                </c:pt>
                <c:pt idx="60">
                  <c:v>4.2482228227336792E-2</c:v>
                </c:pt>
                <c:pt idx="61">
                  <c:v>6.2996752719480145E-2</c:v>
                </c:pt>
                <c:pt idx="62">
                  <c:v>8.3777760841885748E-2</c:v>
                </c:pt>
                <c:pt idx="63">
                  <c:v>0.10481866756234312</c:v>
                </c:pt>
                <c:pt idx="64">
                  <c:v>0.1261128202036855</c:v>
                </c:pt>
                <c:pt idx="65">
                  <c:v>0.14765349936571051</c:v>
                </c:pt>
                <c:pt idx="66">
                  <c:v>0.16943391997174501</c:v>
                </c:pt>
                <c:pt idx="67">
                  <c:v>0.19144723242711623</c:v>
                </c:pt>
                <c:pt idx="68">
                  <c:v>0.21368652387835396</c:v>
                </c:pt>
                <c:pt idx="69">
                  <c:v>0.23614481956328714</c:v>
                </c:pt>
                <c:pt idx="70">
                  <c:v>0.25881508424334104</c:v>
                </c:pt>
                <c:pt idx="71">
                  <c:v>0.28169022371031649</c:v>
                </c:pt>
                <c:pt idx="72">
                  <c:v>0.30476308636077476</c:v>
                </c:pt>
                <c:pt idx="73">
                  <c:v>0.32802646483187931</c:v>
                </c:pt>
                <c:pt idx="74">
                  <c:v>0.35147309769316232</c:v>
                </c:pt>
                <c:pt idx="75">
                  <c:v>0.37509567118922804</c:v>
                </c:pt>
                <c:pt idx="76">
                  <c:v>0.39888682102886075</c:v>
                </c:pt>
                <c:pt idx="77">
                  <c:v>0.42283913421642616</c:v>
                </c:pt>
                <c:pt idx="78">
                  <c:v>0.44694515092177317</c:v>
                </c:pt>
                <c:pt idx="79">
                  <c:v>0.47119736638517506</c:v>
                </c:pt>
                <c:pt idx="80">
                  <c:v>0.4955882328540846</c:v>
                </c:pt>
                <c:pt idx="81">
                  <c:v>0.52011016154871836</c:v>
                </c:pt>
                <c:pt idx="82">
                  <c:v>0.54475552465366661</c:v>
                </c:pt>
                <c:pt idx="83">
                  <c:v>0.56951665733290191</c:v>
                </c:pt>
                <c:pt idx="84">
                  <c:v>0.59438585976569436</c:v>
                </c:pt>
                <c:pt idx="85">
                  <c:v>0.6193553992010582</c:v>
                </c:pt>
                <c:pt idx="86">
                  <c:v>0.64441751202847752</c:v>
                </c:pt>
                <c:pt idx="87">
                  <c:v>0.66956440586270283</c:v>
                </c:pt>
                <c:pt idx="88">
                  <c:v>0.69478826164052576</c:v>
                </c:pt>
                <c:pt idx="89">
                  <c:v>0.72008123572745275</c:v>
                </c:pt>
                <c:pt idx="90">
                  <c:v>0.74543546203226507</c:v>
                </c:pt>
                <c:pt idx="91">
                  <c:v>0.77084305412746545</c:v>
                </c:pt>
                <c:pt idx="92">
                  <c:v>0.79629610737364065</c:v>
                </c:pt>
                <c:pt idx="93">
                  <c:v>0.82178670104576101</c:v>
                </c:pt>
                <c:pt idx="94">
                  <c:v>0.84730690045944301</c:v>
                </c:pt>
                <c:pt idx="95">
                  <c:v>0.87284875909517579</c:v>
                </c:pt>
                <c:pt idx="96">
                  <c:v>0.89840432071849241</c:v>
                </c:pt>
                <c:pt idx="97">
                  <c:v>0.92396562149401906</c:v>
                </c:pt>
                <c:pt idx="98">
                  <c:v>0.94952469209129731</c:v>
                </c:pt>
                <c:pt idx="99">
                  <c:v>0.97507355978019339</c:v>
                </c:pt>
                <c:pt idx="100">
                  <c:v>1.0006042505136585</c:v>
                </c:pt>
                <c:pt idx="101">
                  <c:v>1.0261087909954942</c:v>
                </c:pt>
                <c:pt idx="102">
                  <c:v>1.0515792107306854</c:v>
                </c:pt>
                <c:pt idx="103">
                  <c:v>1.0770075440557527</c:v>
                </c:pt>
                <c:pt idx="104">
                  <c:v>1.1023858321464237</c:v>
                </c:pt>
                <c:pt idx="105">
                  <c:v>1.1277061249997846</c:v>
                </c:pt>
                <c:pt idx="106">
                  <c:v>1.1529604833878975</c:v>
                </c:pt>
                <c:pt idx="107">
                  <c:v>1.1781409807796688</c:v>
                </c:pt>
                <c:pt idx="108">
                  <c:v>1.2032397052275445</c:v>
                </c:pt>
                <c:pt idx="109">
                  <c:v>1.2282487612153348</c:v>
                </c:pt>
                <c:pt idx="110">
                  <c:v>1.2531602714632293</c:v>
                </c:pt>
                <c:pt idx="111">
                  <c:v>1.2779663786857027</c:v>
                </c:pt>
                <c:pt idx="112">
                  <c:v>1.3026592472976974</c:v>
                </c:pt>
                <c:pt idx="113">
                  <c:v>1.327231065064038</c:v>
                </c:pt>
                <c:pt idx="114">
                  <c:v>1.3516740446865942</c:v>
                </c:pt>
                <c:pt idx="115">
                  <c:v>1.3759804253231942</c:v>
                </c:pt>
                <c:pt idx="116">
                  <c:v>1.4001424740317203</c:v>
                </c:pt>
                <c:pt idx="117">
                  <c:v>1.4241524871321525</c:v>
                </c:pt>
                <c:pt idx="118">
                  <c:v>1.4480027914785951</c:v>
                </c:pt>
                <c:pt idx="119">
                  <c:v>1.4716857456324879</c:v>
                </c:pt>
                <c:pt idx="120">
                  <c:v>1.4951937409272349</c:v>
                </c:pt>
                <c:pt idx="121">
                  <c:v>1.5185192024134133</c:v>
                </c:pt>
                <c:pt idx="122">
                  <c:v>1.5416545896724783</c:v>
                </c:pt>
                <c:pt idx="123">
                  <c:v>1.5645923974854818</c:v>
                </c:pt>
                <c:pt idx="124">
                  <c:v>1.5873251563416935</c:v>
                </c:pt>
                <c:pt idx="125">
                  <c:v>1.6098454327701721</c:v>
                </c:pt>
                <c:pt idx="126">
                  <c:v>1.6321458294752069</c:v>
                </c:pt>
                <c:pt idx="127">
                  <c:v>1.6542189852541056</c:v>
                </c:pt>
                <c:pt idx="128">
                  <c:v>1.6760575746729891</c:v>
                </c:pt>
                <c:pt idx="129">
                  <c:v>1.6976543074729809</c:v>
                </c:pt>
                <c:pt idx="130">
                  <c:v>1.7190019276754316</c:v>
                </c:pt>
                <c:pt idx="131">
                  <c:v>1.7400932123503989</c:v>
                </c:pt>
                <c:pt idx="132">
                  <c:v>1.760920970007541</c:v>
                </c:pt>
                <c:pt idx="133">
                  <c:v>1.7814780385625897</c:v>
                </c:pt>
                <c:pt idx="134">
                  <c:v>1.801757282825629</c:v>
                </c:pt>
                <c:pt idx="135">
                  <c:v>1.8217515914492088</c:v>
                </c:pt>
                <c:pt idx="136">
                  <c:v>1.8414538732647117</c:v>
                </c:pt>
                <c:pt idx="137">
                  <c:v>1.8608570529240207</c:v>
                </c:pt>
                <c:pt idx="138">
                  <c:v>1.8799540657500917</c:v>
                </c:pt>
                <c:pt idx="139">
                  <c:v>1.8987378516840554</c:v>
                </c:pt>
                <c:pt idx="140">
                  <c:v>1.9172013481974348</c:v>
                </c:pt>
                <c:pt idx="141">
                  <c:v>1.9353374820152778</c:v>
                </c:pt>
                <c:pt idx="142">
                  <c:v>1.9531391594686744</c:v>
                </c:pt>
                <c:pt idx="143">
                  <c:v>1.9705992552621889</c:v>
                </c:pt>
                <c:pt idx="144">
                  <c:v>1.9877105994018718</c:v>
                </c:pt>
                <c:pt idx="145">
                  <c:v>2.0044659619811371</c:v>
                </c:pt>
                <c:pt idx="146">
                  <c:v>2.0208580354627053</c:v>
                </c:pt>
                <c:pt idx="147">
                  <c:v>2.0368794140224669</c:v>
                </c:pt>
                <c:pt idx="148">
                  <c:v>2.0525225694320341</c:v>
                </c:pt>
                <c:pt idx="149">
                  <c:v>2.0677798228464432</c:v>
                </c:pt>
                <c:pt idx="150">
                  <c:v>2.0826433117264136</c:v>
                </c:pt>
                <c:pt idx="151">
                  <c:v>2.0971049509530109</c:v>
                </c:pt>
                <c:pt idx="152">
                  <c:v>2.1111563869769077</c:v>
                </c:pt>
                <c:pt idx="153">
                  <c:v>2.1247889435714509</c:v>
                </c:pt>
                <c:pt idx="154">
                  <c:v>2.1379935574111784</c:v>
                </c:pt>
                <c:pt idx="155">
                  <c:v>2.1507607012517731</c:v>
                </c:pt>
                <c:pt idx="156">
                  <c:v>2.1630802919120247</c:v>
                </c:pt>
                <c:pt idx="157">
                  <c:v>2.174941579509762</c:v>
                </c:pt>
                <c:pt idx="158">
                  <c:v>2.1863330134219741</c:v>
                </c:pt>
                <c:pt idx="159">
                  <c:v>2.197242079140846</c:v>
                </c:pt>
                <c:pt idx="160">
                  <c:v>2.2076550984644037</c:v>
                </c:pt>
                <c:pt idx="161">
                  <c:v>2.2175569831249629</c:v>
                </c:pt>
                <c:pt idx="162">
                  <c:v>2.2269309287784242</c:v>
                </c:pt>
                <c:pt idx="163">
                  <c:v>2.235758031898853</c:v>
                </c:pt>
                <c:pt idx="164">
                  <c:v>2.2440168060215626</c:v>
                </c:pt>
                <c:pt idx="165">
                  <c:v>2.2516825651662278</c:v>
                </c:pt>
                <c:pt idx="166">
                  <c:v>2.2587266299456181</c:v>
                </c:pt>
                <c:pt idx="167">
                  <c:v>2.2651152939542647</c:v>
                </c:pt>
                <c:pt idx="168">
                  <c:v>2.2708084615708484</c:v>
                </c:pt>
                <c:pt idx="169">
                  <c:v>2.2757578285051978</c:v>
                </c:pt>
                <c:pt idx="170">
                  <c:v>2.2799044153474766</c:v>
                </c:pt>
                <c:pt idx="171">
                  <c:v>2.2831751685886448</c:v>
                </c:pt>
                <c:pt idx="172">
                  <c:v>2.2854781896388747</c:v>
                </c:pt>
                <c:pt idx="173">
                  <c:v>2.286695898135374</c:v>
                </c:pt>
                <c:pt idx="174">
                  <c:v>2.286675002879007</c:v>
                </c:pt>
                <c:pt idx="175">
                  <c:v>2.2852113902948972</c:v>
                </c:pt>
                <c:pt idx="176">
                  <c:v>2.2820266392170865</c:v>
                </c:pt>
                <c:pt idx="177">
                  <c:v>2.2767301775033593</c:v>
                </c:pt>
                <c:pt idx="178">
                  <c:v>2.2687556287845068</c:v>
                </c:pt>
                <c:pt idx="179">
                  <c:v>2.2572480522942624</c:v>
                </c:pt>
                <c:pt idx="180">
                  <c:v>2.2408509872376072</c:v>
                </c:pt>
                <c:pt idx="181">
                  <c:v>2.2172701456259269</c:v>
                </c:pt>
                <c:pt idx="182">
                  <c:v>2.1822775911088002</c:v>
                </c:pt>
                <c:pt idx="183">
                  <c:v>2.1270653188948629</c:v>
                </c:pt>
                <c:pt idx="184">
                  <c:v>2.0293187749793984</c:v>
                </c:pt>
                <c:pt idx="185">
                  <c:v>1.8046312993545166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30-4D4F-A5E8-4601A5A5D83B}"/>
            </c:ext>
          </c:extLst>
        </c:ser>
        <c:ser>
          <c:idx val="1"/>
          <c:order val="1"/>
          <c:tx>
            <c:v>thetaCM(Ex2)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Calculation1!$AI$6:$AI$407</c:f>
              <c:numCache>
                <c:formatCode>General</c:formatCode>
                <c:ptCount val="402"/>
                <c:pt idx="0">
                  <c:v>#N/A</c:v>
                </c:pt>
                <c:pt idx="1">
                  <c:v>-0.32145881484082317</c:v>
                </c:pt>
                <c:pt idx="2">
                  <c:v>-0.35914893244347645</c:v>
                </c:pt>
                <c:pt idx="3">
                  <c:v>-0.38092675699886258</c:v>
                </c:pt>
                <c:pt idx="4">
                  <c:v>-0.39579612210358139</c:v>
                </c:pt>
                <c:pt idx="5">
                  <c:v>-0.40672683484420685</c:v>
                </c:pt>
                <c:pt idx="6">
                  <c:v>-0.41512055249639479</c:v>
                </c:pt>
                <c:pt idx="7">
                  <c:v>-0.42175519577448844</c:v>
                </c:pt>
                <c:pt idx="8">
                  <c:v>-0.42710642409838417</c:v>
                </c:pt>
                <c:pt idx="9">
                  <c:v>-0.43148489312557475</c:v>
                </c:pt>
                <c:pt idx="10">
                  <c:v>-0.43510356083035728</c:v>
                </c:pt>
                <c:pt idx="11">
                  <c:v>-0.4381139821741819</c:v>
                </c:pt>
                <c:pt idx="12">
                  <c:v>-0.44062730033319569</c:v>
                </c:pt>
                <c:pt idx="13">
                  <c:v>-0.44630107379055795</c:v>
                </c:pt>
                <c:pt idx="14">
                  <c:v>-0.44920578899618596</c:v>
                </c:pt>
                <c:pt idx="15">
                  <c:v>-0.45024580399308795</c:v>
                </c:pt>
                <c:pt idx="16">
                  <c:v>-0.44991131140194351</c:v>
                </c:pt>
                <c:pt idx="17">
                  <c:v>-0.44849219356940007</c:v>
                </c:pt>
                <c:pt idx="18">
                  <c:v>-0.44617143282305105</c:v>
                </c:pt>
                <c:pt idx="19">
                  <c:v>-0.44307061354285593</c:v>
                </c:pt>
                <c:pt idx="20">
                  <c:v>-0.43927398268300816</c:v>
                </c:pt>
                <c:pt idx="21">
                  <c:v>-0.43484201852097509</c:v>
                </c:pt>
                <c:pt idx="22">
                  <c:v>-0.429819491545822</c:v>
                </c:pt>
                <c:pt idx="23">
                  <c:v>-0.42424046398435522</c:v>
                </c:pt>
                <c:pt idx="24">
                  <c:v>-0.41813150514785286</c:v>
                </c:pt>
                <c:pt idx="25">
                  <c:v>-0.41151382442729995</c:v>
                </c:pt>
                <c:pt idx="26">
                  <c:v>-0.40440472473301065</c:v>
                </c:pt>
                <c:pt idx="27">
                  <c:v>-0.39681861635485088</c:v>
                </c:pt>
                <c:pt idx="28">
                  <c:v>-0.3887677389389354</c:v>
                </c:pt>
                <c:pt idx="29">
                  <c:v>-0.38026268511515415</c:v>
                </c:pt>
                <c:pt idx="30">
                  <c:v>-0.37131278652795846</c:v>
                </c:pt>
                <c:pt idx="31">
                  <c:v>-0.36192640263182713</c:v>
                </c:pt>
                <c:pt idx="32">
                  <c:v>-0.35211113961567664</c:v>
                </c:pt>
                <c:pt idx="33">
                  <c:v>-0.34187401835209275</c:v>
                </c:pt>
                <c:pt idx="34">
                  <c:v>-0.33122160463880534</c:v>
                </c:pt>
                <c:pt idx="35">
                  <c:v>-0.32016011119063281</c:v>
                </c:pt>
                <c:pt idx="36">
                  <c:v>-0.30869547821921045</c:v>
                </c:pt>
                <c:pt idx="37">
                  <c:v>-0.29683343760694225</c:v>
                </c:pt>
                <c:pt idx="38">
                  <c:v>-0.28457956438466481</c:v>
                </c:pt>
                <c:pt idx="39">
                  <c:v>-0.27193931829184481</c:v>
                </c:pt>
                <c:pt idx="40">
                  <c:v>-0.25891807752226176</c:v>
                </c:pt>
                <c:pt idx="41">
                  <c:v>-0.24552116626183418</c:v>
                </c:pt>
                <c:pt idx="42">
                  <c:v>-0.23175387725700139</c:v>
                </c:pt>
                <c:pt idx="43">
                  <c:v>-0.21762149037618164</c:v>
                </c:pt>
                <c:pt idx="44">
                  <c:v>-0.2031292879182669</c:v>
                </c:pt>
                <c:pt idx="45">
                  <c:v>-0.18828256726307577</c:v>
                </c:pt>
                <c:pt idx="46">
                  <c:v>-0.17308665133646414</c:v>
                </c:pt>
                <c:pt idx="47">
                  <c:v>-0.15754689726813351</c:v>
                </c:pt>
                <c:pt idx="48">
                  <c:v>-0.14166870354635738</c:v>
                </c:pt>
                <c:pt idx="49">
                  <c:v>-0.1254575159158812</c:v>
                </c:pt>
                <c:pt idx="50">
                  <c:v>-0.10891883221944104</c:v>
                </c:pt>
                <c:pt idx="51">
                  <c:v>-9.2058206346941687E-2</c:v>
                </c:pt>
                <c:pt idx="52">
                  <c:v>-7.4881251427215467E-2</c:v>
                </c:pt>
                <c:pt idx="53">
                  <c:v>-5.7393642373879485E-2</c:v>
                </c:pt>
                <c:pt idx="54">
                  <c:v>-3.9601117877894873E-2</c:v>
                </c:pt>
                <c:pt idx="55">
                  <c:v>-2.1509481924082616E-2</c:v>
                </c:pt>
                <c:pt idx="56">
                  <c:v>-3.1246048963041169E-3</c:v>
                </c:pt>
                <c:pt idx="57">
                  <c:v>1.5547575674238473E-2</c:v>
                </c:pt>
                <c:pt idx="58">
                  <c:v>3.4501054671588614E-2</c:v>
                </c:pt>
                <c:pt idx="59">
                  <c:v>5.3729759229497291E-2</c:v>
                </c:pt>
                <c:pt idx="60">
                  <c:v>7.3227548804543047E-2</c:v>
                </c:pt>
                <c:pt idx="61">
                  <c:v>9.2988215459522086E-2</c:v>
                </c:pt>
                <c:pt idx="62">
                  <c:v>0.113005484332748</c:v>
                </c:pt>
                <c:pt idx="63">
                  <c:v>0.1332730142722878</c:v>
                </c:pt>
                <c:pt idx="64">
                  <c:v>0.15378439861700247</c:v>
                </c:pt>
                <c:pt idx="65">
                  <c:v>0.17453316610866415</c:v>
                </c:pt>
                <c:pt idx="66">
                  <c:v>0.19551278192144994</c:v>
                </c:pt>
                <c:pt idx="67">
                  <c:v>0.21671664879684349</c:v>
                </c:pt>
                <c:pt idx="68">
                  <c:v>0.23813810827343568</c:v>
                </c:pt>
                <c:pt idx="69">
                  <c:v>0.25977044200237387</c:v>
                </c:pt>
                <c:pt idx="70">
                  <c:v>0.28160687314027821</c:v>
                </c:pt>
                <c:pt idx="71">
                  <c:v>0.3036405678123591</c:v>
                </c:pt>
                <c:pt idx="72">
                  <c:v>0.32586463663926007</c:v>
                </c:pt>
                <c:pt idx="73">
                  <c:v>0.34827213632182724</c:v>
                </c:pt>
                <c:pt idx="74">
                  <c:v>0.37085607127859083</c:v>
                </c:pt>
                <c:pt idx="75">
                  <c:v>0.39360939533124795</c:v>
                </c:pt>
                <c:pt idx="76">
                  <c:v>0.41652501343386539</c:v>
                </c:pt>
                <c:pt idx="77">
                  <c:v>0.43959578344191375</c:v>
                </c:pt>
                <c:pt idx="78">
                  <c:v>0.46281451791754197</c:v>
                </c:pt>
                <c:pt idx="79">
                  <c:v>0.48617398596781086</c:v>
                </c:pt>
                <c:pt idx="80">
                  <c:v>0.50966691511282503</c:v>
                </c:pt>
                <c:pt idx="81">
                  <c:v>0.5332859931809234</c:v>
                </c:pt>
                <c:pt idx="82">
                  <c:v>0.55702387022826405</c:v>
                </c:pt>
                <c:pt idx="83">
                  <c:v>0.58087316048029214</c:v>
                </c:pt>
                <c:pt idx="84">
                  <c:v>0.60482644429271659</c:v>
                </c:pt>
                <c:pt idx="85">
                  <c:v>0.62887627012971981</c:v>
                </c:pt>
                <c:pt idx="86">
                  <c:v>0.6530151565572363</c:v>
                </c:pt>
                <c:pt idx="87">
                  <c:v>0.67723559424919066</c:v>
                </c:pt>
                <c:pt idx="88">
                  <c:v>0.70153004800466534</c:v>
                </c:pt>
                <c:pt idx="89">
                  <c:v>0.72589095877400522</c:v>
                </c:pt>
                <c:pt idx="90">
                  <c:v>0.75031074569190559</c:v>
                </c:pt>
                <c:pt idx="91">
                  <c:v>0.77478180811554742</c:v>
                </c:pt>
                <c:pt idx="92">
                  <c:v>0.79929652766586856</c:v>
                </c:pt>
                <c:pt idx="93">
                  <c:v>0.82384727027004245</c:v>
                </c:pt>
                <c:pt idx="94">
                  <c:v>0.84842638820324046</c:v>
                </c:pt>
                <c:pt idx="95">
                  <c:v>0.87302622212772185</c:v>
                </c:pt>
                <c:pt idx="96">
                  <c:v>0.89763910312727668</c:v>
                </c:pt>
                <c:pt idx="97">
                  <c:v>0.92225735473499082</c:v>
                </c:pt>
                <c:pt idx="98">
                  <c:v>0.94687329495226125</c:v>
                </c:pt>
                <c:pt idx="99">
                  <c:v>0.97147923825691052</c:v>
                </c:pt>
                <c:pt idx="100">
                  <c:v>0.99606749759818902</c:v>
                </c:pt>
                <c:pt idx="101">
                  <c:v>1.020630386376346</c:v>
                </c:pt>
                <c:pt idx="102">
                  <c:v>1.0451602204043542</c:v>
                </c:pt>
                <c:pt idx="103">
                  <c:v>1.0696493198492534</c:v>
                </c:pt>
                <c:pt idx="104">
                  <c:v>1.0940900111504366</c:v>
                </c:pt>
                <c:pt idx="105">
                  <c:v>1.1184746289120386</c:v>
                </c:pt>
                <c:pt idx="106">
                  <c:v>1.1427955177664342</c:v>
                </c:pt>
                <c:pt idx="107">
                  <c:v>1.1670450342056251</c:v>
                </c:pt>
                <c:pt idx="108">
                  <c:v>1.1912155483770928</c:v>
                </c:pt>
                <c:pt idx="109">
                  <c:v>1.21529944584042</c:v>
                </c:pt>
                <c:pt idx="110">
                  <c:v>1.2392891292807222</c:v>
                </c:pt>
                <c:pt idx="111">
                  <c:v>1.2631770201745876</c:v>
                </c:pt>
                <c:pt idx="112">
                  <c:v>1.286955560403872</c:v>
                </c:pt>
                <c:pt idx="113">
                  <c:v>1.3106172138122973</c:v>
                </c:pt>
                <c:pt idx="114">
                  <c:v>1.3341544676993182</c:v>
                </c:pt>
                <c:pt idx="115">
                  <c:v>1.357559834245222</c:v>
                </c:pt>
                <c:pt idx="116">
                  <c:v>1.3808258518608472</c:v>
                </c:pt>
                <c:pt idx="117">
                  <c:v>1.4039450864546121</c:v>
                </c:pt>
                <c:pt idx="118">
                  <c:v>1.4269101326088298</c:v>
                </c:pt>
                <c:pt idx="119">
                  <c:v>1.4497136146564162</c:v>
                </c:pt>
                <c:pt idx="120">
                  <c:v>1.472348187648123</c:v>
                </c:pt>
                <c:pt idx="121">
                  <c:v>1.4948065381993543</c:v>
                </c:pt>
                <c:pt idx="122">
                  <c:v>1.5170813852043341</c:v>
                </c:pt>
                <c:pt idx="123">
                  <c:v>1.5391654804039963</c:v>
                </c:pt>
                <c:pt idx="124">
                  <c:v>1.5610516087923061</c:v>
                </c:pt>
                <c:pt idx="125">
                  <c:v>1.5827325888438517</c:v>
                </c:pt>
                <c:pt idx="126">
                  <c:v>1.6042012725433972</c:v>
                </c:pt>
                <c:pt idx="127">
                  <c:v>1.6254505451955907</c:v>
                </c:pt>
                <c:pt idx="128">
                  <c:v>1.6464733249901828</c:v>
                </c:pt>
                <c:pt idx="129">
                  <c:v>1.6672625622947805</c:v>
                </c:pt>
                <c:pt idx="130">
                  <c:v>1.6878112386433608</c:v>
                </c:pt>
                <c:pt idx="131">
                  <c:v>1.7081123653842847</c:v>
                </c:pt>
                <c:pt idx="132">
                  <c:v>1.7281589819464203</c:v>
                </c:pt>
                <c:pt idx="133">
                  <c:v>1.7479441536758993</c:v>
                </c:pt>
                <c:pt idx="134">
                  <c:v>1.7674609691889889</c:v>
                </c:pt>
                <c:pt idx="135">
                  <c:v>1.7867025371782581</c:v>
                </c:pt>
                <c:pt idx="136">
                  <c:v>1.8056619825994487</c:v>
                </c:pt>
                <c:pt idx="137">
                  <c:v>1.8243324421549394</c:v>
                </c:pt>
                <c:pt idx="138">
                  <c:v>1.8427070589760453</c:v>
                </c:pt>
                <c:pt idx="139">
                  <c:v>1.8607789763901921</c:v>
                </c:pt>
                <c:pt idx="140">
                  <c:v>1.8785413306396683</c:v>
                </c:pt>
                <c:pt idx="141">
                  <c:v>1.895987242395565</c:v>
                </c:pt>
                <c:pt idx="142">
                  <c:v>1.9131098068827759</c:v>
                </c:pt>
                <c:pt idx="143">
                  <c:v>1.9299020823984834</c:v>
                </c:pt>
                <c:pt idx="144">
                  <c:v>1.9463570769661716</c:v>
                </c:pt>
                <c:pt idx="145">
                  <c:v>1.96246773281803</c:v>
                </c:pt>
                <c:pt idx="146">
                  <c:v>1.9782269083387474</c:v>
                </c:pt>
                <c:pt idx="147">
                  <c:v>1.9936273570302274</c:v>
                </c:pt>
                <c:pt idx="148">
                  <c:v>2.008661702966378</c:v>
                </c:pt>
                <c:pt idx="149">
                  <c:v>2.0233224120952005</c:v>
                </c:pt>
                <c:pt idx="150">
                  <c:v>2.0376017586063004</c:v>
                </c:pt>
                <c:pt idx="151">
                  <c:v>2.0514917854078702</c:v>
                </c:pt>
                <c:pt idx="152">
                  <c:v>2.0649842575382924</c:v>
                </c:pt>
                <c:pt idx="153">
                  <c:v>2.0780706070605022</c:v>
                </c:pt>
                <c:pt idx="154">
                  <c:v>2.0907418676344505</c:v>
                </c:pt>
                <c:pt idx="155">
                  <c:v>2.1029885965106749</c:v>
                </c:pt>
                <c:pt idx="156">
                  <c:v>2.1148007811039347</c:v>
                </c:pt>
                <c:pt idx="157">
                  <c:v>2.1261677265458792</c:v>
                </c:pt>
                <c:pt idx="158">
                  <c:v>2.1370779196191365</c:v>
                </c:pt>
                <c:pt idx="159">
                  <c:v>2.1475188631568587</c:v>
                </c:pt>
                <c:pt idx="160">
                  <c:v>2.1574768732322012</c:v>
                </c:pt>
                <c:pt idx="161">
                  <c:v>2.1669368290906585</c:v>
                </c:pt>
                <c:pt idx="162">
                  <c:v>2.1758818625487422</c:v>
                </c:pt>
                <c:pt idx="163">
                  <c:v>2.1842929691354267</c:v>
                </c:pt>
                <c:pt idx="164">
                  <c:v>2.192148517055581</c:v>
                </c:pt>
                <c:pt idx="165">
                  <c:v>2.1994236213061713</c:v>
                </c:pt>
                <c:pt idx="166">
                  <c:v>2.2060893377525423</c:v>
                </c:pt>
                <c:pt idx="167">
                  <c:v>2.2121116137707202</c:v>
                </c:pt>
                <c:pt idx="168">
                  <c:v>2.2174499051673302</c:v>
                </c:pt>
                <c:pt idx="169">
                  <c:v>2.2220553286244344</c:v>
                </c:pt>
                <c:pt idx="170">
                  <c:v>2.2258681568125502</c:v>
                </c:pt>
                <c:pt idx="171">
                  <c:v>2.2288143658811208</c:v>
                </c:pt>
                <c:pt idx="172">
                  <c:v>2.2308007883942906</c:v>
                </c:pt>
                <c:pt idx="173">
                  <c:v>2.2317081659803328</c:v>
                </c:pt>
                <c:pt idx="174">
                  <c:v>2.2313809550201991</c:v>
                </c:pt>
                <c:pt idx="175">
                  <c:v>2.2296119606985183</c:v>
                </c:pt>
                <c:pt idx="176">
                  <c:v>2.2261184458710814</c:v>
                </c:pt>
                <c:pt idx="177">
                  <c:v>2.2205036119688519</c:v>
                </c:pt>
                <c:pt idx="178">
                  <c:v>2.2121917617663263</c:v>
                </c:pt>
                <c:pt idx="179">
                  <c:v>2.20031332915674</c:v>
                </c:pt>
                <c:pt idx="180">
                  <c:v>2.1834874538411393</c:v>
                </c:pt>
                <c:pt idx="181">
                  <c:v>2.1593756326321425</c:v>
                </c:pt>
                <c:pt idx="182">
                  <c:v>2.1236598339110366</c:v>
                </c:pt>
                <c:pt idx="183">
                  <c:v>2.0673123804494762</c:v>
                </c:pt>
                <c:pt idx="184">
                  <c:v>1.9672864639631893</c:v>
                </c:pt>
                <c:pt idx="185">
                  <c:v>1.7340244112956462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30-4D4F-A5E8-4601A5A5D83B}"/>
            </c:ext>
          </c:extLst>
        </c:ser>
        <c:ser>
          <c:idx val="2"/>
          <c:order val="2"/>
          <c:tx>
            <c:v>thetaCM(Ex3)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Calculation1!$AK$6:$AK$407</c:f>
              <c:numCache>
                <c:formatCode>General</c:formatCode>
                <c:ptCount val="402"/>
                <c:pt idx="0">
                  <c:v>#N/A</c:v>
                </c:pt>
                <c:pt idx="1">
                  <c:v>-0.31914345460360116</c:v>
                </c:pt>
                <c:pt idx="2">
                  <c:v>-0.35686392742037143</c:v>
                </c:pt>
                <c:pt idx="3">
                  <c:v>-0.37860660171549931</c:v>
                </c:pt>
                <c:pt idx="4">
                  <c:v>-0.39344102534277764</c:v>
                </c:pt>
                <c:pt idx="5">
                  <c:v>-0.40434208850562953</c:v>
                </c:pt>
                <c:pt idx="6">
                  <c:v>-0.41271118723792621</c:v>
                </c:pt>
                <c:pt idx="7">
                  <c:v>-0.41932534925529957</c:v>
                </c:pt>
                <c:pt idx="8">
                  <c:v>-0.42465941520642869</c:v>
                </c:pt>
                <c:pt idx="9">
                  <c:v>-0.4290233892328939</c:v>
                </c:pt>
                <c:pt idx="10">
                  <c:v>-0.43262972678893014</c:v>
                </c:pt>
                <c:pt idx="11">
                  <c:v>-0.43562959613312546</c:v>
                </c:pt>
                <c:pt idx="12">
                  <c:v>-0.43813384071742578</c:v>
                </c:pt>
                <c:pt idx="13">
                  <c:v>-0.44378559238342591</c:v>
                </c:pt>
                <c:pt idx="14">
                  <c:v>-0.44667667945433531</c:v>
                </c:pt>
                <c:pt idx="15">
                  <c:v>-0.44770864451402198</c:v>
                </c:pt>
                <c:pt idx="16">
                  <c:v>-0.44737010251807019</c:v>
                </c:pt>
                <c:pt idx="17">
                  <c:v>-0.44594998433037908</c:v>
                </c:pt>
                <c:pt idx="18">
                  <c:v>-0.44363066432816511</c:v>
                </c:pt>
                <c:pt idx="19">
                  <c:v>-0.44053331994089179</c:v>
                </c:pt>
                <c:pt idx="20">
                  <c:v>-0.43674191504506976</c:v>
                </c:pt>
                <c:pt idx="21">
                  <c:v>-0.43231672450408615</c:v>
                </c:pt>
                <c:pt idx="22">
                  <c:v>-0.42730236847619718</c:v>
                </c:pt>
                <c:pt idx="23">
                  <c:v>-0.42173279530408125</c:v>
                </c:pt>
                <c:pt idx="24">
                  <c:v>-0.41563448608565673</c:v>
                </c:pt>
                <c:pt idx="25">
                  <c:v>-0.40902858048003532</c:v>
                </c:pt>
                <c:pt idx="26">
                  <c:v>-0.40193232522555478</c:v>
                </c:pt>
                <c:pt idx="27">
                  <c:v>-0.39436008455364691</c:v>
                </c:pt>
                <c:pt idx="28">
                  <c:v>-0.38632405970333961</c:v>
                </c:pt>
                <c:pt idx="29">
                  <c:v>-0.37783481075797365</c:v>
                </c:pt>
                <c:pt idx="30">
                  <c:v>-0.36890164135245523</c:v>
                </c:pt>
                <c:pt idx="31">
                  <c:v>-0.35953288647631149</c:v>
                </c:pt>
                <c:pt idx="32">
                  <c:v>-0.34973613064418818</c:v>
                </c:pt>
                <c:pt idx="33">
                  <c:v>-0.33951837526551981</c:v>
                </c:pt>
                <c:pt idx="34">
                  <c:v>-0.32888616843563478</c:v>
                </c:pt>
                <c:pt idx="35">
                  <c:v>-0.31784570657426348</c:v>
                </c:pt>
                <c:pt idx="36">
                  <c:v>-0.30640291472538767</c:v>
                </c:pt>
                <c:pt idx="37">
                  <c:v>-0.29456351050773821</c:v>
                </c:pt>
                <c:pt idx="38">
                  <c:v>-0.28233305541270254</c:v>
                </c:pt>
                <c:pt idx="39">
                  <c:v>-0.26971699621892553</c:v>
                </c:pt>
                <c:pt idx="40">
                  <c:v>-0.25672069861932789</c:v>
                </c:pt>
                <c:pt idx="41">
                  <c:v>-0.24334947466166509</c:v>
                </c:pt>
                <c:pt idx="42">
                  <c:v>-0.22960860523677779</c:v>
                </c:pt>
                <c:pt idx="43">
                  <c:v>-0.21550335857373493</c:v>
                </c:pt>
                <c:pt idx="44">
                  <c:v>-0.20103900549322598</c:v>
                </c:pt>
                <c:pt idx="45">
                  <c:v>-0.18622083201207443</c:v>
                </c:pt>
                <c:pt idx="46">
                  <c:v>-0.17105414976993047</c:v>
                </c:pt>
                <c:pt idx="47">
                  <c:v>-0.15554430465488914</c:v>
                </c:pt>
                <c:pt idx="48">
                  <c:v>-0.13969668393118934</c:v>
                </c:pt>
                <c:pt idx="49">
                  <c:v>-0.12351672211440383</c:v>
                </c:pt>
                <c:pt idx="50">
                  <c:v>-0.10700990579387355</c:v>
                </c:pt>
                <c:pt idx="51">
                  <c:v>-9.0181777565854451E-2</c:v>
                </c:pt>
                <c:pt idx="52">
                  <c:v>-7.3037939211834879E-2</c:v>
                </c:pt>
                <c:pt idx="53">
                  <c:v>-5.5584054233151374E-2</c:v>
                </c:pt>
                <c:pt idx="54">
                  <c:v>-3.7825849834193744E-2</c:v>
                </c:pt>
                <c:pt idx="55">
                  <c:v>-1.9769118431176534E-2</c:v>
                </c:pt>
                <c:pt idx="56">
                  <c:v>-1.419718750968979E-3</c:v>
                </c:pt>
                <c:pt idx="57">
                  <c:v>1.7216423425750228E-2</c:v>
                </c:pt>
                <c:pt idx="58">
                  <c:v>3.6133314831184378E-2</c:v>
                </c:pt>
                <c:pt idx="59">
                  <c:v>5.5324894548071941E-2</c:v>
                </c:pt>
                <c:pt idx="60">
                  <c:v>7.4785034085204857E-2</c:v>
                </c:pt>
                <c:pt idx="61">
                  <c:v>9.4507537662516419E-2</c:v>
                </c:pt>
                <c:pt idx="62">
                  <c:v>0.11448614268146615</c:v>
                </c:pt>
                <c:pt idx="63">
                  <c:v>0.13471452035981657</c:v>
                </c:pt>
                <c:pt idx="64">
                  <c:v>0.1551862765127352</c:v>
                </c:pt>
                <c:pt idx="65">
                  <c:v>0.1758949524645434</c:v>
                </c:pt>
                <c:pt idx="66">
                  <c:v>0.19683402607746253</c:v>
                </c:pt>
                <c:pt idx="67">
                  <c:v>0.21799691288542603</c:v>
                </c:pt>
                <c:pt idx="68">
                  <c:v>0.23937696732248534</c:v>
                </c:pt>
                <c:pt idx="69">
                  <c:v>0.26096748403658876</c:v>
                </c:pt>
                <c:pt idx="70">
                  <c:v>0.28276169928058081</c:v>
                </c:pt>
                <c:pt idx="71">
                  <c:v>0.30475279237317693</c:v>
                </c:pt>
                <c:pt idx="72">
                  <c:v>0.32693388722346201</c:v>
                </c:pt>
                <c:pt idx="73">
                  <c:v>0.34929805391313007</c:v>
                </c:pt>
                <c:pt idx="74">
                  <c:v>0.37183831033126813</c:v>
                </c:pt>
                <c:pt idx="75">
                  <c:v>0.39454762385698833</c:v>
                </c:pt>
                <c:pt idx="76">
                  <c:v>0.41741891308563911</c:v>
                </c:pt>
                <c:pt idx="77">
                  <c:v>0.44044504959472025</c:v>
                </c:pt>
                <c:pt idx="78">
                  <c:v>0.46361885974591938</c:v>
                </c:pt>
                <c:pt idx="79">
                  <c:v>0.48693312651999943</c:v>
                </c:pt>
                <c:pt idx="80">
                  <c:v>0.51038059138148406</c:v>
                </c:pt>
                <c:pt idx="81">
                  <c:v>0.53395395617031138</c:v>
                </c:pt>
                <c:pt idx="82">
                  <c:v>0.55764588501779333</c:v>
                </c:pt>
                <c:pt idx="83">
                  <c:v>0.58144900628438334</c:v>
                </c:pt>
                <c:pt idx="84">
                  <c:v>0.60535591451687643</c:v>
                </c:pt>
                <c:pt idx="85">
                  <c:v>0.62935917242277628</c:v>
                </c:pt>
                <c:pt idx="86">
                  <c:v>0.65345131285966962</c:v>
                </c:pt>
                <c:pt idx="87">
                  <c:v>0.67762484083749897</c:v>
                </c:pt>
                <c:pt idx="88">
                  <c:v>0.70187223553171296</c:v>
                </c:pt>
                <c:pt idx="89">
                  <c:v>0.72618595230530214</c:v>
                </c:pt>
                <c:pt idx="90">
                  <c:v>0.75055842473777246</c:v>
                </c:pt>
                <c:pt idx="91">
                  <c:v>0.77498206665912051</c:v>
                </c:pt>
                <c:pt idx="92">
                  <c:v>0.79944927418690503</c:v>
                </c:pt>
                <c:pt idx="93">
                  <c:v>0.82395242776448874</c:v>
                </c:pt>
                <c:pt idx="94">
                  <c:v>0.84848389419852588</c:v>
                </c:pt>
                <c:pt idx="95">
                  <c:v>0.87303602869374686</c:v>
                </c:pt>
                <c:pt idx="96">
                  <c:v>0.89760117688306307</c:v>
                </c:pt>
                <c:pt idx="97">
                  <c:v>0.92217167685096524</c:v>
                </c:pt>
                <c:pt idx="98">
                  <c:v>0.94673986114814468</c:v>
                </c:pt>
                <c:pt idx="99">
                  <c:v>0.97129805879518738</c:v>
                </c:pt>
                <c:pt idx="100">
                  <c:v>0.99583859727313373</c:v>
                </c:pt>
                <c:pt idx="101">
                  <c:v>1.0203538044985794</c:v>
                </c:pt>
                <c:pt idx="102">
                  <c:v>1.0448360107809143</c:v>
                </c:pt>
                <c:pt idx="103">
                  <c:v>1.0692775507591525</c:v>
                </c:pt>
                <c:pt idx="104">
                  <c:v>1.0936707653156903</c:v>
                </c:pt>
                <c:pt idx="105">
                  <c:v>1.1180080034641418</c:v>
                </c:pt>
                <c:pt idx="106">
                  <c:v>1.1422816242082696</c:v>
                </c:pt>
                <c:pt idx="107">
                  <c:v>1.1664839983687816</c:v>
                </c:pt>
                <c:pt idx="108">
                  <c:v>1.1906075103745726</c:v>
                </c:pt>
                <c:pt idx="109">
                  <c:v>1.2146445600147218</c:v>
                </c:pt>
                <c:pt idx="110">
                  <c:v>1.238587564147273</c:v>
                </c:pt>
                <c:pt idx="111">
                  <c:v>1.2624289583605028</c:v>
                </c:pt>
                <c:pt idx="112">
                  <c:v>1.2861611985820296</c:v>
                </c:pt>
                <c:pt idx="113">
                  <c:v>1.3097767626306875</c:v>
                </c:pt>
                <c:pt idx="114">
                  <c:v>1.3332681517056579</c:v>
                </c:pt>
                <c:pt idx="115">
                  <c:v>1.3566278918067964</c:v>
                </c:pt>
                <c:pt idx="116">
                  <c:v>1.3798485350795509</c:v>
                </c:pt>
                <c:pt idx="117">
                  <c:v>1.4029226610771555</c:v>
                </c:pt>
                <c:pt idx="118">
                  <c:v>1.4258428779320729</c:v>
                </c:pt>
                <c:pt idx="119">
                  <c:v>1.4486018234277844</c:v>
                </c:pt>
                <c:pt idx="120">
                  <c:v>1.4711921659610638</c:v>
                </c:pt>
                <c:pt idx="121">
                  <c:v>1.4936066053837702</c:v>
                </c:pt>
                <c:pt idx="122">
                  <c:v>1.5158378737119438</c:v>
                </c:pt>
                <c:pt idx="123">
                  <c:v>1.5378787356885404</c:v>
                </c:pt>
                <c:pt idx="124">
                  <c:v>1.5597219891845298</c:v>
                </c:pt>
                <c:pt idx="125">
                  <c:v>1.5813604654211704</c:v>
                </c:pt>
                <c:pt idx="126">
                  <c:v>1.6027870289941406</c:v>
                </c:pt>
                <c:pt idx="127">
                  <c:v>1.6239945776777116</c:v>
                </c:pt>
                <c:pt idx="128">
                  <c:v>1.6449760419842978</c:v>
                </c:pt>
                <c:pt idx="129">
                  <c:v>1.6657243844513883</c:v>
                </c:pt>
                <c:pt idx="130">
                  <c:v>1.6862325986240621</c:v>
                </c:pt>
                <c:pt idx="131">
                  <c:v>1.7064937076968125</c:v>
                </c:pt>
                <c:pt idx="132">
                  <c:v>1.7265007627732394</c:v>
                </c:pt>
                <c:pt idx="133">
                  <c:v>1.7462468406961225</c:v>
                </c:pt>
                <c:pt idx="134">
                  <c:v>1.7657250413933052</c:v>
                </c:pt>
                <c:pt idx="135">
                  <c:v>1.7849284846765219</c:v>
                </c:pt>
                <c:pt idx="136">
                  <c:v>1.8038503064205367</c:v>
                </c:pt>
                <c:pt idx="137">
                  <c:v>1.8224836540384119</c:v>
                </c:pt>
                <c:pt idx="138">
                  <c:v>1.8408216811550746</c:v>
                </c:pt>
                <c:pt idx="139">
                  <c:v>1.8588575413651465</c:v>
                </c:pt>
                <c:pt idx="140">
                  <c:v>1.8765843809416336</c:v>
                </c:pt>
                <c:pt idx="141">
                  <c:v>1.8939953303389738</c:v>
                </c:pt>
                <c:pt idx="142">
                  <c:v>1.9110834943061707</c:v>
                </c:pt>
                <c:pt idx="143">
                  <c:v>1.9278419403922915</c:v>
                </c:pt>
                <c:pt idx="144">
                  <c:v>1.9442636855861517</c:v>
                </c:pt>
                <c:pt idx="145">
                  <c:v>1.960341680782852</c:v>
                </c:pt>
                <c:pt idx="146">
                  <c:v>1.9760687927098606</c:v>
                </c:pt>
                <c:pt idx="147">
                  <c:v>1.9914377828718606</c:v>
                </c:pt>
                <c:pt idx="148">
                  <c:v>2.0064412829830913</c:v>
                </c:pt>
                <c:pt idx="149">
                  <c:v>2.0210717662439559</c:v>
                </c:pt>
                <c:pt idx="150">
                  <c:v>2.0353215136793796</c:v>
                </c:pt>
                <c:pt idx="151">
                  <c:v>2.0491825745822734</c:v>
                </c:pt>
                <c:pt idx="152">
                  <c:v>2.0626467198863367</c:v>
                </c:pt>
                <c:pt idx="153">
                  <c:v>2.0757053870152298</c:v>
                </c:pt>
                <c:pt idx="154">
                  <c:v>2.0883496144020679</c:v>
                </c:pt>
                <c:pt idx="155">
                  <c:v>2.1005699634205066</c:v>
                </c:pt>
                <c:pt idx="156">
                  <c:v>2.1123564248841653</c:v>
                </c:pt>
                <c:pt idx="157">
                  <c:v>2.1236983065105783</c:v>
                </c:pt>
                <c:pt idx="158">
                  <c:v>2.1345840967484611</c:v>
                </c:pt>
                <c:pt idx="159">
                  <c:v>2.1450012990477125</c:v>
                </c:pt>
                <c:pt idx="160">
                  <c:v>2.1549362288905725</c:v>
                </c:pt>
                <c:pt idx="161">
                  <c:v>2.1643737635289533</c:v>
                </c:pt>
                <c:pt idx="162">
                  <c:v>2.1732970311408448</c:v>
                </c:pt>
                <c:pt idx="163">
                  <c:v>2.1816870216680897</c:v>
                </c:pt>
                <c:pt idx="164">
                  <c:v>2.1895220953954793</c:v>
                </c:pt>
                <c:pt idx="165">
                  <c:v>2.1967773565754891</c:v>
                </c:pt>
                <c:pt idx="166">
                  <c:v>2.2034238468690237</c:v>
                </c:pt>
                <c:pt idx="167">
                  <c:v>2.209427495155829</c:v>
                </c:pt>
                <c:pt idx="168">
                  <c:v>2.2147477333508876</c:v>
                </c:pt>
                <c:pt idx="169">
                  <c:v>2.2193356473637973</c:v>
                </c:pt>
                <c:pt idx="170">
                  <c:v>2.2231314701794385</c:v>
                </c:pt>
                <c:pt idx="171">
                  <c:v>2.2260611265169512</c:v>
                </c:pt>
                <c:pt idx="172">
                  <c:v>2.2280313817394144</c:v>
                </c:pt>
                <c:pt idx="173">
                  <c:v>2.2289228886446391</c:v>
                </c:pt>
                <c:pt idx="174">
                  <c:v>2.2285799843998464</c:v>
                </c:pt>
                <c:pt idx="175">
                  <c:v>2.2267953111061933</c:v>
                </c:pt>
                <c:pt idx="176">
                  <c:v>2.2232859031301473</c:v>
                </c:pt>
                <c:pt idx="177">
                  <c:v>2.2176546321202726</c:v>
                </c:pt>
                <c:pt idx="178">
                  <c:v>2.2093253068126439</c:v>
                </c:pt>
                <c:pt idx="179">
                  <c:v>2.19742758508362</c:v>
                </c:pt>
                <c:pt idx="180">
                  <c:v>2.1805793100399038</c:v>
                </c:pt>
                <c:pt idx="181">
                  <c:v>2.1564396237237364</c:v>
                </c:pt>
                <c:pt idx="182">
                  <c:v>2.1206856803554199</c:v>
                </c:pt>
                <c:pt idx="183">
                  <c:v>2.0642780007249026</c:v>
                </c:pt>
                <c:pt idx="184">
                  <c:v>1.9641300196775877</c:v>
                </c:pt>
                <c:pt idx="185">
                  <c:v>1.7303945055268732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30-4D4F-A5E8-4601A5A5D83B}"/>
            </c:ext>
          </c:extLst>
        </c:ser>
        <c:ser>
          <c:idx val="3"/>
          <c:order val="3"/>
          <c:tx>
            <c:v>thetaCM(Ex4)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Calculation1!$AM$6:$AM$406</c:f>
              <c:numCache>
                <c:formatCode>General</c:formatCode>
                <c:ptCount val="401"/>
                <c:pt idx="0">
                  <c:v>#N/A</c:v>
                </c:pt>
                <c:pt idx="1">
                  <c:v>-0.31049541906582689</c:v>
                </c:pt>
                <c:pt idx="2">
                  <c:v>-0.34834389073412453</c:v>
                </c:pt>
                <c:pt idx="3">
                  <c:v>-0.3699542928857118</c:v>
                </c:pt>
                <c:pt idx="4">
                  <c:v>-0.38465672501103171</c:v>
                </c:pt>
                <c:pt idx="5">
                  <c:v>-0.39544577987703439</c:v>
                </c:pt>
                <c:pt idx="6">
                  <c:v>-0.40372189447756668</c:v>
                </c:pt>
                <c:pt idx="7">
                  <c:v>-0.41025871355518218</c:v>
                </c:pt>
                <c:pt idx="8">
                  <c:v>-0.41552797618771531</c:v>
                </c:pt>
                <c:pt idx="9">
                  <c:v>-0.41983722027456039</c:v>
                </c:pt>
                <c:pt idx="10">
                  <c:v>-0.42339700027271482</c:v>
                </c:pt>
                <c:pt idx="11">
                  <c:v>-0.42635702234890083</c:v>
                </c:pt>
                <c:pt idx="12">
                  <c:v>-0.42882699720659229</c:v>
                </c:pt>
                <c:pt idx="13">
                  <c:v>-0.43439552933883463</c:v>
                </c:pt>
                <c:pt idx="14">
                  <c:v>-0.43723503183817636</c:v>
                </c:pt>
                <c:pt idx="15">
                  <c:v>-0.43823642100255022</c:v>
                </c:pt>
                <c:pt idx="16">
                  <c:v>-0.43788235940978781</c:v>
                </c:pt>
                <c:pt idx="17">
                  <c:v>-0.43645818891821692</c:v>
                </c:pt>
                <c:pt idx="18">
                  <c:v>-0.43414399109631535</c:v>
                </c:pt>
                <c:pt idx="19">
                  <c:v>-0.43105940881533017</c:v>
                </c:pt>
                <c:pt idx="20">
                  <c:v>-0.42728733862565921</c:v>
                </c:pt>
                <c:pt idx="21">
                  <c:v>-0.42288728851588048</c:v>
                </c:pt>
                <c:pt idx="22">
                  <c:v>-0.4179033119593466</c:v>
                </c:pt>
                <c:pt idx="23">
                  <c:v>-0.41236892805694786</c:v>
                </c:pt>
                <c:pt idx="24">
                  <c:v>-0.40631028546871678</c:v>
                </c:pt>
                <c:pt idx="25">
                  <c:v>-0.39974826110864514</c:v>
                </c:pt>
                <c:pt idx="26">
                  <c:v>-0.3926998901041448</c:v>
                </c:pt>
                <c:pt idx="27">
                  <c:v>-0.38517936321481322</c:v>
                </c:pt>
                <c:pt idx="28">
                  <c:v>-0.37719873706310381</c:v>
                </c:pt>
                <c:pt idx="29">
                  <c:v>-0.36876844921891466</c:v>
                </c:pt>
                <c:pt idx="30">
                  <c:v>-0.35989769791665971</c:v>
                </c:pt>
                <c:pt idx="31">
                  <c:v>-0.35059472611665876</c:v>
                </c:pt>
                <c:pt idx="32">
                  <c:v>-0.34086703683322123</c:v>
                </c:pt>
                <c:pt idx="33">
                  <c:v>-0.33072155831926037</c:v>
                </c:pt>
                <c:pt idx="34">
                  <c:v>-0.32016477215943678</c:v>
                </c:pt>
                <c:pt idx="35">
                  <c:v>-0.30920281357614832</c:v>
                </c:pt>
                <c:pt idx="36">
                  <c:v>-0.29784155067419604</c:v>
                </c:pt>
                <c:pt idx="37">
                  <c:v>-0.28608664754880658</c:v>
                </c:pt>
                <c:pt idx="38">
                  <c:v>-0.2739436149058157</c:v>
                </c:pt>
                <c:pt idx="39">
                  <c:v>-0.261417850927322</c:v>
                </c:pt>
                <c:pt idx="40">
                  <c:v>-0.24851467445127925</c:v>
                </c:pt>
                <c:pt idx="41">
                  <c:v>-0.23523935204530744</c:v>
                </c:pt>
                <c:pt idx="42">
                  <c:v>-0.22159712019278252</c:v>
                </c:pt>
                <c:pt idx="43">
                  <c:v>-0.20759320353790314</c:v>
                </c:pt>
                <c:pt idx="44">
                  <c:v>-0.19323282993127858</c:v>
                </c:pt>
                <c:pt idx="45">
                  <c:v>-0.1785212428611663</c:v>
                </c:pt>
                <c:pt idx="46">
                  <c:v>-0.16346371173526447</c:v>
                </c:pt>
                <c:pt idx="47">
                  <c:v>-0.14806554038487313</c:v>
                </c:pt>
                <c:pt idx="48">
                  <c:v>-0.13233207409062081</c:v>
                </c:pt>
                <c:pt idx="49">
                  <c:v>-0.11626870537195025</c:v>
                </c:pt>
                <c:pt idx="50">
                  <c:v>-9.9880878737505646E-2</c:v>
                </c:pt>
                <c:pt idx="51">
                  <c:v>-8.3174094557746339E-2</c:v>
                </c:pt>
                <c:pt idx="52">
                  <c:v>-6.615391219248766E-2</c:v>
                </c:pt>
                <c:pt idx="53">
                  <c:v>-4.8825952483043028E-2</c:v>
                </c:pt>
                <c:pt idx="54">
                  <c:v>-3.1195899700045812E-2</c:v>
                </c:pt>
                <c:pt idx="55">
                  <c:v>-1.326950302292558E-2</c:v>
                </c:pt>
                <c:pt idx="56">
                  <c:v>4.9474223853132422E-3</c:v>
                </c:pt>
                <c:pt idx="57">
                  <c:v>2.3448994654457253E-2</c:v>
                </c:pt>
                <c:pt idx="58">
                  <c:v>4.222926478935566E-2</c:v>
                </c:pt>
                <c:pt idx="59">
                  <c:v>6.1282216519729218E-2</c:v>
                </c:pt>
                <c:pt idx="60">
                  <c:v>8.060176638484319E-2</c:v>
                </c:pt>
                <c:pt idx="61">
                  <c:v>0.10018176402512248</c:v>
                </c:pt>
                <c:pt idx="62">
                  <c:v>0.12001599265674676</c:v>
                </c:pt>
                <c:pt idx="63">
                  <c:v>0.14009816970859362</c:v>
                </c:pt>
                <c:pt idx="64">
                  <c:v>0.16042194760369494</c:v>
                </c:pt>
                <c:pt idx="65">
                  <c:v>0.18098091466973015</c:v>
                </c:pt>
                <c:pt idx="66">
                  <c:v>0.20176859616508142</c:v>
                </c:pt>
                <c:pt idx="67">
                  <c:v>0.22277845540867083</c:v>
                </c:pt>
                <c:pt idx="68">
                  <c:v>0.2440038950032406</c:v>
                </c:pt>
                <c:pt idx="69">
                  <c:v>0.26543825814297239</c:v>
                </c:pt>
                <c:pt idx="70">
                  <c:v>0.2870748299973922</c:v>
                </c:pt>
                <c:pt idx="71">
                  <c:v>0.30890683916440853</c:v>
                </c:pt>
                <c:pt idx="72">
                  <c:v>0.33092745918610955</c:v>
                </c:pt>
                <c:pt idx="73">
                  <c:v>0.35312981012160705</c:v>
                </c:pt>
                <c:pt idx="74">
                  <c:v>0.37550696017179264</c:v>
                </c:pt>
                <c:pt idx="75">
                  <c:v>0.39805192735136447</c:v>
                </c:pt>
                <c:pt idx="76">
                  <c:v>0.42075768120390661</c:v>
                </c:pt>
                <c:pt idx="77">
                  <c:v>0.44361714455618811</c:v>
                </c:pt>
                <c:pt idx="78">
                  <c:v>0.46662319530814023</c:v>
                </c:pt>
                <c:pt idx="79">
                  <c:v>0.48976866825527615</c:v>
                </c:pt>
                <c:pt idx="80">
                  <c:v>0.51304635694053435</c:v>
                </c:pt>
                <c:pt idx="81">
                  <c:v>0.5364490155327406</c:v>
                </c:pt>
                <c:pt idx="82">
                  <c:v>0.5599693607290599</c:v>
                </c:pt>
                <c:pt idx="83">
                  <c:v>0.58360007367895572</c:v>
                </c:pt>
                <c:pt idx="84">
                  <c:v>0.60733380192731168</c:v>
                </c:pt>
                <c:pt idx="85">
                  <c:v>0.63116316137446293</c:v>
                </c:pt>
                <c:pt idx="86">
                  <c:v>0.65508073825099988</c:v>
                </c:pt>
                <c:pt idx="87">
                  <c:v>0.67907909110525233</c:v>
                </c:pt>
                <c:pt idx="88">
                  <c:v>0.70315075280144534</c:v>
                </c:pt>
                <c:pt idx="89">
                  <c:v>0.72728823252655439</c:v>
                </c:pt>
                <c:pt idx="90">
                  <c:v>0.75148401780391605</c:v>
                </c:pt>
                <c:pt idx="91">
                  <c:v>0.77573057651168331</c:v>
                </c:pt>
                <c:pt idx="92">
                  <c:v>0.80002035890421908</c:v>
                </c:pt>
                <c:pt idx="93">
                  <c:v>0.82434579963451737</c:v>
                </c:pt>
                <c:pt idx="94">
                  <c:v>0.8486993197757382</c:v>
                </c:pt>
                <c:pt idx="95">
                  <c:v>0.87307332883991517</c:v>
                </c:pt>
                <c:pt idx="96">
                  <c:v>0.89746022679186321</c:v>
                </c:pt>
                <c:pt idx="97">
                  <c:v>0.92185240605627372</c:v>
                </c:pt>
                <c:pt idx="98">
                  <c:v>0.94624225351592728</c:v>
                </c:pt>
                <c:pt idx="99">
                  <c:v>0.97062215249888373</c:v>
                </c:pt>
                <c:pt idx="100">
                  <c:v>0.99498448475244428</c:v>
                </c:pt>
                <c:pt idx="101">
                  <c:v>1.0193216324015706</c:v>
                </c:pt>
                <c:pt idx="102">
                  <c:v>1.0436259798893543</c:v>
                </c:pt>
                <c:pt idx="103">
                  <c:v>1.0678899158970034</c:v>
                </c:pt>
                <c:pt idx="104">
                  <c:v>1.0921058352406752</c:v>
                </c:pt>
                <c:pt idx="105">
                  <c:v>1.1162661407423151</c:v>
                </c:pt>
                <c:pt idx="106">
                  <c:v>1.1403632450715151</c:v>
                </c:pt>
                <c:pt idx="107">
                  <c:v>1.1643895725551643</c:v>
                </c:pt>
                <c:pt idx="108">
                  <c:v>1.1883375609514764</c:v>
                </c:pt>
                <c:pt idx="109">
                  <c:v>1.2121996631846876</c:v>
                </c:pt>
                <c:pt idx="110">
                  <c:v>1.235968349036471</c:v>
                </c:pt>
                <c:pt idx="111">
                  <c:v>1.259636106789755</c:v>
                </c:pt>
                <c:pt idx="112">
                  <c:v>1.2831954448202914</c:v>
                </c:pt>
                <c:pt idx="113">
                  <c:v>1.3066388931309108</c:v>
                </c:pt>
                <c:pt idx="114">
                  <c:v>1.3299590048229237</c:v>
                </c:pt>
                <c:pt idx="115">
                  <c:v>1.3531483574986229</c:v>
                </c:pt>
                <c:pt idx="116">
                  <c:v>1.3761995545882497</c:v>
                </c:pt>
                <c:pt idx="117">
                  <c:v>1.3991052265941131</c:v>
                </c:pt>
                <c:pt idx="118">
                  <c:v>1.4218580322438115</c:v>
                </c:pt>
                <c:pt idx="119">
                  <c:v>1.4444506595436388</c:v>
                </c:pt>
                <c:pt idx="120">
                  <c:v>1.4668758267222937</c:v>
                </c:pt>
                <c:pt idx="121">
                  <c:v>1.4891262830539034</c:v>
                </c:pt>
                <c:pt idx="122">
                  <c:v>1.5111948095481178</c:v>
                </c:pt>
                <c:pt idx="123">
                  <c:v>1.5330742194935809</c:v>
                </c:pt>
                <c:pt idx="124">
                  <c:v>1.5547573588394654</c:v>
                </c:pt>
                <c:pt idx="125">
                  <c:v>1.5762371063978451</c:v>
                </c:pt>
                <c:pt idx="126">
                  <c:v>1.5975063738475379</c:v>
                </c:pt>
                <c:pt idx="127">
                  <c:v>1.6185581055175491</c:v>
                </c:pt>
                <c:pt idx="128">
                  <c:v>1.6393852779253839</c:v>
                </c:pt>
                <c:pt idx="129">
                  <c:v>1.6599808990421749</c:v>
                </c:pt>
                <c:pt idx="130">
                  <c:v>1.6803380072527268</c:v>
                </c:pt>
                <c:pt idx="131">
                  <c:v>1.7004496699741152</c:v>
                </c:pt>
                <c:pt idx="132">
                  <c:v>1.720308981891302</c:v>
                </c:pt>
                <c:pt idx="133">
                  <c:v>1.7399090627621234</c:v>
                </c:pt>
                <c:pt idx="134">
                  <c:v>1.7592430547369622</c:v>
                </c:pt>
                <c:pt idx="135">
                  <c:v>1.7783041191300497</c:v>
                </c:pt>
                <c:pt idx="136">
                  <c:v>1.7970854325695695</c:v>
                </c:pt>
                <c:pt idx="137">
                  <c:v>1.8155801824421498</c:v>
                </c:pt>
                <c:pt idx="138">
                  <c:v>1.8337815615336484</c:v>
                </c:pt>
                <c:pt idx="139">
                  <c:v>1.8516827617518661</c:v>
                </c:pt>
                <c:pt idx="140">
                  <c:v>1.8692769667974276</c:v>
                </c:pt>
                <c:pt idx="141">
                  <c:v>1.8865573436258747</c:v>
                </c:pt>
                <c:pt idx="142">
                  <c:v>1.9035170325161967</c:v>
                </c:pt>
                <c:pt idx="143">
                  <c:v>1.9201491355274576</c:v>
                </c:pt>
                <c:pt idx="144">
                  <c:v>1.9364467030846075</c:v>
                </c:pt>
                <c:pt idx="145">
                  <c:v>1.9524027183852843</c:v>
                </c:pt>
                <c:pt idx="146">
                  <c:v>1.968010079259247</c:v>
                </c:pt>
                <c:pt idx="147">
                  <c:v>1.9832615770384108</c:v>
                </c:pt>
                <c:pt idx="148">
                  <c:v>1.9981498719047008</c:v>
                </c:pt>
                <c:pt idx="149">
                  <c:v>2.0126674640706428</c:v>
                </c:pt>
                <c:pt idx="150">
                  <c:v>2.0268066600079533</c:v>
                </c:pt>
                <c:pt idx="151">
                  <c:v>2.0405595327647146</c:v>
                </c:pt>
                <c:pt idx="152">
                  <c:v>2.0539178751919924</c:v>
                </c:pt>
                <c:pt idx="153">
                  <c:v>2.0668731446227255</c:v>
                </c:pt>
                <c:pt idx="154">
                  <c:v>2.0794163971916033</c:v>
                </c:pt>
                <c:pt idx="155">
                  <c:v>2.091538209530639</c:v>
                </c:pt>
                <c:pt idx="156">
                  <c:v>2.1032285849888948</c:v>
                </c:pt>
                <c:pt idx="157">
                  <c:v>2.1144768407619967</c:v>
                </c:pt>
                <c:pt idx="158">
                  <c:v>2.1252714713167187</c:v>
                </c:pt>
                <c:pt idx="159">
                  <c:v>2.1355999821725886</c:v>
                </c:pt>
                <c:pt idx="160">
                  <c:v>2.145448686336175</c:v>
                </c:pt>
                <c:pt idx="161">
                  <c:v>2.1548024533031347</c:v>
                </c:pt>
                <c:pt idx="162">
                  <c:v>2.1636443973011428</c:v>
                </c:pt>
                <c:pt idx="163">
                  <c:v>2.1719554869825686</c:v>
                </c:pt>
                <c:pt idx="164">
                  <c:v>2.1797140525542678</c:v>
                </c:pt>
                <c:pt idx="165">
                  <c:v>2.1868951575489133</c:v>
                </c:pt>
                <c:pt idx="166">
                  <c:v>2.1934697898689253</c:v>
                </c:pt>
                <c:pt idx="167">
                  <c:v>2.199403808459337</c:v>
                </c:pt>
                <c:pt idx="168">
                  <c:v>2.2046565549619479</c:v>
                </c:pt>
                <c:pt idx="169">
                  <c:v>2.2091789990714732</c:v>
                </c:pt>
                <c:pt idx="170">
                  <c:v>2.2129112239494737</c:v>
                </c:pt>
                <c:pt idx="171">
                  <c:v>2.2157789602010904</c:v>
                </c:pt>
                <c:pt idx="172">
                  <c:v>2.2176887195940349</c:v>
                </c:pt>
                <c:pt idx="173">
                  <c:v>2.218520819741868</c:v>
                </c:pt>
                <c:pt idx="174">
                  <c:v>2.2181191480013847</c:v>
                </c:pt>
                <c:pt idx="175">
                  <c:v>2.216275731130414</c:v>
                </c:pt>
                <c:pt idx="176">
                  <c:v>2.2127067413113708</c:v>
                </c:pt>
                <c:pt idx="177">
                  <c:v>2.2070138056450483</c:v>
                </c:pt>
                <c:pt idx="178">
                  <c:v>2.1986188681112631</c:v>
                </c:pt>
                <c:pt idx="179">
                  <c:v>2.186648656744</c:v>
                </c:pt>
                <c:pt idx="180">
                  <c:v>2.1697161175771993</c:v>
                </c:pt>
                <c:pt idx="181">
                  <c:v>2.1454714942534223</c:v>
                </c:pt>
                <c:pt idx="182">
                  <c:v>2.1095737342049121</c:v>
                </c:pt>
                <c:pt idx="183">
                  <c:v>2.0529386650009984</c:v>
                </c:pt>
                <c:pt idx="184">
                  <c:v>1.9523287762492769</c:v>
                </c:pt>
                <c:pt idx="185">
                  <c:v>1.7167877383132977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Calculation1!$AD$6:$AD$406</c:f>
              <c:numCache>
                <c:formatCode>General</c:formatCode>
                <c:ptCount val="401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30-4D4F-A5E8-4601A5A5D83B}"/>
            </c:ext>
          </c:extLst>
        </c:ser>
        <c:ser>
          <c:idx val="4"/>
          <c:order val="4"/>
          <c:tx>
            <c:v>thetaCM(Ex5)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Calculation1!$AO$6:$AO$406</c:f>
              <c:numCache>
                <c:formatCode>General</c:formatCode>
                <c:ptCount val="401"/>
                <c:pt idx="0">
                  <c:v>#N/A</c:v>
                </c:pt>
                <c:pt idx="1">
                  <c:v>-0.2697340079360116</c:v>
                </c:pt>
                <c:pt idx="2">
                  <c:v>-0.30861656584043995</c:v>
                </c:pt>
                <c:pt idx="3">
                  <c:v>-0.32958445812642945</c:v>
                </c:pt>
                <c:pt idx="4">
                  <c:v>-0.34363298038333651</c:v>
                </c:pt>
                <c:pt idx="5">
                  <c:v>-0.3538670493435917</c:v>
                </c:pt>
                <c:pt idx="6">
                  <c:v>-0.36168296640850689</c:v>
                </c:pt>
                <c:pt idx="7">
                  <c:v>-0.36783735528197065</c:v>
                </c:pt>
                <c:pt idx="8">
                  <c:v>-0.37278637159255218</c:v>
                </c:pt>
                <c:pt idx="9">
                  <c:v>-0.37682520924674939</c:v>
                </c:pt>
                <c:pt idx="10">
                  <c:v>-0.38015493949924439</c:v>
                </c:pt>
                <c:pt idx="11">
                  <c:v>-0.38291799424070699</c:v>
                </c:pt>
                <c:pt idx="12">
                  <c:v>-0.3852184604129873</c:v>
                </c:pt>
                <c:pt idx="13">
                  <c:v>-0.39037437971821548</c:v>
                </c:pt>
                <c:pt idx="14">
                  <c:v>-0.39295629323559755</c:v>
                </c:pt>
                <c:pt idx="15">
                  <c:v>-0.39380270442111442</c:v>
                </c:pt>
                <c:pt idx="16">
                  <c:v>-0.39336696775172569</c:v>
                </c:pt>
                <c:pt idx="17">
                  <c:v>-0.39191677375849121</c:v>
                </c:pt>
                <c:pt idx="18">
                  <c:v>-0.38962093674004317</c:v>
                </c:pt>
                <c:pt idx="19">
                  <c:v>-0.38659156325600952</c:v>
                </c:pt>
                <c:pt idx="20">
                  <c:v>-0.38290631100802874</c:v>
                </c:pt>
                <c:pt idx="21">
                  <c:v>-0.3786209258051228</c:v>
                </c:pt>
                <c:pt idx="22">
                  <c:v>-0.37377668251334806</c:v>
                </c:pt>
                <c:pt idx="23">
                  <c:v>-0.36840499676037414</c:v>
                </c:pt>
                <c:pt idx="24">
                  <c:v>-0.36253038918096969</c:v>
                </c:pt>
                <c:pt idx="25">
                  <c:v>-0.35617245094026612</c:v>
                </c:pt>
                <c:pt idx="26">
                  <c:v>-0.34934718255594815</c:v>
                </c:pt>
                <c:pt idx="27">
                  <c:v>-0.3420679275142493</c:v>
                </c:pt>
                <c:pt idx="28">
                  <c:v>-0.33434603692718035</c:v>
                </c:pt>
                <c:pt idx="29">
                  <c:v>-0.32619135147626988</c:v>
                </c:pt>
                <c:pt idx="30">
                  <c:v>-0.31761255663960891</c:v>
                </c:pt>
                <c:pt idx="31">
                  <c:v>-0.30861744839220245</c:v>
                </c:pt>
                <c:pt idx="32">
                  <c:v>-0.29921313458677945</c:v>
                </c:pt>
                <c:pt idx="33">
                  <c:v>-0.28940618941723761</c:v>
                </c:pt>
                <c:pt idx="34">
                  <c:v>-0.27920277318084374</c:v>
                </c:pt>
                <c:pt idx="35">
                  <c:v>-0.2686087260463747</c:v>
                </c:pt>
                <c:pt idx="36">
                  <c:v>-0.25762964212158418</c:v>
                </c:pt>
                <c:pt idx="37">
                  <c:v>-0.24627092842751572</c:v>
                </c:pt>
                <c:pt idx="38">
                  <c:v>-0.2345378521931395</c:v>
                </c:pt>
                <c:pt idx="39">
                  <c:v>-0.22243557902711442</c:v>
                </c:pt>
                <c:pt idx="40">
                  <c:v>-0.20996920390140872</c:v>
                </c:pt>
                <c:pt idx="41">
                  <c:v>-0.1971437764247925</c:v>
                </c:pt>
                <c:pt idx="42">
                  <c:v>-0.18396432154536163</c:v>
                </c:pt>
                <c:pt idx="43">
                  <c:v>-0.17043585656741556</c:v>
                </c:pt>
                <c:pt idx="44">
                  <c:v>-0.15656340517612902</c:v>
                </c:pt>
                <c:pt idx="45">
                  <c:v>-0.14235200901716166</c:v>
                </c:pt>
                <c:pt idx="46">
                  <c:v>-0.12780673726591571</c:v>
                </c:pt>
                <c:pt idx="47">
                  <c:v>-0.11293269453409416</c:v>
                </c:pt>
                <c:pt idx="48">
                  <c:v>-9.7735027393310261E-2</c:v>
                </c:pt>
                <c:pt idx="49">
                  <c:v>-8.2218929742191235E-2</c:v>
                </c:pt>
                <c:pt idx="50">
                  <c:v>-6.6389647201297364E-2</c:v>
                </c:pt>
                <c:pt idx="51">
                  <c:v>-5.0252480686692302E-2</c:v>
                </c:pt>
                <c:pt idx="52">
                  <c:v>-3.3812789286229862E-2</c:v>
                </c:pt>
                <c:pt idx="53">
                  <c:v>-1.7075992541101277E-2</c:v>
                </c:pt>
                <c:pt idx="54">
                  <c:v>-4.7572217800192186E-5</c:v>
                </c:pt>
                <c:pt idx="55">
                  <c:v>1.7266926358459507E-2</c:v>
                </c:pt>
                <c:pt idx="56">
                  <c:v>3.486189334935693E-2</c:v>
                </c:pt>
                <c:pt idx="57">
                  <c:v>5.2731653778032322E-2</c:v>
                </c:pt>
                <c:pt idx="58">
                  <c:v>7.0870467190304903E-2</c:v>
                </c:pt>
                <c:pt idx="59">
                  <c:v>8.9272527566656226E-2</c:v>
                </c:pt>
                <c:pt idx="60">
                  <c:v>0.10793196345441822</c:v>
                </c:pt>
                <c:pt idx="61">
                  <c:v>0.12684283829404672</c:v>
                </c:pt>
                <c:pt idx="62">
                  <c:v>0.14599915091706081</c:v>
                </c:pt>
                <c:pt idx="63">
                  <c:v>0.16539483619634207</c:v>
                </c:pt>
                <c:pt idx="64">
                  <c:v>0.18502376583209931</c:v>
                </c:pt>
                <c:pt idx="65">
                  <c:v>0.20487974925901084</c:v>
                </c:pt>
                <c:pt idx="66">
                  <c:v>0.22495653466192458</c:v>
                </c:pt>
                <c:pt idx="67">
                  <c:v>0.24524781008907956</c:v>
                </c:pt>
                <c:pt idx="68">
                  <c:v>0.26574720465316043</c:v>
                </c:pt>
                <c:pt idx="69">
                  <c:v>0.28644828981164816</c:v>
                </c:pt>
                <c:pt idx="70">
                  <c:v>0.30734458071891085</c:v>
                </c:pt>
                <c:pt idx="71">
                  <c:v>0.32842953764332333</c:v>
                </c:pt>
                <c:pt idx="72">
                  <c:v>0.34969656744342503</c:v>
                </c:pt>
                <c:pt idx="73">
                  <c:v>0.37113902509774782</c:v>
                </c:pt>
                <c:pt idx="74">
                  <c:v>0.39275021528348314</c:v>
                </c:pt>
                <c:pt idx="75">
                  <c:v>0.41452339399961657</c:v>
                </c:pt>
                <c:pt idx="76">
                  <c:v>0.43645177023055348</c:v>
                </c:pt>
                <c:pt idx="77">
                  <c:v>0.45852850764661635</c:v>
                </c:pt>
                <c:pt idx="78">
                  <c:v>0.48074672633807003</c:v>
                </c:pt>
                <c:pt idx="79">
                  <c:v>0.50309950457960917</c:v>
                </c:pt>
                <c:pt idx="80">
                  <c:v>0.52557988062244732</c:v>
                </c:pt>
                <c:pt idx="81">
                  <c:v>0.54818085451134679</c:v>
                </c:pt>
                <c:pt idx="82">
                  <c:v>0.57089538992408417</c:v>
                </c:pt>
                <c:pt idx="83">
                  <c:v>0.59371641603099157</c:v>
                </c:pt>
                <c:pt idx="84">
                  <c:v>0.61663682937233089</c:v>
                </c:pt>
                <c:pt idx="85">
                  <c:v>0.63964949575134633</c:v>
                </c:pt>
                <c:pt idx="86">
                  <c:v>0.66274725214094909</c:v>
                </c:pt>
                <c:pt idx="87">
                  <c:v>0.6859229086020191</c:v>
                </c:pt>
                <c:pt idx="88">
                  <c:v>0.70916925021139543</c:v>
                </c:pt>
                <c:pt idx="89">
                  <c:v>0.73247903899764488</c:v>
                </c:pt>
                <c:pt idx="90">
                  <c:v>0.75584501588273467</c:v>
                </c:pt>
                <c:pt idx="91">
                  <c:v>0.77925990262775247</c:v>
                </c:pt>
                <c:pt idx="92">
                  <c:v>0.80271640378082032</c:v>
                </c:pt>
                <c:pt idx="93">
                  <c:v>0.82620720862534458</c:v>
                </c:pt>
                <c:pt idx="94">
                  <c:v>0.84972499312673067</c:v>
                </c:pt>
                <c:pt idx="95">
                  <c:v>0.87326242187566172</c:v>
                </c:pt>
                <c:pt idx="96">
                  <c:v>0.89681215002601178</c:v>
                </c:pt>
                <c:pt idx="97">
                  <c:v>0.92036682522540736</c:v>
                </c:pt>
                <c:pt idx="98">
                  <c:v>0.94391908953640924</c:v>
                </c:pt>
                <c:pt idx="99">
                  <c:v>0.96746158134619131</c:v>
                </c:pt>
                <c:pt idx="100">
                  <c:v>0.99098693726254627</c:v>
                </c:pt>
                <c:pt idx="101">
                  <c:v>1.0144877939939165</c:v>
                </c:pt>
                <c:pt idx="102">
                  <c:v>1.0379567902110696</c:v>
                </c:pt>
                <c:pt idx="103">
                  <c:v>1.0613865683878958</c:v>
                </c:pt>
                <c:pt idx="104">
                  <c:v>1.0847697766186697</c:v>
                </c:pt>
                <c:pt idx="105">
                  <c:v>1.1080990704089473</c:v>
                </c:pt>
                <c:pt idx="106">
                  <c:v>1.1313671144371149</c:v>
                </c:pt>
                <c:pt idx="107">
                  <c:v>1.154566584283363</c:v>
                </c:pt>
                <c:pt idx="108">
                  <c:v>1.1776901681226681</c:v>
                </c:pt>
                <c:pt idx="109">
                  <c:v>1.2007305683780745</c:v>
                </c:pt>
                <c:pt idx="110">
                  <c:v>1.2236805033302949</c:v>
                </c:pt>
                <c:pt idx="111">
                  <c:v>1.2465327086793168</c:v>
                </c:pt>
                <c:pt idx="112">
                  <c:v>1.2692799390533325</c:v>
                </c:pt>
                <c:pt idx="113">
                  <c:v>1.2919149694598888</c:v>
                </c:pt>
                <c:pt idx="114">
                  <c:v>1.3144305966737011</c:v>
                </c:pt>
                <c:pt idx="115">
                  <c:v>1.3368196405550212</c:v>
                </c:pt>
                <c:pt idx="116">
                  <c:v>1.3590749452918829</c:v>
                </c:pt>
                <c:pt idx="117">
                  <c:v>1.3811893805588498</c:v>
                </c:pt>
                <c:pt idx="118">
                  <c:v>1.4031558425841331</c:v>
                </c:pt>
                <c:pt idx="119">
                  <c:v>1.4249672551160861</c:v>
                </c:pt>
                <c:pt idx="120">
                  <c:v>1.4466165702790925</c:v>
                </c:pt>
                <c:pt idx="121">
                  <c:v>1.4680967693077367</c:v>
                </c:pt>
                <c:pt idx="122">
                  <c:v>1.489400863146892</c:v>
                </c:pt>
                <c:pt idx="123">
                  <c:v>1.5105218929038708</c:v>
                </c:pt>
                <c:pt idx="124">
                  <c:v>1.5314529301371484</c:v>
                </c:pt>
                <c:pt idx="125">
                  <c:v>1.5521870769642365</c:v>
                </c:pt>
                <c:pt idx="126">
                  <c:v>1.5727174659691041</c:v>
                </c:pt>
                <c:pt idx="127">
                  <c:v>1.5930372598870042</c:v>
                </c:pt>
                <c:pt idx="128">
                  <c:v>1.613139651041678</c:v>
                </c:pt>
                <c:pt idx="129">
                  <c:v>1.6330178605065138</c:v>
                </c:pt>
                <c:pt idx="130">
                  <c:v>1.6526651369573737</c:v>
                </c:pt>
                <c:pt idx="131">
                  <c:v>1.672074755180242</c:v>
                </c:pt>
                <c:pt idx="132">
                  <c:v>1.691240014191618</c:v>
                </c:pt>
                <c:pt idx="133">
                  <c:v>1.7101542349233956</c:v>
                </c:pt>
                <c:pt idx="134">
                  <c:v>1.7288107574168006</c:v>
                </c:pt>
                <c:pt idx="135">
                  <c:v>1.7472029374615035</c:v>
                </c:pt>
                <c:pt idx="136">
                  <c:v>1.765324142606097</c:v>
                </c:pt>
                <c:pt idx="137">
                  <c:v>1.7831677474543917</c:v>
                </c:pt>
                <c:pt idx="138">
                  <c:v>1.8007271281481021</c:v>
                </c:pt>
                <c:pt idx="139">
                  <c:v>1.8179956559200074</c:v>
                </c:pt>
                <c:pt idx="140">
                  <c:v>1.8349666895819976</c:v>
                </c:pt>
                <c:pt idx="141">
                  <c:v>1.8516335667888988</c:v>
                </c:pt>
                <c:pt idx="142">
                  <c:v>1.8679895938907733</c:v>
                </c:pt>
                <c:pt idx="143">
                  <c:v>1.8840280341523246</c:v>
                </c:pt>
                <c:pt idx="144">
                  <c:v>1.8997420940769421</c:v>
                </c:pt>
                <c:pt idx="145">
                  <c:v>1.9151249075228962</c:v>
                </c:pt>
                <c:pt idx="146">
                  <c:v>1.9301695172382258</c:v>
                </c:pt>
                <c:pt idx="147">
                  <c:v>1.9448688533661194</c:v>
                </c:pt>
                <c:pt idx="148">
                  <c:v>1.9592157083805724</c:v>
                </c:pt>
                <c:pt idx="149">
                  <c:v>1.9732027077982066</c:v>
                </c:pt>
                <c:pt idx="150">
                  <c:v>1.9868222758705085</c:v>
                </c:pt>
                <c:pt idx="151">
                  <c:v>2.0000665952835583</c:v>
                </c:pt>
                <c:pt idx="152">
                  <c:v>2.0129275596694929</c:v>
                </c:pt>
                <c:pt idx="153">
                  <c:v>2.0253967174518985</c:v>
                </c:pt>
                <c:pt idx="154">
                  <c:v>2.037465205188159</c:v>
                </c:pt>
                <c:pt idx="155">
                  <c:v>2.0491236681112315</c:v>
                </c:pt>
                <c:pt idx="156">
                  <c:v>2.0603621649785553</c:v>
                </c:pt>
                <c:pt idx="157">
                  <c:v>2.0711700535619655</c:v>
                </c:pt>
                <c:pt idx="158">
                  <c:v>2.0815358520974439</c:v>
                </c:pt>
                <c:pt idx="159">
                  <c:v>2.0914470706708919</c:v>
                </c:pt>
                <c:pt idx="160">
                  <c:v>2.1008900047236905</c:v>
                </c:pt>
                <c:pt idx="161">
                  <c:v>2.109849480445992</c:v>
                </c:pt>
                <c:pt idx="162">
                  <c:v>2.1183085385352727</c:v>
                </c:pt>
                <c:pt idx="163">
                  <c:v>2.1262480382663105</c:v>
                </c:pt>
                <c:pt idx="164">
                  <c:v>2.1336461575029015</c:v>
                </c:pt>
                <c:pt idx="165">
                  <c:v>2.1404777553643499</c:v>
                </c:pt>
                <c:pt idx="166">
                  <c:v>2.1467135514920921</c:v>
                </c:pt>
                <c:pt idx="167">
                  <c:v>2.1523190573015416</c:v>
                </c:pt>
                <c:pt idx="168">
                  <c:v>2.1572531671728923</c:v>
                </c:pt>
                <c:pt idx="169">
                  <c:v>2.1614662762506653</c:v>
                </c:pt>
                <c:pt idx="170">
                  <c:v>2.1648977281392225</c:v>
                </c:pt>
                <c:pt idx="171">
                  <c:v>2.1674722963038642</c:v>
                </c:pt>
                <c:pt idx="172">
                  <c:v>2.169095242989258</c:v>
                </c:pt>
                <c:pt idx="173">
                  <c:v>2.1696452349824318</c:v>
                </c:pt>
                <c:pt idx="174">
                  <c:v>2.1689639446337203</c:v>
                </c:pt>
                <c:pt idx="175">
                  <c:v>2.166840368342978</c:v>
                </c:pt>
                <c:pt idx="176">
                  <c:v>2.1629864310313249</c:v>
                </c:pt>
                <c:pt idx="177">
                  <c:v>2.1569976255473358</c:v>
                </c:pt>
                <c:pt idx="178">
                  <c:v>2.1482866968883285</c:v>
                </c:pt>
                <c:pt idx="179">
                  <c:v>2.1359659023410624</c:v>
                </c:pt>
                <c:pt idx="180">
                  <c:v>2.1186239589150229</c:v>
                </c:pt>
                <c:pt idx="181">
                  <c:v>2.0938669733956869</c:v>
                </c:pt>
                <c:pt idx="182">
                  <c:v>2.0572632419952521</c:v>
                </c:pt>
                <c:pt idx="183">
                  <c:v>1.9995046678670281</c:v>
                </c:pt>
                <c:pt idx="184">
                  <c:v>1.8965880963028059</c:v>
                </c:pt>
                <c:pt idx="185">
                  <c:v>1.6516815742430633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Calculation1!$AD$6:$AD$406</c:f>
              <c:numCache>
                <c:formatCode>General</c:formatCode>
                <c:ptCount val="401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30-4D4F-A5E8-4601A5A5D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207519"/>
        <c:axId val="1794209151"/>
      </c:scatterChart>
      <c:valAx>
        <c:axId val="179420751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tx1"/>
                    </a:solidFill>
                  </a:rPr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9151"/>
        <c:crosses val="autoZero"/>
        <c:crossBetween val="midCat"/>
        <c:majorUnit val="0.1"/>
      </c:valAx>
      <c:valAx>
        <c:axId val="179420915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tx1"/>
                    </a:solidFill>
                  </a:rPr>
                  <a:t>thetaCM</a:t>
                </a:r>
                <a:r>
                  <a:rPr lang="en-GB" sz="1400" baseline="0">
                    <a:solidFill>
                      <a:schemeClr val="tx1"/>
                    </a:solidFill>
                  </a:rPr>
                  <a:t> [deg]</a:t>
                </a:r>
                <a:endParaRPr lang="en-GB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751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Calculation2!$E$10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6543597393490872"/>
          <c:y val="7.19174991185803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7.5276815398075236E-2"/>
          <c:y val="1.3333333333333334E-2"/>
          <c:w val="0.92472318460192471"/>
          <c:h val="0.933333333333333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Calculation2!$AF$5</c:f>
              <c:strCache>
                <c:ptCount val="1"/>
                <c:pt idx="0">
                  <c:v>z(Ex1)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Calculation2!$AF$6:$AF$192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Calculation2!$AE$6:$AE$192</c:f>
              <c:numCache>
                <c:formatCode>General</c:formatCode>
                <c:ptCount val="187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  <c:pt idx="184">
                  <c:v>45.319518853408368</c:v>
                </c:pt>
                <c:pt idx="185">
                  <c:v>45.336264450028821</c:v>
                </c:pt>
                <c:pt idx="186">
                  <c:v>45.346313848784618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C2-42FE-8B86-6B2C04069EF4}"/>
            </c:ext>
          </c:extLst>
        </c:ser>
        <c:ser>
          <c:idx val="1"/>
          <c:order val="1"/>
          <c:tx>
            <c:strRef>
              <c:f>Calculation2!$AG$5</c:f>
              <c:strCache>
                <c:ptCount val="1"/>
                <c:pt idx="0">
                  <c:v>z0(Ex1)</c:v>
                </c:pt>
              </c:strCache>
            </c:strRef>
          </c:tx>
          <c:spPr>
            <a:ln w="9525">
              <a:solidFill>
                <a:schemeClr val="bg1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Calculation2!$AG$6:$AG$192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Calculation2!$AE$6:$AE$192</c:f>
              <c:numCache>
                <c:formatCode>General</c:formatCode>
                <c:ptCount val="187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  <c:pt idx="184">
                  <c:v>45.319518853408368</c:v>
                </c:pt>
                <c:pt idx="185">
                  <c:v>45.336264450028821</c:v>
                </c:pt>
                <c:pt idx="186">
                  <c:v>45.346313848784618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DC2-42FE-8B86-6B2C04069EF4}"/>
            </c:ext>
          </c:extLst>
        </c:ser>
        <c:ser>
          <c:idx val="2"/>
          <c:order val="2"/>
          <c:tx>
            <c:strRef>
              <c:f>Calculation2!$AI$5</c:f>
              <c:strCache>
                <c:ptCount val="1"/>
                <c:pt idx="0">
                  <c:v>z(Ex2)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Calculation2!$AI$6:$AI$189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-0.2550569039136123</c:v>
                </c:pt>
                <c:pt idx="2">
                  <c:v>-0.2798686645042347</c:v>
                </c:pt>
                <c:pt idx="3">
                  <c:v>-0.29506424986532193</c:v>
                </c:pt>
                <c:pt idx="4">
                  <c:v>-0.30567734624069315</c:v>
                </c:pt>
                <c:pt idx="5">
                  <c:v>-0.313574797188645</c:v>
                </c:pt>
                <c:pt idx="6">
                  <c:v>-0.31968087236419213</c:v>
                </c:pt>
                <c:pt idx="7">
                  <c:v>-0.3245232201742817</c:v>
                </c:pt>
                <c:pt idx="8">
                  <c:v>-0.32843078827482164</c:v>
                </c:pt>
                <c:pt idx="9">
                  <c:v>-0.33162155145963051</c:v>
                </c:pt>
                <c:pt idx="10">
                  <c:v>-0.33424665061314862</c:v>
                </c:pt>
                <c:pt idx="11">
                  <c:v>-0.33641465542634108</c:v>
                </c:pt>
                <c:pt idx="12">
                  <c:v>-0.33820581015665502</c:v>
                </c:pt>
                <c:pt idx="13">
                  <c:v>-0.34216812168710165</c:v>
                </c:pt>
                <c:pt idx="14">
                  <c:v>-0.3438774816770675</c:v>
                </c:pt>
                <c:pt idx="15">
                  <c:v>-0.34404143753533895</c:v>
                </c:pt>
                <c:pt idx="16">
                  <c:v>-0.34304335396561508</c:v>
                </c:pt>
                <c:pt idx="17">
                  <c:v>-0.34110995529511712</c:v>
                </c:pt>
                <c:pt idx="18">
                  <c:v>-0.33838442968394888</c:v>
                </c:pt>
                <c:pt idx="19">
                  <c:v>-0.33496201563243372</c:v>
                </c:pt>
                <c:pt idx="20">
                  <c:v>-0.33090881061153987</c:v>
                </c:pt>
                <c:pt idx="21">
                  <c:v>-0.32627237447022817</c:v>
                </c:pt>
                <c:pt idx="22">
                  <c:v>-0.32108802707033368</c:v>
                </c:pt>
                <c:pt idx="23">
                  <c:v>-0.31538275341600297</c:v>
                </c:pt>
                <c:pt idx="24">
                  <c:v>-0.30917771473760564</c:v>
                </c:pt>
                <c:pt idx="25">
                  <c:v>-0.30248991404622488</c:v>
                </c:pt>
                <c:pt idx="26">
                  <c:v>-0.29533333089692421</c:v>
                </c:pt>
                <c:pt idx="27">
                  <c:v>-0.28771971284143855</c:v>
                </c:pt>
                <c:pt idx="28">
                  <c:v>-0.279659138940618</c:v>
                </c:pt>
                <c:pt idx="29">
                  <c:v>-0.27116042839080229</c:v>
                </c:pt>
                <c:pt idx="30">
                  <c:v>-0.26223144170950352</c:v>
                </c:pt>
                <c:pt idx="31">
                  <c:v>-0.25287930599849767</c:v>
                </c:pt>
                <c:pt idx="32">
                  <c:v>-0.24311058565142737</c:v>
                </c:pt>
                <c:pt idx="33">
                  <c:v>-0.23293141325966488</c:v>
                </c:pt>
                <c:pt idx="34">
                  <c:v>-0.22234759107497185</c:v>
                </c:pt>
                <c:pt idx="35">
                  <c:v>-0.21136467041313528</c:v>
                </c:pt>
                <c:pt idx="36">
                  <c:v>-0.19998801433636199</c:v>
                </c:pt>
                <c:pt idx="37">
                  <c:v>-0.1882228475227587</c:v>
                </c:pt>
                <c:pt idx="38">
                  <c:v>-0.17607429621866436</c:v>
                </c:pt>
                <c:pt idx="39">
                  <c:v>-0.16354742044304815</c:v>
                </c:pt>
                <c:pt idx="40">
                  <c:v>-0.15064724008556196</c:v>
                </c:pt>
                <c:pt idx="41">
                  <c:v>-0.13737875615241341</c:v>
                </c:pt>
                <c:pt idx="42">
                  <c:v>-0.12374696812676982</c:v>
                </c:pt>
                <c:pt idx="43">
                  <c:v>-0.10975688819505165</c:v>
                </c:pt>
                <c:pt idx="44">
                  <c:v>-9.5413552927671397E-2</c:v>
                </c:pt>
                <c:pt idx="45">
                  <c:v>-8.0722032878645614E-2</c:v>
                </c:pt>
                <c:pt idx="46">
                  <c:v>-6.5687440473103625E-2</c:v>
                </c:pt>
                <c:pt idx="47">
                  <c:v>-5.0314936477844054E-2</c:v>
                </c:pt>
                <c:pt idx="48">
                  <c:v>-3.4609735292462168E-2</c:v>
                </c:pt>
                <c:pt idx="49">
                  <c:v>-1.8577109253343931E-2</c:v>
                </c:pt>
                <c:pt idx="50">
                  <c:v>-2.2223921070679544E-3</c:v>
                </c:pt>
                <c:pt idx="51">
                  <c:v>1.4449018218663831E-2</c:v>
                </c:pt>
                <c:pt idx="52">
                  <c:v>3.143165744115483E-2</c:v>
                </c:pt>
                <c:pt idx="53">
                  <c:v>4.8719993258765672E-2</c:v>
                </c:pt>
                <c:pt idx="54">
                  <c:v>6.6308424124503079E-2</c:v>
                </c:pt>
                <c:pt idx="55">
                  <c:v>8.4191278396745201E-2</c:v>
                </c:pt>
                <c:pt idx="56">
                  <c:v>0.10236281381648307</c:v>
                </c:pt>
                <c:pt idx="57">
                  <c:v>0.12081721726846303</c:v>
                </c:pt>
                <c:pt idx="58">
                  <c:v>0.13954860479021419</c:v>
                </c:pt>
                <c:pt idx="59">
                  <c:v>0.1585510217983899</c:v>
                </c:pt>
                <c:pt idx="60">
                  <c:v>0.1778184435063748</c:v>
                </c:pt>
                <c:pt idx="61">
                  <c:v>0.19734477551087146</c:v>
                </c:pt>
                <c:pt idx="62">
                  <c:v>0.21712385452832167</c:v>
                </c:pt>
                <c:pt idx="63">
                  <c:v>0.2371494492646618</c:v>
                </c:pt>
                <c:pt idx="64">
                  <c:v>0.25741526140411913</c:v>
                </c:pt>
                <c:pt idx="65">
                  <c:v>0.2779149267046383</c:v>
                </c:pt>
                <c:pt idx="66">
                  <c:v>0.29864201618909397</c:v>
                </c:pt>
                <c:pt idx="67">
                  <c:v>0.31959003742281111</c:v>
                </c:pt>
                <c:pt idx="68">
                  <c:v>0.34075243586902915</c:v>
                </c:pt>
                <c:pt idx="69">
                  <c:v>0.36212259631494786</c:v>
                </c:pt>
                <c:pt idx="70">
                  <c:v>0.38369384436180154</c:v>
                </c:pt>
                <c:pt idx="71">
                  <c:v>0.40545944797313666</c:v>
                </c:pt>
                <c:pt idx="72">
                  <c:v>0.42741261907607087</c:v>
                </c:pt>
                <c:pt idx="73">
                  <c:v>0.44954651521083899</c:v>
                </c:pt>
                <c:pt idx="74">
                  <c:v>0.47185424122438335</c:v>
                </c:pt>
                <c:pt idx="75">
                  <c:v>0.49432885100413554</c:v>
                </c:pt>
                <c:pt idx="76">
                  <c:v>0.51696334924846443</c:v>
                </c:pt>
                <c:pt idx="77">
                  <c:v>0.53975069327057146</c:v>
                </c:pt>
                <c:pt idx="78">
                  <c:v>0.56268379483283792</c:v>
                </c:pt>
                <c:pt idx="79">
                  <c:v>0.58575552200886594</c:v>
                </c:pt>
                <c:pt idx="80">
                  <c:v>0.60895870107062477</c:v>
                </c:pt>
                <c:pt idx="81">
                  <c:v>0.63228611839827564</c:v>
                </c:pt>
                <c:pt idx="82">
                  <c:v>0.65573052241038232</c:v>
                </c:pt>
                <c:pt idx="83">
                  <c:v>0.67928462551232649</c:v>
                </c:pt>
                <c:pt idx="84">
                  <c:v>0.70294110606084836</c:v>
                </c:pt>
                <c:pt idx="85">
                  <c:v>0.72669261034269528</c:v>
                </c:pt>
                <c:pt idx="86">
                  <c:v>0.75053175456545362</c:v>
                </c:pt>
                <c:pt idx="87">
                  <c:v>0.77445112685865602</c:v>
                </c:pt>
                <c:pt idx="88">
                  <c:v>0.79844328928332253</c:v>
                </c:pt>
                <c:pt idx="89">
                  <c:v>0.82250077984810521</c:v>
                </c:pt>
                <c:pt idx="90">
                  <c:v>0.84661611453022867</c:v>
                </c:pt>
                <c:pt idx="91">
                  <c:v>0.87078178929941652</c:v>
                </c:pt>
                <c:pt idx="92">
                  <c:v>0.89499028214300491</c:v>
                </c:pt>
                <c:pt idx="93">
                  <c:v>0.91923405509041156</c:v>
                </c:pt>
                <c:pt idx="94">
                  <c:v>0.94350555623511811</c:v>
                </c:pt>
                <c:pt idx="95">
                  <c:v>0.96779722175228644</c:v>
                </c:pt>
                <c:pt idx="96">
                  <c:v>0.99210147791008307</c:v>
                </c:pt>
                <c:pt idx="97">
                  <c:v>1.0164107430727372</c:v>
                </c:pt>
                <c:pt idx="98">
                  <c:v>1.04071742969329</c:v>
                </c:pt>
                <c:pt idx="99">
                  <c:v>1.0650139462939145</c:v>
                </c:pt>
                <c:pt idx="100">
                  <c:v>1.0892926994316057</c:v>
                </c:pt>
                <c:pt idx="101">
                  <c:v>1.113546095646925</c:v>
                </c:pt>
                <c:pt idx="102">
                  <c:v>1.1377665433933843</c:v>
                </c:pt>
                <c:pt idx="103">
                  <c:v>1.1619464549449108</c:v>
                </c:pt>
                <c:pt idx="104">
                  <c:v>1.1860782482786869</c:v>
                </c:pt>
                <c:pt idx="105">
                  <c:v>1.2101543489304956</c:v>
                </c:pt>
                <c:pt idx="106">
                  <c:v>1.2341671918195156</c:v>
                </c:pt>
                <c:pt idx="107">
                  <c:v>1.2581092230392872</c:v>
                </c:pt>
                <c:pt idx="108">
                  <c:v>1.2819729016113455</c:v>
                </c:pt>
                <c:pt idx="109">
                  <c:v>1.3057507011977305</c:v>
                </c:pt>
                <c:pt idx="110">
                  <c:v>1.3294351117683154</c:v>
                </c:pt>
                <c:pt idx="111">
                  <c:v>1.3530186412185088</c:v>
                </c:pt>
                <c:pt idx="112">
                  <c:v>1.3764938169325547</c:v>
                </c:pt>
                <c:pt idx="113">
                  <c:v>1.3998531872871918</c:v>
                </c:pt>
                <c:pt idx="114">
                  <c:v>1.4230893230899688</c:v>
                </c:pt>
                <c:pt idx="115">
                  <c:v>1.4461948189459526</c:v>
                </c:pt>
                <c:pt idx="116">
                  <c:v>1.4691622945459775</c:v>
                </c:pt>
                <c:pt idx="117">
                  <c:v>1.4919843958688579</c:v>
                </c:pt>
                <c:pt idx="118">
                  <c:v>1.5146537962892235</c:v>
                </c:pt>
                <c:pt idx="119">
                  <c:v>1.5371631975817388</c:v>
                </c:pt>
                <c:pt idx="120">
                  <c:v>1.5595053308114435</c:v>
                </c:pt>
                <c:pt idx="121">
                  <c:v>1.5816729570988215</c:v>
                </c:pt>
                <c:pt idx="122">
                  <c:v>1.6036588682468733</c:v>
                </c:pt>
                <c:pt idx="123">
                  <c:v>1.625455887215973</c:v>
                </c:pt>
                <c:pt idx="124">
                  <c:v>1.6470568684305911</c:v>
                </c:pt>
                <c:pt idx="125">
                  <c:v>1.6684546978999808</c:v>
                </c:pt>
                <c:pt idx="126">
                  <c:v>1.6896422931326818</c:v>
                </c:pt>
                <c:pt idx="127">
                  <c:v>1.7106126028220987</c:v>
                </c:pt>
                <c:pt idx="128">
                  <c:v>1.7313586062774315</c:v>
                </c:pt>
                <c:pt idx="129">
                  <c:v>1.751873312570742</c:v>
                </c:pt>
                <c:pt idx="130">
                  <c:v>1.7721497593669973</c:v>
                </c:pt>
                <c:pt idx="131">
                  <c:v>1.7921810113992076</c:v>
                </c:pt>
                <c:pt idx="132">
                  <c:v>1.8119601585454286</c:v>
                </c:pt>
                <c:pt idx="133">
                  <c:v>1.8314803134580404</c:v>
                </c:pt>
                <c:pt idx="134">
                  <c:v>1.8507346086883325</c:v>
                </c:pt>
                <c:pt idx="135">
                  <c:v>1.8697161932407624</c:v>
                </c:pt>
                <c:pt idx="136">
                  <c:v>1.8884182284810258</c:v>
                </c:pt>
                <c:pt idx="137">
                  <c:v>1.9068338833100416</c:v>
                </c:pt>
                <c:pt idx="138">
                  <c:v>1.9249563285016746</c:v>
                </c:pt>
                <c:pt idx="139">
                  <c:v>1.9427787300850865</c:v>
                </c:pt>
                <c:pt idx="140">
                  <c:v>1.9602942416323847</c:v>
                </c:pt>
                <c:pt idx="141">
                  <c:v>1.9774959952880879</c:v>
                </c:pt>
                <c:pt idx="142">
                  <c:v>1.9943770913479275</c:v>
                </c:pt>
                <c:pt idx="143">
                  <c:v>2.0109305861595481</c:v>
                </c:pt>
                <c:pt idx="144">
                  <c:v>2.0271494780753998</c:v>
                </c:pt>
                <c:pt idx="145">
                  <c:v>2.0430266911367583</c:v>
                </c:pt>
                <c:pt idx="146">
                  <c:v>2.0585550561051456</c:v>
                </c:pt>
                <c:pt idx="147">
                  <c:v>2.073727288380665</c:v>
                </c:pt>
                <c:pt idx="148">
                  <c:v>2.0885359622522115</c:v>
                </c:pt>
                <c:pt idx="149">
                  <c:v>2.102973480807516</c:v>
                </c:pt>
                <c:pt idx="150">
                  <c:v>2.1170320406855114</c:v>
                </c:pt>
                <c:pt idx="151">
                  <c:v>2.130703590671486</c:v>
                </c:pt>
                <c:pt idx="152">
                  <c:v>2.1439797829066021</c:v>
                </c:pt>
                <c:pt idx="153">
                  <c:v>2.1568519151936738</c:v>
                </c:pt>
                <c:pt idx="154">
                  <c:v>2.1693108625121797</c:v>
                </c:pt>
                <c:pt idx="155">
                  <c:v>2.1813469953824813</c:v>
                </c:pt>
                <c:pt idx="156">
                  <c:v>2.192950082108406</c:v>
                </c:pt>
                <c:pt idx="157">
                  <c:v>2.2041091711326484</c:v>
                </c:pt>
                <c:pt idx="158">
                  <c:v>2.2148124486971659</c:v>
                </c:pt>
                <c:pt idx="159">
                  <c:v>2.2250470656220362</c:v>
                </c:pt>
                <c:pt idx="160">
                  <c:v>2.234798925175987</c:v>
                </c:pt>
                <c:pt idx="161">
                  <c:v>2.2440524215315079</c:v>
                </c:pt>
                <c:pt idx="162">
                  <c:v>2.2527901149197169</c:v>
                </c:pt>
                <c:pt idx="163">
                  <c:v>2.2609923249488224</c:v>
                </c:pt>
                <c:pt idx="164">
                  <c:v>2.2686366170678034</c:v>
                </c:pt>
                <c:pt idx="165">
                  <c:v>2.2756971480057908</c:v>
                </c:pt>
                <c:pt idx="166">
                  <c:v>2.2821438229170292</c:v>
                </c:pt>
                <c:pt idx="167">
                  <c:v>2.2879411979199817</c:v>
                </c:pt>
                <c:pt idx="168">
                  <c:v>2.2930470335819404</c:v>
                </c:pt>
                <c:pt idx="169">
                  <c:v>2.2974103625630042</c:v>
                </c:pt>
                <c:pt idx="170">
                  <c:v>2.3009688696486883</c:v>
                </c:pt>
                <c:pt idx="171">
                  <c:v>2.3036452804368404</c:v>
                </c:pt>
                <c:pt idx="172">
                  <c:v>2.3053422910017169</c:v>
                </c:pt>
                <c:pt idx="173">
                  <c:v>2.3059352999571758</c:v>
                </c:pt>
                <c:pt idx="174">
                  <c:v>2.3052617427020774</c:v>
                </c:pt>
                <c:pt idx="175">
                  <c:v>2.3031050129461894</c:v>
                </c:pt>
                <c:pt idx="176">
                  <c:v>2.2991694599975281</c:v>
                </c:pt>
                <c:pt idx="177">
                  <c:v>2.293040069796445</c:v>
                </c:pt>
                <c:pt idx="178">
                  <c:v>2.2841145811497974</c:v>
                </c:pt>
                <c:pt idx="179">
                  <c:v>2.2714830731300406</c:v>
                </c:pt>
                <c:pt idx="180">
                  <c:v>2.253700141649106</c:v>
                </c:pt>
                <c:pt idx="181">
                  <c:v>2.2283168878151232</c:v>
                </c:pt>
                <c:pt idx="182">
                  <c:v>2.190808305181922</c:v>
                </c:pt>
                <c:pt idx="183">
                  <c:v>2.1317024167744378</c:v>
                </c:pt>
              </c:numCache>
            </c:numRef>
          </c:xVal>
          <c:yVal>
            <c:numRef>
              <c:f>Calculation2!$AH$6:$AH$189</c:f>
              <c:numCache>
                <c:formatCode>General</c:formatCode>
                <c:ptCount val="184"/>
                <c:pt idx="0">
                  <c:v>1.0983395112391392</c:v>
                </c:pt>
                <c:pt idx="1">
                  <c:v>1.1013993808659528</c:v>
                </c:pt>
                <c:pt idx="2">
                  <c:v>1.1050304083849767</c:v>
                </c:pt>
                <c:pt idx="3">
                  <c:v>1.1092324964680351</c:v>
                </c:pt>
                <c:pt idx="4">
                  <c:v>1.1140055324799114</c:v>
                </c:pt>
                <c:pt idx="5">
                  <c:v>1.1193493884813712</c:v>
                </c:pt>
                <c:pt idx="6">
                  <c:v>1.1252639212325803</c:v>
                </c:pt>
                <c:pt idx="7">
                  <c:v>1.1317489721969665</c:v>
                </c:pt>
                <c:pt idx="8">
                  <c:v>1.1388043675454362</c:v>
                </c:pt>
                <c:pt idx="9">
                  <c:v>1.1464299181610755</c:v>
                </c:pt>
                <c:pt idx="10">
                  <c:v>1.1546254196441765</c:v>
                </c:pt>
                <c:pt idx="11">
                  <c:v>1.163390652317748</c:v>
                </c:pt>
                <c:pt idx="12">
                  <c:v>1.1727253812333878</c:v>
                </c:pt>
                <c:pt idx="13">
                  <c:v>1.2083862127091578</c:v>
                </c:pt>
                <c:pt idx="14">
                  <c:v>1.2505051446653823</c:v>
                </c:pt>
                <c:pt idx="15">
                  <c:v>1.2990693472673769</c:v>
                </c:pt>
                <c:pt idx="16">
                  <c:v>1.3540640273885778</c:v>
                </c:pt>
                <c:pt idx="17">
                  <c:v>1.4154724331166761</c:v>
                </c:pt>
                <c:pt idx="18">
                  <c:v>1.4832758588564054</c:v>
                </c:pt>
                <c:pt idx="19">
                  <c:v>1.5574536510274584</c:v>
                </c:pt>
                <c:pt idx="20">
                  <c:v>1.6379832143557707</c:v>
                </c:pt>
                <c:pt idx="21">
                  <c:v>1.7248400187562396</c:v>
                </c:pt>
                <c:pt idx="22">
                  <c:v>1.8179976068048447</c:v>
                </c:pt>
                <c:pt idx="23">
                  <c:v>1.9174276017978258</c:v>
                </c:pt>
                <c:pt idx="24">
                  <c:v>2.0230997163955138</c:v>
                </c:pt>
                <c:pt idx="25">
                  <c:v>2.134981761848131</c:v>
                </c:pt>
                <c:pt idx="26">
                  <c:v>2.2530396578008052</c:v>
                </c:pt>
                <c:pt idx="27">
                  <c:v>2.3772374426747795</c:v>
                </c:pt>
                <c:pt idx="28">
                  <c:v>2.5075372846216482</c:v>
                </c:pt>
                <c:pt idx="29">
                  <c:v>2.6438994930473108</c:v>
                </c:pt>
                <c:pt idx="30">
                  <c:v>2.7862825307021133</c:v>
                </c:pt>
                <c:pt idx="31">
                  <c:v>2.9346430263334895</c:v>
                </c:pt>
                <c:pt idx="32">
                  <c:v>3.0889357878972667</c:v>
                </c:pt>
                <c:pt idx="33">
                  <c:v>3.2491138163236108</c:v>
                </c:pt>
                <c:pt idx="34">
                  <c:v>3.4151283198333786</c:v>
                </c:pt>
                <c:pt idx="35">
                  <c:v>3.5869287288005829</c:v>
                </c:pt>
                <c:pt idx="36">
                  <c:v>3.7644627111563906</c:v>
                </c:pt>
                <c:pt idx="37">
                  <c:v>3.9476761883299538</c:v>
                </c:pt>
                <c:pt idx="38">
                  <c:v>4.1365133517213089</c:v>
                </c:pt>
                <c:pt idx="39">
                  <c:v>4.3309166797011756</c:v>
                </c:pt>
                <c:pt idx="40">
                  <c:v>4.5308269551326177</c:v>
                </c:pt>
                <c:pt idx="41">
                  <c:v>4.7361832834091757</c:v>
                </c:pt>
                <c:pt idx="42">
                  <c:v>4.9469231110039189</c:v>
                </c:pt>
                <c:pt idx="43">
                  <c:v>5.162982244523878</c:v>
                </c:pt>
                <c:pt idx="44">
                  <c:v>5.3842948702639752</c:v>
                </c:pt>
                <c:pt idx="45">
                  <c:v>5.610793574254501</c:v>
                </c:pt>
                <c:pt idx="46">
                  <c:v>5.8424093627960829</c:v>
                </c:pt>
                <c:pt idx="47">
                  <c:v>6.0790716834758207</c:v>
                </c:pt>
                <c:pt idx="48">
                  <c:v>6.3207084466582231</c:v>
                </c:pt>
                <c:pt idx="49">
                  <c:v>6.5672460474444545</c:v>
                </c:pt>
                <c:pt idx="50">
                  <c:v>6.818609388093039</c:v>
                </c:pt>
                <c:pt idx="51">
                  <c:v>7.0747219008954101</c:v>
                </c:pt>
                <c:pt idx="52">
                  <c:v>7.3355055714991479</c:v>
                </c:pt>
                <c:pt idx="53">
                  <c:v>7.6008809626719191</c:v>
                </c:pt>
                <c:pt idx="54">
                  <c:v>7.870767238498825</c:v>
                </c:pt>
                <c:pt idx="55">
                  <c:v>8.1450821890057963</c:v>
                </c:pt>
                <c:pt idx="56">
                  <c:v>8.4237422552015655</c:v>
                </c:pt>
                <c:pt idx="57">
                  <c:v>8.7066625545305261</c:v>
                </c:pt>
                <c:pt idx="58">
                  <c:v>8.993756906728791</c:v>
                </c:pt>
                <c:pt idx="59">
                  <c:v>9.2849378600755408</c:v>
                </c:pt>
                <c:pt idx="60">
                  <c:v>9.5801167180316433</c:v>
                </c:pt>
                <c:pt idx="61">
                  <c:v>9.8792035662575159</c:v>
                </c:pt>
                <c:pt idx="62">
                  <c:v>10.182107300001856</c:v>
                </c:pt>
                <c:pt idx="63">
                  <c:v>10.488735651853084</c:v>
                </c:pt>
                <c:pt idx="64">
                  <c:v>10.798995219844837</c:v>
                </c:pt>
                <c:pt idx="65">
                  <c:v>11.112791495907166</c:v>
                </c:pt>
                <c:pt idx="66">
                  <c:v>11.430028894654555</c:v>
                </c:pt>
                <c:pt idx="67">
                  <c:v>11.750610782502212</c:v>
                </c:pt>
                <c:pt idx="68">
                  <c:v>12.074439507101545</c:v>
                </c:pt>
                <c:pt idx="69">
                  <c:v>12.401416427086044</c:v>
                </c:pt>
                <c:pt idx="70">
                  <c:v>12.731441942118384</c:v>
                </c:pt>
                <c:pt idx="71">
                  <c:v>13.064415523229655</c:v>
                </c:pt>
                <c:pt idx="72">
                  <c:v>13.400235743441469</c:v>
                </c:pt>
                <c:pt idx="73">
                  <c:v>13.738800308661579</c:v>
                </c:pt>
                <c:pt idx="74">
                  <c:v>14.080006088843671</c:v>
                </c:pt>
                <c:pt idx="75">
                  <c:v>14.423749149401779</c:v>
                </c:pt>
                <c:pt idx="76">
                  <c:v>14.769924782869724</c:v>
                </c:pt>
                <c:pt idx="77">
                  <c:v>15.118427540796088</c:v>
                </c:pt>
                <c:pt idx="78">
                  <c:v>15.469151265864777</c:v>
                </c:pt>
                <c:pt idx="79">
                  <c:v>15.821989124231603</c:v>
                </c:pt>
                <c:pt idx="80">
                  <c:v>16.176833638066885</c:v>
                </c:pt>
                <c:pt idx="81">
                  <c:v>16.53357671829426</c:v>
                </c:pt>
                <c:pt idx="82">
                  <c:v>16.892109697515636</c:v>
                </c:pt>
                <c:pt idx="83">
                  <c:v>17.252323363112353</c:v>
                </c:pt>
                <c:pt idx="84">
                  <c:v>17.614107990512416</c:v>
                </c:pt>
                <c:pt idx="85">
                  <c:v>17.977353376613614</c:v>
                </c:pt>
                <c:pt idx="86">
                  <c:v>18.341948873352514</c:v>
                </c:pt>
                <c:pt idx="87">
                  <c:v>18.707783421408898</c:v>
                </c:pt>
                <c:pt idx="88">
                  <c:v>19.074745584035501</c:v>
                </c:pt>
                <c:pt idx="89">
                  <c:v>19.442723581002742</c:v>
                </c:pt>
                <c:pt idx="90">
                  <c:v>19.811605322648077</c:v>
                </c:pt>
                <c:pt idx="91">
                  <c:v>20.181278444019551</c:v>
                </c:pt>
                <c:pt idx="92">
                  <c:v>20.551630339103291</c:v>
                </c:pt>
                <c:pt idx="93">
                  <c:v>20.922548195124371</c:v>
                </c:pt>
                <c:pt idx="94">
                  <c:v>21.293919026910693</c:v>
                </c:pt>
                <c:pt idx="95">
                  <c:v>21.665629711309347</c:v>
                </c:pt>
                <c:pt idx="96">
                  <c:v>22.037567021645021</c:v>
                </c:pt>
                <c:pt idx="97">
                  <c:v>22.409617662209939</c:v>
                </c:pt>
                <c:pt idx="98">
                  <c:v>22.781668302774857</c:v>
                </c:pt>
                <c:pt idx="99">
                  <c:v>23.153605613110525</c:v>
                </c:pt>
                <c:pt idx="100">
                  <c:v>23.525316297509175</c:v>
                </c:pt>
                <c:pt idx="101">
                  <c:v>23.896687129295504</c:v>
                </c:pt>
                <c:pt idx="102">
                  <c:v>24.267604985316591</c:v>
                </c:pt>
                <c:pt idx="103">
                  <c:v>24.637956880400324</c:v>
                </c:pt>
                <c:pt idx="104">
                  <c:v>25.007630001771798</c:v>
                </c:pt>
                <c:pt idx="105">
                  <c:v>25.376511743417129</c:v>
                </c:pt>
                <c:pt idx="106">
                  <c:v>25.744489740384381</c:v>
                </c:pt>
                <c:pt idx="107">
                  <c:v>26.111451903010977</c:v>
                </c:pt>
                <c:pt idx="108">
                  <c:v>26.477286451067361</c:v>
                </c:pt>
                <c:pt idx="109">
                  <c:v>26.841881947806257</c:v>
                </c:pt>
                <c:pt idx="110">
                  <c:v>27.205127333907463</c:v>
                </c:pt>
                <c:pt idx="111">
                  <c:v>27.566911961307525</c:v>
                </c:pt>
                <c:pt idx="112">
                  <c:v>27.927125626904246</c:v>
                </c:pt>
                <c:pt idx="113">
                  <c:v>28.285658606125615</c:v>
                </c:pt>
                <c:pt idx="114">
                  <c:v>28.64240168635299</c:v>
                </c:pt>
                <c:pt idx="115">
                  <c:v>28.997246200188272</c:v>
                </c:pt>
                <c:pt idx="116">
                  <c:v>29.350084058555094</c:v>
                </c:pt>
                <c:pt idx="117">
                  <c:v>29.700807783623787</c:v>
                </c:pt>
                <c:pt idx="118">
                  <c:v>30.049310541550152</c:v>
                </c:pt>
                <c:pt idx="119">
                  <c:v>30.395486175018103</c:v>
                </c:pt>
                <c:pt idx="120">
                  <c:v>30.7392292355762</c:v>
                </c:pt>
                <c:pt idx="121">
                  <c:v>31.080435015758297</c:v>
                </c:pt>
                <c:pt idx="122">
                  <c:v>31.418999580978408</c:v>
                </c:pt>
                <c:pt idx="123">
                  <c:v>31.754819801190223</c:v>
                </c:pt>
                <c:pt idx="124">
                  <c:v>32.087793382301491</c:v>
                </c:pt>
                <c:pt idx="125">
                  <c:v>32.417818897333831</c:v>
                </c:pt>
                <c:pt idx="126">
                  <c:v>32.744795817318334</c:v>
                </c:pt>
                <c:pt idx="127">
                  <c:v>33.068624541917657</c:v>
                </c:pt>
                <c:pt idx="128">
                  <c:v>33.389206429765323</c:v>
                </c:pt>
                <c:pt idx="129">
                  <c:v>33.706443828512711</c:v>
                </c:pt>
                <c:pt idx="130">
                  <c:v>34.020240104575038</c:v>
                </c:pt>
                <c:pt idx="131">
                  <c:v>34.330499672566795</c:v>
                </c:pt>
                <c:pt idx="132">
                  <c:v>34.637128024418018</c:v>
                </c:pt>
                <c:pt idx="133">
                  <c:v>34.940031758162363</c:v>
                </c:pt>
                <c:pt idx="134">
                  <c:v>35.239118606388232</c:v>
                </c:pt>
                <c:pt idx="135">
                  <c:v>35.534297464344334</c:v>
                </c:pt>
                <c:pt idx="136">
                  <c:v>35.82547841769108</c:v>
                </c:pt>
                <c:pt idx="137">
                  <c:v>36.112572769889354</c:v>
                </c:pt>
                <c:pt idx="138">
                  <c:v>36.395493069218318</c:v>
                </c:pt>
                <c:pt idx="139">
                  <c:v>36.67415313541408</c:v>
                </c:pt>
                <c:pt idx="140">
                  <c:v>36.94846808592105</c:v>
                </c:pt>
                <c:pt idx="141">
                  <c:v>37.218354361747956</c:v>
                </c:pt>
                <c:pt idx="142">
                  <c:v>37.483729752920731</c:v>
                </c:pt>
                <c:pt idx="143">
                  <c:v>37.744513423524467</c:v>
                </c:pt>
                <c:pt idx="144">
                  <c:v>38.000625936326834</c:v>
                </c:pt>
                <c:pt idx="145">
                  <c:v>38.251989276975422</c:v>
                </c:pt>
                <c:pt idx="146">
                  <c:v>38.498526877761648</c:v>
                </c:pt>
                <c:pt idx="147">
                  <c:v>38.740163640944061</c:v>
                </c:pt>
                <c:pt idx="148">
                  <c:v>38.976825961623788</c:v>
                </c:pt>
                <c:pt idx="149">
                  <c:v>39.208441750165377</c:v>
                </c:pt>
                <c:pt idx="150">
                  <c:v>39.434940454155907</c:v>
                </c:pt>
                <c:pt idx="151">
                  <c:v>39.656253079895997</c:v>
                </c:pt>
                <c:pt idx="152">
                  <c:v>39.872312213415952</c:v>
                </c:pt>
                <c:pt idx="153">
                  <c:v>40.083052041010703</c:v>
                </c:pt>
                <c:pt idx="154">
                  <c:v>40.288408369287261</c:v>
                </c:pt>
                <c:pt idx="155">
                  <c:v>40.488318644718703</c:v>
                </c:pt>
                <c:pt idx="156">
                  <c:v>40.682721972698573</c:v>
                </c:pt>
                <c:pt idx="157">
                  <c:v>40.871559136089928</c:v>
                </c:pt>
                <c:pt idx="158">
                  <c:v>41.054772613263488</c:v>
                </c:pt>
                <c:pt idx="159">
                  <c:v>41.232306595619292</c:v>
                </c:pt>
                <c:pt idx="160">
                  <c:v>41.4041070045865</c:v>
                </c:pt>
                <c:pt idx="161">
                  <c:v>41.570121508096264</c:v>
                </c:pt>
                <c:pt idx="162">
                  <c:v>41.730299536522608</c:v>
                </c:pt>
                <c:pt idx="163">
                  <c:v>41.884592298086389</c:v>
                </c:pt>
                <c:pt idx="164">
                  <c:v>42.032952793717762</c:v>
                </c:pt>
                <c:pt idx="165">
                  <c:v>42.175335831372564</c:v>
                </c:pt>
                <c:pt idx="166">
                  <c:v>42.31169803979823</c:v>
                </c:pt>
                <c:pt idx="167">
                  <c:v>42.441997881745095</c:v>
                </c:pt>
                <c:pt idx="168">
                  <c:v>42.566195666619066</c:v>
                </c:pt>
                <c:pt idx="169">
                  <c:v>42.684253562571747</c:v>
                </c:pt>
                <c:pt idx="170">
                  <c:v>42.796135608024365</c:v>
                </c:pt>
                <c:pt idx="171">
                  <c:v>42.901807722622053</c:v>
                </c:pt>
                <c:pt idx="172">
                  <c:v>43.001237717615034</c:v>
                </c:pt>
                <c:pt idx="173">
                  <c:v>43.094395305663639</c:v>
                </c:pt>
                <c:pt idx="174">
                  <c:v>43.181252110064108</c:v>
                </c:pt>
                <c:pt idx="175">
                  <c:v>43.26178167339242</c:v>
                </c:pt>
                <c:pt idx="176">
                  <c:v>43.335959465563477</c:v>
                </c:pt>
                <c:pt idx="177">
                  <c:v>43.403762891303202</c:v>
                </c:pt>
                <c:pt idx="178">
                  <c:v>43.465171297031297</c:v>
                </c:pt>
                <c:pt idx="179">
                  <c:v>43.520165977152502</c:v>
                </c:pt>
                <c:pt idx="180">
                  <c:v>43.568730179754496</c:v>
                </c:pt>
                <c:pt idx="181">
                  <c:v>43.610849111710721</c:v>
                </c:pt>
                <c:pt idx="182">
                  <c:v>43.646509943186487</c:v>
                </c:pt>
                <c:pt idx="183">
                  <c:v>43.675701811547079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DC2-42FE-8B86-6B2C04069EF4}"/>
            </c:ext>
          </c:extLst>
        </c:ser>
        <c:ser>
          <c:idx val="3"/>
          <c:order val="3"/>
          <c:tx>
            <c:strRef>
              <c:f>Calculation2!$AK$5</c:f>
              <c:strCache>
                <c:ptCount val="1"/>
                <c:pt idx="0">
                  <c:v>z(Ex3)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Calculation2!$AK$6:$AK$189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-0.21843667155782809</c:v>
                </c:pt>
                <c:pt idx="2">
                  <c:v>-0.24261482135187465</c:v>
                </c:pt>
                <c:pt idx="3">
                  <c:v>-0.25690296579651412</c:v>
                </c:pt>
                <c:pt idx="4">
                  <c:v>-0.26675914964083713</c:v>
                </c:pt>
                <c:pt idx="5">
                  <c:v>-0.27404449901296207</c:v>
                </c:pt>
                <c:pt idx="6">
                  <c:v>-0.27965191852979987</c:v>
                </c:pt>
                <c:pt idx="7">
                  <c:v>-0.28408281789887568</c:v>
                </c:pt>
                <c:pt idx="8">
                  <c:v>-0.28764667239456121</c:v>
                </c:pt>
                <c:pt idx="9">
                  <c:v>-0.29054719544786412</c:v>
                </c:pt>
                <c:pt idx="10">
                  <c:v>-0.29292497971449499</c:v>
                </c:pt>
                <c:pt idx="11">
                  <c:v>-0.29488067057689327</c:v>
                </c:pt>
                <c:pt idx="12">
                  <c:v>-0.29648846087624559</c:v>
                </c:pt>
                <c:pt idx="13">
                  <c:v>-0.29999129586177242</c:v>
                </c:pt>
                <c:pt idx="14">
                  <c:v>-0.30140966329123836</c:v>
                </c:pt>
                <c:pt idx="15">
                  <c:v>-0.30139278027726912</c:v>
                </c:pt>
                <c:pt idx="16">
                  <c:v>-0.30029173910619839</c:v>
                </c:pt>
                <c:pt idx="17">
                  <c:v>-0.29831395141446726</c:v>
                </c:pt>
                <c:pt idx="18">
                  <c:v>-0.29559033014493408</c:v>
                </c:pt>
                <c:pt idx="19">
                  <c:v>-0.29220792873592943</c:v>
                </c:pt>
                <c:pt idx="20">
                  <c:v>-0.28822716870422521</c:v>
                </c:pt>
                <c:pt idx="21">
                  <c:v>-0.28369154229714444</c:v>
                </c:pt>
                <c:pt idx="22">
                  <c:v>-0.27863337096443669</c:v>
                </c:pt>
                <c:pt idx="23">
                  <c:v>-0.27307737416123729</c:v>
                </c:pt>
                <c:pt idx="24">
                  <c:v>-0.26704296315401055</c:v>
                </c:pt>
                <c:pt idx="25">
                  <c:v>-0.26054576191532253</c:v>
                </c:pt>
                <c:pt idx="26">
                  <c:v>-0.25359864302187735</c:v>
                </c:pt>
                <c:pt idx="27">
                  <c:v>-0.24621244997073252</c:v>
                </c:pt>
                <c:pt idx="28">
                  <c:v>-0.2383965113534226</c:v>
                </c:pt>
                <c:pt idx="29">
                  <c:v>-0.23015901363071967</c:v>
                </c:pt>
                <c:pt idx="30">
                  <c:v>-0.22150727584172436</c:v>
                </c:pt>
                <c:pt idx="31">
                  <c:v>-0.21244795502682295</c:v>
                </c:pt>
                <c:pt idx="32">
                  <c:v>-0.20298720187090696</c:v>
                </c:pt>
                <c:pt idx="33">
                  <c:v>-0.19313078003333264</c:v>
                </c:pt>
                <c:pt idx="34">
                  <c:v>-0.18288415861785684</c:v>
                </c:pt>
                <c:pt idx="35">
                  <c:v>-0.17225258452044581</c:v>
                </c:pt>
                <c:pt idx="36">
                  <c:v>-0.16124113952496044</c:v>
                </c:pt>
                <c:pt idx="37">
                  <c:v>-0.14985478571215513</c:v>
                </c:pt>
                <c:pt idx="38">
                  <c:v>-0.13809840182345245</c:v>
                </c:pt>
                <c:pt idx="39">
                  <c:v>-0.1259768125580378</c:v>
                </c:pt>
                <c:pt idx="40">
                  <c:v>-0.11349481230046649</c:v>
                </c:pt>
                <c:pt idx="41">
                  <c:v>-0.10065718442254729</c:v>
                </c:pt>
                <c:pt idx="42">
                  <c:v>-8.7468717041073826E-2</c:v>
                </c:pt>
                <c:pt idx="43">
                  <c:v>-7.3934215916548751E-2</c:v>
                </c:pt>
                <c:pt idx="44">
                  <c:v>-6.0058515029572962E-2</c:v>
                </c:pt>
                <c:pt idx="45">
                  <c:v>-4.5846485258369124E-2</c:v>
                </c:pt>
                <c:pt idx="46">
                  <c:v>-3.1303041493907953E-2</c:v>
                </c:pt>
                <c:pt idx="47">
                  <c:v>-1.6433148461749644E-2</c:v>
                </c:pt>
                <c:pt idx="48">
                  <c:v>-1.241825467165319E-3</c:v>
                </c:pt>
                <c:pt idx="49">
                  <c:v>1.4265849761139159E-2</c:v>
                </c:pt>
                <c:pt idx="50">
                  <c:v>3.0084737985960751E-2</c:v>
                </c:pt>
                <c:pt idx="51">
                  <c:v>4.6209636018385208E-2</c:v>
                </c:pt>
                <c:pt idx="52">
                  <c:v>6.2635274820298861E-2</c:v>
                </c:pt>
                <c:pt idx="53">
                  <c:v>7.9356318073175364E-2</c:v>
                </c:pt>
                <c:pt idx="54">
                  <c:v>9.6367361147122479E-2</c:v>
                </c:pt>
                <c:pt idx="55">
                  <c:v>0.11366293041510474</c:v>
                </c:pt>
                <c:pt idx="56">
                  <c:v>0.1312374828661711</c:v>
                </c:pt>
                <c:pt idx="57">
                  <c:v>0.14908540597881095</c:v>
                </c:pt>
                <c:pt idx="58">
                  <c:v>0.16720101782157998</c:v>
                </c:pt>
                <c:pt idx="59">
                  <c:v>0.18557856735309705</c:v>
                </c:pt>
                <c:pt idx="60">
                  <c:v>0.20421223489763476</c:v>
                </c:pt>
                <c:pt idx="61">
                  <c:v>0.22309613277595539</c:v>
                </c:pt>
                <c:pt idx="62">
                  <c:v>0.24222430607390658</c:v>
                </c:pt>
                <c:pt idx="63">
                  <c:v>0.2615907335336996</c:v>
                </c:pt>
                <c:pt idx="64">
                  <c:v>0.28118932855480294</c:v>
                </c:pt>
                <c:pt idx="65">
                  <c:v>0.30101394029310141</c:v>
                </c:pt>
                <c:pt idx="66">
                  <c:v>0.32105835484839435</c:v>
                </c:pt>
                <c:pt idx="67">
                  <c:v>0.34131629653155304</c:v>
                </c:pt>
                <c:pt idx="68">
                  <c:v>0.36178142920367112</c:v>
                </c:pt>
                <c:pt idx="69">
                  <c:v>0.38244735768045102</c:v>
                </c:pt>
                <c:pt idx="70">
                  <c:v>0.40330762919581126</c:v>
                </c:pt>
                <c:pt idx="71">
                  <c:v>0.42435573491935491</c:v>
                </c:pt>
                <c:pt idx="72">
                  <c:v>0.44558511152289421</c:v>
                </c:pt>
                <c:pt idx="73">
                  <c:v>0.46698914279169934</c:v>
                </c:pt>
                <c:pt idx="74">
                  <c:v>0.48856116127655619</c:v>
                </c:pt>
                <c:pt idx="75">
                  <c:v>0.5102944499830665</c:v>
                </c:pt>
                <c:pt idx="76">
                  <c:v>0.53218224409492254</c:v>
                </c:pt>
                <c:pt idx="77">
                  <c:v>0.55421773272816721</c:v>
                </c:pt>
                <c:pt idx="78">
                  <c:v>0.57639406071364874</c:v>
                </c:pt>
                <c:pt idx="79">
                  <c:v>0.59870433040509841</c:v>
                </c:pt>
                <c:pt idx="80">
                  <c:v>0.62114160351040681</c:v>
                </c:pt>
                <c:pt idx="81">
                  <c:v>0.64369890294382459</c:v>
                </c:pt>
                <c:pt idx="82">
                  <c:v>0.66636921469692534</c:v>
                </c:pt>
                <c:pt idx="83">
                  <c:v>0.68914548972628287</c:v>
                </c:pt>
                <c:pt idx="84">
                  <c:v>0.71202064585588187</c:v>
                </c:pt>
                <c:pt idx="85">
                  <c:v>0.73498756969235746</c:v>
                </c:pt>
                <c:pt idx="86">
                  <c:v>0.75803911855122696</c:v>
                </c:pt>
                <c:pt idx="87">
                  <c:v>0.78116812239229116</c:v>
                </c:pt>
                <c:pt idx="88">
                  <c:v>0.8043673857624416</c:v>
                </c:pt>
                <c:pt idx="89">
                  <c:v>0.82762968974411455</c:v>
                </c:pt>
                <c:pt idx="90">
                  <c:v>0.85094779390764974</c:v>
                </c:pt>
                <c:pt idx="91">
                  <c:v>0.87431443826580246</c:v>
                </c:pt>
                <c:pt idx="92">
                  <c:v>0.89772234522866723</c:v>
                </c:pt>
                <c:pt idx="93">
                  <c:v>0.92116422155722832</c:v>
                </c:pt>
                <c:pt idx="94">
                  <c:v>0.94463276031374432</c:v>
                </c:pt>
                <c:pt idx="95">
                  <c:v>0.96812064280712695</c:v>
                </c:pt>
                <c:pt idx="96">
                  <c:v>0.9916205405314279</c:v>
                </c:pt>
                <c:pt idx="97">
                  <c:v>1.0151251170954918</c:v>
                </c:pt>
                <c:pt idx="98">
                  <c:v>1.0386270301417684</c:v>
                </c:pt>
                <c:pt idx="99">
                  <c:v>1.0621189332521839</c:v>
                </c:pt>
                <c:pt idx="100">
                  <c:v>1.0855934778389009</c:v>
                </c:pt>
                <c:pt idx="101">
                  <c:v>1.1090433150176728</c:v>
                </c:pt>
                <c:pt idx="102">
                  <c:v>1.132461097461388</c:v>
                </c:pt>
                <c:pt idx="103">
                  <c:v>1.1558394812312673</c:v>
                </c:pt>
                <c:pt idx="104">
                  <c:v>1.1791711275830163</c:v>
                </c:pt>
                <c:pt idx="105">
                  <c:v>1.2024487047450683</c:v>
                </c:pt>
                <c:pt idx="106">
                  <c:v>1.2256648896658675</c:v>
                </c:pt>
                <c:pt idx="107">
                  <c:v>1.248812369726908</c:v>
                </c:pt>
                <c:pt idx="108">
                  <c:v>1.2718838444180269</c:v>
                </c:pt>
                <c:pt idx="109">
                  <c:v>1.2948720269711473</c:v>
                </c:pt>
                <c:pt idx="110">
                  <c:v>1.3177696459483874</c:v>
                </c:pt>
                <c:pt idx="111">
                  <c:v>1.3405694467800884</c:v>
                </c:pt>
                <c:pt idx="112">
                  <c:v>1.3632641932479466</c:v>
                </c:pt>
                <c:pt idx="113">
                  <c:v>1.3858466689079745</c:v>
                </c:pt>
                <c:pt idx="114">
                  <c:v>1.4083096784475539</c:v>
                </c:pt>
                <c:pt idx="115">
                  <c:v>1.4306460489702673</c:v>
                </c:pt>
                <c:pt idx="116">
                  <c:v>1.4528486312015849</c:v>
                </c:pt>
                <c:pt idx="117">
                  <c:v>1.4749103006077806</c:v>
                </c:pt>
                <c:pt idx="118">
                  <c:v>1.4968239584196348</c:v>
                </c:pt>
                <c:pt idx="119">
                  <c:v>1.5185825325516014</c:v>
                </c:pt>
                <c:pt idx="120">
                  <c:v>1.5401789784060687</c:v>
                </c:pt>
                <c:pt idx="121">
                  <c:v>1.561606279551188</c:v>
                </c:pt>
                <c:pt idx="122">
                  <c:v>1.5828574482594029</c:v>
                </c:pt>
                <c:pt idx="123">
                  <c:v>1.6039255258923</c:v>
                </c:pt>
                <c:pt idx="124">
                  <c:v>1.6248035831156584</c:v>
                </c:pt>
                <c:pt idx="125">
                  <c:v>1.6454847199265887</c:v>
                </c:pt>
                <c:pt idx="126">
                  <c:v>1.665962065472351</c:v>
                </c:pt>
                <c:pt idx="127">
                  <c:v>1.6862287776378342</c:v>
                </c:pt>
                <c:pt idx="128">
                  <c:v>1.7062780423756234</c:v>
                </c:pt>
                <c:pt idx="129">
                  <c:v>1.7261030727490798</c:v>
                </c:pt>
                <c:pt idx="130">
                  <c:v>1.7456971076548098</c:v>
                </c:pt>
                <c:pt idx="131">
                  <c:v>1.7650534101861604</c:v>
                </c:pt>
                <c:pt idx="132">
                  <c:v>1.7841652655939069</c:v>
                </c:pt>
                <c:pt idx="133">
                  <c:v>1.8030259787938834</c:v>
                </c:pt>
                <c:pt idx="134">
                  <c:v>1.8216288713638049</c:v>
                </c:pt>
                <c:pt idx="135">
                  <c:v>1.839967277962739</c:v>
                </c:pt>
                <c:pt idx="136">
                  <c:v>1.8580345420963236</c:v>
                </c:pt>
                <c:pt idx="137">
                  <c:v>1.8758240111386044</c:v>
                </c:pt>
                <c:pt idx="138">
                  <c:v>1.8933290305068946</c:v>
                </c:pt>
                <c:pt idx="139">
                  <c:v>1.9105429368688684</c:v>
                </c:pt>
                <c:pt idx="140">
                  <c:v>1.927459050240607</c:v>
                </c:pt>
                <c:pt idx="141">
                  <c:v>1.9440706648098003</c:v>
                </c:pt>
                <c:pt idx="142">
                  <c:v>1.9603710382889059</c:v>
                </c:pt>
                <c:pt idx="143">
                  <c:v>1.9763533795675861</c:v>
                </c:pt>
                <c:pt idx="144">
                  <c:v>1.9920108343908924</c:v>
                </c:pt>
                <c:pt idx="145">
                  <c:v>2.0073364687375381</c:v>
                </c:pt>
                <c:pt idx="146">
                  <c:v>2.02232324950905</c:v>
                </c:pt>
                <c:pt idx="147">
                  <c:v>2.0369640220627088</c:v>
                </c:pt>
                <c:pt idx="148">
                  <c:v>2.0512514840252525</c:v>
                </c:pt>
                <c:pt idx="149">
                  <c:v>2.0651781547056403</c:v>
                </c:pt>
                <c:pt idx="150">
                  <c:v>2.07873633927754</c:v>
                </c:pt>
                <c:pt idx="151">
                  <c:v>2.0919180867175431</c:v>
                </c:pt>
                <c:pt idx="152">
                  <c:v>2.1047151402528725</c:v>
                </c:pt>
                <c:pt idx="153">
                  <c:v>2.1171188787783617</c:v>
                </c:pt>
                <c:pt idx="154">
                  <c:v>2.1291202473281823</c:v>
                </c:pt>
                <c:pt idx="155">
                  <c:v>2.1407096742077281</c:v>
                </c:pt>
                <c:pt idx="156">
                  <c:v>2.1518769717712263</c:v>
                </c:pt>
                <c:pt idx="157">
                  <c:v>2.1626112170240552</c:v>
                </c:pt>
                <c:pt idx="158">
                  <c:v>2.1729006071708601</c:v>
                </c:pt>
                <c:pt idx="159">
                  <c:v>2.1827322838311214</c:v>
                </c:pt>
                <c:pt idx="160">
                  <c:v>2.1920921177757129</c:v>
                </c:pt>
                <c:pt idx="161">
                  <c:v>2.2009644435199385</c:v>
                </c:pt>
                <c:pt idx="162">
                  <c:v>2.2093317296791462</c:v>
                </c:pt>
                <c:pt idx="163">
                  <c:v>2.2171741662699285</c:v>
                </c:pt>
                <c:pt idx="164">
                  <c:v>2.2244691435570636</c:v>
                </c:pt>
                <c:pt idx="165">
                  <c:v>2.2311905877518745</c:v>
                </c:pt>
                <c:pt idx="166">
                  <c:v>2.2373081055598916</c:v>
                </c:pt>
                <c:pt idx="167">
                  <c:v>2.2427858702301164</c:v>
                </c:pt>
                <c:pt idx="168">
                  <c:v>2.2475811531658718</c:v>
                </c:pt>
                <c:pt idx="169">
                  <c:v>2.2516423621255659</c:v>
                </c:pt>
                <c:pt idx="170">
                  <c:v>2.2549063809750485</c:v>
                </c:pt>
                <c:pt idx="171">
                  <c:v>2.2572949022615472</c:v>
                </c:pt>
                <c:pt idx="172">
                  <c:v>2.2587092771003761</c:v>
                </c:pt>
                <c:pt idx="173">
                  <c:v>2.259023131166388</c:v>
                </c:pt>
                <c:pt idx="174">
                  <c:v>2.2580715255366717</c:v>
                </c:pt>
                <c:pt idx="175">
                  <c:v>2.2556346111181989</c:v>
                </c:pt>
                <c:pt idx="176">
                  <c:v>2.251412199502286</c:v>
                </c:pt>
                <c:pt idx="177">
                  <c:v>2.244982733551014</c:v>
                </c:pt>
                <c:pt idx="178">
                  <c:v>2.2357341574117044</c:v>
                </c:pt>
                <c:pt idx="179">
                  <c:v>2.2227411741345686</c:v>
                </c:pt>
                <c:pt idx="180">
                  <c:v>2.2045327000567867</c:v>
                </c:pt>
                <c:pt idx="181">
                  <c:v>2.1786132088137466</c:v>
                </c:pt>
                <c:pt idx="182">
                  <c:v>2.1403623381270926</c:v>
                </c:pt>
                <c:pt idx="183">
                  <c:v>2.0800739263409489</c:v>
                </c:pt>
              </c:numCache>
            </c:numRef>
          </c:xVal>
          <c:yVal>
            <c:numRef>
              <c:f>Calculation2!$AJ$6:$AJ$189</c:f>
              <c:numCache>
                <c:formatCode>General</c:formatCode>
                <c:ptCount val="184"/>
                <c:pt idx="0">
                  <c:v>0.85420018131685538</c:v>
                </c:pt>
                <c:pt idx="1">
                  <c:v>0.85715958870284936</c:v>
                </c:pt>
                <c:pt idx="2">
                  <c:v>0.86067140161290823</c:v>
                </c:pt>
                <c:pt idx="3">
                  <c:v>0.86473552591435876</c:v>
                </c:pt>
                <c:pt idx="4">
                  <c:v>0.869351852670043</c:v>
                </c:pt>
                <c:pt idx="5">
                  <c:v>0.87452025814124923</c:v>
                </c:pt>
                <c:pt idx="6">
                  <c:v>0.8802406037910302</c:v>
                </c:pt>
                <c:pt idx="7">
                  <c:v>0.88651273628790861</c:v>
                </c:pt>
                <c:pt idx="8">
                  <c:v>0.89333648750998762</c:v>
                </c:pt>
                <c:pt idx="9">
                  <c:v>0.90071167454947343</c:v>
                </c:pt>
                <c:pt idx="10">
                  <c:v>0.90863809971755671</c:v>
                </c:pt>
                <c:pt idx="11">
                  <c:v>0.91711555054971328</c:v>
                </c:pt>
                <c:pt idx="12">
                  <c:v>0.92614379981142037</c:v>
                </c:pt>
                <c:pt idx="13">
                  <c:v>0.96063380786120334</c:v>
                </c:pt>
                <c:pt idx="14">
                  <c:v>1.0013698827675199</c:v>
                </c:pt>
                <c:pt idx="15">
                  <c:v>1.0483396159273362</c:v>
                </c:pt>
                <c:pt idx="16">
                  <c:v>1.1015286999049287</c:v>
                </c:pt>
                <c:pt idx="17">
                  <c:v>1.1609209327900629</c:v>
                </c:pt>
                <c:pt idx="18">
                  <c:v>1.2264982231332553</c:v>
                </c:pt>
                <c:pt idx="19">
                  <c:v>1.2982405954566012</c:v>
                </c:pt>
                <c:pt idx="20">
                  <c:v>1.3761261963385181</c:v>
                </c:pt>
                <c:pt idx="21">
                  <c:v>1.4601313010704722</c:v>
                </c:pt>
                <c:pt idx="22">
                  <c:v>1.550230320883788</c:v>
                </c:pt>
                <c:pt idx="23">
                  <c:v>1.6463958107442274</c:v>
                </c:pt>
                <c:pt idx="24">
                  <c:v>1.7485984777120009</c:v>
                </c:pt>
                <c:pt idx="25">
                  <c:v>1.8568071898646856</c:v>
                </c:pt>
                <c:pt idx="26">
                  <c:v>1.9709889857803198</c:v>
                </c:pt>
                <c:pt idx="27">
                  <c:v>2.09110908457777</c:v>
                </c:pt>
                <c:pt idx="28">
                  <c:v>2.217130896511307</c:v>
                </c:pt>
                <c:pt idx="29">
                  <c:v>2.3490160341162145</c:v>
                </c:pt>
                <c:pt idx="30">
                  <c:v>2.4867243239019849</c:v>
                </c:pt>
                <c:pt idx="31">
                  <c:v>2.6302138185895352</c:v>
                </c:pt>
                <c:pt idx="32">
                  <c:v>2.7794408098887651</c:v>
                </c:pt>
                <c:pt idx="33">
                  <c:v>2.9343598418125332</c:v>
                </c:pt>
                <c:pt idx="34">
                  <c:v>3.0949237245229888</c:v>
                </c:pt>
                <c:pt idx="35">
                  <c:v>3.2610835487060292</c:v>
                </c:pt>
                <c:pt idx="36">
                  <c:v>3.4327887004695938</c:v>
                </c:pt>
                <c:pt idx="37">
                  <c:v>3.6099868767610985</c:v>
                </c:pt>
                <c:pt idx="38">
                  <c:v>3.792624101299495</c:v>
                </c:pt>
                <c:pt idx="39">
                  <c:v>3.9806447410169419</c:v>
                </c:pt>
                <c:pt idx="40">
                  <c:v>4.1739915230051814</c:v>
                </c:pt>
                <c:pt idx="41">
                  <c:v>4.3726055519614313</c:v>
                </c:pt>
                <c:pt idx="42">
                  <c:v>4.5764263281284485</c:v>
                </c:pt>
                <c:pt idx="43">
                  <c:v>4.7853917657233609</c:v>
                </c:pt>
                <c:pt idx="44">
                  <c:v>4.9994382118495828</c:v>
                </c:pt>
                <c:pt idx="45">
                  <c:v>5.2185004658861089</c:v>
                </c:pt>
                <c:pt idx="46">
                  <c:v>5.4425117993482566</c:v>
                </c:pt>
                <c:pt idx="47">
                  <c:v>5.6714039762138082</c:v>
                </c:pt>
                <c:pt idx="48">
                  <c:v>5.9051072737083565</c:v>
                </c:pt>
                <c:pt idx="49">
                  <c:v>6.14355050354356</c:v>
                </c:pt>
                <c:pt idx="50">
                  <c:v>6.3866610336017491</c:v>
                </c:pt>
                <c:pt idx="51">
                  <c:v>6.6343648100604113</c:v>
                </c:pt>
                <c:pt idx="52">
                  <c:v>6.8865863799496712</c:v>
                </c:pt>
                <c:pt idx="53">
                  <c:v>7.1432489141360183</c:v>
                </c:pt>
                <c:pt idx="54">
                  <c:v>7.4042742307251945</c:v>
                </c:pt>
                <c:pt idx="55">
                  <c:v>7.6695828188771547</c:v>
                </c:pt>
                <c:pt idx="56">
                  <c:v>7.9390938630258479</c:v>
                </c:pt>
                <c:pt idx="57">
                  <c:v>8.2127252674964115</c:v>
                </c:pt>
                <c:pt idx="58">
                  <c:v>8.4903936815123195</c:v>
                </c:pt>
                <c:pt idx="59">
                  <c:v>8.7720145245848311</c:v>
                </c:pt>
                <c:pt idx="60">
                  <c:v>9.0575020122770162</c:v>
                </c:pt>
                <c:pt idx="61">
                  <c:v>9.3467691823345547</c:v>
                </c:pt>
                <c:pt idx="62">
                  <c:v>9.6397279211752434</c:v>
                </c:pt>
                <c:pt idx="63">
                  <c:v>9.9362889907292828</c:v>
                </c:pt>
                <c:pt idx="64">
                  <c:v>10.236362055622028</c:v>
                </c:pt>
                <c:pt idx="65">
                  <c:v>10.53985571069105</c:v>
                </c:pt>
                <c:pt idx="66">
                  <c:v>10.846677508828995</c:v>
                </c:pt>
                <c:pt idx="67">
                  <c:v>11.156733989143909</c:v>
                </c:pt>
                <c:pt idx="68">
                  <c:v>11.4699307054283</c:v>
                </c:pt>
                <c:pt idx="69">
                  <c:v>11.786172254928383</c:v>
                </c:pt>
                <c:pt idx="70">
                  <c:v>12.105362307404681</c:v>
                </c:pt>
                <c:pt idx="71">
                  <c:v>12.427403634475143</c:v>
                </c:pt>
                <c:pt idx="72">
                  <c:v>12.752198139231863</c:v>
                </c:pt>
                <c:pt idx="73">
                  <c:v>13.079646886122335</c:v>
                </c:pt>
                <c:pt idx="74">
                  <c:v>13.409650131086185</c:v>
                </c:pt>
                <c:pt idx="75">
                  <c:v>13.742107351938197</c:v>
                </c:pt>
                <c:pt idx="76">
                  <c:v>14.076917278988294</c:v>
                </c:pt>
                <c:pt idx="77">
                  <c:v>14.413977925889338</c:v>
                </c:pt>
                <c:pt idx="78">
                  <c:v>14.753186620703094</c:v>
                </c:pt>
                <c:pt idx="79">
                  <c:v>15.094440037175136</c:v>
                </c:pt>
                <c:pt idx="80">
                  <c:v>15.43763422620901</c:v>
                </c:pt>
                <c:pt idx="81">
                  <c:v>15.78266464753014</c:v>
                </c:pt>
                <c:pt idx="82">
                  <c:v>16.129426201529807</c:v>
                </c:pt>
                <c:pt idx="83">
                  <c:v>16.477813261279501</c:v>
                </c:pt>
                <c:pt idx="84">
                  <c:v>16.827719704705938</c:v>
                </c:pt>
                <c:pt idx="85">
                  <c:v>17.179038946916808</c:v>
                </c:pt>
                <c:pt idx="86">
                  <c:v>17.531663972667648</c:v>
                </c:pt>
                <c:pt idx="87">
                  <c:v>17.885487368959648</c:v>
                </c:pt>
                <c:pt idx="88">
                  <c:v>18.240401357758735</c:v>
                </c:pt>
                <c:pt idx="89">
                  <c:v>18.59629782882579</c:v>
                </c:pt>
                <c:pt idx="90">
                  <c:v>18.95306837264809</c:v>
                </c:pt>
                <c:pt idx="91">
                  <c:v>19.310604313461862</c:v>
                </c:pt>
                <c:pt idx="92">
                  <c:v>19.668796742356005</c:v>
                </c:pt>
                <c:pt idx="93">
                  <c:v>20.027536550446793</c:v>
                </c:pt>
                <c:pt idx="94">
                  <c:v>20.386714462113492</c:v>
                </c:pt>
                <c:pt idx="95">
                  <c:v>20.746221068284775</c:v>
                </c:pt>
                <c:pt idx="96">
                  <c:v>21.105946859765787</c:v>
                </c:pt>
                <c:pt idx="97">
                  <c:v>21.465782260595688</c:v>
                </c:pt>
                <c:pt idx="98">
                  <c:v>21.825617661425589</c:v>
                </c:pt>
                <c:pt idx="99">
                  <c:v>22.185343452906594</c:v>
                </c:pt>
                <c:pt idx="100">
                  <c:v>22.544850059077877</c:v>
                </c:pt>
                <c:pt idx="101">
                  <c:v>22.904027970744583</c:v>
                </c:pt>
                <c:pt idx="102">
                  <c:v>23.262767778835372</c:v>
                </c:pt>
                <c:pt idx="103">
                  <c:v>23.620960207729514</c:v>
                </c:pt>
                <c:pt idx="104">
                  <c:v>23.978496148543282</c:v>
                </c:pt>
                <c:pt idx="105">
                  <c:v>24.335266692365579</c:v>
                </c:pt>
                <c:pt idx="106">
                  <c:v>24.691163163432641</c:v>
                </c:pt>
                <c:pt idx="107">
                  <c:v>25.046077152231724</c:v>
                </c:pt>
                <c:pt idx="108">
                  <c:v>25.399900548523728</c:v>
                </c:pt>
                <c:pt idx="109">
                  <c:v>25.752525574274561</c:v>
                </c:pt>
                <c:pt idx="110">
                  <c:v>26.103844816485438</c:v>
                </c:pt>
                <c:pt idx="111">
                  <c:v>26.453751259911872</c:v>
                </c:pt>
                <c:pt idx="112">
                  <c:v>26.802138319661573</c:v>
                </c:pt>
                <c:pt idx="113">
                  <c:v>27.148899873661232</c:v>
                </c:pt>
                <c:pt idx="114">
                  <c:v>27.493930294982363</c:v>
                </c:pt>
                <c:pt idx="115">
                  <c:v>27.837124484016236</c:v>
                </c:pt>
                <c:pt idx="116">
                  <c:v>28.178377900488275</c:v>
                </c:pt>
                <c:pt idx="117">
                  <c:v>28.517586595302035</c:v>
                </c:pt>
                <c:pt idx="118">
                  <c:v>28.854647242203079</c:v>
                </c:pt>
                <c:pt idx="119">
                  <c:v>29.189457169253181</c:v>
                </c:pt>
                <c:pt idx="120">
                  <c:v>29.521914390105184</c:v>
                </c:pt>
                <c:pt idx="121">
                  <c:v>29.851917635069036</c:v>
                </c:pt>
                <c:pt idx="122">
                  <c:v>30.179366381959511</c:v>
                </c:pt>
                <c:pt idx="123">
                  <c:v>30.504160886716235</c:v>
                </c:pt>
                <c:pt idx="124">
                  <c:v>30.826202213786694</c:v>
                </c:pt>
                <c:pt idx="125">
                  <c:v>31.145392266262988</c:v>
                </c:pt>
                <c:pt idx="126">
                  <c:v>31.461633815763072</c:v>
                </c:pt>
                <c:pt idx="127">
                  <c:v>31.77483053204746</c:v>
                </c:pt>
                <c:pt idx="128">
                  <c:v>32.08488701236238</c:v>
                </c:pt>
                <c:pt idx="129">
                  <c:v>32.391708810500319</c:v>
                </c:pt>
                <c:pt idx="130">
                  <c:v>32.695202465569345</c:v>
                </c:pt>
                <c:pt idx="131">
                  <c:v>32.995275530462095</c:v>
                </c:pt>
                <c:pt idx="132">
                  <c:v>33.291836600016126</c:v>
                </c:pt>
                <c:pt idx="133">
                  <c:v>33.584795338856821</c:v>
                </c:pt>
                <c:pt idx="134">
                  <c:v>33.874062508914363</c:v>
                </c:pt>
                <c:pt idx="135">
                  <c:v>34.159549996606543</c:v>
                </c:pt>
                <c:pt idx="136">
                  <c:v>34.441170839679053</c:v>
                </c:pt>
                <c:pt idx="137">
                  <c:v>34.718839253694966</c:v>
                </c:pt>
                <c:pt idx="138">
                  <c:v>34.99247065816553</c:v>
                </c:pt>
                <c:pt idx="139">
                  <c:v>35.261981702314223</c:v>
                </c:pt>
                <c:pt idx="140">
                  <c:v>35.527290290466183</c:v>
                </c:pt>
                <c:pt idx="141">
                  <c:v>35.788315607055353</c:v>
                </c:pt>
                <c:pt idx="142">
                  <c:v>36.0449781412417</c:v>
                </c:pt>
                <c:pt idx="143">
                  <c:v>36.297199711130965</c:v>
                </c:pt>
                <c:pt idx="144">
                  <c:v>36.544903487589622</c:v>
                </c:pt>
                <c:pt idx="145">
                  <c:v>36.788014017647811</c:v>
                </c:pt>
                <c:pt idx="146">
                  <c:v>37.026457247483016</c:v>
                </c:pt>
                <c:pt idx="147">
                  <c:v>37.260160544977566</c:v>
                </c:pt>
                <c:pt idx="148">
                  <c:v>37.489052721843116</c:v>
                </c:pt>
                <c:pt idx="149">
                  <c:v>37.713064055305267</c:v>
                </c:pt>
                <c:pt idx="150">
                  <c:v>37.932126309341797</c:v>
                </c:pt>
                <c:pt idx="151">
                  <c:v>38.146172755468015</c:v>
                </c:pt>
                <c:pt idx="152">
                  <c:v>38.355138193062928</c:v>
                </c:pt>
                <c:pt idx="153">
                  <c:v>38.558958969229948</c:v>
                </c:pt>
                <c:pt idx="154">
                  <c:v>38.757572998186198</c:v>
                </c:pt>
                <c:pt idx="155">
                  <c:v>38.950919780174431</c:v>
                </c:pt>
                <c:pt idx="156">
                  <c:v>39.138940419891881</c:v>
                </c:pt>
                <c:pt idx="157">
                  <c:v>39.321577644430278</c:v>
                </c:pt>
                <c:pt idx="158">
                  <c:v>39.498775820721782</c:v>
                </c:pt>
                <c:pt idx="159">
                  <c:v>39.670480972485336</c:v>
                </c:pt>
                <c:pt idx="160">
                  <c:v>39.836640796668391</c:v>
                </c:pt>
                <c:pt idx="161">
                  <c:v>39.997204679378839</c:v>
                </c:pt>
                <c:pt idx="162">
                  <c:v>40.152123711302607</c:v>
                </c:pt>
                <c:pt idx="163">
                  <c:v>40.301350702601837</c:v>
                </c:pt>
                <c:pt idx="164">
                  <c:v>40.444840197289388</c:v>
                </c:pt>
                <c:pt idx="165">
                  <c:v>40.582548487075158</c:v>
                </c:pt>
                <c:pt idx="166">
                  <c:v>40.714433624680069</c:v>
                </c:pt>
                <c:pt idx="167">
                  <c:v>40.84045543661361</c:v>
                </c:pt>
                <c:pt idx="168">
                  <c:v>40.960575535411053</c:v>
                </c:pt>
                <c:pt idx="169">
                  <c:v>41.074757331326694</c:v>
                </c:pt>
                <c:pt idx="170">
                  <c:v>41.182966043479375</c:v>
                </c:pt>
                <c:pt idx="171">
                  <c:v>41.285168710447145</c:v>
                </c:pt>
                <c:pt idx="172">
                  <c:v>41.381334200307585</c:v>
                </c:pt>
                <c:pt idx="173">
                  <c:v>41.4714332201209</c:v>
                </c:pt>
                <c:pt idx="174">
                  <c:v>41.555438324852858</c:v>
                </c:pt>
                <c:pt idx="175">
                  <c:v>41.633323925734771</c:v>
                </c:pt>
                <c:pt idx="176">
                  <c:v>41.705066298058121</c:v>
                </c:pt>
                <c:pt idx="177">
                  <c:v>41.770643588401313</c:v>
                </c:pt>
                <c:pt idx="178">
                  <c:v>41.830035821286444</c:v>
                </c:pt>
                <c:pt idx="179">
                  <c:v>41.883224905264036</c:v>
                </c:pt>
                <c:pt idx="180">
                  <c:v>41.930194638423856</c:v>
                </c:pt>
                <c:pt idx="181">
                  <c:v>41.970930713330176</c:v>
                </c:pt>
                <c:pt idx="182">
                  <c:v>42.005420721379956</c:v>
                </c:pt>
                <c:pt idx="183">
                  <c:v>42.033654156582642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DC2-42FE-8B86-6B2C04069EF4}"/>
            </c:ext>
          </c:extLst>
        </c:ser>
        <c:ser>
          <c:idx val="4"/>
          <c:order val="4"/>
          <c:tx>
            <c:strRef>
              <c:f>Calculation2!$AM$5</c:f>
              <c:strCache>
                <c:ptCount val="1"/>
                <c:pt idx="0">
                  <c:v>z(Ex4)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Calculation2!$AM$6:$AM$189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-0.18110795143260267</c:v>
                </c:pt>
                <c:pt idx="2">
                  <c:v>-0.20475285232245619</c:v>
                </c:pt>
                <c:pt idx="3">
                  <c:v>-0.21799888254405683</c:v>
                </c:pt>
                <c:pt idx="4">
                  <c:v>-0.22698963793677968</c:v>
                </c:pt>
                <c:pt idx="5">
                  <c:v>-0.23357944542665443</c:v>
                </c:pt>
                <c:pt idx="6">
                  <c:v>-0.23862265661422835</c:v>
                </c:pt>
                <c:pt idx="7">
                  <c:v>-0.2425893237671084</c:v>
                </c:pt>
                <c:pt idx="8">
                  <c:v>-0.24576605490584838</c:v>
                </c:pt>
                <c:pt idx="9">
                  <c:v>-0.24834001025664487</c:v>
                </c:pt>
                <c:pt idx="10">
                  <c:v>-0.25043963976847666</c:v>
                </c:pt>
                <c:pt idx="11">
                  <c:v>-0.25215652204521738</c:v>
                </c:pt>
                <c:pt idx="12">
                  <c:v>-0.2535579581296305</c:v>
                </c:pt>
                <c:pt idx="13">
                  <c:v>-0.25654235871342973</c:v>
                </c:pt>
                <c:pt idx="14">
                  <c:v>-0.25762961749700908</c:v>
                </c:pt>
                <c:pt idx="15">
                  <c:v>-0.25740342581170494</c:v>
                </c:pt>
                <c:pt idx="16">
                  <c:v>-0.25617875115216271</c:v>
                </c:pt>
                <c:pt idx="17">
                  <c:v>-0.25414143592156069</c:v>
                </c:pt>
                <c:pt idx="18">
                  <c:v>-0.25140870514759389</c:v>
                </c:pt>
                <c:pt idx="19">
                  <c:v>-0.24805849610299952</c:v>
                </c:pt>
                <c:pt idx="20">
                  <c:v>-0.24414491489137166</c:v>
                </c:pt>
                <c:pt idx="21">
                  <c:v>-0.23970693190802869</c:v>
                </c:pt>
                <c:pt idx="22">
                  <c:v>-0.23477353823186203</c:v>
                </c:pt>
                <c:pt idx="23">
                  <c:v>-0.22936693923234205</c:v>
                </c:pt>
                <c:pt idx="24">
                  <c:v>-0.2235046061774946</c:v>
                </c:pt>
                <c:pt idx="25">
                  <c:v>-0.21720063597900624</c:v>
                </c:pt>
                <c:pt idx="26">
                  <c:v>-0.21046667701127708</c:v>
                </c:pt>
                <c:pt idx="27">
                  <c:v>-0.20331257448141321</c:v>
                </c:pt>
                <c:pt idx="28">
                  <c:v>-0.1957468297105503</c:v>
                </c:pt>
                <c:pt idx="29">
                  <c:v>-0.18777693303215892</c:v>
                </c:pt>
                <c:pt idx="30">
                  <c:v>-0.1794096090590768</c:v>
                </c:pt>
                <c:pt idx="31">
                  <c:v>-0.17065100004839118</c:v>
                </c:pt>
                <c:pt idx="32">
                  <c:v>-0.16150680479879104</c:v>
                </c:pt>
                <c:pt idx="33">
                  <c:v>-0.15198238511404069</c:v>
                </c:pt>
                <c:pt idx="34">
                  <c:v>-0.14208284827845677</c:v>
                </c:pt>
                <c:pt idx="35">
                  <c:v>-0.13181311156330883</c:v>
                </c:pt>
                <c:pt idx="36">
                  <c:v>-0.12117795311388663</c:v>
                </c:pt>
                <c:pt idx="37">
                  <c:v>-0.11018205240137875</c:v>
                </c:pt>
                <c:pt idx="38">
                  <c:v>-9.8830022598289075E-2</c:v>
                </c:pt>
                <c:pt idx="39">
                  <c:v>-8.7126436643989641E-2</c:v>
                </c:pt>
                <c:pt idx="40">
                  <c:v>-7.5075848337104067E-2</c:v>
                </c:pt>
                <c:pt idx="41">
                  <c:v>-6.2682809475800835E-2</c:v>
                </c:pt>
                <c:pt idx="42">
                  <c:v>-4.9951883832958413E-2</c:v>
                </c:pt>
                <c:pt idx="43">
                  <c:v>-3.6887658577781993E-2</c:v>
                </c:pt>
                <c:pt idx="44">
                  <c:v>-2.3494753622901932E-2</c:v>
                </c:pt>
                <c:pt idx="45">
                  <c:v>-9.7778292749240801E-3</c:v>
                </c:pt>
                <c:pt idx="46">
                  <c:v>4.2584075112572827E-3</c:v>
                </c:pt>
                <c:pt idx="47">
                  <c:v>1.8609198034195432E-2</c:v>
                </c:pt>
                <c:pt idx="48">
                  <c:v>3.3269727710388608E-2</c:v>
                </c:pt>
                <c:pt idx="49">
                  <c:v>4.8235122745057535E-2</c:v>
                </c:pt>
                <c:pt idx="50">
                  <c:v>6.3500447481807082E-2</c:v>
                </c:pt>
                <c:pt idx="51">
                  <c:v>7.9060702326903765E-2</c:v>
                </c:pt>
                <c:pt idx="52">
                  <c:v>9.4910822162371719E-2</c:v>
                </c:pt>
                <c:pt idx="53">
                  <c:v>0.1110456751769769</c:v>
                </c:pt>
                <c:pt idx="54">
                  <c:v>0.12746006205616606</c:v>
                </c:pt>
                <c:pt idx="55">
                  <c:v>0.14414871548177297</c:v>
                </c:pt>
                <c:pt idx="56">
                  <c:v>0.16110629990026132</c:v>
                </c:pt>
                <c:pt idx="57">
                  <c:v>0.17832741152477671</c:v>
                </c:pt>
                <c:pt idx="58">
                  <c:v>0.19580657854165368</c:v>
                </c:pt>
                <c:pt idx="59">
                  <c:v>0.21353826149644076</c:v>
                </c:pt>
                <c:pt idx="60">
                  <c:v>0.23151685383819112</c:v>
                </c:pt>
                <c:pt idx="61">
                  <c:v>0.24973668260381635</c:v>
                </c:pt>
                <c:pt idx="62">
                  <c:v>0.26819200922685993</c:v>
                </c:pt>
                <c:pt idx="63">
                  <c:v>0.28687703045719026</c:v>
                </c:pt>
                <c:pt idx="64">
                  <c:v>0.30578587937990787</c:v>
                </c:pt>
                <c:pt idx="65">
                  <c:v>0.32491262652328945</c:v>
                </c:pt>
                <c:pt idx="66">
                  <c:v>0.34425128104686326</c:v>
                </c:pt>
                <c:pt idx="67">
                  <c:v>0.36379579200181988</c:v>
                </c:pt>
                <c:pt idx="68">
                  <c:v>0.38354004965686062</c:v>
                </c:pt>
                <c:pt idx="69">
                  <c:v>0.40347788688340513</c:v>
                </c:pt>
                <c:pt idx="70">
                  <c:v>0.42360308059473012</c:v>
                </c:pt>
                <c:pt idx="71">
                  <c:v>0.44390935323420161</c:v>
                </c:pt>
                <c:pt idx="72">
                  <c:v>0.4643903743082497</c:v>
                </c:pt>
                <c:pt idx="73">
                  <c:v>0.48503976196016407</c:v>
                </c:pt>
                <c:pt idx="74">
                  <c:v>0.50585108458114592</c:v>
                </c:pt>
                <c:pt idx="75">
                  <c:v>0.5268178624553751</c:v>
                </c:pt>
                <c:pt idx="76">
                  <c:v>0.54793356943610361</c:v>
                </c:pt>
                <c:pt idx="77">
                  <c:v>0.56919163465003997</c:v>
                </c:pt>
                <c:pt idx="78">
                  <c:v>0.59058544422746317</c:v>
                </c:pt>
                <c:pt idx="79">
                  <c:v>0.61210834305569517</c:v>
                </c:pt>
                <c:pt idx="80">
                  <c:v>0.63375363655368877</c:v>
                </c:pt>
                <c:pt idx="81">
                  <c:v>0.6555145924656266</c:v>
                </c:pt>
                <c:pt idx="82">
                  <c:v>0.67738444267151565</c:v>
                </c:pt>
                <c:pt idx="83">
                  <c:v>0.69935638501286068</c:v>
                </c:pt>
                <c:pt idx="84">
                  <c:v>0.7214235851315639</c:v>
                </c:pt>
                <c:pt idx="85">
                  <c:v>0.74357917832025611</c:v>
                </c:pt>
                <c:pt idx="86">
                  <c:v>0.76581627138231967</c:v>
                </c:pt>
                <c:pt idx="87">
                  <c:v>0.78812794449987922</c:v>
                </c:pt>
                <c:pt idx="88">
                  <c:v>0.81050725310807725</c:v>
                </c:pt>
                <c:pt idx="89">
                  <c:v>0.83294722977395463</c:v>
                </c:pt>
                <c:pt idx="90">
                  <c:v>0.85544088607826141</c:v>
                </c:pt>
                <c:pt idx="91">
                  <c:v>0.8779812144985164</c:v>
                </c:pt>
                <c:pt idx="92">
                  <c:v>0.90056119029162685</c:v>
                </c:pt>
                <c:pt idx="93">
                  <c:v>0.92317377337434259</c:v>
                </c:pt>
                <c:pt idx="94">
                  <c:v>0.94581191019979993</c:v>
                </c:pt>
                <c:pt idx="95">
                  <c:v>0.96846853562835544</c:v>
                </c:pt>
                <c:pt idx="96">
                  <c:v>0.9911365747908738</c:v>
                </c:pt>
                <c:pt idx="97">
                  <c:v>1.0138089449425534</c:v>
                </c:pt>
                <c:pt idx="98">
                  <c:v>1.0364785573053243</c:v>
                </c:pt>
                <c:pt idx="99">
                  <c:v>1.0591383188967423</c:v>
                </c:pt>
                <c:pt idx="100">
                  <c:v>1.081781134343236</c:v>
                </c:pt>
                <c:pt idx="101">
                  <c:v>1.1043999076754332</c:v>
                </c:pt>
                <c:pt idx="102">
                  <c:v>1.1269875441031796</c:v>
                </c:pt>
                <c:pt idx="103">
                  <c:v>1.1495369517677292</c:v>
                </c:pt>
                <c:pt idx="104">
                  <c:v>1.1720410434684139</c:v>
                </c:pt>
                <c:pt idx="105">
                  <c:v>1.1944927383609374</c:v>
                </c:pt>
                <c:pt idx="106">
                  <c:v>1.2168849636242445</c:v>
                </c:pt>
                <c:pt idx="107">
                  <c:v>1.2392106560926748</c:v>
                </c:pt>
                <c:pt idx="108">
                  <c:v>1.2614627638498952</c:v>
                </c:pt>
                <c:pt idx="109">
                  <c:v>1.2836342477807909</c:v>
                </c:pt>
                <c:pt idx="110">
                  <c:v>1.3057180830772142</c:v>
                </c:pt>
                <c:pt idx="111">
                  <c:v>1.3277072606931211</c:v>
                </c:pt>
                <c:pt idx="112">
                  <c:v>1.349594788744233</c:v>
                </c:pt>
                <c:pt idx="113">
                  <c:v>1.3713736938469421</c:v>
                </c:pt>
                <c:pt idx="114">
                  <c:v>1.3930370223906363</c:v>
                </c:pt>
                <c:pt idx="115">
                  <c:v>1.4145778417371002</c:v>
                </c:pt>
                <c:pt idx="116">
                  <c:v>1.4359892413399968</c:v>
                </c:pt>
                <c:pt idx="117">
                  <c:v>1.4572643337767133</c:v>
                </c:pt>
                <c:pt idx="118">
                  <c:v>1.4783962556840498</c:v>
                </c:pt>
                <c:pt idx="119">
                  <c:v>1.4993781685883165</c:v>
                </c:pt>
                <c:pt idx="120">
                  <c:v>1.5202032596193473</c:v>
                </c:pt>
                <c:pt idx="121">
                  <c:v>1.5408647420967583</c:v>
                </c:pt>
                <c:pt idx="122">
                  <c:v>1.5613558559754264</c:v>
                </c:pt>
                <c:pt idx="123">
                  <c:v>1.5816698681356229</c:v>
                </c:pt>
                <c:pt idx="124">
                  <c:v>1.6018000725014581</c:v>
                </c:pt>
                <c:pt idx="125">
                  <c:v>1.6217397899692885</c:v>
                </c:pt>
                <c:pt idx="126">
                  <c:v>1.6414823681253934</c:v>
                </c:pt>
                <c:pt idx="127">
                  <c:v>1.6610211807295778</c:v>
                </c:pt>
                <c:pt idx="128">
                  <c:v>1.6803496269382601</c:v>
                </c:pt>
                <c:pt idx="129">
                  <c:v>1.6994611302370433</c:v>
                </c:pt>
                <c:pt idx="130">
                  <c:v>1.7183491370486561</c:v>
                </c:pt>
                <c:pt idx="131">
                  <c:v>1.7370071149773374</c:v>
                </c:pt>
                <c:pt idx="132">
                  <c:v>1.7554285506451868</c:v>
                </c:pt>
                <c:pt idx="133">
                  <c:v>1.7736069470694715</c:v>
                </c:pt>
                <c:pt idx="134">
                  <c:v>1.7915358205222796</c:v>
                </c:pt>
                <c:pt idx="135">
                  <c:v>1.8092086968049721</c:v>
                </c:pt>
                <c:pt idx="136">
                  <c:v>1.8266191068593574</c:v>
                </c:pt>
                <c:pt idx="137">
                  <c:v>1.8437605816251104</c:v>
                </c:pt>
                <c:pt idx="138">
                  <c:v>1.8606266460382399</c:v>
                </c:pt>
                <c:pt idx="139">
                  <c:v>1.8772108120479745</c:v>
                </c:pt>
                <c:pt idx="140">
                  <c:v>1.8935065705085896</c:v>
                </c:pt>
                <c:pt idx="141">
                  <c:v>1.9095073817778292</c:v>
                </c:pt>
                <c:pt idx="142">
                  <c:v>1.9252066648236716</c:v>
                </c:pt>
                <c:pt idx="143">
                  <c:v>1.9405977846052012</c:v>
                </c:pt>
                <c:pt idx="144">
                  <c:v>1.9556740374497497</c:v>
                </c:pt>
                <c:pt idx="145">
                  <c:v>1.9704286340955854</c:v>
                </c:pt>
                <c:pt idx="146">
                  <c:v>1.9848546800048203</c:v>
                </c:pt>
                <c:pt idx="147">
                  <c:v>1.9989451524721014</c:v>
                </c:pt>
                <c:pt idx="148">
                  <c:v>2.0126928739572008</c:v>
                </c:pt>
                <c:pt idx="149">
                  <c:v>2.0260904809490268</c:v>
                </c:pt>
                <c:pt idx="150">
                  <c:v>2.0391303875185867</c:v>
                </c:pt>
                <c:pt idx="151">
                  <c:v>2.0518047425308277</c:v>
                </c:pt>
                <c:pt idx="152">
                  <c:v>2.0641053792492632</c:v>
                </c:pt>
                <c:pt idx="153">
                  <c:v>2.0760237557686145</c:v>
                </c:pt>
                <c:pt idx="154">
                  <c:v>2.0875508843302928</c:v>
                </c:pt>
                <c:pt idx="155">
                  <c:v>2.0986772470876938</c:v>
                </c:pt>
                <c:pt idx="156">
                  <c:v>2.1093926952583311</c:v>
                </c:pt>
                <c:pt idx="157">
                  <c:v>2.1196863277800313</c:v>
                </c:pt>
                <c:pt idx="158">
                  <c:v>2.1295463445131282</c:v>
                </c:pt>
                <c:pt idx="159">
                  <c:v>2.1389598676080044</c:v>
                </c:pt>
                <c:pt idx="160">
                  <c:v>2.14791272275819</c:v>
                </c:pt>
                <c:pt idx="161">
                  <c:v>2.1563891694990707</c:v>
                </c:pt>
                <c:pt idx="162">
                  <c:v>2.1643715662251477</c:v>
                </c:pt>
                <c:pt idx="163">
                  <c:v>2.1718399507956798</c:v>
                </c:pt>
                <c:pt idx="164">
                  <c:v>2.1787715109032066</c:v>
                </c:pt>
                <c:pt idx="165">
                  <c:v>2.1851399089247905</c:v>
                </c:pt>
                <c:pt idx="166">
                  <c:v>2.1909144124363502</c:v>
                </c:pt>
                <c:pt idx="167">
                  <c:v>2.1960587618844039</c:v>
                </c:pt>
                <c:pt idx="168">
                  <c:v>2.2005296778075341</c:v>
                </c:pt>
                <c:pt idx="169">
                  <c:v>2.2042748661903908</c:v>
                </c:pt>
                <c:pt idx="170">
                  <c:v>2.207230313252555</c:v>
                </c:pt>
                <c:pt idx="171">
                  <c:v>2.2093165553423306</c:v>
                </c:pt>
                <c:pt idx="172">
                  <c:v>2.2104334396383769</c:v>
                </c:pt>
                <c:pt idx="173">
                  <c:v>2.2104526102604938</c:v>
                </c:pt>
                <c:pt idx="174">
                  <c:v>2.2092064748653293</c:v>
                </c:pt>
                <c:pt idx="175">
                  <c:v>2.2064715594713706</c:v>
                </c:pt>
                <c:pt idx="176">
                  <c:v>2.2019426002146054</c:v>
                </c:pt>
                <c:pt idx="177">
                  <c:v>2.195190714157933</c:v>
                </c:pt>
                <c:pt idx="178">
                  <c:v>2.1855928628942616</c:v>
                </c:pt>
                <c:pt idx="179">
                  <c:v>2.1722064725223316</c:v>
                </c:pt>
                <c:pt idx="180">
                  <c:v>2.1535315194446389</c:v>
                </c:pt>
                <c:pt idx="181">
                  <c:v>2.1270197039574295</c:v>
                </c:pt>
                <c:pt idx="182">
                  <c:v>2.0879420336301053</c:v>
                </c:pt>
                <c:pt idx="183">
                  <c:v>2.026322662429406</c:v>
                </c:pt>
              </c:numCache>
            </c:numRef>
          </c:xVal>
          <c:yVal>
            <c:numRef>
              <c:f>Calculation2!$AL$6:$AL$189</c:f>
              <c:numCache>
                <c:formatCode>General</c:formatCode>
                <c:ptCount val="184"/>
                <c:pt idx="0">
                  <c:v>0.63392336553967965</c:v>
                </c:pt>
                <c:pt idx="1">
                  <c:v>0.63677887481615869</c:v>
                </c:pt>
                <c:pt idx="2">
                  <c:v>0.64016739590636362</c:v>
                </c:pt>
                <c:pt idx="3">
                  <c:v>0.64408883798239813</c:v>
                </c:pt>
                <c:pt idx="4">
                  <c:v>0.64854309593164672</c:v>
                </c:pt>
                <c:pt idx="5">
                  <c:v>0.65353005035958134</c:v>
                </c:pt>
                <c:pt idx="6">
                  <c:v>0.65904956759297306</c:v>
                </c:pt>
                <c:pt idx="7">
                  <c:v>0.66510149968347321</c:v>
                </c:pt>
                <c:pt idx="8">
                  <c:v>0.6716856844115604</c:v>
                </c:pt>
                <c:pt idx="9">
                  <c:v>0.67880194529092108</c:v>
                </c:pt>
                <c:pt idx="10">
                  <c:v>0.68645009157314973</c:v>
                </c:pt>
                <c:pt idx="11">
                  <c:v>0.69462991825287901</c:v>
                </c:pt>
                <c:pt idx="12">
                  <c:v>0.70334120607327222</c:v>
                </c:pt>
                <c:pt idx="13">
                  <c:v>0.73662034783597008</c:v>
                </c:pt>
                <c:pt idx="14">
                  <c:v>0.77592627115458868</c:v>
                </c:pt>
                <c:pt idx="15">
                  <c:v>0.82124700306411924</c:v>
                </c:pt>
                <c:pt idx="16">
                  <c:v>0.87256873843059068</c:v>
                </c:pt>
                <c:pt idx="17">
                  <c:v>0.92987584415624625</c:v>
                </c:pt>
                <c:pt idx="18">
                  <c:v>0.9931508639415334</c:v>
                </c:pt>
                <c:pt idx="19">
                  <c:v>1.0623745236024682</c:v>
                </c:pt>
                <c:pt idx="20">
                  <c:v>1.1375257369417362</c:v>
                </c:pt>
                <c:pt idx="21">
                  <c:v>1.218581612171743</c:v>
                </c:pt>
                <c:pt idx="22">
                  <c:v>1.3055174588876888</c:v>
                </c:pt>
                <c:pt idx="23">
                  <c:v>1.3983067955884998</c:v>
                </c:pt>
                <c:pt idx="24">
                  <c:v>1.4969213577433464</c:v>
                </c:pt>
                <c:pt idx="25">
                  <c:v>1.6013311064012932</c:v>
                </c:pt>
                <c:pt idx="26">
                  <c:v>1.7115042373414546</c:v>
                </c:pt>
                <c:pt idx="27">
                  <c:v>1.8274071907608871</c:v>
                </c:pt>
                <c:pt idx="28">
                  <c:v>1.9490046614971916</c:v>
                </c:pt>
                <c:pt idx="29">
                  <c:v>2.0762596097828485</c:v>
                </c:pt>
                <c:pt idx="30">
                  <c:v>2.2091332725278541</c:v>
                </c:pt>
                <c:pt idx="31">
                  <c:v>2.3475851751273709</c:v>
                </c:pt>
                <c:pt idx="32">
                  <c:v>2.4915731437906459</c:v>
                </c:pt>
                <c:pt idx="33">
                  <c:v>2.6410533183875842</c:v>
                </c:pt>
                <c:pt idx="34">
                  <c:v>2.795980165808956</c:v>
                </c:pt>
                <c:pt idx="35">
                  <c:v>2.9563064938362267</c:v>
                </c:pt>
                <c:pt idx="36">
                  <c:v>3.1219834655167666</c:v>
                </c:pt>
                <c:pt idx="37">
                  <c:v>3.2929606140400445</c:v>
                </c:pt>
                <c:pt idx="38">
                  <c:v>3.4691858581103361</c:v>
                </c:pt>
                <c:pt idx="39">
                  <c:v>3.6506055178111616</c:v>
                </c:pt>
                <c:pt idx="40">
                  <c:v>3.8371643309567212</c:v>
                </c:pt>
                <c:pt idx="41">
                  <c:v>4.0288054699253024</c:v>
                </c:pt>
                <c:pt idx="42">
                  <c:v>4.2254705589695014</c:v>
                </c:pt>
                <c:pt idx="43">
                  <c:v>4.4270996919980554</c:v>
                </c:pt>
                <c:pt idx="44">
                  <c:v>4.6336314508238257</c:v>
                </c:pt>
                <c:pt idx="45">
                  <c:v>4.8450029238723484</c:v>
                </c:pt>
                <c:pt idx="46">
                  <c:v>5.0611497253453361</c:v>
                </c:pt>
                <c:pt idx="47">
                  <c:v>5.2820060148332004</c:v>
                </c:pt>
                <c:pt idx="48">
                  <c:v>5.5075045173706716</c:v>
                </c:pt>
                <c:pt idx="49">
                  <c:v>5.7375765439294373</c:v>
                </c:pt>
                <c:pt idx="50">
                  <c:v>5.9721520123414376</c:v>
                </c:pt>
                <c:pt idx="51">
                  <c:v>6.2111594686466187</c:v>
                </c:pt>
                <c:pt idx="52">
                  <c:v>6.4545261088584684</c:v>
                </c:pt>
                <c:pt idx="53">
                  <c:v>6.7021778011408326</c:v>
                </c:pt>
                <c:pt idx="54">
                  <c:v>6.9540391083891926</c:v>
                </c:pt>
                <c:pt idx="55">
                  <c:v>7.2100333112095161</c:v>
                </c:pt>
                <c:pt idx="56">
                  <c:v>7.4700824312877572</c:v>
                </c:pt>
                <c:pt idx="57">
                  <c:v>7.7341072551427867</c:v>
                </c:pt>
                <c:pt idx="58">
                  <c:v>8.0020273582555941</c:v>
                </c:pt>
                <c:pt idx="59">
                  <c:v>8.2737611295673705</c:v>
                </c:pt>
                <c:pt idx="60">
                  <c:v>8.5492257963390266</c:v>
                </c:pt>
                <c:pt idx="61">
                  <c:v>8.8283374493645841</c:v>
                </c:pt>
                <c:pt idx="62">
                  <c:v>9.1110110685307095</c:v>
                </c:pt>
                <c:pt idx="63">
                  <c:v>9.3971605487146892</c:v>
                </c:pt>
                <c:pt idx="64">
                  <c:v>9.6866987260128603</c:v>
                </c:pt>
                <c:pt idx="65">
                  <c:v>9.9795374042916105</c:v>
                </c:pt>
                <c:pt idx="66">
                  <c:v>10.275587382052727</c:v>
                </c:pt>
                <c:pt idx="67">
                  <c:v>10.5747584796051</c:v>
                </c:pt>
                <c:pt idx="68">
                  <c:v>10.87695956653427</c:v>
                </c:pt>
                <c:pt idx="69">
                  <c:v>11.182098589461672</c:v>
                </c:pt>
                <c:pt idx="70">
                  <c:v>11.490082600084978</c:v>
                </c:pt>
                <c:pt idx="71">
                  <c:v>11.800817783491039</c:v>
                </c:pt>
                <c:pt idx="72">
                  <c:v>12.114209486732832</c:v>
                </c:pt>
                <c:pt idx="73">
                  <c:v>12.430162247661658</c:v>
                </c:pt>
                <c:pt idx="74">
                  <c:v>12.74857982400583</c:v>
                </c:pt>
                <c:pt idx="75">
                  <c:v>13.069365222687022</c:v>
                </c:pt>
                <c:pt idx="76">
                  <c:v>13.392420729365266</c:v>
                </c:pt>
                <c:pt idx="77">
                  <c:v>13.717647938203729</c:v>
                </c:pt>
                <c:pt idx="78">
                  <c:v>14.044947781844048</c:v>
                </c:pt>
                <c:pt idx="79">
                  <c:v>14.374220561583225</c:v>
                </c:pt>
                <c:pt idx="80">
                  <c:v>14.705365977742815</c:v>
                </c:pt>
                <c:pt idx="81">
                  <c:v>15.03828316022118</c:v>
                </c:pt>
                <c:pt idx="82">
                  <c:v>15.372870699219494</c:v>
                </c:pt>
                <c:pt idx="83">
                  <c:v>15.709026676132149</c:v>
                </c:pt>
                <c:pt idx="84">
                  <c:v>16.046648694592179</c:v>
                </c:pt>
                <c:pt idx="85">
                  <c:v>16.385633911662122</c:v>
                </c:pt>
                <c:pt idx="86">
                  <c:v>16.725879069161053</c:v>
                </c:pt>
                <c:pt idx="87">
                  <c:v>17.067280525117958</c:v>
                </c:pt>
                <c:pt idx="88">
                  <c:v>17.409734285342125</c:v>
                </c:pt>
                <c:pt idx="89">
                  <c:v>17.753136035100766</c:v>
                </c:pt>
                <c:pt idx="90">
                  <c:v>18.097381170894302</c:v>
                </c:pt>
                <c:pt idx="91">
                  <c:v>18.442364832319587</c:v>
                </c:pt>
                <c:pt idx="92">
                  <c:v>18.78798193401142</c:v>
                </c:pt>
                <c:pt idx="93">
                  <c:v>19.13412719765255</c:v>
                </c:pt>
                <c:pt idx="94">
                  <c:v>19.480695184042503</c:v>
                </c:pt>
                <c:pt idx="95">
                  <c:v>19.827580325215337</c:v>
                </c:pt>
                <c:pt idx="96">
                  <c:v>20.174676956596702</c:v>
                </c:pt>
                <c:pt idx="97">
                  <c:v>20.521879349190272</c:v>
                </c:pt>
                <c:pt idx="98">
                  <c:v>20.869081741783841</c:v>
                </c:pt>
                <c:pt idx="99">
                  <c:v>21.216178373165199</c:v>
                </c:pt>
                <c:pt idx="100">
                  <c:v>21.563063514338033</c:v>
                </c:pt>
                <c:pt idx="101">
                  <c:v>21.90963150072799</c:v>
                </c:pt>
                <c:pt idx="102">
                  <c:v>22.255776764369127</c:v>
                </c:pt>
                <c:pt idx="103">
                  <c:v>22.601393866060953</c:v>
                </c:pt>
                <c:pt idx="104">
                  <c:v>22.946377527486238</c:v>
                </c:pt>
                <c:pt idx="105">
                  <c:v>23.29062266327977</c:v>
                </c:pt>
                <c:pt idx="106">
                  <c:v>23.634024413038418</c:v>
                </c:pt>
                <c:pt idx="107">
                  <c:v>23.976478173262585</c:v>
                </c:pt>
                <c:pt idx="108">
                  <c:v>24.31787962921949</c:v>
                </c:pt>
                <c:pt idx="109">
                  <c:v>24.658124786718414</c:v>
                </c:pt>
                <c:pt idx="110">
                  <c:v>24.997110003788364</c:v>
                </c:pt>
                <c:pt idx="111">
                  <c:v>25.334732022248392</c:v>
                </c:pt>
                <c:pt idx="112">
                  <c:v>25.670887999161053</c:v>
                </c:pt>
                <c:pt idx="113">
                  <c:v>26.005475538159359</c:v>
                </c:pt>
                <c:pt idx="114">
                  <c:v>26.338392720637724</c:v>
                </c:pt>
                <c:pt idx="115">
                  <c:v>26.669538136797314</c:v>
                </c:pt>
                <c:pt idx="116">
                  <c:v>26.998810916536488</c:v>
                </c:pt>
                <c:pt idx="117">
                  <c:v>27.32611076017681</c:v>
                </c:pt>
                <c:pt idx="118">
                  <c:v>27.651337969015273</c:v>
                </c:pt>
                <c:pt idx="119">
                  <c:v>27.974393475693525</c:v>
                </c:pt>
                <c:pt idx="120">
                  <c:v>28.295178874374706</c:v>
                </c:pt>
                <c:pt idx="121">
                  <c:v>28.61359645071888</c:v>
                </c:pt>
                <c:pt idx="122">
                  <c:v>28.929549211647707</c:v>
                </c:pt>
                <c:pt idx="123">
                  <c:v>29.242940914889505</c:v>
                </c:pt>
                <c:pt idx="124">
                  <c:v>29.553676098295561</c:v>
                </c:pt>
                <c:pt idx="125">
                  <c:v>29.861660108918862</c:v>
                </c:pt>
                <c:pt idx="126">
                  <c:v>30.166799131846272</c:v>
                </c:pt>
                <c:pt idx="127">
                  <c:v>30.469000218775438</c:v>
                </c:pt>
                <c:pt idx="128">
                  <c:v>30.768171316327816</c:v>
                </c:pt>
                <c:pt idx="129">
                  <c:v>31.064221294088931</c:v>
                </c:pt>
                <c:pt idx="130">
                  <c:v>31.357059972367679</c:v>
                </c:pt>
                <c:pt idx="131">
                  <c:v>31.646598149665849</c:v>
                </c:pt>
                <c:pt idx="132">
                  <c:v>31.932747629849828</c:v>
                </c:pt>
                <c:pt idx="133">
                  <c:v>32.215421249015961</c:v>
                </c:pt>
                <c:pt idx="134">
                  <c:v>32.494532902041513</c:v>
                </c:pt>
                <c:pt idx="135">
                  <c:v>32.769997568813174</c:v>
                </c:pt>
                <c:pt idx="136">
                  <c:v>33.041731340124947</c:v>
                </c:pt>
                <c:pt idx="137">
                  <c:v>33.309651443237755</c:v>
                </c:pt>
                <c:pt idx="138">
                  <c:v>33.573676267092793</c:v>
                </c:pt>
                <c:pt idx="139">
                  <c:v>33.833725387171029</c:v>
                </c:pt>
                <c:pt idx="140">
                  <c:v>34.089719589991347</c:v>
                </c:pt>
                <c:pt idx="141">
                  <c:v>34.341580897239702</c:v>
                </c:pt>
                <c:pt idx="142">
                  <c:v>34.589232589522069</c:v>
                </c:pt>
                <c:pt idx="143">
                  <c:v>34.832599229733923</c:v>
                </c:pt>
                <c:pt idx="144">
                  <c:v>35.071606686039104</c:v>
                </c:pt>
                <c:pt idx="145">
                  <c:v>35.306182154451101</c:v>
                </c:pt>
                <c:pt idx="146">
                  <c:v>35.536254181009866</c:v>
                </c:pt>
                <c:pt idx="147">
                  <c:v>35.761752683547343</c:v>
                </c:pt>
                <c:pt idx="148">
                  <c:v>35.982608973035198</c:v>
                </c:pt>
                <c:pt idx="149">
                  <c:v>36.198755774508193</c:v>
                </c:pt>
                <c:pt idx="150">
                  <c:v>36.410127247556723</c:v>
                </c:pt>
                <c:pt idx="151">
                  <c:v>36.616659006382484</c:v>
                </c:pt>
                <c:pt idx="152">
                  <c:v>36.818288139411038</c:v>
                </c:pt>
                <c:pt idx="153">
                  <c:v>37.014953228455241</c:v>
                </c:pt>
                <c:pt idx="154">
                  <c:v>37.206594367423818</c:v>
                </c:pt>
                <c:pt idx="155">
                  <c:v>37.393153180569385</c:v>
                </c:pt>
                <c:pt idx="156">
                  <c:v>37.574572840270207</c:v>
                </c:pt>
                <c:pt idx="157">
                  <c:v>37.750798084340502</c:v>
                </c:pt>
                <c:pt idx="158">
                  <c:v>37.92177523286378</c:v>
                </c:pt>
                <c:pt idx="159">
                  <c:v>38.087452204544313</c:v>
                </c:pt>
                <c:pt idx="160">
                  <c:v>38.247778532571587</c:v>
                </c:pt>
                <c:pt idx="161">
                  <c:v>38.402705379992959</c:v>
                </c:pt>
                <c:pt idx="162">
                  <c:v>38.552185554589897</c:v>
                </c:pt>
                <c:pt idx="163">
                  <c:v>38.696173523253165</c:v>
                </c:pt>
                <c:pt idx="164">
                  <c:v>38.834625425852678</c:v>
                </c:pt>
                <c:pt idx="165">
                  <c:v>38.967499088597691</c:v>
                </c:pt>
                <c:pt idx="166">
                  <c:v>39.094754036883351</c:v>
                </c:pt>
                <c:pt idx="167">
                  <c:v>39.216351507619656</c:v>
                </c:pt>
                <c:pt idx="168">
                  <c:v>39.332254461039085</c:v>
                </c:pt>
                <c:pt idx="169">
                  <c:v>39.442427591979254</c:v>
                </c:pt>
                <c:pt idx="170">
                  <c:v>39.546837340637197</c:v>
                </c:pt>
                <c:pt idx="171">
                  <c:v>39.64545190279204</c:v>
                </c:pt>
                <c:pt idx="172">
                  <c:v>39.738241239492851</c:v>
                </c:pt>
                <c:pt idx="173">
                  <c:v>39.825177086208797</c:v>
                </c:pt>
                <c:pt idx="174">
                  <c:v>39.906232961438803</c:v>
                </c:pt>
                <c:pt idx="175">
                  <c:v>39.981384174778071</c:v>
                </c:pt>
                <c:pt idx="176">
                  <c:v>40.050607834439006</c:v>
                </c:pt>
                <c:pt idx="177">
                  <c:v>40.1138828542243</c:v>
                </c:pt>
                <c:pt idx="178">
                  <c:v>40.171189959949949</c:v>
                </c:pt>
                <c:pt idx="179">
                  <c:v>40.22251169531642</c:v>
                </c:pt>
                <c:pt idx="180">
                  <c:v>40.267832427225954</c:v>
                </c:pt>
                <c:pt idx="181">
                  <c:v>40.307138350544577</c:v>
                </c:pt>
                <c:pt idx="182">
                  <c:v>40.340417492307267</c:v>
                </c:pt>
                <c:pt idx="183">
                  <c:v>40.367659715365086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DC2-42FE-8B86-6B2C04069EF4}"/>
            </c:ext>
          </c:extLst>
        </c:ser>
        <c:ser>
          <c:idx val="5"/>
          <c:order val="5"/>
          <c:tx>
            <c:strRef>
              <c:f>Calculation2!$AO$5</c:f>
              <c:strCache>
                <c:ptCount val="1"/>
                <c:pt idx="0">
                  <c:v>z(Ex5)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Calculation2!$AO$6:$AO$189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</c:numCache>
            </c:numRef>
          </c:xVal>
          <c:yVal>
            <c:numRef>
              <c:f>Calculation2!$AN$6:$AN$189</c:f>
              <c:numCache>
                <c:formatCode>General</c:formatCode>
                <c:ptCount val="184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DC2-42FE-8B86-6B2C04069EF4}"/>
            </c:ext>
          </c:extLst>
        </c:ser>
        <c:ser>
          <c:idx val="7"/>
          <c:order val="6"/>
          <c:tx>
            <c:strRef>
              <c:f>Calculation2!$P$5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Calculation2!$P$6:$P$406</c:f>
              <c:numCache>
                <c:formatCode>0.0000</c:formatCode>
                <c:ptCount val="401"/>
                <c:pt idx="0">
                  <c:v>7.5519418260831799</c:v>
                </c:pt>
                <c:pt idx="1">
                  <c:v>7.4769089692257467</c:v>
                </c:pt>
                <c:pt idx="2">
                  <c:v>7.4022463082519607</c:v>
                </c:pt>
                <c:pt idx="3">
                  <c:v>7.3279539308515496</c:v>
                </c:pt>
                <c:pt idx="4">
                  <c:v>7.254031924306787</c:v>
                </c:pt>
                <c:pt idx="5">
                  <c:v>7.1804803754921522</c:v>
                </c:pt>
                <c:pt idx="6">
                  <c:v>7.1072993708737613</c:v>
                </c:pt>
                <c:pt idx="7">
                  <c:v>7.0344889965085713</c:v>
                </c:pt>
                <c:pt idx="8">
                  <c:v>6.9620493380446078</c:v>
                </c:pt>
                <c:pt idx="9">
                  <c:v>6.8899804807196006</c:v>
                </c:pt>
                <c:pt idx="10">
                  <c:v>6.8182825093609836</c:v>
                </c:pt>
                <c:pt idx="11">
                  <c:v>6.7469555083854402</c:v>
                </c:pt>
                <c:pt idx="12">
                  <c:v>6.675999561798335</c:v>
                </c:pt>
                <c:pt idx="13">
                  <c:v>6.6054147531929175</c:v>
                </c:pt>
                <c:pt idx="14">
                  <c:v>6.5352011657503226</c:v>
                </c:pt>
                <c:pt idx="15">
                  <c:v>6.465358882239002</c:v>
                </c:pt>
                <c:pt idx="16">
                  <c:v>6.3958879850138146</c:v>
                </c:pt>
                <c:pt idx="17">
                  <c:v>6.3267885560160266</c:v>
                </c:pt>
                <c:pt idx="18">
                  <c:v>6.2580606767727431</c:v>
                </c:pt>
                <c:pt idx="19">
                  <c:v>6.1897044283961122</c:v>
                </c:pt>
                <c:pt idx="20">
                  <c:v>6.1217198915834388</c:v>
                </c:pt>
                <c:pt idx="21">
                  <c:v>6.0541071466161611</c:v>
                </c:pt>
                <c:pt idx="22">
                  <c:v>5.9868662733597375</c:v>
                </c:pt>
                <c:pt idx="23">
                  <c:v>5.9199973512627366</c:v>
                </c:pt>
                <c:pt idx="24">
                  <c:v>5.8535004593572921</c:v>
                </c:pt>
                <c:pt idx="25">
                  <c:v>5.7873756762572839</c:v>
                </c:pt>
                <c:pt idx="26">
                  <c:v>5.7216230801593611</c:v>
                </c:pt>
                <c:pt idx="27">
                  <c:v>5.6562427488412368</c:v>
                </c:pt>
                <c:pt idx="28">
                  <c:v>5.591234759662143</c:v>
                </c:pt>
                <c:pt idx="29">
                  <c:v>5.5265991895616935</c:v>
                </c:pt>
                <c:pt idx="30">
                  <c:v>5.4623361150599976</c:v>
                </c:pt>
                <c:pt idx="31">
                  <c:v>5.3984456122568645</c:v>
                </c:pt>
                <c:pt idx="32">
                  <c:v>5.3349277568313482</c:v>
                </c:pt>
                <c:pt idx="33">
                  <c:v>5.2717826240415206</c:v>
                </c:pt>
                <c:pt idx="34">
                  <c:v>5.2090102887239027</c:v>
                </c:pt>
                <c:pt idx="35">
                  <c:v>5.1466108252932372</c:v>
                </c:pt>
                <c:pt idx="36">
                  <c:v>5.0845843077415793</c:v>
                </c:pt>
                <c:pt idx="37">
                  <c:v>5.0229308096382965</c:v>
                </c:pt>
                <c:pt idx="38">
                  <c:v>4.9616504041295002</c:v>
                </c:pt>
                <c:pt idx="39">
                  <c:v>4.9007431639375909</c:v>
                </c:pt>
                <c:pt idx="40">
                  <c:v>4.8402091613608036</c:v>
                </c:pt>
                <c:pt idx="41">
                  <c:v>4.7800484682729802</c:v>
                </c:pt>
                <c:pt idx="42">
                  <c:v>4.7202611561228878</c:v>
                </c:pt>
                <c:pt idx="43">
                  <c:v>4.6608472959339906</c:v>
                </c:pt>
                <c:pt idx="44">
                  <c:v>4.6018069583037686</c:v>
                </c:pt>
                <c:pt idx="45">
                  <c:v>4.5431402134038308</c:v>
                </c:pt>
                <c:pt idx="46">
                  <c:v>4.4848471309790057</c:v>
                </c:pt>
                <c:pt idx="47">
                  <c:v>4.4269277803468867</c:v>
                </c:pt>
                <c:pt idx="48">
                  <c:v>4.3693822303980596</c:v>
                </c:pt>
                <c:pt idx="49">
                  <c:v>4.3122105495949654</c:v>
                </c:pt>
                <c:pt idx="50">
                  <c:v>4.2554128059717868</c:v>
                </c:pt>
                <c:pt idx="51">
                  <c:v>4.1989890671342209</c:v>
                </c:pt>
                <c:pt idx="52">
                  <c:v>4.1429394002589106</c:v>
                </c:pt>
                <c:pt idx="53">
                  <c:v>4.0872638720931036</c:v>
                </c:pt>
                <c:pt idx="54">
                  <c:v>4.0319625489539703</c:v>
                </c:pt>
                <c:pt idx="55">
                  <c:v>3.977035496728945</c:v>
                </c:pt>
                <c:pt idx="56">
                  <c:v>3.9224827808741338</c:v>
                </c:pt>
                <c:pt idx="57">
                  <c:v>3.8683044664155659</c:v>
                </c:pt>
                <c:pt idx="58">
                  <c:v>3.8145006179470329</c:v>
                </c:pt>
                <c:pt idx="59">
                  <c:v>3.7610712996311122</c:v>
                </c:pt>
                <c:pt idx="60">
                  <c:v>3.708016575198144</c:v>
                </c:pt>
                <c:pt idx="61">
                  <c:v>3.6553365079458899</c:v>
                </c:pt>
                <c:pt idx="62">
                  <c:v>3.6030311607391923</c:v>
                </c:pt>
                <c:pt idx="63">
                  <c:v>3.5511005960098601</c:v>
                </c:pt>
                <c:pt idx="64">
                  <c:v>3.4995448757558734</c:v>
                </c:pt>
                <c:pt idx="65">
                  <c:v>3.4483640615411559</c:v>
                </c:pt>
                <c:pt idx="66">
                  <c:v>3.3975582144955752</c:v>
                </c:pt>
                <c:pt idx="67">
                  <c:v>3.3471273953140326</c:v>
                </c:pt>
                <c:pt idx="68">
                  <c:v>3.2970716642564639</c:v>
                </c:pt>
                <c:pt idx="69">
                  <c:v>3.247391081147498</c:v>
                </c:pt>
                <c:pt idx="70">
                  <c:v>3.1980857053756608</c:v>
                </c:pt>
                <c:pt idx="71">
                  <c:v>3.149155595893717</c:v>
                </c:pt>
                <c:pt idx="72">
                  <c:v>3.100600811217646</c:v>
                </c:pt>
                <c:pt idx="73">
                  <c:v>3.05242140942687</c:v>
                </c:pt>
                <c:pt idx="74">
                  <c:v>3.0046174481632306</c:v>
                </c:pt>
                <c:pt idx="75">
                  <c:v>2.9571889846315571</c:v>
                </c:pt>
                <c:pt idx="76">
                  <c:v>2.910136075598416</c:v>
                </c:pt>
                <c:pt idx="77">
                  <c:v>2.8634587773925659</c:v>
                </c:pt>
                <c:pt idx="78">
                  <c:v>2.8171571459038205</c:v>
                </c:pt>
                <c:pt idx="79">
                  <c:v>2.7712312365833895</c:v>
                </c:pt>
                <c:pt idx="80">
                  <c:v>2.7256811044433107</c:v>
                </c:pt>
                <c:pt idx="81">
                  <c:v>2.6805068040559945</c:v>
                </c:pt>
                <c:pt idx="82">
                  <c:v>2.6357083895541109</c:v>
                </c:pt>
                <c:pt idx="83">
                  <c:v>2.5912859146300207</c:v>
                </c:pt>
                <c:pt idx="84">
                  <c:v>2.5472394325358891</c:v>
                </c:pt>
                <c:pt idx="85">
                  <c:v>2.5035689960827767</c:v>
                </c:pt>
                <c:pt idx="86">
                  <c:v>2.4602746576407526</c:v>
                </c:pt>
                <c:pt idx="87">
                  <c:v>2.4173564691385536</c:v>
                </c:pt>
                <c:pt idx="88">
                  <c:v>2.3748144820631296</c:v>
                </c:pt>
                <c:pt idx="89">
                  <c:v>2.332648747459416</c:v>
                </c:pt>
                <c:pt idx="90">
                  <c:v>2.2908593159297652</c:v>
                </c:pt>
                <c:pt idx="91">
                  <c:v>2.2494462376341744</c:v>
                </c:pt>
                <c:pt idx="92">
                  <c:v>2.2084095622897166</c:v>
                </c:pt>
                <c:pt idx="93">
                  <c:v>2.1677493391699727</c:v>
                </c:pt>
                <c:pt idx="94">
                  <c:v>2.1274656171052584</c:v>
                </c:pt>
                <c:pt idx="95">
                  <c:v>2.0875584444818287</c:v>
                </c:pt>
                <c:pt idx="96">
                  <c:v>2.0480278692421052</c:v>
                </c:pt>
                <c:pt idx="97">
                  <c:v>2.0088739388837666</c:v>
                </c:pt>
                <c:pt idx="98">
                  <c:v>1.9700967004602035</c:v>
                </c:pt>
                <c:pt idx="99">
                  <c:v>1.9316962005793812</c:v>
                </c:pt>
                <c:pt idx="100">
                  <c:v>1.8936724854044087</c:v>
                </c:pt>
                <c:pt idx="101">
                  <c:v>1.8560256006528562</c:v>
                </c:pt>
                <c:pt idx="102">
                  <c:v>1.8187555915960729</c:v>
                </c:pt>
                <c:pt idx="103">
                  <c:v>1.7818625030599833</c:v>
                </c:pt>
                <c:pt idx="104">
                  <c:v>1.7453463794236086</c:v>
                </c:pt>
                <c:pt idx="105">
                  <c:v>1.7092072646197494</c:v>
                </c:pt>
                <c:pt idx="106">
                  <c:v>1.6734452021341895</c:v>
                </c:pt>
                <c:pt idx="107">
                  <c:v>1.6380602350056961</c:v>
                </c:pt>
                <c:pt idx="108">
                  <c:v>1.6030524058254514</c:v>
                </c:pt>
                <c:pt idx="109">
                  <c:v>1.5684217567372798</c:v>
                </c:pt>
                <c:pt idx="110">
                  <c:v>1.5341683294368522</c:v>
                </c:pt>
                <c:pt idx="111">
                  <c:v>1.5002921651719134</c:v>
                </c:pt>
                <c:pt idx="112">
                  <c:v>1.4667933047417137</c:v>
                </c:pt>
                <c:pt idx="113">
                  <c:v>1.4336717884970085</c:v>
                </c:pt>
                <c:pt idx="114">
                  <c:v>1.4009276563394906</c:v>
                </c:pt>
                <c:pt idx="115">
                  <c:v>1.3685609477217895</c:v>
                </c:pt>
                <c:pt idx="116">
                  <c:v>1.3365717016473582</c:v>
                </c:pt>
                <c:pt idx="117">
                  <c:v>1.3049599566699044</c:v>
                </c:pt>
                <c:pt idx="118">
                  <c:v>1.2737257508932771</c:v>
                </c:pt>
                <c:pt idx="119">
                  <c:v>1.2428691219715802</c:v>
                </c:pt>
                <c:pt idx="120">
                  <c:v>1.2123901071083765</c:v>
                </c:pt>
                <c:pt idx="121">
                  <c:v>1.1822887430568016</c:v>
                </c:pt>
                <c:pt idx="122">
                  <c:v>1.1525650661193367</c:v>
                </c:pt>
                <c:pt idx="123">
                  <c:v>1.1232191121475807</c:v>
                </c:pt>
                <c:pt idx="124">
                  <c:v>1.0942509165415686</c:v>
                </c:pt>
                <c:pt idx="125">
                  <c:v>1.0656605142507942</c:v>
                </c:pt>
                <c:pt idx="126">
                  <c:v>1.0374479397723917</c:v>
                </c:pt>
                <c:pt idx="127">
                  <c:v>1.0096132271520446</c:v>
                </c:pt>
                <c:pt idx="128">
                  <c:v>0.98215640998364506</c:v>
                </c:pt>
                <c:pt idx="129">
                  <c:v>0.95507752140861157</c:v>
                </c:pt>
                <c:pt idx="130">
                  <c:v>0.92837659411611639</c:v>
                </c:pt>
                <c:pt idx="131">
                  <c:v>0.90205366034263079</c:v>
                </c:pt>
                <c:pt idx="132">
                  <c:v>0.87610875187203874</c:v>
                </c:pt>
                <c:pt idx="133">
                  <c:v>0.85054190003518215</c:v>
                </c:pt>
                <c:pt idx="134">
                  <c:v>0.82535313570974722</c:v>
                </c:pt>
                <c:pt idx="135">
                  <c:v>0.80054248932015071</c:v>
                </c:pt>
                <c:pt idx="136">
                  <c:v>0.77610999083697152</c:v>
                </c:pt>
                <c:pt idx="137">
                  <c:v>0.75205566977751914</c:v>
                </c:pt>
                <c:pt idx="138">
                  <c:v>0.72837955520503783</c:v>
                </c:pt>
                <c:pt idx="139">
                  <c:v>0.70508167572870661</c:v>
                </c:pt>
                <c:pt idx="140">
                  <c:v>0.68216205950341191</c:v>
                </c:pt>
                <c:pt idx="141">
                  <c:v>0.65962073422986123</c:v>
                </c:pt>
                <c:pt idx="142">
                  <c:v>0.63745772715401472</c:v>
                </c:pt>
                <c:pt idx="143">
                  <c:v>0.61567306506719888</c:v>
                </c:pt>
                <c:pt idx="144">
                  <c:v>0.59426677430565178</c:v>
                </c:pt>
                <c:pt idx="145">
                  <c:v>0.57323888075086415</c:v>
                </c:pt>
                <c:pt idx="146">
                  <c:v>0.55258940982889726</c:v>
                </c:pt>
                <c:pt idx="147">
                  <c:v>0.53231838651061025</c:v>
                </c:pt>
                <c:pt idx="148">
                  <c:v>0.51242583531120545</c:v>
                </c:pt>
                <c:pt idx="149">
                  <c:v>0.49291178029034199</c:v>
                </c:pt>
                <c:pt idx="150">
                  <c:v>0.47377624505190852</c:v>
                </c:pt>
                <c:pt idx="151">
                  <c:v>0.45501925274356836</c:v>
                </c:pt>
                <c:pt idx="152">
                  <c:v>0.43664082605732801</c:v>
                </c:pt>
                <c:pt idx="153">
                  <c:v>0.41864098722862764</c:v>
                </c:pt>
                <c:pt idx="154">
                  <c:v>0.40101975803668211</c:v>
                </c:pt>
                <c:pt idx="155">
                  <c:v>0.38377715980436733</c:v>
                </c:pt>
                <c:pt idx="156">
                  <c:v>0.36691321339753813</c:v>
                </c:pt>
                <c:pt idx="157">
                  <c:v>0.35042793922582405</c:v>
                </c:pt>
                <c:pt idx="158">
                  <c:v>0.33432135724160617</c:v>
                </c:pt>
                <c:pt idx="159">
                  <c:v>0.31859348694035816</c:v>
                </c:pt>
                <c:pt idx="160">
                  <c:v>0.30324434736053263</c:v>
                </c:pt>
                <c:pt idx="161">
                  <c:v>0.2882739570833337</c:v>
                </c:pt>
                <c:pt idx="162">
                  <c:v>0.27368233423260335</c:v>
                </c:pt>
                <c:pt idx="163">
                  <c:v>0.25946949647482143</c:v>
                </c:pt>
                <c:pt idx="164">
                  <c:v>0.24563546101887823</c:v>
                </c:pt>
                <c:pt idx="165">
                  <c:v>0.23218024461584719</c:v>
                </c:pt>
                <c:pt idx="166">
                  <c:v>0.21910386355932587</c:v>
                </c:pt>
                <c:pt idx="167">
                  <c:v>0.2064063336848676</c:v>
                </c:pt>
                <c:pt idx="168">
                  <c:v>0.1940876703702088</c:v>
                </c:pt>
                <c:pt idx="169">
                  <c:v>0.18214788853492792</c:v>
                </c:pt>
                <c:pt idx="170">
                  <c:v>0.17058700264055915</c:v>
                </c:pt>
                <c:pt idx="171">
                  <c:v>0.15940502669025136</c:v>
                </c:pt>
                <c:pt idx="172">
                  <c:v>0.14860197422922283</c:v>
                </c:pt>
                <c:pt idx="173">
                  <c:v>0.13817785834385177</c:v>
                </c:pt>
                <c:pt idx="174">
                  <c:v>0.12813269166235841</c:v>
                </c:pt>
                <c:pt idx="175">
                  <c:v>0.11846648635435031</c:v>
                </c:pt>
                <c:pt idx="176">
                  <c:v>0.10917925413070861</c:v>
                </c:pt>
                <c:pt idx="177">
                  <c:v>0.10027100624370178</c:v>
                </c:pt>
                <c:pt idx="178">
                  <c:v>9.1741753486985544E-2</c:v>
                </c:pt>
                <c:pt idx="179">
                  <c:v>8.35915061952619E-2</c:v>
                </c:pt>
                <c:pt idx="180">
                  <c:v>7.5820274244165375E-2</c:v>
                </c:pt>
                <c:pt idx="181">
                  <c:v>6.8428067050945174E-2</c:v>
                </c:pt>
                <c:pt idx="182">
                  <c:v>6.1414893573100926E-2</c:v>
                </c:pt>
                <c:pt idx="183">
                  <c:v>5.4780762309746933E-2</c:v>
                </c:pt>
                <c:pt idx="184">
                  <c:v>4.8525681300475298E-2</c:v>
                </c:pt>
                <c:pt idx="185">
                  <c:v>4.2649658125924361E-2</c:v>
                </c:pt>
                <c:pt idx="186">
                  <c:v>3.7152699907551323E-2</c:v>
                </c:pt>
                <c:pt idx="187">
                  <c:v>3.2034813307291188E-2</c:v>
                </c:pt>
                <c:pt idx="188">
                  <c:v>2.7296004528125195E-2</c:v>
                </c:pt>
                <c:pt idx="189">
                  <c:v>2.2936279313512387E-2</c:v>
                </c:pt>
                <c:pt idx="190">
                  <c:v>1.8955642947844353E-2</c:v>
                </c:pt>
                <c:pt idx="191">
                  <c:v>1.5354100255649428E-2</c:v>
                </c:pt>
                <c:pt idx="192">
                  <c:v>1.2131655602502178E-2</c:v>
                </c:pt>
                <c:pt idx="193">
                  <c:v>9.2883128942276016E-3</c:v>
                </c:pt>
                <c:pt idx="194">
                  <c:v>6.8240755773558703E-3</c:v>
                </c:pt>
                <c:pt idx="195">
                  <c:v>4.7389466388949586E-3</c:v>
                </c:pt>
                <c:pt idx="196">
                  <c:v>3.032928606103269E-3</c:v>
                </c:pt>
                <c:pt idx="197">
                  <c:v>1.7060235472854401E-3</c:v>
                </c:pt>
                <c:pt idx="198">
                  <c:v>7.5823307065547851E-4</c:v>
                </c:pt>
                <c:pt idx="199">
                  <c:v>1.895583251325661E-4</c:v>
                </c:pt>
                <c:pt idx="200">
                  <c:v>0</c:v>
                </c:pt>
                <c:pt idx="201">
                  <c:v>1.895583251325661E-4</c:v>
                </c:pt>
                <c:pt idx="202">
                  <c:v>7.5823307065547851E-4</c:v>
                </c:pt>
                <c:pt idx="203">
                  <c:v>1.7060235472854401E-3</c:v>
                </c:pt>
                <c:pt idx="204">
                  <c:v>3.032928606103269E-3</c:v>
                </c:pt>
                <c:pt idx="205">
                  <c:v>4.7389466388949586E-3</c:v>
                </c:pt>
                <c:pt idx="206">
                  <c:v>6.8240755773558703E-3</c:v>
                </c:pt>
                <c:pt idx="207">
                  <c:v>9.2883128942276016E-3</c:v>
                </c:pt>
                <c:pt idx="208">
                  <c:v>1.2131655602502178E-2</c:v>
                </c:pt>
                <c:pt idx="209">
                  <c:v>1.5354100255649428E-2</c:v>
                </c:pt>
                <c:pt idx="210">
                  <c:v>1.8955642947844353E-2</c:v>
                </c:pt>
                <c:pt idx="211">
                  <c:v>2.2936279313512387E-2</c:v>
                </c:pt>
                <c:pt idx="212">
                  <c:v>2.7296004528125195E-2</c:v>
                </c:pt>
                <c:pt idx="213">
                  <c:v>3.2034813307291188E-2</c:v>
                </c:pt>
                <c:pt idx="214">
                  <c:v>3.7152699907551323E-2</c:v>
                </c:pt>
                <c:pt idx="215">
                  <c:v>4.2649658125924361E-2</c:v>
                </c:pt>
                <c:pt idx="216">
                  <c:v>4.8525681300475298E-2</c:v>
                </c:pt>
                <c:pt idx="217">
                  <c:v>5.4780762309746933E-2</c:v>
                </c:pt>
                <c:pt idx="218">
                  <c:v>6.1414893573100926E-2</c:v>
                </c:pt>
                <c:pt idx="219">
                  <c:v>6.8428067050945174E-2</c:v>
                </c:pt>
                <c:pt idx="220">
                  <c:v>7.5820274244165375E-2</c:v>
                </c:pt>
                <c:pt idx="221">
                  <c:v>8.35915061952619E-2</c:v>
                </c:pt>
                <c:pt idx="222">
                  <c:v>9.1741753486985544E-2</c:v>
                </c:pt>
                <c:pt idx="223">
                  <c:v>0.10027100624370178</c:v>
                </c:pt>
                <c:pt idx="224">
                  <c:v>0.10917925413070861</c:v>
                </c:pt>
                <c:pt idx="225">
                  <c:v>0.11846648635435031</c:v>
                </c:pt>
                <c:pt idx="226">
                  <c:v>0.12813269166235841</c:v>
                </c:pt>
                <c:pt idx="227">
                  <c:v>0.13817785834385177</c:v>
                </c:pt>
                <c:pt idx="228">
                  <c:v>0.14860197422922283</c:v>
                </c:pt>
                <c:pt idx="229">
                  <c:v>0.15940502669025136</c:v>
                </c:pt>
                <c:pt idx="230">
                  <c:v>0.17058700264055915</c:v>
                </c:pt>
                <c:pt idx="231">
                  <c:v>0.18214788853492792</c:v>
                </c:pt>
                <c:pt idx="232">
                  <c:v>0.1940876703702088</c:v>
                </c:pt>
                <c:pt idx="233">
                  <c:v>0.2064063336848676</c:v>
                </c:pt>
                <c:pt idx="234">
                  <c:v>0.21910386355932587</c:v>
                </c:pt>
                <c:pt idx="235">
                  <c:v>0.23218024461584719</c:v>
                </c:pt>
                <c:pt idx="236">
                  <c:v>0.24563546101887823</c:v>
                </c:pt>
                <c:pt idx="237">
                  <c:v>0.25946949647482143</c:v>
                </c:pt>
                <c:pt idx="238">
                  <c:v>0.27368233423260335</c:v>
                </c:pt>
                <c:pt idx="239">
                  <c:v>0.2882739570833337</c:v>
                </c:pt>
                <c:pt idx="240">
                  <c:v>0.30324434736053263</c:v>
                </c:pt>
                <c:pt idx="241">
                  <c:v>0.31859348694035816</c:v>
                </c:pt>
                <c:pt idx="242">
                  <c:v>0.33432135724160617</c:v>
                </c:pt>
                <c:pt idx="243">
                  <c:v>0.35042793922582405</c:v>
                </c:pt>
                <c:pt idx="244">
                  <c:v>0.36691321339753813</c:v>
                </c:pt>
                <c:pt idx="245">
                  <c:v>0.38377715980436733</c:v>
                </c:pt>
                <c:pt idx="246">
                  <c:v>0.40101975803668211</c:v>
                </c:pt>
                <c:pt idx="247">
                  <c:v>0.41864098722862764</c:v>
                </c:pt>
                <c:pt idx="248">
                  <c:v>0.43664082605732801</c:v>
                </c:pt>
                <c:pt idx="249">
                  <c:v>0.45501925274356836</c:v>
                </c:pt>
                <c:pt idx="250">
                  <c:v>0.47377624505190852</c:v>
                </c:pt>
                <c:pt idx="251">
                  <c:v>0.49291178029034199</c:v>
                </c:pt>
                <c:pt idx="252">
                  <c:v>0.51242583531120545</c:v>
                </c:pt>
                <c:pt idx="253">
                  <c:v>0.53231838651061025</c:v>
                </c:pt>
                <c:pt idx="254">
                  <c:v>0.55258940982901095</c:v>
                </c:pt>
                <c:pt idx="255">
                  <c:v>0.57323888075086415</c:v>
                </c:pt>
                <c:pt idx="256">
                  <c:v>0.59426677430565178</c:v>
                </c:pt>
                <c:pt idx="257">
                  <c:v>0.61567306506719888</c:v>
                </c:pt>
                <c:pt idx="258">
                  <c:v>0.63745772715401472</c:v>
                </c:pt>
                <c:pt idx="259">
                  <c:v>0.65962073422986123</c:v>
                </c:pt>
                <c:pt idx="260">
                  <c:v>0.68216205950341191</c:v>
                </c:pt>
                <c:pt idx="261">
                  <c:v>0.70508167572870661</c:v>
                </c:pt>
                <c:pt idx="262">
                  <c:v>0.72837955520503783</c:v>
                </c:pt>
                <c:pt idx="263">
                  <c:v>0.75205566977751914</c:v>
                </c:pt>
                <c:pt idx="264">
                  <c:v>0.77610999083697152</c:v>
                </c:pt>
                <c:pt idx="265">
                  <c:v>0.80054248932015071</c:v>
                </c:pt>
                <c:pt idx="266">
                  <c:v>0.82535313570974722</c:v>
                </c:pt>
                <c:pt idx="267">
                  <c:v>0.85054190003518215</c:v>
                </c:pt>
                <c:pt idx="268">
                  <c:v>0.87610875187203874</c:v>
                </c:pt>
                <c:pt idx="269">
                  <c:v>0.90205366034263079</c:v>
                </c:pt>
                <c:pt idx="270">
                  <c:v>0.92837659411611639</c:v>
                </c:pt>
                <c:pt idx="271">
                  <c:v>0.95507752140861157</c:v>
                </c:pt>
                <c:pt idx="272">
                  <c:v>0.98215640998364506</c:v>
                </c:pt>
                <c:pt idx="273">
                  <c:v>1.0096132271520446</c:v>
                </c:pt>
                <c:pt idx="274">
                  <c:v>1.0374479397723917</c:v>
                </c:pt>
                <c:pt idx="275">
                  <c:v>1.0656605142507942</c:v>
                </c:pt>
                <c:pt idx="276">
                  <c:v>1.0942509165415686</c:v>
                </c:pt>
                <c:pt idx="277">
                  <c:v>1.1232191121475807</c:v>
                </c:pt>
                <c:pt idx="278">
                  <c:v>1.1525650661193367</c:v>
                </c:pt>
                <c:pt idx="279">
                  <c:v>1.1822887430568016</c:v>
                </c:pt>
                <c:pt idx="280">
                  <c:v>1.2123901071083765</c:v>
                </c:pt>
                <c:pt idx="281">
                  <c:v>1.2428691219715802</c:v>
                </c:pt>
                <c:pt idx="282">
                  <c:v>1.2737257508932771</c:v>
                </c:pt>
                <c:pt idx="283">
                  <c:v>1.3049599566699044</c:v>
                </c:pt>
                <c:pt idx="284">
                  <c:v>1.3365717016473582</c:v>
                </c:pt>
                <c:pt idx="285">
                  <c:v>1.3685609477217895</c:v>
                </c:pt>
                <c:pt idx="286">
                  <c:v>1.4009276563394906</c:v>
                </c:pt>
                <c:pt idx="287">
                  <c:v>1.4336717884970085</c:v>
                </c:pt>
                <c:pt idx="288">
                  <c:v>1.4667933047417137</c:v>
                </c:pt>
                <c:pt idx="289">
                  <c:v>1.5002921651719134</c:v>
                </c:pt>
                <c:pt idx="290">
                  <c:v>1.5341683294368522</c:v>
                </c:pt>
                <c:pt idx="291">
                  <c:v>1.5684217567372798</c:v>
                </c:pt>
                <c:pt idx="292">
                  <c:v>1.6030524058254514</c:v>
                </c:pt>
                <c:pt idx="293">
                  <c:v>1.6380602350056961</c:v>
                </c:pt>
                <c:pt idx="294">
                  <c:v>1.6734452021343031</c:v>
                </c:pt>
                <c:pt idx="295">
                  <c:v>1.7092072646197494</c:v>
                </c:pt>
                <c:pt idx="296">
                  <c:v>1.7453463794236086</c:v>
                </c:pt>
                <c:pt idx="297">
                  <c:v>1.7818625030599833</c:v>
                </c:pt>
                <c:pt idx="298">
                  <c:v>1.8187555915960729</c:v>
                </c:pt>
                <c:pt idx="299">
                  <c:v>1.8560256006528562</c:v>
                </c:pt>
                <c:pt idx="300">
                  <c:v>1.8936724854044087</c:v>
                </c:pt>
                <c:pt idx="301">
                  <c:v>1.9316962005793812</c:v>
                </c:pt>
                <c:pt idx="302">
                  <c:v>1.9700967004602035</c:v>
                </c:pt>
                <c:pt idx="303">
                  <c:v>2.0088739388837666</c:v>
                </c:pt>
                <c:pt idx="304">
                  <c:v>2.0480278692421052</c:v>
                </c:pt>
                <c:pt idx="305">
                  <c:v>2.0875584444818287</c:v>
                </c:pt>
                <c:pt idx="306">
                  <c:v>2.1274656171052584</c:v>
                </c:pt>
                <c:pt idx="307">
                  <c:v>2.1677493391699727</c:v>
                </c:pt>
                <c:pt idx="308">
                  <c:v>2.2084095622897166</c:v>
                </c:pt>
                <c:pt idx="309">
                  <c:v>2.2494462376341744</c:v>
                </c:pt>
                <c:pt idx="310">
                  <c:v>2.2908593159297652</c:v>
                </c:pt>
                <c:pt idx="311">
                  <c:v>2.332648747459416</c:v>
                </c:pt>
                <c:pt idx="312">
                  <c:v>2.3748144820631296</c:v>
                </c:pt>
                <c:pt idx="313">
                  <c:v>2.4173564691386673</c:v>
                </c:pt>
                <c:pt idx="314">
                  <c:v>2.4602746576407526</c:v>
                </c:pt>
                <c:pt idx="315">
                  <c:v>2.5035689960827767</c:v>
                </c:pt>
                <c:pt idx="316">
                  <c:v>2.5472394325358891</c:v>
                </c:pt>
                <c:pt idx="317">
                  <c:v>2.5912859146300207</c:v>
                </c:pt>
                <c:pt idx="318">
                  <c:v>2.6357083895541109</c:v>
                </c:pt>
                <c:pt idx="319">
                  <c:v>2.6805068040559945</c:v>
                </c:pt>
                <c:pt idx="320">
                  <c:v>2.7256811044433107</c:v>
                </c:pt>
                <c:pt idx="321">
                  <c:v>2.7712312365833895</c:v>
                </c:pt>
                <c:pt idx="322">
                  <c:v>2.8171571459038205</c:v>
                </c:pt>
                <c:pt idx="323">
                  <c:v>2.8634587773925659</c:v>
                </c:pt>
                <c:pt idx="324">
                  <c:v>2.910136075598416</c:v>
                </c:pt>
                <c:pt idx="325">
                  <c:v>2.9571889846315571</c:v>
                </c:pt>
                <c:pt idx="326">
                  <c:v>3.0046174481632306</c:v>
                </c:pt>
                <c:pt idx="327">
                  <c:v>3.05242140942687</c:v>
                </c:pt>
                <c:pt idx="328">
                  <c:v>3.1006008112177597</c:v>
                </c:pt>
                <c:pt idx="329">
                  <c:v>3.1491555958938307</c:v>
                </c:pt>
                <c:pt idx="330">
                  <c:v>3.1980857053757745</c:v>
                </c:pt>
                <c:pt idx="331">
                  <c:v>3.247391081147498</c:v>
                </c:pt>
                <c:pt idx="332">
                  <c:v>3.2970716642564639</c:v>
                </c:pt>
                <c:pt idx="333">
                  <c:v>3.3471273953140326</c:v>
                </c:pt>
                <c:pt idx="334">
                  <c:v>3.3975582144955752</c:v>
                </c:pt>
                <c:pt idx="335">
                  <c:v>3.4483640615411559</c:v>
                </c:pt>
                <c:pt idx="336">
                  <c:v>3.4995448757558734</c:v>
                </c:pt>
                <c:pt idx="337">
                  <c:v>3.5511005960098601</c:v>
                </c:pt>
                <c:pt idx="338">
                  <c:v>3.6030311607391923</c:v>
                </c:pt>
                <c:pt idx="339">
                  <c:v>3.6553365079458899</c:v>
                </c:pt>
                <c:pt idx="340">
                  <c:v>3.708016575198144</c:v>
                </c:pt>
                <c:pt idx="341">
                  <c:v>3.7610712996311122</c:v>
                </c:pt>
                <c:pt idx="342">
                  <c:v>3.8145006179470329</c:v>
                </c:pt>
                <c:pt idx="343">
                  <c:v>3.8683044664155659</c:v>
                </c:pt>
                <c:pt idx="344">
                  <c:v>3.9224827808742475</c:v>
                </c:pt>
                <c:pt idx="345">
                  <c:v>3.977035496728945</c:v>
                </c:pt>
                <c:pt idx="346">
                  <c:v>4.031962548954084</c:v>
                </c:pt>
                <c:pt idx="347">
                  <c:v>4.0872638720931036</c:v>
                </c:pt>
                <c:pt idx="348">
                  <c:v>4.1429394002589106</c:v>
                </c:pt>
                <c:pt idx="349">
                  <c:v>4.1989890671342209</c:v>
                </c:pt>
                <c:pt idx="350">
                  <c:v>4.2554128059717868</c:v>
                </c:pt>
                <c:pt idx="351">
                  <c:v>4.3122105495949654</c:v>
                </c:pt>
                <c:pt idx="352">
                  <c:v>4.3693822303981733</c:v>
                </c:pt>
                <c:pt idx="353">
                  <c:v>4.4269277803468867</c:v>
                </c:pt>
                <c:pt idx="354">
                  <c:v>4.4848471309790057</c:v>
                </c:pt>
                <c:pt idx="355">
                  <c:v>4.5431402134038308</c:v>
                </c:pt>
                <c:pt idx="356">
                  <c:v>4.6018069583038823</c:v>
                </c:pt>
                <c:pt idx="357">
                  <c:v>4.6608472959339906</c:v>
                </c:pt>
                <c:pt idx="358">
                  <c:v>4.7202611561228878</c:v>
                </c:pt>
                <c:pt idx="359">
                  <c:v>4.7800484682729802</c:v>
                </c:pt>
                <c:pt idx="360">
                  <c:v>4.8402091613608036</c:v>
                </c:pt>
                <c:pt idx="361">
                  <c:v>4.9007431639375909</c:v>
                </c:pt>
                <c:pt idx="362">
                  <c:v>4.9616504041295002</c:v>
                </c:pt>
                <c:pt idx="363">
                  <c:v>5.0229308096384102</c:v>
                </c:pt>
                <c:pt idx="364">
                  <c:v>5.0845843077415793</c:v>
                </c:pt>
                <c:pt idx="365">
                  <c:v>5.1466108252933509</c:v>
                </c:pt>
                <c:pt idx="366">
                  <c:v>5.2090102887240164</c:v>
                </c:pt>
                <c:pt idx="367">
                  <c:v>5.2717826240415206</c:v>
                </c:pt>
                <c:pt idx="368">
                  <c:v>5.3349277568313482</c:v>
                </c:pt>
                <c:pt idx="369">
                  <c:v>5.3984456122568645</c:v>
                </c:pt>
                <c:pt idx="370">
                  <c:v>5.4623361150601113</c:v>
                </c:pt>
                <c:pt idx="371">
                  <c:v>5.5265991895616935</c:v>
                </c:pt>
                <c:pt idx="372">
                  <c:v>5.591234759662143</c:v>
                </c:pt>
                <c:pt idx="373">
                  <c:v>5.6562427488412368</c:v>
                </c:pt>
                <c:pt idx="374">
                  <c:v>5.7216230801593611</c:v>
                </c:pt>
                <c:pt idx="375">
                  <c:v>5.7873756762573976</c:v>
                </c:pt>
                <c:pt idx="376">
                  <c:v>5.8535004593572921</c:v>
                </c:pt>
                <c:pt idx="377">
                  <c:v>5.9199973512628503</c:v>
                </c:pt>
                <c:pt idx="378">
                  <c:v>5.9868662733597375</c:v>
                </c:pt>
                <c:pt idx="379">
                  <c:v>6.0541071466161611</c:v>
                </c:pt>
                <c:pt idx="380">
                  <c:v>6.1217198915834388</c:v>
                </c:pt>
                <c:pt idx="381">
                  <c:v>6.1897044283962259</c:v>
                </c:pt>
                <c:pt idx="382">
                  <c:v>6.2580606767727431</c:v>
                </c:pt>
                <c:pt idx="383">
                  <c:v>6.3267885560160266</c:v>
                </c:pt>
                <c:pt idx="384">
                  <c:v>6.3958879850138146</c:v>
                </c:pt>
                <c:pt idx="385">
                  <c:v>6.465358882239002</c:v>
                </c:pt>
                <c:pt idx="386">
                  <c:v>6.5352011657504363</c:v>
                </c:pt>
                <c:pt idx="387">
                  <c:v>6.6054147531929175</c:v>
                </c:pt>
                <c:pt idx="388">
                  <c:v>6.675999561798335</c:v>
                </c:pt>
                <c:pt idx="389">
                  <c:v>6.7469555083855539</c:v>
                </c:pt>
                <c:pt idx="390">
                  <c:v>6.8182825093610973</c:v>
                </c:pt>
                <c:pt idx="391">
                  <c:v>6.8899804807196006</c:v>
                </c:pt>
                <c:pt idx="392">
                  <c:v>6.9620493380446078</c:v>
                </c:pt>
                <c:pt idx="393">
                  <c:v>7.034488996508685</c:v>
                </c:pt>
                <c:pt idx="394">
                  <c:v>7.1072993708737613</c:v>
                </c:pt>
                <c:pt idx="395">
                  <c:v>7.1804803754922659</c:v>
                </c:pt>
                <c:pt idx="396">
                  <c:v>7.254031924306787</c:v>
                </c:pt>
                <c:pt idx="397">
                  <c:v>7.3279539308515496</c:v>
                </c:pt>
                <c:pt idx="398">
                  <c:v>7.4022463082519607</c:v>
                </c:pt>
                <c:pt idx="399">
                  <c:v>7.4769089692257467</c:v>
                </c:pt>
                <c:pt idx="400">
                  <c:v>7.5519418260831799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DC2-42FE-8B86-6B2C04069EF4}"/>
            </c:ext>
          </c:extLst>
        </c:ser>
        <c:ser>
          <c:idx val="6"/>
          <c:order val="7"/>
          <c:tx>
            <c:strRef>
              <c:f>Calculation2!$O$5</c:f>
              <c:strCache>
                <c:ptCount val="1"/>
                <c:pt idx="0">
                  <c:v>thetaCM = 0 </c:v>
                </c:pt>
              </c:strCache>
            </c:strRef>
          </c:tx>
          <c:spPr>
            <a:ln w="127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Calculation2!$O$6:$O$406</c:f>
              <c:numCache>
                <c:formatCode>0.0000</c:formatCode>
                <c:ptCount val="401"/>
                <c:pt idx="0">
                  <c:v>7.5519418260831799</c:v>
                </c:pt>
                <c:pt idx="1">
                  <c:v>7.4769089692257467</c:v>
                </c:pt>
                <c:pt idx="2">
                  <c:v>7.4022463082519607</c:v>
                </c:pt>
                <c:pt idx="3">
                  <c:v>7.3279539308515496</c:v>
                </c:pt>
                <c:pt idx="4">
                  <c:v>7.254031924306787</c:v>
                </c:pt>
                <c:pt idx="5">
                  <c:v>7.1804803754921522</c:v>
                </c:pt>
                <c:pt idx="6">
                  <c:v>7.1072993708737613</c:v>
                </c:pt>
                <c:pt idx="7">
                  <c:v>7.0344889965085713</c:v>
                </c:pt>
                <c:pt idx="8">
                  <c:v>6.9620493380446078</c:v>
                </c:pt>
                <c:pt idx="9">
                  <c:v>6.8899804807196006</c:v>
                </c:pt>
                <c:pt idx="10">
                  <c:v>6.8182825093609836</c:v>
                </c:pt>
                <c:pt idx="11">
                  <c:v>6.7469555083854402</c:v>
                </c:pt>
                <c:pt idx="12">
                  <c:v>6.675999561798335</c:v>
                </c:pt>
                <c:pt idx="13">
                  <c:v>6.6054147531929175</c:v>
                </c:pt>
                <c:pt idx="14">
                  <c:v>6.5352011657503226</c:v>
                </c:pt>
                <c:pt idx="15">
                  <c:v>6.465358882239002</c:v>
                </c:pt>
                <c:pt idx="16">
                  <c:v>6.3958879850138146</c:v>
                </c:pt>
                <c:pt idx="17">
                  <c:v>6.3267885560160266</c:v>
                </c:pt>
                <c:pt idx="18">
                  <c:v>6.2580606767727431</c:v>
                </c:pt>
                <c:pt idx="19">
                  <c:v>6.1897044283961122</c:v>
                </c:pt>
                <c:pt idx="20">
                  <c:v>6.1217198915834388</c:v>
                </c:pt>
                <c:pt idx="21">
                  <c:v>6.0541071466161611</c:v>
                </c:pt>
                <c:pt idx="22">
                  <c:v>5.9868662733597375</c:v>
                </c:pt>
                <c:pt idx="23">
                  <c:v>5.9199973512627366</c:v>
                </c:pt>
                <c:pt idx="24">
                  <c:v>5.8535004593572921</c:v>
                </c:pt>
                <c:pt idx="25">
                  <c:v>5.7873756762572839</c:v>
                </c:pt>
                <c:pt idx="26">
                  <c:v>5.7216230801593611</c:v>
                </c:pt>
                <c:pt idx="27">
                  <c:v>5.6562427488412368</c:v>
                </c:pt>
                <c:pt idx="28">
                  <c:v>5.591234759662143</c:v>
                </c:pt>
                <c:pt idx="29">
                  <c:v>5.5265991895616935</c:v>
                </c:pt>
                <c:pt idx="30">
                  <c:v>5.4623361150599976</c:v>
                </c:pt>
                <c:pt idx="31">
                  <c:v>5.3984456122568645</c:v>
                </c:pt>
                <c:pt idx="32">
                  <c:v>5.3349277568313482</c:v>
                </c:pt>
                <c:pt idx="33">
                  <c:v>5.2717826240415206</c:v>
                </c:pt>
                <c:pt idx="34">
                  <c:v>5.2090102887239027</c:v>
                </c:pt>
                <c:pt idx="35">
                  <c:v>5.1466108252932372</c:v>
                </c:pt>
                <c:pt idx="36">
                  <c:v>5.0845843077415793</c:v>
                </c:pt>
                <c:pt idx="37">
                  <c:v>5.0229308096382965</c:v>
                </c:pt>
                <c:pt idx="38">
                  <c:v>4.9616504041295002</c:v>
                </c:pt>
                <c:pt idx="39">
                  <c:v>4.9007431639375909</c:v>
                </c:pt>
                <c:pt idx="40">
                  <c:v>4.8402091613608036</c:v>
                </c:pt>
                <c:pt idx="41">
                  <c:v>4.7800484682729802</c:v>
                </c:pt>
                <c:pt idx="42">
                  <c:v>4.7202611561228878</c:v>
                </c:pt>
                <c:pt idx="43">
                  <c:v>4.6608472959339906</c:v>
                </c:pt>
                <c:pt idx="44">
                  <c:v>4.6018069583037686</c:v>
                </c:pt>
                <c:pt idx="45">
                  <c:v>4.5431402134038308</c:v>
                </c:pt>
                <c:pt idx="46">
                  <c:v>4.4848471309790057</c:v>
                </c:pt>
                <c:pt idx="47">
                  <c:v>4.4269277803468867</c:v>
                </c:pt>
                <c:pt idx="48">
                  <c:v>4.3693822303980596</c:v>
                </c:pt>
                <c:pt idx="49">
                  <c:v>4.3122105495949654</c:v>
                </c:pt>
                <c:pt idx="50">
                  <c:v>4.2554128059717868</c:v>
                </c:pt>
                <c:pt idx="51">
                  <c:v>4.1989890671342209</c:v>
                </c:pt>
                <c:pt idx="52">
                  <c:v>4.1429394002589106</c:v>
                </c:pt>
                <c:pt idx="53">
                  <c:v>4.0872638720931036</c:v>
                </c:pt>
                <c:pt idx="54">
                  <c:v>4.0319625489539703</c:v>
                </c:pt>
                <c:pt idx="55">
                  <c:v>3.977035496728945</c:v>
                </c:pt>
                <c:pt idx="56">
                  <c:v>3.9224827808741338</c:v>
                </c:pt>
                <c:pt idx="57">
                  <c:v>3.8683044664155659</c:v>
                </c:pt>
                <c:pt idx="58">
                  <c:v>3.8145006179470329</c:v>
                </c:pt>
                <c:pt idx="59">
                  <c:v>3.7610712996311122</c:v>
                </c:pt>
                <c:pt idx="60">
                  <c:v>3.708016575198144</c:v>
                </c:pt>
                <c:pt idx="61">
                  <c:v>3.6553365079458899</c:v>
                </c:pt>
                <c:pt idx="62">
                  <c:v>3.6030311607391923</c:v>
                </c:pt>
                <c:pt idx="63">
                  <c:v>3.5511005960098601</c:v>
                </c:pt>
                <c:pt idx="64">
                  <c:v>3.4995448757558734</c:v>
                </c:pt>
                <c:pt idx="65">
                  <c:v>3.4483640615411559</c:v>
                </c:pt>
                <c:pt idx="66">
                  <c:v>3.3975582144955752</c:v>
                </c:pt>
                <c:pt idx="67">
                  <c:v>3.3471273953140326</c:v>
                </c:pt>
                <c:pt idx="68">
                  <c:v>3.2970716642564639</c:v>
                </c:pt>
                <c:pt idx="69">
                  <c:v>3.247391081147498</c:v>
                </c:pt>
                <c:pt idx="70">
                  <c:v>3.1980857053756608</c:v>
                </c:pt>
                <c:pt idx="71">
                  <c:v>3.149155595893717</c:v>
                </c:pt>
                <c:pt idx="72">
                  <c:v>3.100600811217646</c:v>
                </c:pt>
                <c:pt idx="73">
                  <c:v>3.05242140942687</c:v>
                </c:pt>
                <c:pt idx="74">
                  <c:v>3.0046174481632306</c:v>
                </c:pt>
                <c:pt idx="75">
                  <c:v>2.9571889846315571</c:v>
                </c:pt>
                <c:pt idx="76">
                  <c:v>2.910136075598416</c:v>
                </c:pt>
                <c:pt idx="77">
                  <c:v>2.8634587773925659</c:v>
                </c:pt>
                <c:pt idx="78">
                  <c:v>2.8171571459038205</c:v>
                </c:pt>
                <c:pt idx="79">
                  <c:v>2.7712312365833895</c:v>
                </c:pt>
                <c:pt idx="80">
                  <c:v>2.7256811044433107</c:v>
                </c:pt>
                <c:pt idx="81">
                  <c:v>2.6805068040559945</c:v>
                </c:pt>
                <c:pt idx="82">
                  <c:v>2.6357083895541109</c:v>
                </c:pt>
                <c:pt idx="83">
                  <c:v>2.5912859146300207</c:v>
                </c:pt>
                <c:pt idx="84">
                  <c:v>2.5472394325358891</c:v>
                </c:pt>
                <c:pt idx="85">
                  <c:v>2.5035689960827767</c:v>
                </c:pt>
                <c:pt idx="86">
                  <c:v>2.4602746576407526</c:v>
                </c:pt>
                <c:pt idx="87">
                  <c:v>2.4173564691385536</c:v>
                </c:pt>
                <c:pt idx="88">
                  <c:v>2.3748144820631296</c:v>
                </c:pt>
                <c:pt idx="89">
                  <c:v>2.332648747459416</c:v>
                </c:pt>
                <c:pt idx="90">
                  <c:v>2.2908593159297652</c:v>
                </c:pt>
                <c:pt idx="91">
                  <c:v>2.2494462376341744</c:v>
                </c:pt>
                <c:pt idx="92">
                  <c:v>2.2084095622897166</c:v>
                </c:pt>
                <c:pt idx="93">
                  <c:v>2.1677493391699727</c:v>
                </c:pt>
                <c:pt idx="94">
                  <c:v>2.1274656171052584</c:v>
                </c:pt>
                <c:pt idx="95">
                  <c:v>2.0875584444818287</c:v>
                </c:pt>
                <c:pt idx="96">
                  <c:v>2.0480278692421052</c:v>
                </c:pt>
                <c:pt idx="97">
                  <c:v>2.0088739388837666</c:v>
                </c:pt>
                <c:pt idx="98">
                  <c:v>1.9700967004602035</c:v>
                </c:pt>
                <c:pt idx="99">
                  <c:v>1.9316962005793812</c:v>
                </c:pt>
                <c:pt idx="100">
                  <c:v>1.8936724854044087</c:v>
                </c:pt>
                <c:pt idx="101">
                  <c:v>1.8560256006528562</c:v>
                </c:pt>
                <c:pt idx="102">
                  <c:v>1.8187555915960729</c:v>
                </c:pt>
                <c:pt idx="103">
                  <c:v>1.7818625030599833</c:v>
                </c:pt>
                <c:pt idx="104">
                  <c:v>1.7453463794236086</c:v>
                </c:pt>
                <c:pt idx="105">
                  <c:v>1.7092072646197494</c:v>
                </c:pt>
                <c:pt idx="106">
                  <c:v>1.6734452021341895</c:v>
                </c:pt>
                <c:pt idx="107">
                  <c:v>1.6380602350056961</c:v>
                </c:pt>
                <c:pt idx="108">
                  <c:v>1.6030524058254514</c:v>
                </c:pt>
                <c:pt idx="109">
                  <c:v>1.5684217567372798</c:v>
                </c:pt>
                <c:pt idx="110">
                  <c:v>1.5341683294368522</c:v>
                </c:pt>
                <c:pt idx="111">
                  <c:v>1.5002921651719134</c:v>
                </c:pt>
                <c:pt idx="112">
                  <c:v>1.4667933047417137</c:v>
                </c:pt>
                <c:pt idx="113">
                  <c:v>1.4336717884970085</c:v>
                </c:pt>
                <c:pt idx="114">
                  <c:v>1.4009276563394906</c:v>
                </c:pt>
                <c:pt idx="115">
                  <c:v>1.3685609477217895</c:v>
                </c:pt>
                <c:pt idx="116">
                  <c:v>1.3365717016473582</c:v>
                </c:pt>
                <c:pt idx="117">
                  <c:v>1.3049599566699044</c:v>
                </c:pt>
                <c:pt idx="118">
                  <c:v>1.2737257508932771</c:v>
                </c:pt>
                <c:pt idx="119">
                  <c:v>1.2428691219715802</c:v>
                </c:pt>
                <c:pt idx="120">
                  <c:v>1.2123901071083765</c:v>
                </c:pt>
                <c:pt idx="121">
                  <c:v>1.1822887430568016</c:v>
                </c:pt>
                <c:pt idx="122">
                  <c:v>1.1525650661193367</c:v>
                </c:pt>
                <c:pt idx="123">
                  <c:v>1.1232191121475807</c:v>
                </c:pt>
                <c:pt idx="124">
                  <c:v>1.0942509165415686</c:v>
                </c:pt>
                <c:pt idx="125">
                  <c:v>1.0656605142507942</c:v>
                </c:pt>
                <c:pt idx="126">
                  <c:v>1.0374479397723917</c:v>
                </c:pt>
                <c:pt idx="127">
                  <c:v>1.0096132271520446</c:v>
                </c:pt>
                <c:pt idx="128">
                  <c:v>0.98215640998364506</c:v>
                </c:pt>
                <c:pt idx="129">
                  <c:v>0.95507752140861157</c:v>
                </c:pt>
                <c:pt idx="130">
                  <c:v>0.92837659411611639</c:v>
                </c:pt>
                <c:pt idx="131">
                  <c:v>0.90205366034263079</c:v>
                </c:pt>
                <c:pt idx="132">
                  <c:v>0.87610875187203874</c:v>
                </c:pt>
                <c:pt idx="133">
                  <c:v>0.85054190003518215</c:v>
                </c:pt>
                <c:pt idx="134">
                  <c:v>0.82535313570974722</c:v>
                </c:pt>
                <c:pt idx="135">
                  <c:v>0.80054248932015071</c:v>
                </c:pt>
                <c:pt idx="136">
                  <c:v>0.77610999083697152</c:v>
                </c:pt>
                <c:pt idx="137">
                  <c:v>0.75205566977751914</c:v>
                </c:pt>
                <c:pt idx="138">
                  <c:v>0.72837955520503783</c:v>
                </c:pt>
                <c:pt idx="139">
                  <c:v>0.70508167572870661</c:v>
                </c:pt>
                <c:pt idx="140">
                  <c:v>0.68216205950341191</c:v>
                </c:pt>
                <c:pt idx="141">
                  <c:v>0.65962073422986123</c:v>
                </c:pt>
                <c:pt idx="142">
                  <c:v>0.63745772715401472</c:v>
                </c:pt>
                <c:pt idx="143">
                  <c:v>0.61567306506719888</c:v>
                </c:pt>
                <c:pt idx="144">
                  <c:v>0.59426677430565178</c:v>
                </c:pt>
                <c:pt idx="145">
                  <c:v>0.57323888075086415</c:v>
                </c:pt>
                <c:pt idx="146">
                  <c:v>0.55258940982889726</c:v>
                </c:pt>
                <c:pt idx="147">
                  <c:v>0.53231838651061025</c:v>
                </c:pt>
                <c:pt idx="148">
                  <c:v>0.51242583531120545</c:v>
                </c:pt>
                <c:pt idx="149">
                  <c:v>0.49291178029034199</c:v>
                </c:pt>
                <c:pt idx="150">
                  <c:v>0.47377624505190852</c:v>
                </c:pt>
                <c:pt idx="151">
                  <c:v>0.45501925274356836</c:v>
                </c:pt>
                <c:pt idx="152">
                  <c:v>0.43664082605732801</c:v>
                </c:pt>
                <c:pt idx="153">
                  <c:v>0.41864098722862764</c:v>
                </c:pt>
                <c:pt idx="154">
                  <c:v>0.40101975803668211</c:v>
                </c:pt>
                <c:pt idx="155">
                  <c:v>0.38377715980436733</c:v>
                </c:pt>
                <c:pt idx="156">
                  <c:v>0.36691321339753813</c:v>
                </c:pt>
                <c:pt idx="157">
                  <c:v>0.35042793922582405</c:v>
                </c:pt>
                <c:pt idx="158">
                  <c:v>0.33432135724160617</c:v>
                </c:pt>
                <c:pt idx="159">
                  <c:v>0.31859348694035816</c:v>
                </c:pt>
                <c:pt idx="160">
                  <c:v>0.30324434736053263</c:v>
                </c:pt>
                <c:pt idx="161">
                  <c:v>0.2882739570833337</c:v>
                </c:pt>
                <c:pt idx="162">
                  <c:v>0.27368233423260335</c:v>
                </c:pt>
                <c:pt idx="163">
                  <c:v>0.25946949647482143</c:v>
                </c:pt>
                <c:pt idx="164">
                  <c:v>0.24563546101887823</c:v>
                </c:pt>
                <c:pt idx="165">
                  <c:v>0.23218024461584719</c:v>
                </c:pt>
                <c:pt idx="166">
                  <c:v>0.21910386355932587</c:v>
                </c:pt>
                <c:pt idx="167">
                  <c:v>0.2064063336848676</c:v>
                </c:pt>
                <c:pt idx="168">
                  <c:v>0.1940876703702088</c:v>
                </c:pt>
                <c:pt idx="169">
                  <c:v>0.18214788853492792</c:v>
                </c:pt>
                <c:pt idx="170">
                  <c:v>0.17058700264055915</c:v>
                </c:pt>
                <c:pt idx="171">
                  <c:v>0.15940502669025136</c:v>
                </c:pt>
                <c:pt idx="172">
                  <c:v>0.14860197422922283</c:v>
                </c:pt>
                <c:pt idx="173">
                  <c:v>0.13817785834385177</c:v>
                </c:pt>
                <c:pt idx="174">
                  <c:v>0.12813269166235841</c:v>
                </c:pt>
                <c:pt idx="175">
                  <c:v>0.11846648635435031</c:v>
                </c:pt>
                <c:pt idx="176">
                  <c:v>0.10917925413070861</c:v>
                </c:pt>
                <c:pt idx="177">
                  <c:v>0.10027100624370178</c:v>
                </c:pt>
                <c:pt idx="178">
                  <c:v>9.1741753486985544E-2</c:v>
                </c:pt>
                <c:pt idx="179">
                  <c:v>8.35915061952619E-2</c:v>
                </c:pt>
                <c:pt idx="180">
                  <c:v>7.5820274244165375E-2</c:v>
                </c:pt>
                <c:pt idx="181">
                  <c:v>6.8428067050945174E-2</c:v>
                </c:pt>
                <c:pt idx="182">
                  <c:v>6.1414893573100926E-2</c:v>
                </c:pt>
                <c:pt idx="183">
                  <c:v>5.4780762309746933E-2</c:v>
                </c:pt>
                <c:pt idx="184">
                  <c:v>4.8525681300475298E-2</c:v>
                </c:pt>
                <c:pt idx="185">
                  <c:v>4.2649658125924361E-2</c:v>
                </c:pt>
                <c:pt idx="186">
                  <c:v>3.7152699907551323E-2</c:v>
                </c:pt>
                <c:pt idx="187">
                  <c:v>3.2034813307291188E-2</c:v>
                </c:pt>
                <c:pt idx="188">
                  <c:v>2.7296004528125195E-2</c:v>
                </c:pt>
                <c:pt idx="189">
                  <c:v>2.2936279313512387E-2</c:v>
                </c:pt>
                <c:pt idx="190">
                  <c:v>1.8955642947844353E-2</c:v>
                </c:pt>
                <c:pt idx="191">
                  <c:v>1.5354100255649428E-2</c:v>
                </c:pt>
                <c:pt idx="192">
                  <c:v>1.2131655602502178E-2</c:v>
                </c:pt>
                <c:pt idx="193">
                  <c:v>9.2883128942276016E-3</c:v>
                </c:pt>
                <c:pt idx="194">
                  <c:v>6.8240755773558703E-3</c:v>
                </c:pt>
                <c:pt idx="195">
                  <c:v>4.7389466388949586E-3</c:v>
                </c:pt>
                <c:pt idx="196">
                  <c:v>3.032928606103269E-3</c:v>
                </c:pt>
                <c:pt idx="197">
                  <c:v>1.7060235472854401E-3</c:v>
                </c:pt>
                <c:pt idx="198">
                  <c:v>7.5823307065547851E-4</c:v>
                </c:pt>
                <c:pt idx="199">
                  <c:v>1.895583251325661E-4</c:v>
                </c:pt>
                <c:pt idx="200">
                  <c:v>0</c:v>
                </c:pt>
                <c:pt idx="201">
                  <c:v>1.895583251325661E-4</c:v>
                </c:pt>
                <c:pt idx="202">
                  <c:v>7.5823307065547851E-4</c:v>
                </c:pt>
                <c:pt idx="203">
                  <c:v>1.7060235472854401E-3</c:v>
                </c:pt>
                <c:pt idx="204">
                  <c:v>3.032928606103269E-3</c:v>
                </c:pt>
                <c:pt idx="205">
                  <c:v>4.7389466388949586E-3</c:v>
                </c:pt>
                <c:pt idx="206">
                  <c:v>6.8240755773558703E-3</c:v>
                </c:pt>
                <c:pt idx="207">
                  <c:v>9.2883128942276016E-3</c:v>
                </c:pt>
                <c:pt idx="208">
                  <c:v>1.2131655602502178E-2</c:v>
                </c:pt>
                <c:pt idx="209">
                  <c:v>1.5354100255649428E-2</c:v>
                </c:pt>
                <c:pt idx="210">
                  <c:v>1.8955642947844353E-2</c:v>
                </c:pt>
                <c:pt idx="211">
                  <c:v>2.2936279313512387E-2</c:v>
                </c:pt>
                <c:pt idx="212">
                  <c:v>2.7296004528125195E-2</c:v>
                </c:pt>
                <c:pt idx="213">
                  <c:v>3.2034813307291188E-2</c:v>
                </c:pt>
                <c:pt idx="214">
                  <c:v>3.7152699907551323E-2</c:v>
                </c:pt>
                <c:pt idx="215">
                  <c:v>4.2649658125924361E-2</c:v>
                </c:pt>
                <c:pt idx="216">
                  <c:v>4.8525681300475298E-2</c:v>
                </c:pt>
                <c:pt idx="217">
                  <c:v>5.4780762309746933E-2</c:v>
                </c:pt>
                <c:pt idx="218">
                  <c:v>6.1414893573100926E-2</c:v>
                </c:pt>
                <c:pt idx="219">
                  <c:v>6.8428067050945174E-2</c:v>
                </c:pt>
                <c:pt idx="220">
                  <c:v>7.5820274244165375E-2</c:v>
                </c:pt>
                <c:pt idx="221">
                  <c:v>8.35915061952619E-2</c:v>
                </c:pt>
                <c:pt idx="222">
                  <c:v>9.1741753486985544E-2</c:v>
                </c:pt>
                <c:pt idx="223">
                  <c:v>0.10027100624370178</c:v>
                </c:pt>
                <c:pt idx="224">
                  <c:v>0.10917925413070861</c:v>
                </c:pt>
                <c:pt idx="225">
                  <c:v>0.11846648635435031</c:v>
                </c:pt>
                <c:pt idx="226">
                  <c:v>0.12813269166235841</c:v>
                </c:pt>
                <c:pt idx="227">
                  <c:v>0.13817785834385177</c:v>
                </c:pt>
                <c:pt idx="228">
                  <c:v>0.14860197422922283</c:v>
                </c:pt>
                <c:pt idx="229">
                  <c:v>0.15940502669025136</c:v>
                </c:pt>
                <c:pt idx="230">
                  <c:v>0.17058700264055915</c:v>
                </c:pt>
                <c:pt idx="231">
                  <c:v>0.18214788853492792</c:v>
                </c:pt>
                <c:pt idx="232">
                  <c:v>0.1940876703702088</c:v>
                </c:pt>
                <c:pt idx="233">
                  <c:v>0.2064063336848676</c:v>
                </c:pt>
                <c:pt idx="234">
                  <c:v>0.21910386355932587</c:v>
                </c:pt>
                <c:pt idx="235">
                  <c:v>0.23218024461584719</c:v>
                </c:pt>
                <c:pt idx="236">
                  <c:v>0.24563546101887823</c:v>
                </c:pt>
                <c:pt idx="237">
                  <c:v>0.25946949647482143</c:v>
                </c:pt>
                <c:pt idx="238">
                  <c:v>0.27368233423260335</c:v>
                </c:pt>
                <c:pt idx="239">
                  <c:v>0.2882739570833337</c:v>
                </c:pt>
                <c:pt idx="240">
                  <c:v>0.30324434736053263</c:v>
                </c:pt>
                <c:pt idx="241">
                  <c:v>0.31859348694035816</c:v>
                </c:pt>
                <c:pt idx="242">
                  <c:v>0.33432135724160617</c:v>
                </c:pt>
                <c:pt idx="243">
                  <c:v>0.35042793922582405</c:v>
                </c:pt>
                <c:pt idx="244">
                  <c:v>0.36691321339753813</c:v>
                </c:pt>
                <c:pt idx="245">
                  <c:v>0.38377715980436733</c:v>
                </c:pt>
                <c:pt idx="246">
                  <c:v>0.40101975803668211</c:v>
                </c:pt>
                <c:pt idx="247">
                  <c:v>0.41864098722862764</c:v>
                </c:pt>
                <c:pt idx="248">
                  <c:v>0.43664082605732801</c:v>
                </c:pt>
                <c:pt idx="249">
                  <c:v>0.45501925274356836</c:v>
                </c:pt>
                <c:pt idx="250">
                  <c:v>0.47377624505190852</c:v>
                </c:pt>
                <c:pt idx="251">
                  <c:v>0.49291178029034199</c:v>
                </c:pt>
                <c:pt idx="252">
                  <c:v>0.51242583531120545</c:v>
                </c:pt>
                <c:pt idx="253">
                  <c:v>0.53231838651061025</c:v>
                </c:pt>
                <c:pt idx="254">
                  <c:v>0.55258940982901095</c:v>
                </c:pt>
                <c:pt idx="255">
                  <c:v>0.57323888075086415</c:v>
                </c:pt>
                <c:pt idx="256">
                  <c:v>0.59426677430565178</c:v>
                </c:pt>
                <c:pt idx="257">
                  <c:v>0.61567306506719888</c:v>
                </c:pt>
                <c:pt idx="258">
                  <c:v>0.63745772715401472</c:v>
                </c:pt>
                <c:pt idx="259">
                  <c:v>0.65962073422986123</c:v>
                </c:pt>
                <c:pt idx="260">
                  <c:v>0.68216205950341191</c:v>
                </c:pt>
                <c:pt idx="261">
                  <c:v>0.70508167572870661</c:v>
                </c:pt>
                <c:pt idx="262">
                  <c:v>0.72837955520503783</c:v>
                </c:pt>
                <c:pt idx="263">
                  <c:v>0.75205566977751914</c:v>
                </c:pt>
                <c:pt idx="264">
                  <c:v>0.77610999083697152</c:v>
                </c:pt>
                <c:pt idx="265">
                  <c:v>0.80054248932015071</c:v>
                </c:pt>
                <c:pt idx="266">
                  <c:v>0.82535313570974722</c:v>
                </c:pt>
                <c:pt idx="267">
                  <c:v>0.85054190003518215</c:v>
                </c:pt>
                <c:pt idx="268">
                  <c:v>0.87610875187203874</c:v>
                </c:pt>
                <c:pt idx="269">
                  <c:v>0.90205366034263079</c:v>
                </c:pt>
                <c:pt idx="270">
                  <c:v>0.92837659411611639</c:v>
                </c:pt>
                <c:pt idx="271">
                  <c:v>0.95507752140861157</c:v>
                </c:pt>
                <c:pt idx="272">
                  <c:v>0.98215640998364506</c:v>
                </c:pt>
                <c:pt idx="273">
                  <c:v>1.0096132271520446</c:v>
                </c:pt>
                <c:pt idx="274">
                  <c:v>1.0374479397723917</c:v>
                </c:pt>
                <c:pt idx="275">
                  <c:v>1.0656605142507942</c:v>
                </c:pt>
                <c:pt idx="276">
                  <c:v>1.0942509165415686</c:v>
                </c:pt>
                <c:pt idx="277">
                  <c:v>1.1232191121475807</c:v>
                </c:pt>
                <c:pt idx="278">
                  <c:v>1.1525650661193367</c:v>
                </c:pt>
                <c:pt idx="279">
                  <c:v>1.1822887430568016</c:v>
                </c:pt>
                <c:pt idx="280">
                  <c:v>1.2123901071083765</c:v>
                </c:pt>
                <c:pt idx="281">
                  <c:v>1.2428691219715802</c:v>
                </c:pt>
                <c:pt idx="282">
                  <c:v>1.2737257508932771</c:v>
                </c:pt>
                <c:pt idx="283">
                  <c:v>1.3049599566699044</c:v>
                </c:pt>
                <c:pt idx="284">
                  <c:v>1.3365717016473582</c:v>
                </c:pt>
                <c:pt idx="285">
                  <c:v>1.3685609477217895</c:v>
                </c:pt>
                <c:pt idx="286">
                  <c:v>1.4009276563394906</c:v>
                </c:pt>
                <c:pt idx="287">
                  <c:v>1.4336717884970085</c:v>
                </c:pt>
                <c:pt idx="288">
                  <c:v>1.4667933047417137</c:v>
                </c:pt>
                <c:pt idx="289">
                  <c:v>1.5002921651719134</c:v>
                </c:pt>
                <c:pt idx="290">
                  <c:v>1.5341683294368522</c:v>
                </c:pt>
                <c:pt idx="291">
                  <c:v>1.5684217567372798</c:v>
                </c:pt>
                <c:pt idx="292">
                  <c:v>1.6030524058254514</c:v>
                </c:pt>
                <c:pt idx="293">
                  <c:v>1.6380602350056961</c:v>
                </c:pt>
                <c:pt idx="294">
                  <c:v>1.6734452021343031</c:v>
                </c:pt>
                <c:pt idx="295">
                  <c:v>1.7092072646197494</c:v>
                </c:pt>
                <c:pt idx="296">
                  <c:v>1.7453463794236086</c:v>
                </c:pt>
                <c:pt idx="297">
                  <c:v>1.7818625030599833</c:v>
                </c:pt>
                <c:pt idx="298">
                  <c:v>1.8187555915960729</c:v>
                </c:pt>
                <c:pt idx="299">
                  <c:v>1.8560256006528562</c:v>
                </c:pt>
                <c:pt idx="300">
                  <c:v>1.8936724854044087</c:v>
                </c:pt>
                <c:pt idx="301">
                  <c:v>1.9316962005793812</c:v>
                </c:pt>
                <c:pt idx="302">
                  <c:v>1.9700967004602035</c:v>
                </c:pt>
                <c:pt idx="303">
                  <c:v>2.0088739388837666</c:v>
                </c:pt>
                <c:pt idx="304">
                  <c:v>2.0480278692421052</c:v>
                </c:pt>
                <c:pt idx="305">
                  <c:v>2.0875584444818287</c:v>
                </c:pt>
                <c:pt idx="306">
                  <c:v>2.1274656171052584</c:v>
                </c:pt>
                <c:pt idx="307">
                  <c:v>2.1677493391699727</c:v>
                </c:pt>
                <c:pt idx="308">
                  <c:v>2.2084095622897166</c:v>
                </c:pt>
                <c:pt idx="309">
                  <c:v>2.2494462376341744</c:v>
                </c:pt>
                <c:pt idx="310">
                  <c:v>2.2908593159297652</c:v>
                </c:pt>
                <c:pt idx="311">
                  <c:v>2.332648747459416</c:v>
                </c:pt>
                <c:pt idx="312">
                  <c:v>2.3748144820631296</c:v>
                </c:pt>
                <c:pt idx="313">
                  <c:v>2.4173564691386673</c:v>
                </c:pt>
                <c:pt idx="314">
                  <c:v>2.4602746576407526</c:v>
                </c:pt>
                <c:pt idx="315">
                  <c:v>2.5035689960827767</c:v>
                </c:pt>
                <c:pt idx="316">
                  <c:v>2.5472394325358891</c:v>
                </c:pt>
                <c:pt idx="317">
                  <c:v>2.5912859146300207</c:v>
                </c:pt>
                <c:pt idx="318">
                  <c:v>2.6357083895541109</c:v>
                </c:pt>
                <c:pt idx="319">
                  <c:v>2.6805068040559945</c:v>
                </c:pt>
                <c:pt idx="320">
                  <c:v>2.7256811044433107</c:v>
                </c:pt>
                <c:pt idx="321">
                  <c:v>2.7712312365833895</c:v>
                </c:pt>
                <c:pt idx="322">
                  <c:v>2.8171571459038205</c:v>
                </c:pt>
                <c:pt idx="323">
                  <c:v>2.8634587773925659</c:v>
                </c:pt>
                <c:pt idx="324">
                  <c:v>2.910136075598416</c:v>
                </c:pt>
                <c:pt idx="325">
                  <c:v>2.9571889846315571</c:v>
                </c:pt>
                <c:pt idx="326">
                  <c:v>3.0046174481632306</c:v>
                </c:pt>
                <c:pt idx="327">
                  <c:v>3.05242140942687</c:v>
                </c:pt>
                <c:pt idx="328">
                  <c:v>3.1006008112177597</c:v>
                </c:pt>
                <c:pt idx="329">
                  <c:v>3.1491555958938307</c:v>
                </c:pt>
                <c:pt idx="330">
                  <c:v>3.1980857053757745</c:v>
                </c:pt>
                <c:pt idx="331">
                  <c:v>3.247391081147498</c:v>
                </c:pt>
                <c:pt idx="332">
                  <c:v>3.2970716642564639</c:v>
                </c:pt>
                <c:pt idx="333">
                  <c:v>3.3471273953140326</c:v>
                </c:pt>
                <c:pt idx="334">
                  <c:v>3.3975582144955752</c:v>
                </c:pt>
                <c:pt idx="335">
                  <c:v>3.4483640615411559</c:v>
                </c:pt>
                <c:pt idx="336">
                  <c:v>3.4995448757558734</c:v>
                </c:pt>
                <c:pt idx="337">
                  <c:v>3.5511005960098601</c:v>
                </c:pt>
                <c:pt idx="338">
                  <c:v>3.6030311607391923</c:v>
                </c:pt>
                <c:pt idx="339">
                  <c:v>3.6553365079458899</c:v>
                </c:pt>
                <c:pt idx="340">
                  <c:v>3.708016575198144</c:v>
                </c:pt>
                <c:pt idx="341">
                  <c:v>3.7610712996311122</c:v>
                </c:pt>
                <c:pt idx="342">
                  <c:v>3.8145006179470329</c:v>
                </c:pt>
                <c:pt idx="343">
                  <c:v>3.8683044664155659</c:v>
                </c:pt>
                <c:pt idx="344">
                  <c:v>3.9224827808742475</c:v>
                </c:pt>
                <c:pt idx="345">
                  <c:v>3.977035496728945</c:v>
                </c:pt>
                <c:pt idx="346">
                  <c:v>4.031962548954084</c:v>
                </c:pt>
                <c:pt idx="347">
                  <c:v>4.0872638720931036</c:v>
                </c:pt>
                <c:pt idx="348">
                  <c:v>4.1429394002589106</c:v>
                </c:pt>
                <c:pt idx="349">
                  <c:v>4.1989890671342209</c:v>
                </c:pt>
                <c:pt idx="350">
                  <c:v>4.2554128059717868</c:v>
                </c:pt>
                <c:pt idx="351">
                  <c:v>4.3122105495949654</c:v>
                </c:pt>
                <c:pt idx="352">
                  <c:v>4.3693822303981733</c:v>
                </c:pt>
                <c:pt idx="353">
                  <c:v>4.4269277803468867</c:v>
                </c:pt>
                <c:pt idx="354">
                  <c:v>4.4848471309790057</c:v>
                </c:pt>
                <c:pt idx="355">
                  <c:v>4.5431402134038308</c:v>
                </c:pt>
                <c:pt idx="356">
                  <c:v>4.6018069583038823</c:v>
                </c:pt>
                <c:pt idx="357">
                  <c:v>4.6608472959339906</c:v>
                </c:pt>
                <c:pt idx="358">
                  <c:v>4.7202611561228878</c:v>
                </c:pt>
                <c:pt idx="359">
                  <c:v>4.7800484682729802</c:v>
                </c:pt>
                <c:pt idx="360">
                  <c:v>4.8402091613608036</c:v>
                </c:pt>
                <c:pt idx="361">
                  <c:v>4.9007431639375909</c:v>
                </c:pt>
                <c:pt idx="362">
                  <c:v>4.9616504041295002</c:v>
                </c:pt>
                <c:pt idx="363">
                  <c:v>5.0229308096384102</c:v>
                </c:pt>
                <c:pt idx="364">
                  <c:v>5.0845843077415793</c:v>
                </c:pt>
                <c:pt idx="365">
                  <c:v>5.1466108252933509</c:v>
                </c:pt>
                <c:pt idx="366">
                  <c:v>5.2090102887240164</c:v>
                </c:pt>
                <c:pt idx="367">
                  <c:v>5.2717826240415206</c:v>
                </c:pt>
                <c:pt idx="368">
                  <c:v>5.3349277568313482</c:v>
                </c:pt>
                <c:pt idx="369">
                  <c:v>5.3984456122568645</c:v>
                </c:pt>
                <c:pt idx="370">
                  <c:v>5.4623361150601113</c:v>
                </c:pt>
                <c:pt idx="371">
                  <c:v>5.5265991895616935</c:v>
                </c:pt>
                <c:pt idx="372">
                  <c:v>5.591234759662143</c:v>
                </c:pt>
                <c:pt idx="373">
                  <c:v>5.6562427488412368</c:v>
                </c:pt>
                <c:pt idx="374">
                  <c:v>5.7216230801593611</c:v>
                </c:pt>
                <c:pt idx="375">
                  <c:v>5.7873756762573976</c:v>
                </c:pt>
                <c:pt idx="376">
                  <c:v>5.8535004593572921</c:v>
                </c:pt>
                <c:pt idx="377">
                  <c:v>5.9199973512628503</c:v>
                </c:pt>
                <c:pt idx="378">
                  <c:v>5.9868662733597375</c:v>
                </c:pt>
                <c:pt idx="379">
                  <c:v>6.0541071466161611</c:v>
                </c:pt>
                <c:pt idx="380">
                  <c:v>6.1217198915834388</c:v>
                </c:pt>
                <c:pt idx="381">
                  <c:v>6.1897044283962259</c:v>
                </c:pt>
                <c:pt idx="382">
                  <c:v>6.2580606767727431</c:v>
                </c:pt>
                <c:pt idx="383">
                  <c:v>6.3267885560160266</c:v>
                </c:pt>
                <c:pt idx="384">
                  <c:v>6.3958879850138146</c:v>
                </c:pt>
                <c:pt idx="385">
                  <c:v>6.465358882239002</c:v>
                </c:pt>
                <c:pt idx="386">
                  <c:v>6.5352011657504363</c:v>
                </c:pt>
                <c:pt idx="387">
                  <c:v>6.6054147531929175</c:v>
                </c:pt>
                <c:pt idx="388">
                  <c:v>6.675999561798335</c:v>
                </c:pt>
                <c:pt idx="389">
                  <c:v>6.7469555083855539</c:v>
                </c:pt>
                <c:pt idx="390">
                  <c:v>6.8182825093610973</c:v>
                </c:pt>
                <c:pt idx="391">
                  <c:v>6.8899804807196006</c:v>
                </c:pt>
                <c:pt idx="392">
                  <c:v>6.9620493380446078</c:v>
                </c:pt>
                <c:pt idx="393">
                  <c:v>7.034488996508685</c:v>
                </c:pt>
                <c:pt idx="394">
                  <c:v>7.1072993708737613</c:v>
                </c:pt>
                <c:pt idx="395">
                  <c:v>7.1804803754922659</c:v>
                </c:pt>
                <c:pt idx="396">
                  <c:v>7.254031924306787</c:v>
                </c:pt>
                <c:pt idx="397">
                  <c:v>7.3279539308515496</c:v>
                </c:pt>
                <c:pt idx="398">
                  <c:v>7.4022463082519607</c:v>
                </c:pt>
                <c:pt idx="399">
                  <c:v>7.4769089692257467</c:v>
                </c:pt>
                <c:pt idx="400">
                  <c:v>7.5519418260831799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DC2-42FE-8B86-6B2C04069EF4}"/>
            </c:ext>
          </c:extLst>
        </c:ser>
        <c:ser>
          <c:idx val="8"/>
          <c:order val="8"/>
          <c:tx>
            <c:strRef>
              <c:f>Calculation2!$Q$5</c:f>
              <c:strCache>
                <c:ptCount val="1"/>
                <c:pt idx="0">
                  <c:v>Bore radius Boundary</c:v>
                </c:pt>
              </c:strCache>
            </c:strRef>
          </c:tx>
          <c:spPr>
            <a:ln w="9525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Calculation2!$Q$6:$Q$406</c:f>
              <c:numCache>
                <c:formatCode>0.00</c:formatCode>
                <c:ptCount val="401"/>
                <c:pt idx="0">
                  <c:v>23.266856925472894</c:v>
                </c:pt>
                <c:pt idx="1">
                  <c:v>23.19305046330021</c:v>
                </c:pt>
                <c:pt idx="2">
                  <c:v>23.119608334708573</c:v>
                </c:pt>
                <c:pt idx="3">
                  <c:v>23.046530623199942</c:v>
                </c:pt>
                <c:pt idx="4">
                  <c:v>22.973817411887808</c:v>
                </c:pt>
                <c:pt idx="5">
                  <c:v>22.901468783495943</c:v>
                </c:pt>
                <c:pt idx="6">
                  <c:v>22.829484820358061</c:v>
                </c:pt>
                <c:pt idx="7">
                  <c:v>22.75786560441793</c:v>
                </c:pt>
                <c:pt idx="8">
                  <c:v>22.686611217228005</c:v>
                </c:pt>
                <c:pt idx="9">
                  <c:v>22.615721739949663</c:v>
                </c:pt>
                <c:pt idx="10">
                  <c:v>22.545197253352512</c:v>
                </c:pt>
                <c:pt idx="11">
                  <c:v>22.475037837814057</c:v>
                </c:pt>
                <c:pt idx="12">
                  <c:v>22.405243573318785</c:v>
                </c:pt>
                <c:pt idx="13">
                  <c:v>22.335814539458511</c:v>
                </c:pt>
                <c:pt idx="14">
                  <c:v>22.266750815431237</c:v>
                </c:pt>
                <c:pt idx="15">
                  <c:v>22.198052480041042</c:v>
                </c:pt>
                <c:pt idx="16">
                  <c:v>22.129719611697624</c:v>
                </c:pt>
                <c:pt idx="17">
                  <c:v>22.061752288415732</c:v>
                </c:pt>
                <c:pt idx="18">
                  <c:v>21.994150587814829</c:v>
                </c:pt>
                <c:pt idx="19">
                  <c:v>21.926914587118745</c:v>
                </c:pt>
                <c:pt idx="20">
                  <c:v>21.860044363154998</c:v>
                </c:pt>
                <c:pt idx="21">
                  <c:v>21.79353999235434</c:v>
                </c:pt>
                <c:pt idx="22">
                  <c:v>21.727401550750869</c:v>
                </c:pt>
                <c:pt idx="23">
                  <c:v>21.661629113981007</c:v>
                </c:pt>
                <c:pt idx="24">
                  <c:v>21.596222757283158</c:v>
                </c:pt>
                <c:pt idx="25">
                  <c:v>21.531182555497708</c:v>
                </c:pt>
                <c:pt idx="26">
                  <c:v>21.466508583066002</c:v>
                </c:pt>
                <c:pt idx="27">
                  <c:v>21.402200914030459</c:v>
                </c:pt>
                <c:pt idx="28">
                  <c:v>21.338259622033775</c:v>
                </c:pt>
                <c:pt idx="29">
                  <c:v>21.274684780318807</c:v>
                </c:pt>
                <c:pt idx="30">
                  <c:v>21.211476461727898</c:v>
                </c:pt>
                <c:pt idx="31">
                  <c:v>21.148634738702526</c:v>
                </c:pt>
                <c:pt idx="32">
                  <c:v>21.086159683283199</c:v>
                </c:pt>
                <c:pt idx="33">
                  <c:v>21.024051367108427</c:v>
                </c:pt>
                <c:pt idx="34">
                  <c:v>20.962309861414951</c:v>
                </c:pt>
                <c:pt idx="35">
                  <c:v>20.900935237037061</c:v>
                </c:pt>
                <c:pt idx="36">
                  <c:v>20.839927564406139</c:v>
                </c:pt>
                <c:pt idx="37">
                  <c:v>20.779286913550436</c:v>
                </c:pt>
                <c:pt idx="38">
                  <c:v>20.719013354094272</c:v>
                </c:pt>
                <c:pt idx="39">
                  <c:v>20.65910695525838</c:v>
                </c:pt>
                <c:pt idx="40">
                  <c:v>20.599567785858881</c:v>
                </c:pt>
                <c:pt idx="41">
                  <c:v>20.540395914306941</c:v>
                </c:pt>
                <c:pt idx="42">
                  <c:v>20.481591408608779</c:v>
                </c:pt>
                <c:pt idx="43">
                  <c:v>20.423154336364746</c:v>
                </c:pt>
                <c:pt idx="44">
                  <c:v>20.365084764769676</c:v>
                </c:pt>
                <c:pt idx="45">
                  <c:v>20.307382760611404</c:v>
                </c:pt>
                <c:pt idx="46">
                  <c:v>20.250048390271786</c:v>
                </c:pt>
                <c:pt idx="47">
                  <c:v>20.193081719725228</c:v>
                </c:pt>
                <c:pt idx="48">
                  <c:v>20.13648281453834</c:v>
                </c:pt>
                <c:pt idx="49">
                  <c:v>20.080251739870391</c:v>
                </c:pt>
                <c:pt idx="50">
                  <c:v>20.024388560472175</c:v>
                </c:pt>
                <c:pt idx="51">
                  <c:v>19.968893340686122</c:v>
                </c:pt>
                <c:pt idx="52">
                  <c:v>19.91376614444539</c:v>
                </c:pt>
                <c:pt idx="53">
                  <c:v>19.859007035273862</c:v>
                </c:pt>
                <c:pt idx="54">
                  <c:v>19.804616076286152</c:v>
                </c:pt>
                <c:pt idx="55">
                  <c:v>19.750593330186348</c:v>
                </c:pt>
                <c:pt idx="56">
                  <c:v>19.696938859268471</c:v>
                </c:pt>
                <c:pt idx="57">
                  <c:v>19.64365272541545</c:v>
                </c:pt>
                <c:pt idx="58">
                  <c:v>19.590734990099463</c:v>
                </c:pt>
                <c:pt idx="59">
                  <c:v>19.538185714381143</c:v>
                </c:pt>
                <c:pt idx="60">
                  <c:v>19.486004958909234</c:v>
                </c:pt>
                <c:pt idx="61">
                  <c:v>19.434192783920253</c:v>
                </c:pt>
                <c:pt idx="62">
                  <c:v>19.382749249238373</c:v>
                </c:pt>
                <c:pt idx="63">
                  <c:v>19.331674414274858</c:v>
                </c:pt>
                <c:pt idx="64">
                  <c:v>19.28096833802806</c:v>
                </c:pt>
                <c:pt idx="65">
                  <c:v>19.230631079082286</c:v>
                </c:pt>
                <c:pt idx="66">
                  <c:v>19.180662695608476</c:v>
                </c:pt>
                <c:pt idx="67">
                  <c:v>19.13106324536318</c:v>
                </c:pt>
                <c:pt idx="68">
                  <c:v>19.081832785688448</c:v>
                </c:pt>
                <c:pt idx="69">
                  <c:v>19.032971373511486</c:v>
                </c:pt>
                <c:pt idx="70">
                  <c:v>18.984479065344431</c:v>
                </c:pt>
                <c:pt idx="71">
                  <c:v>18.936355917283777</c:v>
                </c:pt>
                <c:pt idx="72">
                  <c:v>18.888601985010382</c:v>
                </c:pt>
                <c:pt idx="73">
                  <c:v>18.841217323788783</c:v>
                </c:pt>
                <c:pt idx="74">
                  <c:v>18.794201988467307</c:v>
                </c:pt>
                <c:pt idx="75">
                  <c:v>18.747556033477167</c:v>
                </c:pt>
                <c:pt idx="76">
                  <c:v>18.701279512832912</c:v>
                </c:pt>
                <c:pt idx="77">
                  <c:v>18.655372480131405</c:v>
                </c:pt>
                <c:pt idx="78">
                  <c:v>18.609834988551938</c:v>
                </c:pt>
                <c:pt idx="79">
                  <c:v>18.564667090855892</c:v>
                </c:pt>
                <c:pt idx="80">
                  <c:v>18.519868839386049</c:v>
                </c:pt>
                <c:pt idx="81">
                  <c:v>18.475440286066828</c:v>
                </c:pt>
                <c:pt idx="82">
                  <c:v>18.431381482403822</c:v>
                </c:pt>
                <c:pt idx="83">
                  <c:v>18.387692479483235</c:v>
                </c:pt>
                <c:pt idx="84">
                  <c:v>18.344373327971766</c:v>
                </c:pt>
                <c:pt idx="85">
                  <c:v>18.301424078116611</c:v>
                </c:pt>
                <c:pt idx="86">
                  <c:v>18.258844779744436</c:v>
                </c:pt>
                <c:pt idx="87">
                  <c:v>18.216635482262063</c:v>
                </c:pt>
                <c:pt idx="88">
                  <c:v>18.174796234655219</c:v>
                </c:pt>
                <c:pt idx="89">
                  <c:v>18.1333270854891</c:v>
                </c:pt>
                <c:pt idx="90">
                  <c:v>18.092228082907354</c:v>
                </c:pt>
                <c:pt idx="91">
                  <c:v>18.051499274632192</c:v>
                </c:pt>
                <c:pt idx="92">
                  <c:v>18.011140707964387</c:v>
                </c:pt>
                <c:pt idx="93">
                  <c:v>17.971152429782251</c:v>
                </c:pt>
                <c:pt idx="94">
                  <c:v>17.931534486542091</c:v>
                </c:pt>
                <c:pt idx="95">
                  <c:v>17.892286924277641</c:v>
                </c:pt>
                <c:pt idx="96">
                  <c:v>17.853409788599492</c:v>
                </c:pt>
                <c:pt idx="97">
                  <c:v>17.814903124695661</c:v>
                </c:pt>
                <c:pt idx="98">
                  <c:v>17.776766977330112</c:v>
                </c:pt>
                <c:pt idx="99">
                  <c:v>17.739001390843782</c:v>
                </c:pt>
                <c:pt idx="100">
                  <c:v>17.701606409153442</c:v>
                </c:pt>
                <c:pt idx="101">
                  <c:v>17.664582075751809</c:v>
                </c:pt>
                <c:pt idx="102">
                  <c:v>17.627928433707325</c:v>
                </c:pt>
                <c:pt idx="103">
                  <c:v>17.59164552566358</c:v>
                </c:pt>
                <c:pt idx="104">
                  <c:v>17.555733393839432</c:v>
                </c:pt>
                <c:pt idx="105">
                  <c:v>17.520192080028551</c:v>
                </c:pt>
                <c:pt idx="106">
                  <c:v>17.485021625599302</c:v>
                </c:pt>
                <c:pt idx="107">
                  <c:v>17.450222071494409</c:v>
                </c:pt>
                <c:pt idx="108">
                  <c:v>17.415793458230723</c:v>
                </c:pt>
                <c:pt idx="109">
                  <c:v>17.381735825899</c:v>
                </c:pt>
                <c:pt idx="110">
                  <c:v>17.348049214163893</c:v>
                </c:pt>
                <c:pt idx="111">
                  <c:v>17.314733662263279</c:v>
                </c:pt>
                <c:pt idx="112">
                  <c:v>17.281789209008366</c:v>
                </c:pt>
                <c:pt idx="113">
                  <c:v>17.249215892783468</c:v>
                </c:pt>
                <c:pt idx="114">
                  <c:v>17.217013751545323</c:v>
                </c:pt>
                <c:pt idx="115">
                  <c:v>17.185182822823663</c:v>
                </c:pt>
                <c:pt idx="116">
                  <c:v>17.153723143720526</c:v>
                </c:pt>
                <c:pt idx="117">
                  <c:v>17.122634750909583</c:v>
                </c:pt>
                <c:pt idx="118">
                  <c:v>17.091917680637152</c:v>
                </c:pt>
                <c:pt idx="119">
                  <c:v>17.061571968720614</c:v>
                </c:pt>
                <c:pt idx="120">
                  <c:v>17.031597650549315</c:v>
                </c:pt>
                <c:pt idx="121">
                  <c:v>17.001994761083665</c:v>
                </c:pt>
                <c:pt idx="122">
                  <c:v>16.972763334855244</c:v>
                </c:pt>
                <c:pt idx="123">
                  <c:v>16.943903405966466</c:v>
                </c:pt>
                <c:pt idx="124">
                  <c:v>16.915415008090463</c:v>
                </c:pt>
                <c:pt idx="125">
                  <c:v>16.887298174470857</c:v>
                </c:pt>
                <c:pt idx="126">
                  <c:v>16.859552937921649</c:v>
                </c:pt>
                <c:pt idx="127">
                  <c:v>16.832179330826875</c:v>
                </c:pt>
                <c:pt idx="128">
                  <c:v>16.805177385140496</c:v>
                </c:pt>
                <c:pt idx="129">
                  <c:v>16.778547132386166</c:v>
                </c:pt>
                <c:pt idx="130">
                  <c:v>16.752288603657348</c:v>
                </c:pt>
                <c:pt idx="131">
                  <c:v>16.726401829616293</c:v>
                </c:pt>
                <c:pt idx="132">
                  <c:v>16.700886840495286</c:v>
                </c:pt>
                <c:pt idx="133">
                  <c:v>16.675743666094945</c:v>
                </c:pt>
                <c:pt idx="134">
                  <c:v>16.650972335785127</c:v>
                </c:pt>
                <c:pt idx="135">
                  <c:v>16.626572878504021</c:v>
                </c:pt>
                <c:pt idx="136">
                  <c:v>16.602545322758601</c:v>
                </c:pt>
                <c:pt idx="137">
                  <c:v>16.57888969662406</c:v>
                </c:pt>
                <c:pt idx="138">
                  <c:v>16.555606027743806</c:v>
                </c:pt>
                <c:pt idx="139">
                  <c:v>16.53269434332924</c:v>
                </c:pt>
                <c:pt idx="140">
                  <c:v>16.51015467015975</c:v>
                </c:pt>
                <c:pt idx="141">
                  <c:v>16.487987034582261</c:v>
                </c:pt>
                <c:pt idx="142">
                  <c:v>16.466191462511119</c:v>
                </c:pt>
                <c:pt idx="143">
                  <c:v>16.444767979428548</c:v>
                </c:pt>
                <c:pt idx="144">
                  <c:v>16.423716610383394</c:v>
                </c:pt>
                <c:pt idx="145">
                  <c:v>16.403037379992043</c:v>
                </c:pt>
                <c:pt idx="146">
                  <c:v>16.382730312437729</c:v>
                </c:pt>
                <c:pt idx="147">
                  <c:v>16.362795431470431</c:v>
                </c:pt>
                <c:pt idx="148">
                  <c:v>16.343232760406977</c:v>
                </c:pt>
                <c:pt idx="149">
                  <c:v>16.324042322130481</c:v>
                </c:pt>
                <c:pt idx="150">
                  <c:v>16.305224139090683</c:v>
                </c:pt>
                <c:pt idx="151">
                  <c:v>16.286778233303494</c:v>
                </c:pt>
                <c:pt idx="152">
                  <c:v>16.268704626350882</c:v>
                </c:pt>
                <c:pt idx="153">
                  <c:v>16.251003339381214</c:v>
                </c:pt>
                <c:pt idx="154">
                  <c:v>16.233674393108117</c:v>
                </c:pt>
                <c:pt idx="155">
                  <c:v>16.216717807811733</c:v>
                </c:pt>
                <c:pt idx="156">
                  <c:v>16.200133603337122</c:v>
                </c:pt>
                <c:pt idx="157">
                  <c:v>16.183921799095629</c:v>
                </c:pt>
                <c:pt idx="158">
                  <c:v>16.168082414063406</c:v>
                </c:pt>
                <c:pt idx="159">
                  <c:v>16.152615466782322</c:v>
                </c:pt>
                <c:pt idx="160">
                  <c:v>16.137520975359052</c:v>
                </c:pt>
                <c:pt idx="161">
                  <c:v>16.122798957465989</c:v>
                </c:pt>
                <c:pt idx="162">
                  <c:v>16.108449430339761</c:v>
                </c:pt>
                <c:pt idx="163">
                  <c:v>16.094472410782714</c:v>
                </c:pt>
                <c:pt idx="164">
                  <c:v>16.080867915161321</c:v>
                </c:pt>
                <c:pt idx="165">
                  <c:v>16.067635959407085</c:v>
                </c:pt>
                <c:pt idx="166">
                  <c:v>16.054776559015977</c:v>
                </c:pt>
                <c:pt idx="167">
                  <c:v>16.042289729048662</c:v>
                </c:pt>
                <c:pt idx="168">
                  <c:v>16.030175484130041</c:v>
                </c:pt>
                <c:pt idx="169">
                  <c:v>16.018433838449596</c:v>
                </c:pt>
                <c:pt idx="170">
                  <c:v>16.00706480576082</c:v>
                </c:pt>
                <c:pt idx="171">
                  <c:v>15.99606839938167</c:v>
                </c:pt>
                <c:pt idx="172">
                  <c:v>15.985444632193776</c:v>
                </c:pt>
                <c:pt idx="173">
                  <c:v>15.975193516643344</c:v>
                </c:pt>
                <c:pt idx="174">
                  <c:v>15.965315064740025</c:v>
                </c:pt>
                <c:pt idx="175">
                  <c:v>15.955809288057708</c:v>
                </c:pt>
                <c:pt idx="176">
                  <c:v>15.946676197734064</c:v>
                </c:pt>
                <c:pt idx="177">
                  <c:v>15.937915804470435</c:v>
                </c:pt>
                <c:pt idx="178">
                  <c:v>15.929528118531721</c:v>
                </c:pt>
                <c:pt idx="179">
                  <c:v>15.921513149746602</c:v>
                </c:pt>
                <c:pt idx="180">
                  <c:v>15.913870907507544</c:v>
                </c:pt>
                <c:pt idx="181">
                  <c:v>15.906601400770114</c:v>
                </c:pt>
                <c:pt idx="182">
                  <c:v>15.899704638053549</c:v>
                </c:pt>
                <c:pt idx="183">
                  <c:v>15.893180627440529</c:v>
                </c:pt>
                <c:pt idx="184">
                  <c:v>15.887029376577061</c:v>
                </c:pt>
                <c:pt idx="185">
                  <c:v>15.881250892672597</c:v>
                </c:pt>
                <c:pt idx="186">
                  <c:v>15.875845182499575</c:v>
                </c:pt>
                <c:pt idx="187">
                  <c:v>15.870812252393989</c:v>
                </c:pt>
                <c:pt idx="188">
                  <c:v>15.866152108254823</c:v>
                </c:pt>
                <c:pt idx="189">
                  <c:v>15.861864755544389</c:v>
                </c:pt>
                <c:pt idx="190">
                  <c:v>15.857950199288098</c:v>
                </c:pt>
                <c:pt idx="191">
                  <c:v>15.854408444074352</c:v>
                </c:pt>
                <c:pt idx="192">
                  <c:v>15.851239494054767</c:v>
                </c:pt>
                <c:pt idx="193">
                  <c:v>15.848443352943832</c:v>
                </c:pt>
                <c:pt idx="194">
                  <c:v>15.846020024019481</c:v>
                </c:pt>
                <c:pt idx="195">
                  <c:v>15.843969510122179</c:v>
                </c:pt>
                <c:pt idx="196">
                  <c:v>15.84229181365572</c:v>
                </c:pt>
                <c:pt idx="197">
                  <c:v>15.84098693658666</c:v>
                </c:pt>
                <c:pt idx="198">
                  <c:v>15.840054880444768</c:v>
                </c:pt>
                <c:pt idx="199">
                  <c:v>15.839495646322575</c:v>
                </c:pt>
                <c:pt idx="200">
                  <c:v>15.839309234875714</c:v>
                </c:pt>
                <c:pt idx="201">
                  <c:v>15.839495646322575</c:v>
                </c:pt>
                <c:pt idx="202">
                  <c:v>15.840054880444768</c:v>
                </c:pt>
                <c:pt idx="203">
                  <c:v>15.84098693658666</c:v>
                </c:pt>
                <c:pt idx="204">
                  <c:v>15.84229181365572</c:v>
                </c:pt>
                <c:pt idx="205">
                  <c:v>15.843969510122179</c:v>
                </c:pt>
                <c:pt idx="206">
                  <c:v>15.846020024019481</c:v>
                </c:pt>
                <c:pt idx="207">
                  <c:v>15.848443352943832</c:v>
                </c:pt>
                <c:pt idx="208">
                  <c:v>15.851239494054767</c:v>
                </c:pt>
                <c:pt idx="209">
                  <c:v>15.854408444074352</c:v>
                </c:pt>
                <c:pt idx="210">
                  <c:v>15.857950199288098</c:v>
                </c:pt>
                <c:pt idx="211">
                  <c:v>15.861864755544389</c:v>
                </c:pt>
                <c:pt idx="212">
                  <c:v>15.866152108254823</c:v>
                </c:pt>
                <c:pt idx="213">
                  <c:v>15.870812252393989</c:v>
                </c:pt>
                <c:pt idx="214">
                  <c:v>15.875845182499575</c:v>
                </c:pt>
                <c:pt idx="215">
                  <c:v>15.881250892672597</c:v>
                </c:pt>
                <c:pt idx="216">
                  <c:v>15.887029376577061</c:v>
                </c:pt>
                <c:pt idx="217">
                  <c:v>15.893180627440529</c:v>
                </c:pt>
                <c:pt idx="218">
                  <c:v>15.899704638053549</c:v>
                </c:pt>
                <c:pt idx="219">
                  <c:v>15.906601400770114</c:v>
                </c:pt>
                <c:pt idx="220">
                  <c:v>15.913870907507544</c:v>
                </c:pt>
                <c:pt idx="221">
                  <c:v>15.921513149746602</c:v>
                </c:pt>
                <c:pt idx="222">
                  <c:v>15.929528118531721</c:v>
                </c:pt>
                <c:pt idx="223">
                  <c:v>15.937915804470435</c:v>
                </c:pt>
                <c:pt idx="224">
                  <c:v>15.946676197734064</c:v>
                </c:pt>
                <c:pt idx="225">
                  <c:v>15.955809288057708</c:v>
                </c:pt>
                <c:pt idx="226">
                  <c:v>15.965315064740025</c:v>
                </c:pt>
                <c:pt idx="227">
                  <c:v>15.975193516643344</c:v>
                </c:pt>
                <c:pt idx="228">
                  <c:v>15.985444632193776</c:v>
                </c:pt>
                <c:pt idx="229">
                  <c:v>15.99606839938167</c:v>
                </c:pt>
                <c:pt idx="230">
                  <c:v>16.00706480576082</c:v>
                </c:pt>
                <c:pt idx="231">
                  <c:v>16.018433838449596</c:v>
                </c:pt>
                <c:pt idx="232">
                  <c:v>16.030175484130041</c:v>
                </c:pt>
                <c:pt idx="233">
                  <c:v>16.042289729048662</c:v>
                </c:pt>
                <c:pt idx="234">
                  <c:v>16.054776559015977</c:v>
                </c:pt>
                <c:pt idx="235">
                  <c:v>16.067635959407085</c:v>
                </c:pt>
                <c:pt idx="236">
                  <c:v>16.080867915161321</c:v>
                </c:pt>
                <c:pt idx="237">
                  <c:v>16.094472410782714</c:v>
                </c:pt>
                <c:pt idx="238">
                  <c:v>16.108449430339874</c:v>
                </c:pt>
                <c:pt idx="239">
                  <c:v>16.122798957465989</c:v>
                </c:pt>
                <c:pt idx="240">
                  <c:v>16.137520975359052</c:v>
                </c:pt>
                <c:pt idx="241">
                  <c:v>16.152615466782322</c:v>
                </c:pt>
                <c:pt idx="242">
                  <c:v>16.168082414063406</c:v>
                </c:pt>
                <c:pt idx="243">
                  <c:v>16.183921799095629</c:v>
                </c:pt>
                <c:pt idx="244">
                  <c:v>16.200133603337122</c:v>
                </c:pt>
                <c:pt idx="245">
                  <c:v>16.216717807811733</c:v>
                </c:pt>
                <c:pt idx="246">
                  <c:v>16.233674393108117</c:v>
                </c:pt>
                <c:pt idx="247">
                  <c:v>16.251003339381214</c:v>
                </c:pt>
                <c:pt idx="248">
                  <c:v>16.268704626350882</c:v>
                </c:pt>
                <c:pt idx="249">
                  <c:v>16.286778233303494</c:v>
                </c:pt>
                <c:pt idx="250">
                  <c:v>16.305224139090683</c:v>
                </c:pt>
                <c:pt idx="251">
                  <c:v>16.324042322130481</c:v>
                </c:pt>
                <c:pt idx="252">
                  <c:v>16.343232760406977</c:v>
                </c:pt>
                <c:pt idx="253">
                  <c:v>16.362795431470431</c:v>
                </c:pt>
                <c:pt idx="254">
                  <c:v>16.382730312437729</c:v>
                </c:pt>
                <c:pt idx="255">
                  <c:v>16.403037379992043</c:v>
                </c:pt>
                <c:pt idx="256">
                  <c:v>16.423716610383394</c:v>
                </c:pt>
                <c:pt idx="257">
                  <c:v>16.444767979428548</c:v>
                </c:pt>
                <c:pt idx="258">
                  <c:v>16.466191462511119</c:v>
                </c:pt>
                <c:pt idx="259">
                  <c:v>16.487987034582261</c:v>
                </c:pt>
                <c:pt idx="260">
                  <c:v>16.51015467015975</c:v>
                </c:pt>
                <c:pt idx="261">
                  <c:v>16.53269434332924</c:v>
                </c:pt>
                <c:pt idx="262">
                  <c:v>16.555606027743806</c:v>
                </c:pt>
                <c:pt idx="263">
                  <c:v>16.57888969662406</c:v>
                </c:pt>
                <c:pt idx="264">
                  <c:v>16.602545322758601</c:v>
                </c:pt>
                <c:pt idx="265">
                  <c:v>16.626572878504021</c:v>
                </c:pt>
                <c:pt idx="266">
                  <c:v>16.650972335785127</c:v>
                </c:pt>
                <c:pt idx="267">
                  <c:v>16.675743666094945</c:v>
                </c:pt>
                <c:pt idx="268">
                  <c:v>16.700886840495286</c:v>
                </c:pt>
                <c:pt idx="269">
                  <c:v>16.726401829616407</c:v>
                </c:pt>
                <c:pt idx="270">
                  <c:v>16.752288603657348</c:v>
                </c:pt>
                <c:pt idx="271">
                  <c:v>16.778547132386166</c:v>
                </c:pt>
                <c:pt idx="272">
                  <c:v>16.805177385140496</c:v>
                </c:pt>
                <c:pt idx="273">
                  <c:v>16.832179330826875</c:v>
                </c:pt>
                <c:pt idx="274">
                  <c:v>16.859552937921762</c:v>
                </c:pt>
                <c:pt idx="275">
                  <c:v>16.88729817447097</c:v>
                </c:pt>
                <c:pt idx="276">
                  <c:v>16.915415008090463</c:v>
                </c:pt>
                <c:pt idx="277">
                  <c:v>16.943903405966466</c:v>
                </c:pt>
                <c:pt idx="278">
                  <c:v>16.972763334855244</c:v>
                </c:pt>
                <c:pt idx="279">
                  <c:v>17.001994761083665</c:v>
                </c:pt>
                <c:pt idx="280">
                  <c:v>17.031597650549315</c:v>
                </c:pt>
                <c:pt idx="281">
                  <c:v>17.061571968720614</c:v>
                </c:pt>
                <c:pt idx="282">
                  <c:v>17.091917680637152</c:v>
                </c:pt>
                <c:pt idx="283">
                  <c:v>17.122634750909583</c:v>
                </c:pt>
                <c:pt idx="284">
                  <c:v>17.153723143720526</c:v>
                </c:pt>
                <c:pt idx="285">
                  <c:v>17.185182822823663</c:v>
                </c:pt>
                <c:pt idx="286">
                  <c:v>17.217013751545323</c:v>
                </c:pt>
                <c:pt idx="287">
                  <c:v>17.249215892783468</c:v>
                </c:pt>
                <c:pt idx="288">
                  <c:v>17.281789209008366</c:v>
                </c:pt>
                <c:pt idx="289">
                  <c:v>17.314733662263279</c:v>
                </c:pt>
                <c:pt idx="290">
                  <c:v>17.348049214163893</c:v>
                </c:pt>
                <c:pt idx="291">
                  <c:v>17.381735825899</c:v>
                </c:pt>
                <c:pt idx="292">
                  <c:v>17.415793458230723</c:v>
                </c:pt>
                <c:pt idx="293">
                  <c:v>17.450222071494409</c:v>
                </c:pt>
                <c:pt idx="294">
                  <c:v>17.485021625599302</c:v>
                </c:pt>
                <c:pt idx="295">
                  <c:v>17.520192080028551</c:v>
                </c:pt>
                <c:pt idx="296">
                  <c:v>17.555733393839432</c:v>
                </c:pt>
                <c:pt idx="297">
                  <c:v>17.59164552566358</c:v>
                </c:pt>
                <c:pt idx="298">
                  <c:v>17.627928433707325</c:v>
                </c:pt>
                <c:pt idx="299">
                  <c:v>17.664582075751809</c:v>
                </c:pt>
                <c:pt idx="300">
                  <c:v>17.701606409153442</c:v>
                </c:pt>
                <c:pt idx="301">
                  <c:v>17.739001390843782</c:v>
                </c:pt>
                <c:pt idx="302">
                  <c:v>17.776766977330112</c:v>
                </c:pt>
                <c:pt idx="303">
                  <c:v>17.814903124695661</c:v>
                </c:pt>
                <c:pt idx="304">
                  <c:v>17.853409788599606</c:v>
                </c:pt>
                <c:pt idx="305">
                  <c:v>17.892286924277641</c:v>
                </c:pt>
                <c:pt idx="306">
                  <c:v>17.931534486542205</c:v>
                </c:pt>
                <c:pt idx="307">
                  <c:v>17.971152429782251</c:v>
                </c:pt>
                <c:pt idx="308">
                  <c:v>18.011140707964387</c:v>
                </c:pt>
                <c:pt idx="309">
                  <c:v>18.051499274632192</c:v>
                </c:pt>
                <c:pt idx="310">
                  <c:v>18.092228082907354</c:v>
                </c:pt>
                <c:pt idx="311">
                  <c:v>18.1333270854891</c:v>
                </c:pt>
                <c:pt idx="312">
                  <c:v>18.174796234655332</c:v>
                </c:pt>
                <c:pt idx="313">
                  <c:v>18.216635482262063</c:v>
                </c:pt>
                <c:pt idx="314">
                  <c:v>18.258844779744436</c:v>
                </c:pt>
                <c:pt idx="315">
                  <c:v>18.301424078116611</c:v>
                </c:pt>
                <c:pt idx="316">
                  <c:v>18.34437332797188</c:v>
                </c:pt>
                <c:pt idx="317">
                  <c:v>18.387692479483235</c:v>
                </c:pt>
                <c:pt idx="318">
                  <c:v>18.431381482403822</c:v>
                </c:pt>
                <c:pt idx="319">
                  <c:v>18.475440286066828</c:v>
                </c:pt>
                <c:pt idx="320">
                  <c:v>18.519868839386049</c:v>
                </c:pt>
                <c:pt idx="321">
                  <c:v>18.564667090855892</c:v>
                </c:pt>
                <c:pt idx="322">
                  <c:v>18.609834988551938</c:v>
                </c:pt>
                <c:pt idx="323">
                  <c:v>18.655372480131405</c:v>
                </c:pt>
                <c:pt idx="324">
                  <c:v>18.701279512832912</c:v>
                </c:pt>
                <c:pt idx="325">
                  <c:v>18.747556033477281</c:v>
                </c:pt>
                <c:pt idx="326">
                  <c:v>18.794201988467307</c:v>
                </c:pt>
                <c:pt idx="327">
                  <c:v>18.841217323788783</c:v>
                </c:pt>
                <c:pt idx="328">
                  <c:v>18.888601985010382</c:v>
                </c:pt>
                <c:pt idx="329">
                  <c:v>18.936355917283777</c:v>
                </c:pt>
                <c:pt idx="330">
                  <c:v>18.984479065344431</c:v>
                </c:pt>
                <c:pt idx="331">
                  <c:v>19.032971373511486</c:v>
                </c:pt>
                <c:pt idx="332">
                  <c:v>19.081832785688448</c:v>
                </c:pt>
                <c:pt idx="333">
                  <c:v>19.13106324536318</c:v>
                </c:pt>
                <c:pt idx="334">
                  <c:v>19.180662695608589</c:v>
                </c:pt>
                <c:pt idx="335">
                  <c:v>19.230631079082286</c:v>
                </c:pt>
                <c:pt idx="336">
                  <c:v>19.28096833802806</c:v>
                </c:pt>
                <c:pt idx="337">
                  <c:v>19.331674414274971</c:v>
                </c:pt>
                <c:pt idx="338">
                  <c:v>19.382749249238373</c:v>
                </c:pt>
                <c:pt idx="339">
                  <c:v>19.434192783920253</c:v>
                </c:pt>
                <c:pt idx="340">
                  <c:v>19.486004958909234</c:v>
                </c:pt>
                <c:pt idx="341">
                  <c:v>19.538185714381257</c:v>
                </c:pt>
                <c:pt idx="342">
                  <c:v>19.590734990099577</c:v>
                </c:pt>
                <c:pt idx="343">
                  <c:v>19.64365272541545</c:v>
                </c:pt>
                <c:pt idx="344">
                  <c:v>19.696938859268471</c:v>
                </c:pt>
                <c:pt idx="345">
                  <c:v>19.750593330186348</c:v>
                </c:pt>
                <c:pt idx="346">
                  <c:v>19.804616076286152</c:v>
                </c:pt>
                <c:pt idx="347">
                  <c:v>19.859007035273862</c:v>
                </c:pt>
                <c:pt idx="348">
                  <c:v>19.91376614444539</c:v>
                </c:pt>
                <c:pt idx="349">
                  <c:v>19.968893340686122</c:v>
                </c:pt>
                <c:pt idx="350">
                  <c:v>20.024388560472175</c:v>
                </c:pt>
                <c:pt idx="351">
                  <c:v>20.080251739870391</c:v>
                </c:pt>
                <c:pt idx="352">
                  <c:v>20.13648281453834</c:v>
                </c:pt>
                <c:pt idx="353">
                  <c:v>20.193081719725228</c:v>
                </c:pt>
                <c:pt idx="354">
                  <c:v>20.2500483902719</c:v>
                </c:pt>
                <c:pt idx="355">
                  <c:v>20.307382760611517</c:v>
                </c:pt>
                <c:pt idx="356">
                  <c:v>20.365084764769676</c:v>
                </c:pt>
                <c:pt idx="357">
                  <c:v>20.423154336364746</c:v>
                </c:pt>
                <c:pt idx="358">
                  <c:v>20.481591408608779</c:v>
                </c:pt>
                <c:pt idx="359">
                  <c:v>20.540395914307055</c:v>
                </c:pt>
                <c:pt idx="360">
                  <c:v>20.599567785858994</c:v>
                </c:pt>
                <c:pt idx="361">
                  <c:v>20.659106955258494</c:v>
                </c:pt>
                <c:pt idx="362">
                  <c:v>20.719013354094386</c:v>
                </c:pt>
                <c:pt idx="363">
                  <c:v>20.779286913550436</c:v>
                </c:pt>
                <c:pt idx="364">
                  <c:v>20.839927564406139</c:v>
                </c:pt>
                <c:pt idx="365">
                  <c:v>20.900935237037061</c:v>
                </c:pt>
                <c:pt idx="366">
                  <c:v>20.962309861414951</c:v>
                </c:pt>
                <c:pt idx="367">
                  <c:v>21.024051367108427</c:v>
                </c:pt>
                <c:pt idx="368">
                  <c:v>21.086159683283199</c:v>
                </c:pt>
                <c:pt idx="369">
                  <c:v>21.14863473870264</c:v>
                </c:pt>
                <c:pt idx="370">
                  <c:v>21.211476461727898</c:v>
                </c:pt>
                <c:pt idx="371">
                  <c:v>21.274684780318807</c:v>
                </c:pt>
                <c:pt idx="372">
                  <c:v>21.338259622033888</c:v>
                </c:pt>
                <c:pt idx="373">
                  <c:v>21.402200914030459</c:v>
                </c:pt>
                <c:pt idx="374">
                  <c:v>21.466508583066002</c:v>
                </c:pt>
                <c:pt idx="375">
                  <c:v>21.531182555497708</c:v>
                </c:pt>
                <c:pt idx="376">
                  <c:v>21.596222757283158</c:v>
                </c:pt>
                <c:pt idx="377">
                  <c:v>21.661629113981007</c:v>
                </c:pt>
                <c:pt idx="378">
                  <c:v>21.727401550750869</c:v>
                </c:pt>
                <c:pt idx="379">
                  <c:v>21.793539992354454</c:v>
                </c:pt>
                <c:pt idx="380">
                  <c:v>21.860044363154998</c:v>
                </c:pt>
                <c:pt idx="381">
                  <c:v>21.926914587118745</c:v>
                </c:pt>
                <c:pt idx="382">
                  <c:v>21.994150587814943</c:v>
                </c:pt>
                <c:pt idx="383">
                  <c:v>22.061752288415732</c:v>
                </c:pt>
                <c:pt idx="384">
                  <c:v>22.129719611697624</c:v>
                </c:pt>
                <c:pt idx="385">
                  <c:v>22.198052480041042</c:v>
                </c:pt>
                <c:pt idx="386">
                  <c:v>22.266750815431237</c:v>
                </c:pt>
                <c:pt idx="387">
                  <c:v>22.335814539458511</c:v>
                </c:pt>
                <c:pt idx="388">
                  <c:v>22.405243573318785</c:v>
                </c:pt>
                <c:pt idx="389">
                  <c:v>22.475037837814057</c:v>
                </c:pt>
                <c:pt idx="390">
                  <c:v>22.545197253352512</c:v>
                </c:pt>
                <c:pt idx="391">
                  <c:v>22.615721739949663</c:v>
                </c:pt>
                <c:pt idx="392">
                  <c:v>22.686611217228005</c:v>
                </c:pt>
                <c:pt idx="393">
                  <c:v>22.75786560441793</c:v>
                </c:pt>
                <c:pt idx="394">
                  <c:v>22.829484820358175</c:v>
                </c:pt>
                <c:pt idx="395">
                  <c:v>22.901468783495943</c:v>
                </c:pt>
                <c:pt idx="396">
                  <c:v>22.973817411887808</c:v>
                </c:pt>
                <c:pt idx="397">
                  <c:v>23.046530623200056</c:v>
                </c:pt>
                <c:pt idx="398">
                  <c:v>23.119608334708573</c:v>
                </c:pt>
                <c:pt idx="399">
                  <c:v>23.193050463300324</c:v>
                </c:pt>
                <c:pt idx="400">
                  <c:v>23.266856925472894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F8-3F44-ADEA-F5635302F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57936"/>
        <c:axId val="701131696"/>
      </c:scatterChart>
      <c:valAx>
        <c:axId val="70115793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1696"/>
        <c:crosses val="autoZero"/>
        <c:crossBetween val="midCat"/>
      </c:valAx>
      <c:valAx>
        <c:axId val="701131696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5793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Calculation2!$E$10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5580990194201982"/>
          <c:y val="7.545734370694356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7.511041119860018E-2"/>
          <c:y val="1.3333333333333334E-2"/>
          <c:w val="0.92488958880139982"/>
          <c:h val="0.933333333333333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Calculation2!$S$5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Calculation2!$S$6:$S$406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7.4743083562828536E-2</c:v>
                </c:pt>
                <c:pt idx="121">
                  <c:v>0.38564220308508512</c:v>
                </c:pt>
                <c:pt idx="122">
                  <c:v>0.69595024600130562</c:v>
                </c:pt>
                <c:pt idx="123">
                  <c:v>1.0051916009199779</c:v>
                </c:pt>
                <c:pt idx="124">
                  <c:v>1.3128922913700323</c:v>
                </c:pt>
                <c:pt idx="125">
                  <c:v>1.6185807022680287</c:v>
                </c:pt>
                <c:pt idx="126">
                  <c:v>1.9217883027660148</c:v>
                </c:pt>
                <c:pt idx="127">
                  <c:v>2.2220503643721474</c:v>
                </c:pt>
                <c:pt idx="128">
                  <c:v>2.518906673243452</c:v>
                </c:pt>
                <c:pt idx="129">
                  <c:v>2.8119022355589092</c:v>
                </c:pt>
                <c:pt idx="130">
                  <c:v>3.100587974891782</c:v>
                </c:pt>
                <c:pt idx="131">
                  <c:v>3.3845214205123373</c:v>
                </c:pt>
                <c:pt idx="132">
                  <c:v>3.6632673855659266</c:v>
                </c:pt>
                <c:pt idx="133">
                  <c:v>3.9363986340870585</c:v>
                </c:pt>
                <c:pt idx="134">
                  <c:v>4.2034965358270471</c:v>
                </c:pt>
                <c:pt idx="135">
                  <c:v>4.4641517078916531</c:v>
                </c:pt>
                <c:pt idx="136">
                  <c:v>4.7179646422052128</c:v>
                </c:pt>
                <c:pt idx="137">
                  <c:v>4.9645463178395568</c:v>
                </c:pt>
                <c:pt idx="138">
                  <c:v>5.2035187972692309</c:v>
                </c:pt>
                <c:pt idx="139">
                  <c:v>5.4345158056390801</c:v>
                </c:pt>
                <c:pt idx="140">
                  <c:v>5.6571832921563709</c:v>
                </c:pt>
                <c:pt idx="141">
                  <c:v>5.8711799727470213</c:v>
                </c:pt>
                <c:pt idx="142">
                  <c:v>6.0761778531441824</c:v>
                </c:pt>
                <c:pt idx="143">
                  <c:v>6.271862731607432</c:v>
                </c:pt>
                <c:pt idx="144">
                  <c:v>6.457934680502059</c:v>
                </c:pt>
                <c:pt idx="145">
                  <c:v>6.6341085060003344</c:v>
                </c:pt>
                <c:pt idx="146">
                  <c:v>6.8001141852001625</c:v>
                </c:pt>
                <c:pt idx="147">
                  <c:v>6.9556972799911359</c:v>
                </c:pt>
                <c:pt idx="148">
                  <c:v>7.1006193270336873</c:v>
                </c:pt>
                <c:pt idx="149">
                  <c:v>7.2346582032535798</c:v>
                </c:pt>
                <c:pt idx="150">
                  <c:v>7.3576084662915449</c:v>
                </c:pt>
                <c:pt idx="151">
                  <c:v>7.4692816693862945</c:v>
                </c:pt>
                <c:pt idx="152">
                  <c:v>7.5695066502082309</c:v>
                </c:pt>
                <c:pt idx="153">
                  <c:v>7.6581297932011987</c:v>
                </c:pt>
                <c:pt idx="154">
                  <c:v>7.7350152650301585</c:v>
                </c:pt>
                <c:pt idx="155">
                  <c:v>7.8000452227739263</c:v>
                </c:pt>
                <c:pt idx="156">
                  <c:v>7.8531199945438832</c:v>
                </c:pt>
                <c:pt idx="157">
                  <c:v>7.8941582322517903</c:v>
                </c:pt>
                <c:pt idx="158">
                  <c:v>7.9230970362926056</c:v>
                </c:pt>
                <c:pt idx="159">
                  <c:v>7.9398920519511575</c:v>
                </c:pt>
                <c:pt idx="160">
                  <c:v>7.9445175373849457</c:v>
                </c:pt>
                <c:pt idx="161">
                  <c:v>7.9369664030788458</c:v>
                </c:pt>
                <c:pt idx="162">
                  <c:v>7.9172502227112602</c:v>
                </c:pt>
                <c:pt idx="163">
                  <c:v>7.8853992154150605</c:v>
                </c:pt>
                <c:pt idx="164">
                  <c:v>7.8414621994605014</c:v>
                </c:pt>
                <c:pt idx="165">
                  <c:v>7.7855065174311013</c:v>
                </c:pt>
                <c:pt idx="166">
                  <c:v>7.7176179330071797</c:v>
                </c:pt>
                <c:pt idx="167">
                  <c:v>7.6379004995152364</c:v>
                </c:pt>
                <c:pt idx="168">
                  <c:v>7.5464764004446669</c:v>
                </c:pt>
                <c:pt idx="169">
                  <c:v>7.4434857621762349</c:v>
                </c:pt>
                <c:pt idx="170">
                  <c:v>7.329086439209358</c:v>
                </c:pt>
                <c:pt idx="171">
                  <c:v>7.2034537722173626</c:v>
                </c:pt>
                <c:pt idx="172">
                  <c:v>7.0667803193015661</c:v>
                </c:pt>
                <c:pt idx="173">
                  <c:v>6.9192755608560708</c:v>
                </c:pt>
                <c:pt idx="174">
                  <c:v>6.7611655784956461</c:v>
                </c:pt>
                <c:pt idx="175">
                  <c:v>6.5926927085387934</c:v>
                </c:pt>
                <c:pt idx="176">
                  <c:v>6.4141151705771122</c:v>
                </c:pt>
                <c:pt idx="177">
                  <c:v>6.2257066717002543</c:v>
                </c:pt>
                <c:pt idx="178">
                  <c:v>6.0277559869830801</c:v>
                </c:pt>
                <c:pt idx="179">
                  <c:v>5.820566516878003</c:v>
                </c:pt>
                <c:pt idx="180">
                  <c:v>5.6044558221909115</c:v>
                </c:pt>
                <c:pt idx="181">
                  <c:v>5.3797551373534205</c:v>
                </c:pt>
                <c:pt idx="182">
                  <c:v>5.1468088627374424</c:v>
                </c:pt>
                <c:pt idx="183">
                  <c:v>4.9059740367902442</c:v>
                </c:pt>
                <c:pt idx="184">
                  <c:v>4.6576197887990194</c:v>
                </c:pt>
                <c:pt idx="185">
                  <c:v>4.4021267731237534</c:v>
                </c:pt>
                <c:pt idx="186">
                  <c:v>4.1398865857655167</c:v>
                </c:pt>
                <c:pt idx="187">
                  <c:v>3.8713011641644313</c:v>
                </c:pt>
                <c:pt idx="188">
                  <c:v>3.5967821711472343</c:v>
                </c:pt>
                <c:pt idx="189">
                  <c:v>3.316750363968676</c:v>
                </c:pt>
                <c:pt idx="190">
                  <c:v>3.0316349494138204</c:v>
                </c:pt>
                <c:pt idx="191">
                  <c:v>2.7418729259496817</c:v>
                </c:pt>
                <c:pt idx="192">
                  <c:v>2.447908413934504</c:v>
                </c:pt>
                <c:pt idx="193">
                  <c:v>2.1501919749112619</c:v>
                </c:pt>
                <c:pt idx="194">
                  <c:v>1.8491799210287096</c:v>
                </c:pt>
                <c:pt idx="195">
                  <c:v>1.5453336156484365</c:v>
                </c:pt>
                <c:pt idx="196">
                  <c:v>1.2391187662098904</c:v>
                </c:pt>
                <c:pt idx="197">
                  <c:v>0.93100471043720312</c:v>
                </c:pt>
                <c:pt idx="198">
                  <c:v>0.62146369698185056</c:v>
                </c:pt>
                <c:pt idx="199">
                  <c:v>0.31097016160371505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C0-4978-915D-F688B020CC16}"/>
            </c:ext>
          </c:extLst>
        </c:ser>
        <c:ser>
          <c:idx val="1"/>
          <c:order val="1"/>
          <c:tx>
            <c:strRef>
              <c:f>Calculation2!$T$5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Calculation2!$T$6:$T$406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1.2438996068826511E-15</c:v>
                </c:pt>
                <c:pt idx="201">
                  <c:v>7.5798666676274284E-3</c:v>
                </c:pt>
                <c:pt idx="202">
                  <c:v>1.5159484938399489E-2</c:v>
                </c:pt>
                <c:pt idx="203">
                  <c:v>2.2738606423603418E-2</c:v>
                </c:pt>
                <c:pt idx="204">
                  <c:v>3.0316982750805181E-2</c:v>
                </c:pt>
                <c:pt idx="205">
                  <c:v>3.7894365571990017E-2</c:v>
                </c:pt>
                <c:pt idx="206">
                  <c:v>4.5470506571700951E-2</c:v>
                </c:pt>
                <c:pt idx="207">
                  <c:v>5.304515747517629E-2</c:v>
                </c:pt>
                <c:pt idx="208">
                  <c:v>6.0618070056485666E-2</c:v>
                </c:pt>
                <c:pt idx="209">
                  <c:v>6.8188996146664613E-2</c:v>
                </c:pt>
                <c:pt idx="210">
                  <c:v>7.5757687641847191E-2</c:v>
                </c:pt>
                <c:pt idx="211">
                  <c:v>8.3323896511396503E-2</c:v>
                </c:pt>
                <c:pt idx="212">
                  <c:v>9.0887374806032761E-2</c:v>
                </c:pt>
                <c:pt idx="213">
                  <c:v>9.8447874665958848E-2</c:v>
                </c:pt>
                <c:pt idx="214">
                  <c:v>0.10600514832898277</c:v>
                </c:pt>
                <c:pt idx="215">
                  <c:v>0.11355894813863689</c:v>
                </c:pt>
                <c:pt idx="216">
                  <c:v>0.12110902655229397</c:v>
                </c:pt>
                <c:pt idx="217">
                  <c:v>0.12865513614927909</c:v>
                </c:pt>
                <c:pt idx="218">
                  <c:v>0.13619702963897795</c:v>
                </c:pt>
                <c:pt idx="219">
                  <c:v>0.14373445986894062</c:v>
                </c:pt>
                <c:pt idx="220">
                  <c:v>0.15126717983298096</c:v>
                </c:pt>
                <c:pt idx="221">
                  <c:v>0.15879494267927105</c:v>
                </c:pt>
                <c:pt idx="222">
                  <c:v>0.16631750171843074</c:v>
                </c:pt>
                <c:pt idx="223">
                  <c:v>0.17383461043161189</c:v>
                </c:pt>
                <c:pt idx="224">
                  <c:v>0.18134602247857681</c:v>
                </c:pt>
                <c:pt idx="225">
                  <c:v>0.18885149170577104</c:v>
                </c:pt>
                <c:pt idx="226">
                  <c:v>0.19635077215439001</c:v>
                </c:pt>
                <c:pt idx="227">
                  <c:v>0.20384361806843909</c:v>
                </c:pt>
                <c:pt idx="228">
                  <c:v>0.21132978390278737</c:v>
                </c:pt>
                <c:pt idx="229">
                  <c:v>0.21880902433121413</c:v>
                </c:pt>
                <c:pt idx="230">
                  <c:v>0.22628109425444856</c:v>
                </c:pt>
                <c:pt idx="231">
                  <c:v>0.23374574880820154</c:v>
                </c:pt>
                <c:pt idx="232">
                  <c:v>0.24120274337119021</c:v>
                </c:pt>
                <c:pt idx="233">
                  <c:v>0.24865183357315435</c:v>
                </c:pt>
                <c:pt idx="234">
                  <c:v>0.25609277530286423</c:v>
                </c:pt>
                <c:pt idx="235">
                  <c:v>0.26352532471612078</c:v>
                </c:pt>
                <c:pt idx="236">
                  <c:v>0.27094923824374617</c:v>
                </c:pt>
                <c:pt idx="237">
                  <c:v>0.27836427259956564</c:v>
                </c:pt>
                <c:pt idx="238">
                  <c:v>0.28577018478838073</c:v>
                </c:pt>
                <c:pt idx="239">
                  <c:v>0.29316673211393141</c:v>
                </c:pt>
                <c:pt idx="240">
                  <c:v>0.30055367218685053</c:v>
                </c:pt>
                <c:pt idx="241">
                  <c:v>0.30793076293260585</c:v>
                </c:pt>
                <c:pt idx="242">
                  <c:v>0.31529776259943409</c:v>
                </c:pt>
                <c:pt idx="243">
                  <c:v>0.32265442976626257</c:v>
                </c:pt>
                <c:pt idx="244">
                  <c:v>0.3300005233506208</c:v>
                </c:pt>
                <c:pt idx="245">
                  <c:v>0.33733580261654134</c:v>
                </c:pt>
                <c:pt idx="246">
                  <c:v>0.34466002718244837</c:v>
                </c:pt>
                <c:pt idx="247">
                  <c:v>0.3519729570290353</c:v>
                </c:pt>
                <c:pt idx="248">
                  <c:v>0.35927435250713041</c:v>
                </c:pt>
                <c:pt idx="249">
                  <c:v>0.3665639743455506</c:v>
                </c:pt>
                <c:pt idx="250">
                  <c:v>0.3738415836589416</c:v>
                </c:pt>
                <c:pt idx="251">
                  <c:v>0.38110694195560713</c:v>
                </c:pt>
                <c:pt idx="252">
                  <c:v>0.38835981114532436</c:v>
                </c:pt>
                <c:pt idx="253">
                  <c:v>0.39559995354714594</c:v>
                </c:pt>
                <c:pt idx="254">
                  <c:v>0.40282713189718916</c:v>
                </c:pt>
                <c:pt idx="255">
                  <c:v>0.41004110935641103</c:v>
                </c:pt>
                <c:pt idx="256">
                  <c:v>0.41724164951837012</c:v>
                </c:pt>
                <c:pt idx="257">
                  <c:v>0.42442851641697327</c:v>
                </c:pt>
                <c:pt idx="258">
                  <c:v>0.4316014745342085</c:v>
                </c:pt>
                <c:pt idx="259">
                  <c:v>0.438760288807863</c:v>
                </c:pt>
                <c:pt idx="260">
                  <c:v>0.44590472463922648</c:v>
                </c:pt>
                <c:pt idx="261">
                  <c:v>0.45303454790077885</c:v>
                </c:pt>
                <c:pt idx="262">
                  <c:v>0.46014952494386313</c:v>
                </c:pt>
                <c:pt idx="263">
                  <c:v>0.4672494226063415</c:v>
                </c:pt>
                <c:pt idx="264">
                  <c:v>0.47433400822023708</c:v>
                </c:pt>
                <c:pt idx="265">
                  <c:v>0.48140304961935781</c:v>
                </c:pt>
                <c:pt idx="266">
                  <c:v>0.48845631514690535</c:v>
                </c:pt>
                <c:pt idx="267">
                  <c:v>0.49549357366306612</c:v>
                </c:pt>
                <c:pt idx="268">
                  <c:v>0.50251459455258596</c:v>
                </c:pt>
                <c:pt idx="269">
                  <c:v>0.50951914773232787</c:v>
                </c:pt>
                <c:pt idx="270">
                  <c:v>0.51650700365881175</c:v>
                </c:pt>
                <c:pt idx="271">
                  <c:v>0.52347793333573645</c:v>
                </c:pt>
                <c:pt idx="272">
                  <c:v>0.53043170832148423</c:v>
                </c:pt>
                <c:pt idx="273">
                  <c:v>0.53736810073660779</c:v>
                </c:pt>
                <c:pt idx="274">
                  <c:v>0.54428688327129626</c:v>
                </c:pt>
                <c:pt idx="275">
                  <c:v>0.55118782919282616</c:v>
                </c:pt>
                <c:pt idx="276">
                  <c:v>0.55807071235298988</c:v>
                </c:pt>
                <c:pt idx="277">
                  <c:v>0.56493530719550855</c:v>
                </c:pt>
                <c:pt idx="278">
                  <c:v>0.57178138876342177</c:v>
                </c:pt>
                <c:pt idx="279">
                  <c:v>0.57860873270646063</c:v>
                </c:pt>
                <c:pt idx="280">
                  <c:v>0.58541711528839979</c:v>
                </c:pt>
                <c:pt idx="281">
                  <c:v>0.59220631339438912</c:v>
                </c:pt>
                <c:pt idx="282">
                  <c:v>0.59897610453826555</c:v>
                </c:pt>
                <c:pt idx="283">
                  <c:v>0.60572626686984421</c:v>
                </c:pt>
                <c:pt idx="284">
                  <c:v>0.61245657918218777</c:v>
                </c:pt>
                <c:pt idx="285">
                  <c:v>0.61916682091885689</c:v>
                </c:pt>
                <c:pt idx="286">
                  <c:v>0.62585677218113656</c:v>
                </c:pt>
                <c:pt idx="287">
                  <c:v>0.63252621373524354</c:v>
                </c:pt>
                <c:pt idx="288">
                  <c:v>0.63917492701950995</c:v>
                </c:pt>
                <c:pt idx="289">
                  <c:v>0.6458026941515459</c:v>
                </c:pt>
                <c:pt idx="290">
                  <c:v>0.65240929793537994</c:v>
                </c:pt>
                <c:pt idx="291">
                  <c:v>0.65899452186857599</c:v>
                </c:pt>
                <c:pt idx="292">
                  <c:v>0.66555815014932962</c:v>
                </c:pt>
                <c:pt idx="293">
                  <c:v>0.67209996768353786</c:v>
                </c:pt>
                <c:pt idx="294">
                  <c:v>0.67861976009185021</c:v>
                </c:pt>
                <c:pt idx="295">
                  <c:v>0.68511731371669271</c:v>
                </c:pt>
                <c:pt idx="296">
                  <c:v>0.69159241562926954</c:v>
                </c:pt>
                <c:pt idx="297">
                  <c:v>0.69804485363654167</c:v>
                </c:pt>
                <c:pt idx="298">
                  <c:v>0.70447441628817975</c:v>
                </c:pt>
                <c:pt idx="299">
                  <c:v>0.71088089288349399</c:v>
                </c:pt>
                <c:pt idx="300">
                  <c:v>0.71726407347833854</c:v>
                </c:pt>
                <c:pt idx="301">
                  <c:v>0.72362374889199188</c:v>
                </c:pt>
                <c:pt idx="302">
                  <c:v>0.72995971071401156</c:v>
                </c:pt>
                <c:pt idx="303">
                  <c:v>0.73627175131106404</c:v>
                </c:pt>
                <c:pt idx="304">
                  <c:v>0.74255966383372873</c:v>
                </c:pt>
                <c:pt idx="305">
                  <c:v>0.74882324222327712</c:v>
                </c:pt>
                <c:pt idx="306">
                  <c:v>0.75506228121842445</c:v>
                </c:pt>
                <c:pt idx="307">
                  <c:v>0.76127657636205759</c:v>
                </c:pt>
                <c:pt idx="308">
                  <c:v>0.76746592400793412</c:v>
                </c:pt>
                <c:pt idx="309">
                  <c:v>0.7736301213273562</c:v>
                </c:pt>
                <c:pt idx="310">
                  <c:v>0.77976896631581838</c:v>
                </c:pt>
                <c:pt idx="311">
                  <c:v>0.78588225779962506</c:v>
                </c:pt>
                <c:pt idx="312">
                  <c:v>0.79196979544248614</c:v>
                </c:pt>
                <c:pt idx="313">
                  <c:v>0.79803137975207972</c:v>
                </c:pt>
                <c:pt idx="314">
                  <c:v>0.80406681208659048</c:v>
                </c:pt>
                <c:pt idx="315">
                  <c:v>0.81007589466121954</c:v>
                </c:pt>
                <c:pt idx="316">
                  <c:v>0.81605843055466554</c:v>
                </c:pt>
                <c:pt idx="317">
                  <c:v>0.8220142237155782</c:v>
                </c:pt>
                <c:pt idx="318">
                  <c:v>0.82794307896898289</c:v>
                </c:pt>
                <c:pt idx="319">
                  <c:v>0.83384480202267675</c:v>
                </c:pt>
                <c:pt idx="320">
                  <c:v>0.83971919947359497</c:v>
                </c:pt>
                <c:pt idx="321">
                  <c:v>0.84556607881415036</c:v>
                </c:pt>
                <c:pt idx="322">
                  <c:v>0.85138524843854047</c:v>
                </c:pt>
                <c:pt idx="323">
                  <c:v>0.85717651764902714</c:v>
                </c:pt>
                <c:pt idx="324">
                  <c:v>0.86293969666218617</c:v>
                </c:pt>
                <c:pt idx="325">
                  <c:v>0.86867459661512558</c:v>
                </c:pt>
                <c:pt idx="326">
                  <c:v>0.87438102957167596</c:v>
                </c:pt>
                <c:pt idx="327">
                  <c:v>0.88005880852854879</c:v>
                </c:pt>
                <c:pt idx="328">
                  <c:v>0.88570774742146441</c:v>
                </c:pt>
                <c:pt idx="329">
                  <c:v>0.8913276611312495</c:v>
                </c:pt>
                <c:pt idx="330">
                  <c:v>0.896918365489904</c:v>
                </c:pt>
                <c:pt idx="331">
                  <c:v>0.90247967728663581</c:v>
                </c:pt>
                <c:pt idx="332">
                  <c:v>0.90801141427386545</c:v>
                </c:pt>
                <c:pt idx="333">
                  <c:v>0.91351339517319752</c:v>
                </c:pt>
                <c:pt idx="334">
                  <c:v>0.91898543968136182</c:v>
                </c:pt>
                <c:pt idx="335">
                  <c:v>0.92442736847612228</c:v>
                </c:pt>
                <c:pt idx="336">
                  <c:v>0.92983900322215285</c:v>
                </c:pt>
                <c:pt idx="337">
                  <c:v>0.93522016657688212</c:v>
                </c:pt>
                <c:pt idx="338">
                  <c:v>0.94057068219630457</c:v>
                </c:pt>
                <c:pt idx="339">
                  <c:v>0.94589037474075954</c:v>
                </c:pt>
                <c:pt idx="340">
                  <c:v>0.95117906988067802</c:v>
                </c:pt>
                <c:pt idx="341">
                  <c:v>0.95643659430229389</c:v>
                </c:pt>
                <c:pt idx="342">
                  <c:v>0.96166277571332515</c:v>
                </c:pt>
                <c:pt idx="343">
                  <c:v>0.96685744284861941</c:v>
                </c:pt>
                <c:pt idx="344">
                  <c:v>0.97202042547576573</c:v>
                </c:pt>
                <c:pt idx="345">
                  <c:v>0.97715155440067458</c:v>
                </c:pt>
                <c:pt idx="346">
                  <c:v>0.98225066147312101</c:v>
                </c:pt>
                <c:pt idx="347">
                  <c:v>0.98731757959225597</c:v>
                </c:pt>
                <c:pt idx="348">
                  <c:v>0.99235214271208239</c:v>
                </c:pt>
                <c:pt idx="349">
                  <c:v>0.99735418584689561</c:v>
                </c:pt>
                <c:pt idx="350">
                  <c:v>1.0023235450766912</c:v>
                </c:pt>
                <c:pt idx="351">
                  <c:v>1.0072600575525361</c:v>
                </c:pt>
                <c:pt idx="352">
                  <c:v>1.0121635615019053</c:v>
                </c:pt>
                <c:pt idx="353">
                  <c:v>1.0170338962339835</c:v>
                </c:pt>
                <c:pt idx="354">
                  <c:v>1.021870902144931</c:v>
                </c:pt>
                <c:pt idx="355">
                  <c:v>1.0266744207231133</c:v>
                </c:pt>
                <c:pt idx="356">
                  <c:v>1.031444294554297</c:v>
                </c:pt>
                <c:pt idx="357">
                  <c:v>1.0361803673268069</c:v>
                </c:pt>
                <c:pt idx="358">
                  <c:v>1.0408824838366499</c:v>
                </c:pt>
                <c:pt idx="359">
                  <c:v>1.0455504899925994</c:v>
                </c:pt>
                <c:pt idx="360">
                  <c:v>1.0501842328212463</c:v>
                </c:pt>
                <c:pt idx="361">
                  <c:v>1.0547835604720122</c:v>
                </c:pt>
                <c:pt idx="362">
                  <c:v>1.0593483222221241</c:v>
                </c:pt>
                <c:pt idx="363">
                  <c:v>1.0638783684815554</c:v>
                </c:pt>
                <c:pt idx="364">
                  <c:v>1.0683735507979268</c:v>
                </c:pt>
                <c:pt idx="365">
                  <c:v>1.0728337218613724</c:v>
                </c:pt>
                <c:pt idx="366">
                  <c:v>1.0772587355093652</c:v>
                </c:pt>
                <c:pt idx="367">
                  <c:v>1.0816484467315095</c:v>
                </c:pt>
                <c:pt idx="368">
                  <c:v>1.0860027116742905</c:v>
                </c:pt>
                <c:pt idx="369">
                  <c:v>1.0903213876457907</c:v>
                </c:pt>
                <c:pt idx="370">
                  <c:v>1.0946043331203634</c:v>
                </c:pt>
                <c:pt idx="371">
                  <c:v>1.0988514077432738</c:v>
                </c:pt>
                <c:pt idx="372">
                  <c:v>1.1030624723352955</c:v>
                </c:pt>
                <c:pt idx="373">
                  <c:v>1.1072373888972735</c:v>
                </c:pt>
                <c:pt idx="374">
                  <c:v>1.1113760206146452</c:v>
                </c:pt>
                <c:pt idx="375">
                  <c:v>1.1154782318619254</c:v>
                </c:pt>
                <c:pt idx="376">
                  <c:v>1.1195438882071485</c:v>
                </c:pt>
                <c:pt idx="377">
                  <c:v>1.1235728564162768</c:v>
                </c:pt>
                <c:pt idx="378">
                  <c:v>1.1275650044575645</c:v>
                </c:pt>
                <c:pt idx="379">
                  <c:v>1.1315202015058849</c:v>
                </c:pt>
                <c:pt idx="380">
                  <c:v>1.1354383179470187</c:v>
                </c:pt>
                <c:pt idx="381">
                  <c:v>1.1393192253818998</c:v>
                </c:pt>
                <c:pt idx="382">
                  <c:v>1.1431627966308244</c:v>
                </c:pt>
                <c:pt idx="383">
                  <c:v>1.1469689057376184</c:v>
                </c:pt>
                <c:pt idx="384">
                  <c:v>1.150737427973765</c:v>
                </c:pt>
                <c:pt idx="385">
                  <c:v>1.1544682398424915</c:v>
                </c:pt>
                <c:pt idx="386">
                  <c:v>1.1581612190828174</c:v>
                </c:pt>
                <c:pt idx="387">
                  <c:v>1.1618162446735605</c:v>
                </c:pt>
                <c:pt idx="388">
                  <c:v>1.1654331968373026</c:v>
                </c:pt>
                <c:pt idx="389">
                  <c:v>1.1690119570443152</c:v>
                </c:pt>
                <c:pt idx="390">
                  <c:v>1.1725524080164436</c:v>
                </c:pt>
                <c:pt idx="391">
                  <c:v>1.1760544337309495</c:v>
                </c:pt>
                <c:pt idx="392">
                  <c:v>1.1795179194243146</c:v>
                </c:pt>
                <c:pt idx="393">
                  <c:v>1.1829427515959998</c:v>
                </c:pt>
                <c:pt idx="394">
                  <c:v>1.1863288180121658</c:v>
                </c:pt>
                <c:pt idx="395">
                  <c:v>1.1896760077093509</c:v>
                </c:pt>
                <c:pt idx="396">
                  <c:v>1.1929842109981073</c:v>
                </c:pt>
                <c:pt idx="397">
                  <c:v>1.196253319466595</c:v>
                </c:pt>
                <c:pt idx="398">
                  <c:v>1.1994832259841355</c:v>
                </c:pt>
                <c:pt idx="399">
                  <c:v>1.2026738247047219</c:v>
                </c:pt>
                <c:pt idx="400">
                  <c:v>1.2058250110704887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C0-4978-915D-F688B020CC16}"/>
            </c:ext>
          </c:extLst>
        </c:ser>
        <c:ser>
          <c:idx val="2"/>
          <c:order val="2"/>
          <c:tx>
            <c:strRef>
              <c:f>Calculation2!$U$5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Calculation2!$U$6:$U$406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0.21631116069458672</c:v>
                </c:pt>
                <c:pt idx="130">
                  <c:v>0.55350631069073197</c:v>
                </c:pt>
                <c:pt idx="131">
                  <c:v>0.88963723754865176</c:v>
                </c:pt>
                <c:pt idx="132">
                  <c:v>1.2240576644275529</c:v>
                </c:pt>
                <c:pt idx="133">
                  <c:v>1.5561246032543044</c:v>
                </c:pt>
                <c:pt idx="134">
                  <c:v>1.8851995909925938</c:v>
                </c:pt>
                <c:pt idx="135">
                  <c:v>2.2106499172118563</c:v>
                </c:pt>
                <c:pt idx="136">
                  <c:v>2.5318498405956538</c:v>
                </c:pt>
                <c:pt idx="137">
                  <c:v>2.8481817920506343</c:v>
                </c:pt>
                <c:pt idx="138">
                  <c:v>3.1590375621027706</c:v>
                </c:pt>
                <c:pt idx="139">
                  <c:v>3.4638194702979233</c:v>
                </c:pt>
                <c:pt idx="140">
                  <c:v>3.7619415143583503</c:v>
                </c:pt>
                <c:pt idx="141">
                  <c:v>4.0528304968856146</c:v>
                </c:pt>
                <c:pt idx="142">
                  <c:v>4.335927127443675</c:v>
                </c:pt>
                <c:pt idx="143">
                  <c:v>4.6106870979031163</c:v>
                </c:pt>
                <c:pt idx="144">
                  <c:v>4.8765821289789972</c:v>
                </c:pt>
                <c:pt idx="145">
                  <c:v>5.133100985950156</c:v>
                </c:pt>
                <c:pt idx="146">
                  <c:v>5.3797504616070109</c:v>
                </c:pt>
                <c:pt idx="147">
                  <c:v>5.6160563245380093</c:v>
                </c:pt>
                <c:pt idx="148">
                  <c:v>5.8415642309313984</c:v>
                </c:pt>
                <c:pt idx="149">
                  <c:v>6.0558405981392438</c:v>
                </c:pt>
                <c:pt idx="150">
                  <c:v>6.2584734383240983</c:v>
                </c:pt>
                <c:pt idx="151">
                  <c:v>6.4490731505854386</c:v>
                </c:pt>
                <c:pt idx="152">
                  <c:v>6.6272732700429042</c:v>
                </c:pt>
                <c:pt idx="153">
                  <c:v>6.792731172436036</c:v>
                </c:pt>
                <c:pt idx="154">
                  <c:v>6.9451287328858076</c:v>
                </c:pt>
                <c:pt idx="155">
                  <c:v>7.0841729375513536</c:v>
                </c:pt>
                <c:pt idx="156">
                  <c:v>7.2095964470058531</c:v>
                </c:pt>
                <c:pt idx="157">
                  <c:v>7.3211581102483851</c:v>
                </c:pt>
                <c:pt idx="158">
                  <c:v>7.4186434283634624</c:v>
                </c:pt>
                <c:pt idx="159">
                  <c:v>7.5018649669367443</c:v>
                </c:pt>
                <c:pt idx="160">
                  <c:v>7.5706627164340397</c:v>
                </c:pt>
                <c:pt idx="161">
                  <c:v>7.6249043998506236</c:v>
                </c:pt>
                <c:pt idx="162">
                  <c:v>7.6644857270394233</c:v>
                </c:pt>
                <c:pt idx="163">
                  <c:v>7.6893305952290314</c:v>
                </c:pt>
                <c:pt idx="164">
                  <c:v>7.6993912353460283</c:v>
                </c:pt>
                <c:pt idx="165">
                  <c:v>7.6946483038602826</c:v>
                </c:pt>
                <c:pt idx="166">
                  <c:v>7.6751109199766399</c:v>
                </c:pt>
                <c:pt idx="167">
                  <c:v>7.6408166481014819</c:v>
                </c:pt>
                <c:pt idx="168">
                  <c:v>7.5918314256178752</c:v>
                </c:pt>
                <c:pt idx="169">
                  <c:v>7.5282494361081769</c:v>
                </c:pt>
                <c:pt idx="170">
                  <c:v>7.450192928267847</c:v>
                </c:pt>
                <c:pt idx="171">
                  <c:v>7.3578119808586404</c:v>
                </c:pt>
                <c:pt idx="172">
                  <c:v>7.2512842141531078</c:v>
                </c:pt>
                <c:pt idx="173">
                  <c:v>7.1308144484252045</c:v>
                </c:pt>
                <c:pt idx="174">
                  <c:v>6.9966343101436221</c:v>
                </c:pt>
                <c:pt idx="175">
                  <c:v>6.8490017866250197</c:v>
                </c:pt>
                <c:pt idx="176">
                  <c:v>6.6882007300034161</c:v>
                </c:pt>
                <c:pt idx="177">
                  <c:v>6.5145403114694593</c:v>
                </c:pt>
                <c:pt idx="178">
                  <c:v>6.328354426828902</c:v>
                </c:pt>
                <c:pt idx="179">
                  <c:v>6.1300010545232144</c:v>
                </c:pt>
                <c:pt idx="180">
                  <c:v>5.9198615673466621</c:v>
                </c:pt>
                <c:pt idx="181">
                  <c:v>5.6983399991832098</c:v>
                </c:pt>
                <c:pt idx="182">
                  <c:v>5.4658622681730886</c:v>
                </c:pt>
                <c:pt idx="183">
                  <c:v>5.222875357802633</c:v>
                </c:pt>
                <c:pt idx="184">
                  <c:v>4.9698464574919239</c:v>
                </c:pt>
                <c:pt idx="185">
                  <c:v>4.7072620643325909</c:v>
                </c:pt>
                <c:pt idx="186">
                  <c:v>4.4356270477028836</c:v>
                </c:pt>
                <c:pt idx="187">
                  <c:v>4.155463678558462</c:v>
                </c:pt>
                <c:pt idx="188">
                  <c:v>3.8673106252652825</c:v>
                </c:pt>
                <c:pt idx="189">
                  <c:v>3.5717219179052808</c:v>
                </c:pt>
                <c:pt idx="190">
                  <c:v>3.2692658830461832</c:v>
                </c:pt>
                <c:pt idx="191">
                  <c:v>2.9605240510235511</c:v>
                </c:pt>
                <c:pt idx="192">
                  <c:v>2.6460900378360281</c:v>
                </c:pt>
                <c:pt idx="193">
                  <c:v>2.3265684038035506</c:v>
                </c:pt>
                <c:pt idx="194">
                  <c:v>2.0025734911829849</c:v>
                </c:pt>
                <c:pt idx="195">
                  <c:v>1.6747282429760966</c:v>
                </c:pt>
                <c:pt idx="196">
                  <c:v>1.3436630052009138</c:v>
                </c:pt>
                <c:pt idx="197">
                  <c:v>1.0100143149293659</c:v>
                </c:pt>
                <c:pt idx="198">
                  <c:v>0.67442367642141554</c:v>
                </c:pt>
                <c:pt idx="199">
                  <c:v>0.33753632770881237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5C0-4978-915D-F688B020CC16}"/>
            </c:ext>
          </c:extLst>
        </c:ser>
        <c:ser>
          <c:idx val="3"/>
          <c:order val="3"/>
          <c:tx>
            <c:strRef>
              <c:f>Calculation2!$V$5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Calculation2!$V$6:$V$406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1.2087793242491863E-15</c:v>
                </c:pt>
                <c:pt idx="201">
                  <c:v>7.3658563670952592E-3</c:v>
                </c:pt>
                <c:pt idx="202">
                  <c:v>1.4731470053013842E-2</c:v>
                </c:pt>
                <c:pt idx="203">
                  <c:v>2.2096598384577053E-2</c:v>
                </c:pt>
                <c:pt idx="204">
                  <c:v>2.9460998704595849E-2</c:v>
                </c:pt>
                <c:pt idx="205">
                  <c:v>3.6824428379866811E-2</c:v>
                </c:pt>
                <c:pt idx="206">
                  <c:v>4.418664480916612E-2</c:v>
                </c:pt>
                <c:pt idx="207">
                  <c:v>5.1547405431242511E-2</c:v>
                </c:pt>
                <c:pt idx="208">
                  <c:v>5.8906467732808852E-2</c:v>
                </c:pt>
                <c:pt idx="209">
                  <c:v>6.626358925653221E-2</c:v>
                </c:pt>
                <c:pt idx="210">
                  <c:v>7.3618527609021975E-2</c:v>
                </c:pt>
                <c:pt idx="211">
                  <c:v>8.097104046881598E-2</c:v>
                </c:pt>
                <c:pt idx="212">
                  <c:v>8.8320885594364268E-2</c:v>
                </c:pt>
                <c:pt idx="213">
                  <c:v>9.5667820832010045E-2</c:v>
                </c:pt>
                <c:pt idx="214">
                  <c:v>0.10301160412396795</c:v>
                </c:pt>
                <c:pt idx="215">
                  <c:v>0.11035199351629904</c:v>
                </c:pt>
                <c:pt idx="216">
                  <c:v>0.11768874716688238</c:v>
                </c:pt>
                <c:pt idx="217">
                  <c:v>0.12502162335338307</c:v>
                </c:pt>
                <c:pt idx="218">
                  <c:v>0.13235038048121603</c:v>
                </c:pt>
                <c:pt idx="219">
                  <c:v>0.13967477709150589</c:v>
                </c:pt>
                <c:pt idx="220">
                  <c:v>0.1469945718690423</c:v>
                </c:pt>
                <c:pt idx="221">
                  <c:v>0.15430952365023035</c:v>
                </c:pt>
                <c:pt idx="222">
                  <c:v>0.16161939143103624</c:v>
                </c:pt>
                <c:pt idx="223">
                  <c:v>0.16892393437492761</c:v>
                </c:pt>
                <c:pt idx="224">
                  <c:v>0.17622291182080826</c:v>
                </c:pt>
                <c:pt idx="225">
                  <c:v>0.1835160832909471</c:v>
                </c:pt>
                <c:pt idx="226">
                  <c:v>0.19080320849890134</c:v>
                </c:pt>
                <c:pt idx="227">
                  <c:v>0.19808404735743279</c:v>
                </c:pt>
                <c:pt idx="228">
                  <c:v>0.20535835998641838</c:v>
                </c:pt>
                <c:pt idx="229">
                  <c:v>0.21262590672075304</c:v>
                </c:pt>
                <c:pt idx="230">
                  <c:v>0.21988644811824623</c:v>
                </c:pt>
                <c:pt idx="231">
                  <c:v>0.22713974496751058</c:v>
                </c:pt>
                <c:pt idx="232">
                  <c:v>0.23438555829584307</c:v>
                </c:pt>
                <c:pt idx="233">
                  <c:v>0.24162364937709868</c:v>
                </c:pt>
                <c:pt idx="234">
                  <c:v>0.24885377973955547</c:v>
                </c:pt>
                <c:pt idx="235">
                  <c:v>0.25607571117377137</c:v>
                </c:pt>
                <c:pt idx="236">
                  <c:v>0.26328920574043257</c:v>
                </c:pt>
                <c:pt idx="237">
                  <c:v>0.27049402577819281</c:v>
                </c:pt>
                <c:pt idx="238">
                  <c:v>0.27768993391150354</c:v>
                </c:pt>
                <c:pt idx="239">
                  <c:v>0.28487669305843472</c:v>
                </c:pt>
                <c:pt idx="240">
                  <c:v>0.29205406643848569</c:v>
                </c:pt>
                <c:pt idx="241">
                  <c:v>0.29922181758038663</c:v>
                </c:pt>
                <c:pt idx="242">
                  <c:v>0.30637971032988937</c:v>
                </c:pt>
                <c:pt idx="243">
                  <c:v>0.31352750885754793</c:v>
                </c:pt>
                <c:pt idx="244">
                  <c:v>0.32066497766648833</c:v>
                </c:pt>
                <c:pt idx="245">
                  <c:v>0.32779188160016742</c:v>
                </c:pt>
                <c:pt idx="246">
                  <c:v>0.33490798585012066</c:v>
                </c:pt>
                <c:pt idx="247">
                  <c:v>0.34201305596369808</c:v>
                </c:pt>
                <c:pt idx="248">
                  <c:v>0.34910685785178897</c:v>
                </c:pt>
                <c:pt idx="249">
                  <c:v>0.35618915779653409</c:v>
                </c:pt>
                <c:pt idx="250">
                  <c:v>0.36325972245902638</c:v>
                </c:pt>
                <c:pt idx="251">
                  <c:v>0.37031831888699812</c:v>
                </c:pt>
                <c:pt idx="252">
                  <c:v>0.37736471452249637</c:v>
                </c:pt>
                <c:pt idx="253">
                  <c:v>0.38439867720954496</c:v>
                </c:pt>
                <c:pt idx="254">
                  <c:v>0.39141997520179322</c:v>
                </c:pt>
                <c:pt idx="255">
                  <c:v>0.39842837717015106</c:v>
                </c:pt>
                <c:pt idx="256">
                  <c:v>0.40542365221041105</c:v>
                </c:pt>
                <c:pt idx="257">
                  <c:v>0.41240556985085525</c:v>
                </c:pt>
                <c:pt idx="258">
                  <c:v>0.41937390005984926</c:v>
                </c:pt>
                <c:pt idx="259">
                  <c:v>0.42632841325342041</c:v>
                </c:pt>
                <c:pt idx="260">
                  <c:v>0.43326888030282223</c:v>
                </c:pt>
                <c:pt idx="261">
                  <c:v>0.44019507254208323</c:v>
                </c:pt>
                <c:pt idx="262">
                  <c:v>0.44710676177554087</c:v>
                </c:pt>
                <c:pt idx="263">
                  <c:v>0.45400372028535968</c:v>
                </c:pt>
                <c:pt idx="264">
                  <c:v>0.46088572083903417</c:v>
                </c:pt>
                <c:pt idx="265">
                  <c:v>0.46775253669687494</c:v>
                </c:pt>
                <c:pt idx="266">
                  <c:v>0.47460394161947944</c:v>
                </c:pt>
                <c:pt idx="267">
                  <c:v>0.4814397098751857</c:v>
                </c:pt>
                <c:pt idx="268">
                  <c:v>0.48825961624750924</c:v>
                </c:pt>
                <c:pt idx="269">
                  <c:v>0.49506343604256348</c:v>
                </c:pt>
                <c:pt idx="270">
                  <c:v>0.50185094509646255</c:v>
                </c:pt>
                <c:pt idx="271">
                  <c:v>0.50862191978270721</c:v>
                </c:pt>
                <c:pt idx="272">
                  <c:v>0.51537613701955154</c:v>
                </c:pt>
                <c:pt idx="273">
                  <c:v>0.52211337427735394</c:v>
                </c:pt>
                <c:pt idx="274">
                  <c:v>0.52883340958590808</c:v>
                </c:pt>
                <c:pt idx="275">
                  <c:v>0.53553602154175661</c:v>
                </c:pt>
                <c:pt idx="276">
                  <c:v>0.54222098931548479</c:v>
                </c:pt>
                <c:pt idx="277">
                  <c:v>0.5488880926589973</c:v>
                </c:pt>
                <c:pt idx="278">
                  <c:v>0.55553711191277355</c:v>
                </c:pt>
                <c:pt idx="279">
                  <c:v>0.56216782801310583</c:v>
                </c:pt>
                <c:pt idx="280">
                  <c:v>0.5687800224993157</c:v>
                </c:pt>
                <c:pt idx="281">
                  <c:v>0.57537347752095269</c:v>
                </c:pt>
                <c:pt idx="282">
                  <c:v>0.58194797584497038</c:v>
                </c:pt>
                <c:pt idx="283">
                  <c:v>0.58850330086288505</c:v>
                </c:pt>
                <c:pt idx="284">
                  <c:v>0.59503923659791091</c:v>
                </c:pt>
                <c:pt idx="285">
                  <c:v>0.60155556771207674</c:v>
                </c:pt>
                <c:pt idx="286">
                  <c:v>0.6080520795133203</c:v>
                </c:pt>
                <c:pt idx="287">
                  <c:v>0.61452855796256145</c:v>
                </c:pt>
                <c:pt idx="288">
                  <c:v>0.62098478968075443</c:v>
                </c:pt>
                <c:pt idx="289">
                  <c:v>0.627420561955918</c:v>
                </c:pt>
                <c:pt idx="290">
                  <c:v>0.63383566275014303</c:v>
                </c:pt>
                <c:pt idx="291">
                  <c:v>0.64022988070657949</c:v>
                </c:pt>
                <c:pt idx="292">
                  <c:v>0.64660300515639901</c:v>
                </c:pt>
                <c:pt idx="293">
                  <c:v>0.65295482612573652</c:v>
                </c:pt>
                <c:pt idx="294">
                  <c:v>0.65928513434260705</c:v>
                </c:pt>
                <c:pt idx="295">
                  <c:v>0.66559372124380223</c:v>
                </c:pt>
                <c:pt idx="296">
                  <c:v>0.67188037898176045</c:v>
                </c:pt>
                <c:pt idx="297">
                  <c:v>0.67814490043141518</c:v>
                </c:pt>
                <c:pt idx="298">
                  <c:v>0.68438707919701924</c:v>
                </c:pt>
                <c:pt idx="299">
                  <c:v>0.69060670961894444</c:v>
                </c:pt>
                <c:pt idx="300">
                  <c:v>0.69680358678045806</c:v>
                </c:pt>
                <c:pt idx="301">
                  <c:v>0.70297750651447377</c:v>
                </c:pt>
                <c:pt idx="302">
                  <c:v>0.70912826541027774</c:v>
                </c:pt>
                <c:pt idx="303">
                  <c:v>0.71525566082023173</c:v>
                </c:pt>
                <c:pt idx="304">
                  <c:v>0.72135949086644868</c:v>
                </c:pt>
                <c:pt idx="305">
                  <c:v>0.72743955444744368</c:v>
                </c:pt>
                <c:pt idx="306">
                  <c:v>0.73349565124476068</c:v>
                </c:pt>
                <c:pt idx="307">
                  <c:v>0.73952758172957156</c:v>
                </c:pt>
                <c:pt idx="308">
                  <c:v>0.74553514716924973</c:v>
                </c:pt>
                <c:pt idx="309">
                  <c:v>0.75151814963391872</c:v>
                </c:pt>
                <c:pt idx="310">
                  <c:v>0.75747639200297257</c:v>
                </c:pt>
                <c:pt idx="311">
                  <c:v>0.76340967797157033</c:v>
                </c:pt>
                <c:pt idx="312">
                  <c:v>0.76931781205710392</c:v>
                </c:pt>
                <c:pt idx="313">
                  <c:v>0.77520059960563859</c:v>
                </c:pt>
                <c:pt idx="314">
                  <c:v>0.78105784679832602</c:v>
                </c:pt>
                <c:pt idx="315">
                  <c:v>0.78688936065779069</c:v>
                </c:pt>
                <c:pt idx="316">
                  <c:v>0.79269494905448612</c:v>
                </c:pt>
                <c:pt idx="317">
                  <c:v>0.79847442071302732</c:v>
                </c:pt>
                <c:pt idx="318">
                  <c:v>0.80422758521849069</c:v>
                </c:pt>
                <c:pt idx="319">
                  <c:v>0.80995425302268842</c:v>
                </c:pt>
                <c:pt idx="320">
                  <c:v>0.81565423545041393</c:v>
                </c:pt>
                <c:pt idx="321">
                  <c:v>0.82132734470565716</c:v>
                </c:pt>
                <c:pt idx="322">
                  <c:v>0.82697339387779223</c:v>
                </c:pt>
                <c:pt idx="323">
                  <c:v>0.8325921969477359</c:v>
                </c:pt>
                <c:pt idx="324">
                  <c:v>0.83818356879407574</c:v>
                </c:pt>
                <c:pt idx="325">
                  <c:v>0.84374732519916962</c:v>
                </c:pt>
                <c:pt idx="326">
                  <c:v>0.84928328285521493</c:v>
                </c:pt>
                <c:pt idx="327">
                  <c:v>0.85479125937028855</c:v>
                </c:pt>
                <c:pt idx="328">
                  <c:v>0.8602710732743547</c:v>
                </c:pt>
                <c:pt idx="329">
                  <c:v>0.86572254402524529</c:v>
                </c:pt>
                <c:pt idx="330">
                  <c:v>0.87114549201460745</c:v>
                </c:pt>
                <c:pt idx="331">
                  <c:v>0.87653973857382117</c:v>
                </c:pt>
                <c:pt idx="332">
                  <c:v>0.88190510597988558</c:v>
                </c:pt>
                <c:pt idx="333">
                  <c:v>0.88724141746127516</c:v>
                </c:pt>
                <c:pt idx="334">
                  <c:v>0.89254849720376273</c:v>
                </c:pt>
                <c:pt idx="335">
                  <c:v>0.89782617035621304</c:v>
                </c:pt>
                <c:pt idx="336">
                  <c:v>0.90307426303634231</c:v>
                </c:pt>
                <c:pt idx="337">
                  <c:v>0.90829260233644837</c:v>
                </c:pt>
                <c:pt idx="338">
                  <c:v>0.91348101632910672</c:v>
                </c:pt>
                <c:pt idx="339">
                  <c:v>0.91863933407283449</c:v>
                </c:pt>
                <c:pt idx="340">
                  <c:v>0.92376738561772409</c:v>
                </c:pt>
                <c:pt idx="341">
                  <c:v>0.92886500201104027</c:v>
                </c:pt>
                <c:pt idx="342">
                  <c:v>0.93393201530278858</c:v>
                </c:pt>
                <c:pt idx="343">
                  <c:v>0.93896825855124721</c:v>
                </c:pt>
                <c:pt idx="344">
                  <c:v>0.9439735658284687</c:v>
                </c:pt>
                <c:pt idx="345">
                  <c:v>0.94894777222574533</c:v>
                </c:pt>
                <c:pt idx="346">
                  <c:v>0.95389071385904312</c:v>
                </c:pt>
                <c:pt idx="347">
                  <c:v>0.95880222787440084</c:v>
                </c:pt>
                <c:pt idx="348">
                  <c:v>0.96368215245329614</c:v>
                </c:pt>
                <c:pt idx="349">
                  <c:v>0.96853032681797635</c:v>
                </c:pt>
                <c:pt idx="350">
                  <c:v>0.97334659123675582</c:v>
                </c:pt>
                <c:pt idx="351">
                  <c:v>0.97813078702927836</c:v>
                </c:pt>
                <c:pt idx="352">
                  <c:v>0.98288275657174595</c:v>
                </c:pt>
                <c:pt idx="353">
                  <c:v>0.98760234330211094</c:v>
                </c:pt>
                <c:pt idx="354">
                  <c:v>0.99228939172523489</c:v>
                </c:pt>
                <c:pt idx="355">
                  <c:v>0.99694374741801162</c:v>
                </c:pt>
                <c:pt idx="356">
                  <c:v>1.0015652570344544</c:v>
                </c:pt>
                <c:pt idx="357">
                  <c:v>1.0061537683107491</c:v>
                </c:pt>
                <c:pt idx="358">
                  <c:v>1.0107091300702704</c:v>
                </c:pt>
                <c:pt idx="359">
                  <c:v>1.0152311922285617</c:v>
                </c:pt>
                <c:pt idx="360">
                  <c:v>1.0197198057982817</c:v>
                </c:pt>
                <c:pt idx="361">
                  <c:v>1.0241748228941112</c:v>
                </c:pt>
                <c:pt idx="362">
                  <c:v>1.0285960967376269</c:v>
                </c:pt>
                <c:pt idx="363">
                  <c:v>1.0329834816621362</c:v>
                </c:pt>
                <c:pt idx="364">
                  <c:v>1.0373368331174775</c:v>
                </c:pt>
                <c:pt idx="365">
                  <c:v>1.0416560076747816</c:v>
                </c:pt>
                <c:pt idx="366">
                  <c:v>1.0459408630311975</c:v>
                </c:pt>
                <c:pt idx="367">
                  <c:v>1.0501912580145816</c:v>
                </c:pt>
                <c:pt idx="368">
                  <c:v>1.0544070525881484</c:v>
                </c:pt>
                <c:pt idx="369">
                  <c:v>1.0585881078550832</c:v>
                </c:pt>
                <c:pt idx="370">
                  <c:v>1.0627342860631201</c:v>
                </c:pt>
                <c:pt idx="371">
                  <c:v>1.0668454506090794</c:v>
                </c:pt>
                <c:pt idx="372">
                  <c:v>1.0709214660433686</c:v>
                </c:pt>
                <c:pt idx="373">
                  <c:v>1.0749621980744442</c:v>
                </c:pt>
                <c:pt idx="374">
                  <c:v>1.0789675135732379</c:v>
                </c:pt>
                <c:pt idx="375">
                  <c:v>1.0829372805775408</c:v>
                </c:pt>
                <c:pt idx="376">
                  <c:v>1.0868713682963529</c:v>
                </c:pt>
                <c:pt idx="377">
                  <c:v>1.090769647114191</c:v>
                </c:pt>
                <c:pt idx="378">
                  <c:v>1.0946319885953595</c:v>
                </c:pt>
                <c:pt idx="379">
                  <c:v>1.0984582654881818</c:v>
                </c:pt>
                <c:pt idx="380">
                  <c:v>1.1022483517291934</c:v>
                </c:pt>
                <c:pt idx="381">
                  <c:v>1.1060021224472951</c:v>
                </c:pt>
                <c:pt idx="382">
                  <c:v>1.1097194539678656</c:v>
                </c:pt>
                <c:pt idx="383">
                  <c:v>1.113400223816839</c:v>
                </c:pt>
                <c:pt idx="384">
                  <c:v>1.1170443107247376</c:v>
                </c:pt>
                <c:pt idx="385">
                  <c:v>1.1206515946306681</c:v>
                </c:pt>
                <c:pt idx="386">
                  <c:v>1.1242219566862772</c:v>
                </c:pt>
                <c:pt idx="387">
                  <c:v>1.1277552792596681</c:v>
                </c:pt>
                <c:pt idx="388">
                  <c:v>1.1312514459392742</c:v>
                </c:pt>
                <c:pt idx="389">
                  <c:v>1.1347103415376962</c:v>
                </c:pt>
                <c:pt idx="390">
                  <c:v>1.1381318520954964</c:v>
                </c:pt>
                <c:pt idx="391">
                  <c:v>1.1415158648849535</c:v>
                </c:pt>
                <c:pt idx="392">
                  <c:v>1.1448622684137766</c:v>
                </c:pt>
                <c:pt idx="393">
                  <c:v>1.148170952428778</c:v>
                </c:pt>
                <c:pt idx="394">
                  <c:v>1.1514418079195068</c:v>
                </c:pt>
                <c:pt idx="395">
                  <c:v>1.1546747271218396</c:v>
                </c:pt>
                <c:pt idx="396">
                  <c:v>1.157869603521531</c:v>
                </c:pt>
                <c:pt idx="397">
                  <c:v>1.1610263318577227</c:v>
                </c:pt>
                <c:pt idx="398">
                  <c:v>1.1641448081264127</c:v>
                </c:pt>
                <c:pt idx="399">
                  <c:v>1.1672249295838808</c:v>
                </c:pt>
                <c:pt idx="400">
                  <c:v>1.1702665947500734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5C0-4978-915D-F688B020CC16}"/>
            </c:ext>
          </c:extLst>
        </c:ser>
        <c:ser>
          <c:idx val="4"/>
          <c:order val="4"/>
          <c:tx>
            <c:strRef>
              <c:f>Calculation2!$W$5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Calculation2!$W$6:$W$406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0.28331836298289997</c:v>
                </c:pt>
                <c:pt idx="139">
                  <c:v>0.65530472537395412</c:v>
                </c:pt>
                <c:pt idx="140">
                  <c:v>1.0256494271973744</c:v>
                </c:pt>
                <c:pt idx="141">
                  <c:v>1.3934246858966397</c:v>
                </c:pt>
                <c:pt idx="142">
                  <c:v>1.7577091558494964</c:v>
                </c:pt>
                <c:pt idx="143">
                  <c:v>2.117590236510642</c:v>
                </c:pt>
                <c:pt idx="144">
                  <c:v>2.4721663586462794</c:v>
                </c:pt>
                <c:pt idx="145">
                  <c:v>2.8205492429332217</c:v>
                </c:pt>
                <c:pt idx="146">
                  <c:v>3.1618661252642966</c:v>
                </c:pt>
                <c:pt idx="147">
                  <c:v>3.4952619431852061</c:v>
                </c:pt>
                <c:pt idx="148">
                  <c:v>3.8199014779854763</c:v>
                </c:pt>
                <c:pt idx="149">
                  <c:v>4.1349714470771168</c:v>
                </c:pt>
                <c:pt idx="150">
                  <c:v>4.4396825414191925</c:v>
                </c:pt>
                <c:pt idx="151">
                  <c:v>4.7332714028842133</c:v>
                </c:pt>
                <c:pt idx="152">
                  <c:v>5.0150025366126085</c:v>
                </c:pt>
                <c:pt idx="153">
                  <c:v>5.2841701535645491</c:v>
                </c:pt>
                <c:pt idx="154">
                  <c:v>5.540099938653146</c:v>
                </c:pt>
                <c:pt idx="155">
                  <c:v>5.782150740029504</c:v>
                </c:pt>
                <c:pt idx="156">
                  <c:v>6.0097161752877</c:v>
                </c:pt>
                <c:pt idx="157">
                  <c:v>6.222226150565823</c:v>
                </c:pt>
                <c:pt idx="158">
                  <c:v>6.4191482887374223</c:v>
                </c:pt>
                <c:pt idx="159">
                  <c:v>6.5999892631155221</c:v>
                </c:pt>
                <c:pt idx="160">
                  <c:v>6.7642960333279829</c:v>
                </c:pt>
                <c:pt idx="161">
                  <c:v>6.9116569802681376</c:v>
                </c:pt>
                <c:pt idx="162">
                  <c:v>7.0417029372774333</c:v>
                </c:pt>
                <c:pt idx="163">
                  <c:v>7.1541081149767676</c:v>
                </c:pt>
                <c:pt idx="164">
                  <c:v>7.2485909174296541</c:v>
                </c:pt>
                <c:pt idx="165">
                  <c:v>7.3249146475925642</c:v>
                </c:pt>
                <c:pt idx="166">
                  <c:v>7.3828881002851725</c:v>
                </c:pt>
                <c:pt idx="167">
                  <c:v>7.4223660411949988</c:v>
                </c:pt>
                <c:pt idx="168">
                  <c:v>7.4432495707164499</c:v>
                </c:pt>
                <c:pt idx="169">
                  <c:v>7.4454863717127786</c:v>
                </c:pt>
                <c:pt idx="170">
                  <c:v>7.4290708405802715</c:v>
                </c:pt>
                <c:pt idx="171">
                  <c:v>7.3940441012863163</c:v>
                </c:pt>
                <c:pt idx="172">
                  <c:v>7.3404939023462008</c:v>
                </c:pt>
                <c:pt idx="173">
                  <c:v>7.2685543969967092</c:v>
                </c:pt>
                <c:pt idx="174">
                  <c:v>7.1784058071172421</c:v>
                </c:pt>
                <c:pt idx="175">
                  <c:v>7.0702739717403933</c:v>
                </c:pt>
                <c:pt idx="176">
                  <c:v>6.9444297812830476</c:v>
                </c:pt>
                <c:pt idx="177">
                  <c:v>6.8011884989153621</c:v>
                </c:pt>
                <c:pt idx="178">
                  <c:v>6.6409089707677138</c:v>
                </c:pt>
                <c:pt idx="179">
                  <c:v>6.4639927269542188</c:v>
                </c:pt>
                <c:pt idx="180">
                  <c:v>6.2708829756648914</c:v>
                </c:pt>
                <c:pt idx="181">
                  <c:v>6.0620634928464652</c:v>
                </c:pt>
                <c:pt idx="182">
                  <c:v>5.8380574102534082</c:v>
                </c:pt>
                <c:pt idx="183">
                  <c:v>5.599425904905301</c:v>
                </c:pt>
                <c:pt idx="184">
                  <c:v>5.3467667932337308</c:v>
                </c:pt>
                <c:pt idx="185">
                  <c:v>5.0807130334406168</c:v>
                </c:pt>
                <c:pt idx="186">
                  <c:v>4.8019311398198612</c:v>
                </c:pt>
                <c:pt idx="187">
                  <c:v>4.5111195130147141</c:v>
                </c:pt>
                <c:pt idx="188">
                  <c:v>4.209006690393899</c:v>
                </c:pt>
                <c:pt idx="189">
                  <c:v>3.8963495209296051</c:v>
                </c:pt>
                <c:pt idx="190">
                  <c:v>3.5739312691496523</c:v>
                </c:pt>
                <c:pt idx="191">
                  <c:v>3.2425596529137408</c:v>
                </c:pt>
                <c:pt idx="192">
                  <c:v>2.9030648199295594</c:v>
                </c:pt>
                <c:pt idx="193">
                  <c:v>2.5562972680779317</c:v>
                </c:pt>
                <c:pt idx="194">
                  <c:v>2.2031257147569869</c:v>
                </c:pt>
                <c:pt idx="195">
                  <c:v>1.8444349205830404</c:v>
                </c:pt>
                <c:pt idx="196">
                  <c:v>1.4811234729002178</c:v>
                </c:pt>
                <c:pt idx="197">
                  <c:v>1.1141015346515528</c:v>
                </c:pt>
                <c:pt idx="198">
                  <c:v>0.74428856425104362</c:v>
                </c:pt>
                <c:pt idx="199">
                  <c:v>0.37261101216882586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5C0-4978-915D-F688B020CC16}"/>
            </c:ext>
          </c:extLst>
        </c:ser>
        <c:ser>
          <c:idx val="5"/>
          <c:order val="5"/>
          <c:tx>
            <c:strRef>
              <c:f>Calculation2!$X$5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Calculation2!$X$6:$X$406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1.1723395084507937E-15</c:v>
                </c:pt>
                <c:pt idx="201">
                  <c:v>7.1438053213885898E-3</c:v>
                </c:pt>
                <c:pt idx="202">
                  <c:v>1.4287373968235102E-2</c:v>
                </c:pt>
                <c:pt idx="203">
                  <c:v>2.1430469273840846E-2</c:v>
                </c:pt>
                <c:pt idx="204">
                  <c:v>2.8572854587187758E-2</c:v>
                </c:pt>
                <c:pt idx="205">
                  <c:v>3.5714293280779873E-2</c:v>
                </c:pt>
                <c:pt idx="206">
                  <c:v>4.2854548758482727E-2</c:v>
                </c:pt>
                <c:pt idx="207">
                  <c:v>4.9993384463361899E-2</c:v>
                </c:pt>
                <c:pt idx="208">
                  <c:v>5.7130563885520048E-2</c:v>
                </c:pt>
                <c:pt idx="209">
                  <c:v>6.4265850569932573E-2</c:v>
                </c:pt>
                <c:pt idx="210">
                  <c:v>7.1399008124281335E-2</c:v>
                </c:pt>
                <c:pt idx="211">
                  <c:v>7.852980022678635E-2</c:v>
                </c:pt>
                <c:pt idx="212">
                  <c:v>8.5657990634035147E-2</c:v>
                </c:pt>
                <c:pt idx="213">
                  <c:v>9.2783343188809556E-2</c:v>
                </c:pt>
                <c:pt idx="214">
                  <c:v>9.9905621827909491E-2</c:v>
                </c:pt>
                <c:pt idx="215">
                  <c:v>0.10702459058997385</c:v>
                </c:pt>
                <c:pt idx="216">
                  <c:v>0.11414001362329788</c:v>
                </c:pt>
                <c:pt idx="217">
                  <c:v>0.12125165519364697</c:v>
                </c:pt>
                <c:pt idx="218">
                  <c:v>0.12835927969206651</c:v>
                </c:pt>
                <c:pt idx="219">
                  <c:v>0.13546265164268759</c:v>
                </c:pt>
                <c:pt idx="220">
                  <c:v>0.14256153571052846</c:v>
                </c:pt>
                <c:pt idx="221">
                  <c:v>0.14965569670929102</c:v>
                </c:pt>
                <c:pt idx="222">
                  <c:v>0.15674489960915267</c:v>
                </c:pt>
                <c:pt idx="223">
                  <c:v>0.16382890954455281</c:v>
                </c:pt>
                <c:pt idx="224">
                  <c:v>0.1709074918219739</c:v>
                </c:pt>
                <c:pt idx="225">
                  <c:v>0.17798041192771696</c:v>
                </c:pt>
                <c:pt idx="226">
                  <c:v>0.18504743553567105</c:v>
                </c:pt>
                <c:pt idx="227">
                  <c:v>0.19210832851507623</c:v>
                </c:pt>
                <c:pt idx="228">
                  <c:v>0.19916285693828059</c:v>
                </c:pt>
                <c:pt idx="229">
                  <c:v>0.20621078708849039</c:v>
                </c:pt>
                <c:pt idx="230">
                  <c:v>0.21325188546751275</c:v>
                </c:pt>
                <c:pt idx="231">
                  <c:v>0.22028591880349155</c:v>
                </c:pt>
                <c:pt idx="232">
                  <c:v>0.22731265405863602</c:v>
                </c:pt>
                <c:pt idx="233">
                  <c:v>0.23433185843694096</c:v>
                </c:pt>
                <c:pt idx="234">
                  <c:v>0.24134329939189941</c:v>
                </c:pt>
                <c:pt idx="235">
                  <c:v>0.24834674463420695</c:v>
                </c:pt>
                <c:pt idx="236">
                  <c:v>0.25534196213945748</c:v>
                </c:pt>
                <c:pt idx="237">
                  <c:v>0.26232872015582992</c:v>
                </c:pt>
                <c:pt idx="238">
                  <c:v>0.26930678721176665</c:v>
                </c:pt>
                <c:pt idx="239">
                  <c:v>0.27627593212364177</c:v>
                </c:pt>
                <c:pt idx="240">
                  <c:v>0.28323592400342035</c:v>
                </c:pt>
                <c:pt idx="241">
                  <c:v>0.2901865322663077</c:v>
                </c:pt>
                <c:pt idx="242">
                  <c:v>0.29712752663838887</c:v>
                </c:pt>
                <c:pt idx="243">
                  <c:v>0.30405867716425738</c:v>
                </c:pt>
                <c:pt idx="244">
                  <c:v>0.3109797542146337</c:v>
                </c:pt>
                <c:pt idx="245">
                  <c:v>0.31789052849397303</c:v>
                </c:pt>
                <c:pt idx="246">
                  <c:v>0.3247907710480617</c:v>
                </c:pt>
                <c:pt idx="247">
                  <c:v>0.33168025327160261</c:v>
                </c:pt>
                <c:pt idx="248">
                  <c:v>0.33855874691578847</c:v>
                </c:pt>
                <c:pt idx="249">
                  <c:v>0.34542602409586454</c:v>
                </c:pt>
                <c:pt idx="250">
                  <c:v>0.35228185729867756</c:v>
                </c:pt>
                <c:pt idx="251">
                  <c:v>0.35912601939021394</c:v>
                </c:pt>
                <c:pt idx="252">
                  <c:v>0.36595828362312421</c:v>
                </c:pt>
                <c:pt idx="253">
                  <c:v>0.37277842364423575</c:v>
                </c:pt>
                <c:pt idx="254">
                  <c:v>0.37958621350205102</c:v>
                </c:pt>
                <c:pt idx="255">
                  <c:v>0.38638142765423422</c:v>
                </c:pt>
                <c:pt idx="256">
                  <c:v>0.39316384097508339</c:v>
                </c:pt>
                <c:pt idx="257">
                  <c:v>0.39993322876298787</c:v>
                </c:pt>
                <c:pt idx="258">
                  <c:v>0.40668936674787415</c:v>
                </c:pt>
                <c:pt idx="259">
                  <c:v>0.41343203109863463</c:v>
                </c:pt>
                <c:pt idx="260">
                  <c:v>0.42016099843054411</c:v>
                </c:pt>
                <c:pt idx="261">
                  <c:v>0.42687604581265992</c:v>
                </c:pt>
                <c:pt idx="262">
                  <c:v>0.43357695077520791</c:v>
                </c:pt>
                <c:pt idx="263">
                  <c:v>0.44026349131695297</c:v>
                </c:pt>
                <c:pt idx="264">
                  <c:v>0.44693544591255358</c:v>
                </c:pt>
                <c:pt idx="265">
                  <c:v>0.45359259351990122</c:v>
                </c:pt>
                <c:pt idx="266">
                  <c:v>0.4602347135874435</c:v>
                </c:pt>
                <c:pt idx="267">
                  <c:v>0.46686158606149097</c:v>
                </c:pt>
                <c:pt idx="268">
                  <c:v>0.47347299139350768</c:v>
                </c:pt>
                <c:pt idx="269">
                  <c:v>0.48006871054738426</c:v>
                </c:pt>
                <c:pt idx="270">
                  <c:v>0.48664852500669559</c:v>
                </c:pt>
                <c:pt idx="271">
                  <c:v>0.49321221678193922</c:v>
                </c:pt>
                <c:pt idx="272">
                  <c:v>0.49975956841775809</c:v>
                </c:pt>
                <c:pt idx="273">
                  <c:v>0.50629036300014441</c:v>
                </c:pt>
                <c:pt idx="274">
                  <c:v>0.51280438416362639</c:v>
                </c:pt>
                <c:pt idx="275">
                  <c:v>0.51930141609843605</c:v>
                </c:pt>
                <c:pt idx="276">
                  <c:v>0.52578124355765921</c:v>
                </c:pt>
                <c:pt idx="277">
                  <c:v>0.53224365186436684</c:v>
                </c:pt>
                <c:pt idx="278">
                  <c:v>0.53868842691872698</c:v>
                </c:pt>
                <c:pt idx="279">
                  <c:v>0.5451153552050978</c:v>
                </c:pt>
                <c:pt idx="280">
                  <c:v>0.5515242237991016</c:v>
                </c:pt>
                <c:pt idx="281">
                  <c:v>0.55791482037467954</c:v>
                </c:pt>
                <c:pt idx="282">
                  <c:v>0.56428693321112455</c:v>
                </c:pt>
                <c:pt idx="283">
                  <c:v>0.57064035120009704</c:v>
                </c:pt>
                <c:pt idx="284">
                  <c:v>0.57697486385261876</c:v>
                </c:pt>
                <c:pt idx="285">
                  <c:v>0.58329026130604522</c:v>
                </c:pt>
                <c:pt idx="286">
                  <c:v>0.5895863343310197</c:v>
                </c:pt>
                <c:pt idx="287">
                  <c:v>0.59586287433840412</c:v>
                </c:pt>
                <c:pt idx="288">
                  <c:v>0.60211967338619077</c:v>
                </c:pt>
                <c:pt idx="289">
                  <c:v>0.60835652418638997</c:v>
                </c:pt>
                <c:pt idx="290">
                  <c:v>0.61457322011189808</c:v>
                </c:pt>
                <c:pt idx="291">
                  <c:v>0.62076955520334409</c:v>
                </c:pt>
                <c:pt idx="292">
                  <c:v>0.62694532417591176</c:v>
                </c:pt>
                <c:pt idx="293">
                  <c:v>0.63310032242614067</c:v>
                </c:pt>
                <c:pt idx="294">
                  <c:v>0.63923434603870577</c:v>
                </c:pt>
                <c:pt idx="295">
                  <c:v>0.64534719179317268</c:v>
                </c:pt>
                <c:pt idx="296">
                  <c:v>0.65143865717072968</c:v>
                </c:pt>
                <c:pt idx="297">
                  <c:v>0.65750854036089823</c:v>
                </c:pt>
                <c:pt idx="298">
                  <c:v>0.66355664026821826</c:v>
                </c:pt>
                <c:pt idx="299">
                  <c:v>0.66958275651891086</c:v>
                </c:pt>
                <c:pt idx="300">
                  <c:v>0.67558668946751621</c:v>
                </c:pt>
                <c:pt idx="301">
                  <c:v>0.68156824020350837</c:v>
                </c:pt>
                <c:pt idx="302">
                  <c:v>0.68752721055788468</c:v>
                </c:pt>
                <c:pt idx="303">
                  <c:v>0.6934634031097322</c:v>
                </c:pt>
                <c:pt idx="304">
                  <c:v>0.69937662119276611</c:v>
                </c:pt>
                <c:pt idx="305">
                  <c:v>0.70526666890184764</c:v>
                </c:pt>
                <c:pt idx="306">
                  <c:v>0.71113335109947307</c:v>
                </c:pt>
                <c:pt idx="307">
                  <c:v>0.71697647342223902</c:v>
                </c:pt>
                <c:pt idx="308">
                  <c:v>0.72279584228728144</c:v>
                </c:pt>
                <c:pt idx="309">
                  <c:v>0.72859126489868931</c:v>
                </c:pt>
                <c:pt idx="310">
                  <c:v>0.73436254925389244</c:v>
                </c:pt>
                <c:pt idx="311">
                  <c:v>0.74010950415002097</c:v>
                </c:pt>
                <c:pt idx="312">
                  <c:v>0.74583193919024204</c:v>
                </c:pt>
                <c:pt idx="313">
                  <c:v>0.75152966479006555</c:v>
                </c:pt>
                <c:pt idx="314">
                  <c:v>0.75720249218362667</c:v>
                </c:pt>
                <c:pt idx="315">
                  <c:v>0.76285023342993907</c:v>
                </c:pt>
                <c:pt idx="316">
                  <c:v>0.76847270141912138</c:v>
                </c:pt>
                <c:pt idx="317">
                  <c:v>0.77406970987859591</c:v>
                </c:pt>
                <c:pt idx="318">
                  <c:v>0.77964107337926059</c:v>
                </c:pt>
                <c:pt idx="319">
                  <c:v>0.78518660734163148</c:v>
                </c:pt>
                <c:pt idx="320">
                  <c:v>0.79070612804195828</c:v>
                </c:pt>
                <c:pt idx="321">
                  <c:v>0.79619945261831127</c:v>
                </c:pt>
                <c:pt idx="322">
                  <c:v>0.80166639907663917</c:v>
                </c:pt>
                <c:pt idx="323">
                  <c:v>0.80710678629679866</c:v>
                </c:pt>
                <c:pt idx="324">
                  <c:v>0.81252043403855478</c:v>
                </c:pt>
                <c:pt idx="325">
                  <c:v>0.81790716294755328</c:v>
                </c:pt>
                <c:pt idx="326">
                  <c:v>0.82326679456126106</c:v>
                </c:pt>
                <c:pt idx="327">
                  <c:v>0.82859915131487971</c:v>
                </c:pt>
                <c:pt idx="328">
                  <c:v>0.83390405654722821</c:v>
                </c:pt>
                <c:pt idx="329">
                  <c:v>0.83918133450659504</c:v>
                </c:pt>
                <c:pt idx="330">
                  <c:v>0.84443081035656165</c:v>
                </c:pt>
                <c:pt idx="331">
                  <c:v>0.8496523101817941</c:v>
                </c:pt>
                <c:pt idx="332">
                  <c:v>0.85484566099380566</c:v>
                </c:pt>
                <c:pt idx="333">
                  <c:v>0.8600106907366869</c:v>
                </c:pt>
                <c:pt idx="334">
                  <c:v>0.8651472282928071</c:v>
                </c:pt>
                <c:pt idx="335">
                  <c:v>0.87025510348848212</c:v>
                </c:pt>
                <c:pt idx="336">
                  <c:v>0.87533414709961366</c:v>
                </c:pt>
                <c:pt idx="337">
                  <c:v>0.88038419085729391</c:v>
                </c:pt>
                <c:pt idx="338">
                  <c:v>0.88540506745338254</c:v>
                </c:pt>
                <c:pt idx="339">
                  <c:v>0.89039661054604724</c:v>
                </c:pt>
                <c:pt idx="340">
                  <c:v>0.89535865476527654</c:v>
                </c:pt>
                <c:pt idx="341">
                  <c:v>0.90029103571835722</c:v>
                </c:pt>
                <c:pt idx="342">
                  <c:v>0.90519358999532185</c:v>
                </c:pt>
                <c:pt idx="343">
                  <c:v>0.91006615517436129</c:v>
                </c:pt>
                <c:pt idx="344">
                  <c:v>0.91490856982720647</c:v>
                </c:pt>
                <c:pt idx="345">
                  <c:v>0.91972067352447684</c:v>
                </c:pt>
                <c:pt idx="346">
                  <c:v>0.92450230684099433</c:v>
                </c:pt>
                <c:pt idx="347">
                  <c:v>0.92925331136106626</c:v>
                </c:pt>
                <c:pt idx="348">
                  <c:v>0.9339735296837326</c:v>
                </c:pt>
                <c:pt idx="349">
                  <c:v>0.93866280542798197</c:v>
                </c:pt>
                <c:pt idx="350">
                  <c:v>0.94332098323793101</c:v>
                </c:pt>
                <c:pt idx="351">
                  <c:v>0.94794790878797242</c:v>
                </c:pt>
                <c:pt idx="352">
                  <c:v>0.95254342878788745</c:v>
                </c:pt>
                <c:pt idx="353">
                  <c:v>0.95710739098792486</c:v>
                </c:pt>
                <c:pt idx="354">
                  <c:v>0.96163964418384351</c:v>
                </c:pt>
                <c:pt idx="355">
                  <c:v>0.96614003822192362</c:v>
                </c:pt>
                <c:pt idx="356">
                  <c:v>0.97060842400394021</c:v>
                </c:pt>
                <c:pt idx="357">
                  <c:v>0.9750446534921029</c:v>
                </c:pt>
                <c:pt idx="358">
                  <c:v>0.97944857971396093</c:v>
                </c:pt>
                <c:pt idx="359">
                  <c:v>0.98382005676727169</c:v>
                </c:pt>
                <c:pt idx="360">
                  <c:v>0.98815893982483471</c:v>
                </c:pt>
                <c:pt idx="361">
                  <c:v>0.9924650851392901</c:v>
                </c:pt>
                <c:pt idx="362">
                  <c:v>0.99673835004788036</c:v>
                </c:pt>
                <c:pt idx="363">
                  <c:v>1.0009785929771771</c:v>
                </c:pt>
                <c:pt idx="364">
                  <c:v>1.0051856734477718</c:v>
                </c:pt>
                <c:pt idx="365">
                  <c:v>1.0093594520789284</c:v>
                </c:pt>
                <c:pt idx="366">
                  <c:v>1.0134997905932037</c:v>
                </c:pt>
                <c:pt idx="367">
                  <c:v>1.0176065518210251</c:v>
                </c:pt>
                <c:pt idx="368">
                  <c:v>1.0216795997052381</c:v>
                </c:pt>
                <c:pt idx="369">
                  <c:v>1.0257187993056116</c:v>
                </c:pt>
                <c:pt idx="370">
                  <c:v>1.0297240168033102</c:v>
                </c:pt>
                <c:pt idx="371">
                  <c:v>1.0336951195053263</c:v>
                </c:pt>
                <c:pt idx="372">
                  <c:v>1.0376319758488768</c:v>
                </c:pt>
                <c:pt idx="373">
                  <c:v>1.0415344554057619</c:v>
                </c:pt>
                <c:pt idx="374">
                  <c:v>1.0454024288866866</c:v>
                </c:pt>
                <c:pt idx="375">
                  <c:v>1.0492357681455424</c:v>
                </c:pt>
                <c:pt idx="376">
                  <c:v>1.0530343461836547</c:v>
                </c:pt>
                <c:pt idx="377">
                  <c:v>1.0567980371539891</c:v>
                </c:pt>
                <c:pt idx="378">
                  <c:v>1.0605267163653211</c:v>
                </c:pt>
                <c:pt idx="379">
                  <c:v>1.0642202602863673</c:v>
                </c:pt>
                <c:pt idx="380">
                  <c:v>1.0678785465498779</c:v>
                </c:pt>
                <c:pt idx="381">
                  <c:v>1.0715014539566901</c:v>
                </c:pt>
                <c:pt idx="382">
                  <c:v>1.0750888624797446</c:v>
                </c:pt>
                <c:pt idx="383">
                  <c:v>1.0786406532680606</c:v>
                </c:pt>
                <c:pt idx="384">
                  <c:v>1.0821567086506751</c:v>
                </c:pt>
                <c:pt idx="385">
                  <c:v>1.08563691214054</c:v>
                </c:pt>
                <c:pt idx="386">
                  <c:v>1.0890811484383822</c:v>
                </c:pt>
                <c:pt idx="387">
                  <c:v>1.0924893034365222</c:v>
                </c:pt>
                <c:pt idx="388">
                  <c:v>1.095861264222656</c:v>
                </c:pt>
                <c:pt idx="389">
                  <c:v>1.0991969190835951</c:v>
                </c:pt>
                <c:pt idx="390">
                  <c:v>1.1024961575089673</c:v>
                </c:pt>
                <c:pt idx="391">
                  <c:v>1.1057588701948791</c:v>
                </c:pt>
                <c:pt idx="392">
                  <c:v>1.1089849490475352</c:v>
                </c:pt>
                <c:pt idx="393">
                  <c:v>1.1121742871868212</c:v>
                </c:pt>
                <c:pt idx="394">
                  <c:v>1.1153267789498436</c:v>
                </c:pt>
                <c:pt idx="395">
                  <c:v>1.1184423198944309</c:v>
                </c:pt>
                <c:pt idx="396">
                  <c:v>1.1215208068025939</c:v>
                </c:pt>
                <c:pt idx="397">
                  <c:v>1.1245621376839441</c:v>
                </c:pt>
                <c:pt idx="398">
                  <c:v>1.127566211779075</c:v>
                </c:pt>
                <c:pt idx="399">
                  <c:v>1.1305329295628974</c:v>
                </c:pt>
                <c:pt idx="400">
                  <c:v>1.1334621927479391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5C0-4978-915D-F688B020CC16}"/>
            </c:ext>
          </c:extLst>
        </c:ser>
        <c:ser>
          <c:idx val="6"/>
          <c:order val="6"/>
          <c:tx>
            <c:strRef>
              <c:f>Calculation2!$Y$5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Calculation2!$Y$6:$Y$406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0.23978107931552328</c:v>
                </c:pt>
                <c:pt idx="148">
                  <c:v>0.66028432987820429</c:v>
                </c:pt>
                <c:pt idx="149">
                  <c:v>1.0785173125308909</c:v>
                </c:pt>
                <c:pt idx="150">
                  <c:v>1.4930420090192427</c:v>
                </c:pt>
                <c:pt idx="151">
                  <c:v>1.9024331513583157</c:v>
                </c:pt>
                <c:pt idx="152">
                  <c:v>2.3052831223580155</c:v>
                </c:pt>
                <c:pt idx="153">
                  <c:v>2.7002067954594922</c:v>
                </c:pt>
                <c:pt idx="154">
                  <c:v>3.0858462972416079</c:v>
                </c:pt>
                <c:pt idx="155">
                  <c:v>3.4608756762223889</c:v>
                </c:pt>
                <c:pt idx="156">
                  <c:v>3.8240054619027268</c:v>
                </c:pt>
                <c:pt idx="157">
                  <c:v>4.1739870983767906</c:v>
                </c:pt>
                <c:pt idx="158">
                  <c:v>4.5096172372650765</c:v>
                </c:pt>
                <c:pt idx="159">
                  <c:v>4.8297418752095336</c:v>
                </c:pt>
                <c:pt idx="160">
                  <c:v>5.1332603217048209</c:v>
                </c:pt>
                <c:pt idx="161">
                  <c:v>5.4191289836229632</c:v>
                </c:pt>
                <c:pt idx="162">
                  <c:v>5.6863649534190461</c:v>
                </c:pt>
                <c:pt idx="163">
                  <c:v>5.9340493886805374</c:v>
                </c:pt>
                <c:pt idx="164">
                  <c:v>6.161330671400262</c:v>
                </c:pt>
                <c:pt idx="165">
                  <c:v>6.3674273361104605</c:v>
                </c:pt>
                <c:pt idx="166">
                  <c:v>6.5516307568100682</c:v>
                </c:pt>
                <c:pt idx="167">
                  <c:v>6.7133075834466878</c:v>
                </c:pt>
                <c:pt idx="168">
                  <c:v>6.8519019195758721</c:v>
                </c:pt>
                <c:pt idx="169">
                  <c:v>6.9669372337102251</c:v>
                </c:pt>
                <c:pt idx="170">
                  <c:v>7.0580179977864921</c:v>
                </c:pt>
                <c:pt idx="171">
                  <c:v>7.1248310471170617</c:v>
                </c:pt>
                <c:pt idx="172">
                  <c:v>7.1671466571499485</c:v>
                </c:pt>
                <c:pt idx="173">
                  <c:v>7.1848193333349988</c:v>
                </c:pt>
                <c:pt idx="174">
                  <c:v>7.1777883113805103</c:v>
                </c:pt>
                <c:pt idx="175">
                  <c:v>7.1460777661802322</c:v>
                </c:pt>
                <c:pt idx="176">
                  <c:v>7.0897967286923711</c:v>
                </c:pt>
                <c:pt idx="177">
                  <c:v>7.0091387110564218</c:v>
                </c:pt>
                <c:pt idx="178">
                  <c:v>6.9043810412367748</c:v>
                </c:pt>
                <c:pt idx="179">
                  <c:v>6.7758839094808048</c:v>
                </c:pt>
                <c:pt idx="180">
                  <c:v>6.6240891298700388</c:v>
                </c:pt>
                <c:pt idx="181">
                  <c:v>6.4495186212225697</c:v>
                </c:pt>
                <c:pt idx="182">
                  <c:v>6.2527726125698608</c:v>
                </c:pt>
                <c:pt idx="183">
                  <c:v>6.034527579378091</c:v>
                </c:pt>
                <c:pt idx="184">
                  <c:v>5.7955339176099523</c:v>
                </c:pt>
                <c:pt idx="185">
                  <c:v>5.5366133636242418</c:v>
                </c:pt>
                <c:pt idx="186">
                  <c:v>5.2586561687844302</c:v>
                </c:pt>
                <c:pt idx="187">
                  <c:v>4.9626180384908158</c:v>
                </c:pt>
                <c:pt idx="188">
                  <c:v>4.6495168461608447</c:v>
                </c:pt>
                <c:pt idx="189">
                  <c:v>4.3204291334559848</c:v>
                </c:pt>
                <c:pt idx="190">
                  <c:v>3.9764864087884773</c:v>
                </c:pt>
                <c:pt idx="191">
                  <c:v>3.6188712568348835</c:v>
                </c:pt>
                <c:pt idx="192">
                  <c:v>3.2488132724331691</c:v>
                </c:pt>
                <c:pt idx="193">
                  <c:v>2.8675848328438702</c:v>
                </c:pt>
                <c:pt idx="194">
                  <c:v>2.4764967229116555</c:v>
                </c:pt>
                <c:pt idx="195">
                  <c:v>2.0768936281693815</c:v>
                </c:pt>
                <c:pt idx="196">
                  <c:v>1.6701495113807794</c:v>
                </c:pt>
                <c:pt idx="197">
                  <c:v>1.2576628884186931</c:v>
                </c:pt>
                <c:pt idx="198">
                  <c:v>0.84085201972190249</c:v>
                </c:pt>
                <c:pt idx="199">
                  <c:v>0.42115003386384164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5C0-4978-915D-F688B020CC16}"/>
            </c:ext>
          </c:extLst>
        </c:ser>
        <c:ser>
          <c:idx val="7"/>
          <c:order val="7"/>
          <c:tx>
            <c:strRef>
              <c:f>Calculation2!$Z$5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Calculation2!$Z$6:$Z$406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1.1344397283186706E-15</c:v>
                </c:pt>
                <c:pt idx="201">
                  <c:v>6.9128577953436465E-3</c:v>
                </c:pt>
                <c:pt idx="202">
                  <c:v>1.3825485246127978E-2</c:v>
                </c:pt>
                <c:pt idx="203">
                  <c:v>2.07376520154713E-2</c:v>
                </c:pt>
                <c:pt idx="204">
                  <c:v>2.7649127781841226E-2</c:v>
                </c:pt>
                <c:pt idx="205">
                  <c:v>3.4559682246730415E-2</c:v>
                </c:pt>
                <c:pt idx="206">
                  <c:v>4.1469085142330359E-2</c:v>
                </c:pt>
                <c:pt idx="207">
                  <c:v>4.8377106239204208E-2</c:v>
                </c:pt>
                <c:pt idx="208">
                  <c:v>5.5283515353958271E-2</c:v>
                </c:pt>
                <c:pt idx="209">
                  <c:v>6.2188082356911985E-2</c:v>
                </c:pt>
                <c:pt idx="210">
                  <c:v>6.9090577179766119E-2</c:v>
                </c:pt>
                <c:pt idx="211">
                  <c:v>7.5990769823268967E-2</c:v>
                </c:pt>
                <c:pt idx="212">
                  <c:v>8.2888430364880084E-2</c:v>
                </c:pt>
                <c:pt idx="213">
                  <c:v>8.978332896643168E-2</c:v>
                </c:pt>
                <c:pt idx="214">
                  <c:v>9.6675235881787058E-2</c:v>
                </c:pt>
                <c:pt idx="215">
                  <c:v>0.10356392146449601</c:v>
                </c:pt>
                <c:pt idx="216">
                  <c:v>0.11044915617544694</c:v>
                </c:pt>
                <c:pt idx="217">
                  <c:v>0.11733071059051532</c:v>
                </c:pt>
                <c:pt idx="218">
                  <c:v>0.12420835540820849</c:v>
                </c:pt>
                <c:pt idx="219">
                  <c:v>0.1310818614573061</c:v>
                </c:pt>
                <c:pt idx="220">
                  <c:v>0.13795099970449645</c:v>
                </c:pt>
                <c:pt idx="221">
                  <c:v>0.14481554126200821</c:v>
                </c:pt>
                <c:pt idx="222">
                  <c:v>0.15167525739523713</c:v>
                </c:pt>
                <c:pt idx="223">
                  <c:v>0.15852991953036763</c:v>
                </c:pt>
                <c:pt idx="224">
                  <c:v>0.16537929926198955</c:v>
                </c:pt>
                <c:pt idx="225">
                  <c:v>0.17222316836070842</c:v>
                </c:pt>
                <c:pt idx="226">
                  <c:v>0.17906129878075075</c:v>
                </c:pt>
                <c:pt idx="227">
                  <c:v>0.18589346266756235</c:v>
                </c:pt>
                <c:pt idx="228">
                  <c:v>0.19271943236540107</c:v>
                </c:pt>
                <c:pt idx="229">
                  <c:v>0.19953898042492244</c:v>
                </c:pt>
                <c:pt idx="230">
                  <c:v>0.20635187961075849</c:v>
                </c:pt>
                <c:pt idx="231">
                  <c:v>0.21315790290908948</c:v>
                </c:pt>
                <c:pt idx="232">
                  <c:v>0.21995682353520854</c:v>
                </c:pt>
                <c:pt idx="233">
                  <c:v>0.22674841494107803</c:v>
                </c:pt>
                <c:pt idx="234">
                  <c:v>0.23353245082287852</c:v>
                </c:pt>
                <c:pt idx="235">
                  <c:v>0.24030870512854971</c:v>
                </c:pt>
                <c:pt idx="236">
                  <c:v>0.2470769520653224</c:v>
                </c:pt>
                <c:pt idx="237">
                  <c:v>0.25383696610724255</c:v>
                </c:pt>
                <c:pt idx="238">
                  <c:v>0.26058852200268556</c:v>
                </c:pt>
                <c:pt idx="239">
                  <c:v>0.26733139478186252</c:v>
                </c:pt>
                <c:pt idx="240">
                  <c:v>0.27406535976431606</c:v>
                </c:pt>
                <c:pt idx="241">
                  <c:v>0.28079019256640708</c:v>
                </c:pt>
                <c:pt idx="242">
                  <c:v>0.28750566910879138</c:v>
                </c:pt>
                <c:pt idx="243">
                  <c:v>0.29421156562388662</c:v>
                </c:pt>
                <c:pt idx="244">
                  <c:v>0.30090765866332797</c:v>
                </c:pt>
                <c:pt idx="245">
                  <c:v>0.30759372510541394</c:v>
                </c:pt>
                <c:pt idx="246">
                  <c:v>0.31426954216254138</c:v>
                </c:pt>
                <c:pt idx="247">
                  <c:v>0.32093488738862841</c:v>
                </c:pt>
                <c:pt idx="248">
                  <c:v>0.32758953868652696</c:v>
                </c:pt>
                <c:pt idx="249">
                  <c:v>0.33423327431542321</c:v>
                </c:pt>
                <c:pt idx="250">
                  <c:v>0.34086587289822651</c:v>
                </c:pt>
                <c:pt idx="251">
                  <c:v>0.34748711342894523</c:v>
                </c:pt>
                <c:pt idx="252">
                  <c:v>0.35409677528005196</c:v>
                </c:pt>
                <c:pt idx="253">
                  <c:v>0.360694638209834</c:v>
                </c:pt>
                <c:pt idx="254">
                  <c:v>0.36728048236973304</c:v>
                </c:pt>
                <c:pt idx="255">
                  <c:v>0.37385408831167</c:v>
                </c:pt>
                <c:pt idx="256">
                  <c:v>0.38041523699535779</c:v>
                </c:pt>
                <c:pt idx="257">
                  <c:v>0.3869637097955998</c:v>
                </c:pt>
                <c:pt idx="258">
                  <c:v>0.39349928850957483</c:v>
                </c:pt>
                <c:pt idx="259">
                  <c:v>0.40002175536410761</c:v>
                </c:pt>
                <c:pt idx="260">
                  <c:v>0.40653089302292561</c:v>
                </c:pt>
                <c:pt idx="261">
                  <c:v>0.4130264845939009</c:v>
                </c:pt>
                <c:pt idx="262">
                  <c:v>0.419508313636277</c:v>
                </c:pt>
                <c:pt idx="263">
                  <c:v>0.42597616416788092</c:v>
                </c:pt>
                <c:pt idx="264">
                  <c:v>0.4324298206723205</c:v>
                </c:pt>
                <c:pt idx="265">
                  <c:v>0.43886906810616494</c:v>
                </c:pt>
                <c:pt idx="266">
                  <c:v>0.44529369190611079</c:v>
                </c:pt>
                <c:pt idx="267">
                  <c:v>0.4517034779961312</c:v>
                </c:pt>
                <c:pt idx="268">
                  <c:v>0.45809821279460933</c:v>
                </c:pt>
                <c:pt idx="269">
                  <c:v>0.46447768322145516</c:v>
                </c:pt>
                <c:pt idx="270">
                  <c:v>0.47084167670520538</c:v>
                </c:pt>
                <c:pt idx="271">
                  <c:v>0.47718998119010658</c:v>
                </c:pt>
                <c:pt idx="272">
                  <c:v>0.48352238514318147</c:v>
                </c:pt>
                <c:pt idx="273">
                  <c:v>0.48983867756127714</c:v>
                </c:pt>
                <c:pt idx="274">
                  <c:v>0.49613864797809581</c:v>
                </c:pt>
                <c:pt idx="275">
                  <c:v>0.50242208647120823</c:v>
                </c:pt>
                <c:pt idx="276">
                  <c:v>0.50868878366904813</c:v>
                </c:pt>
                <c:pt idx="277">
                  <c:v>0.51493853075788898</c:v>
                </c:pt>
                <c:pt idx="278">
                  <c:v>0.5211711194888019</c:v>
                </c:pt>
                <c:pt idx="279">
                  <c:v>0.52738634218459435</c:v>
                </c:pt>
                <c:pt idx="280">
                  <c:v>0.5335839917467311</c:v>
                </c:pt>
                <c:pt idx="281">
                  <c:v>0.539763861662234</c:v>
                </c:pt>
                <c:pt idx="282">
                  <c:v>0.54592574601056387</c:v>
                </c:pt>
                <c:pt idx="283">
                  <c:v>0.55206943947048126</c:v>
                </c:pt>
                <c:pt idx="284">
                  <c:v>0.55819473732688929</c:v>
                </c:pt>
                <c:pt idx="285">
                  <c:v>0.56430143547765388</c:v>
                </c:pt>
                <c:pt idx="286">
                  <c:v>0.57038933044040507</c:v>
                </c:pt>
                <c:pt idx="287">
                  <c:v>0.57645821935931707</c:v>
                </c:pt>
                <c:pt idx="288">
                  <c:v>0.58250790001186825</c:v>
                </c:pt>
                <c:pt idx="289">
                  <c:v>0.5885381708155788</c:v>
                </c:pt>
                <c:pt idx="290">
                  <c:v>0.59454883083472754</c:v>
                </c:pt>
                <c:pt idx="291">
                  <c:v>0.60053967978704847</c:v>
                </c:pt>
                <c:pt idx="292">
                  <c:v>0.60651051805040301</c:v>
                </c:pt>
                <c:pt idx="293">
                  <c:v>0.61246114666943263</c:v>
                </c:pt>
                <c:pt idx="294">
                  <c:v>0.61839136736218792</c:v>
                </c:pt>
                <c:pt idx="295">
                  <c:v>0.6243009825267356</c:v>
                </c:pt>
                <c:pt idx="296">
                  <c:v>0.63018979524774243</c:v>
                </c:pt>
                <c:pt idx="297">
                  <c:v>0.63605760930303767</c:v>
                </c:pt>
                <c:pt idx="298">
                  <c:v>0.64190422917015033</c:v>
                </c:pt>
                <c:pt idx="299">
                  <c:v>0.6477294600328255</c:v>
                </c:pt>
                <c:pt idx="300">
                  <c:v>0.65353310778751394</c:v>
                </c:pt>
                <c:pt idx="301">
                  <c:v>0.65931497904984182</c:v>
                </c:pt>
                <c:pt idx="302">
                  <c:v>0.6650748811610534</c:v>
                </c:pt>
                <c:pt idx="303">
                  <c:v>0.67081262219443083</c:v>
                </c:pt>
                <c:pt idx="304">
                  <c:v>0.6765280109616898</c:v>
                </c:pt>
                <c:pt idx="305">
                  <c:v>0.68222085701934942</c:v>
                </c:pt>
                <c:pt idx="306">
                  <c:v>0.68789097067507865</c:v>
                </c:pt>
                <c:pt idx="307">
                  <c:v>0.69353816299401638</c:v>
                </c:pt>
                <c:pt idx="308">
                  <c:v>0.69916224580506825</c:v>
                </c:pt>
                <c:pt idx="309">
                  <c:v>0.70476303170717502</c:v>
                </c:pt>
                <c:pt idx="310">
                  <c:v>0.71034033407555863</c:v>
                </c:pt>
                <c:pt idx="311">
                  <c:v>0.71589396706793962</c:v>
                </c:pt>
                <c:pt idx="312">
                  <c:v>0.7214237456307302</c:v>
                </c:pt>
                <c:pt idx="313">
                  <c:v>0.72692948550519976</c:v>
                </c:pt>
                <c:pt idx="314">
                  <c:v>0.73241100323361552</c:v>
                </c:pt>
                <c:pt idx="315">
                  <c:v>0.73786811616535519</c:v>
                </c:pt>
                <c:pt idx="316">
                  <c:v>0.74330064246299266</c:v>
                </c:pt>
                <c:pt idx="317">
                  <c:v>0.74870840110835757</c:v>
                </c:pt>
                <c:pt idx="318">
                  <c:v>0.7540912119085672</c:v>
                </c:pt>
                <c:pt idx="319">
                  <c:v>0.75944889550202999</c:v>
                </c:pt>
                <c:pt idx="320">
                  <c:v>0.76478127336442259</c:v>
                </c:pt>
                <c:pt idx="321">
                  <c:v>0.77008816781463818</c:v>
                </c:pt>
                <c:pt idx="322">
                  <c:v>0.77536940202070792</c:v>
                </c:pt>
                <c:pt idx="323">
                  <c:v>0.78062480000569168</c:v>
                </c:pt>
                <c:pt idx="324">
                  <c:v>0.78585418665354312</c:v>
                </c:pt>
                <c:pt idx="325">
                  <c:v>0.79105738771494405</c:v>
                </c:pt>
                <c:pt idx="326">
                  <c:v>0.79623422981311109</c:v>
                </c:pt>
                <c:pt idx="327">
                  <c:v>0.80138454044957219</c:v>
                </c:pt>
                <c:pt idx="328">
                  <c:v>0.80650814800991533</c:v>
                </c:pt>
                <c:pt idx="329">
                  <c:v>0.81160488176950574</c:v>
                </c:pt>
                <c:pt idx="330">
                  <c:v>0.81667457189917603</c:v>
                </c:pt>
                <c:pt idx="331">
                  <c:v>0.82171704947088386</c:v>
                </c:pt>
                <c:pt idx="332">
                  <c:v>0.82673214646334137</c:v>
                </c:pt>
                <c:pt idx="333">
                  <c:v>0.83171969576761418</c:v>
                </c:pt>
                <c:pt idx="334">
                  <c:v>0.83667953119268934</c:v>
                </c:pt>
                <c:pt idx="335">
                  <c:v>0.84161148747101233</c:v>
                </c:pt>
                <c:pt idx="336">
                  <c:v>0.84651540026399541</c:v>
                </c:pt>
                <c:pt idx="337">
                  <c:v>0.85139110616749225</c:v>
                </c:pt>
                <c:pt idx="338">
                  <c:v>0.85623844271724325</c:v>
                </c:pt>
                <c:pt idx="339">
                  <c:v>0.86105724839428965</c:v>
                </c:pt>
                <c:pt idx="340">
                  <c:v>0.86584736263035422</c:v>
                </c:pt>
                <c:pt idx="341">
                  <c:v>0.87060862581319276</c:v>
                </c:pt>
                <c:pt idx="342">
                  <c:v>0.87534087929191218</c:v>
                </c:pt>
                <c:pt idx="343">
                  <c:v>0.88004396538225627</c:v>
                </c:pt>
                <c:pt idx="344">
                  <c:v>0.8847177273718615</c:v>
                </c:pt>
                <c:pt idx="345">
                  <c:v>0.88936200952547684</c:v>
                </c:pt>
                <c:pt idx="346">
                  <c:v>0.89397665709015506</c:v>
                </c:pt>
                <c:pt idx="347">
                  <c:v>0.89856151630040759</c:v>
                </c:pt>
                <c:pt idx="348">
                  <c:v>0.90311643438332911</c:v>
                </c:pt>
                <c:pt idx="349">
                  <c:v>0.90764125956368802</c:v>
                </c:pt>
                <c:pt idx="350">
                  <c:v>0.91213584106898371</c:v>
                </c:pt>
                <c:pt idx="351">
                  <c:v>0.91660002913447025</c:v>
                </c:pt>
                <c:pt idx="352">
                  <c:v>0.92103367500814692</c:v>
                </c:pt>
                <c:pt idx="353">
                  <c:v>0.92543663095571471</c:v>
                </c:pt>
                <c:pt idx="354">
                  <c:v>0.92980875026549936</c:v>
                </c:pt>
                <c:pt idx="355">
                  <c:v>0.93414988725333925</c:v>
                </c:pt>
                <c:pt idx="356">
                  <c:v>0.93845989726744072</c:v>
                </c:pt>
                <c:pt idx="357">
                  <c:v>0.9427386366931968</c:v>
                </c:pt>
                <c:pt idx="358">
                  <c:v>0.9469859629579741</c:v>
                </c:pt>
                <c:pt idx="359">
                  <c:v>0.9512017345358621</c:v>
                </c:pt>
                <c:pt idx="360">
                  <c:v>0.95538581095239017</c:v>
                </c:pt>
                <c:pt idx="361">
                  <c:v>0.95953805278920734</c:v>
                </c:pt>
                <c:pt idx="362">
                  <c:v>0.96365832168872823</c:v>
                </c:pt>
                <c:pt idx="363">
                  <c:v>0.96774648035874367</c:v>
                </c:pt>
                <c:pt idx="364">
                  <c:v>0.97180239257699508</c:v>
                </c:pt>
                <c:pt idx="365">
                  <c:v>0.97582592319571337</c:v>
                </c:pt>
                <c:pt idx="366">
                  <c:v>0.97981693814612292</c:v>
                </c:pt>
                <c:pt idx="367">
                  <c:v>0.98377530444290773</c:v>
                </c:pt>
                <c:pt idx="368">
                  <c:v>0.98770089018864426</c:v>
                </c:pt>
                <c:pt idx="369">
                  <c:v>0.99159356457819459</c:v>
                </c:pt>
                <c:pt idx="370">
                  <c:v>0.99545319790306663</c:v>
                </c:pt>
                <c:pt idx="371">
                  <c:v>0.99927966155573511</c:v>
                </c:pt>
                <c:pt idx="372">
                  <c:v>1.0030728280339278</c:v>
                </c:pt>
                <c:pt idx="373">
                  <c:v>1.0068325709448722</c:v>
                </c:pt>
                <c:pt idx="374">
                  <c:v>1.01055876500951</c:v>
                </c:pt>
                <c:pt idx="375">
                  <c:v>1.0142512860666693</c:v>
                </c:pt>
                <c:pt idx="376">
                  <c:v>1.0179100110772017</c:v>
                </c:pt>
                <c:pt idx="377">
                  <c:v>1.0215348181280843</c:v>
                </c:pt>
                <c:pt idx="378">
                  <c:v>1.025125586436479</c:v>
                </c:pt>
                <c:pt idx="379">
                  <c:v>1.0286821963537602</c:v>
                </c:pt>
                <c:pt idx="380">
                  <c:v>1.0322045293694988</c:v>
                </c:pt>
                <c:pt idx="381">
                  <c:v>1.0356924681154132</c:v>
                </c:pt>
                <c:pt idx="382">
                  <c:v>1.039145896369279</c:v>
                </c:pt>
                <c:pt idx="383">
                  <c:v>1.0425646990588016</c:v>
                </c:pt>
                <c:pt idx="384">
                  <c:v>1.0459487622654524</c:v>
                </c:pt>
                <c:pt idx="385">
                  <c:v>1.0492979732282617</c:v>
                </c:pt>
                <c:pt idx="386">
                  <c:v>1.0526122203475781</c:v>
                </c:pt>
                <c:pt idx="387">
                  <c:v>1.055891393188787</c:v>
                </c:pt>
                <c:pt idx="388">
                  <c:v>1.0591353824859897</c:v>
                </c:pt>
                <c:pt idx="389">
                  <c:v>1.0623440801456447</c:v>
                </c:pt>
                <c:pt idx="390">
                  <c:v>1.0655173792501691</c:v>
                </c:pt>
                <c:pt idx="391">
                  <c:v>1.068655174061502</c:v>
                </c:pt>
                <c:pt idx="392">
                  <c:v>1.0717573600246271</c:v>
                </c:pt>
                <c:pt idx="393">
                  <c:v>1.0748238337710565</c:v>
                </c:pt>
                <c:pt idx="394">
                  <c:v>1.0778544931222758</c:v>
                </c:pt>
                <c:pt idx="395">
                  <c:v>1.0808492370931488</c:v>
                </c:pt>
                <c:pt idx="396">
                  <c:v>1.0838079658952813</c:v>
                </c:pt>
                <c:pt idx="397">
                  <c:v>1.0867305809403469</c:v>
                </c:pt>
                <c:pt idx="398">
                  <c:v>1.0896169848433728</c:v>
                </c:pt>
                <c:pt idx="399">
                  <c:v>1.0924670814259834</c:v>
                </c:pt>
                <c:pt idx="400">
                  <c:v>1.0952807757196061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5C0-4978-915D-F688B020CC16}"/>
            </c:ext>
          </c:extLst>
        </c:ser>
        <c:ser>
          <c:idx val="8"/>
          <c:order val="8"/>
          <c:tx>
            <c:strRef>
              <c:f>Calculation2!$AA$5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Calculation2!$AA$6:$AA$406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1.2775839098444217</c:v>
                </c:pt>
                <c:pt idx="156">
                  <c:v>2.839517319670307</c:v>
                </c:pt>
                <c:pt idx="157">
                  <c:v>4.3881044335617378</c:v>
                </c:pt>
                <c:pt idx="158">
                  <c:v>5.9160665842047084</c:v>
                </c:pt>
                <c:pt idx="159">
                  <c:v>7.4162220457129866</c:v>
                </c:pt>
                <c:pt idx="160">
                  <c:v>8.8815197891675624</c:v>
                </c:pt>
                <c:pt idx="161">
                  <c:v>10.305072623854478</c:v>
                </c:pt>
                <c:pt idx="162">
                  <c:v>11.680189568430359</c:v>
                </c:pt>
                <c:pt idx="163">
                  <c:v>13.000407299865051</c:v>
                </c:pt>
                <c:pt idx="164">
                  <c:v>14.25952053234481</c:v>
                </c:pt>
                <c:pt idx="165">
                  <c:v>15.451611183349319</c:v>
                </c:pt>
                <c:pt idx="166">
                  <c:v>16.571076189816154</c:v>
                </c:pt>
                <c:pt idx="167">
                  <c:v>17.612653843651092</c:v>
                </c:pt>
                <c:pt idx="168">
                  <c:v>18.571448522802299</c:v>
                </c:pt>
                <c:pt idx="169">
                  <c:v>19.442953701657228</c:v>
                </c:pt>
                <c:pt idx="170">
                  <c:v>20.223073132609009</c:v>
                </c:pt>
                <c:pt idx="171">
                  <c:v>20.90814009923454</c:v>
                </c:pt>
                <c:pt idx="172">
                  <c:v>21.494934650590697</c:v>
                </c:pt>
                <c:pt idx="173">
                  <c:v>21.980698735623918</c:v>
                </c:pt>
                <c:pt idx="174">
                  <c:v>22.3631491665585</c:v>
                </c:pt>
                <c:pt idx="175">
                  <c:v>22.640488350333065</c:v>
                </c:pt>
                <c:pt idx="176">
                  <c:v>22.811412737645323</c:v>
                </c:pt>
                <c:pt idx="177">
                  <c:v>22.875118949892983</c:v>
                </c:pt>
                <c:pt idx="178">
                  <c:v>22.831307555212874</c:v>
                </c:pt>
                <c:pt idx="179">
                  <c:v>22.680184475870252</c:v>
                </c:pt>
                <c:pt idx="180">
                  <c:v>22.422460020383213</c:v>
                </c:pt>
                <c:pt idx="181">
                  <c:v>22.059345544931425</c:v>
                </c:pt>
                <c:pt idx="182">
                  <c:v>21.592547759741272</c:v>
                </c:pt>
                <c:pt idx="183">
                  <c:v>21.024260707208455</c:v>
                </c:pt>
                <c:pt idx="184">
                  <c:v>20.357155449462542</c:v>
                </c:pt>
                <c:pt idx="185">
                  <c:v>19.594367513843906</c:v>
                </c:pt>
                <c:pt idx="186">
                  <c:v>18.739482155301857</c:v>
                </c:pt>
                <c:pt idx="187">
                  <c:v>17.796517504983573</c:v>
                </c:pt>
                <c:pt idx="188">
                  <c:v>16.76990568421887</c:v>
                </c:pt>
                <c:pt idx="189">
                  <c:v>15.664471972668757</c:v>
                </c:pt>
                <c:pt idx="190">
                  <c:v>14.485412128551747</c:v>
                </c:pt>
                <c:pt idx="191">
                  <c:v>13.238267967547213</c:v>
                </c:pt>
                <c:pt idx="192">
                  <c:v>11.928901315159923</c:v>
                </c:pt>
                <c:pt idx="193">
                  <c:v>10.563466454974765</c:v>
                </c:pt>
                <c:pt idx="194">
                  <c:v>9.148381202300353</c:v>
                </c:pt>
                <c:pt idx="195">
                  <c:v>7.6902967391611163</c:v>
                </c:pt>
                <c:pt idx="196">
                  <c:v>6.1960663524194617</c:v>
                </c:pt>
                <c:pt idx="197">
                  <c:v>4.6727132219649983</c:v>
                </c:pt>
                <c:pt idx="198">
                  <c:v>3.127397410372748</c:v>
                </c:pt>
                <c:pt idx="199">
                  <c:v>1.5673822091855456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5C0-4978-915D-F688B020CC16}"/>
            </c:ext>
          </c:extLst>
        </c:ser>
        <c:ser>
          <c:idx val="9"/>
          <c:order val="9"/>
          <c:tx>
            <c:strRef>
              <c:f>Calculation2!$AB$5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Calculation2!$AB$6:$AB$406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3.6195078410822335E-15</c:v>
                </c:pt>
                <c:pt idx="201">
                  <c:v>2.2055946881030321E-2</c:v>
                </c:pt>
                <c:pt idx="202">
                  <c:v>4.4111155621546667E-2</c:v>
                </c:pt>
                <c:pt idx="203">
                  <c:v>6.6164888105745445E-2</c:v>
                </c:pt>
                <c:pt idx="204">
                  <c:v>8.8216406267224906E-2</c:v>
                </c:pt>
                <c:pt idx="205">
                  <c:v>0.11026497211368949</c:v>
                </c:pt>
                <c:pt idx="206">
                  <c:v>0.13230984775164795</c:v>
                </c:pt>
                <c:pt idx="207">
                  <c:v>0.15435029541110823</c:v>
                </c:pt>
                <c:pt idx="208">
                  <c:v>0.17638557747026837</c:v>
                </c:pt>
                <c:pt idx="209">
                  <c:v>0.19841495648020205</c:v>
                </c:pt>
                <c:pt idx="210">
                  <c:v>0.22043769518953885</c:v>
                </c:pt>
                <c:pt idx="211">
                  <c:v>0.24245305656913732</c:v>
                </c:pt>
                <c:pt idx="212">
                  <c:v>0.26446030383675145</c:v>
                </c:pt>
                <c:pt idx="213">
                  <c:v>0.28645870048168787</c:v>
                </c:pt>
                <c:pt idx="214">
                  <c:v>0.3084475102894545</c:v>
                </c:pt>
                <c:pt idx="215">
                  <c:v>0.33042599736639983</c:v>
                </c:pt>
                <c:pt idx="216">
                  <c:v>0.35239342616434</c:v>
                </c:pt>
                <c:pt idx="217">
                  <c:v>0.37434906150517577</c:v>
                </c:pt>
                <c:pt idx="218">
                  <c:v>0.39629216860549654</c:v>
                </c:pt>
                <c:pt idx="219">
                  <c:v>0.41822201310117069</c:v>
                </c:pt>
                <c:pt idx="220">
                  <c:v>0.44013786107192321</c:v>
                </c:pt>
                <c:pt idx="221">
                  <c:v>0.4620389790658963</c:v>
                </c:pt>
                <c:pt idx="222">
                  <c:v>0.48392463412419712</c:v>
                </c:pt>
                <c:pt idx="223">
                  <c:v>0.50579409380542628</c:v>
                </c:pt>
                <c:pt idx="224">
                  <c:v>0.52764662621019109</c:v>
                </c:pt>
                <c:pt idx="225">
                  <c:v>0.54948150000559925</c:v>
                </c:pt>
                <c:pt idx="226">
                  <c:v>0.57129798444973467</c:v>
                </c:pt>
                <c:pt idx="227">
                  <c:v>0.59309534941611264</c:v>
                </c:pt>
                <c:pt idx="228">
                  <c:v>0.61487286541811514</c:v>
                </c:pt>
                <c:pt idx="229">
                  <c:v>0.63662980363340371</c:v>
                </c:pt>
                <c:pt idx="230">
                  <c:v>0.65836543592831176</c:v>
                </c:pt>
                <c:pt idx="231">
                  <c:v>0.680079034882212</c:v>
                </c:pt>
                <c:pt idx="232">
                  <c:v>0.70176987381186107</c:v>
                </c:pt>
                <c:pt idx="233">
                  <c:v>0.72343722679571931</c:v>
                </c:pt>
                <c:pt idx="234">
                  <c:v>0.74508036869824501</c:v>
                </c:pt>
                <c:pt idx="235">
                  <c:v>0.76669857519416251</c:v>
                </c:pt>
                <c:pt idx="236">
                  <c:v>0.78829112279270208</c:v>
                </c:pt>
                <c:pt idx="237">
                  <c:v>0.8098572888618143</c:v>
                </c:pt>
                <c:pt idx="238">
                  <c:v>0.83139635165235282</c:v>
                </c:pt>
                <c:pt idx="239">
                  <c:v>0.85290759032222996</c:v>
                </c:pt>
                <c:pt idx="240">
                  <c:v>0.87439028496054017</c:v>
                </c:pt>
                <c:pt idx="241">
                  <c:v>0.89584371661165318</c:v>
                </c:pt>
                <c:pt idx="242">
                  <c:v>0.91726716729927604</c:v>
                </c:pt>
                <c:pt idx="243">
                  <c:v>0.93865992005048016</c:v>
                </c:pt>
                <c:pt idx="244">
                  <c:v>0.96002125891969681</c:v>
                </c:pt>
                <c:pt idx="245">
                  <c:v>0.98135046901267708</c:v>
                </c:pt>
                <c:pt idx="246">
                  <c:v>1.0026468365104177</c:v>
                </c:pt>
                <c:pt idx="247">
                  <c:v>1.0239096486930501</c:v>
                </c:pt>
                <c:pt idx="248">
                  <c:v>1.045138193963691</c:v>
                </c:pt>
                <c:pt idx="249">
                  <c:v>1.0663317618722603</c:v>
                </c:pt>
                <c:pt idx="250">
                  <c:v>1.0874896431392553</c:v>
                </c:pt>
                <c:pt idx="251">
                  <c:v>1.1086111296794887</c:v>
                </c:pt>
                <c:pt idx="252">
                  <c:v>1.1296955146257863</c:v>
                </c:pt>
                <c:pt idx="253">
                  <c:v>1.1507420923526426</c:v>
                </c:pt>
                <c:pt idx="254">
                  <c:v>1.171750158499836</c:v>
                </c:pt>
                <c:pt idx="255">
                  <c:v>1.1927190099960021</c:v>
                </c:pt>
                <c:pt idx="256">
                  <c:v>1.2136479450821633</c:v>
                </c:pt>
                <c:pt idx="257">
                  <c:v>1.2345362633352126</c:v>
                </c:pt>
                <c:pt idx="258">
                  <c:v>1.2553832656913575</c:v>
                </c:pt>
                <c:pt idx="259">
                  <c:v>1.2761882544695116</c:v>
                </c:pt>
                <c:pt idx="260">
                  <c:v>1.2969505333946474</c:v>
                </c:pt>
                <c:pt idx="261">
                  <c:v>1.3176694076210957</c:v>
                </c:pt>
                <c:pt idx="262">
                  <c:v>1.3383441837558014</c:v>
                </c:pt>
                <c:pt idx="263">
                  <c:v>1.3589741698815285</c:v>
                </c:pt>
                <c:pt idx="264">
                  <c:v>1.3795586755800155</c:v>
                </c:pt>
                <c:pt idx="265">
                  <c:v>1.4000970119550835</c:v>
                </c:pt>
                <c:pt idx="266">
                  <c:v>1.4205884916556895</c:v>
                </c:pt>
                <c:pt idx="267">
                  <c:v>1.4410324288989298</c:v>
                </c:pt>
                <c:pt idx="268">
                  <c:v>1.4614281394929922</c:v>
                </c:pt>
                <c:pt idx="269">
                  <c:v>1.4817749408600529</c:v>
                </c:pt>
                <c:pt idx="270">
                  <c:v>1.5020721520591203</c:v>
                </c:pt>
                <c:pt idx="271">
                  <c:v>1.5223190938088227</c:v>
                </c:pt>
                <c:pt idx="272">
                  <c:v>1.5425150885101442</c:v>
                </c:pt>
                <c:pt idx="273">
                  <c:v>1.5626594602690997</c:v>
                </c:pt>
                <c:pt idx="274">
                  <c:v>1.5827515349193546</c:v>
                </c:pt>
                <c:pt idx="275">
                  <c:v>1.6027906400447887</c:v>
                </c:pt>
                <c:pt idx="276">
                  <c:v>1.6227761050019984</c:v>
                </c:pt>
                <c:pt idx="277">
                  <c:v>1.6427072609427413</c:v>
                </c:pt>
                <c:pt idx="278">
                  <c:v>1.6625834408363209</c:v>
                </c:pt>
                <c:pt idx="279">
                  <c:v>1.6824039794919086</c:v>
                </c:pt>
                <c:pt idx="280">
                  <c:v>1.7021682135808072</c:v>
                </c:pt>
                <c:pt idx="281">
                  <c:v>1.7218754816586495</c:v>
                </c:pt>
                <c:pt idx="282">
                  <c:v>1.7415251241875329</c:v>
                </c:pt>
                <c:pt idx="283">
                  <c:v>1.7611164835580957</c:v>
                </c:pt>
                <c:pt idx="284">
                  <c:v>1.7806489041115225</c:v>
                </c:pt>
                <c:pt idx="285">
                  <c:v>1.8001217321614882</c:v>
                </c:pt>
                <c:pt idx="286">
                  <c:v>1.8195343160160327</c:v>
                </c:pt>
                <c:pt idx="287">
                  <c:v>1.8388860059993739</c:v>
                </c:pt>
                <c:pt idx="288">
                  <c:v>1.8581761544736477</c:v>
                </c:pt>
                <c:pt idx="289">
                  <c:v>1.8774041158605836</c:v>
                </c:pt>
                <c:pt idx="290">
                  <c:v>1.8965692466631106</c:v>
                </c:pt>
                <c:pt idx="291">
                  <c:v>1.9156709054868906</c:v>
                </c:pt>
                <c:pt idx="292">
                  <c:v>1.9347084530617868</c:v>
                </c:pt>
                <c:pt idx="293">
                  <c:v>1.9536812522632556</c:v>
                </c:pt>
                <c:pt idx="294">
                  <c:v>1.9725886681336702</c:v>
                </c:pt>
                <c:pt idx="295">
                  <c:v>1.991430067903571</c:v>
                </c:pt>
                <c:pt idx="296">
                  <c:v>2.0102048210128407</c:v>
                </c:pt>
                <c:pt idx="297">
                  <c:v>2.0289122991318096</c:v>
                </c:pt>
                <c:pt idx="298">
                  <c:v>2.0475518761822795</c:v>
                </c:pt>
                <c:pt idx="299">
                  <c:v>2.0661229283584821</c:v>
                </c:pt>
                <c:pt idx="300">
                  <c:v>2.0846248341479501</c:v>
                </c:pt>
                <c:pt idx="301">
                  <c:v>2.1030569743523233</c:v>
                </c:pt>
                <c:pt idx="302">
                  <c:v>2.1214187321080655</c:v>
                </c:pt>
                <c:pt idx="303">
                  <c:v>2.1397094929071114</c:v>
                </c:pt>
                <c:pt idx="304">
                  <c:v>2.1579286446174315</c:v>
                </c:pt>
                <c:pt idx="305">
                  <c:v>2.1760755775035201</c:v>
                </c:pt>
                <c:pt idx="306">
                  <c:v>2.1941496842467991</c:v>
                </c:pt>
                <c:pt idx="307">
                  <c:v>2.2121503599659431</c:v>
                </c:pt>
                <c:pt idx="308">
                  <c:v>2.2300770022371235</c:v>
                </c:pt>
                <c:pt idx="309">
                  <c:v>2.2479290111141692</c:v>
                </c:pt>
                <c:pt idx="310">
                  <c:v>2.2657057891486456</c:v>
                </c:pt>
                <c:pt idx="311">
                  <c:v>2.2834067414098493</c:v>
                </c:pt>
                <c:pt idx="312">
                  <c:v>2.3010312755047155</c:v>
                </c:pt>
                <c:pt idx="313">
                  <c:v>2.3185788015976483</c:v>
                </c:pt>
                <c:pt idx="314">
                  <c:v>2.3360487324302577</c:v>
                </c:pt>
                <c:pt idx="315">
                  <c:v>2.3534404833410121</c:v>
                </c:pt>
                <c:pt idx="316">
                  <c:v>2.3707534722848078</c:v>
                </c:pt>
                <c:pt idx="317">
                  <c:v>2.3879871198524469</c:v>
                </c:pt>
                <c:pt idx="318">
                  <c:v>2.4051408492900288</c:v>
                </c:pt>
                <c:pt idx="319">
                  <c:v>2.4222140865182502</c:v>
                </c:pt>
                <c:pt idx="320">
                  <c:v>2.4392062601516202</c:v>
                </c:pt>
                <c:pt idx="321">
                  <c:v>2.4561168015175809</c:v>
                </c:pt>
                <c:pt idx="322">
                  <c:v>2.4729451446755415</c:v>
                </c:pt>
                <c:pt idx="323">
                  <c:v>2.4896907264358146</c:v>
                </c:pt>
                <c:pt idx="324">
                  <c:v>2.5063529863784675</c:v>
                </c:pt>
                <c:pt idx="325">
                  <c:v>2.5229313668720774</c:v>
                </c:pt>
                <c:pt idx="326">
                  <c:v>2.5394253130923912</c:v>
                </c:pt>
                <c:pt idx="327">
                  <c:v>2.5558342730408961</c:v>
                </c:pt>
                <c:pt idx="328">
                  <c:v>2.5721576975632923</c:v>
                </c:pt>
                <c:pt idx="329">
                  <c:v>2.588395040367871</c:v>
                </c:pt>
                <c:pt idx="330">
                  <c:v>2.604545758043797</c:v>
                </c:pt>
                <c:pt idx="331">
                  <c:v>2.6206093100792964</c:v>
                </c:pt>
                <c:pt idx="332">
                  <c:v>2.6365851588797438</c:v>
                </c:pt>
                <c:pt idx="333">
                  <c:v>2.6524727697856547</c:v>
                </c:pt>
                <c:pt idx="334">
                  <c:v>2.6682716110905789</c:v>
                </c:pt>
                <c:pt idx="335">
                  <c:v>2.6839811540588956</c:v>
                </c:pt>
                <c:pt idx="336">
                  <c:v>2.6996008729435057</c:v>
                </c:pt>
                <c:pt idx="337">
                  <c:v>2.7151302450034303</c:v>
                </c:pt>
                <c:pt idx="338">
                  <c:v>2.7305687505213037</c:v>
                </c:pt>
                <c:pt idx="339">
                  <c:v>2.745915872820766</c:v>
                </c:pt>
                <c:pt idx="340">
                  <c:v>2.7611710982837558</c:v>
                </c:pt>
                <c:pt idx="341">
                  <c:v>2.7763339163676983</c:v>
                </c:pt>
                <c:pt idx="342">
                  <c:v>2.7914038196225919</c:v>
                </c:pt>
                <c:pt idx="343">
                  <c:v>2.8063803037079906</c:v>
                </c:pt>
                <c:pt idx="344">
                  <c:v>2.8212628674098834</c:v>
                </c:pt>
                <c:pt idx="345">
                  <c:v>2.8360510126574683</c:v>
                </c:pt>
                <c:pt idx="346">
                  <c:v>2.8507442445398192</c:v>
                </c:pt>
                <c:pt idx="347">
                  <c:v>2.8653420713224516</c:v>
                </c:pt>
                <c:pt idx="348">
                  <c:v>2.8798440044637768</c:v>
                </c:pt>
                <c:pt idx="349">
                  <c:v>2.8942495586314543</c:v>
                </c:pt>
                <c:pt idx="350">
                  <c:v>2.9085582517186332</c:v>
                </c:pt>
                <c:pt idx="351">
                  <c:v>2.9227696048600857</c:v>
                </c:pt>
                <c:pt idx="352">
                  <c:v>2.9368831424482349</c:v>
                </c:pt>
                <c:pt idx="353">
                  <c:v>2.9508983921490701</c:v>
                </c:pt>
                <c:pt idx="354">
                  <c:v>2.9648148849179559</c:v>
                </c:pt>
                <c:pt idx="355">
                  <c:v>2.9786321550153287</c:v>
                </c:pt>
                <c:pt idx="356">
                  <c:v>2.9923497400222838</c:v>
                </c:pt>
                <c:pt idx="357">
                  <c:v>3.0059671808560515</c:v>
                </c:pt>
                <c:pt idx="358">
                  <c:v>3.0194840217853582</c:v>
                </c:pt>
                <c:pt idx="359">
                  <c:v>3.032899810445683</c:v>
                </c:pt>
                <c:pt idx="360">
                  <c:v>3.0462140978543939</c:v>
                </c:pt>
                <c:pt idx="361">
                  <c:v>3.0594264384257737</c:v>
                </c:pt>
                <c:pt idx="362">
                  <c:v>3.0725363899859337</c:v>
                </c:pt>
                <c:pt idx="363">
                  <c:v>3.0855435137876102</c:v>
                </c:pt>
                <c:pt idx="364">
                  <c:v>3.0984473745248482</c:v>
                </c:pt>
                <c:pt idx="365">
                  <c:v>3.1112475403475717</c:v>
                </c:pt>
                <c:pt idx="366">
                  <c:v>3.1239435828760347</c:v>
                </c:pt>
                <c:pt idx="367">
                  <c:v>3.1365350772151568</c:v>
                </c:pt>
                <c:pt idx="368">
                  <c:v>3.1490216019687449</c:v>
                </c:pt>
                <c:pt idx="369">
                  <c:v>3.1614027392535946</c:v>
                </c:pt>
                <c:pt idx="370">
                  <c:v>3.1736780747134761</c:v>
                </c:pt>
                <c:pt idx="371">
                  <c:v>3.1858471975330014</c:v>
                </c:pt>
                <c:pt idx="372">
                  <c:v>3.1979097004513721</c:v>
                </c:pt>
                <c:pt idx="373">
                  <c:v>3.2098651797760098</c:v>
                </c:pt>
                <c:pt idx="374">
                  <c:v>3.2217132353960678</c:v>
                </c:pt>
                <c:pt idx="375">
                  <c:v>3.2334534707958169</c:v>
                </c:pt>
                <c:pt idx="376">
                  <c:v>3.2450854930679216</c:v>
                </c:pt>
                <c:pt idx="377">
                  <c:v>3.2566089129265845</c:v>
                </c:pt>
                <c:pt idx="378">
                  <c:v>3.2680233447205769</c:v>
                </c:pt>
                <c:pt idx="379">
                  <c:v>3.2793284064461448</c:v>
                </c:pt>
                <c:pt idx="380">
                  <c:v>3.2905237197597925</c:v>
                </c:pt>
                <c:pt idx="381">
                  <c:v>3.3016089099909465</c:v>
                </c:pt>
                <c:pt idx="382">
                  <c:v>3.312583606154492</c:v>
                </c:pt>
                <c:pt idx="383">
                  <c:v>3.3234474409631911</c:v>
                </c:pt>
                <c:pt idx="384">
                  <c:v>3.3342000508399714</c:v>
                </c:pt>
                <c:pt idx="385">
                  <c:v>3.3448410759300975</c:v>
                </c:pt>
                <c:pt idx="386">
                  <c:v>3.3553701601132122</c:v>
                </c:pt>
                <c:pt idx="387">
                  <c:v>3.3657869510152536</c:v>
                </c:pt>
                <c:pt idx="388">
                  <c:v>3.3760911000202505</c:v>
                </c:pt>
                <c:pt idx="389">
                  <c:v>3.3862822622819881</c:v>
                </c:pt>
                <c:pt idx="390">
                  <c:v>3.3963600967355472</c:v>
                </c:pt>
                <c:pt idx="391">
                  <c:v>3.4063242661087227</c:v>
                </c:pt>
                <c:pt idx="392">
                  <c:v>3.4161744369333067</c:v>
                </c:pt>
                <c:pt idx="393">
                  <c:v>3.4259102795562515</c:v>
                </c:pt>
                <c:pt idx="394">
                  <c:v>3.4355314681506997</c:v>
                </c:pt>
                <c:pt idx="395">
                  <c:v>3.4450376807268914</c:v>
                </c:pt>
                <c:pt idx="396">
                  <c:v>3.4544285991429371</c:v>
                </c:pt>
                <c:pt idx="397">
                  <c:v>3.4637039091154675</c:v>
                </c:pt>
                <c:pt idx="398">
                  <c:v>3.4728633002301486</c:v>
                </c:pt>
                <c:pt idx="399">
                  <c:v>3.4819064659520746</c:v>
                </c:pt>
                <c:pt idx="400">
                  <c:v>3.490833103636021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5C0-4978-915D-F688B020C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33664"/>
        <c:axId val="701133992"/>
      </c:scatterChart>
      <c:valAx>
        <c:axId val="70113366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z</a:t>
                </a:r>
                <a:r>
                  <a:rPr lang="en-US" sz="1400" baseline="0">
                    <a:solidFill>
                      <a:schemeClr val="tx1"/>
                    </a:solidFill>
                  </a:rPr>
                  <a:t> [m]</a:t>
                </a:r>
                <a:endParaRPr lang="en-US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992"/>
        <c:crosses val="autoZero"/>
        <c:crossBetween val="midCat"/>
      </c:valAx>
      <c:valAx>
        <c:axId val="701133992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solidFill>
                      <a:schemeClr val="tx1"/>
                    </a:solidFill>
                    <a:effectLst/>
                  </a:rPr>
                  <a:t>r = Sqrt(x2+y2) [cm] </a:t>
                </a:r>
                <a:endParaRPr lang="en-US" sz="1400" b="0" i="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664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Calculation2!$E$10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6092773403324587"/>
          <c:y val="7.666666666666666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6.6666666666666666E-2"/>
          <c:y val="1.3333333333333334E-2"/>
          <c:w val="0.93333333333333335"/>
          <c:h val="0.93333333333333335"/>
        </c:manualLayout>
      </c:layout>
      <c:scatterChart>
        <c:scatterStyle val="smoothMarker"/>
        <c:varyColors val="0"/>
        <c:ser>
          <c:idx val="0"/>
          <c:order val="0"/>
          <c:tx>
            <c:v>thetaCM(Ex1)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Calculation2!$AF$6:$AF$408</c:f>
              <c:numCache>
                <c:formatCode>General</c:formatCode>
                <c:ptCount val="403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A-8E42-B0DB-684907CB5DED}"/>
            </c:ext>
          </c:extLst>
        </c:ser>
        <c:ser>
          <c:idx val="1"/>
          <c:order val="1"/>
          <c:tx>
            <c:v>thetaCM(Ex2)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Calculation2!$AI$6:$AI$408</c:f>
              <c:numCache>
                <c:formatCode>General</c:formatCode>
                <c:ptCount val="403"/>
                <c:pt idx="0">
                  <c:v>#N/A</c:v>
                </c:pt>
                <c:pt idx="1">
                  <c:v>-0.2550569039136123</c:v>
                </c:pt>
                <c:pt idx="2">
                  <c:v>-0.2798686645042347</c:v>
                </c:pt>
                <c:pt idx="3">
                  <c:v>-0.29506424986532193</c:v>
                </c:pt>
                <c:pt idx="4">
                  <c:v>-0.30567734624069315</c:v>
                </c:pt>
                <c:pt idx="5">
                  <c:v>-0.313574797188645</c:v>
                </c:pt>
                <c:pt idx="6">
                  <c:v>-0.31968087236419213</c:v>
                </c:pt>
                <c:pt idx="7">
                  <c:v>-0.3245232201742817</c:v>
                </c:pt>
                <c:pt idx="8">
                  <c:v>-0.32843078827482164</c:v>
                </c:pt>
                <c:pt idx="9">
                  <c:v>-0.33162155145963051</c:v>
                </c:pt>
                <c:pt idx="10">
                  <c:v>-0.33424665061314862</c:v>
                </c:pt>
                <c:pt idx="11">
                  <c:v>-0.33641465542634108</c:v>
                </c:pt>
                <c:pt idx="12">
                  <c:v>-0.33820581015665502</c:v>
                </c:pt>
                <c:pt idx="13">
                  <c:v>-0.34216812168710165</c:v>
                </c:pt>
                <c:pt idx="14">
                  <c:v>-0.3438774816770675</c:v>
                </c:pt>
                <c:pt idx="15">
                  <c:v>-0.34404143753533895</c:v>
                </c:pt>
                <c:pt idx="16">
                  <c:v>-0.34304335396561508</c:v>
                </c:pt>
                <c:pt idx="17">
                  <c:v>-0.34110995529511712</c:v>
                </c:pt>
                <c:pt idx="18">
                  <c:v>-0.33838442968394888</c:v>
                </c:pt>
                <c:pt idx="19">
                  <c:v>-0.33496201563243372</c:v>
                </c:pt>
                <c:pt idx="20">
                  <c:v>-0.33090881061153987</c:v>
                </c:pt>
                <c:pt idx="21">
                  <c:v>-0.32627237447022817</c:v>
                </c:pt>
                <c:pt idx="22">
                  <c:v>-0.32108802707033368</c:v>
                </c:pt>
                <c:pt idx="23">
                  <c:v>-0.31538275341600297</c:v>
                </c:pt>
                <c:pt idx="24">
                  <c:v>-0.30917771473760564</c:v>
                </c:pt>
                <c:pt idx="25">
                  <c:v>-0.30248991404622488</c:v>
                </c:pt>
                <c:pt idx="26">
                  <c:v>-0.29533333089692421</c:v>
                </c:pt>
                <c:pt idx="27">
                  <c:v>-0.28771971284143855</c:v>
                </c:pt>
                <c:pt idx="28">
                  <c:v>-0.279659138940618</c:v>
                </c:pt>
                <c:pt idx="29">
                  <c:v>-0.27116042839080229</c:v>
                </c:pt>
                <c:pt idx="30">
                  <c:v>-0.26223144170950352</c:v>
                </c:pt>
                <c:pt idx="31">
                  <c:v>-0.25287930599849767</c:v>
                </c:pt>
                <c:pt idx="32">
                  <c:v>-0.24311058565142737</c:v>
                </c:pt>
                <c:pt idx="33">
                  <c:v>-0.23293141325966488</c:v>
                </c:pt>
                <c:pt idx="34">
                  <c:v>-0.22234759107497185</c:v>
                </c:pt>
                <c:pt idx="35">
                  <c:v>-0.21136467041313528</c:v>
                </c:pt>
                <c:pt idx="36">
                  <c:v>-0.19998801433636199</c:v>
                </c:pt>
                <c:pt idx="37">
                  <c:v>-0.1882228475227587</c:v>
                </c:pt>
                <c:pt idx="38">
                  <c:v>-0.17607429621866436</c:v>
                </c:pt>
                <c:pt idx="39">
                  <c:v>-0.16354742044304815</c:v>
                </c:pt>
                <c:pt idx="40">
                  <c:v>-0.15064724008556196</c:v>
                </c:pt>
                <c:pt idx="41">
                  <c:v>-0.13737875615241341</c:v>
                </c:pt>
                <c:pt idx="42">
                  <c:v>-0.12374696812676982</c:v>
                </c:pt>
                <c:pt idx="43">
                  <c:v>-0.10975688819505165</c:v>
                </c:pt>
                <c:pt idx="44">
                  <c:v>-9.5413552927671397E-2</c:v>
                </c:pt>
                <c:pt idx="45">
                  <c:v>-8.0722032878645614E-2</c:v>
                </c:pt>
                <c:pt idx="46">
                  <c:v>-6.5687440473103625E-2</c:v>
                </c:pt>
                <c:pt idx="47">
                  <c:v>-5.0314936477844054E-2</c:v>
                </c:pt>
                <c:pt idx="48">
                  <c:v>-3.4609735292462168E-2</c:v>
                </c:pt>
                <c:pt idx="49">
                  <c:v>-1.8577109253343931E-2</c:v>
                </c:pt>
                <c:pt idx="50">
                  <c:v>-2.2223921070679544E-3</c:v>
                </c:pt>
                <c:pt idx="51">
                  <c:v>1.4449018218663831E-2</c:v>
                </c:pt>
                <c:pt idx="52">
                  <c:v>3.143165744115483E-2</c:v>
                </c:pt>
                <c:pt idx="53">
                  <c:v>4.8719993258765672E-2</c:v>
                </c:pt>
                <c:pt idx="54">
                  <c:v>6.6308424124503079E-2</c:v>
                </c:pt>
                <c:pt idx="55">
                  <c:v>8.4191278396745201E-2</c:v>
                </c:pt>
                <c:pt idx="56">
                  <c:v>0.10236281381648307</c:v>
                </c:pt>
                <c:pt idx="57">
                  <c:v>0.12081721726846303</c:v>
                </c:pt>
                <c:pt idx="58">
                  <c:v>0.13954860479021419</c:v>
                </c:pt>
                <c:pt idx="59">
                  <c:v>0.1585510217983899</c:v>
                </c:pt>
                <c:pt idx="60">
                  <c:v>0.1778184435063748</c:v>
                </c:pt>
                <c:pt idx="61">
                  <c:v>0.19734477551087146</c:v>
                </c:pt>
                <c:pt idx="62">
                  <c:v>0.21712385452832167</c:v>
                </c:pt>
                <c:pt idx="63">
                  <c:v>0.2371494492646618</c:v>
                </c:pt>
                <c:pt idx="64">
                  <c:v>0.25741526140411913</c:v>
                </c:pt>
                <c:pt idx="65">
                  <c:v>0.2779149267046383</c:v>
                </c:pt>
                <c:pt idx="66">
                  <c:v>0.29864201618909397</c:v>
                </c:pt>
                <c:pt idx="67">
                  <c:v>0.31959003742281111</c:v>
                </c:pt>
                <c:pt idx="68">
                  <c:v>0.34075243586902915</c:v>
                </c:pt>
                <c:pt idx="69">
                  <c:v>0.36212259631494786</c:v>
                </c:pt>
                <c:pt idx="70">
                  <c:v>0.38369384436180154</c:v>
                </c:pt>
                <c:pt idx="71">
                  <c:v>0.40545944797313666</c:v>
                </c:pt>
                <c:pt idx="72">
                  <c:v>0.42741261907607087</c:v>
                </c:pt>
                <c:pt idx="73">
                  <c:v>0.44954651521083899</c:v>
                </c:pt>
                <c:pt idx="74">
                  <c:v>0.47185424122438335</c:v>
                </c:pt>
                <c:pt idx="75">
                  <c:v>0.49432885100413554</c:v>
                </c:pt>
                <c:pt idx="76">
                  <c:v>0.51696334924846443</c:v>
                </c:pt>
                <c:pt idx="77">
                  <c:v>0.53975069327057146</c:v>
                </c:pt>
                <c:pt idx="78">
                  <c:v>0.56268379483283792</c:v>
                </c:pt>
                <c:pt idx="79">
                  <c:v>0.58575552200886594</c:v>
                </c:pt>
                <c:pt idx="80">
                  <c:v>0.60895870107062477</c:v>
                </c:pt>
                <c:pt idx="81">
                  <c:v>0.63228611839827564</c:v>
                </c:pt>
                <c:pt idx="82">
                  <c:v>0.65573052241038232</c:v>
                </c:pt>
                <c:pt idx="83">
                  <c:v>0.67928462551232649</c:v>
                </c:pt>
                <c:pt idx="84">
                  <c:v>0.70294110606084836</c:v>
                </c:pt>
                <c:pt idx="85">
                  <c:v>0.72669261034269528</c:v>
                </c:pt>
                <c:pt idx="86">
                  <c:v>0.75053175456545362</c:v>
                </c:pt>
                <c:pt idx="87">
                  <c:v>0.77445112685865602</c:v>
                </c:pt>
                <c:pt idx="88">
                  <c:v>0.79844328928332253</c:v>
                </c:pt>
                <c:pt idx="89">
                  <c:v>0.82250077984810521</c:v>
                </c:pt>
                <c:pt idx="90">
                  <c:v>0.84661611453022867</c:v>
                </c:pt>
                <c:pt idx="91">
                  <c:v>0.87078178929941652</c:v>
                </c:pt>
                <c:pt idx="92">
                  <c:v>0.89499028214300491</c:v>
                </c:pt>
                <c:pt idx="93">
                  <c:v>0.91923405509041156</c:v>
                </c:pt>
                <c:pt idx="94">
                  <c:v>0.94350555623511811</c:v>
                </c:pt>
                <c:pt idx="95">
                  <c:v>0.96779722175228644</c:v>
                </c:pt>
                <c:pt idx="96">
                  <c:v>0.99210147791008307</c:v>
                </c:pt>
                <c:pt idx="97">
                  <c:v>1.0164107430727372</c:v>
                </c:pt>
                <c:pt idx="98">
                  <c:v>1.04071742969329</c:v>
                </c:pt>
                <c:pt idx="99">
                  <c:v>1.0650139462939145</c:v>
                </c:pt>
                <c:pt idx="100">
                  <c:v>1.0892926994316057</c:v>
                </c:pt>
                <c:pt idx="101">
                  <c:v>1.113546095646925</c:v>
                </c:pt>
                <c:pt idx="102">
                  <c:v>1.1377665433933843</c:v>
                </c:pt>
                <c:pt idx="103">
                  <c:v>1.1619464549449108</c:v>
                </c:pt>
                <c:pt idx="104">
                  <c:v>1.1860782482786869</c:v>
                </c:pt>
                <c:pt idx="105">
                  <c:v>1.2101543489304956</c:v>
                </c:pt>
                <c:pt idx="106">
                  <c:v>1.2341671918195156</c:v>
                </c:pt>
                <c:pt idx="107">
                  <c:v>1.2581092230392872</c:v>
                </c:pt>
                <c:pt idx="108">
                  <c:v>1.2819729016113455</c:v>
                </c:pt>
                <c:pt idx="109">
                  <c:v>1.3057507011977305</c:v>
                </c:pt>
                <c:pt idx="110">
                  <c:v>1.3294351117683154</c:v>
                </c:pt>
                <c:pt idx="111">
                  <c:v>1.3530186412185088</c:v>
                </c:pt>
                <c:pt idx="112">
                  <c:v>1.3764938169325547</c:v>
                </c:pt>
                <c:pt idx="113">
                  <c:v>1.3998531872871918</c:v>
                </c:pt>
                <c:pt idx="114">
                  <c:v>1.4230893230899688</c:v>
                </c:pt>
                <c:pt idx="115">
                  <c:v>1.4461948189459526</c:v>
                </c:pt>
                <c:pt idx="116">
                  <c:v>1.4691622945459775</c:v>
                </c:pt>
                <c:pt idx="117">
                  <c:v>1.4919843958688579</c:v>
                </c:pt>
                <c:pt idx="118">
                  <c:v>1.5146537962892235</c:v>
                </c:pt>
                <c:pt idx="119">
                  <c:v>1.5371631975817388</c:v>
                </c:pt>
                <c:pt idx="120">
                  <c:v>1.5595053308114435</c:v>
                </c:pt>
                <c:pt idx="121">
                  <c:v>1.5816729570988215</c:v>
                </c:pt>
                <c:pt idx="122">
                  <c:v>1.6036588682468733</c:v>
                </c:pt>
                <c:pt idx="123">
                  <c:v>1.625455887215973</c:v>
                </c:pt>
                <c:pt idx="124">
                  <c:v>1.6470568684305911</c:v>
                </c:pt>
                <c:pt idx="125">
                  <c:v>1.6684546978999808</c:v>
                </c:pt>
                <c:pt idx="126">
                  <c:v>1.6896422931326818</c:v>
                </c:pt>
                <c:pt idx="127">
                  <c:v>1.7106126028220987</c:v>
                </c:pt>
                <c:pt idx="128">
                  <c:v>1.7313586062774315</c:v>
                </c:pt>
                <c:pt idx="129">
                  <c:v>1.751873312570742</c:v>
                </c:pt>
                <c:pt idx="130">
                  <c:v>1.7721497593669973</c:v>
                </c:pt>
                <c:pt idx="131">
                  <c:v>1.7921810113992076</c:v>
                </c:pt>
                <c:pt idx="132">
                  <c:v>1.8119601585454286</c:v>
                </c:pt>
                <c:pt idx="133">
                  <c:v>1.8314803134580404</c:v>
                </c:pt>
                <c:pt idx="134">
                  <c:v>1.8507346086883325</c:v>
                </c:pt>
                <c:pt idx="135">
                  <c:v>1.8697161932407624</c:v>
                </c:pt>
                <c:pt idx="136">
                  <c:v>1.8884182284810258</c:v>
                </c:pt>
                <c:pt idx="137">
                  <c:v>1.9068338833100416</c:v>
                </c:pt>
                <c:pt idx="138">
                  <c:v>1.9249563285016746</c:v>
                </c:pt>
                <c:pt idx="139">
                  <c:v>1.9427787300850865</c:v>
                </c:pt>
                <c:pt idx="140">
                  <c:v>1.9602942416323847</c:v>
                </c:pt>
                <c:pt idx="141">
                  <c:v>1.9774959952880879</c:v>
                </c:pt>
                <c:pt idx="142">
                  <c:v>1.9943770913479275</c:v>
                </c:pt>
                <c:pt idx="143">
                  <c:v>2.0109305861595481</c:v>
                </c:pt>
                <c:pt idx="144">
                  <c:v>2.0271494780753998</c:v>
                </c:pt>
                <c:pt idx="145">
                  <c:v>2.0430266911367583</c:v>
                </c:pt>
                <c:pt idx="146">
                  <c:v>2.0585550561051456</c:v>
                </c:pt>
                <c:pt idx="147">
                  <c:v>2.073727288380665</c:v>
                </c:pt>
                <c:pt idx="148">
                  <c:v>2.0885359622522115</c:v>
                </c:pt>
                <c:pt idx="149">
                  <c:v>2.102973480807516</c:v>
                </c:pt>
                <c:pt idx="150">
                  <c:v>2.1170320406855114</c:v>
                </c:pt>
                <c:pt idx="151">
                  <c:v>2.130703590671486</c:v>
                </c:pt>
                <c:pt idx="152">
                  <c:v>2.1439797829066021</c:v>
                </c:pt>
                <c:pt idx="153">
                  <c:v>2.1568519151936738</c:v>
                </c:pt>
                <c:pt idx="154">
                  <c:v>2.1693108625121797</c:v>
                </c:pt>
                <c:pt idx="155">
                  <c:v>2.1813469953824813</c:v>
                </c:pt>
                <c:pt idx="156">
                  <c:v>2.192950082108406</c:v>
                </c:pt>
                <c:pt idx="157">
                  <c:v>2.2041091711326484</c:v>
                </c:pt>
                <c:pt idx="158">
                  <c:v>2.2148124486971659</c:v>
                </c:pt>
                <c:pt idx="159">
                  <c:v>2.2250470656220362</c:v>
                </c:pt>
                <c:pt idx="160">
                  <c:v>2.234798925175987</c:v>
                </c:pt>
                <c:pt idx="161">
                  <c:v>2.2440524215315079</c:v>
                </c:pt>
                <c:pt idx="162">
                  <c:v>2.2527901149197169</c:v>
                </c:pt>
                <c:pt idx="163">
                  <c:v>2.2609923249488224</c:v>
                </c:pt>
                <c:pt idx="164">
                  <c:v>2.2686366170678034</c:v>
                </c:pt>
                <c:pt idx="165">
                  <c:v>2.2756971480057908</c:v>
                </c:pt>
                <c:pt idx="166">
                  <c:v>2.2821438229170292</c:v>
                </c:pt>
                <c:pt idx="167">
                  <c:v>2.2879411979199817</c:v>
                </c:pt>
                <c:pt idx="168">
                  <c:v>2.2930470335819404</c:v>
                </c:pt>
                <c:pt idx="169">
                  <c:v>2.2974103625630042</c:v>
                </c:pt>
                <c:pt idx="170">
                  <c:v>2.3009688696486883</c:v>
                </c:pt>
                <c:pt idx="171">
                  <c:v>2.3036452804368404</c:v>
                </c:pt>
                <c:pt idx="172">
                  <c:v>2.3053422910017169</c:v>
                </c:pt>
                <c:pt idx="173">
                  <c:v>2.3059352999571758</c:v>
                </c:pt>
                <c:pt idx="174">
                  <c:v>2.3052617427020774</c:v>
                </c:pt>
                <c:pt idx="175">
                  <c:v>2.3031050129461894</c:v>
                </c:pt>
                <c:pt idx="176">
                  <c:v>2.2991694599975281</c:v>
                </c:pt>
                <c:pt idx="177">
                  <c:v>2.293040069796445</c:v>
                </c:pt>
                <c:pt idx="178">
                  <c:v>2.2841145811497974</c:v>
                </c:pt>
                <c:pt idx="179">
                  <c:v>2.2714830731300406</c:v>
                </c:pt>
                <c:pt idx="180">
                  <c:v>2.253700141649106</c:v>
                </c:pt>
                <c:pt idx="181">
                  <c:v>2.2283168878151232</c:v>
                </c:pt>
                <c:pt idx="182">
                  <c:v>2.190808305181922</c:v>
                </c:pt>
                <c:pt idx="183">
                  <c:v>2.1317024167744378</c:v>
                </c:pt>
                <c:pt idx="184">
                  <c:v>2.0267539612564835</c:v>
                </c:pt>
                <c:pt idx="185">
                  <c:v>1.780837301302076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EA-8E42-B0DB-684907CB5DED}"/>
            </c:ext>
          </c:extLst>
        </c:ser>
        <c:ser>
          <c:idx val="2"/>
          <c:order val="2"/>
          <c:tx>
            <c:v>thetaCM(Ex3)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Calculation2!$AK$6:$AK$408</c:f>
              <c:numCache>
                <c:formatCode>General</c:formatCode>
                <c:ptCount val="403"/>
                <c:pt idx="0">
                  <c:v>#N/A</c:v>
                </c:pt>
                <c:pt idx="1">
                  <c:v>-0.21843667155782809</c:v>
                </c:pt>
                <c:pt idx="2">
                  <c:v>-0.24261482135187465</c:v>
                </c:pt>
                <c:pt idx="3">
                  <c:v>-0.25690296579651412</c:v>
                </c:pt>
                <c:pt idx="4">
                  <c:v>-0.26675914964083713</c:v>
                </c:pt>
                <c:pt idx="5">
                  <c:v>-0.27404449901296207</c:v>
                </c:pt>
                <c:pt idx="6">
                  <c:v>-0.27965191852979987</c:v>
                </c:pt>
                <c:pt idx="7">
                  <c:v>-0.28408281789887568</c:v>
                </c:pt>
                <c:pt idx="8">
                  <c:v>-0.28764667239456121</c:v>
                </c:pt>
                <c:pt idx="9">
                  <c:v>-0.29054719544786412</c:v>
                </c:pt>
                <c:pt idx="10">
                  <c:v>-0.29292497971449499</c:v>
                </c:pt>
                <c:pt idx="11">
                  <c:v>-0.29488067057689327</c:v>
                </c:pt>
                <c:pt idx="12">
                  <c:v>-0.29648846087624559</c:v>
                </c:pt>
                <c:pt idx="13">
                  <c:v>-0.29999129586177242</c:v>
                </c:pt>
                <c:pt idx="14">
                  <c:v>-0.30140966329123836</c:v>
                </c:pt>
                <c:pt idx="15">
                  <c:v>-0.30139278027726912</c:v>
                </c:pt>
                <c:pt idx="16">
                  <c:v>-0.30029173910619839</c:v>
                </c:pt>
                <c:pt idx="17">
                  <c:v>-0.29831395141446726</c:v>
                </c:pt>
                <c:pt idx="18">
                  <c:v>-0.29559033014493408</c:v>
                </c:pt>
                <c:pt idx="19">
                  <c:v>-0.29220792873592943</c:v>
                </c:pt>
                <c:pt idx="20">
                  <c:v>-0.28822716870422521</c:v>
                </c:pt>
                <c:pt idx="21">
                  <c:v>-0.28369154229714444</c:v>
                </c:pt>
                <c:pt idx="22">
                  <c:v>-0.27863337096443669</c:v>
                </c:pt>
                <c:pt idx="23">
                  <c:v>-0.27307737416123729</c:v>
                </c:pt>
                <c:pt idx="24">
                  <c:v>-0.26704296315401055</c:v>
                </c:pt>
                <c:pt idx="25">
                  <c:v>-0.26054576191532253</c:v>
                </c:pt>
                <c:pt idx="26">
                  <c:v>-0.25359864302187735</c:v>
                </c:pt>
                <c:pt idx="27">
                  <c:v>-0.24621244997073252</c:v>
                </c:pt>
                <c:pt idx="28">
                  <c:v>-0.2383965113534226</c:v>
                </c:pt>
                <c:pt idx="29">
                  <c:v>-0.23015901363071967</c:v>
                </c:pt>
                <c:pt idx="30">
                  <c:v>-0.22150727584172436</c:v>
                </c:pt>
                <c:pt idx="31">
                  <c:v>-0.21244795502682295</c:v>
                </c:pt>
                <c:pt idx="32">
                  <c:v>-0.20298720187090696</c:v>
                </c:pt>
                <c:pt idx="33">
                  <c:v>-0.19313078003333264</c:v>
                </c:pt>
                <c:pt idx="34">
                  <c:v>-0.18288415861785684</c:v>
                </c:pt>
                <c:pt idx="35">
                  <c:v>-0.17225258452044581</c:v>
                </c:pt>
                <c:pt idx="36">
                  <c:v>-0.16124113952496044</c:v>
                </c:pt>
                <c:pt idx="37">
                  <c:v>-0.14985478571215513</c:v>
                </c:pt>
                <c:pt idx="38">
                  <c:v>-0.13809840182345245</c:v>
                </c:pt>
                <c:pt idx="39">
                  <c:v>-0.1259768125580378</c:v>
                </c:pt>
                <c:pt idx="40">
                  <c:v>-0.11349481230046649</c:v>
                </c:pt>
                <c:pt idx="41">
                  <c:v>-0.10065718442254729</c:v>
                </c:pt>
                <c:pt idx="42">
                  <c:v>-8.7468717041073826E-2</c:v>
                </c:pt>
                <c:pt idx="43">
                  <c:v>-7.3934215916548751E-2</c:v>
                </c:pt>
                <c:pt idx="44">
                  <c:v>-6.0058515029572962E-2</c:v>
                </c:pt>
                <c:pt idx="45">
                  <c:v>-4.5846485258369124E-2</c:v>
                </c:pt>
                <c:pt idx="46">
                  <c:v>-3.1303041493907953E-2</c:v>
                </c:pt>
                <c:pt idx="47">
                  <c:v>-1.6433148461749644E-2</c:v>
                </c:pt>
                <c:pt idx="48">
                  <c:v>-1.241825467165319E-3</c:v>
                </c:pt>
                <c:pt idx="49">
                  <c:v>1.4265849761139159E-2</c:v>
                </c:pt>
                <c:pt idx="50">
                  <c:v>3.0084737985960751E-2</c:v>
                </c:pt>
                <c:pt idx="51">
                  <c:v>4.6209636018385208E-2</c:v>
                </c:pt>
                <c:pt idx="52">
                  <c:v>6.2635274820298861E-2</c:v>
                </c:pt>
                <c:pt idx="53">
                  <c:v>7.9356318073175364E-2</c:v>
                </c:pt>
                <c:pt idx="54">
                  <c:v>9.6367361147122479E-2</c:v>
                </c:pt>
                <c:pt idx="55">
                  <c:v>0.11366293041510474</c:v>
                </c:pt>
                <c:pt idx="56">
                  <c:v>0.1312374828661711</c:v>
                </c:pt>
                <c:pt idx="57">
                  <c:v>0.14908540597881095</c:v>
                </c:pt>
                <c:pt idx="58">
                  <c:v>0.16720101782157998</c:v>
                </c:pt>
                <c:pt idx="59">
                  <c:v>0.18557856735309705</c:v>
                </c:pt>
                <c:pt idx="60">
                  <c:v>0.20421223489763476</c:v>
                </c:pt>
                <c:pt idx="61">
                  <c:v>0.22309613277595539</c:v>
                </c:pt>
                <c:pt idx="62">
                  <c:v>0.24222430607390658</c:v>
                </c:pt>
                <c:pt idx="63">
                  <c:v>0.2615907335336996</c:v>
                </c:pt>
                <c:pt idx="64">
                  <c:v>0.28118932855480294</c:v>
                </c:pt>
                <c:pt idx="65">
                  <c:v>0.30101394029310141</c:v>
                </c:pt>
                <c:pt idx="66">
                  <c:v>0.32105835484839435</c:v>
                </c:pt>
                <c:pt idx="67">
                  <c:v>0.34131629653155304</c:v>
                </c:pt>
                <c:pt idx="68">
                  <c:v>0.36178142920367112</c:v>
                </c:pt>
                <c:pt idx="69">
                  <c:v>0.38244735768045102</c:v>
                </c:pt>
                <c:pt idx="70">
                  <c:v>0.40330762919581126</c:v>
                </c:pt>
                <c:pt idx="71">
                  <c:v>0.42435573491935491</c:v>
                </c:pt>
                <c:pt idx="72">
                  <c:v>0.44558511152289421</c:v>
                </c:pt>
                <c:pt idx="73">
                  <c:v>0.46698914279169934</c:v>
                </c:pt>
                <c:pt idx="74">
                  <c:v>0.48856116127655619</c:v>
                </c:pt>
                <c:pt idx="75">
                  <c:v>0.5102944499830665</c:v>
                </c:pt>
                <c:pt idx="76">
                  <c:v>0.53218224409492254</c:v>
                </c:pt>
                <c:pt idx="77">
                  <c:v>0.55421773272816721</c:v>
                </c:pt>
                <c:pt idx="78">
                  <c:v>0.57639406071364874</c:v>
                </c:pt>
                <c:pt idx="79">
                  <c:v>0.59870433040509841</c:v>
                </c:pt>
                <c:pt idx="80">
                  <c:v>0.62114160351040681</c:v>
                </c:pt>
                <c:pt idx="81">
                  <c:v>0.64369890294382459</c:v>
                </c:pt>
                <c:pt idx="82">
                  <c:v>0.66636921469692534</c:v>
                </c:pt>
                <c:pt idx="83">
                  <c:v>0.68914548972628287</c:v>
                </c:pt>
                <c:pt idx="84">
                  <c:v>0.71202064585588187</c:v>
                </c:pt>
                <c:pt idx="85">
                  <c:v>0.73498756969235746</c:v>
                </c:pt>
                <c:pt idx="86">
                  <c:v>0.75803911855122696</c:v>
                </c:pt>
                <c:pt idx="87">
                  <c:v>0.78116812239229116</c:v>
                </c:pt>
                <c:pt idx="88">
                  <c:v>0.8043673857624416</c:v>
                </c:pt>
                <c:pt idx="89">
                  <c:v>0.82762968974411455</c:v>
                </c:pt>
                <c:pt idx="90">
                  <c:v>0.85094779390764974</c:v>
                </c:pt>
                <c:pt idx="91">
                  <c:v>0.87431443826580246</c:v>
                </c:pt>
                <c:pt idx="92">
                  <c:v>0.89772234522866723</c:v>
                </c:pt>
                <c:pt idx="93">
                  <c:v>0.92116422155722832</c:v>
                </c:pt>
                <c:pt idx="94">
                  <c:v>0.94463276031374432</c:v>
                </c:pt>
                <c:pt idx="95">
                  <c:v>0.96812064280712695</c:v>
                </c:pt>
                <c:pt idx="96">
                  <c:v>0.9916205405314279</c:v>
                </c:pt>
                <c:pt idx="97">
                  <c:v>1.0151251170954918</c:v>
                </c:pt>
                <c:pt idx="98">
                  <c:v>1.0386270301417684</c:v>
                </c:pt>
                <c:pt idx="99">
                  <c:v>1.0621189332521839</c:v>
                </c:pt>
                <c:pt idx="100">
                  <c:v>1.0855934778389009</c:v>
                </c:pt>
                <c:pt idx="101">
                  <c:v>1.1090433150176728</c:v>
                </c:pt>
                <c:pt idx="102">
                  <c:v>1.132461097461388</c:v>
                </c:pt>
                <c:pt idx="103">
                  <c:v>1.1558394812312673</c:v>
                </c:pt>
                <c:pt idx="104">
                  <c:v>1.1791711275830163</c:v>
                </c:pt>
                <c:pt idx="105">
                  <c:v>1.2024487047450683</c:v>
                </c:pt>
                <c:pt idx="106">
                  <c:v>1.2256648896658675</c:v>
                </c:pt>
                <c:pt idx="107">
                  <c:v>1.248812369726908</c:v>
                </c:pt>
                <c:pt idx="108">
                  <c:v>1.2718838444180269</c:v>
                </c:pt>
                <c:pt idx="109">
                  <c:v>1.2948720269711473</c:v>
                </c:pt>
                <c:pt idx="110">
                  <c:v>1.3177696459483874</c:v>
                </c:pt>
                <c:pt idx="111">
                  <c:v>1.3405694467800884</c:v>
                </c:pt>
                <c:pt idx="112">
                  <c:v>1.3632641932479466</c:v>
                </c:pt>
                <c:pt idx="113">
                  <c:v>1.3858466689079745</c:v>
                </c:pt>
                <c:pt idx="114">
                  <c:v>1.4083096784475539</c:v>
                </c:pt>
                <c:pt idx="115">
                  <c:v>1.4306460489702673</c:v>
                </c:pt>
                <c:pt idx="116">
                  <c:v>1.4528486312015849</c:v>
                </c:pt>
                <c:pt idx="117">
                  <c:v>1.4749103006077806</c:v>
                </c:pt>
                <c:pt idx="118">
                  <c:v>1.4968239584196348</c:v>
                </c:pt>
                <c:pt idx="119">
                  <c:v>1.5185825325516014</c:v>
                </c:pt>
                <c:pt idx="120">
                  <c:v>1.5401789784060687</c:v>
                </c:pt>
                <c:pt idx="121">
                  <c:v>1.561606279551188</c:v>
                </c:pt>
                <c:pt idx="122">
                  <c:v>1.5828574482594029</c:v>
                </c:pt>
                <c:pt idx="123">
                  <c:v>1.6039255258923</c:v>
                </c:pt>
                <c:pt idx="124">
                  <c:v>1.6248035831156584</c:v>
                </c:pt>
                <c:pt idx="125">
                  <c:v>1.6454847199265887</c:v>
                </c:pt>
                <c:pt idx="126">
                  <c:v>1.665962065472351</c:v>
                </c:pt>
                <c:pt idx="127">
                  <c:v>1.6862287776378342</c:v>
                </c:pt>
                <c:pt idx="128">
                  <c:v>1.7062780423756234</c:v>
                </c:pt>
                <c:pt idx="129">
                  <c:v>1.7261030727490798</c:v>
                </c:pt>
                <c:pt idx="130">
                  <c:v>1.7456971076548098</c:v>
                </c:pt>
                <c:pt idx="131">
                  <c:v>1.7650534101861604</c:v>
                </c:pt>
                <c:pt idx="132">
                  <c:v>1.7841652655939069</c:v>
                </c:pt>
                <c:pt idx="133">
                  <c:v>1.8030259787938834</c:v>
                </c:pt>
                <c:pt idx="134">
                  <c:v>1.8216288713638049</c:v>
                </c:pt>
                <c:pt idx="135">
                  <c:v>1.839967277962739</c:v>
                </c:pt>
                <c:pt idx="136">
                  <c:v>1.8580345420963236</c:v>
                </c:pt>
                <c:pt idx="137">
                  <c:v>1.8758240111386044</c:v>
                </c:pt>
                <c:pt idx="138">
                  <c:v>1.8933290305068946</c:v>
                </c:pt>
                <c:pt idx="139">
                  <c:v>1.9105429368688684</c:v>
                </c:pt>
                <c:pt idx="140">
                  <c:v>1.927459050240607</c:v>
                </c:pt>
                <c:pt idx="141">
                  <c:v>1.9440706648098003</c:v>
                </c:pt>
                <c:pt idx="142">
                  <c:v>1.9603710382889059</c:v>
                </c:pt>
                <c:pt idx="143">
                  <c:v>1.9763533795675861</c:v>
                </c:pt>
                <c:pt idx="144">
                  <c:v>1.9920108343908924</c:v>
                </c:pt>
                <c:pt idx="145">
                  <c:v>2.0073364687375381</c:v>
                </c:pt>
                <c:pt idx="146">
                  <c:v>2.02232324950905</c:v>
                </c:pt>
                <c:pt idx="147">
                  <c:v>2.0369640220627088</c:v>
                </c:pt>
                <c:pt idx="148">
                  <c:v>2.0512514840252525</c:v>
                </c:pt>
                <c:pt idx="149">
                  <c:v>2.0651781547056403</c:v>
                </c:pt>
                <c:pt idx="150">
                  <c:v>2.07873633927754</c:v>
                </c:pt>
                <c:pt idx="151">
                  <c:v>2.0919180867175431</c:v>
                </c:pt>
                <c:pt idx="152">
                  <c:v>2.1047151402528725</c:v>
                </c:pt>
                <c:pt idx="153">
                  <c:v>2.1171188787783617</c:v>
                </c:pt>
                <c:pt idx="154">
                  <c:v>2.1291202473281823</c:v>
                </c:pt>
                <c:pt idx="155">
                  <c:v>2.1407096742077281</c:v>
                </c:pt>
                <c:pt idx="156">
                  <c:v>2.1518769717712263</c:v>
                </c:pt>
                <c:pt idx="157">
                  <c:v>2.1626112170240552</c:v>
                </c:pt>
                <c:pt idx="158">
                  <c:v>2.1729006071708601</c:v>
                </c:pt>
                <c:pt idx="159">
                  <c:v>2.1827322838311214</c:v>
                </c:pt>
                <c:pt idx="160">
                  <c:v>2.1920921177757129</c:v>
                </c:pt>
                <c:pt idx="161">
                  <c:v>2.2009644435199385</c:v>
                </c:pt>
                <c:pt idx="162">
                  <c:v>2.2093317296791462</c:v>
                </c:pt>
                <c:pt idx="163">
                  <c:v>2.2171741662699285</c:v>
                </c:pt>
                <c:pt idx="164">
                  <c:v>2.2244691435570636</c:v>
                </c:pt>
                <c:pt idx="165">
                  <c:v>2.2311905877518745</c:v>
                </c:pt>
                <c:pt idx="166">
                  <c:v>2.2373081055598916</c:v>
                </c:pt>
                <c:pt idx="167">
                  <c:v>2.2427858702301164</c:v>
                </c:pt>
                <c:pt idx="168">
                  <c:v>2.2475811531658718</c:v>
                </c:pt>
                <c:pt idx="169">
                  <c:v>2.2516423621255659</c:v>
                </c:pt>
                <c:pt idx="170">
                  <c:v>2.2549063809750485</c:v>
                </c:pt>
                <c:pt idx="171">
                  <c:v>2.2572949022615472</c:v>
                </c:pt>
                <c:pt idx="172">
                  <c:v>2.2587092771003761</c:v>
                </c:pt>
                <c:pt idx="173">
                  <c:v>2.259023131166388</c:v>
                </c:pt>
                <c:pt idx="174">
                  <c:v>2.2580715255366717</c:v>
                </c:pt>
                <c:pt idx="175">
                  <c:v>2.2556346111181989</c:v>
                </c:pt>
                <c:pt idx="176">
                  <c:v>2.251412199502286</c:v>
                </c:pt>
                <c:pt idx="177">
                  <c:v>2.244982733551014</c:v>
                </c:pt>
                <c:pt idx="178">
                  <c:v>2.2357341574117044</c:v>
                </c:pt>
                <c:pt idx="179">
                  <c:v>2.2227411741345686</c:v>
                </c:pt>
                <c:pt idx="180">
                  <c:v>2.2045327000567867</c:v>
                </c:pt>
                <c:pt idx="181">
                  <c:v>2.1786132088137466</c:v>
                </c:pt>
                <c:pt idx="182">
                  <c:v>2.1403623381270926</c:v>
                </c:pt>
                <c:pt idx="183">
                  <c:v>2.0800739263409489</c:v>
                </c:pt>
                <c:pt idx="184">
                  <c:v>1.9727081795883967</c:v>
                </c:pt>
                <c:pt idx="185">
                  <c:v>1.7170946223460959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EA-8E42-B0DB-684907CB5DED}"/>
            </c:ext>
          </c:extLst>
        </c:ser>
        <c:ser>
          <c:idx val="3"/>
          <c:order val="3"/>
          <c:tx>
            <c:v>thetaCM(Ex4)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Calculation2!$AM$6:$AM$407</c:f>
              <c:numCache>
                <c:formatCode>General</c:formatCode>
                <c:ptCount val="402"/>
                <c:pt idx="0">
                  <c:v>#N/A</c:v>
                </c:pt>
                <c:pt idx="1">
                  <c:v>-0.18110795143260267</c:v>
                </c:pt>
                <c:pt idx="2">
                  <c:v>-0.20475285232245619</c:v>
                </c:pt>
                <c:pt idx="3">
                  <c:v>-0.21799888254405683</c:v>
                </c:pt>
                <c:pt idx="4">
                  <c:v>-0.22698963793677968</c:v>
                </c:pt>
                <c:pt idx="5">
                  <c:v>-0.23357944542665443</c:v>
                </c:pt>
                <c:pt idx="6">
                  <c:v>-0.23862265661422835</c:v>
                </c:pt>
                <c:pt idx="7">
                  <c:v>-0.2425893237671084</c:v>
                </c:pt>
                <c:pt idx="8">
                  <c:v>-0.24576605490584838</c:v>
                </c:pt>
                <c:pt idx="9">
                  <c:v>-0.24834001025664487</c:v>
                </c:pt>
                <c:pt idx="10">
                  <c:v>-0.25043963976847666</c:v>
                </c:pt>
                <c:pt idx="11">
                  <c:v>-0.25215652204521738</c:v>
                </c:pt>
                <c:pt idx="12">
                  <c:v>-0.2535579581296305</c:v>
                </c:pt>
                <c:pt idx="13">
                  <c:v>-0.25654235871342973</c:v>
                </c:pt>
                <c:pt idx="14">
                  <c:v>-0.25762961749700908</c:v>
                </c:pt>
                <c:pt idx="15">
                  <c:v>-0.25740342581170494</c:v>
                </c:pt>
                <c:pt idx="16">
                  <c:v>-0.25617875115216271</c:v>
                </c:pt>
                <c:pt idx="17">
                  <c:v>-0.25414143592156069</c:v>
                </c:pt>
                <c:pt idx="18">
                  <c:v>-0.25140870514759389</c:v>
                </c:pt>
                <c:pt idx="19">
                  <c:v>-0.24805849610299952</c:v>
                </c:pt>
                <c:pt idx="20">
                  <c:v>-0.24414491489137166</c:v>
                </c:pt>
                <c:pt idx="21">
                  <c:v>-0.23970693190802869</c:v>
                </c:pt>
                <c:pt idx="22">
                  <c:v>-0.23477353823186203</c:v>
                </c:pt>
                <c:pt idx="23">
                  <c:v>-0.22936693923234205</c:v>
                </c:pt>
                <c:pt idx="24">
                  <c:v>-0.2235046061774946</c:v>
                </c:pt>
                <c:pt idx="25">
                  <c:v>-0.21720063597900624</c:v>
                </c:pt>
                <c:pt idx="26">
                  <c:v>-0.21046667701127708</c:v>
                </c:pt>
                <c:pt idx="27">
                  <c:v>-0.20331257448141321</c:v>
                </c:pt>
                <c:pt idx="28">
                  <c:v>-0.1957468297105503</c:v>
                </c:pt>
                <c:pt idx="29">
                  <c:v>-0.18777693303215892</c:v>
                </c:pt>
                <c:pt idx="30">
                  <c:v>-0.1794096090590768</c:v>
                </c:pt>
                <c:pt idx="31">
                  <c:v>-0.17065100004839118</c:v>
                </c:pt>
                <c:pt idx="32">
                  <c:v>-0.16150680479879104</c:v>
                </c:pt>
                <c:pt idx="33">
                  <c:v>-0.15198238511404069</c:v>
                </c:pt>
                <c:pt idx="34">
                  <c:v>-0.14208284827845677</c:v>
                </c:pt>
                <c:pt idx="35">
                  <c:v>-0.13181311156330883</c:v>
                </c:pt>
                <c:pt idx="36">
                  <c:v>-0.12117795311388663</c:v>
                </c:pt>
                <c:pt idx="37">
                  <c:v>-0.11018205240137875</c:v>
                </c:pt>
                <c:pt idx="38">
                  <c:v>-9.8830022598289075E-2</c:v>
                </c:pt>
                <c:pt idx="39">
                  <c:v>-8.7126436643989641E-2</c:v>
                </c:pt>
                <c:pt idx="40">
                  <c:v>-7.5075848337104067E-2</c:v>
                </c:pt>
                <c:pt idx="41">
                  <c:v>-6.2682809475800835E-2</c:v>
                </c:pt>
                <c:pt idx="42">
                  <c:v>-4.9951883832958413E-2</c:v>
                </c:pt>
                <c:pt idx="43">
                  <c:v>-3.6887658577781993E-2</c:v>
                </c:pt>
                <c:pt idx="44">
                  <c:v>-2.3494753622901932E-2</c:v>
                </c:pt>
                <c:pt idx="45">
                  <c:v>-9.7778292749240801E-3</c:v>
                </c:pt>
                <c:pt idx="46">
                  <c:v>4.2584075112572827E-3</c:v>
                </c:pt>
                <c:pt idx="47">
                  <c:v>1.8609198034195432E-2</c:v>
                </c:pt>
                <c:pt idx="48">
                  <c:v>3.3269727710388608E-2</c:v>
                </c:pt>
                <c:pt idx="49">
                  <c:v>4.8235122745057535E-2</c:v>
                </c:pt>
                <c:pt idx="50">
                  <c:v>6.3500447481807082E-2</c:v>
                </c:pt>
                <c:pt idx="51">
                  <c:v>7.9060702326903765E-2</c:v>
                </c:pt>
                <c:pt idx="52">
                  <c:v>9.4910822162371719E-2</c:v>
                </c:pt>
                <c:pt idx="53">
                  <c:v>0.1110456751769769</c:v>
                </c:pt>
                <c:pt idx="54">
                  <c:v>0.12746006205616606</c:v>
                </c:pt>
                <c:pt idx="55">
                  <c:v>0.14414871548177297</c:v>
                </c:pt>
                <c:pt idx="56">
                  <c:v>0.16110629990026132</c:v>
                </c:pt>
                <c:pt idx="57">
                  <c:v>0.17832741152477671</c:v>
                </c:pt>
                <c:pt idx="58">
                  <c:v>0.19580657854165368</c:v>
                </c:pt>
                <c:pt idx="59">
                  <c:v>0.21353826149644076</c:v>
                </c:pt>
                <c:pt idx="60">
                  <c:v>0.23151685383819112</c:v>
                </c:pt>
                <c:pt idx="61">
                  <c:v>0.24973668260381635</c:v>
                </c:pt>
                <c:pt idx="62">
                  <c:v>0.26819200922685993</c:v>
                </c:pt>
                <c:pt idx="63">
                  <c:v>0.28687703045719026</c:v>
                </c:pt>
                <c:pt idx="64">
                  <c:v>0.30578587937990787</c:v>
                </c:pt>
                <c:pt idx="65">
                  <c:v>0.32491262652328945</c:v>
                </c:pt>
                <c:pt idx="66">
                  <c:v>0.34425128104686326</c:v>
                </c:pt>
                <c:pt idx="67">
                  <c:v>0.36379579200181988</c:v>
                </c:pt>
                <c:pt idx="68">
                  <c:v>0.38354004965686062</c:v>
                </c:pt>
                <c:pt idx="69">
                  <c:v>0.40347788688340513</c:v>
                </c:pt>
                <c:pt idx="70">
                  <c:v>0.42360308059473012</c:v>
                </c:pt>
                <c:pt idx="71">
                  <c:v>0.44390935323420161</c:v>
                </c:pt>
                <c:pt idx="72">
                  <c:v>0.4643903743082497</c:v>
                </c:pt>
                <c:pt idx="73">
                  <c:v>0.48503976196016407</c:v>
                </c:pt>
                <c:pt idx="74">
                  <c:v>0.50585108458114592</c:v>
                </c:pt>
                <c:pt idx="75">
                  <c:v>0.5268178624553751</c:v>
                </c:pt>
                <c:pt idx="76">
                  <c:v>0.54793356943610361</c:v>
                </c:pt>
                <c:pt idx="77">
                  <c:v>0.56919163465003997</c:v>
                </c:pt>
                <c:pt idx="78">
                  <c:v>0.59058544422746317</c:v>
                </c:pt>
                <c:pt idx="79">
                  <c:v>0.61210834305569517</c:v>
                </c:pt>
                <c:pt idx="80">
                  <c:v>0.63375363655368877</c:v>
                </c:pt>
                <c:pt idx="81">
                  <c:v>0.6555145924656266</c:v>
                </c:pt>
                <c:pt idx="82">
                  <c:v>0.67738444267151565</c:v>
                </c:pt>
                <c:pt idx="83">
                  <c:v>0.69935638501286068</c:v>
                </c:pt>
                <c:pt idx="84">
                  <c:v>0.7214235851315639</c:v>
                </c:pt>
                <c:pt idx="85">
                  <c:v>0.74357917832025611</c:v>
                </c:pt>
                <c:pt idx="86">
                  <c:v>0.76581627138231967</c:v>
                </c:pt>
                <c:pt idx="87">
                  <c:v>0.78812794449987922</c:v>
                </c:pt>
                <c:pt idx="88">
                  <c:v>0.81050725310807725</c:v>
                </c:pt>
                <c:pt idx="89">
                  <c:v>0.83294722977395463</c:v>
                </c:pt>
                <c:pt idx="90">
                  <c:v>0.85544088607826141</c:v>
                </c:pt>
                <c:pt idx="91">
                  <c:v>0.8779812144985164</c:v>
                </c:pt>
                <c:pt idx="92">
                  <c:v>0.90056119029162685</c:v>
                </c:pt>
                <c:pt idx="93">
                  <c:v>0.92317377337434259</c:v>
                </c:pt>
                <c:pt idx="94">
                  <c:v>0.94581191019979993</c:v>
                </c:pt>
                <c:pt idx="95">
                  <c:v>0.96846853562835544</c:v>
                </c:pt>
                <c:pt idx="96">
                  <c:v>0.9911365747908738</c:v>
                </c:pt>
                <c:pt idx="97">
                  <c:v>1.0138089449425534</c:v>
                </c:pt>
                <c:pt idx="98">
                  <c:v>1.0364785573053243</c:v>
                </c:pt>
                <c:pt idx="99">
                  <c:v>1.0591383188967423</c:v>
                </c:pt>
                <c:pt idx="100">
                  <c:v>1.081781134343236</c:v>
                </c:pt>
                <c:pt idx="101">
                  <c:v>1.1043999076754332</c:v>
                </c:pt>
                <c:pt idx="102">
                  <c:v>1.1269875441031796</c:v>
                </c:pt>
                <c:pt idx="103">
                  <c:v>1.1495369517677292</c:v>
                </c:pt>
                <c:pt idx="104">
                  <c:v>1.1720410434684139</c:v>
                </c:pt>
                <c:pt idx="105">
                  <c:v>1.1944927383609374</c:v>
                </c:pt>
                <c:pt idx="106">
                  <c:v>1.2168849636242445</c:v>
                </c:pt>
                <c:pt idx="107">
                  <c:v>1.2392106560926748</c:v>
                </c:pt>
                <c:pt idx="108">
                  <c:v>1.2614627638498952</c:v>
                </c:pt>
                <c:pt idx="109">
                  <c:v>1.2836342477807909</c:v>
                </c:pt>
                <c:pt idx="110">
                  <c:v>1.3057180830772142</c:v>
                </c:pt>
                <c:pt idx="111">
                  <c:v>1.3277072606931211</c:v>
                </c:pt>
                <c:pt idx="112">
                  <c:v>1.349594788744233</c:v>
                </c:pt>
                <c:pt idx="113">
                  <c:v>1.3713736938469421</c:v>
                </c:pt>
                <c:pt idx="114">
                  <c:v>1.3930370223906363</c:v>
                </c:pt>
                <c:pt idx="115">
                  <c:v>1.4145778417371002</c:v>
                </c:pt>
                <c:pt idx="116">
                  <c:v>1.4359892413399968</c:v>
                </c:pt>
                <c:pt idx="117">
                  <c:v>1.4572643337767133</c:v>
                </c:pt>
                <c:pt idx="118">
                  <c:v>1.4783962556840498</c:v>
                </c:pt>
                <c:pt idx="119">
                  <c:v>1.4993781685883165</c:v>
                </c:pt>
                <c:pt idx="120">
                  <c:v>1.5202032596193473</c:v>
                </c:pt>
                <c:pt idx="121">
                  <c:v>1.5408647420967583</c:v>
                </c:pt>
                <c:pt idx="122">
                  <c:v>1.5613558559754264</c:v>
                </c:pt>
                <c:pt idx="123">
                  <c:v>1.5816698681356229</c:v>
                </c:pt>
                <c:pt idx="124">
                  <c:v>1.6018000725014581</c:v>
                </c:pt>
                <c:pt idx="125">
                  <c:v>1.6217397899692885</c:v>
                </c:pt>
                <c:pt idx="126">
                  <c:v>1.6414823681253934</c:v>
                </c:pt>
                <c:pt idx="127">
                  <c:v>1.6610211807295778</c:v>
                </c:pt>
                <c:pt idx="128">
                  <c:v>1.6803496269382601</c:v>
                </c:pt>
                <c:pt idx="129">
                  <c:v>1.6994611302370433</c:v>
                </c:pt>
                <c:pt idx="130">
                  <c:v>1.7183491370486561</c:v>
                </c:pt>
                <c:pt idx="131">
                  <c:v>1.7370071149773374</c:v>
                </c:pt>
                <c:pt idx="132">
                  <c:v>1.7554285506451868</c:v>
                </c:pt>
                <c:pt idx="133">
                  <c:v>1.7736069470694715</c:v>
                </c:pt>
                <c:pt idx="134">
                  <c:v>1.7915358205222796</c:v>
                </c:pt>
                <c:pt idx="135">
                  <c:v>1.8092086968049721</c:v>
                </c:pt>
                <c:pt idx="136">
                  <c:v>1.8266191068593574</c:v>
                </c:pt>
                <c:pt idx="137">
                  <c:v>1.8437605816251104</c:v>
                </c:pt>
                <c:pt idx="138">
                  <c:v>1.8606266460382399</c:v>
                </c:pt>
                <c:pt idx="139">
                  <c:v>1.8772108120479745</c:v>
                </c:pt>
                <c:pt idx="140">
                  <c:v>1.8935065705085896</c:v>
                </c:pt>
                <c:pt idx="141">
                  <c:v>1.9095073817778292</c:v>
                </c:pt>
                <c:pt idx="142">
                  <c:v>1.9252066648236716</c:v>
                </c:pt>
                <c:pt idx="143">
                  <c:v>1.9405977846052012</c:v>
                </c:pt>
                <c:pt idx="144">
                  <c:v>1.9556740374497497</c:v>
                </c:pt>
                <c:pt idx="145">
                  <c:v>1.9704286340955854</c:v>
                </c:pt>
                <c:pt idx="146">
                  <c:v>1.9848546800048203</c:v>
                </c:pt>
                <c:pt idx="147">
                  <c:v>1.9989451524721014</c:v>
                </c:pt>
                <c:pt idx="148">
                  <c:v>2.0126928739572008</c:v>
                </c:pt>
                <c:pt idx="149">
                  <c:v>2.0260904809490268</c:v>
                </c:pt>
                <c:pt idx="150">
                  <c:v>2.0391303875185867</c:v>
                </c:pt>
                <c:pt idx="151">
                  <c:v>2.0518047425308277</c:v>
                </c:pt>
                <c:pt idx="152">
                  <c:v>2.0641053792492632</c:v>
                </c:pt>
                <c:pt idx="153">
                  <c:v>2.0760237557686145</c:v>
                </c:pt>
                <c:pt idx="154">
                  <c:v>2.0875508843302928</c:v>
                </c:pt>
                <c:pt idx="155">
                  <c:v>2.0986772470876938</c:v>
                </c:pt>
                <c:pt idx="156">
                  <c:v>2.1093926952583311</c:v>
                </c:pt>
                <c:pt idx="157">
                  <c:v>2.1196863277800313</c:v>
                </c:pt>
                <c:pt idx="158">
                  <c:v>2.1295463445131282</c:v>
                </c:pt>
                <c:pt idx="159">
                  <c:v>2.1389598676080044</c:v>
                </c:pt>
                <c:pt idx="160">
                  <c:v>2.14791272275819</c:v>
                </c:pt>
                <c:pt idx="161">
                  <c:v>2.1563891694990707</c:v>
                </c:pt>
                <c:pt idx="162">
                  <c:v>2.1643715662251477</c:v>
                </c:pt>
                <c:pt idx="163">
                  <c:v>2.1718399507956798</c:v>
                </c:pt>
                <c:pt idx="164">
                  <c:v>2.1787715109032066</c:v>
                </c:pt>
                <c:pt idx="165">
                  <c:v>2.1851399089247905</c:v>
                </c:pt>
                <c:pt idx="166">
                  <c:v>2.1909144124363502</c:v>
                </c:pt>
                <c:pt idx="167">
                  <c:v>2.1960587618844039</c:v>
                </c:pt>
                <c:pt idx="168">
                  <c:v>2.2005296778075341</c:v>
                </c:pt>
                <c:pt idx="169">
                  <c:v>2.2042748661903908</c:v>
                </c:pt>
                <c:pt idx="170">
                  <c:v>2.207230313252555</c:v>
                </c:pt>
                <c:pt idx="171">
                  <c:v>2.2093165553423306</c:v>
                </c:pt>
                <c:pt idx="172">
                  <c:v>2.2104334396383769</c:v>
                </c:pt>
                <c:pt idx="173">
                  <c:v>2.2104526102604938</c:v>
                </c:pt>
                <c:pt idx="174">
                  <c:v>2.2092064748653293</c:v>
                </c:pt>
                <c:pt idx="175">
                  <c:v>2.2064715594713706</c:v>
                </c:pt>
                <c:pt idx="176">
                  <c:v>2.2019426002146054</c:v>
                </c:pt>
                <c:pt idx="177">
                  <c:v>2.195190714157933</c:v>
                </c:pt>
                <c:pt idx="178">
                  <c:v>2.1855928628942616</c:v>
                </c:pt>
                <c:pt idx="179">
                  <c:v>2.1722064725223316</c:v>
                </c:pt>
                <c:pt idx="180">
                  <c:v>2.1535315194446389</c:v>
                </c:pt>
                <c:pt idx="181">
                  <c:v>2.1270197039574295</c:v>
                </c:pt>
                <c:pt idx="182">
                  <c:v>2.0879420336301053</c:v>
                </c:pt>
                <c:pt idx="183">
                  <c:v>2.026322662429406</c:v>
                </c:pt>
                <c:pt idx="184">
                  <c:v>1.916186906572013</c:v>
                </c:pt>
                <c:pt idx="185">
                  <c:v>1.6486578399055212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Calculation2!$AD$6:$AD$407</c:f>
              <c:numCache>
                <c:formatCode>General</c:formatCode>
                <c:ptCount val="402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EA-8E42-B0DB-684907CB5DED}"/>
            </c:ext>
          </c:extLst>
        </c:ser>
        <c:ser>
          <c:idx val="4"/>
          <c:order val="4"/>
          <c:tx>
            <c:v>thetaCM(Ex5)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Calculation2!$AO$6:$AO$407</c:f>
              <c:numCache>
                <c:formatCode>General</c:formatCode>
                <c:ptCount val="402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Calculation2!$AD$6:$AD$407</c:f>
              <c:numCache>
                <c:formatCode>General</c:formatCode>
                <c:ptCount val="402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EA-8E42-B0DB-684907CB5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207519"/>
        <c:axId val="1794209151"/>
      </c:scatterChart>
      <c:valAx>
        <c:axId val="179420751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tx1"/>
                    </a:solidFill>
                  </a:rPr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9151"/>
        <c:crosses val="autoZero"/>
        <c:crossBetween val="midCat"/>
        <c:majorUnit val="0.1"/>
      </c:valAx>
      <c:valAx>
        <c:axId val="179420915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tx1"/>
                    </a:solidFill>
                  </a:rPr>
                  <a:t>thetaCM</a:t>
                </a:r>
                <a:r>
                  <a:rPr lang="en-GB" sz="1400" baseline="0">
                    <a:solidFill>
                      <a:schemeClr val="tx1"/>
                    </a:solidFill>
                  </a:rPr>
                  <a:t> [deg]</a:t>
                </a:r>
                <a:endParaRPr lang="en-GB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751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Calculation3!$E$10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6543597393490872"/>
          <c:y val="7.19174991185803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7.5276815398075236E-2"/>
          <c:y val="1.3333333333333334E-2"/>
          <c:w val="0.92472318460192471"/>
          <c:h val="0.933333333333333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Calculation3!$AF$5</c:f>
              <c:strCache>
                <c:ptCount val="1"/>
                <c:pt idx="0">
                  <c:v>z(Ex1)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Calculation3!$AF$6:$AF$192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Calculation3!$AE$6:$AE$192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F5-344C-BC18-95DAF99372D1}"/>
            </c:ext>
          </c:extLst>
        </c:ser>
        <c:ser>
          <c:idx val="1"/>
          <c:order val="1"/>
          <c:tx>
            <c:strRef>
              <c:f>Calculation3!$AG$5</c:f>
              <c:strCache>
                <c:ptCount val="1"/>
                <c:pt idx="0">
                  <c:v>z0(Ex1)</c:v>
                </c:pt>
              </c:strCache>
            </c:strRef>
          </c:tx>
          <c:spPr>
            <a:ln w="9525">
              <a:solidFill>
                <a:schemeClr val="bg1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Calculation3!$AG$6:$AG$192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Calculation3!$AE$6:$AE$192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F5-344C-BC18-95DAF99372D1}"/>
            </c:ext>
          </c:extLst>
        </c:ser>
        <c:ser>
          <c:idx val="2"/>
          <c:order val="2"/>
          <c:tx>
            <c:strRef>
              <c:f>Calculation3!$AI$5</c:f>
              <c:strCache>
                <c:ptCount val="1"/>
                <c:pt idx="0">
                  <c:v>z(Ex2)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Calculation3!$AI$6:$AI$189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Calculation3!$AH$6:$AH$189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F5-344C-BC18-95DAF99372D1}"/>
            </c:ext>
          </c:extLst>
        </c:ser>
        <c:ser>
          <c:idx val="3"/>
          <c:order val="3"/>
          <c:tx>
            <c:strRef>
              <c:f>Calculation3!$AK$5</c:f>
              <c:strCache>
                <c:ptCount val="1"/>
                <c:pt idx="0">
                  <c:v>z(Ex3)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Calculation3!$AK$6:$AK$189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Calculation3!$AJ$6:$AJ$189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F5-344C-BC18-95DAF99372D1}"/>
            </c:ext>
          </c:extLst>
        </c:ser>
        <c:ser>
          <c:idx val="4"/>
          <c:order val="4"/>
          <c:tx>
            <c:strRef>
              <c:f>Calculation3!$AM$5</c:f>
              <c:strCache>
                <c:ptCount val="1"/>
                <c:pt idx="0">
                  <c:v>z(Ex4)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Calculation3!$AM$6:$AM$189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Calculation3!$AL$6:$AL$189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F5-344C-BC18-95DAF99372D1}"/>
            </c:ext>
          </c:extLst>
        </c:ser>
        <c:ser>
          <c:idx val="5"/>
          <c:order val="5"/>
          <c:tx>
            <c:strRef>
              <c:f>Calculation3!$AO$5</c:f>
              <c:strCache>
                <c:ptCount val="1"/>
                <c:pt idx="0">
                  <c:v>z(Ex5)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Calculation3!$AO$6:$AO$189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Calculation3!$AN$6:$AN$189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F5-344C-BC18-95DAF99372D1}"/>
            </c:ext>
          </c:extLst>
        </c:ser>
        <c:ser>
          <c:idx val="7"/>
          <c:order val="6"/>
          <c:tx>
            <c:strRef>
              <c:f>Calculation3!$P$5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Calculation3!$P$6:$P$406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7.6864159750568888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2.7639179617912077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8.66696619292793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F5-344C-BC18-95DAF99372D1}"/>
            </c:ext>
          </c:extLst>
        </c:ser>
        <c:ser>
          <c:idx val="6"/>
          <c:order val="7"/>
          <c:tx>
            <c:strRef>
              <c:f>Calculation3!$O$5</c:f>
              <c:strCache>
                <c:ptCount val="1"/>
                <c:pt idx="0">
                  <c:v>thetaCM = 0 </c:v>
                </c:pt>
              </c:strCache>
            </c:strRef>
          </c:tx>
          <c:spPr>
            <a:ln w="127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Calculation3!$O$6:$O$406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7.6864159750568888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2.7639179617912077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8.66696619292793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F5-344C-BC18-95DAF99372D1}"/>
            </c:ext>
          </c:extLst>
        </c:ser>
        <c:ser>
          <c:idx val="8"/>
          <c:order val="8"/>
          <c:tx>
            <c:strRef>
              <c:f>Calculation3!$Q$5</c:f>
              <c:strCache>
                <c:ptCount val="1"/>
                <c:pt idx="0">
                  <c:v>Bore radius Boundary</c:v>
                </c:pt>
              </c:strCache>
            </c:strRef>
          </c:tx>
          <c:spPr>
            <a:ln w="9525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Calculation3!$Q$6:$Q$406</c:f>
              <c:numCache>
                <c:formatCode>0.00</c:formatCode>
                <c:ptCount val="401"/>
                <c:pt idx="0">
                  <c:v>29.95501066678105</c:v>
                </c:pt>
                <c:pt idx="1">
                  <c:v>29.8597533305973</c:v>
                </c:pt>
                <c:pt idx="2">
                  <c:v>29.764964171588645</c:v>
                </c:pt>
                <c:pt idx="3">
                  <c:v>29.670643327298762</c:v>
                </c:pt>
                <c:pt idx="4">
                  <c:v>29.576790934645146</c:v>
                </c:pt>
                <c:pt idx="5">
                  <c:v>29.483407129918419</c:v>
                </c:pt>
                <c:pt idx="6">
                  <c:v>29.390492048781198</c:v>
                </c:pt>
                <c:pt idx="7">
                  <c:v>29.298045826266957</c:v>
                </c:pt>
                <c:pt idx="8">
                  <c:v>29.206068596779346</c:v>
                </c:pt>
                <c:pt idx="9">
                  <c:v>29.114560494091279</c:v>
                </c:pt>
                <c:pt idx="10">
                  <c:v>29.023521651343685</c:v>
                </c:pt>
                <c:pt idx="11">
                  <c:v>28.932952201044941</c:v>
                </c:pt>
                <c:pt idx="12">
                  <c:v>28.84285227506939</c:v>
                </c:pt>
                <c:pt idx="13">
                  <c:v>28.753222004657118</c:v>
                </c:pt>
                <c:pt idx="14">
                  <c:v>28.664061520412474</c:v>
                </c:pt>
                <c:pt idx="15">
                  <c:v>28.575370952303274</c:v>
                </c:pt>
                <c:pt idx="16">
                  <c:v>28.487150429659891</c:v>
                </c:pt>
                <c:pt idx="17">
                  <c:v>28.399400081174463</c:v>
                </c:pt>
                <c:pt idx="18">
                  <c:v>28.312120034899863</c:v>
                </c:pt>
                <c:pt idx="19">
                  <c:v>28.225310418248682</c:v>
                </c:pt>
                <c:pt idx="20">
                  <c:v>28.138971357992432</c:v>
                </c:pt>
                <c:pt idx="21">
                  <c:v>28.05310298026086</c:v>
                </c:pt>
                <c:pt idx="22">
                  <c:v>27.967705410540475</c:v>
                </c:pt>
                <c:pt idx="23">
                  <c:v>27.882778773674318</c:v>
                </c:pt>
                <c:pt idx="24">
                  <c:v>27.798323193860483</c:v>
                </c:pt>
                <c:pt idx="25">
                  <c:v>27.714338794651894</c:v>
                </c:pt>
                <c:pt idx="26">
                  <c:v>27.630825698954368</c:v>
                </c:pt>
                <c:pt idx="27">
                  <c:v>27.547784029027071</c:v>
                </c:pt>
                <c:pt idx="28">
                  <c:v>27.465213906480585</c:v>
                </c:pt>
                <c:pt idx="29">
                  <c:v>27.383115452276456</c:v>
                </c:pt>
                <c:pt idx="30">
                  <c:v>27.301488786726281</c:v>
                </c:pt>
                <c:pt idx="31">
                  <c:v>27.220334029491028</c:v>
                </c:pt>
                <c:pt idx="32">
                  <c:v>27.139651299579668</c:v>
                </c:pt>
                <c:pt idx="33">
                  <c:v>27.059440715348842</c:v>
                </c:pt>
                <c:pt idx="34">
                  <c:v>26.979702394501714</c:v>
                </c:pt>
                <c:pt idx="35">
                  <c:v>26.900436454087412</c:v>
                </c:pt>
                <c:pt idx="36">
                  <c:v>26.82164301049977</c:v>
                </c:pt>
                <c:pt idx="37">
                  <c:v>26.743322179476763</c:v>
                </c:pt>
                <c:pt idx="38">
                  <c:v>26.665474076099713</c:v>
                </c:pt>
                <c:pt idx="39">
                  <c:v>26.588098814792261</c:v>
                </c:pt>
                <c:pt idx="40">
                  <c:v>26.511196509319689</c:v>
                </c:pt>
                <c:pt idx="41">
                  <c:v>26.434767272788122</c:v>
                </c:pt>
                <c:pt idx="42">
                  <c:v>26.358811217643392</c:v>
                </c:pt>
                <c:pt idx="43">
                  <c:v>26.283328455670812</c:v>
                </c:pt>
                <c:pt idx="44">
                  <c:v>26.208319097993808</c:v>
                </c:pt>
                <c:pt idx="45">
                  <c:v>26.133783255073467</c:v>
                </c:pt>
                <c:pt idx="46">
                  <c:v>26.059721036707401</c:v>
                </c:pt>
                <c:pt idx="47">
                  <c:v>25.986132552029403</c:v>
                </c:pt>
                <c:pt idx="48">
                  <c:v>25.913017909508312</c:v>
                </c:pt>
                <c:pt idx="49">
                  <c:v>25.840377216947331</c:v>
                </c:pt>
                <c:pt idx="50">
                  <c:v>25.768210581483117</c:v>
                </c:pt>
                <c:pt idx="51">
                  <c:v>25.69651810958544</c:v>
                </c:pt>
                <c:pt idx="52">
                  <c:v>25.625299907055705</c:v>
                </c:pt>
                <c:pt idx="53">
                  <c:v>25.554556079026725</c:v>
                </c:pt>
                <c:pt idx="54">
                  <c:v>25.484286729961923</c:v>
                </c:pt>
                <c:pt idx="55">
                  <c:v>25.414491963654427</c:v>
                </c:pt>
                <c:pt idx="56">
                  <c:v>25.345171883226158</c:v>
                </c:pt>
                <c:pt idx="57">
                  <c:v>25.276326591127486</c:v>
                </c:pt>
                <c:pt idx="58">
                  <c:v>25.207956189136098</c:v>
                </c:pt>
                <c:pt idx="59">
                  <c:v>25.140060778356542</c:v>
                </c:pt>
                <c:pt idx="60">
                  <c:v>25.072640459219087</c:v>
                </c:pt>
                <c:pt idx="61">
                  <c:v>25.005695331479728</c:v>
                </c:pt>
                <c:pt idx="62">
                  <c:v>24.93922549421859</c:v>
                </c:pt>
                <c:pt idx="63">
                  <c:v>24.873231045839816</c:v>
                </c:pt>
                <c:pt idx="64">
                  <c:v>24.807712084070545</c:v>
                </c:pt>
                <c:pt idx="65">
                  <c:v>24.742668705960455</c:v>
                </c:pt>
                <c:pt idx="66">
                  <c:v>24.678101007880741</c:v>
                </c:pt>
                <c:pt idx="67">
                  <c:v>24.614009085523548</c:v>
                </c:pt>
                <c:pt idx="68">
                  <c:v>24.5503930339014</c:v>
                </c:pt>
                <c:pt idx="69">
                  <c:v>24.487252947346406</c:v>
                </c:pt>
                <c:pt idx="70">
                  <c:v>24.424588919509347</c:v>
                </c:pt>
                <c:pt idx="71">
                  <c:v>24.362401043359455</c:v>
                </c:pt>
                <c:pt idx="72">
                  <c:v>24.300689411183157</c:v>
                </c:pt>
                <c:pt idx="73">
                  <c:v>24.239454114584191</c:v>
                </c:pt>
                <c:pt idx="74">
                  <c:v>24.178695244481901</c:v>
                </c:pt>
                <c:pt idx="75">
                  <c:v>24.118412891111461</c:v>
                </c:pt>
                <c:pt idx="76">
                  <c:v>24.058607144022972</c:v>
                </c:pt>
                <c:pt idx="77">
                  <c:v>23.999278092080317</c:v>
                </c:pt>
                <c:pt idx="78">
                  <c:v>23.940425823461283</c:v>
                </c:pt>
                <c:pt idx="79">
                  <c:v>23.882050425656303</c:v>
                </c:pt>
                <c:pt idx="80">
                  <c:v>23.82415198546812</c:v>
                </c:pt>
                <c:pt idx="81">
                  <c:v>23.76673058901099</c:v>
                </c:pt>
                <c:pt idx="82">
                  <c:v>23.709786321710112</c:v>
                </c:pt>
                <c:pt idx="83">
                  <c:v>23.653319268301289</c:v>
                </c:pt>
                <c:pt idx="84">
                  <c:v>23.59732951282956</c:v>
                </c:pt>
                <c:pt idx="85">
                  <c:v>23.541817138649549</c:v>
                </c:pt>
                <c:pt idx="86">
                  <c:v>23.486782228423749</c:v>
                </c:pt>
                <c:pt idx="87">
                  <c:v>23.4322248641231</c:v>
                </c:pt>
                <c:pt idx="88">
                  <c:v>23.378145127025505</c:v>
                </c:pt>
                <c:pt idx="89">
                  <c:v>23.324543097715491</c:v>
                </c:pt>
                <c:pt idx="90">
                  <c:v>23.271418856083756</c:v>
                </c:pt>
                <c:pt idx="91">
                  <c:v>23.218772481326255</c:v>
                </c:pt>
                <c:pt idx="92">
                  <c:v>23.166604051944091</c:v>
                </c:pt>
                <c:pt idx="93">
                  <c:v>23.11491364574249</c:v>
                </c:pt>
                <c:pt idx="94">
                  <c:v>23.063701339830459</c:v>
                </c:pt>
                <c:pt idx="95">
                  <c:v>23.012967210620104</c:v>
                </c:pt>
                <c:pt idx="96">
                  <c:v>22.962711333826292</c:v>
                </c:pt>
                <c:pt idx="97">
                  <c:v>22.912933784465622</c:v>
                </c:pt>
                <c:pt idx="98">
                  <c:v>22.863634636856432</c:v>
                </c:pt>
                <c:pt idx="99">
                  <c:v>22.81481396461777</c:v>
                </c:pt>
                <c:pt idx="100">
                  <c:v>22.766471840669169</c:v>
                </c:pt>
                <c:pt idx="101">
                  <c:v>22.71860833723008</c:v>
                </c:pt>
                <c:pt idx="102">
                  <c:v>22.671223525819073</c:v>
                </c:pt>
                <c:pt idx="103">
                  <c:v>22.624317477253612</c:v>
                </c:pt>
                <c:pt idx="104">
                  <c:v>22.577890261649259</c:v>
                </c:pt>
                <c:pt idx="105">
                  <c:v>22.531941948419444</c:v>
                </c:pt>
                <c:pt idx="106">
                  <c:v>22.486472606274674</c:v>
                </c:pt>
                <c:pt idx="107">
                  <c:v>22.441482303222301</c:v>
                </c:pt>
                <c:pt idx="108">
                  <c:v>22.396971106565729</c:v>
                </c:pt>
                <c:pt idx="109">
                  <c:v>22.352939082904186</c:v>
                </c:pt>
                <c:pt idx="110">
                  <c:v>22.309386298131813</c:v>
                </c:pt>
                <c:pt idx="111">
                  <c:v>22.266312817437665</c:v>
                </c:pt>
                <c:pt idx="112">
                  <c:v>22.223718705305259</c:v>
                </c:pt>
                <c:pt idx="113">
                  <c:v>22.181604025511206</c:v>
                </c:pt>
                <c:pt idx="114">
                  <c:v>22.139968841126006</c:v>
                </c:pt>
                <c:pt idx="115">
                  <c:v>22.098813214512575</c:v>
                </c:pt>
                <c:pt idx="116">
                  <c:v>22.05813720732624</c:v>
                </c:pt>
                <c:pt idx="117">
                  <c:v>22.017940880514402</c:v>
                </c:pt>
                <c:pt idx="118">
                  <c:v>21.978224294315396</c:v>
                </c:pt>
                <c:pt idx="119">
                  <c:v>21.938987508259174</c:v>
                </c:pt>
                <c:pt idx="120">
                  <c:v>21.900230581165488</c:v>
                </c:pt>
                <c:pt idx="121">
                  <c:v>21.861953571144909</c:v>
                </c:pt>
                <c:pt idx="122">
                  <c:v>21.824156535596899</c:v>
                </c:pt>
                <c:pt idx="123">
                  <c:v>21.786839531210831</c:v>
                </c:pt>
                <c:pt idx="124">
                  <c:v>21.750002613964284</c:v>
                </c:pt>
                <c:pt idx="125">
                  <c:v>21.713645839123842</c:v>
                </c:pt>
                <c:pt idx="126">
                  <c:v>21.677769261243384</c:v>
                </c:pt>
                <c:pt idx="127">
                  <c:v>21.642372934164769</c:v>
                </c:pt>
                <c:pt idx="128">
                  <c:v>21.607456911016811</c:v>
                </c:pt>
                <c:pt idx="129">
                  <c:v>21.573021244215283</c:v>
                </c:pt>
                <c:pt idx="130">
                  <c:v>21.53906598546223</c:v>
                </c:pt>
                <c:pt idx="131">
                  <c:v>21.505591185745516</c:v>
                </c:pt>
                <c:pt idx="132">
                  <c:v>21.472596895338825</c:v>
                </c:pt>
                <c:pt idx="133">
                  <c:v>21.440083163800978</c:v>
                </c:pt>
                <c:pt idx="134">
                  <c:v>21.408050039975478</c:v>
                </c:pt>
                <c:pt idx="135">
                  <c:v>21.376497571990512</c:v>
                </c:pt>
                <c:pt idx="136">
                  <c:v>21.345425807258607</c:v>
                </c:pt>
                <c:pt idx="137">
                  <c:v>21.314834792475381</c:v>
                </c:pt>
                <c:pt idx="138">
                  <c:v>21.284724573620679</c:v>
                </c:pt>
                <c:pt idx="139">
                  <c:v>21.255095195956642</c:v>
                </c:pt>
                <c:pt idx="140">
                  <c:v>21.225946704028729</c:v>
                </c:pt>
                <c:pt idx="141">
                  <c:v>21.19727914166458</c:v>
                </c:pt>
                <c:pt idx="142">
                  <c:v>21.16909255197379</c:v>
                </c:pt>
                <c:pt idx="143">
                  <c:v>21.14138697734802</c:v>
                </c:pt>
                <c:pt idx="144">
                  <c:v>21.114162459459976</c:v>
                </c:pt>
                <c:pt idx="145">
                  <c:v>21.087419039263636</c:v>
                </c:pt>
                <c:pt idx="146">
                  <c:v>21.061156756994023</c:v>
                </c:pt>
                <c:pt idx="147">
                  <c:v>21.035375652166294</c:v>
                </c:pt>
                <c:pt idx="148">
                  <c:v>21.010075763575969</c:v>
                </c:pt>
                <c:pt idx="149">
                  <c:v>20.985257129298475</c:v>
                </c:pt>
                <c:pt idx="150">
                  <c:v>20.960919786689146</c:v>
                </c:pt>
                <c:pt idx="151">
                  <c:v>20.937063772382089</c:v>
                </c:pt>
                <c:pt idx="152">
                  <c:v>20.913689122290975</c:v>
                </c:pt>
                <c:pt idx="153">
                  <c:v>20.890795871608134</c:v>
                </c:pt>
                <c:pt idx="154">
                  <c:v>20.868384054804437</c:v>
                </c:pt>
                <c:pt idx="155">
                  <c:v>20.846453705628846</c:v>
                </c:pt>
                <c:pt idx="156">
                  <c:v>20.825004857108638</c:v>
                </c:pt>
                <c:pt idx="157">
                  <c:v>20.804037541548837</c:v>
                </c:pt>
                <c:pt idx="158">
                  <c:v>20.78355179053176</c:v>
                </c:pt>
                <c:pt idx="159">
                  <c:v>20.763547634917359</c:v>
                </c:pt>
                <c:pt idx="160">
                  <c:v>20.744025104842422</c:v>
                </c:pt>
                <c:pt idx="161">
                  <c:v>20.724984229720576</c:v>
                </c:pt>
                <c:pt idx="162">
                  <c:v>20.706425038242287</c:v>
                </c:pt>
                <c:pt idx="163">
                  <c:v>20.688347558374176</c:v>
                </c:pt>
                <c:pt idx="164">
                  <c:v>20.670751817359132</c:v>
                </c:pt>
                <c:pt idx="165">
                  <c:v>20.653637841715977</c:v>
                </c:pt>
                <c:pt idx="166">
                  <c:v>20.637005657239683</c:v>
                </c:pt>
                <c:pt idx="167">
                  <c:v>20.62085528900036</c:v>
                </c:pt>
                <c:pt idx="168">
                  <c:v>20.605186761343589</c:v>
                </c:pt>
                <c:pt idx="169">
                  <c:v>20.590000097890538</c:v>
                </c:pt>
                <c:pt idx="170">
                  <c:v>20.575295321536942</c:v>
                </c:pt>
                <c:pt idx="171">
                  <c:v>20.561072454453665</c:v>
                </c:pt>
                <c:pt idx="172">
                  <c:v>20.547331518086366</c:v>
                </c:pt>
                <c:pt idx="173">
                  <c:v>20.53407253315504</c:v>
                </c:pt>
                <c:pt idx="174">
                  <c:v>20.521295519654132</c:v>
                </c:pt>
                <c:pt idx="175">
                  <c:v>20.509000496852309</c:v>
                </c:pt>
                <c:pt idx="176">
                  <c:v>20.497187483292578</c:v>
                </c:pt>
                <c:pt idx="177">
                  <c:v>20.485856496791371</c:v>
                </c:pt>
                <c:pt idx="178">
                  <c:v>20.475007554439458</c:v>
                </c:pt>
                <c:pt idx="179">
                  <c:v>20.464640672601035</c:v>
                </c:pt>
                <c:pt idx="180">
                  <c:v>20.45475586691407</c:v>
                </c:pt>
                <c:pt idx="181">
                  <c:v>20.445353152289499</c:v>
                </c:pt>
                <c:pt idx="182">
                  <c:v>20.436432542912144</c:v>
                </c:pt>
                <c:pt idx="183">
                  <c:v>20.427994052239796</c:v>
                </c:pt>
                <c:pt idx="184">
                  <c:v>20.420037693003337</c:v>
                </c:pt>
                <c:pt idx="185">
                  <c:v>20.412563477206845</c:v>
                </c:pt>
                <c:pt idx="186">
                  <c:v>20.405571416127145</c:v>
                </c:pt>
                <c:pt idx="187">
                  <c:v>20.399061520314149</c:v>
                </c:pt>
                <c:pt idx="188">
                  <c:v>20.393033799590398</c:v>
                </c:pt>
                <c:pt idx="189">
                  <c:v>20.387488263050955</c:v>
                </c:pt>
                <c:pt idx="190">
                  <c:v>20.382424919063851</c:v>
                </c:pt>
                <c:pt idx="191">
                  <c:v>20.377843775269412</c:v>
                </c:pt>
                <c:pt idx="192">
                  <c:v>20.373744838580819</c:v>
                </c:pt>
                <c:pt idx="193">
                  <c:v>20.37012811518332</c:v>
                </c:pt>
                <c:pt idx="194">
                  <c:v>20.366993610534905</c:v>
                </c:pt>
                <c:pt idx="195">
                  <c:v>20.364341329365629</c:v>
                </c:pt>
                <c:pt idx="196">
                  <c:v>20.362171275678065</c:v>
                </c:pt>
                <c:pt idx="197">
                  <c:v>20.360483452747189</c:v>
                </c:pt>
                <c:pt idx="198">
                  <c:v>20.359277863119928</c:v>
                </c:pt>
                <c:pt idx="199">
                  <c:v>20.358554508615839</c:v>
                </c:pt>
                <c:pt idx="200">
                  <c:v>20.358313390326543</c:v>
                </c:pt>
                <c:pt idx="201">
                  <c:v>20.358554508615839</c:v>
                </c:pt>
                <c:pt idx="202">
                  <c:v>20.359277863119928</c:v>
                </c:pt>
                <c:pt idx="203">
                  <c:v>20.360483452747189</c:v>
                </c:pt>
                <c:pt idx="204">
                  <c:v>20.362171275678065</c:v>
                </c:pt>
                <c:pt idx="205">
                  <c:v>20.364341329365629</c:v>
                </c:pt>
                <c:pt idx="206">
                  <c:v>20.366993610534905</c:v>
                </c:pt>
                <c:pt idx="207">
                  <c:v>20.37012811518332</c:v>
                </c:pt>
                <c:pt idx="208">
                  <c:v>20.373744838580819</c:v>
                </c:pt>
                <c:pt idx="209">
                  <c:v>20.377843775269412</c:v>
                </c:pt>
                <c:pt idx="210">
                  <c:v>20.382424919063851</c:v>
                </c:pt>
                <c:pt idx="211">
                  <c:v>20.387488263050955</c:v>
                </c:pt>
                <c:pt idx="212">
                  <c:v>20.393033799590398</c:v>
                </c:pt>
                <c:pt idx="213">
                  <c:v>20.399061520314149</c:v>
                </c:pt>
                <c:pt idx="214">
                  <c:v>20.405571416127145</c:v>
                </c:pt>
                <c:pt idx="215">
                  <c:v>20.412563477206845</c:v>
                </c:pt>
                <c:pt idx="216">
                  <c:v>20.420037693003337</c:v>
                </c:pt>
                <c:pt idx="217">
                  <c:v>20.427994052239796</c:v>
                </c:pt>
                <c:pt idx="218">
                  <c:v>20.436432542912144</c:v>
                </c:pt>
                <c:pt idx="219">
                  <c:v>20.445353152289499</c:v>
                </c:pt>
                <c:pt idx="220">
                  <c:v>20.45475586691407</c:v>
                </c:pt>
                <c:pt idx="221">
                  <c:v>20.464640672601149</c:v>
                </c:pt>
                <c:pt idx="222">
                  <c:v>20.475007554439571</c:v>
                </c:pt>
                <c:pt idx="223">
                  <c:v>20.485856496791371</c:v>
                </c:pt>
                <c:pt idx="224">
                  <c:v>20.497187483292578</c:v>
                </c:pt>
                <c:pt idx="225">
                  <c:v>20.509000496852309</c:v>
                </c:pt>
                <c:pt idx="226">
                  <c:v>20.521295519654132</c:v>
                </c:pt>
                <c:pt idx="227">
                  <c:v>20.53407253315504</c:v>
                </c:pt>
                <c:pt idx="228">
                  <c:v>20.547331518086366</c:v>
                </c:pt>
                <c:pt idx="229">
                  <c:v>20.561072454453665</c:v>
                </c:pt>
                <c:pt idx="230">
                  <c:v>20.575295321536942</c:v>
                </c:pt>
                <c:pt idx="231">
                  <c:v>20.590000097890538</c:v>
                </c:pt>
                <c:pt idx="232">
                  <c:v>20.605186761343589</c:v>
                </c:pt>
                <c:pt idx="233">
                  <c:v>20.62085528900036</c:v>
                </c:pt>
                <c:pt idx="234">
                  <c:v>20.637005657239683</c:v>
                </c:pt>
                <c:pt idx="235">
                  <c:v>20.653637841715977</c:v>
                </c:pt>
                <c:pt idx="236">
                  <c:v>20.670751817359132</c:v>
                </c:pt>
                <c:pt idx="237">
                  <c:v>20.688347558374176</c:v>
                </c:pt>
                <c:pt idx="238">
                  <c:v>20.706425038242287</c:v>
                </c:pt>
                <c:pt idx="239">
                  <c:v>20.724984229720576</c:v>
                </c:pt>
                <c:pt idx="240">
                  <c:v>20.744025104842422</c:v>
                </c:pt>
                <c:pt idx="241">
                  <c:v>20.763547634917359</c:v>
                </c:pt>
                <c:pt idx="242">
                  <c:v>20.78355179053176</c:v>
                </c:pt>
                <c:pt idx="243">
                  <c:v>20.804037541548837</c:v>
                </c:pt>
                <c:pt idx="244">
                  <c:v>20.825004857108638</c:v>
                </c:pt>
                <c:pt idx="245">
                  <c:v>20.846453705628846</c:v>
                </c:pt>
                <c:pt idx="246">
                  <c:v>20.868384054804437</c:v>
                </c:pt>
                <c:pt idx="247">
                  <c:v>20.890795871608134</c:v>
                </c:pt>
                <c:pt idx="248">
                  <c:v>20.913689122291089</c:v>
                </c:pt>
                <c:pt idx="249">
                  <c:v>20.937063772382089</c:v>
                </c:pt>
                <c:pt idx="250">
                  <c:v>20.960919786689146</c:v>
                </c:pt>
                <c:pt idx="251">
                  <c:v>20.985257129298475</c:v>
                </c:pt>
                <c:pt idx="252">
                  <c:v>21.010075763575969</c:v>
                </c:pt>
                <c:pt idx="253">
                  <c:v>21.035375652166294</c:v>
                </c:pt>
                <c:pt idx="254">
                  <c:v>21.061156756994023</c:v>
                </c:pt>
                <c:pt idx="255">
                  <c:v>21.087419039263636</c:v>
                </c:pt>
                <c:pt idx="256">
                  <c:v>21.114162459459976</c:v>
                </c:pt>
                <c:pt idx="257">
                  <c:v>21.14138697734802</c:v>
                </c:pt>
                <c:pt idx="258">
                  <c:v>21.16909255197379</c:v>
                </c:pt>
                <c:pt idx="259">
                  <c:v>21.19727914166458</c:v>
                </c:pt>
                <c:pt idx="260">
                  <c:v>21.225946704028729</c:v>
                </c:pt>
                <c:pt idx="261">
                  <c:v>21.255095195956642</c:v>
                </c:pt>
                <c:pt idx="262">
                  <c:v>21.284724573620679</c:v>
                </c:pt>
                <c:pt idx="263">
                  <c:v>21.314834792475381</c:v>
                </c:pt>
                <c:pt idx="264">
                  <c:v>21.345425807258607</c:v>
                </c:pt>
                <c:pt idx="265">
                  <c:v>21.376497571990626</c:v>
                </c:pt>
                <c:pt idx="266">
                  <c:v>21.408050039975478</c:v>
                </c:pt>
                <c:pt idx="267">
                  <c:v>21.440083163800978</c:v>
                </c:pt>
                <c:pt idx="268">
                  <c:v>21.472596895338825</c:v>
                </c:pt>
                <c:pt idx="269">
                  <c:v>21.505591185745516</c:v>
                </c:pt>
                <c:pt idx="270">
                  <c:v>21.53906598546223</c:v>
                </c:pt>
                <c:pt idx="271">
                  <c:v>21.573021244215283</c:v>
                </c:pt>
                <c:pt idx="272">
                  <c:v>21.607456911016811</c:v>
                </c:pt>
                <c:pt idx="273">
                  <c:v>21.642372934164769</c:v>
                </c:pt>
                <c:pt idx="274">
                  <c:v>21.677769261243384</c:v>
                </c:pt>
                <c:pt idx="275">
                  <c:v>21.713645839123842</c:v>
                </c:pt>
                <c:pt idx="276">
                  <c:v>21.750002613964398</c:v>
                </c:pt>
                <c:pt idx="277">
                  <c:v>21.786839531210831</c:v>
                </c:pt>
                <c:pt idx="278">
                  <c:v>21.824156535596899</c:v>
                </c:pt>
                <c:pt idx="279">
                  <c:v>21.861953571144909</c:v>
                </c:pt>
                <c:pt idx="280">
                  <c:v>21.900230581165488</c:v>
                </c:pt>
                <c:pt idx="281">
                  <c:v>21.938987508259174</c:v>
                </c:pt>
                <c:pt idx="282">
                  <c:v>21.978224294315396</c:v>
                </c:pt>
                <c:pt idx="283">
                  <c:v>22.017940880514402</c:v>
                </c:pt>
                <c:pt idx="284">
                  <c:v>22.05813720732624</c:v>
                </c:pt>
                <c:pt idx="285">
                  <c:v>22.098813214512575</c:v>
                </c:pt>
                <c:pt idx="286">
                  <c:v>22.139968841126006</c:v>
                </c:pt>
                <c:pt idx="287">
                  <c:v>22.181604025511206</c:v>
                </c:pt>
                <c:pt idx="288">
                  <c:v>22.223718705305259</c:v>
                </c:pt>
                <c:pt idx="289">
                  <c:v>22.266312817437779</c:v>
                </c:pt>
                <c:pt idx="290">
                  <c:v>22.309386298131813</c:v>
                </c:pt>
                <c:pt idx="291">
                  <c:v>22.352939082904186</c:v>
                </c:pt>
                <c:pt idx="292">
                  <c:v>22.396971106565729</c:v>
                </c:pt>
                <c:pt idx="293">
                  <c:v>22.441482303222301</c:v>
                </c:pt>
                <c:pt idx="294">
                  <c:v>22.486472606274788</c:v>
                </c:pt>
                <c:pt idx="295">
                  <c:v>22.531941948419444</c:v>
                </c:pt>
                <c:pt idx="296">
                  <c:v>22.577890261649259</c:v>
                </c:pt>
                <c:pt idx="297">
                  <c:v>22.624317477253612</c:v>
                </c:pt>
                <c:pt idx="298">
                  <c:v>22.671223525819073</c:v>
                </c:pt>
                <c:pt idx="299">
                  <c:v>22.71860833723008</c:v>
                </c:pt>
                <c:pt idx="300">
                  <c:v>22.766471840669169</c:v>
                </c:pt>
                <c:pt idx="301">
                  <c:v>22.81481396461777</c:v>
                </c:pt>
                <c:pt idx="302">
                  <c:v>22.863634636856432</c:v>
                </c:pt>
                <c:pt idx="303">
                  <c:v>22.912933784465622</c:v>
                </c:pt>
                <c:pt idx="304">
                  <c:v>22.962711333826292</c:v>
                </c:pt>
                <c:pt idx="305">
                  <c:v>23.012967210620104</c:v>
                </c:pt>
                <c:pt idx="306">
                  <c:v>23.063701339830459</c:v>
                </c:pt>
                <c:pt idx="307">
                  <c:v>23.11491364574249</c:v>
                </c:pt>
                <c:pt idx="308">
                  <c:v>23.166604051944091</c:v>
                </c:pt>
                <c:pt idx="309">
                  <c:v>23.218772481326255</c:v>
                </c:pt>
                <c:pt idx="310">
                  <c:v>23.271418856083756</c:v>
                </c:pt>
                <c:pt idx="311">
                  <c:v>23.324543097715491</c:v>
                </c:pt>
                <c:pt idx="312">
                  <c:v>23.378145127025505</c:v>
                </c:pt>
                <c:pt idx="313">
                  <c:v>23.432224864123214</c:v>
                </c:pt>
                <c:pt idx="314">
                  <c:v>23.486782228423749</c:v>
                </c:pt>
                <c:pt idx="315">
                  <c:v>23.541817138649549</c:v>
                </c:pt>
                <c:pt idx="316">
                  <c:v>23.597329512829674</c:v>
                </c:pt>
                <c:pt idx="317">
                  <c:v>23.653319268301289</c:v>
                </c:pt>
                <c:pt idx="318">
                  <c:v>23.709786321710112</c:v>
                </c:pt>
                <c:pt idx="319">
                  <c:v>23.76673058901099</c:v>
                </c:pt>
                <c:pt idx="320">
                  <c:v>23.82415198546812</c:v>
                </c:pt>
                <c:pt idx="321">
                  <c:v>23.882050425656303</c:v>
                </c:pt>
                <c:pt idx="322">
                  <c:v>23.940425823461396</c:v>
                </c:pt>
                <c:pt idx="323">
                  <c:v>23.999278092080431</c:v>
                </c:pt>
                <c:pt idx="324">
                  <c:v>24.058607144022972</c:v>
                </c:pt>
                <c:pt idx="325">
                  <c:v>24.118412891111461</c:v>
                </c:pt>
                <c:pt idx="326">
                  <c:v>24.178695244481901</c:v>
                </c:pt>
                <c:pt idx="327">
                  <c:v>24.239454114584191</c:v>
                </c:pt>
                <c:pt idx="328">
                  <c:v>24.300689411183271</c:v>
                </c:pt>
                <c:pt idx="329">
                  <c:v>24.362401043359455</c:v>
                </c:pt>
                <c:pt idx="330">
                  <c:v>24.424588919509347</c:v>
                </c:pt>
                <c:pt idx="331">
                  <c:v>24.487252947346406</c:v>
                </c:pt>
                <c:pt idx="332">
                  <c:v>24.5503930339014</c:v>
                </c:pt>
                <c:pt idx="333">
                  <c:v>24.614009085523548</c:v>
                </c:pt>
                <c:pt idx="334">
                  <c:v>24.678101007880741</c:v>
                </c:pt>
                <c:pt idx="335">
                  <c:v>24.742668705960455</c:v>
                </c:pt>
                <c:pt idx="336">
                  <c:v>24.807712084070545</c:v>
                </c:pt>
                <c:pt idx="337">
                  <c:v>24.873231045839816</c:v>
                </c:pt>
                <c:pt idx="338">
                  <c:v>24.93922549421859</c:v>
                </c:pt>
                <c:pt idx="339">
                  <c:v>25.005695331479728</c:v>
                </c:pt>
                <c:pt idx="340">
                  <c:v>25.072640459219087</c:v>
                </c:pt>
                <c:pt idx="341">
                  <c:v>25.140060778356542</c:v>
                </c:pt>
                <c:pt idx="342">
                  <c:v>25.207956189136098</c:v>
                </c:pt>
                <c:pt idx="343">
                  <c:v>25.276326591127486</c:v>
                </c:pt>
                <c:pt idx="344">
                  <c:v>25.345171883226158</c:v>
                </c:pt>
                <c:pt idx="345">
                  <c:v>25.414491963654427</c:v>
                </c:pt>
                <c:pt idx="346">
                  <c:v>25.484286729961923</c:v>
                </c:pt>
                <c:pt idx="347">
                  <c:v>25.554556079026725</c:v>
                </c:pt>
                <c:pt idx="348">
                  <c:v>25.625299907055705</c:v>
                </c:pt>
                <c:pt idx="349">
                  <c:v>25.69651810958544</c:v>
                </c:pt>
                <c:pt idx="350">
                  <c:v>25.768210581483231</c:v>
                </c:pt>
                <c:pt idx="351">
                  <c:v>25.840377216947445</c:v>
                </c:pt>
                <c:pt idx="352">
                  <c:v>25.913017909508426</c:v>
                </c:pt>
                <c:pt idx="353">
                  <c:v>25.986132552029517</c:v>
                </c:pt>
                <c:pt idx="354">
                  <c:v>26.059721036707515</c:v>
                </c:pt>
                <c:pt idx="355">
                  <c:v>26.133783255073467</c:v>
                </c:pt>
                <c:pt idx="356">
                  <c:v>26.208319097993808</c:v>
                </c:pt>
                <c:pt idx="357">
                  <c:v>26.283328455670812</c:v>
                </c:pt>
                <c:pt idx="358">
                  <c:v>26.358811217643392</c:v>
                </c:pt>
                <c:pt idx="359">
                  <c:v>26.434767272788122</c:v>
                </c:pt>
                <c:pt idx="360">
                  <c:v>26.511196509319689</c:v>
                </c:pt>
                <c:pt idx="361">
                  <c:v>26.588098814792261</c:v>
                </c:pt>
                <c:pt idx="362">
                  <c:v>26.665474076099713</c:v>
                </c:pt>
                <c:pt idx="363">
                  <c:v>26.743322179476763</c:v>
                </c:pt>
                <c:pt idx="364">
                  <c:v>26.82164301049977</c:v>
                </c:pt>
                <c:pt idx="365">
                  <c:v>26.900436454087412</c:v>
                </c:pt>
                <c:pt idx="366">
                  <c:v>26.979702394501714</c:v>
                </c:pt>
                <c:pt idx="367">
                  <c:v>27.059440715348842</c:v>
                </c:pt>
                <c:pt idx="368">
                  <c:v>27.139651299579668</c:v>
                </c:pt>
                <c:pt idx="369">
                  <c:v>27.220334029491028</c:v>
                </c:pt>
                <c:pt idx="370">
                  <c:v>27.301488786726395</c:v>
                </c:pt>
                <c:pt idx="371">
                  <c:v>27.383115452276456</c:v>
                </c:pt>
                <c:pt idx="372">
                  <c:v>27.465213906480585</c:v>
                </c:pt>
                <c:pt idx="373">
                  <c:v>27.547784029027071</c:v>
                </c:pt>
                <c:pt idx="374">
                  <c:v>27.630825698954482</c:v>
                </c:pt>
                <c:pt idx="375">
                  <c:v>27.714338794651894</c:v>
                </c:pt>
                <c:pt idx="376">
                  <c:v>27.798323193860597</c:v>
                </c:pt>
                <c:pt idx="377">
                  <c:v>27.882778773674318</c:v>
                </c:pt>
                <c:pt idx="378">
                  <c:v>27.967705410540475</c:v>
                </c:pt>
                <c:pt idx="379">
                  <c:v>28.05310298026086</c:v>
                </c:pt>
                <c:pt idx="380">
                  <c:v>28.138971357992432</c:v>
                </c:pt>
                <c:pt idx="381">
                  <c:v>28.225310418248682</c:v>
                </c:pt>
                <c:pt idx="382">
                  <c:v>28.312120034899863</c:v>
                </c:pt>
                <c:pt idx="383">
                  <c:v>28.399400081174463</c:v>
                </c:pt>
                <c:pt idx="384">
                  <c:v>28.487150429659891</c:v>
                </c:pt>
                <c:pt idx="385">
                  <c:v>28.575370952303274</c:v>
                </c:pt>
                <c:pt idx="386">
                  <c:v>28.664061520412474</c:v>
                </c:pt>
                <c:pt idx="387">
                  <c:v>28.753222004657118</c:v>
                </c:pt>
                <c:pt idx="388">
                  <c:v>28.84285227506939</c:v>
                </c:pt>
                <c:pt idx="389">
                  <c:v>28.932952201044941</c:v>
                </c:pt>
                <c:pt idx="390">
                  <c:v>29.023521651343685</c:v>
                </c:pt>
                <c:pt idx="391">
                  <c:v>29.114560494091279</c:v>
                </c:pt>
                <c:pt idx="392">
                  <c:v>29.206068596779346</c:v>
                </c:pt>
                <c:pt idx="393">
                  <c:v>29.298045826266957</c:v>
                </c:pt>
                <c:pt idx="394">
                  <c:v>29.390492048781198</c:v>
                </c:pt>
                <c:pt idx="395">
                  <c:v>29.483407129918419</c:v>
                </c:pt>
                <c:pt idx="396">
                  <c:v>29.576790934645146</c:v>
                </c:pt>
                <c:pt idx="397">
                  <c:v>29.670643327298762</c:v>
                </c:pt>
                <c:pt idx="398">
                  <c:v>29.764964171588645</c:v>
                </c:pt>
                <c:pt idx="399">
                  <c:v>29.8597533305973</c:v>
                </c:pt>
                <c:pt idx="400">
                  <c:v>29.95501066678105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F5-344C-BC18-95DAF9937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57936"/>
        <c:axId val="701131696"/>
      </c:scatterChart>
      <c:valAx>
        <c:axId val="70115793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1696"/>
        <c:crosses val="autoZero"/>
        <c:crossBetween val="midCat"/>
      </c:valAx>
      <c:valAx>
        <c:axId val="70113169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5793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Calculation3!$E$10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5580990194201982"/>
          <c:y val="7.545734370694356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7.511041119860018E-2"/>
          <c:y val="1.3333333333333334E-2"/>
          <c:w val="0.92488958880139982"/>
          <c:h val="0.933333333333333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Calculation3!$S$5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Calculation3!$S$6:$S$406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42-EF43-BBCE-DB482D2E70E1}"/>
            </c:ext>
          </c:extLst>
        </c:ser>
        <c:ser>
          <c:idx val="1"/>
          <c:order val="1"/>
          <c:tx>
            <c:strRef>
              <c:f>Calculation3!$T$5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Calculation3!$T$6:$T$406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42-EF43-BBCE-DB482D2E70E1}"/>
            </c:ext>
          </c:extLst>
        </c:ser>
        <c:ser>
          <c:idx val="2"/>
          <c:order val="2"/>
          <c:tx>
            <c:strRef>
              <c:f>Calculation3!$U$5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Calculation3!$U$6:$U$406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42-EF43-BBCE-DB482D2E70E1}"/>
            </c:ext>
          </c:extLst>
        </c:ser>
        <c:ser>
          <c:idx val="3"/>
          <c:order val="3"/>
          <c:tx>
            <c:strRef>
              <c:f>Calculation3!$V$5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Calculation3!$V$6:$V$406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42-EF43-BBCE-DB482D2E70E1}"/>
            </c:ext>
          </c:extLst>
        </c:ser>
        <c:ser>
          <c:idx val="4"/>
          <c:order val="4"/>
          <c:tx>
            <c:strRef>
              <c:f>Calculation3!$W$5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Calculation3!$W$6:$W$406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42-EF43-BBCE-DB482D2E70E1}"/>
            </c:ext>
          </c:extLst>
        </c:ser>
        <c:ser>
          <c:idx val="5"/>
          <c:order val="5"/>
          <c:tx>
            <c:strRef>
              <c:f>Calculation3!$X$5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Calculation3!$X$6:$X$406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42-EF43-BBCE-DB482D2E70E1}"/>
            </c:ext>
          </c:extLst>
        </c:ser>
        <c:ser>
          <c:idx val="6"/>
          <c:order val="6"/>
          <c:tx>
            <c:strRef>
              <c:f>Calculation3!$Y$5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Calculation3!$Y$6:$Y$406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42-EF43-BBCE-DB482D2E70E1}"/>
            </c:ext>
          </c:extLst>
        </c:ser>
        <c:ser>
          <c:idx val="7"/>
          <c:order val="7"/>
          <c:tx>
            <c:strRef>
              <c:f>Calculation3!$Z$5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Calculation3!$Z$6:$Z$406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42-EF43-BBCE-DB482D2E70E1}"/>
            </c:ext>
          </c:extLst>
        </c:ser>
        <c:ser>
          <c:idx val="8"/>
          <c:order val="8"/>
          <c:tx>
            <c:strRef>
              <c:f>Calculation3!$AA$5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Calculation3!$AA$6:$AA$406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242-EF43-BBCE-DB482D2E70E1}"/>
            </c:ext>
          </c:extLst>
        </c:ser>
        <c:ser>
          <c:idx val="9"/>
          <c:order val="9"/>
          <c:tx>
            <c:strRef>
              <c:f>Calculation3!$AB$5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Calculation3!$AB$6:$AB$406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242-EF43-BBCE-DB482D2E7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33664"/>
        <c:axId val="701133992"/>
      </c:scatterChart>
      <c:valAx>
        <c:axId val="70113366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z</a:t>
                </a:r>
                <a:r>
                  <a:rPr lang="en-US" sz="1400" baseline="0">
                    <a:solidFill>
                      <a:schemeClr val="tx1"/>
                    </a:solidFill>
                  </a:rPr>
                  <a:t> [m]</a:t>
                </a:r>
                <a:endParaRPr lang="en-US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992"/>
        <c:crosses val="autoZero"/>
        <c:crossBetween val="midCat"/>
      </c:valAx>
      <c:valAx>
        <c:axId val="701133992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solidFill>
                      <a:schemeClr val="tx1"/>
                    </a:solidFill>
                    <a:effectLst/>
                  </a:rPr>
                  <a:t>r = Sqrt(x2+y2) [cm] </a:t>
                </a:r>
                <a:endParaRPr lang="en-US" sz="1400" b="0" i="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664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Calculation3!$E$10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3870551181102364"/>
          <c:y val="7.666666666666666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6.6666666666666666E-2"/>
          <c:y val="1.3333333333333334E-2"/>
          <c:w val="0.93333333333333335"/>
          <c:h val="0.93333333333333335"/>
        </c:manualLayout>
      </c:layout>
      <c:scatterChart>
        <c:scatterStyle val="smoothMarker"/>
        <c:varyColors val="0"/>
        <c:ser>
          <c:idx val="0"/>
          <c:order val="0"/>
          <c:tx>
            <c:v>thetaCM(Ex1)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Calculation3!$AF$6:$AF$409</c:f>
              <c:numCache>
                <c:formatCode>General</c:formatCode>
                <c:ptCount val="4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Calculation3!$AD$6:$AD$409</c:f>
              <c:numCache>
                <c:formatCode>General</c:formatCode>
                <c:ptCount val="404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8F-4445-9CAB-86AFAE26DF24}"/>
            </c:ext>
          </c:extLst>
        </c:ser>
        <c:ser>
          <c:idx val="1"/>
          <c:order val="1"/>
          <c:tx>
            <c:v>thetaCM(Ex2)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Calculation3!$AI$6:$AI$409</c:f>
              <c:numCache>
                <c:formatCode>General</c:formatCode>
                <c:ptCount val="4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Calculation3!$AD$6:$AD$409</c:f>
              <c:numCache>
                <c:formatCode>General</c:formatCode>
                <c:ptCount val="404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8F-4445-9CAB-86AFAE26DF24}"/>
            </c:ext>
          </c:extLst>
        </c:ser>
        <c:ser>
          <c:idx val="2"/>
          <c:order val="2"/>
          <c:tx>
            <c:v>thetaCM(Ex3)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Calculation3!$AK$6:$AK$409</c:f>
              <c:numCache>
                <c:formatCode>General</c:formatCode>
                <c:ptCount val="4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Calculation3!$AD$6:$AD$409</c:f>
              <c:numCache>
                <c:formatCode>General</c:formatCode>
                <c:ptCount val="404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8F-4445-9CAB-86AFAE26DF24}"/>
            </c:ext>
          </c:extLst>
        </c:ser>
        <c:ser>
          <c:idx val="3"/>
          <c:order val="3"/>
          <c:tx>
            <c:v>thetaCM(Ex4)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Calculation3!$AM$6:$AM$408</c:f>
              <c:numCache>
                <c:formatCode>General</c:formatCode>
                <c:ptCount val="4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Calculation3!$AD$6:$AD$408</c:f>
              <c:numCache>
                <c:formatCode>General</c:formatCode>
                <c:ptCount val="403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8F-4445-9CAB-86AFAE26DF24}"/>
            </c:ext>
          </c:extLst>
        </c:ser>
        <c:ser>
          <c:idx val="4"/>
          <c:order val="4"/>
          <c:tx>
            <c:v>thetaCM(Ex5)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Calculation3!$AO$6:$AO$408</c:f>
              <c:numCache>
                <c:formatCode>General</c:formatCode>
                <c:ptCount val="4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Calculation3!$AD$6:$AD$408</c:f>
              <c:numCache>
                <c:formatCode>General</c:formatCode>
                <c:ptCount val="403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8F-4445-9CAB-86AFAE26D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207519"/>
        <c:axId val="1794209151"/>
      </c:scatterChart>
      <c:valAx>
        <c:axId val="179420751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tx1"/>
                    </a:solidFill>
                  </a:rPr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9151"/>
        <c:crosses val="autoZero"/>
        <c:crossBetween val="midCat"/>
        <c:majorUnit val="0.2"/>
      </c:valAx>
      <c:valAx>
        <c:axId val="179420915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tx1"/>
                    </a:solidFill>
                  </a:rPr>
                  <a:t>thetaCM</a:t>
                </a:r>
                <a:r>
                  <a:rPr lang="en-GB" sz="1400" baseline="0">
                    <a:solidFill>
                      <a:schemeClr val="tx1"/>
                    </a:solidFill>
                  </a:rPr>
                  <a:t> [deg]</a:t>
                </a:r>
                <a:endParaRPr lang="en-GB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751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Recoil!$B$23</c:f>
          <c:strCache>
            <c:ptCount val="1"/>
            <c:pt idx="0">
              <c:v>Field Into Plane, anti-parallel to Beam</c:v>
            </c:pt>
          </c:strCache>
        </c:strRef>
      </c:tx>
      <c:layout>
        <c:manualLayout>
          <c:xMode val="edge"/>
          <c:yMode val="edge"/>
          <c:x val="0.42779643168498011"/>
          <c:y val="9.5946816586114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0.11421914352483413"/>
          <c:y val="0.15322640090552708"/>
          <c:w val="0.84870013311471548"/>
          <c:h val="0.7468505717309132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Recoil!$W$22</c:f>
              <c:strCache>
                <c:ptCount val="1"/>
                <c:pt idx="0">
                  <c:v>RB(10)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Recoil!$X$22:$AJ$22</c:f>
              <c:numCache>
                <c:formatCode>General</c:formatCode>
                <c:ptCount val="13"/>
                <c:pt idx="0">
                  <c:v>4.341736642103891</c:v>
                </c:pt>
                <c:pt idx="1">
                  <c:v>4.3299915204749944</c:v>
                </c:pt>
                <c:pt idx="2">
                  <c:v>4.2852925488549207</c:v>
                </c:pt>
                <c:pt idx="3">
                  <c:v>4.2079799134076756</c:v>
                </c:pt>
                <c:pt idx="4">
                  <c:v>4.0986420099716545</c:v>
                </c:pt>
                <c:pt idx="5">
                  <c:v>3.958110966012041</c:v>
                </c:pt>
                <c:pt idx="6">
                  <c:v>3.7874563076283305</c:v>
                </c:pt>
                <c:pt idx="7">
                  <c:v>3.5879768198149216</c:v>
                </c:pt>
                <c:pt idx="8">
                  <c:v>3.3611906619230854</c:v>
                </c:pt>
                <c:pt idx="9">
                  <c:v>3.1088238135516018</c:v>
                </c:pt>
                <c:pt idx="10">
                  <c:v>2.8327969387998495</c:v>
                </c:pt>
                <c:pt idx="11">
                  <c:v>2.5352107688542684</c:v>
                </c:pt>
                <c:pt idx="12">
                  <c:v>2.2183301141555973</c:v>
                </c:pt>
              </c:numCache>
            </c:numRef>
          </c:xVal>
          <c:yVal>
            <c:numRef>
              <c:f>Recoil!$X$13:$AJ$13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1.0707873801481782</c:v>
                </c:pt>
                <c:pt idx="4">
                  <c:v>1.433462325707437</c:v>
                </c:pt>
                <c:pt idx="5">
                  <c:v>1.7852277574198454</c:v>
                </c:pt>
                <c:pt idx="6">
                  <c:v>2.1234065279482972</c:v>
                </c:pt>
                <c:pt idx="7">
                  <c:v>2.445424892651145</c:v>
                </c:pt>
                <c:pt idx="8">
                  <c:v>2.748832097332996</c:v>
                </c:pt>
                <c:pt idx="9">
                  <c:v>3.0313190299639428</c:v>
                </c:pt>
                <c:pt idx="10">
                  <c:v>3.2907357944163893</c:v>
                </c:pt>
                <c:pt idx="11">
                  <c:v>3.5251080724727304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1-4965-8278-58F45B498CAA}"/>
            </c:ext>
          </c:extLst>
        </c:ser>
        <c:ser>
          <c:idx val="1"/>
          <c:order val="1"/>
          <c:tx>
            <c:strRef>
              <c:f>Recoil!$W$23</c:f>
              <c:strCache>
                <c:ptCount val="1"/>
                <c:pt idx="0">
                  <c:v>RB(15)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Recoil!$X$23:$AJ$23</c:f>
              <c:numCache>
                <c:formatCode>General</c:formatCode>
                <c:ptCount val="13"/>
                <c:pt idx="0">
                  <c:v>6.4812849654101621</c:v>
                </c:pt>
                <c:pt idx="1">
                  <c:v>6.4633597415682242</c:v>
                </c:pt>
                <c:pt idx="2">
                  <c:v>6.3962444474096349</c:v>
                </c:pt>
                <c:pt idx="3">
                  <c:v>6.2804498708482734</c:v>
                </c:pt>
                <c:pt idx="4">
                  <c:v>6.1168572785304294</c:v>
                </c:pt>
                <c:pt idx="5">
                  <c:v>5.9067117088635701</c:v>
                </c:pt>
                <c:pt idx="6">
                  <c:v>5.6516124965222119</c:v>
                </c:pt>
                <c:pt idx="7">
                  <c:v>5.3535011005453921</c:v>
                </c:pt>
                <c:pt idx="8">
                  <c:v>5.0146463286610778</c:v>
                </c:pt>
                <c:pt idx="9">
                  <c:v>4.6376270702894118</c:v>
                </c:pt>
                <c:pt idx="10">
                  <c:v>4.2253126696370567</c:v>
                </c:pt>
                <c:pt idx="11">
                  <c:v>3.7808410882552139</c:v>
                </c:pt>
                <c:pt idx="12">
                  <c:v>3.3075950232574911</c:v>
                </c:pt>
              </c:numCache>
            </c:numRef>
          </c:xVal>
          <c:yVal>
            <c:numRef>
              <c:f>Recoil!$X$14:$AJ$14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1.0493277032216657</c:v>
                </c:pt>
                <c:pt idx="3">
                  <c:v>1.6028041301197826</c:v>
                </c:pt>
                <c:pt idx="4">
                  <c:v>2.1440822497880943</c:v>
                </c:pt>
                <c:pt idx="5">
                  <c:v>2.6690426089032591</c:v>
                </c:pt>
                <c:pt idx="6">
                  <c:v>3.1736899421526799</c:v>
                </c:pt>
                <c:pt idx="7">
                  <c:v>3.654183578615938</c:v>
                </c:pt>
                <c:pt idx="8">
                  <c:v>4.1068666715895574</c:v>
                </c:pt>
                <c:pt idx="9">
                  <c:v>4.5282940293984844</c:v>
                </c:pt>
                <c:pt idx="10">
                  <c:v>4.9152583353849959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61-4965-8278-58F45B498CAA}"/>
            </c:ext>
          </c:extLst>
        </c:ser>
        <c:ser>
          <c:idx val="2"/>
          <c:order val="2"/>
          <c:tx>
            <c:strRef>
              <c:f>Recoil!$W$24</c:f>
              <c:strCache>
                <c:ptCount val="1"/>
                <c:pt idx="0">
                  <c:v>RB(20)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Recoil!$X$25:$AJ$25</c:f>
              <c:numCache>
                <c:formatCode>General</c:formatCode>
                <c:ptCount val="13"/>
                <c:pt idx="0">
                  <c:v>10.635030403326052</c:v>
                </c:pt>
                <c:pt idx="1">
                  <c:v>10.603571043513481</c:v>
                </c:pt>
                <c:pt idx="2">
                  <c:v>10.491412105448525</c:v>
                </c:pt>
                <c:pt idx="3">
                  <c:v>10.299407186373278</c:v>
                </c:pt>
                <c:pt idx="4">
                  <c:v>10.029017559657632</c:v>
                </c:pt>
                <c:pt idx="5">
                  <c:v>9.6823010536266274</c:v>
                </c:pt>
                <c:pt idx="6">
                  <c:v>9.2618963902442992</c:v>
                </c:pt>
                <c:pt idx="7">
                  <c:v>8.771003102846274</c:v>
                </c:pt>
                <c:pt idx="8">
                  <c:v>8.2133571857591043</c:v>
                </c:pt>
                <c:pt idx="9">
                  <c:v>7.5932026611276555</c:v>
                </c:pt>
                <c:pt idx="10">
                  <c:v>6.9152592793438972</c:v>
                </c:pt>
                <c:pt idx="11">
                  <c:v>6.1846865988966053</c:v>
                </c:pt>
                <c:pt idx="12">
                  <c:v>5.4070447190158593</c:v>
                </c:pt>
              </c:numCache>
            </c:numRef>
          </c:xVal>
          <c:yVal>
            <c:numRef>
              <c:f>Recoil!$X$16:$AJ$16</c:f>
              <c:numCache>
                <c:formatCode>General</c:formatCode>
                <c:ptCount val="13"/>
                <c:pt idx="0">
                  <c:v>#N/A</c:v>
                </c:pt>
                <c:pt idx="1">
                  <c:v>0.82391758333896503</c:v>
                </c:pt>
                <c:pt idx="2">
                  <c:v>1.7449444382618196</c:v>
                </c:pt>
                <c:pt idx="3">
                  <c:v>2.6526912123832407</c:v>
                </c:pt>
                <c:pt idx="4">
                  <c:v>3.5402494046396789</c:v>
                </c:pt>
                <c:pt idx="5">
                  <c:v>4.4008641612657744</c:v>
                </c:pt>
                <c:pt idx="6">
                  <c:v>5.2279856843101999</c:v>
                </c:pt>
                <c:pt idx="7">
                  <c:v>6.0153190795529623</c:v>
                </c:pt>
                <c:pt idx="8">
                  <c:v>6.7568722644513608</c:v>
                </c:pt>
                <c:pt idx="9">
                  <c:v>7.447001571506263</c:v>
                </c:pt>
                <c:pt idx="10">
                  <c:v>8.0804546999795086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61-4965-8278-58F45B498CAA}"/>
            </c:ext>
          </c:extLst>
        </c:ser>
        <c:ser>
          <c:idx val="3"/>
          <c:order val="3"/>
          <c:tx>
            <c:strRef>
              <c:f>Recoil!$W$25</c:f>
              <c:strCache>
                <c:ptCount val="1"/>
                <c:pt idx="0">
                  <c:v>RB(25)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Recoil!$X$24:$AJ$24</c:f>
              <c:numCache>
                <c:formatCode>General</c:formatCode>
                <c:ptCount val="13"/>
                <c:pt idx="0">
                  <c:v>8.5832339374868383</c:v>
                </c:pt>
                <c:pt idx="1">
                  <c:v>8.5587708232163244</c:v>
                </c:pt>
                <c:pt idx="2">
                  <c:v>8.4691702950540133</c:v>
                </c:pt>
                <c:pt idx="3">
                  <c:v>8.3151142671215048</c:v>
                </c:pt>
                <c:pt idx="4">
                  <c:v>8.097775198812931</c:v>
                </c:pt>
                <c:pt idx="5">
                  <c:v>7.8188071716710388</c:v>
                </c:pt>
                <c:pt idx="6">
                  <c:v>7.4803333008278816</c:v>
                </c:pt>
                <c:pt idx="7">
                  <c:v>7.0849295768166893</c:v>
                </c:pt>
                <c:pt idx="8">
                  <c:v>6.6356052607284699</c:v>
                </c:pt>
                <c:pt idx="9">
                  <c:v>6.1357799819181098</c:v>
                </c:pt>
                <c:pt idx="10">
                  <c:v>5.5892577125601033</c:v>
                </c:pt>
                <c:pt idx="11">
                  <c:v>5.0001978171234258</c:v>
                </c:pt>
                <c:pt idx="12">
                  <c:v>4.3730833970964653</c:v>
                </c:pt>
              </c:numCache>
            </c:numRef>
          </c:xVal>
          <c:yVal>
            <c:numRef>
              <c:f>Recoil!$X$15:$AJ$15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1.397822727529721</c:v>
                </c:pt>
                <c:pt idx="3">
                  <c:v>2.1306404175590852</c:v>
                </c:pt>
                <c:pt idx="4">
                  <c:v>2.847242647494967</c:v>
                </c:pt>
                <c:pt idx="5">
                  <c:v>3.5421756416712955</c:v>
                </c:pt>
                <c:pt idx="6">
                  <c:v>4.2101505403903774</c:v>
                </c:pt>
                <c:pt idx="7">
                  <c:v>4.8460836513386853</c:v>
                </c:pt>
                <c:pt idx="8">
                  <c:v>5.4451351395549938</c:v>
                </c:pt>
                <c:pt idx="9">
                  <c:v>6.0027458614968001</c:v>
                </c:pt>
                <c:pt idx="10">
                  <c:v>6.5146720628755626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61-4965-8278-58F45B498CAA}"/>
            </c:ext>
          </c:extLst>
        </c:ser>
        <c:ser>
          <c:idx val="5"/>
          <c:order val="4"/>
          <c:tx>
            <c:strRef>
              <c:f>Recoil!$W$26</c:f>
              <c:strCache>
                <c:ptCount val="1"/>
                <c:pt idx="0">
                  <c:v>RB(30)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Recoil!$X$26:$AJ$26</c:f>
              <c:numCache>
                <c:formatCode>General</c:formatCode>
                <c:ptCount val="13"/>
                <c:pt idx="0">
                  <c:v>12.624115125272496</c:v>
                </c:pt>
                <c:pt idx="1">
                  <c:v>12.585116465971268</c:v>
                </c:pt>
                <c:pt idx="2">
                  <c:v>12.450337471262905</c:v>
                </c:pt>
                <c:pt idx="3">
                  <c:v>12.220803890678937</c:v>
                </c:pt>
                <c:pt idx="4">
                  <c:v>11.898262613363745</c:v>
                </c:pt>
                <c:pt idx="5">
                  <c:v>11.485168373193474</c:v>
                </c:pt>
                <c:pt idx="6">
                  <c:v>10.984665066768923</c:v>
                </c:pt>
                <c:pt idx="7">
                  <c:v>10.400561826464156</c:v>
                </c:pt>
                <c:pt idx="8">
                  <c:v>9.7373040306290495</c:v>
                </c:pt>
                <c:pt idx="9">
                  <c:v>8.9999394715759422</c:v>
                </c:pt>
                <c:pt idx="10">
                  <c:v>8.1940799388321004</c:v>
                </c:pt>
                <c:pt idx="11">
                  <c:v>7.3258585100329983</c:v>
                </c:pt>
                <c:pt idx="12">
                  <c:v>6.4018828744982548</c:v>
                </c:pt>
              </c:numCache>
            </c:numRef>
          </c:xVal>
          <c:yVal>
            <c:numRef>
              <c:f>Recoil!$X$17:$AJ$17</c:f>
              <c:numCache>
                <c:formatCode>General</c:formatCode>
                <c:ptCount val="13"/>
                <c:pt idx="0">
                  <c:v>#N/A</c:v>
                </c:pt>
                <c:pt idx="1">
                  <c:v>0.99693748530562731</c:v>
                </c:pt>
                <c:pt idx="2">
                  <c:v>2.0900090103478921</c:v>
                </c:pt>
                <c:pt idx="3">
                  <c:v>3.1671743048394627</c:v>
                </c:pt>
                <c:pt idx="4">
                  <c:v>4.2202354904790758</c:v>
                </c:pt>
                <c:pt idx="5">
                  <c:v>5.2411781357882807</c:v>
                </c:pt>
                <c:pt idx="6">
                  <c:v>6.2222322507742529</c:v>
                </c:pt>
                <c:pt idx="7">
                  <c:v>7.1559314212452776</c:v>
                </c:pt>
                <c:pt idx="8">
                  <c:v>8.0351696327310957</c:v>
                </c:pt>
                <c:pt idx="9">
                  <c:v>8.8532553515437566</c:v>
                </c:pt>
                <c:pt idx="10">
                  <c:v>9.6039624513894282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61-4965-8278-58F45B498CAA}"/>
            </c:ext>
          </c:extLst>
        </c:ser>
        <c:ser>
          <c:idx val="6"/>
          <c:order val="5"/>
          <c:tx>
            <c:strRef>
              <c:f>Recoil!$W$27</c:f>
              <c:strCache>
                <c:ptCount val="1"/>
                <c:pt idx="0">
                  <c:v>RB(35)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Recoil!$X$27:$AJ$27</c:f>
              <c:numCache>
                <c:formatCode>General</c:formatCode>
                <c:ptCount val="13"/>
                <c:pt idx="0">
                  <c:v>14.53793509478947</c:v>
                </c:pt>
                <c:pt idx="1">
                  <c:v>14.490788998978834</c:v>
                </c:pt>
                <c:pt idx="2">
                  <c:v>14.333359249108341</c:v>
                </c:pt>
                <c:pt idx="3">
                  <c:v>14.066843980633195</c:v>
                </c:pt>
                <c:pt idx="4">
                  <c:v>13.693271535672805</c:v>
                </c:pt>
                <c:pt idx="5">
                  <c:v>13.215485026102527</c:v>
                </c:pt>
                <c:pt idx="6">
                  <c:v>12.637120695755581</c:v>
                </c:pt>
                <c:pt idx="7">
                  <c:v>11.962580246411841</c:v>
                </c:pt>
                <c:pt idx="8">
                  <c:v>11.196997338189444</c:v>
                </c:pt>
                <c:pt idx="9">
                  <c:v>10.346198519291603</c:v>
                </c:pt>
                <c:pt idx="10">
                  <c:v>9.4166588824564723</c:v>
                </c:pt>
                <c:pt idx="11">
                  <c:v>8.4154527855917429</c:v>
                </c:pt>
                <c:pt idx="12">
                  <c:v>7.3502000116393642</c:v>
                </c:pt>
              </c:numCache>
            </c:numRef>
          </c:xVal>
          <c:yVal>
            <c:numRef>
              <c:f>Recoil!$X$18:$AJ$18</c:f>
              <c:numCache>
                <c:formatCode>General</c:formatCode>
                <c:ptCount val="13"/>
                <c:pt idx="0">
                  <c:v>#N/A</c:v>
                </c:pt>
                <c:pt idx="1">
                  <c:v>1.1736222951678348</c:v>
                </c:pt>
                <c:pt idx="2">
                  <c:v>2.4321117862140564</c:v>
                </c:pt>
                <c:pt idx="3">
                  <c:v>3.6720914380179392</c:v>
                </c:pt>
                <c:pt idx="4">
                  <c:v>4.8841242567090761</c:v>
                </c:pt>
                <c:pt idx="5">
                  <c:v>6.0589859406917936</c:v>
                </c:pt>
                <c:pt idx="6">
                  <c:v>7.1877350831501117</c:v>
                </c:pt>
                <c:pt idx="7">
                  <c:v>8.2617812215525532</c:v>
                </c:pt>
                <c:pt idx="8">
                  <c:v>9.2729502162590833</c:v>
                </c:pt>
                <c:pt idx="9">
                  <c:v>10.213546460659456</c:v>
                </c:pt>
                <c:pt idx="10">
                  <c:v>11.076411449386242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61-4965-8278-58F45B498CAA}"/>
            </c:ext>
          </c:extLst>
        </c:ser>
        <c:ser>
          <c:idx val="7"/>
          <c:order val="6"/>
          <c:tx>
            <c:strRef>
              <c:f>Recoil!$W$28</c:f>
              <c:strCache>
                <c:ptCount val="1"/>
                <c:pt idx="0">
                  <c:v>RB(40)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Recoil!$X$28:$AJ$28</c:f>
              <c:numCache>
                <c:formatCode>General</c:formatCode>
                <c:ptCount val="13"/>
                <c:pt idx="0">
                  <c:v>16.363964993683407</c:v>
                </c:pt>
                <c:pt idx="1">
                  <c:v>16.308021423239865</c:v>
                </c:pt>
                <c:pt idx="2">
                  <c:v>16.127963962712901</c:v>
                </c:pt>
                <c:pt idx="3">
                  <c:v>15.825162958098812</c:v>
                </c:pt>
                <c:pt idx="4">
                  <c:v>15.401922907878914</c:v>
                </c:pt>
                <c:pt idx="5">
                  <c:v>14.861464924394758</c:v>
                </c:pt>
                <c:pt idx="6">
                  <c:v>14.207902219238081</c:v>
                </c:pt>
                <c:pt idx="7">
                  <c:v>13.446208799227081</c:v>
                </c:pt>
                <c:pt idx="8">
                  <c:v>12.582181611211112</c:v>
                </c:pt>
                <c:pt idx="9">
                  <c:v>11.622396423804851</c:v>
                </c:pt>
                <c:pt idx="10">
                  <c:v>10.574157781818597</c:v>
                </c:pt>
                <c:pt idx="11">
                  <c:v>9.4454434142616606</c:v>
                </c:pt>
                <c:pt idx="12">
                  <c:v>8.2448435190075475</c:v>
                </c:pt>
              </c:numCache>
            </c:numRef>
          </c:xVal>
          <c:yVal>
            <c:numRef>
              <c:f>Recoil!$X$19:$AJ$19</c:f>
              <c:numCache>
                <c:formatCode>General</c:formatCode>
                <c:ptCount val="13"/>
                <c:pt idx="0">
                  <c:v>#N/A</c:v>
                </c:pt>
                <c:pt idx="1">
                  <c:v>1.3539040775190265</c:v>
                </c:pt>
                <c:pt idx="2">
                  <c:v>2.7700897836364411</c:v>
                </c:pt>
                <c:pt idx="3">
                  <c:v>4.1651934338744399</c:v>
                </c:pt>
                <c:pt idx="4">
                  <c:v>5.5285974470680959</c:v>
                </c:pt>
                <c:pt idx="5">
                  <c:v>6.8499254954311537</c:v>
                </c:pt>
                <c:pt idx="6">
                  <c:v>8.1191214746758806</c:v>
                </c:pt>
                <c:pt idx="7">
                  <c:v>9.3265260370387413</c:v>
                </c:pt>
                <c:pt idx="8">
                  <c:v>10.462950104749345</c:v>
                </c:pt>
                <c:pt idx="9">
                  <c:v>11.519744804460803</c:v>
                </c:pt>
                <c:pt idx="10">
                  <c:v>12.48886729039822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61-4965-8278-58F45B498CAA}"/>
            </c:ext>
          </c:extLst>
        </c:ser>
        <c:ser>
          <c:idx val="4"/>
          <c:order val="7"/>
          <c:tx>
            <c:strRef>
              <c:f>Recoil!$I$22</c:f>
              <c:strCache>
                <c:ptCount val="1"/>
                <c:pt idx="0">
                  <c:v>Rb(10)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Recoil!$J$22:$V$22</c:f>
              <c:numCache>
                <c:formatCode>General</c:formatCode>
                <c:ptCount val="13"/>
                <c:pt idx="0">
                  <c:v>11.499999999999996</c:v>
                </c:pt>
                <c:pt idx="1">
                  <c:v>11.500000000000037</c:v>
                </c:pt>
                <c:pt idx="2">
                  <c:v>11.500000000000027</c:v>
                </c:pt>
                <c:pt idx="3">
                  <c:v>11.499999999999996</c:v>
                </c:pt>
                <c:pt idx="4">
                  <c:v>11.500000000000014</c:v>
                </c:pt>
                <c:pt idx="5">
                  <c:v>11.499999999999986</c:v>
                </c:pt>
                <c:pt idx="6">
                  <c:v>11.50000000000002</c:v>
                </c:pt>
                <c:pt idx="7">
                  <c:v>11.500000000000021</c:v>
                </c:pt>
                <c:pt idx="8">
                  <c:v>11.499999999999961</c:v>
                </c:pt>
                <c:pt idx="9">
                  <c:v>11.499999999999982</c:v>
                </c:pt>
                <c:pt idx="10">
                  <c:v>11.500000000000012</c:v>
                </c:pt>
                <c:pt idx="11">
                  <c:v>11.499999999999945</c:v>
                </c:pt>
                <c:pt idx="12">
                  <c:v>11.499999999999963</c:v>
                </c:pt>
              </c:numCache>
            </c:numRef>
          </c:xVal>
          <c:yVal>
            <c:numRef>
              <c:f>Recoil!$J$31:$V$31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-3.7898517547088142</c:v>
                </c:pt>
                <c:pt idx="4">
                  <c:v>-2.6615865713854134</c:v>
                </c:pt>
                <c:pt idx="5">
                  <c:v>-1.5954483515753417</c:v>
                </c:pt>
                <c:pt idx="6">
                  <c:v>-0.56902686141651959</c:v>
                </c:pt>
                <c:pt idx="7">
                  <c:v>0.43600774659744485</c:v>
                </c:pt>
                <c:pt idx="8">
                  <c:v>1.4356222241274972</c:v>
                </c:pt>
                <c:pt idx="9">
                  <c:v>2.4446057482211025</c:v>
                </c:pt>
                <c:pt idx="10">
                  <c:v>3.4774705207882479</c:v>
                </c:pt>
                <c:pt idx="11">
                  <c:v>4.5492071919645278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61-4965-8278-58F45B498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870280"/>
        <c:axId val="747877168"/>
      </c:scatterChart>
      <c:valAx>
        <c:axId val="747870280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recoil-X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47877168"/>
        <c:crossesAt val="-50"/>
        <c:crossBetween val="midCat"/>
        <c:majorUnit val="50"/>
      </c:valAx>
      <c:valAx>
        <c:axId val="747877168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Recoil-y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47870280"/>
        <c:crossesAt val="-50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Calculation3!$E$10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5020764219193414"/>
          <c:y val="0.24379256889763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rgbClr val="00B05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7.5276815398075236E-2"/>
          <c:y val="1.3333333333333334E-2"/>
          <c:w val="0.92472318460192471"/>
          <c:h val="0.93333333333333335"/>
        </c:manualLayout>
      </c:layout>
      <c:scatterChart>
        <c:scatterStyle val="smoothMarker"/>
        <c:varyColors val="0"/>
        <c:ser>
          <c:idx val="9"/>
          <c:order val="0"/>
          <c:tx>
            <c:strRef>
              <c:f>Calculation1!$AF$5</c:f>
              <c:strCache>
                <c:ptCount val="1"/>
                <c:pt idx="0">
                  <c:v>z(Ex1)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Calculation1!$AF$6:$AF$192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-0.36721509588693863</c:v>
                </c:pt>
                <c:pt idx="2">
                  <c:v>-0.4045590553270621</c:v>
                </c:pt>
                <c:pt idx="3">
                  <c:v>-0.42700797151421171</c:v>
                </c:pt>
                <c:pt idx="4">
                  <c:v>-0.44253471214218298</c:v>
                </c:pt>
                <c:pt idx="5">
                  <c:v>-0.45402302581587933</c:v>
                </c:pt>
                <c:pt idx="6">
                  <c:v>-0.46288008351045706</c:v>
                </c:pt>
                <c:pt idx="7">
                  <c:v>-0.46990043648114999</c:v>
                </c:pt>
                <c:pt idx="8">
                  <c:v>-0.47557498300054463</c:v>
                </c:pt>
                <c:pt idx="9">
                  <c:v>-0.48022653538068782</c:v>
                </c:pt>
                <c:pt idx="10">
                  <c:v>-0.48407745127430202</c:v>
                </c:pt>
                <c:pt idx="11">
                  <c:v>-0.48728653384857645</c:v>
                </c:pt>
                <c:pt idx="12">
                  <c:v>-0.48997055360289049</c:v>
                </c:pt>
                <c:pt idx="13">
                  <c:v>-0.49605758503278402</c:v>
                </c:pt>
                <c:pt idx="14">
                  <c:v>-0.4992161663022795</c:v>
                </c:pt>
                <c:pt idx="15">
                  <c:v>-0.50040379690793757</c:v>
                </c:pt>
                <c:pt idx="16">
                  <c:v>-0.50014049092316826</c:v>
                </c:pt>
                <c:pt idx="17">
                  <c:v>-0.49873413304915271</c:v>
                </c:pt>
                <c:pt idx="18">
                  <c:v>-0.49637921615780739</c:v>
                </c:pt>
                <c:pt idx="19">
                  <c:v>-0.49320503379086084</c:v>
                </c:pt>
                <c:pt idx="20">
                  <c:v>-0.48930119802965805</c:v>
                </c:pt>
                <c:pt idx="21">
                  <c:v>-0.48473204421958388</c:v>
                </c:pt>
                <c:pt idx="22">
                  <c:v>-0.47954519476072605</c:v>
                </c:pt>
                <c:pt idx="23">
                  <c:v>-0.47377687353480002</c:v>
                </c:pt>
                <c:pt idx="24">
                  <c:v>-0.46745532528929412</c:v>
                </c:pt>
                <c:pt idx="25">
                  <c:v>-0.46060308479527756</c:v>
                </c:pt>
                <c:pt idx="26">
                  <c:v>-0.45323852352056859</c:v>
                </c:pt>
                <c:pt idx="27">
                  <c:v>-0.44537692878846896</c:v>
                </c:pt>
                <c:pt idx="28">
                  <c:v>-0.43703127241279632</c:v>
                </c:pt>
                <c:pt idx="29">
                  <c:v>-0.42821276826502425</c:v>
                </c:pt>
                <c:pt idx="30">
                  <c:v>-0.41893128339124081</c:v>
                </c:pt>
                <c:pt idx="31">
                  <c:v>-0.40919564561911709</c:v>
                </c:pt>
                <c:pt idx="32">
                  <c:v>-0.39901387677379713</c:v>
                </c:pt>
                <c:pt idx="33">
                  <c:v>-0.38839337161397447</c:v>
                </c:pt>
                <c:pt idx="34">
                  <c:v>-0.3773410366112383</c:v>
                </c:pt>
                <c:pt idx="35">
                  <c:v>-0.36586339864233991</c:v>
                </c:pt>
                <c:pt idx="36">
                  <c:v>-0.3539666908745886</c:v>
                </c:pt>
                <c:pt idx="37">
                  <c:v>-0.34165692117572116</c:v>
                </c:pt>
                <c:pt idx="38">
                  <c:v>-0.32893992699883745</c:v>
                </c:pt>
                <c:pt idx="39">
                  <c:v>-0.3158214197021077</c:v>
                </c:pt>
                <c:pt idx="40">
                  <c:v>-0.30230702054326497</c:v>
                </c:pt>
                <c:pt idx="41">
                  <c:v>-0.28840229006036977</c:v>
                </c:pt>
                <c:pt idx="42">
                  <c:v>-0.27411275215815023</c:v>
                </c:pt>
                <c:pt idx="43">
                  <c:v>-0.25944391392536231</c:v>
                </c:pt>
                <c:pt idx="44">
                  <c:v>-0.24440128198645833</c:v>
                </c:pt>
                <c:pt idx="45">
                  <c:v>-0.22899037602143885</c:v>
                </c:pt>
                <c:pt idx="46">
                  <c:v>-0.21321673995755533</c:v>
                </c:pt>
                <c:pt idx="47">
                  <c:v>-0.1970859512356859</c:v>
                </c:pt>
                <c:pt idx="48">
                  <c:v>-0.18060362847555203</c:v>
                </c:pt>
                <c:pt idx="49">
                  <c:v>-0.16377543780218812</c:v>
                </c:pt>
                <c:pt idx="50">
                  <c:v>-0.14660709804726615</c:v>
                </c:pt>
                <c:pt idx="51">
                  <c:v>-0.12910438500007593</c:v>
                </c:pt>
                <c:pt idx="52">
                  <c:v>-0.11127313485194514</c:v>
                </c:pt>
                <c:pt idx="53">
                  <c:v>-9.3119246952929904E-2</c:v>
                </c:pt>
                <c:pt idx="54">
                  <c:v>-7.4648685979464183E-2</c:v>
                </c:pt>
                <c:pt idx="55">
                  <c:v>-5.5867483595283055E-2</c:v>
                </c:pt>
                <c:pt idx="56">
                  <c:v>-3.6781739674577416E-2</c:v>
                </c:pt>
                <c:pt idx="57">
                  <c:v>-1.7397623145402389E-2</c:v>
                </c:pt>
                <c:pt idx="58">
                  <c:v>2.2786274976593786E-3</c:v>
                </c:pt>
                <c:pt idx="59">
                  <c:v>2.2240703970008793E-2</c:v>
                </c:pt>
                <c:pt idx="60">
                  <c:v>4.2482228227336792E-2</c:v>
                </c:pt>
                <c:pt idx="61">
                  <c:v>6.2996752719480145E-2</c:v>
                </c:pt>
                <c:pt idx="62">
                  <c:v>8.3777760841885748E-2</c:v>
                </c:pt>
                <c:pt idx="63">
                  <c:v>0.10481866756234312</c:v>
                </c:pt>
                <c:pt idx="64">
                  <c:v>0.1261128202036855</c:v>
                </c:pt>
                <c:pt idx="65">
                  <c:v>0.14765349936571051</c:v>
                </c:pt>
                <c:pt idx="66">
                  <c:v>0.16943391997174501</c:v>
                </c:pt>
                <c:pt idx="67">
                  <c:v>0.19144723242711623</c:v>
                </c:pt>
                <c:pt idx="68">
                  <c:v>0.21368652387835396</c:v>
                </c:pt>
                <c:pt idx="69">
                  <c:v>0.23614481956328714</c:v>
                </c:pt>
                <c:pt idx="70">
                  <c:v>0.25881508424334104</c:v>
                </c:pt>
                <c:pt idx="71">
                  <c:v>0.28169022371031649</c:v>
                </c:pt>
                <c:pt idx="72">
                  <c:v>0.30476308636077476</c:v>
                </c:pt>
                <c:pt idx="73">
                  <c:v>0.32802646483187931</c:v>
                </c:pt>
                <c:pt idx="74">
                  <c:v>0.35147309769316232</c:v>
                </c:pt>
                <c:pt idx="75">
                  <c:v>0.37509567118922804</c:v>
                </c:pt>
                <c:pt idx="76">
                  <c:v>0.39888682102886075</c:v>
                </c:pt>
                <c:pt idx="77">
                  <c:v>0.42283913421642616</c:v>
                </c:pt>
                <c:pt idx="78">
                  <c:v>0.44694515092177317</c:v>
                </c:pt>
                <c:pt idx="79">
                  <c:v>0.47119736638517506</c:v>
                </c:pt>
                <c:pt idx="80">
                  <c:v>0.4955882328540846</c:v>
                </c:pt>
                <c:pt idx="81">
                  <c:v>0.52011016154871836</c:v>
                </c:pt>
                <c:pt idx="82">
                  <c:v>0.54475552465366661</c:v>
                </c:pt>
                <c:pt idx="83">
                  <c:v>0.56951665733290191</c:v>
                </c:pt>
                <c:pt idx="84">
                  <c:v>0.59438585976569436</c:v>
                </c:pt>
                <c:pt idx="85">
                  <c:v>0.6193553992010582</c:v>
                </c:pt>
                <c:pt idx="86">
                  <c:v>0.64441751202847752</c:v>
                </c:pt>
                <c:pt idx="87">
                  <c:v>0.66956440586270283</c:v>
                </c:pt>
                <c:pt idx="88">
                  <c:v>0.69478826164052576</c:v>
                </c:pt>
                <c:pt idx="89">
                  <c:v>0.72008123572745275</c:v>
                </c:pt>
                <c:pt idx="90">
                  <c:v>0.74543546203226507</c:v>
                </c:pt>
                <c:pt idx="91">
                  <c:v>0.77084305412746545</c:v>
                </c:pt>
                <c:pt idx="92">
                  <c:v>0.79629610737364065</c:v>
                </c:pt>
                <c:pt idx="93">
                  <c:v>0.82178670104576101</c:v>
                </c:pt>
                <c:pt idx="94">
                  <c:v>0.84730690045944301</c:v>
                </c:pt>
                <c:pt idx="95">
                  <c:v>0.87284875909517579</c:v>
                </c:pt>
                <c:pt idx="96">
                  <c:v>0.89840432071849241</c:v>
                </c:pt>
                <c:pt idx="97">
                  <c:v>0.92396562149401906</c:v>
                </c:pt>
                <c:pt idx="98">
                  <c:v>0.94952469209129731</c:v>
                </c:pt>
                <c:pt idx="99">
                  <c:v>0.97507355978019339</c:v>
                </c:pt>
                <c:pt idx="100">
                  <c:v>1.0006042505136585</c:v>
                </c:pt>
                <c:pt idx="101">
                  <c:v>1.0261087909954942</c:v>
                </c:pt>
                <c:pt idx="102">
                  <c:v>1.0515792107306854</c:v>
                </c:pt>
                <c:pt idx="103">
                  <c:v>1.0770075440557527</c:v>
                </c:pt>
                <c:pt idx="104">
                  <c:v>1.1023858321464237</c:v>
                </c:pt>
                <c:pt idx="105">
                  <c:v>1.1277061249997846</c:v>
                </c:pt>
                <c:pt idx="106">
                  <c:v>1.1529604833878975</c:v>
                </c:pt>
                <c:pt idx="107">
                  <c:v>1.1781409807796688</c:v>
                </c:pt>
                <c:pt idx="108">
                  <c:v>1.2032397052275445</c:v>
                </c:pt>
                <c:pt idx="109">
                  <c:v>1.2282487612153348</c:v>
                </c:pt>
                <c:pt idx="110">
                  <c:v>1.2531602714632293</c:v>
                </c:pt>
                <c:pt idx="111">
                  <c:v>1.2779663786857027</c:v>
                </c:pt>
                <c:pt idx="112">
                  <c:v>1.3026592472976974</c:v>
                </c:pt>
                <c:pt idx="113">
                  <c:v>1.327231065064038</c:v>
                </c:pt>
                <c:pt idx="114">
                  <c:v>1.3516740446865942</c:v>
                </c:pt>
                <c:pt idx="115">
                  <c:v>1.3759804253231942</c:v>
                </c:pt>
                <c:pt idx="116">
                  <c:v>1.4001424740317203</c:v>
                </c:pt>
                <c:pt idx="117">
                  <c:v>1.4241524871321525</c:v>
                </c:pt>
                <c:pt idx="118">
                  <c:v>1.4480027914785951</c:v>
                </c:pt>
                <c:pt idx="119">
                  <c:v>1.4716857456324879</c:v>
                </c:pt>
                <c:pt idx="120">
                  <c:v>1.4951937409272349</c:v>
                </c:pt>
                <c:pt idx="121">
                  <c:v>1.5185192024134133</c:v>
                </c:pt>
                <c:pt idx="122">
                  <c:v>1.5416545896724783</c:v>
                </c:pt>
                <c:pt idx="123">
                  <c:v>1.5645923974854818</c:v>
                </c:pt>
                <c:pt idx="124">
                  <c:v>1.5873251563416935</c:v>
                </c:pt>
                <c:pt idx="125">
                  <c:v>1.6098454327701721</c:v>
                </c:pt>
                <c:pt idx="126">
                  <c:v>1.6321458294752069</c:v>
                </c:pt>
                <c:pt idx="127">
                  <c:v>1.6542189852541056</c:v>
                </c:pt>
                <c:pt idx="128">
                  <c:v>1.6760575746729891</c:v>
                </c:pt>
                <c:pt idx="129">
                  <c:v>1.6976543074729809</c:v>
                </c:pt>
                <c:pt idx="130">
                  <c:v>1.7190019276754316</c:v>
                </c:pt>
                <c:pt idx="131">
                  <c:v>1.7400932123503989</c:v>
                </c:pt>
                <c:pt idx="132">
                  <c:v>1.760920970007541</c:v>
                </c:pt>
                <c:pt idx="133">
                  <c:v>1.7814780385625897</c:v>
                </c:pt>
                <c:pt idx="134">
                  <c:v>1.801757282825629</c:v>
                </c:pt>
                <c:pt idx="135">
                  <c:v>1.8217515914492088</c:v>
                </c:pt>
                <c:pt idx="136">
                  <c:v>1.8414538732647117</c:v>
                </c:pt>
                <c:pt idx="137">
                  <c:v>1.8608570529240207</c:v>
                </c:pt>
                <c:pt idx="138">
                  <c:v>1.8799540657500917</c:v>
                </c:pt>
                <c:pt idx="139">
                  <c:v>1.8987378516840554</c:v>
                </c:pt>
                <c:pt idx="140">
                  <c:v>1.9172013481974348</c:v>
                </c:pt>
                <c:pt idx="141">
                  <c:v>1.9353374820152778</c:v>
                </c:pt>
                <c:pt idx="142">
                  <c:v>1.9531391594686744</c:v>
                </c:pt>
                <c:pt idx="143">
                  <c:v>1.9705992552621889</c:v>
                </c:pt>
                <c:pt idx="144">
                  <c:v>1.9877105994018718</c:v>
                </c:pt>
                <c:pt idx="145">
                  <c:v>2.0044659619811371</c:v>
                </c:pt>
                <c:pt idx="146">
                  <c:v>2.0208580354627053</c:v>
                </c:pt>
                <c:pt idx="147">
                  <c:v>2.0368794140224669</c:v>
                </c:pt>
                <c:pt idx="148">
                  <c:v>2.0525225694320341</c:v>
                </c:pt>
                <c:pt idx="149">
                  <c:v>2.0677798228464432</c:v>
                </c:pt>
                <c:pt idx="150">
                  <c:v>2.0826433117264136</c:v>
                </c:pt>
                <c:pt idx="151">
                  <c:v>2.0971049509530109</c:v>
                </c:pt>
                <c:pt idx="152">
                  <c:v>2.1111563869769077</c:v>
                </c:pt>
                <c:pt idx="153">
                  <c:v>2.1247889435714509</c:v>
                </c:pt>
                <c:pt idx="154">
                  <c:v>2.1379935574111784</c:v>
                </c:pt>
                <c:pt idx="155">
                  <c:v>2.1507607012517731</c:v>
                </c:pt>
                <c:pt idx="156">
                  <c:v>2.1630802919120247</c:v>
                </c:pt>
                <c:pt idx="157">
                  <c:v>2.174941579509762</c:v>
                </c:pt>
                <c:pt idx="158">
                  <c:v>2.1863330134219741</c:v>
                </c:pt>
                <c:pt idx="159">
                  <c:v>2.197242079140846</c:v>
                </c:pt>
                <c:pt idx="160">
                  <c:v>2.2076550984644037</c:v>
                </c:pt>
                <c:pt idx="161">
                  <c:v>2.2175569831249629</c:v>
                </c:pt>
                <c:pt idx="162">
                  <c:v>2.2269309287784242</c:v>
                </c:pt>
                <c:pt idx="163">
                  <c:v>2.235758031898853</c:v>
                </c:pt>
                <c:pt idx="164">
                  <c:v>2.2440168060215626</c:v>
                </c:pt>
                <c:pt idx="165">
                  <c:v>2.2516825651662278</c:v>
                </c:pt>
                <c:pt idx="166">
                  <c:v>2.2587266299456181</c:v>
                </c:pt>
                <c:pt idx="167">
                  <c:v>2.2651152939542647</c:v>
                </c:pt>
                <c:pt idx="168">
                  <c:v>2.2708084615708484</c:v>
                </c:pt>
                <c:pt idx="169">
                  <c:v>2.2757578285051978</c:v>
                </c:pt>
                <c:pt idx="170">
                  <c:v>2.2799044153474766</c:v>
                </c:pt>
                <c:pt idx="171">
                  <c:v>2.2831751685886448</c:v>
                </c:pt>
                <c:pt idx="172">
                  <c:v>2.2854781896388747</c:v>
                </c:pt>
                <c:pt idx="173">
                  <c:v>2.286695898135374</c:v>
                </c:pt>
                <c:pt idx="174">
                  <c:v>2.286675002879007</c:v>
                </c:pt>
                <c:pt idx="175">
                  <c:v>2.2852113902948972</c:v>
                </c:pt>
                <c:pt idx="176">
                  <c:v>2.2820266392170865</c:v>
                </c:pt>
                <c:pt idx="177">
                  <c:v>2.2767301775033593</c:v>
                </c:pt>
                <c:pt idx="178">
                  <c:v>2.2687556287845068</c:v>
                </c:pt>
                <c:pt idx="179">
                  <c:v>2.2572480522942624</c:v>
                </c:pt>
                <c:pt idx="180">
                  <c:v>2.2408509872376072</c:v>
                </c:pt>
                <c:pt idx="181">
                  <c:v>2.2172701456259269</c:v>
                </c:pt>
                <c:pt idx="182">
                  <c:v>2.1822775911088002</c:v>
                </c:pt>
                <c:pt idx="183">
                  <c:v>2.1270653188948629</c:v>
                </c:pt>
                <c:pt idx="184">
                  <c:v>2.0293187749793984</c:v>
                </c:pt>
                <c:pt idx="185">
                  <c:v>1.8046312993545166</c:v>
                </c:pt>
                <c:pt idx="186">
                  <c:v>#N/A</c:v>
                </c:pt>
              </c:numCache>
            </c:numRef>
          </c:xVal>
          <c:yVal>
            <c:numRef>
              <c:f>Calculation1!$AE$6:$AE$192</c:f>
              <c:numCache>
                <c:formatCode>General</c:formatCode>
                <c:ptCount val="187"/>
                <c:pt idx="0">
                  <c:v>2.9284262156148664</c:v>
                </c:pt>
                <c:pt idx="1">
                  <c:v>2.9320884987405726</c:v>
                </c:pt>
                <c:pt idx="2">
                  <c:v>2.9364892063027348</c:v>
                </c:pt>
                <c:pt idx="3">
                  <c:v>2.9416282145762231</c:v>
                </c:pt>
                <c:pt idx="4">
                  <c:v>2.9475053790787058</c:v>
                </c:pt>
                <c:pt idx="5">
                  <c:v>2.9541205345747166</c:v>
                </c:pt>
                <c:pt idx="6">
                  <c:v>2.9614734950803019</c:v>
                </c:pt>
                <c:pt idx="7">
                  <c:v>2.9695640538682433</c:v>
                </c:pt>
                <c:pt idx="8">
                  <c:v>2.9783919834738803</c:v>
                </c:pt>
                <c:pt idx="9">
                  <c:v>2.9879570357014913</c:v>
                </c:pt>
                <c:pt idx="10">
                  <c:v>2.9982589416312919</c:v>
                </c:pt>
                <c:pt idx="11">
                  <c:v>3.0092974116269673</c:v>
                </c:pt>
                <c:pt idx="12">
                  <c:v>3.021072135343843</c:v>
                </c:pt>
                <c:pt idx="13">
                  <c:v>3.0650260200787898</c:v>
                </c:pt>
                <c:pt idx="14">
                  <c:v>3.1169398595421498</c:v>
                </c:pt>
                <c:pt idx="15">
                  <c:v>3.1767978402755226</c:v>
                </c:pt>
                <c:pt idx="16">
                  <c:v>3.2445817289581207</c:v>
                </c:pt>
                <c:pt idx="17">
                  <c:v>3.3202708779608194</c:v>
                </c:pt>
                <c:pt idx="18">
                  <c:v>3.4038422316356076</c:v>
                </c:pt>
                <c:pt idx="19">
                  <c:v>3.4952703333385813</c:v>
                </c:pt>
                <c:pt idx="20">
                  <c:v>3.5945273331842849</c:v>
                </c:pt>
                <c:pt idx="21">
                  <c:v>3.7015829965290408</c:v>
                </c:pt>
                <c:pt idx="22">
                  <c:v>3.8164047131807131</c:v>
                </c:pt>
                <c:pt idx="23">
                  <c:v>3.9389575073321161</c:v>
                </c:pt>
                <c:pt idx="24">
                  <c:v>4.0692040482149565</c:v>
                </c:pt>
                <c:pt idx="25">
                  <c:v>4.2071046614711491</c:v>
                </c:pt>
                <c:pt idx="26">
                  <c:v>4.3526173412380196</c:v>
                </c:pt>
                <c:pt idx="27">
                  <c:v>4.5056977629437078</c:v>
                </c:pt>
                <c:pt idx="28">
                  <c:v>4.6662992968088375</c:v>
                </c:pt>
                <c:pt idx="29">
                  <c:v>4.8343730220504035</c:v>
                </c:pt>
                <c:pt idx="30">
                  <c:v>5.0098677417835376</c:v>
                </c:pt>
                <c:pt idx="31">
                  <c:v>5.1927299986165529</c:v>
                </c:pt>
                <c:pt idx="32">
                  <c:v>5.3829040909345842</c:v>
                </c:pt>
                <c:pt idx="33">
                  <c:v>5.5803320898668609</c:v>
                </c:pt>
                <c:pt idx="34">
                  <c:v>5.7849538569323826</c:v>
                </c:pt>
                <c:pt idx="35">
                  <c:v>5.9967070623586771</c:v>
                </c:pt>
                <c:pt idx="36">
                  <c:v>6.2155272040680849</c:v>
                </c:pt>
                <c:pt idx="37">
                  <c:v>6.4413476273256656</c:v>
                </c:pt>
                <c:pt idx="38">
                  <c:v>6.6740995450429352</c:v>
                </c:pt>
                <c:pt idx="39">
                  <c:v>6.9137120587310399</c:v>
                </c:pt>
                <c:pt idx="40">
                  <c:v>7.1601121800971228</c:v>
                </c:pt>
                <c:pt idx="41">
                  <c:v>7.413224853277292</c:v>
                </c:pt>
                <c:pt idx="42">
                  <c:v>7.6729729776993381</c:v>
                </c:pt>
                <c:pt idx="43">
                  <c:v>7.9392774315683212</c:v>
                </c:pt>
                <c:pt idx="44">
                  <c:v>8.2120570959678467</c:v>
                </c:pt>
                <c:pt idx="45">
                  <c:v>8.4912288795696611</c:v>
                </c:pt>
                <c:pt idx="46">
                  <c:v>8.7767077439440868</c:v>
                </c:pt>
                <c:pt idx="47">
                  <c:v>9.0684067294635327</c:v>
                </c:pt>
                <c:pt idx="48">
                  <c:v>9.3662369817912605</c:v>
                </c:pt>
                <c:pt idx="49">
                  <c:v>9.6701077789472691</c:v>
                </c:pt>
                <c:pt idx="50">
                  <c:v>9.9799265589430703</c:v>
                </c:pt>
                <c:pt idx="51">
                  <c:v>10.295598947977009</c:v>
                </c:pt>
                <c:pt idx="52">
                  <c:v>10.617028789181393</c:v>
                </c:pt>
                <c:pt idx="53">
                  <c:v>10.94411817191283</c:v>
                </c:pt>
                <c:pt idx="54">
                  <c:v>11.276767461576757</c:v>
                </c:pt>
                <c:pt idx="55">
                  <c:v>11.614875329977089</c:v>
                </c:pt>
                <c:pt idx="56">
                  <c:v>11.958338786181791</c:v>
                </c:pt>
                <c:pt idx="57">
                  <c:v>12.307053207894899</c:v>
                </c:pt>
                <c:pt idx="58">
                  <c:v>12.660912373325488</c:v>
                </c:pt>
                <c:pt idx="59">
                  <c:v>13.019808493543856</c:v>
                </c:pt>
                <c:pt idx="60">
                  <c:v>13.383632245315077</c:v>
                </c:pt>
                <c:pt idx="61">
                  <c:v>13.752272804399924</c:v>
                </c:pt>
                <c:pt idx="62">
                  <c:v>14.125617879312999</c:v>
                </c:pt>
                <c:pt idx="63">
                  <c:v>14.503553745527809</c:v>
                </c:pt>
                <c:pt idx="64">
                  <c:v>14.885965280118352</c:v>
                </c:pt>
                <c:pt idx="65">
                  <c:v>15.272735996826697</c:v>
                </c:pt>
                <c:pt idx="66">
                  <c:v>15.663748081545792</c:v>
                </c:pt>
                <c:pt idx="67">
                  <c:v>16.058882428206822</c:v>
                </c:pt>
                <c:pt idx="68">
                  <c:v>16.458018675060039</c:v>
                </c:pt>
                <c:pt idx="69">
                  <c:v>16.861035241338133</c:v>
                </c:pt>
                <c:pt idx="70">
                  <c:v>17.267809364290905</c:v>
                </c:pt>
                <c:pt idx="71">
                  <c:v>17.678217136579988</c:v>
                </c:pt>
                <c:pt idx="72">
                  <c:v>18.092133544022246</c:v>
                </c:pt>
                <c:pt idx="73">
                  <c:v>18.509432503670265</c:v>
                </c:pt>
                <c:pt idx="74">
                  <c:v>18.929986902218467</c:v>
                </c:pt>
                <c:pt idx="75">
                  <c:v>19.353668634723071</c:v>
                </c:pt>
                <c:pt idx="76">
                  <c:v>19.780348643624031</c:v>
                </c:pt>
                <c:pt idx="77">
                  <c:v>20.209896958057314</c:v>
                </c:pt>
                <c:pt idx="78">
                  <c:v>20.642182733445214</c:v>
                </c:pt>
                <c:pt idx="79">
                  <c:v>21.077074291352893</c:v>
                </c:pt>
                <c:pt idx="80">
                  <c:v>21.514439159598933</c:v>
                </c:pt>
                <c:pt idx="81">
                  <c:v>21.954144112607612</c:v>
                </c:pt>
                <c:pt idx="82">
                  <c:v>22.396055211990721</c:v>
                </c:pt>
                <c:pt idx="83">
                  <c:v>22.840037847346501</c:v>
                </c:pt>
                <c:pt idx="84">
                  <c:v>23.285956777263287</c:v>
                </c:pt>
                <c:pt idx="85">
                  <c:v>23.733676170515277</c:v>
                </c:pt>
                <c:pt idx="86">
                  <c:v>24.183059647438157</c:v>
                </c:pt>
                <c:pt idx="87">
                  <c:v>24.633970321471576</c:v>
                </c:pt>
                <c:pt idx="88">
                  <c:v>25.086270840856148</c:v>
                </c:pt>
                <c:pt idx="89">
                  <c:v>25.539823430472136</c:v>
                </c:pt>
                <c:pt idx="90">
                  <c:v>25.994489933807092</c:v>
                </c:pt>
                <c:pt idx="91">
                  <c:v>26.450131855039629</c:v>
                </c:pt>
                <c:pt idx="92">
                  <c:v>26.906610401226651</c:v>
                </c:pt>
                <c:pt idx="93">
                  <c:v>27.363786524580966</c:v>
                </c:pt>
                <c:pt idx="94">
                  <c:v>27.821520964826657</c:v>
                </c:pt>
                <c:pt idx="95">
                  <c:v>28.279674291619038</c:v>
                </c:pt>
                <c:pt idx="96">
                  <c:v>28.738106947016551</c:v>
                </c:pt>
                <c:pt idx="97">
                  <c:v>29.196679287991401</c:v>
                </c:pt>
                <c:pt idx="98">
                  <c:v>29.655251628966255</c:v>
                </c:pt>
                <c:pt idx="99">
                  <c:v>30.113684284363753</c:v>
                </c:pt>
                <c:pt idx="100">
                  <c:v>30.571837611156138</c:v>
                </c:pt>
                <c:pt idx="101">
                  <c:v>31.029572051401832</c:v>
                </c:pt>
                <c:pt idx="102">
                  <c:v>31.486748174756155</c:v>
                </c:pt>
                <c:pt idx="103">
                  <c:v>31.943226720943166</c:v>
                </c:pt>
                <c:pt idx="104">
                  <c:v>32.398868642175707</c:v>
                </c:pt>
                <c:pt idx="105">
                  <c:v>32.853535145510655</c:v>
                </c:pt>
                <c:pt idx="106">
                  <c:v>33.307087735126657</c:v>
                </c:pt>
                <c:pt idx="107">
                  <c:v>33.759388254511222</c:v>
                </c:pt>
                <c:pt idx="108">
                  <c:v>34.210298928544638</c:v>
                </c:pt>
                <c:pt idx="109">
                  <c:v>34.659682405467514</c:v>
                </c:pt>
                <c:pt idx="110">
                  <c:v>35.107401798719515</c:v>
                </c:pt>
                <c:pt idx="111">
                  <c:v>35.553320728636294</c:v>
                </c:pt>
                <c:pt idx="112">
                  <c:v>35.997303363992081</c:v>
                </c:pt>
                <c:pt idx="113">
                  <c:v>36.439214463375187</c:v>
                </c:pt>
                <c:pt idx="114">
                  <c:v>36.878919416383866</c:v>
                </c:pt>
                <c:pt idx="115">
                  <c:v>37.316284284629901</c:v>
                </c:pt>
                <c:pt idx="116">
                  <c:v>37.751175842537577</c:v>
                </c:pt>
                <c:pt idx="117">
                  <c:v>38.183461617925481</c:v>
                </c:pt>
                <c:pt idx="118">
                  <c:v>38.613009932358764</c:v>
                </c:pt>
                <c:pt idx="119">
                  <c:v>39.039689941259738</c:v>
                </c:pt>
                <c:pt idx="120">
                  <c:v>39.463371673764328</c:v>
                </c:pt>
                <c:pt idx="121">
                  <c:v>39.883926072312534</c:v>
                </c:pt>
                <c:pt idx="122">
                  <c:v>40.301225031960556</c:v>
                </c:pt>
                <c:pt idx="123">
                  <c:v>40.715141439402814</c:v>
                </c:pt>
                <c:pt idx="124">
                  <c:v>41.125549211691897</c:v>
                </c:pt>
                <c:pt idx="125">
                  <c:v>41.532323334644659</c:v>
                </c:pt>
                <c:pt idx="126">
                  <c:v>41.935339900922756</c:v>
                </c:pt>
                <c:pt idx="127">
                  <c:v>42.334476147775973</c:v>
                </c:pt>
                <c:pt idx="128">
                  <c:v>42.729610494437011</c:v>
                </c:pt>
                <c:pt idx="129">
                  <c:v>43.120622579156105</c:v>
                </c:pt>
                <c:pt idx="130">
                  <c:v>43.507393295864453</c:v>
                </c:pt>
                <c:pt idx="131">
                  <c:v>43.889804830454992</c:v>
                </c:pt>
                <c:pt idx="132">
                  <c:v>44.267740696669797</c:v>
                </c:pt>
                <c:pt idx="133">
                  <c:v>44.641085771582873</c:v>
                </c:pt>
                <c:pt idx="134">
                  <c:v>45.009726330667725</c:v>
                </c:pt>
                <c:pt idx="135">
                  <c:v>45.373550082438946</c:v>
                </c:pt>
                <c:pt idx="136">
                  <c:v>45.732446202657307</c:v>
                </c:pt>
                <c:pt idx="137">
                  <c:v>46.086305368087906</c:v>
                </c:pt>
                <c:pt idx="138">
                  <c:v>46.435019789801018</c:v>
                </c:pt>
                <c:pt idx="139">
                  <c:v>46.778483246005713</c:v>
                </c:pt>
                <c:pt idx="140">
                  <c:v>47.116591114406049</c:v>
                </c:pt>
                <c:pt idx="141">
                  <c:v>47.449240404069968</c:v>
                </c:pt>
                <c:pt idx="142">
                  <c:v>47.776329786801405</c:v>
                </c:pt>
                <c:pt idx="143">
                  <c:v>48.09775962800579</c:v>
                </c:pt>
                <c:pt idx="144">
                  <c:v>48.413432017039725</c:v>
                </c:pt>
                <c:pt idx="145">
                  <c:v>48.723250797035533</c:v>
                </c:pt>
                <c:pt idx="146">
                  <c:v>49.027121594191541</c:v>
                </c:pt>
                <c:pt idx="147">
                  <c:v>49.324951846519269</c:v>
                </c:pt>
                <c:pt idx="148">
                  <c:v>49.616650832038708</c:v>
                </c:pt>
                <c:pt idx="149">
                  <c:v>49.902129696413141</c:v>
                </c:pt>
                <c:pt idx="150">
                  <c:v>50.181301480014959</c:v>
                </c:pt>
                <c:pt idx="151">
                  <c:v>50.454081144414474</c:v>
                </c:pt>
                <c:pt idx="152">
                  <c:v>50.720385598283464</c:v>
                </c:pt>
                <c:pt idx="153">
                  <c:v>50.980133722705503</c:v>
                </c:pt>
                <c:pt idx="154">
                  <c:v>51.233246395885686</c:v>
                </c:pt>
                <c:pt idx="155">
                  <c:v>51.479646517251766</c:v>
                </c:pt>
                <c:pt idx="156">
                  <c:v>51.719259030939867</c:v>
                </c:pt>
                <c:pt idx="157">
                  <c:v>51.952010948657133</c:v>
                </c:pt>
                <c:pt idx="158">
                  <c:v>52.177831371914721</c:v>
                </c:pt>
                <c:pt idx="159">
                  <c:v>52.396651513624121</c:v>
                </c:pt>
                <c:pt idx="160">
                  <c:v>52.608404719050412</c:v>
                </c:pt>
                <c:pt idx="161">
                  <c:v>52.813026486115945</c:v>
                </c:pt>
                <c:pt idx="162">
                  <c:v>53.010454485048214</c:v>
                </c:pt>
                <c:pt idx="163">
                  <c:v>53.200628577366246</c:v>
                </c:pt>
                <c:pt idx="164">
                  <c:v>53.383490834199264</c:v>
                </c:pt>
                <c:pt idx="165">
                  <c:v>53.558985553932395</c:v>
                </c:pt>
                <c:pt idx="166">
                  <c:v>53.727059279173965</c:v>
                </c:pt>
                <c:pt idx="167">
                  <c:v>53.887660813039091</c:v>
                </c:pt>
                <c:pt idx="168">
                  <c:v>54.040741234744779</c:v>
                </c:pt>
                <c:pt idx="169">
                  <c:v>54.186253914511653</c:v>
                </c:pt>
                <c:pt idx="170">
                  <c:v>54.324154527767845</c:v>
                </c:pt>
                <c:pt idx="171">
                  <c:v>54.454401068650682</c:v>
                </c:pt>
                <c:pt idx="172">
                  <c:v>54.576953862802085</c:v>
                </c:pt>
                <c:pt idx="173">
                  <c:v>54.691775579453761</c:v>
                </c:pt>
                <c:pt idx="174">
                  <c:v>54.798831242798514</c:v>
                </c:pt>
                <c:pt idx="175">
                  <c:v>54.898088242644221</c:v>
                </c:pt>
                <c:pt idx="176">
                  <c:v>54.989516344347194</c:v>
                </c:pt>
                <c:pt idx="177">
                  <c:v>55.073087698021979</c:v>
                </c:pt>
                <c:pt idx="178">
                  <c:v>55.148776847024678</c:v>
                </c:pt>
                <c:pt idx="179">
                  <c:v>55.216560735707276</c:v>
                </c:pt>
                <c:pt idx="180">
                  <c:v>55.276418716440652</c:v>
                </c:pt>
                <c:pt idx="181">
                  <c:v>55.328332555904012</c:v>
                </c:pt>
                <c:pt idx="182">
                  <c:v>55.372286440638959</c:v>
                </c:pt>
                <c:pt idx="183">
                  <c:v>55.408266981866404</c:v>
                </c:pt>
                <c:pt idx="184">
                  <c:v>55.43626321956495</c:v>
                </c:pt>
                <c:pt idx="185">
                  <c:v>55.456266625809377</c:v>
                </c:pt>
                <c:pt idx="186">
                  <c:v>55.468271107368366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70E4-4AF0-A166-A00B1AF69E15}"/>
            </c:ext>
          </c:extLst>
        </c:ser>
        <c:ser>
          <c:idx val="10"/>
          <c:order val="1"/>
          <c:tx>
            <c:strRef>
              <c:f>Calculation1!$AG$5</c:f>
              <c:strCache>
                <c:ptCount val="1"/>
                <c:pt idx="0">
                  <c:v>z0(Ex1)</c:v>
                </c:pt>
              </c:strCache>
            </c:strRef>
          </c:tx>
          <c:marker>
            <c:symbol val="none"/>
          </c:marker>
          <c:xVal>
            <c:numRef>
              <c:f>Calculation1!$AG$6:$AG$192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Calculation1!$AE$6:$AE$192</c:f>
              <c:numCache>
                <c:formatCode>General</c:formatCode>
                <c:ptCount val="187"/>
                <c:pt idx="0">
                  <c:v>2.9284262156148664</c:v>
                </c:pt>
                <c:pt idx="1">
                  <c:v>2.9320884987405726</c:v>
                </c:pt>
                <c:pt idx="2">
                  <c:v>2.9364892063027348</c:v>
                </c:pt>
                <c:pt idx="3">
                  <c:v>2.9416282145762231</c:v>
                </c:pt>
                <c:pt idx="4">
                  <c:v>2.9475053790787058</c:v>
                </c:pt>
                <c:pt idx="5">
                  <c:v>2.9541205345747166</c:v>
                </c:pt>
                <c:pt idx="6">
                  <c:v>2.9614734950803019</c:v>
                </c:pt>
                <c:pt idx="7">
                  <c:v>2.9695640538682433</c:v>
                </c:pt>
                <c:pt idx="8">
                  <c:v>2.9783919834738803</c:v>
                </c:pt>
                <c:pt idx="9">
                  <c:v>2.9879570357014913</c:v>
                </c:pt>
                <c:pt idx="10">
                  <c:v>2.9982589416312919</c:v>
                </c:pt>
                <c:pt idx="11">
                  <c:v>3.0092974116269673</c:v>
                </c:pt>
                <c:pt idx="12">
                  <c:v>3.021072135343843</c:v>
                </c:pt>
                <c:pt idx="13">
                  <c:v>3.0650260200787898</c:v>
                </c:pt>
                <c:pt idx="14">
                  <c:v>3.1169398595421498</c:v>
                </c:pt>
                <c:pt idx="15">
                  <c:v>3.1767978402755226</c:v>
                </c:pt>
                <c:pt idx="16">
                  <c:v>3.2445817289581207</c:v>
                </c:pt>
                <c:pt idx="17">
                  <c:v>3.3202708779608194</c:v>
                </c:pt>
                <c:pt idx="18">
                  <c:v>3.4038422316356076</c:v>
                </c:pt>
                <c:pt idx="19">
                  <c:v>3.4952703333385813</c:v>
                </c:pt>
                <c:pt idx="20">
                  <c:v>3.5945273331842849</c:v>
                </c:pt>
                <c:pt idx="21">
                  <c:v>3.7015829965290408</c:v>
                </c:pt>
                <c:pt idx="22">
                  <c:v>3.8164047131807131</c:v>
                </c:pt>
                <c:pt idx="23">
                  <c:v>3.9389575073321161</c:v>
                </c:pt>
                <c:pt idx="24">
                  <c:v>4.0692040482149565</c:v>
                </c:pt>
                <c:pt idx="25">
                  <c:v>4.2071046614711491</c:v>
                </c:pt>
                <c:pt idx="26">
                  <c:v>4.3526173412380196</c:v>
                </c:pt>
                <c:pt idx="27">
                  <c:v>4.5056977629437078</c:v>
                </c:pt>
                <c:pt idx="28">
                  <c:v>4.6662992968088375</c:v>
                </c:pt>
                <c:pt idx="29">
                  <c:v>4.8343730220504035</c:v>
                </c:pt>
                <c:pt idx="30">
                  <c:v>5.0098677417835376</c:v>
                </c:pt>
                <c:pt idx="31">
                  <c:v>5.1927299986165529</c:v>
                </c:pt>
                <c:pt idx="32">
                  <c:v>5.3829040909345842</c:v>
                </c:pt>
                <c:pt idx="33">
                  <c:v>5.5803320898668609</c:v>
                </c:pt>
                <c:pt idx="34">
                  <c:v>5.7849538569323826</c:v>
                </c:pt>
                <c:pt idx="35">
                  <c:v>5.9967070623586771</c:v>
                </c:pt>
                <c:pt idx="36">
                  <c:v>6.2155272040680849</c:v>
                </c:pt>
                <c:pt idx="37">
                  <c:v>6.4413476273256656</c:v>
                </c:pt>
                <c:pt idx="38">
                  <c:v>6.6740995450429352</c:v>
                </c:pt>
                <c:pt idx="39">
                  <c:v>6.9137120587310399</c:v>
                </c:pt>
                <c:pt idx="40">
                  <c:v>7.1601121800971228</c:v>
                </c:pt>
                <c:pt idx="41">
                  <c:v>7.413224853277292</c:v>
                </c:pt>
                <c:pt idx="42">
                  <c:v>7.6729729776993381</c:v>
                </c:pt>
                <c:pt idx="43">
                  <c:v>7.9392774315683212</c:v>
                </c:pt>
                <c:pt idx="44">
                  <c:v>8.2120570959678467</c:v>
                </c:pt>
                <c:pt idx="45">
                  <c:v>8.4912288795696611</c:v>
                </c:pt>
                <c:pt idx="46">
                  <c:v>8.7767077439440868</c:v>
                </c:pt>
                <c:pt idx="47">
                  <c:v>9.0684067294635327</c:v>
                </c:pt>
                <c:pt idx="48">
                  <c:v>9.3662369817912605</c:v>
                </c:pt>
                <c:pt idx="49">
                  <c:v>9.6701077789472691</c:v>
                </c:pt>
                <c:pt idx="50">
                  <c:v>9.9799265589430703</c:v>
                </c:pt>
                <c:pt idx="51">
                  <c:v>10.295598947977009</c:v>
                </c:pt>
                <c:pt idx="52">
                  <c:v>10.617028789181393</c:v>
                </c:pt>
                <c:pt idx="53">
                  <c:v>10.94411817191283</c:v>
                </c:pt>
                <c:pt idx="54">
                  <c:v>11.276767461576757</c:v>
                </c:pt>
                <c:pt idx="55">
                  <c:v>11.614875329977089</c:v>
                </c:pt>
                <c:pt idx="56">
                  <c:v>11.958338786181791</c:v>
                </c:pt>
                <c:pt idx="57">
                  <c:v>12.307053207894899</c:v>
                </c:pt>
                <c:pt idx="58">
                  <c:v>12.660912373325488</c:v>
                </c:pt>
                <c:pt idx="59">
                  <c:v>13.019808493543856</c:v>
                </c:pt>
                <c:pt idx="60">
                  <c:v>13.383632245315077</c:v>
                </c:pt>
                <c:pt idx="61">
                  <c:v>13.752272804399924</c:v>
                </c:pt>
                <c:pt idx="62">
                  <c:v>14.125617879312999</c:v>
                </c:pt>
                <c:pt idx="63">
                  <c:v>14.503553745527809</c:v>
                </c:pt>
                <c:pt idx="64">
                  <c:v>14.885965280118352</c:v>
                </c:pt>
                <c:pt idx="65">
                  <c:v>15.272735996826697</c:v>
                </c:pt>
                <c:pt idx="66">
                  <c:v>15.663748081545792</c:v>
                </c:pt>
                <c:pt idx="67">
                  <c:v>16.058882428206822</c:v>
                </c:pt>
                <c:pt idx="68">
                  <c:v>16.458018675060039</c:v>
                </c:pt>
                <c:pt idx="69">
                  <c:v>16.861035241338133</c:v>
                </c:pt>
                <c:pt idx="70">
                  <c:v>17.267809364290905</c:v>
                </c:pt>
                <c:pt idx="71">
                  <c:v>17.678217136579988</c:v>
                </c:pt>
                <c:pt idx="72">
                  <c:v>18.092133544022246</c:v>
                </c:pt>
                <c:pt idx="73">
                  <c:v>18.509432503670265</c:v>
                </c:pt>
                <c:pt idx="74">
                  <c:v>18.929986902218467</c:v>
                </c:pt>
                <c:pt idx="75">
                  <c:v>19.353668634723071</c:v>
                </c:pt>
                <c:pt idx="76">
                  <c:v>19.780348643624031</c:v>
                </c:pt>
                <c:pt idx="77">
                  <c:v>20.209896958057314</c:v>
                </c:pt>
                <c:pt idx="78">
                  <c:v>20.642182733445214</c:v>
                </c:pt>
                <c:pt idx="79">
                  <c:v>21.077074291352893</c:v>
                </c:pt>
                <c:pt idx="80">
                  <c:v>21.514439159598933</c:v>
                </c:pt>
                <c:pt idx="81">
                  <c:v>21.954144112607612</c:v>
                </c:pt>
                <c:pt idx="82">
                  <c:v>22.396055211990721</c:v>
                </c:pt>
                <c:pt idx="83">
                  <c:v>22.840037847346501</c:v>
                </c:pt>
                <c:pt idx="84">
                  <c:v>23.285956777263287</c:v>
                </c:pt>
                <c:pt idx="85">
                  <c:v>23.733676170515277</c:v>
                </c:pt>
                <c:pt idx="86">
                  <c:v>24.183059647438157</c:v>
                </c:pt>
                <c:pt idx="87">
                  <c:v>24.633970321471576</c:v>
                </c:pt>
                <c:pt idx="88">
                  <c:v>25.086270840856148</c:v>
                </c:pt>
                <c:pt idx="89">
                  <c:v>25.539823430472136</c:v>
                </c:pt>
                <c:pt idx="90">
                  <c:v>25.994489933807092</c:v>
                </c:pt>
                <c:pt idx="91">
                  <c:v>26.450131855039629</c:v>
                </c:pt>
                <c:pt idx="92">
                  <c:v>26.906610401226651</c:v>
                </c:pt>
                <c:pt idx="93">
                  <c:v>27.363786524580966</c:v>
                </c:pt>
                <c:pt idx="94">
                  <c:v>27.821520964826657</c:v>
                </c:pt>
                <c:pt idx="95">
                  <c:v>28.279674291619038</c:v>
                </c:pt>
                <c:pt idx="96">
                  <c:v>28.738106947016551</c:v>
                </c:pt>
                <c:pt idx="97">
                  <c:v>29.196679287991401</c:v>
                </c:pt>
                <c:pt idx="98">
                  <c:v>29.655251628966255</c:v>
                </c:pt>
                <c:pt idx="99">
                  <c:v>30.113684284363753</c:v>
                </c:pt>
                <c:pt idx="100">
                  <c:v>30.571837611156138</c:v>
                </c:pt>
                <c:pt idx="101">
                  <c:v>31.029572051401832</c:v>
                </c:pt>
                <c:pt idx="102">
                  <c:v>31.486748174756155</c:v>
                </c:pt>
                <c:pt idx="103">
                  <c:v>31.943226720943166</c:v>
                </c:pt>
                <c:pt idx="104">
                  <c:v>32.398868642175707</c:v>
                </c:pt>
                <c:pt idx="105">
                  <c:v>32.853535145510655</c:v>
                </c:pt>
                <c:pt idx="106">
                  <c:v>33.307087735126657</c:v>
                </c:pt>
                <c:pt idx="107">
                  <c:v>33.759388254511222</c:v>
                </c:pt>
                <c:pt idx="108">
                  <c:v>34.210298928544638</c:v>
                </c:pt>
                <c:pt idx="109">
                  <c:v>34.659682405467514</c:v>
                </c:pt>
                <c:pt idx="110">
                  <c:v>35.107401798719515</c:v>
                </c:pt>
                <c:pt idx="111">
                  <c:v>35.553320728636294</c:v>
                </c:pt>
                <c:pt idx="112">
                  <c:v>35.997303363992081</c:v>
                </c:pt>
                <c:pt idx="113">
                  <c:v>36.439214463375187</c:v>
                </c:pt>
                <c:pt idx="114">
                  <c:v>36.878919416383866</c:v>
                </c:pt>
                <c:pt idx="115">
                  <c:v>37.316284284629901</c:v>
                </c:pt>
                <c:pt idx="116">
                  <c:v>37.751175842537577</c:v>
                </c:pt>
                <c:pt idx="117">
                  <c:v>38.183461617925481</c:v>
                </c:pt>
                <c:pt idx="118">
                  <c:v>38.613009932358764</c:v>
                </c:pt>
                <c:pt idx="119">
                  <c:v>39.039689941259738</c:v>
                </c:pt>
                <c:pt idx="120">
                  <c:v>39.463371673764328</c:v>
                </c:pt>
                <c:pt idx="121">
                  <c:v>39.883926072312534</c:v>
                </c:pt>
                <c:pt idx="122">
                  <c:v>40.301225031960556</c:v>
                </c:pt>
                <c:pt idx="123">
                  <c:v>40.715141439402814</c:v>
                </c:pt>
                <c:pt idx="124">
                  <c:v>41.125549211691897</c:v>
                </c:pt>
                <c:pt idx="125">
                  <c:v>41.532323334644659</c:v>
                </c:pt>
                <c:pt idx="126">
                  <c:v>41.935339900922756</c:v>
                </c:pt>
                <c:pt idx="127">
                  <c:v>42.334476147775973</c:v>
                </c:pt>
                <c:pt idx="128">
                  <c:v>42.729610494437011</c:v>
                </c:pt>
                <c:pt idx="129">
                  <c:v>43.120622579156105</c:v>
                </c:pt>
                <c:pt idx="130">
                  <c:v>43.507393295864453</c:v>
                </c:pt>
                <c:pt idx="131">
                  <c:v>43.889804830454992</c:v>
                </c:pt>
                <c:pt idx="132">
                  <c:v>44.267740696669797</c:v>
                </c:pt>
                <c:pt idx="133">
                  <c:v>44.641085771582873</c:v>
                </c:pt>
                <c:pt idx="134">
                  <c:v>45.009726330667725</c:v>
                </c:pt>
                <c:pt idx="135">
                  <c:v>45.373550082438946</c:v>
                </c:pt>
                <c:pt idx="136">
                  <c:v>45.732446202657307</c:v>
                </c:pt>
                <c:pt idx="137">
                  <c:v>46.086305368087906</c:v>
                </c:pt>
                <c:pt idx="138">
                  <c:v>46.435019789801018</c:v>
                </c:pt>
                <c:pt idx="139">
                  <c:v>46.778483246005713</c:v>
                </c:pt>
                <c:pt idx="140">
                  <c:v>47.116591114406049</c:v>
                </c:pt>
                <c:pt idx="141">
                  <c:v>47.449240404069968</c:v>
                </c:pt>
                <c:pt idx="142">
                  <c:v>47.776329786801405</c:v>
                </c:pt>
                <c:pt idx="143">
                  <c:v>48.09775962800579</c:v>
                </c:pt>
                <c:pt idx="144">
                  <c:v>48.413432017039725</c:v>
                </c:pt>
                <c:pt idx="145">
                  <c:v>48.723250797035533</c:v>
                </c:pt>
                <c:pt idx="146">
                  <c:v>49.027121594191541</c:v>
                </c:pt>
                <c:pt idx="147">
                  <c:v>49.324951846519269</c:v>
                </c:pt>
                <c:pt idx="148">
                  <c:v>49.616650832038708</c:v>
                </c:pt>
                <c:pt idx="149">
                  <c:v>49.902129696413141</c:v>
                </c:pt>
                <c:pt idx="150">
                  <c:v>50.181301480014959</c:v>
                </c:pt>
                <c:pt idx="151">
                  <c:v>50.454081144414474</c:v>
                </c:pt>
                <c:pt idx="152">
                  <c:v>50.720385598283464</c:v>
                </c:pt>
                <c:pt idx="153">
                  <c:v>50.980133722705503</c:v>
                </c:pt>
                <c:pt idx="154">
                  <c:v>51.233246395885686</c:v>
                </c:pt>
                <c:pt idx="155">
                  <c:v>51.479646517251766</c:v>
                </c:pt>
                <c:pt idx="156">
                  <c:v>51.719259030939867</c:v>
                </c:pt>
                <c:pt idx="157">
                  <c:v>51.952010948657133</c:v>
                </c:pt>
                <c:pt idx="158">
                  <c:v>52.177831371914721</c:v>
                </c:pt>
                <c:pt idx="159">
                  <c:v>52.396651513624121</c:v>
                </c:pt>
                <c:pt idx="160">
                  <c:v>52.608404719050412</c:v>
                </c:pt>
                <c:pt idx="161">
                  <c:v>52.813026486115945</c:v>
                </c:pt>
                <c:pt idx="162">
                  <c:v>53.010454485048214</c:v>
                </c:pt>
                <c:pt idx="163">
                  <c:v>53.200628577366246</c:v>
                </c:pt>
                <c:pt idx="164">
                  <c:v>53.383490834199264</c:v>
                </c:pt>
                <c:pt idx="165">
                  <c:v>53.558985553932395</c:v>
                </c:pt>
                <c:pt idx="166">
                  <c:v>53.727059279173965</c:v>
                </c:pt>
                <c:pt idx="167">
                  <c:v>53.887660813039091</c:v>
                </c:pt>
                <c:pt idx="168">
                  <c:v>54.040741234744779</c:v>
                </c:pt>
                <c:pt idx="169">
                  <c:v>54.186253914511653</c:v>
                </c:pt>
                <c:pt idx="170">
                  <c:v>54.324154527767845</c:v>
                </c:pt>
                <c:pt idx="171">
                  <c:v>54.454401068650682</c:v>
                </c:pt>
                <c:pt idx="172">
                  <c:v>54.576953862802085</c:v>
                </c:pt>
                <c:pt idx="173">
                  <c:v>54.691775579453761</c:v>
                </c:pt>
                <c:pt idx="174">
                  <c:v>54.798831242798514</c:v>
                </c:pt>
                <c:pt idx="175">
                  <c:v>54.898088242644221</c:v>
                </c:pt>
                <c:pt idx="176">
                  <c:v>54.989516344347194</c:v>
                </c:pt>
                <c:pt idx="177">
                  <c:v>55.073087698021979</c:v>
                </c:pt>
                <c:pt idx="178">
                  <c:v>55.148776847024678</c:v>
                </c:pt>
                <c:pt idx="179">
                  <c:v>55.216560735707276</c:v>
                </c:pt>
                <c:pt idx="180">
                  <c:v>55.276418716440652</c:v>
                </c:pt>
                <c:pt idx="181">
                  <c:v>55.328332555904012</c:v>
                </c:pt>
                <c:pt idx="182">
                  <c:v>55.372286440638959</c:v>
                </c:pt>
                <c:pt idx="183">
                  <c:v>55.408266981866404</c:v>
                </c:pt>
                <c:pt idx="184">
                  <c:v>55.43626321956495</c:v>
                </c:pt>
                <c:pt idx="185">
                  <c:v>55.456266625809377</c:v>
                </c:pt>
                <c:pt idx="186">
                  <c:v>55.468271107368366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70E4-4AF0-A166-A00B1AF69E15}"/>
            </c:ext>
          </c:extLst>
        </c:ser>
        <c:ser>
          <c:idx val="11"/>
          <c:order val="2"/>
          <c:tx>
            <c:strRef>
              <c:f>Calculation1!$AI$5</c:f>
              <c:strCache>
                <c:ptCount val="1"/>
                <c:pt idx="0">
                  <c:v>z(Ex2)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Calculation1!$AI$6:$AI$189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-0.32145881484082317</c:v>
                </c:pt>
                <c:pt idx="2">
                  <c:v>-0.35914893244347645</c:v>
                </c:pt>
                <c:pt idx="3">
                  <c:v>-0.38092675699886258</c:v>
                </c:pt>
                <c:pt idx="4">
                  <c:v>-0.39579612210358139</c:v>
                </c:pt>
                <c:pt idx="5">
                  <c:v>-0.40672683484420685</c:v>
                </c:pt>
                <c:pt idx="6">
                  <c:v>-0.41512055249639479</c:v>
                </c:pt>
                <c:pt idx="7">
                  <c:v>-0.42175519577448844</c:v>
                </c:pt>
                <c:pt idx="8">
                  <c:v>-0.42710642409838417</c:v>
                </c:pt>
                <c:pt idx="9">
                  <c:v>-0.43148489312557475</c:v>
                </c:pt>
                <c:pt idx="10">
                  <c:v>-0.43510356083035728</c:v>
                </c:pt>
                <c:pt idx="11">
                  <c:v>-0.4381139821741819</c:v>
                </c:pt>
                <c:pt idx="12">
                  <c:v>-0.44062730033319569</c:v>
                </c:pt>
                <c:pt idx="13">
                  <c:v>-0.44630107379055795</c:v>
                </c:pt>
                <c:pt idx="14">
                  <c:v>-0.44920578899618596</c:v>
                </c:pt>
                <c:pt idx="15">
                  <c:v>-0.45024580399308795</c:v>
                </c:pt>
                <c:pt idx="16">
                  <c:v>-0.44991131140194351</c:v>
                </c:pt>
                <c:pt idx="17">
                  <c:v>-0.44849219356940007</c:v>
                </c:pt>
                <c:pt idx="18">
                  <c:v>-0.44617143282305105</c:v>
                </c:pt>
                <c:pt idx="19">
                  <c:v>-0.44307061354285593</c:v>
                </c:pt>
                <c:pt idx="20">
                  <c:v>-0.43927398268300816</c:v>
                </c:pt>
                <c:pt idx="21">
                  <c:v>-0.43484201852097509</c:v>
                </c:pt>
                <c:pt idx="22">
                  <c:v>-0.429819491545822</c:v>
                </c:pt>
                <c:pt idx="23">
                  <c:v>-0.42424046398435522</c:v>
                </c:pt>
                <c:pt idx="24">
                  <c:v>-0.41813150514785286</c:v>
                </c:pt>
                <c:pt idx="25">
                  <c:v>-0.41151382442729995</c:v>
                </c:pt>
                <c:pt idx="26">
                  <c:v>-0.40440472473301065</c:v>
                </c:pt>
                <c:pt idx="27">
                  <c:v>-0.39681861635485088</c:v>
                </c:pt>
                <c:pt idx="28">
                  <c:v>-0.3887677389389354</c:v>
                </c:pt>
                <c:pt idx="29">
                  <c:v>-0.38026268511515415</c:v>
                </c:pt>
                <c:pt idx="30">
                  <c:v>-0.37131278652795846</c:v>
                </c:pt>
                <c:pt idx="31">
                  <c:v>-0.36192640263182713</c:v>
                </c:pt>
                <c:pt idx="32">
                  <c:v>-0.35211113961567664</c:v>
                </c:pt>
                <c:pt idx="33">
                  <c:v>-0.34187401835209275</c:v>
                </c:pt>
                <c:pt idx="34">
                  <c:v>-0.33122160463880534</c:v>
                </c:pt>
                <c:pt idx="35">
                  <c:v>-0.32016011119063281</c:v>
                </c:pt>
                <c:pt idx="36">
                  <c:v>-0.30869547821921045</c:v>
                </c:pt>
                <c:pt idx="37">
                  <c:v>-0.29683343760694225</c:v>
                </c:pt>
                <c:pt idx="38">
                  <c:v>-0.28457956438466481</c:v>
                </c:pt>
                <c:pt idx="39">
                  <c:v>-0.27193931829184481</c:v>
                </c:pt>
                <c:pt idx="40">
                  <c:v>-0.25891807752226176</c:v>
                </c:pt>
                <c:pt idx="41">
                  <c:v>-0.24552116626183418</c:v>
                </c:pt>
                <c:pt idx="42">
                  <c:v>-0.23175387725700139</c:v>
                </c:pt>
                <c:pt idx="43">
                  <c:v>-0.21762149037618164</c:v>
                </c:pt>
                <c:pt idx="44">
                  <c:v>-0.2031292879182669</c:v>
                </c:pt>
                <c:pt idx="45">
                  <c:v>-0.18828256726307577</c:v>
                </c:pt>
                <c:pt idx="46">
                  <c:v>-0.17308665133646414</c:v>
                </c:pt>
                <c:pt idx="47">
                  <c:v>-0.15754689726813351</c:v>
                </c:pt>
                <c:pt idx="48">
                  <c:v>-0.14166870354635738</c:v>
                </c:pt>
                <c:pt idx="49">
                  <c:v>-0.1254575159158812</c:v>
                </c:pt>
                <c:pt idx="50">
                  <c:v>-0.10891883221944104</c:v>
                </c:pt>
                <c:pt idx="51">
                  <c:v>-9.2058206346941687E-2</c:v>
                </c:pt>
                <c:pt idx="52">
                  <c:v>-7.4881251427215467E-2</c:v>
                </c:pt>
                <c:pt idx="53">
                  <c:v>-5.7393642373879485E-2</c:v>
                </c:pt>
                <c:pt idx="54">
                  <c:v>-3.9601117877894873E-2</c:v>
                </c:pt>
                <c:pt idx="55">
                  <c:v>-2.1509481924082616E-2</c:v>
                </c:pt>
                <c:pt idx="56">
                  <c:v>-3.1246048963041169E-3</c:v>
                </c:pt>
                <c:pt idx="57">
                  <c:v>1.5547575674238473E-2</c:v>
                </c:pt>
                <c:pt idx="58">
                  <c:v>3.4501054671588614E-2</c:v>
                </c:pt>
                <c:pt idx="59">
                  <c:v>5.3729759229497291E-2</c:v>
                </c:pt>
                <c:pt idx="60">
                  <c:v>7.3227548804543047E-2</c:v>
                </c:pt>
                <c:pt idx="61">
                  <c:v>9.2988215459522086E-2</c:v>
                </c:pt>
                <c:pt idx="62">
                  <c:v>0.113005484332748</c:v>
                </c:pt>
                <c:pt idx="63">
                  <c:v>0.1332730142722878</c:v>
                </c:pt>
                <c:pt idx="64">
                  <c:v>0.15378439861700247</c:v>
                </c:pt>
                <c:pt idx="65">
                  <c:v>0.17453316610866415</c:v>
                </c:pt>
                <c:pt idx="66">
                  <c:v>0.19551278192144994</c:v>
                </c:pt>
                <c:pt idx="67">
                  <c:v>0.21671664879684349</c:v>
                </c:pt>
                <c:pt idx="68">
                  <c:v>0.23813810827343568</c:v>
                </c:pt>
                <c:pt idx="69">
                  <c:v>0.25977044200237387</c:v>
                </c:pt>
                <c:pt idx="70">
                  <c:v>0.28160687314027821</c:v>
                </c:pt>
                <c:pt idx="71">
                  <c:v>0.3036405678123591</c:v>
                </c:pt>
                <c:pt idx="72">
                  <c:v>0.32586463663926007</c:v>
                </c:pt>
                <c:pt idx="73">
                  <c:v>0.34827213632182724</c:v>
                </c:pt>
                <c:pt idx="74">
                  <c:v>0.37085607127859083</c:v>
                </c:pt>
                <c:pt idx="75">
                  <c:v>0.39360939533124795</c:v>
                </c:pt>
                <c:pt idx="76">
                  <c:v>0.41652501343386539</c:v>
                </c:pt>
                <c:pt idx="77">
                  <c:v>0.43959578344191375</c:v>
                </c:pt>
                <c:pt idx="78">
                  <c:v>0.46281451791754197</c:v>
                </c:pt>
                <c:pt idx="79">
                  <c:v>0.48617398596781086</c:v>
                </c:pt>
                <c:pt idx="80">
                  <c:v>0.50966691511282503</c:v>
                </c:pt>
                <c:pt idx="81">
                  <c:v>0.5332859931809234</c:v>
                </c:pt>
                <c:pt idx="82">
                  <c:v>0.55702387022826405</c:v>
                </c:pt>
                <c:pt idx="83">
                  <c:v>0.58087316048029214</c:v>
                </c:pt>
                <c:pt idx="84">
                  <c:v>0.60482644429271659</c:v>
                </c:pt>
                <c:pt idx="85">
                  <c:v>0.62887627012971981</c:v>
                </c:pt>
                <c:pt idx="86">
                  <c:v>0.6530151565572363</c:v>
                </c:pt>
                <c:pt idx="87">
                  <c:v>0.67723559424919066</c:v>
                </c:pt>
                <c:pt idx="88">
                  <c:v>0.70153004800466534</c:v>
                </c:pt>
                <c:pt idx="89">
                  <c:v>0.72589095877400522</c:v>
                </c:pt>
                <c:pt idx="90">
                  <c:v>0.75031074569190559</c:v>
                </c:pt>
                <c:pt idx="91">
                  <c:v>0.77478180811554742</c:v>
                </c:pt>
                <c:pt idx="92">
                  <c:v>0.79929652766586856</c:v>
                </c:pt>
                <c:pt idx="93">
                  <c:v>0.82384727027004245</c:v>
                </c:pt>
                <c:pt idx="94">
                  <c:v>0.84842638820324046</c:v>
                </c:pt>
                <c:pt idx="95">
                  <c:v>0.87302622212772185</c:v>
                </c:pt>
                <c:pt idx="96">
                  <c:v>0.89763910312727668</c:v>
                </c:pt>
                <c:pt idx="97">
                  <c:v>0.92225735473499082</c:v>
                </c:pt>
                <c:pt idx="98">
                  <c:v>0.94687329495226125</c:v>
                </c:pt>
                <c:pt idx="99">
                  <c:v>0.97147923825691052</c:v>
                </c:pt>
                <c:pt idx="100">
                  <c:v>0.99606749759818902</c:v>
                </c:pt>
                <c:pt idx="101">
                  <c:v>1.020630386376346</c:v>
                </c:pt>
                <c:pt idx="102">
                  <c:v>1.0451602204043542</c:v>
                </c:pt>
                <c:pt idx="103">
                  <c:v>1.0696493198492534</c:v>
                </c:pt>
                <c:pt idx="104">
                  <c:v>1.0940900111504366</c:v>
                </c:pt>
                <c:pt idx="105">
                  <c:v>1.1184746289120386</c:v>
                </c:pt>
                <c:pt idx="106">
                  <c:v>1.1427955177664342</c:v>
                </c:pt>
                <c:pt idx="107">
                  <c:v>1.1670450342056251</c:v>
                </c:pt>
                <c:pt idx="108">
                  <c:v>1.1912155483770928</c:v>
                </c:pt>
                <c:pt idx="109">
                  <c:v>1.21529944584042</c:v>
                </c:pt>
                <c:pt idx="110">
                  <c:v>1.2392891292807222</c:v>
                </c:pt>
                <c:pt idx="111">
                  <c:v>1.2631770201745876</c:v>
                </c:pt>
                <c:pt idx="112">
                  <c:v>1.286955560403872</c:v>
                </c:pt>
                <c:pt idx="113">
                  <c:v>1.3106172138122973</c:v>
                </c:pt>
                <c:pt idx="114">
                  <c:v>1.3341544676993182</c:v>
                </c:pt>
                <c:pt idx="115">
                  <c:v>1.357559834245222</c:v>
                </c:pt>
                <c:pt idx="116">
                  <c:v>1.3808258518608472</c:v>
                </c:pt>
                <c:pt idx="117">
                  <c:v>1.4039450864546121</c:v>
                </c:pt>
                <c:pt idx="118">
                  <c:v>1.4269101326088298</c:v>
                </c:pt>
                <c:pt idx="119">
                  <c:v>1.4497136146564162</c:v>
                </c:pt>
                <c:pt idx="120">
                  <c:v>1.472348187648123</c:v>
                </c:pt>
                <c:pt idx="121">
                  <c:v>1.4948065381993543</c:v>
                </c:pt>
                <c:pt idx="122">
                  <c:v>1.5170813852043341</c:v>
                </c:pt>
                <c:pt idx="123">
                  <c:v>1.5391654804039963</c:v>
                </c:pt>
                <c:pt idx="124">
                  <c:v>1.5610516087923061</c:v>
                </c:pt>
                <c:pt idx="125">
                  <c:v>1.5827325888438517</c:v>
                </c:pt>
                <c:pt idx="126">
                  <c:v>1.6042012725433972</c:v>
                </c:pt>
                <c:pt idx="127">
                  <c:v>1.6254505451955907</c:v>
                </c:pt>
                <c:pt idx="128">
                  <c:v>1.6464733249901828</c:v>
                </c:pt>
                <c:pt idx="129">
                  <c:v>1.6672625622947805</c:v>
                </c:pt>
                <c:pt idx="130">
                  <c:v>1.6878112386433608</c:v>
                </c:pt>
                <c:pt idx="131">
                  <c:v>1.7081123653842847</c:v>
                </c:pt>
                <c:pt idx="132">
                  <c:v>1.7281589819464203</c:v>
                </c:pt>
                <c:pt idx="133">
                  <c:v>1.7479441536758993</c:v>
                </c:pt>
                <c:pt idx="134">
                  <c:v>1.7674609691889889</c:v>
                </c:pt>
                <c:pt idx="135">
                  <c:v>1.7867025371782581</c:v>
                </c:pt>
                <c:pt idx="136">
                  <c:v>1.8056619825994487</c:v>
                </c:pt>
                <c:pt idx="137">
                  <c:v>1.8243324421549394</c:v>
                </c:pt>
                <c:pt idx="138">
                  <c:v>1.8427070589760453</c:v>
                </c:pt>
                <c:pt idx="139">
                  <c:v>1.8607789763901921</c:v>
                </c:pt>
                <c:pt idx="140">
                  <c:v>1.8785413306396683</c:v>
                </c:pt>
                <c:pt idx="141">
                  <c:v>1.895987242395565</c:v>
                </c:pt>
                <c:pt idx="142">
                  <c:v>1.9131098068827759</c:v>
                </c:pt>
                <c:pt idx="143">
                  <c:v>1.9299020823984834</c:v>
                </c:pt>
                <c:pt idx="144">
                  <c:v>1.9463570769661716</c:v>
                </c:pt>
                <c:pt idx="145">
                  <c:v>1.96246773281803</c:v>
                </c:pt>
                <c:pt idx="146">
                  <c:v>1.9782269083387474</c:v>
                </c:pt>
                <c:pt idx="147">
                  <c:v>1.9936273570302274</c:v>
                </c:pt>
                <c:pt idx="148">
                  <c:v>2.008661702966378</c:v>
                </c:pt>
                <c:pt idx="149">
                  <c:v>2.0233224120952005</c:v>
                </c:pt>
                <c:pt idx="150">
                  <c:v>2.0376017586063004</c:v>
                </c:pt>
                <c:pt idx="151">
                  <c:v>2.0514917854078702</c:v>
                </c:pt>
                <c:pt idx="152">
                  <c:v>2.0649842575382924</c:v>
                </c:pt>
                <c:pt idx="153">
                  <c:v>2.0780706070605022</c:v>
                </c:pt>
                <c:pt idx="154">
                  <c:v>2.0907418676344505</c:v>
                </c:pt>
                <c:pt idx="155">
                  <c:v>2.1029885965106749</c:v>
                </c:pt>
                <c:pt idx="156">
                  <c:v>2.1148007811039347</c:v>
                </c:pt>
                <c:pt idx="157">
                  <c:v>2.1261677265458792</c:v>
                </c:pt>
                <c:pt idx="158">
                  <c:v>2.1370779196191365</c:v>
                </c:pt>
                <c:pt idx="159">
                  <c:v>2.1475188631568587</c:v>
                </c:pt>
                <c:pt idx="160">
                  <c:v>2.1574768732322012</c:v>
                </c:pt>
                <c:pt idx="161">
                  <c:v>2.1669368290906585</c:v>
                </c:pt>
                <c:pt idx="162">
                  <c:v>2.1758818625487422</c:v>
                </c:pt>
                <c:pt idx="163">
                  <c:v>2.1842929691354267</c:v>
                </c:pt>
                <c:pt idx="164">
                  <c:v>2.192148517055581</c:v>
                </c:pt>
                <c:pt idx="165">
                  <c:v>2.1994236213061713</c:v>
                </c:pt>
                <c:pt idx="166">
                  <c:v>2.2060893377525423</c:v>
                </c:pt>
                <c:pt idx="167">
                  <c:v>2.2121116137707202</c:v>
                </c:pt>
                <c:pt idx="168">
                  <c:v>2.2174499051673302</c:v>
                </c:pt>
                <c:pt idx="169">
                  <c:v>2.2220553286244344</c:v>
                </c:pt>
                <c:pt idx="170">
                  <c:v>2.2258681568125502</c:v>
                </c:pt>
                <c:pt idx="171">
                  <c:v>2.2288143658811208</c:v>
                </c:pt>
                <c:pt idx="172">
                  <c:v>2.2308007883942906</c:v>
                </c:pt>
                <c:pt idx="173">
                  <c:v>2.2317081659803328</c:v>
                </c:pt>
                <c:pt idx="174">
                  <c:v>2.2313809550201991</c:v>
                </c:pt>
                <c:pt idx="175">
                  <c:v>2.2296119606985183</c:v>
                </c:pt>
                <c:pt idx="176">
                  <c:v>2.2261184458710814</c:v>
                </c:pt>
                <c:pt idx="177">
                  <c:v>2.2205036119688519</c:v>
                </c:pt>
                <c:pt idx="178">
                  <c:v>2.2121917617663263</c:v>
                </c:pt>
                <c:pt idx="179">
                  <c:v>2.20031332915674</c:v>
                </c:pt>
                <c:pt idx="180">
                  <c:v>2.1834874538411393</c:v>
                </c:pt>
                <c:pt idx="181">
                  <c:v>2.1593756326321425</c:v>
                </c:pt>
                <c:pt idx="182">
                  <c:v>2.1236598339110366</c:v>
                </c:pt>
                <c:pt idx="183">
                  <c:v>2.0673123804494762</c:v>
                </c:pt>
              </c:numCache>
            </c:numRef>
          </c:xVal>
          <c:yVal>
            <c:numRef>
              <c:f>Calculation1!$AH$6:$AH$189</c:f>
              <c:numCache>
                <c:formatCode>General</c:formatCode>
                <c:ptCount val="184"/>
                <c:pt idx="0">
                  <c:v>2.3921287014097459</c:v>
                </c:pt>
                <c:pt idx="1">
                  <c:v>2.3956569202335523</c:v>
                </c:pt>
                <c:pt idx="2">
                  <c:v>2.3998965321712227</c:v>
                </c:pt>
                <c:pt idx="3">
                  <c:v>2.404847418026808</c:v>
                </c:pt>
                <c:pt idx="4">
                  <c:v>2.4105094386070043</c:v>
                </c:pt>
                <c:pt idx="5">
                  <c:v>2.4168824347250784</c:v>
                </c:pt>
                <c:pt idx="6">
                  <c:v>2.4239662272053479</c:v>
                </c:pt>
                <c:pt idx="7">
                  <c:v>2.4317606168882051</c:v>
                </c:pt>
                <c:pt idx="8">
                  <c:v>2.4402653846357332</c:v>
                </c:pt>
                <c:pt idx="9">
                  <c:v>2.4494802913378528</c:v>
                </c:pt>
                <c:pt idx="10">
                  <c:v>2.4594050779190582</c:v>
                </c:pt>
                <c:pt idx="11">
                  <c:v>2.4700394653456783</c:v>
                </c:pt>
                <c:pt idx="12">
                  <c:v>2.4813831546337539</c:v>
                </c:pt>
                <c:pt idx="13">
                  <c:v>2.523728030269563</c:v>
                </c:pt>
                <c:pt idx="14">
                  <c:v>2.5737414725195364</c:v>
                </c:pt>
                <c:pt idx="15">
                  <c:v>2.6314082468046749</c:v>
                </c:pt>
                <c:pt idx="16">
                  <c:v>2.6967107872669089</c:v>
                </c:pt>
                <c:pt idx="17">
                  <c:v>2.769629202119809</c:v>
                </c:pt>
                <c:pt idx="18">
                  <c:v>2.8501412797078309</c:v>
                </c:pt>
                <c:pt idx="19">
                  <c:v>2.9382224952722034</c:v>
                </c:pt>
                <c:pt idx="20">
                  <c:v>3.0338460184214142</c:v>
                </c:pt>
                <c:pt idx="21">
                  <c:v>3.1369827213039727</c:v>
                </c:pt>
                <c:pt idx="22">
                  <c:v>3.2476011874810808</c:v>
                </c:pt>
                <c:pt idx="23">
                  <c:v>3.3656677214963544</c:v>
                </c:pt>
                <c:pt idx="24">
                  <c:v>3.4911463591397975</c:v>
                </c:pt>
                <c:pt idx="25">
                  <c:v>3.6239988784028405</c:v>
                </c:pt>
                <c:pt idx="26">
                  <c:v>3.7641848111211473</c:v>
                </c:pt>
                <c:pt idx="27">
                  <c:v>3.9116614553016014</c:v>
                </c:pt>
                <c:pt idx="28">
                  <c:v>4.0663838881297458</c:v>
                </c:pt>
                <c:pt idx="29">
                  <c:v>4.2283049796537142</c:v>
                </c:pt>
                <c:pt idx="30">
                  <c:v>4.3973754071404585</c:v>
                </c:pt>
                <c:pt idx="31">
                  <c:v>4.5735436700999479</c:v>
                </c:pt>
                <c:pt idx="32">
                  <c:v>4.7567561059727019</c:v>
                </c:pt>
                <c:pt idx="33">
                  <c:v>4.9469569064759362</c:v>
                </c:pt>
                <c:pt idx="34">
                  <c:v>5.1440881346033009</c:v>
                </c:pt>
                <c:pt idx="35">
                  <c:v>5.3480897422730571</c:v>
                </c:pt>
                <c:pt idx="36">
                  <c:v>5.5588995886193047</c:v>
                </c:pt>
                <c:pt idx="37">
                  <c:v>5.7764534589206704</c:v>
                </c:pt>
                <c:pt idx="38">
                  <c:v>6.0006850841607857</c:v>
                </c:pt>
                <c:pt idx="39">
                  <c:v>6.2315261612144113</c:v>
                </c:pt>
                <c:pt idx="40">
                  <c:v>6.4689063736532759</c:v>
                </c:pt>
                <c:pt idx="41">
                  <c:v>6.7127534131651103</c:v>
                </c:pt>
                <c:pt idx="42">
                  <c:v>6.9629930015794841</c:v>
                </c:pt>
                <c:pt idx="43">
                  <c:v>7.2195489134936395</c:v>
                </c:pt>
                <c:pt idx="44">
                  <c:v>7.4823429994914967</c:v>
                </c:pt>
                <c:pt idx="45">
                  <c:v>7.7512952099487116</c:v>
                </c:pt>
                <c:pt idx="46">
                  <c:v>8.0263236194165906</c:v>
                </c:pt>
                <c:pt idx="47">
                  <c:v>8.3073444515773396</c:v>
                </c:pt>
                <c:pt idx="48">
                  <c:v>8.5942721047631743</c:v>
                </c:pt>
                <c:pt idx="49">
                  <c:v>8.8870191780314087</c:v>
                </c:pt>
                <c:pt idx="50">
                  <c:v>9.1854964977876179</c:v>
                </c:pt>
                <c:pt idx="51">
                  <c:v>9.4896131449487875</c:v>
                </c:pt>
                <c:pt idx="52">
                  <c:v>9.7992764826381524</c:v>
                </c:pt>
                <c:pt idx="53">
                  <c:v>10.114392184403272</c:v>
                </c:pt>
                <c:pt idx="54">
                  <c:v>10.4348642629488</c:v>
                </c:pt>
                <c:pt idx="55">
                  <c:v>10.76059509937512</c:v>
                </c:pt>
                <c:pt idx="56">
                  <c:v>11.091485472914037</c:v>
                </c:pt>
                <c:pt idx="57">
                  <c:v>11.427434591152362</c:v>
                </c:pt>
                <c:pt idx="58">
                  <c:v>11.768340120734271</c:v>
                </c:pt>
                <c:pt idx="59">
                  <c:v>12.114098218533025</c:v>
                </c:pt>
                <c:pt idx="60">
                  <c:v>12.4646035632826</c:v>
                </c:pt>
                <c:pt idx="61">
                  <c:v>12.819749387659563</c:v>
                </c:pt>
                <c:pt idx="62">
                  <c:v>13.179427510805436</c:v>
                </c:pt>
                <c:pt idx="63">
                  <c:v>13.543528371279626</c:v>
                </c:pt>
                <c:pt idx="64">
                  <c:v>13.911941060432909</c:v>
                </c:pt>
                <c:pt idx="65">
                  <c:v>14.28455335619128</c:v>
                </c:pt>
                <c:pt idx="66">
                  <c:v>14.661251757239864</c:v>
                </c:pt>
                <c:pt idx="67">
                  <c:v>15.041921517596551</c:v>
                </c:pt>
                <c:pt idx="68">
                  <c:v>15.426446681564705</c:v>
                </c:pt>
                <c:pt idx="69">
                  <c:v>15.814710119054402</c:v>
                </c:pt>
                <c:pt idx="70">
                  <c:v>16.206593561261389</c:v>
                </c:pt>
                <c:pt idx="71">
                  <c:v>16.601977636692908</c:v>
                </c:pt>
                <c:pt idx="72">
                  <c:v>17.000741907529417</c:v>
                </c:pt>
                <c:pt idx="73">
                  <c:v>17.402764906311091</c:v>
                </c:pt>
                <c:pt idx="74">
                  <c:v>17.807924172938023</c:v>
                </c:pt>
                <c:pt idx="75">
                  <c:v>18.216096291972747</c:v>
                </c:pt>
                <c:pt idx="76">
                  <c:v>18.627156930233731</c:v>
                </c:pt>
                <c:pt idx="77">
                  <c:v>19.040980874668534</c:v>
                </c:pt>
                <c:pt idx="78">
                  <c:v>19.457442070494885</c:v>
                </c:pt>
                <c:pt idx="79">
                  <c:v>19.876413659598178</c:v>
                </c:pt>
                <c:pt idx="80">
                  <c:v>20.297768019173709</c:v>
                </c:pt>
                <c:pt idx="81">
                  <c:v>20.721376800601796</c:v>
                </c:pt>
                <c:pt idx="82">
                  <c:v>21.147110968544023</c:v>
                </c:pt>
                <c:pt idx="83">
                  <c:v>21.574840840248655</c:v>
                </c:pt>
                <c:pt idx="84">
                  <c:v>22.004436125053275</c:v>
                </c:pt>
                <c:pt idx="85">
                  <c:v>22.435765964072523</c:v>
                </c:pt>
                <c:pt idx="86">
                  <c:v>22.868698970059064</c:v>
                </c:pt>
                <c:pt idx="87">
                  <c:v>23.303103267425357</c:v>
                </c:pt>
                <c:pt idx="88">
                  <c:v>23.73884653241425</c:v>
                </c:pt>
                <c:pt idx="89">
                  <c:v>24.175796033406087</c:v>
                </c:pt>
                <c:pt idx="90">
                  <c:v>24.613818671350057</c:v>
                </c:pt>
                <c:pt idx="91">
                  <c:v>25.052781020307403</c:v>
                </c:pt>
                <c:pt idx="92">
                  <c:v>25.492549368094313</c:v>
                </c:pt>
                <c:pt idx="93">
                  <c:v>25.932989757011917</c:v>
                </c:pt>
                <c:pt idx="94">
                  <c:v>26.37396802465112</c:v>
                </c:pt>
                <c:pt idx="95">
                  <c:v>26.815349844759741</c:v>
                </c:pt>
                <c:pt idx="96">
                  <c:v>27.257000768159614</c:v>
                </c:pt>
                <c:pt idx="97">
                  <c:v>27.698786263701095</c:v>
                </c:pt>
                <c:pt idx="98">
                  <c:v>28.140571759242576</c:v>
                </c:pt>
                <c:pt idx="99">
                  <c:v>28.582222682642442</c:v>
                </c:pt>
                <c:pt idx="100">
                  <c:v>29.023604502751059</c:v>
                </c:pt>
                <c:pt idx="101">
                  <c:v>29.464582770390269</c:v>
                </c:pt>
                <c:pt idx="102">
                  <c:v>29.905023159307881</c:v>
                </c:pt>
                <c:pt idx="103">
                  <c:v>30.344791507094783</c:v>
                </c:pt>
                <c:pt idx="104">
                  <c:v>30.78375385605213</c:v>
                </c:pt>
                <c:pt idx="105">
                  <c:v>31.221776493996092</c:v>
                </c:pt>
                <c:pt idx="106">
                  <c:v>31.658725994987943</c:v>
                </c:pt>
                <c:pt idx="107">
                  <c:v>32.094469259976833</c:v>
                </c:pt>
                <c:pt idx="108">
                  <c:v>32.528873557343125</c:v>
                </c:pt>
                <c:pt idx="109">
                  <c:v>32.96180656332966</c:v>
                </c:pt>
                <c:pt idx="110">
                  <c:v>33.393136402348915</c:v>
                </c:pt>
                <c:pt idx="111">
                  <c:v>33.822731687153535</c:v>
                </c:pt>
                <c:pt idx="112">
                  <c:v>34.25046155885817</c:v>
                </c:pt>
                <c:pt idx="113">
                  <c:v>34.676195726800394</c:v>
                </c:pt>
                <c:pt idx="114">
                  <c:v>35.09980450822848</c:v>
                </c:pt>
                <c:pt idx="115">
                  <c:v>35.521158867804004</c:v>
                </c:pt>
                <c:pt idx="116">
                  <c:v>35.940130456907298</c:v>
                </c:pt>
                <c:pt idx="117">
                  <c:v>36.356591652733655</c:v>
                </c:pt>
                <c:pt idx="118">
                  <c:v>36.770415597168459</c:v>
                </c:pt>
                <c:pt idx="119">
                  <c:v>37.181476235429443</c:v>
                </c:pt>
                <c:pt idx="120">
                  <c:v>37.58964835446416</c:v>
                </c:pt>
                <c:pt idx="121">
                  <c:v>37.994807621091091</c:v>
                </c:pt>
                <c:pt idx="122">
                  <c:v>38.396830619872773</c:v>
                </c:pt>
                <c:pt idx="123">
                  <c:v>38.795594890709282</c:v>
                </c:pt>
                <c:pt idx="124">
                  <c:v>39.190978966140797</c:v>
                </c:pt>
                <c:pt idx="125">
                  <c:v>39.582862408347779</c:v>
                </c:pt>
                <c:pt idx="126">
                  <c:v>39.971125845837477</c:v>
                </c:pt>
                <c:pt idx="127">
                  <c:v>40.355651009805634</c:v>
                </c:pt>
                <c:pt idx="128">
                  <c:v>40.736320770162322</c:v>
                </c:pt>
                <c:pt idx="129">
                  <c:v>41.113019171210908</c:v>
                </c:pt>
                <c:pt idx="130">
                  <c:v>41.485631466969281</c:v>
                </c:pt>
                <c:pt idx="131">
                  <c:v>41.854044156122562</c:v>
                </c:pt>
                <c:pt idx="132">
                  <c:v>42.21814501659675</c:v>
                </c:pt>
                <c:pt idx="133">
                  <c:v>42.577823139742627</c:v>
                </c:pt>
                <c:pt idx="134">
                  <c:v>42.932968964119596</c:v>
                </c:pt>
                <c:pt idx="135">
                  <c:v>43.283474308869167</c:v>
                </c:pt>
                <c:pt idx="136">
                  <c:v>43.62923240666791</c:v>
                </c:pt>
                <c:pt idx="137">
                  <c:v>43.970137936249827</c:v>
                </c:pt>
                <c:pt idx="138">
                  <c:v>44.30608705448816</c:v>
                </c:pt>
                <c:pt idx="139">
                  <c:v>44.636977428027066</c:v>
                </c:pt>
                <c:pt idx="140">
                  <c:v>44.962708264453383</c:v>
                </c:pt>
                <c:pt idx="141">
                  <c:v>45.283180342998911</c:v>
                </c:pt>
                <c:pt idx="142">
                  <c:v>45.598296044764034</c:v>
                </c:pt>
                <c:pt idx="143">
                  <c:v>45.907959382453406</c:v>
                </c:pt>
                <c:pt idx="144">
                  <c:v>46.212076029614572</c:v>
                </c:pt>
                <c:pt idx="145">
                  <c:v>46.510553349370774</c:v>
                </c:pt>
                <c:pt idx="146">
                  <c:v>46.803300422639012</c:v>
                </c:pt>
                <c:pt idx="147">
                  <c:v>47.090228075824847</c:v>
                </c:pt>
                <c:pt idx="148">
                  <c:v>47.371248907985596</c:v>
                </c:pt>
                <c:pt idx="149">
                  <c:v>47.646277317453475</c:v>
                </c:pt>
                <c:pt idx="150">
                  <c:v>47.915229527910697</c:v>
                </c:pt>
                <c:pt idx="151">
                  <c:v>48.17802361390855</c:v>
                </c:pt>
                <c:pt idx="152">
                  <c:v>48.434579525822699</c:v>
                </c:pt>
                <c:pt idx="153">
                  <c:v>48.684819114237079</c:v>
                </c:pt>
                <c:pt idx="154">
                  <c:v>48.928666153748921</c:v>
                </c:pt>
                <c:pt idx="155">
                  <c:v>49.166046366187778</c:v>
                </c:pt>
                <c:pt idx="156">
                  <c:v>49.396887443241404</c:v>
                </c:pt>
                <c:pt idx="157">
                  <c:v>49.621119068481519</c:v>
                </c:pt>
                <c:pt idx="158">
                  <c:v>49.838672938782885</c:v>
                </c:pt>
                <c:pt idx="159">
                  <c:v>50.049482785129129</c:v>
                </c:pt>
                <c:pt idx="160">
                  <c:v>50.253484392798882</c:v>
                </c:pt>
                <c:pt idx="161">
                  <c:v>50.450615620926257</c:v>
                </c:pt>
                <c:pt idx="162">
                  <c:v>50.640816421429491</c:v>
                </c:pt>
                <c:pt idx="163">
                  <c:v>50.824028857302238</c:v>
                </c:pt>
                <c:pt idx="164">
                  <c:v>51.000197120261731</c:v>
                </c:pt>
                <c:pt idx="165">
                  <c:v>51.169267547748476</c:v>
                </c:pt>
                <c:pt idx="166">
                  <c:v>51.33118863927244</c:v>
                </c:pt>
                <c:pt idx="167">
                  <c:v>51.485911072100585</c:v>
                </c:pt>
                <c:pt idx="168">
                  <c:v>51.633387716281035</c:v>
                </c:pt>
                <c:pt idx="169">
                  <c:v>51.773573648999346</c:v>
                </c:pt>
                <c:pt idx="170">
                  <c:v>51.906426168262392</c:v>
                </c:pt>
                <c:pt idx="171">
                  <c:v>52.031904805905832</c:v>
                </c:pt>
                <c:pt idx="172">
                  <c:v>52.149971339921109</c:v>
                </c:pt>
                <c:pt idx="173">
                  <c:v>52.260589806098217</c:v>
                </c:pt>
                <c:pt idx="174">
                  <c:v>52.363726508980776</c:v>
                </c:pt>
                <c:pt idx="175">
                  <c:v>52.45935003212999</c:v>
                </c:pt>
                <c:pt idx="176">
                  <c:v>52.547431247694362</c:v>
                </c:pt>
                <c:pt idx="177">
                  <c:v>52.627943325282381</c:v>
                </c:pt>
                <c:pt idx="178">
                  <c:v>52.700861740135281</c:v>
                </c:pt>
                <c:pt idx="179">
                  <c:v>52.766164280597508</c:v>
                </c:pt>
                <c:pt idx="180">
                  <c:v>52.823831054882653</c:v>
                </c:pt>
                <c:pt idx="181">
                  <c:v>52.873844497132623</c:v>
                </c:pt>
                <c:pt idx="182">
                  <c:v>52.916189372768436</c:v>
                </c:pt>
                <c:pt idx="183">
                  <c:v>52.950852783130749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70E4-4AF0-A166-A00B1AF69E15}"/>
            </c:ext>
          </c:extLst>
        </c:ser>
        <c:ser>
          <c:idx val="12"/>
          <c:order val="3"/>
          <c:tx>
            <c:strRef>
              <c:f>Calculation1!$AK$5</c:f>
              <c:strCache>
                <c:ptCount val="1"/>
                <c:pt idx="0">
                  <c:v>z(Ex3)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Calculation1!$AK$6:$AK$189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-0.31914345460360116</c:v>
                </c:pt>
                <c:pt idx="2">
                  <c:v>-0.35686392742037143</c:v>
                </c:pt>
                <c:pt idx="3">
                  <c:v>-0.37860660171549931</c:v>
                </c:pt>
                <c:pt idx="4">
                  <c:v>-0.39344102534277764</c:v>
                </c:pt>
                <c:pt idx="5">
                  <c:v>-0.40434208850562953</c:v>
                </c:pt>
                <c:pt idx="6">
                  <c:v>-0.41271118723792621</c:v>
                </c:pt>
                <c:pt idx="7">
                  <c:v>-0.41932534925529957</c:v>
                </c:pt>
                <c:pt idx="8">
                  <c:v>-0.42465941520642869</c:v>
                </c:pt>
                <c:pt idx="9">
                  <c:v>-0.4290233892328939</c:v>
                </c:pt>
                <c:pt idx="10">
                  <c:v>-0.43262972678893014</c:v>
                </c:pt>
                <c:pt idx="11">
                  <c:v>-0.43562959613312546</c:v>
                </c:pt>
                <c:pt idx="12">
                  <c:v>-0.43813384071742578</c:v>
                </c:pt>
                <c:pt idx="13">
                  <c:v>-0.44378559238342591</c:v>
                </c:pt>
                <c:pt idx="14">
                  <c:v>-0.44667667945433531</c:v>
                </c:pt>
                <c:pt idx="15">
                  <c:v>-0.44770864451402198</c:v>
                </c:pt>
                <c:pt idx="16">
                  <c:v>-0.44737010251807019</c:v>
                </c:pt>
                <c:pt idx="17">
                  <c:v>-0.44594998433037908</c:v>
                </c:pt>
                <c:pt idx="18">
                  <c:v>-0.44363066432816511</c:v>
                </c:pt>
                <c:pt idx="19">
                  <c:v>-0.44053331994089179</c:v>
                </c:pt>
                <c:pt idx="20">
                  <c:v>-0.43674191504506976</c:v>
                </c:pt>
                <c:pt idx="21">
                  <c:v>-0.43231672450408615</c:v>
                </c:pt>
                <c:pt idx="22">
                  <c:v>-0.42730236847619718</c:v>
                </c:pt>
                <c:pt idx="23">
                  <c:v>-0.42173279530408125</c:v>
                </c:pt>
                <c:pt idx="24">
                  <c:v>-0.41563448608565673</c:v>
                </c:pt>
                <c:pt idx="25">
                  <c:v>-0.40902858048003532</c:v>
                </c:pt>
                <c:pt idx="26">
                  <c:v>-0.40193232522555478</c:v>
                </c:pt>
                <c:pt idx="27">
                  <c:v>-0.39436008455364691</c:v>
                </c:pt>
                <c:pt idx="28">
                  <c:v>-0.38632405970333961</c:v>
                </c:pt>
                <c:pt idx="29">
                  <c:v>-0.37783481075797365</c:v>
                </c:pt>
                <c:pt idx="30">
                  <c:v>-0.36890164135245523</c:v>
                </c:pt>
                <c:pt idx="31">
                  <c:v>-0.35953288647631149</c:v>
                </c:pt>
                <c:pt idx="32">
                  <c:v>-0.34973613064418818</c:v>
                </c:pt>
                <c:pt idx="33">
                  <c:v>-0.33951837526551981</c:v>
                </c:pt>
                <c:pt idx="34">
                  <c:v>-0.32888616843563478</c:v>
                </c:pt>
                <c:pt idx="35">
                  <c:v>-0.31784570657426348</c:v>
                </c:pt>
                <c:pt idx="36">
                  <c:v>-0.30640291472538767</c:v>
                </c:pt>
                <c:pt idx="37">
                  <c:v>-0.29456351050773821</c:v>
                </c:pt>
                <c:pt idx="38">
                  <c:v>-0.28233305541270254</c:v>
                </c:pt>
                <c:pt idx="39">
                  <c:v>-0.26971699621892553</c:v>
                </c:pt>
                <c:pt idx="40">
                  <c:v>-0.25672069861932789</c:v>
                </c:pt>
                <c:pt idx="41">
                  <c:v>-0.24334947466166509</c:v>
                </c:pt>
                <c:pt idx="42">
                  <c:v>-0.22960860523677779</c:v>
                </c:pt>
                <c:pt idx="43">
                  <c:v>-0.21550335857373493</c:v>
                </c:pt>
                <c:pt idx="44">
                  <c:v>-0.20103900549322598</c:v>
                </c:pt>
                <c:pt idx="45">
                  <c:v>-0.18622083201207443</c:v>
                </c:pt>
                <c:pt idx="46">
                  <c:v>-0.17105414976993047</c:v>
                </c:pt>
                <c:pt idx="47">
                  <c:v>-0.15554430465488914</c:v>
                </c:pt>
                <c:pt idx="48">
                  <c:v>-0.13969668393118934</c:v>
                </c:pt>
                <c:pt idx="49">
                  <c:v>-0.12351672211440383</c:v>
                </c:pt>
                <c:pt idx="50">
                  <c:v>-0.10700990579387355</c:v>
                </c:pt>
                <c:pt idx="51">
                  <c:v>-9.0181777565854451E-2</c:v>
                </c:pt>
                <c:pt idx="52">
                  <c:v>-7.3037939211834879E-2</c:v>
                </c:pt>
                <c:pt idx="53">
                  <c:v>-5.5584054233151374E-2</c:v>
                </c:pt>
                <c:pt idx="54">
                  <c:v>-3.7825849834193744E-2</c:v>
                </c:pt>
                <c:pt idx="55">
                  <c:v>-1.9769118431176534E-2</c:v>
                </c:pt>
                <c:pt idx="56">
                  <c:v>-1.419718750968979E-3</c:v>
                </c:pt>
                <c:pt idx="57">
                  <c:v>1.7216423425750228E-2</c:v>
                </c:pt>
                <c:pt idx="58">
                  <c:v>3.6133314831184378E-2</c:v>
                </c:pt>
                <c:pt idx="59">
                  <c:v>5.5324894548071941E-2</c:v>
                </c:pt>
                <c:pt idx="60">
                  <c:v>7.4785034085204857E-2</c:v>
                </c:pt>
                <c:pt idx="61">
                  <c:v>9.4507537662516419E-2</c:v>
                </c:pt>
                <c:pt idx="62">
                  <c:v>0.11448614268146615</c:v>
                </c:pt>
                <c:pt idx="63">
                  <c:v>0.13471452035981657</c:v>
                </c:pt>
                <c:pt idx="64">
                  <c:v>0.1551862765127352</c:v>
                </c:pt>
                <c:pt idx="65">
                  <c:v>0.1758949524645434</c:v>
                </c:pt>
                <c:pt idx="66">
                  <c:v>0.19683402607746253</c:v>
                </c:pt>
                <c:pt idx="67">
                  <c:v>0.21799691288542603</c:v>
                </c:pt>
                <c:pt idx="68">
                  <c:v>0.23937696732248534</c:v>
                </c:pt>
                <c:pt idx="69">
                  <c:v>0.26096748403658876</c:v>
                </c:pt>
                <c:pt idx="70">
                  <c:v>0.28276169928058081</c:v>
                </c:pt>
                <c:pt idx="71">
                  <c:v>0.30475279237317693</c:v>
                </c:pt>
                <c:pt idx="72">
                  <c:v>0.32693388722346201</c:v>
                </c:pt>
                <c:pt idx="73">
                  <c:v>0.34929805391313007</c:v>
                </c:pt>
                <c:pt idx="74">
                  <c:v>0.37183831033126813</c:v>
                </c:pt>
                <c:pt idx="75">
                  <c:v>0.39454762385698833</c:v>
                </c:pt>
                <c:pt idx="76">
                  <c:v>0.41741891308563911</c:v>
                </c:pt>
                <c:pt idx="77">
                  <c:v>0.44044504959472025</c:v>
                </c:pt>
                <c:pt idx="78">
                  <c:v>0.46361885974591938</c:v>
                </c:pt>
                <c:pt idx="79">
                  <c:v>0.48693312651999943</c:v>
                </c:pt>
                <c:pt idx="80">
                  <c:v>0.51038059138148406</c:v>
                </c:pt>
                <c:pt idx="81">
                  <c:v>0.53395395617031138</c:v>
                </c:pt>
                <c:pt idx="82">
                  <c:v>0.55764588501779333</c:v>
                </c:pt>
                <c:pt idx="83">
                  <c:v>0.58144900628438334</c:v>
                </c:pt>
                <c:pt idx="84">
                  <c:v>0.60535591451687643</c:v>
                </c:pt>
                <c:pt idx="85">
                  <c:v>0.62935917242277628</c:v>
                </c:pt>
                <c:pt idx="86">
                  <c:v>0.65345131285966962</c:v>
                </c:pt>
                <c:pt idx="87">
                  <c:v>0.67762484083749897</c:v>
                </c:pt>
                <c:pt idx="88">
                  <c:v>0.70187223553171296</c:v>
                </c:pt>
                <c:pt idx="89">
                  <c:v>0.72618595230530214</c:v>
                </c:pt>
                <c:pt idx="90">
                  <c:v>0.75055842473777246</c:v>
                </c:pt>
                <c:pt idx="91">
                  <c:v>0.77498206665912051</c:v>
                </c:pt>
                <c:pt idx="92">
                  <c:v>0.79944927418690503</c:v>
                </c:pt>
                <c:pt idx="93">
                  <c:v>0.82395242776448874</c:v>
                </c:pt>
                <c:pt idx="94">
                  <c:v>0.84848389419852588</c:v>
                </c:pt>
                <c:pt idx="95">
                  <c:v>0.87303602869374686</c:v>
                </c:pt>
                <c:pt idx="96">
                  <c:v>0.89760117688306307</c:v>
                </c:pt>
                <c:pt idx="97">
                  <c:v>0.92217167685096524</c:v>
                </c:pt>
                <c:pt idx="98">
                  <c:v>0.94673986114814468</c:v>
                </c:pt>
                <c:pt idx="99">
                  <c:v>0.97129805879518738</c:v>
                </c:pt>
                <c:pt idx="100">
                  <c:v>0.99583859727313373</c:v>
                </c:pt>
                <c:pt idx="101">
                  <c:v>1.0203538044985794</c:v>
                </c:pt>
                <c:pt idx="102">
                  <c:v>1.0448360107809143</c:v>
                </c:pt>
                <c:pt idx="103">
                  <c:v>1.0692775507591525</c:v>
                </c:pt>
                <c:pt idx="104">
                  <c:v>1.0936707653156903</c:v>
                </c:pt>
                <c:pt idx="105">
                  <c:v>1.1180080034641418</c:v>
                </c:pt>
                <c:pt idx="106">
                  <c:v>1.1422816242082696</c:v>
                </c:pt>
                <c:pt idx="107">
                  <c:v>1.1664839983687816</c:v>
                </c:pt>
                <c:pt idx="108">
                  <c:v>1.1906075103745726</c:v>
                </c:pt>
                <c:pt idx="109">
                  <c:v>1.2146445600147218</c:v>
                </c:pt>
                <c:pt idx="110">
                  <c:v>1.238587564147273</c:v>
                </c:pt>
                <c:pt idx="111">
                  <c:v>1.2624289583605028</c:v>
                </c:pt>
                <c:pt idx="112">
                  <c:v>1.2861611985820296</c:v>
                </c:pt>
                <c:pt idx="113">
                  <c:v>1.3097767626306875</c:v>
                </c:pt>
                <c:pt idx="114">
                  <c:v>1.3332681517056579</c:v>
                </c:pt>
                <c:pt idx="115">
                  <c:v>1.3566278918067964</c:v>
                </c:pt>
                <c:pt idx="116">
                  <c:v>1.3798485350795509</c:v>
                </c:pt>
                <c:pt idx="117">
                  <c:v>1.4029226610771555</c:v>
                </c:pt>
                <c:pt idx="118">
                  <c:v>1.4258428779320729</c:v>
                </c:pt>
                <c:pt idx="119">
                  <c:v>1.4486018234277844</c:v>
                </c:pt>
                <c:pt idx="120">
                  <c:v>1.4711921659610638</c:v>
                </c:pt>
                <c:pt idx="121">
                  <c:v>1.4936066053837702</c:v>
                </c:pt>
                <c:pt idx="122">
                  <c:v>1.5158378737119438</c:v>
                </c:pt>
                <c:pt idx="123">
                  <c:v>1.5378787356885404</c:v>
                </c:pt>
                <c:pt idx="124">
                  <c:v>1.5597219891845298</c:v>
                </c:pt>
                <c:pt idx="125">
                  <c:v>1.5813604654211704</c:v>
                </c:pt>
                <c:pt idx="126">
                  <c:v>1.6027870289941406</c:v>
                </c:pt>
                <c:pt idx="127">
                  <c:v>1.6239945776777116</c:v>
                </c:pt>
                <c:pt idx="128">
                  <c:v>1.6449760419842978</c:v>
                </c:pt>
                <c:pt idx="129">
                  <c:v>1.6657243844513883</c:v>
                </c:pt>
                <c:pt idx="130">
                  <c:v>1.6862325986240621</c:v>
                </c:pt>
                <c:pt idx="131">
                  <c:v>1.7064937076968125</c:v>
                </c:pt>
                <c:pt idx="132">
                  <c:v>1.7265007627732394</c:v>
                </c:pt>
                <c:pt idx="133">
                  <c:v>1.7462468406961225</c:v>
                </c:pt>
                <c:pt idx="134">
                  <c:v>1.7657250413933052</c:v>
                </c:pt>
                <c:pt idx="135">
                  <c:v>1.7849284846765219</c:v>
                </c:pt>
                <c:pt idx="136">
                  <c:v>1.8038503064205367</c:v>
                </c:pt>
                <c:pt idx="137">
                  <c:v>1.8224836540384119</c:v>
                </c:pt>
                <c:pt idx="138">
                  <c:v>1.8408216811550746</c:v>
                </c:pt>
                <c:pt idx="139">
                  <c:v>1.8588575413651465</c:v>
                </c:pt>
                <c:pt idx="140">
                  <c:v>1.8765843809416336</c:v>
                </c:pt>
                <c:pt idx="141">
                  <c:v>1.8939953303389738</c:v>
                </c:pt>
                <c:pt idx="142">
                  <c:v>1.9110834943061707</c:v>
                </c:pt>
                <c:pt idx="143">
                  <c:v>1.9278419403922915</c:v>
                </c:pt>
                <c:pt idx="144">
                  <c:v>1.9442636855861517</c:v>
                </c:pt>
                <c:pt idx="145">
                  <c:v>1.960341680782852</c:v>
                </c:pt>
                <c:pt idx="146">
                  <c:v>1.9760687927098606</c:v>
                </c:pt>
                <c:pt idx="147">
                  <c:v>1.9914377828718606</c:v>
                </c:pt>
                <c:pt idx="148">
                  <c:v>2.0064412829830913</c:v>
                </c:pt>
                <c:pt idx="149">
                  <c:v>2.0210717662439559</c:v>
                </c:pt>
                <c:pt idx="150">
                  <c:v>2.0353215136793796</c:v>
                </c:pt>
                <c:pt idx="151">
                  <c:v>2.0491825745822734</c:v>
                </c:pt>
                <c:pt idx="152">
                  <c:v>2.0626467198863367</c:v>
                </c:pt>
                <c:pt idx="153">
                  <c:v>2.0757053870152298</c:v>
                </c:pt>
                <c:pt idx="154">
                  <c:v>2.0883496144020679</c:v>
                </c:pt>
                <c:pt idx="155">
                  <c:v>2.1005699634205066</c:v>
                </c:pt>
                <c:pt idx="156">
                  <c:v>2.1123564248841653</c:v>
                </c:pt>
                <c:pt idx="157">
                  <c:v>2.1236983065105783</c:v>
                </c:pt>
                <c:pt idx="158">
                  <c:v>2.1345840967484611</c:v>
                </c:pt>
                <c:pt idx="159">
                  <c:v>2.1450012990477125</c:v>
                </c:pt>
                <c:pt idx="160">
                  <c:v>2.1549362288905725</c:v>
                </c:pt>
                <c:pt idx="161">
                  <c:v>2.1643737635289533</c:v>
                </c:pt>
                <c:pt idx="162">
                  <c:v>2.1732970311408448</c:v>
                </c:pt>
                <c:pt idx="163">
                  <c:v>2.1816870216680897</c:v>
                </c:pt>
                <c:pt idx="164">
                  <c:v>2.1895220953954793</c:v>
                </c:pt>
                <c:pt idx="165">
                  <c:v>2.1967773565754891</c:v>
                </c:pt>
                <c:pt idx="166">
                  <c:v>2.2034238468690237</c:v>
                </c:pt>
                <c:pt idx="167">
                  <c:v>2.209427495155829</c:v>
                </c:pt>
                <c:pt idx="168">
                  <c:v>2.2147477333508876</c:v>
                </c:pt>
                <c:pt idx="169">
                  <c:v>2.2193356473637973</c:v>
                </c:pt>
                <c:pt idx="170">
                  <c:v>2.2231314701794385</c:v>
                </c:pt>
                <c:pt idx="171">
                  <c:v>2.2260611265169512</c:v>
                </c:pt>
                <c:pt idx="172">
                  <c:v>2.2280313817394144</c:v>
                </c:pt>
                <c:pt idx="173">
                  <c:v>2.2289228886446391</c:v>
                </c:pt>
                <c:pt idx="174">
                  <c:v>2.2285799843998464</c:v>
                </c:pt>
                <c:pt idx="175">
                  <c:v>2.2267953111061933</c:v>
                </c:pt>
                <c:pt idx="176">
                  <c:v>2.2232859031301473</c:v>
                </c:pt>
                <c:pt idx="177">
                  <c:v>2.2176546321202726</c:v>
                </c:pt>
                <c:pt idx="178">
                  <c:v>2.2093253068126439</c:v>
                </c:pt>
                <c:pt idx="179">
                  <c:v>2.19742758508362</c:v>
                </c:pt>
                <c:pt idx="180">
                  <c:v>2.1805793100399038</c:v>
                </c:pt>
                <c:pt idx="181">
                  <c:v>2.1564396237237364</c:v>
                </c:pt>
                <c:pt idx="182">
                  <c:v>2.1206856803554199</c:v>
                </c:pt>
                <c:pt idx="183">
                  <c:v>2.0642780007249026</c:v>
                </c:pt>
              </c:numCache>
            </c:numRef>
          </c:xVal>
          <c:yVal>
            <c:numRef>
              <c:f>Calculation1!$AJ$6:$AJ$189</c:f>
              <c:numCache>
                <c:formatCode>General</c:formatCode>
                <c:ptCount val="184"/>
                <c:pt idx="0">
                  <c:v>2.3663982498694409</c:v>
                </c:pt>
                <c:pt idx="1">
                  <c:v>2.3699196802869906</c:v>
                </c:pt>
                <c:pt idx="2">
                  <c:v>2.3741511350752269</c:v>
                </c:pt>
                <c:pt idx="3">
                  <c:v>2.3790924952675319</c:v>
                </c:pt>
                <c:pt idx="4">
                  <c:v>2.3847436219384122</c:v>
                </c:pt>
                <c:pt idx="5">
                  <c:v>2.3911043562074177</c:v>
                </c:pt>
                <c:pt idx="6">
                  <c:v>2.3981745192436037</c:v>
                </c:pt>
                <c:pt idx="7">
                  <c:v>2.4059539122705544</c:v>
                </c:pt>
                <c:pt idx="8">
                  <c:v>2.4144423165719822</c:v>
                </c:pt>
                <c:pt idx="9">
                  <c:v>2.4236394934978591</c:v>
                </c:pt>
                <c:pt idx="10">
                  <c:v>2.43354518447115</c:v>
                </c:pt>
                <c:pt idx="11">
                  <c:v>2.4441591109950593</c:v>
                </c:pt>
                <c:pt idx="12">
                  <c:v>2.4554809746608761</c:v>
                </c:pt>
                <c:pt idx="13">
                  <c:v>2.497744377396927</c:v>
                </c:pt>
                <c:pt idx="14">
                  <c:v>2.5476615921788586</c:v>
                </c:pt>
                <c:pt idx="15">
                  <c:v>2.6052174137394921</c:v>
                </c:pt>
                <c:pt idx="16">
                  <c:v>2.670394310018029</c:v>
                </c:pt>
                <c:pt idx="17">
                  <c:v>2.743172427500479</c:v>
                </c:pt>
                <c:pt idx="18">
                  <c:v>2.8235295972672318</c:v>
                </c:pt>
                <c:pt idx="19">
                  <c:v>2.9114413417459488</c:v>
                </c:pt>
                <c:pt idx="20">
                  <c:v>3.0068808821676356</c:v>
                </c:pt>
                <c:pt idx="21">
                  <c:v>3.109819146723737</c:v>
                </c:pt>
                <c:pt idx="22">
                  <c:v>3.2202247794216881</c:v>
                </c:pt>
                <c:pt idx="23">
                  <c:v>3.3380641496362387</c:v>
                </c:pt>
                <c:pt idx="24">
                  <c:v>3.4633013623536932</c:v>
                </c:pt>
                <c:pt idx="25">
                  <c:v>3.5958982691058523</c:v>
                </c:pt>
                <c:pt idx="26">
                  <c:v>3.7358144795904202</c:v>
                </c:pt>
                <c:pt idx="27">
                  <c:v>3.8830073739742978</c:v>
                </c:pt>
                <c:pt idx="28">
                  <c:v>4.037432115875955</c:v>
                </c:pt>
                <c:pt idx="29">
                  <c:v>4.1990416660230672</c:v>
                </c:pt>
                <c:pt idx="30">
                  <c:v>4.367786796581111</c:v>
                </c:pt>
                <c:pt idx="31">
                  <c:v>4.5436161061486509</c:v>
                </c:pt>
                <c:pt idx="32">
                  <c:v>4.7264760354146915</c:v>
                </c:pt>
                <c:pt idx="33">
                  <c:v>4.9163108834733755</c:v>
                </c:pt>
                <c:pt idx="34">
                  <c:v>5.1130628247910117</c:v>
                </c:pt>
                <c:pt idx="35">
                  <c:v>5.3166719268203018</c:v>
                </c:pt>
                <c:pt idx="36">
                  <c:v>5.5270761682563574</c:v>
                </c:pt>
                <c:pt idx="37">
                  <c:v>5.7442114579290013</c:v>
                </c:pt>
                <c:pt idx="38">
                  <c:v>5.9680116543255721</c:v>
                </c:pt>
                <c:pt idx="39">
                  <c:v>6.1984085857382389</c:v>
                </c:pt>
                <c:pt idx="40">
                  <c:v>6.4353320710297908</c:v>
                </c:pt>
                <c:pt idx="41">
                  <c:v>6.6787099410114763</c:v>
                </c:pt>
                <c:pt idx="42">
                  <c:v>6.9284680604264501</c:v>
                </c:pt>
                <c:pt idx="43">
                  <c:v>7.1845303505320715</c:v>
                </c:pt>
                <c:pt idx="44">
                  <c:v>7.4468188122742482</c:v>
                </c:pt>
                <c:pt idx="45">
                  <c:v>7.7152535500466826</c:v>
                </c:pt>
                <c:pt idx="46">
                  <c:v>7.9897527960278651</c:v>
                </c:pt>
                <c:pt idx="47">
                  <c:v>8.270232935088341</c:v>
                </c:pt>
                <c:pt idx="48">
                  <c:v>8.5566085302606751</c:v>
                </c:pt>
                <c:pt idx="49">
                  <c:v>8.8487923487643947</c:v>
                </c:pt>
                <c:pt idx="50">
                  <c:v>9.1466953885779354</c:v>
                </c:pt>
                <c:pt idx="51">
                  <c:v>9.4502269055495276</c:v>
                </c:pt>
                <c:pt idx="52">
                  <c:v>9.7592944410387119</c:v>
                </c:pt>
                <c:pt idx="53">
                  <c:v>10.073803850080182</c:v>
                </c:pt>
                <c:pt idx="54">
                  <c:v>10.393659330061226</c:v>
                </c:pt>
                <c:pt idx="55">
                  <c:v>10.718763449904124</c:v>
                </c:pt>
                <c:pt idx="56">
                  <c:v>11.04901717974462</c:v>
                </c:pt>
                <c:pt idx="57">
                  <c:v>11.384319921097369</c:v>
                </c:pt>
                <c:pt idx="58">
                  <c:v>11.724569537499196</c:v>
                </c:pt>
                <c:pt idx="59">
                  <c:v>12.069662385620884</c:v>
                </c:pt>
                <c:pt idx="60">
                  <c:v>12.419493346837896</c:v>
                </c:pt>
                <c:pt idx="61">
                  <c:v>12.773955859250561</c:v>
                </c:pt>
                <c:pt idx="62">
                  <c:v>13.132941950143845</c:v>
                </c:pt>
                <c:pt idx="63">
                  <c:v>13.49634226887688</c:v>
                </c:pt>
                <c:pt idx="64">
                  <c:v>13.864046120192244</c:v>
                </c:pt>
                <c:pt idx="65">
                  <c:v>14.235941497934801</c:v>
                </c:pt>
                <c:pt idx="66">
                  <c:v>14.611915119169856</c:v>
                </c:pt>
                <c:pt idx="67">
                  <c:v>14.991852458690245</c:v>
                </c:pt>
                <c:pt idx="68">
                  <c:v>15.375637783901816</c:v>
                </c:pt>
                <c:pt idx="69">
                  <c:v>15.763154190076696</c:v>
                </c:pt>
                <c:pt idx="70">
                  <c:v>16.154283635963608</c:v>
                </c:pt>
                <c:pt idx="71">
                  <c:v>16.54890697974438</c:v>
                </c:pt>
                <c:pt idx="72">
                  <c:v>16.946904015325693</c:v>
                </c:pt>
                <c:pt idx="73">
                  <c:v>17.348153508955022</c:v>
                </c:pt>
                <c:pt idx="74">
                  <c:v>17.752533236149617</c:v>
                </c:pt>
                <c:pt idx="75">
                  <c:v>18.15992001892727</c:v>
                </c:pt>
                <c:pt idx="76">
                  <c:v>18.570189763327487</c:v>
                </c:pt>
                <c:pt idx="77">
                  <c:v>18.983217497211768</c:v>
                </c:pt>
                <c:pt idx="78">
                  <c:v>19.398877408331266</c:v>
                </c:pt>
                <c:pt idx="79">
                  <c:v>19.817042882650483</c:v>
                </c:pt>
                <c:pt idx="80">
                  <c:v>20.237586542915068</c:v>
                </c:pt>
                <c:pt idx="81">
                  <c:v>20.660380287452213</c:v>
                </c:pt>
                <c:pt idx="82">
                  <c:v>21.085295329191631</c:v>
                </c:pt>
                <c:pt idx="83">
                  <c:v>21.512202234895366</c:v>
                </c:pt>
                <c:pt idx="84">
                  <c:v>21.940970964584412</c:v>
                </c:pt>
                <c:pt idx="85">
                  <c:v>22.371470911150109</c:v>
                </c:pt>
                <c:pt idx="86">
                  <c:v>22.803570940138403</c:v>
                </c:pt>
                <c:pt idx="87">
                  <c:v>23.237139429694615</c:v>
                </c:pt>
                <c:pt idx="88">
                  <c:v>23.672044310656744</c:v>
                </c:pt>
                <c:pt idx="89">
                  <c:v>24.108153106785036</c:v>
                </c:pt>
                <c:pt idx="90">
                  <c:v>24.545332975115521</c:v>
                </c:pt>
                <c:pt idx="91">
                  <c:v>24.983450746425234</c:v>
                </c:pt>
                <c:pt idx="92">
                  <c:v>25.4223729657969</c:v>
                </c:pt>
                <c:pt idx="93">
                  <c:v>25.86196593327055</c:v>
                </c:pt>
                <c:pt idx="94">
                  <c:v>26.302095744569876</c:v>
                </c:pt>
                <c:pt idx="95">
                  <c:v>26.742628331890717</c:v>
                </c:pt>
                <c:pt idx="96">
                  <c:v>27.183429504739447</c:v>
                </c:pt>
                <c:pt idx="97">
                  <c:v>27.624364990808658</c:v>
                </c:pt>
                <c:pt idx="98">
                  <c:v>28.065300476877873</c:v>
                </c:pt>
                <c:pt idx="99">
                  <c:v>28.506101649726588</c:v>
                </c:pt>
                <c:pt idx="100">
                  <c:v>28.94663423704743</c:v>
                </c:pt>
                <c:pt idx="101">
                  <c:v>29.386764048346762</c:v>
                </c:pt>
                <c:pt idx="102">
                  <c:v>29.82635701582042</c:v>
                </c:pt>
                <c:pt idx="103">
                  <c:v>30.265279235192079</c:v>
                </c:pt>
                <c:pt idx="104">
                  <c:v>30.703397006501792</c:v>
                </c:pt>
                <c:pt idx="105">
                  <c:v>31.14057687483227</c:v>
                </c:pt>
                <c:pt idx="106">
                  <c:v>31.576685670960572</c:v>
                </c:pt>
                <c:pt idx="107">
                  <c:v>32.011590551922701</c:v>
                </c:pt>
                <c:pt idx="108">
                  <c:v>32.44515904147891</c:v>
                </c:pt>
                <c:pt idx="109">
                  <c:v>32.877259070467197</c:v>
                </c:pt>
                <c:pt idx="110">
                  <c:v>33.3077590170329</c:v>
                </c:pt>
                <c:pt idx="111">
                  <c:v>33.736527746721947</c:v>
                </c:pt>
                <c:pt idx="112">
                  <c:v>34.163434652425686</c:v>
                </c:pt>
                <c:pt idx="113">
                  <c:v>34.588349694165103</c:v>
                </c:pt>
                <c:pt idx="114">
                  <c:v>35.011143438702248</c:v>
                </c:pt>
                <c:pt idx="115">
                  <c:v>35.431687098966833</c:v>
                </c:pt>
                <c:pt idx="116">
                  <c:v>35.849852573286043</c:v>
                </c:pt>
                <c:pt idx="117">
                  <c:v>36.265512484405548</c:v>
                </c:pt>
                <c:pt idx="118">
                  <c:v>36.678540218289825</c:v>
                </c:pt>
                <c:pt idx="119">
                  <c:v>37.08880996269005</c:v>
                </c:pt>
                <c:pt idx="120">
                  <c:v>37.496196745467692</c:v>
                </c:pt>
                <c:pt idx="121">
                  <c:v>37.900576472662294</c:v>
                </c:pt>
                <c:pt idx="122">
                  <c:v>38.301825966291624</c:v>
                </c:pt>
                <c:pt idx="123">
                  <c:v>38.699823001872943</c:v>
                </c:pt>
                <c:pt idx="124">
                  <c:v>39.094446345653708</c:v>
                </c:pt>
                <c:pt idx="125">
                  <c:v>39.485575791540612</c:v>
                </c:pt>
                <c:pt idx="126">
                  <c:v>39.873092197715494</c:v>
                </c:pt>
                <c:pt idx="127">
                  <c:v>40.256877522927063</c:v>
                </c:pt>
                <c:pt idx="128">
                  <c:v>40.636814862447459</c:v>
                </c:pt>
                <c:pt idx="129">
                  <c:v>41.012788483682513</c:v>
                </c:pt>
                <c:pt idx="130">
                  <c:v>41.384683861425074</c:v>
                </c:pt>
                <c:pt idx="131">
                  <c:v>41.752387712740436</c:v>
                </c:pt>
                <c:pt idx="132">
                  <c:v>42.115788031473464</c:v>
                </c:pt>
                <c:pt idx="133">
                  <c:v>42.474774122366753</c:v>
                </c:pt>
                <c:pt idx="134">
                  <c:v>42.82923663477942</c:v>
                </c:pt>
                <c:pt idx="135">
                  <c:v>43.179067595996429</c:v>
                </c:pt>
                <c:pt idx="136">
                  <c:v>43.52416044411811</c:v>
                </c:pt>
                <c:pt idx="137">
                  <c:v>43.864410060519944</c:v>
                </c:pt>
                <c:pt idx="138">
                  <c:v>44.1997128018727</c:v>
                </c:pt>
                <c:pt idx="139">
                  <c:v>44.529966531713193</c:v>
                </c:pt>
                <c:pt idx="140">
                  <c:v>44.85507065155609</c:v>
                </c:pt>
                <c:pt idx="141">
                  <c:v>45.17492613153712</c:v>
                </c:pt>
                <c:pt idx="142">
                  <c:v>45.489435540578597</c:v>
                </c:pt>
                <c:pt idx="143">
                  <c:v>45.798503076067789</c:v>
                </c:pt>
                <c:pt idx="144">
                  <c:v>46.102034593039377</c:v>
                </c:pt>
                <c:pt idx="145">
                  <c:v>46.399937632852911</c:v>
                </c:pt>
                <c:pt idx="146">
                  <c:v>46.692121451356641</c:v>
                </c:pt>
                <c:pt idx="147">
                  <c:v>46.978497046528972</c:v>
                </c:pt>
                <c:pt idx="148">
                  <c:v>47.258977185589444</c:v>
                </c:pt>
                <c:pt idx="149">
                  <c:v>47.533476431570634</c:v>
                </c:pt>
                <c:pt idx="150">
                  <c:v>47.801911169343072</c:v>
                </c:pt>
                <c:pt idx="151">
                  <c:v>48.064199631085245</c:v>
                </c:pt>
                <c:pt idx="152">
                  <c:v>48.320261921190863</c:v>
                </c:pt>
                <c:pt idx="153">
                  <c:v>48.57002004060584</c:v>
                </c:pt>
                <c:pt idx="154">
                  <c:v>48.813397910587526</c:v>
                </c:pt>
                <c:pt idx="155">
                  <c:v>49.050321395879081</c:v>
                </c:pt>
                <c:pt idx="156">
                  <c:v>49.280718327291744</c:v>
                </c:pt>
                <c:pt idx="157">
                  <c:v>49.504518523688319</c:v>
                </c:pt>
                <c:pt idx="158">
                  <c:v>49.721653813360959</c:v>
                </c:pt>
                <c:pt idx="159">
                  <c:v>49.932058054797011</c:v>
                </c:pt>
                <c:pt idx="160">
                  <c:v>50.135667156826301</c:v>
                </c:pt>
                <c:pt idx="161">
                  <c:v>50.332419098143944</c:v>
                </c:pt>
                <c:pt idx="162">
                  <c:v>50.522253946202625</c:v>
                </c:pt>
                <c:pt idx="163">
                  <c:v>50.705113875468662</c:v>
                </c:pt>
                <c:pt idx="164">
                  <c:v>50.880943185036202</c:v>
                </c:pt>
                <c:pt idx="165">
                  <c:v>51.049688315594246</c:v>
                </c:pt>
                <c:pt idx="166">
                  <c:v>51.211297865741358</c:v>
                </c:pt>
                <c:pt idx="167">
                  <c:v>51.365722607643022</c:v>
                </c:pt>
                <c:pt idx="168">
                  <c:v>51.512915502026893</c:v>
                </c:pt>
                <c:pt idx="169">
                  <c:v>51.652831712511464</c:v>
                </c:pt>
                <c:pt idx="170">
                  <c:v>51.785428619263627</c:v>
                </c:pt>
                <c:pt idx="171">
                  <c:v>51.910665831981078</c:v>
                </c:pt>
                <c:pt idx="172">
                  <c:v>52.028505202195632</c:v>
                </c:pt>
                <c:pt idx="173">
                  <c:v>52.138910834893579</c:v>
                </c:pt>
                <c:pt idx="174">
                  <c:v>52.241849099449681</c:v>
                </c:pt>
                <c:pt idx="175">
                  <c:v>52.337288639871367</c:v>
                </c:pt>
                <c:pt idx="176">
                  <c:v>52.425200384350077</c:v>
                </c:pt>
                <c:pt idx="177">
                  <c:v>52.505557554116834</c:v>
                </c:pt>
                <c:pt idx="178">
                  <c:v>52.578335671599284</c:v>
                </c:pt>
                <c:pt idx="179">
                  <c:v>52.643512567877821</c:v>
                </c:pt>
                <c:pt idx="180">
                  <c:v>52.701068389438461</c:v>
                </c:pt>
                <c:pt idx="181">
                  <c:v>52.750985604220389</c:v>
                </c:pt>
                <c:pt idx="182">
                  <c:v>52.793249006956444</c:v>
                </c:pt>
                <c:pt idx="183">
                  <c:v>52.827845723804714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70E4-4AF0-A166-A00B1AF69E15}"/>
            </c:ext>
          </c:extLst>
        </c:ser>
        <c:ser>
          <c:idx val="13"/>
          <c:order val="4"/>
          <c:tx>
            <c:strRef>
              <c:f>Calculation1!$AM$5</c:f>
              <c:strCache>
                <c:ptCount val="1"/>
                <c:pt idx="0">
                  <c:v>z(Ex4)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Calculation1!$AM$6:$AM$189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-0.31049541906582689</c:v>
                </c:pt>
                <c:pt idx="2">
                  <c:v>-0.34834389073412453</c:v>
                </c:pt>
                <c:pt idx="3">
                  <c:v>-0.3699542928857118</c:v>
                </c:pt>
                <c:pt idx="4">
                  <c:v>-0.38465672501103171</c:v>
                </c:pt>
                <c:pt idx="5">
                  <c:v>-0.39544577987703439</c:v>
                </c:pt>
                <c:pt idx="6">
                  <c:v>-0.40372189447756668</c:v>
                </c:pt>
                <c:pt idx="7">
                  <c:v>-0.41025871355518218</c:v>
                </c:pt>
                <c:pt idx="8">
                  <c:v>-0.41552797618771531</c:v>
                </c:pt>
                <c:pt idx="9">
                  <c:v>-0.41983722027456039</c:v>
                </c:pt>
                <c:pt idx="10">
                  <c:v>-0.42339700027271482</c:v>
                </c:pt>
                <c:pt idx="11">
                  <c:v>-0.42635702234890083</c:v>
                </c:pt>
                <c:pt idx="12">
                  <c:v>-0.42882699720659229</c:v>
                </c:pt>
                <c:pt idx="13">
                  <c:v>-0.43439552933883463</c:v>
                </c:pt>
                <c:pt idx="14">
                  <c:v>-0.43723503183817636</c:v>
                </c:pt>
                <c:pt idx="15">
                  <c:v>-0.43823642100255022</c:v>
                </c:pt>
                <c:pt idx="16">
                  <c:v>-0.43788235940978781</c:v>
                </c:pt>
                <c:pt idx="17">
                  <c:v>-0.43645818891821692</c:v>
                </c:pt>
                <c:pt idx="18">
                  <c:v>-0.43414399109631535</c:v>
                </c:pt>
                <c:pt idx="19">
                  <c:v>-0.43105940881533017</c:v>
                </c:pt>
                <c:pt idx="20">
                  <c:v>-0.42728733862565921</c:v>
                </c:pt>
                <c:pt idx="21">
                  <c:v>-0.42288728851588048</c:v>
                </c:pt>
                <c:pt idx="22">
                  <c:v>-0.4179033119593466</c:v>
                </c:pt>
                <c:pt idx="23">
                  <c:v>-0.41236892805694786</c:v>
                </c:pt>
                <c:pt idx="24">
                  <c:v>-0.40631028546871678</c:v>
                </c:pt>
                <c:pt idx="25">
                  <c:v>-0.39974826110864514</c:v>
                </c:pt>
                <c:pt idx="26">
                  <c:v>-0.3926998901041448</c:v>
                </c:pt>
                <c:pt idx="27">
                  <c:v>-0.38517936321481322</c:v>
                </c:pt>
                <c:pt idx="28">
                  <c:v>-0.37719873706310381</c:v>
                </c:pt>
                <c:pt idx="29">
                  <c:v>-0.36876844921891466</c:v>
                </c:pt>
                <c:pt idx="30">
                  <c:v>-0.35989769791665971</c:v>
                </c:pt>
                <c:pt idx="31">
                  <c:v>-0.35059472611665876</c:v>
                </c:pt>
                <c:pt idx="32">
                  <c:v>-0.34086703683322123</c:v>
                </c:pt>
                <c:pt idx="33">
                  <c:v>-0.33072155831926037</c:v>
                </c:pt>
                <c:pt idx="34">
                  <c:v>-0.32016477215943678</c:v>
                </c:pt>
                <c:pt idx="35">
                  <c:v>-0.30920281357614832</c:v>
                </c:pt>
                <c:pt idx="36">
                  <c:v>-0.29784155067419604</c:v>
                </c:pt>
                <c:pt idx="37">
                  <c:v>-0.28608664754880658</c:v>
                </c:pt>
                <c:pt idx="38">
                  <c:v>-0.2739436149058157</c:v>
                </c:pt>
                <c:pt idx="39">
                  <c:v>-0.261417850927322</c:v>
                </c:pt>
                <c:pt idx="40">
                  <c:v>-0.24851467445127925</c:v>
                </c:pt>
                <c:pt idx="41">
                  <c:v>-0.23523935204530744</c:v>
                </c:pt>
                <c:pt idx="42">
                  <c:v>-0.22159712019278252</c:v>
                </c:pt>
                <c:pt idx="43">
                  <c:v>-0.20759320353790314</c:v>
                </c:pt>
                <c:pt idx="44">
                  <c:v>-0.19323282993127858</c:v>
                </c:pt>
                <c:pt idx="45">
                  <c:v>-0.1785212428611663</c:v>
                </c:pt>
                <c:pt idx="46">
                  <c:v>-0.16346371173526447</c:v>
                </c:pt>
                <c:pt idx="47">
                  <c:v>-0.14806554038487313</c:v>
                </c:pt>
                <c:pt idx="48">
                  <c:v>-0.13233207409062081</c:v>
                </c:pt>
                <c:pt idx="49">
                  <c:v>-0.11626870537195025</c:v>
                </c:pt>
                <c:pt idx="50">
                  <c:v>-9.9880878737505646E-2</c:v>
                </c:pt>
                <c:pt idx="51">
                  <c:v>-8.3174094557746339E-2</c:v>
                </c:pt>
                <c:pt idx="52">
                  <c:v>-6.615391219248766E-2</c:v>
                </c:pt>
                <c:pt idx="53">
                  <c:v>-4.8825952483043028E-2</c:v>
                </c:pt>
                <c:pt idx="54">
                  <c:v>-3.1195899700045812E-2</c:v>
                </c:pt>
                <c:pt idx="55">
                  <c:v>-1.326950302292558E-2</c:v>
                </c:pt>
                <c:pt idx="56">
                  <c:v>4.9474223853132422E-3</c:v>
                </c:pt>
                <c:pt idx="57">
                  <c:v>2.3448994654457253E-2</c:v>
                </c:pt>
                <c:pt idx="58">
                  <c:v>4.222926478935566E-2</c:v>
                </c:pt>
                <c:pt idx="59">
                  <c:v>6.1282216519729218E-2</c:v>
                </c:pt>
                <c:pt idx="60">
                  <c:v>8.060176638484319E-2</c:v>
                </c:pt>
                <c:pt idx="61">
                  <c:v>0.10018176402512248</c:v>
                </c:pt>
                <c:pt idx="62">
                  <c:v>0.12001599265674676</c:v>
                </c:pt>
                <c:pt idx="63">
                  <c:v>0.14009816970859362</c:v>
                </c:pt>
                <c:pt idx="64">
                  <c:v>0.16042194760369494</c:v>
                </c:pt>
                <c:pt idx="65">
                  <c:v>0.18098091466973015</c:v>
                </c:pt>
                <c:pt idx="66">
                  <c:v>0.20176859616508142</c:v>
                </c:pt>
                <c:pt idx="67">
                  <c:v>0.22277845540867083</c:v>
                </c:pt>
                <c:pt idx="68">
                  <c:v>0.2440038950032406</c:v>
                </c:pt>
                <c:pt idx="69">
                  <c:v>0.26543825814297239</c:v>
                </c:pt>
                <c:pt idx="70">
                  <c:v>0.2870748299973922</c:v>
                </c:pt>
                <c:pt idx="71">
                  <c:v>0.30890683916440853</c:v>
                </c:pt>
                <c:pt idx="72">
                  <c:v>0.33092745918610955</c:v>
                </c:pt>
                <c:pt idx="73">
                  <c:v>0.35312981012160705</c:v>
                </c:pt>
                <c:pt idx="74">
                  <c:v>0.37550696017179264</c:v>
                </c:pt>
                <c:pt idx="75">
                  <c:v>0.39805192735136447</c:v>
                </c:pt>
                <c:pt idx="76">
                  <c:v>0.42075768120390661</c:v>
                </c:pt>
                <c:pt idx="77">
                  <c:v>0.44361714455618811</c:v>
                </c:pt>
                <c:pt idx="78">
                  <c:v>0.46662319530814023</c:v>
                </c:pt>
                <c:pt idx="79">
                  <c:v>0.48976866825527615</c:v>
                </c:pt>
                <c:pt idx="80">
                  <c:v>0.51304635694053435</c:v>
                </c:pt>
                <c:pt idx="81">
                  <c:v>0.5364490155327406</c:v>
                </c:pt>
                <c:pt idx="82">
                  <c:v>0.5599693607290599</c:v>
                </c:pt>
                <c:pt idx="83">
                  <c:v>0.58360007367895572</c:v>
                </c:pt>
                <c:pt idx="84">
                  <c:v>0.60733380192731168</c:v>
                </c:pt>
                <c:pt idx="85">
                  <c:v>0.63116316137446293</c:v>
                </c:pt>
                <c:pt idx="86">
                  <c:v>0.65508073825099988</c:v>
                </c:pt>
                <c:pt idx="87">
                  <c:v>0.67907909110525233</c:v>
                </c:pt>
                <c:pt idx="88">
                  <c:v>0.70315075280144534</c:v>
                </c:pt>
                <c:pt idx="89">
                  <c:v>0.72728823252655439</c:v>
                </c:pt>
                <c:pt idx="90">
                  <c:v>0.75148401780391605</c:v>
                </c:pt>
                <c:pt idx="91">
                  <c:v>0.77573057651168331</c:v>
                </c:pt>
                <c:pt idx="92">
                  <c:v>0.80002035890421908</c:v>
                </c:pt>
                <c:pt idx="93">
                  <c:v>0.82434579963451737</c:v>
                </c:pt>
                <c:pt idx="94">
                  <c:v>0.8486993197757382</c:v>
                </c:pt>
                <c:pt idx="95">
                  <c:v>0.87307332883991517</c:v>
                </c:pt>
                <c:pt idx="96">
                  <c:v>0.89746022679186321</c:v>
                </c:pt>
                <c:pt idx="97">
                  <c:v>0.92185240605627372</c:v>
                </c:pt>
                <c:pt idx="98">
                  <c:v>0.94624225351592728</c:v>
                </c:pt>
                <c:pt idx="99">
                  <c:v>0.97062215249888373</c:v>
                </c:pt>
                <c:pt idx="100">
                  <c:v>0.99498448475244428</c:v>
                </c:pt>
                <c:pt idx="101">
                  <c:v>1.0193216324015706</c:v>
                </c:pt>
                <c:pt idx="102">
                  <c:v>1.0436259798893543</c:v>
                </c:pt>
                <c:pt idx="103">
                  <c:v>1.0678899158970034</c:v>
                </c:pt>
                <c:pt idx="104">
                  <c:v>1.0921058352406752</c:v>
                </c:pt>
                <c:pt idx="105">
                  <c:v>1.1162661407423151</c:v>
                </c:pt>
                <c:pt idx="106">
                  <c:v>1.1403632450715151</c:v>
                </c:pt>
                <c:pt idx="107">
                  <c:v>1.1643895725551643</c:v>
                </c:pt>
                <c:pt idx="108">
                  <c:v>1.1883375609514764</c:v>
                </c:pt>
                <c:pt idx="109">
                  <c:v>1.2121996631846876</c:v>
                </c:pt>
                <c:pt idx="110">
                  <c:v>1.235968349036471</c:v>
                </c:pt>
                <c:pt idx="111">
                  <c:v>1.259636106789755</c:v>
                </c:pt>
                <c:pt idx="112">
                  <c:v>1.2831954448202914</c:v>
                </c:pt>
                <c:pt idx="113">
                  <c:v>1.3066388931309108</c:v>
                </c:pt>
                <c:pt idx="114">
                  <c:v>1.3299590048229237</c:v>
                </c:pt>
                <c:pt idx="115">
                  <c:v>1.3531483574986229</c:v>
                </c:pt>
                <c:pt idx="116">
                  <c:v>1.3761995545882497</c:v>
                </c:pt>
                <c:pt idx="117">
                  <c:v>1.3991052265941131</c:v>
                </c:pt>
                <c:pt idx="118">
                  <c:v>1.4218580322438115</c:v>
                </c:pt>
                <c:pt idx="119">
                  <c:v>1.4444506595436388</c:v>
                </c:pt>
                <c:pt idx="120">
                  <c:v>1.4668758267222937</c:v>
                </c:pt>
                <c:pt idx="121">
                  <c:v>1.4891262830539034</c:v>
                </c:pt>
                <c:pt idx="122">
                  <c:v>1.5111948095481178</c:v>
                </c:pt>
                <c:pt idx="123">
                  <c:v>1.5330742194935809</c:v>
                </c:pt>
                <c:pt idx="124">
                  <c:v>1.5547573588394654</c:v>
                </c:pt>
                <c:pt idx="125">
                  <c:v>1.5762371063978451</c:v>
                </c:pt>
                <c:pt idx="126">
                  <c:v>1.5975063738475379</c:v>
                </c:pt>
                <c:pt idx="127">
                  <c:v>1.6185581055175491</c:v>
                </c:pt>
                <c:pt idx="128">
                  <c:v>1.6393852779253839</c:v>
                </c:pt>
                <c:pt idx="129">
                  <c:v>1.6599808990421749</c:v>
                </c:pt>
                <c:pt idx="130">
                  <c:v>1.6803380072527268</c:v>
                </c:pt>
                <c:pt idx="131">
                  <c:v>1.7004496699741152</c:v>
                </c:pt>
                <c:pt idx="132">
                  <c:v>1.720308981891302</c:v>
                </c:pt>
                <c:pt idx="133">
                  <c:v>1.7399090627621234</c:v>
                </c:pt>
                <c:pt idx="134">
                  <c:v>1.7592430547369622</c:v>
                </c:pt>
                <c:pt idx="135">
                  <c:v>1.7783041191300497</c:v>
                </c:pt>
                <c:pt idx="136">
                  <c:v>1.7970854325695695</c:v>
                </c:pt>
                <c:pt idx="137">
                  <c:v>1.8155801824421498</c:v>
                </c:pt>
                <c:pt idx="138">
                  <c:v>1.8337815615336484</c:v>
                </c:pt>
                <c:pt idx="139">
                  <c:v>1.8516827617518661</c:v>
                </c:pt>
                <c:pt idx="140">
                  <c:v>1.8692769667974276</c:v>
                </c:pt>
                <c:pt idx="141">
                  <c:v>1.8865573436258747</c:v>
                </c:pt>
                <c:pt idx="142">
                  <c:v>1.9035170325161967</c:v>
                </c:pt>
                <c:pt idx="143">
                  <c:v>1.9201491355274576</c:v>
                </c:pt>
                <c:pt idx="144">
                  <c:v>1.9364467030846075</c:v>
                </c:pt>
                <c:pt idx="145">
                  <c:v>1.9524027183852843</c:v>
                </c:pt>
                <c:pt idx="146">
                  <c:v>1.968010079259247</c:v>
                </c:pt>
                <c:pt idx="147">
                  <c:v>1.9832615770384108</c:v>
                </c:pt>
                <c:pt idx="148">
                  <c:v>1.9981498719047008</c:v>
                </c:pt>
                <c:pt idx="149">
                  <c:v>2.0126674640706428</c:v>
                </c:pt>
                <c:pt idx="150">
                  <c:v>2.0268066600079533</c:v>
                </c:pt>
                <c:pt idx="151">
                  <c:v>2.0405595327647146</c:v>
                </c:pt>
                <c:pt idx="152">
                  <c:v>2.0539178751919924</c:v>
                </c:pt>
                <c:pt idx="153">
                  <c:v>2.0668731446227255</c:v>
                </c:pt>
                <c:pt idx="154">
                  <c:v>2.0794163971916033</c:v>
                </c:pt>
                <c:pt idx="155">
                  <c:v>2.091538209530639</c:v>
                </c:pt>
                <c:pt idx="156">
                  <c:v>2.1032285849888948</c:v>
                </c:pt>
                <c:pt idx="157">
                  <c:v>2.1144768407619967</c:v>
                </c:pt>
                <c:pt idx="158">
                  <c:v>2.1252714713167187</c:v>
                </c:pt>
                <c:pt idx="159">
                  <c:v>2.1355999821725886</c:v>
                </c:pt>
                <c:pt idx="160">
                  <c:v>2.145448686336175</c:v>
                </c:pt>
                <c:pt idx="161">
                  <c:v>2.1548024533031347</c:v>
                </c:pt>
                <c:pt idx="162">
                  <c:v>2.1636443973011428</c:v>
                </c:pt>
                <c:pt idx="163">
                  <c:v>2.1719554869825686</c:v>
                </c:pt>
                <c:pt idx="164">
                  <c:v>2.1797140525542678</c:v>
                </c:pt>
                <c:pt idx="165">
                  <c:v>2.1868951575489133</c:v>
                </c:pt>
                <c:pt idx="166">
                  <c:v>2.1934697898689253</c:v>
                </c:pt>
                <c:pt idx="167">
                  <c:v>2.199403808459337</c:v>
                </c:pt>
                <c:pt idx="168">
                  <c:v>2.2046565549619479</c:v>
                </c:pt>
                <c:pt idx="169">
                  <c:v>2.2091789990714732</c:v>
                </c:pt>
                <c:pt idx="170">
                  <c:v>2.2129112239494737</c:v>
                </c:pt>
                <c:pt idx="171">
                  <c:v>2.2157789602010904</c:v>
                </c:pt>
                <c:pt idx="172">
                  <c:v>2.2176887195940349</c:v>
                </c:pt>
                <c:pt idx="173">
                  <c:v>2.218520819741868</c:v>
                </c:pt>
                <c:pt idx="174">
                  <c:v>2.2181191480013847</c:v>
                </c:pt>
                <c:pt idx="175">
                  <c:v>2.216275731130414</c:v>
                </c:pt>
                <c:pt idx="176">
                  <c:v>2.2127067413113708</c:v>
                </c:pt>
                <c:pt idx="177">
                  <c:v>2.2070138056450483</c:v>
                </c:pt>
                <c:pt idx="178">
                  <c:v>2.1986188681112631</c:v>
                </c:pt>
                <c:pt idx="179">
                  <c:v>2.186648656744</c:v>
                </c:pt>
                <c:pt idx="180">
                  <c:v>2.1697161175771993</c:v>
                </c:pt>
                <c:pt idx="181">
                  <c:v>2.1454714942534223</c:v>
                </c:pt>
                <c:pt idx="182">
                  <c:v>2.1095737342049121</c:v>
                </c:pt>
                <c:pt idx="183">
                  <c:v>2.0529386650009984</c:v>
                </c:pt>
              </c:numCache>
            </c:numRef>
          </c:xVal>
          <c:yVal>
            <c:numRef>
              <c:f>Calculation1!$AL$6:$AL$189</c:f>
              <c:numCache>
                <c:formatCode>General</c:formatCode>
                <c:ptCount val="184"/>
                <c:pt idx="0">
                  <c:v>2.2715287326678002</c:v>
                </c:pt>
                <c:pt idx="1">
                  <c:v>2.2750248128803641</c:v>
                </c:pt>
                <c:pt idx="2">
                  <c:v>2.2792258061136152</c:v>
                </c:pt>
                <c:pt idx="3">
                  <c:v>2.2841315942573601</c:v>
                </c:pt>
                <c:pt idx="4">
                  <c:v>2.289742039386212</c:v>
                </c:pt>
                <c:pt idx="5">
                  <c:v>2.2960569837634708</c:v>
                </c:pt>
                <c:pt idx="6">
                  <c:v>2.3030762498455708</c:v>
                </c:pt>
                <c:pt idx="7">
                  <c:v>2.3107996402870548</c:v>
                </c:pt>
                <c:pt idx="8">
                  <c:v>2.3192269379461337</c:v>
                </c:pt>
                <c:pt idx="9">
                  <c:v>2.3283579058907868</c:v>
                </c:pt>
                <c:pt idx="10">
                  <c:v>2.3381922874054304</c:v>
                </c:pt>
                <c:pt idx="11">
                  <c:v>2.3487298059981221</c:v>
                </c:pt>
                <c:pt idx="12">
                  <c:v>2.3599701654083489</c:v>
                </c:pt>
                <c:pt idx="13">
                  <c:v>2.4019293207801482</c:v>
                </c:pt>
                <c:pt idx="14">
                  <c:v>2.451487189649427</c:v>
                </c:pt>
                <c:pt idx="15">
                  <c:v>2.5086286762092449</c:v>
                </c:pt>
                <c:pt idx="16">
                  <c:v>2.5733363746092621</c:v>
                </c:pt>
                <c:pt idx="17">
                  <c:v>2.6455905742577031</c:v>
                </c:pt>
                <c:pt idx="18">
                  <c:v>2.7253692658254138</c:v>
                </c:pt>
                <c:pt idx="19">
                  <c:v>2.8126481479501138</c:v>
                </c:pt>
                <c:pt idx="20">
                  <c:v>2.9074006346388117</c:v>
                </c:pt>
                <c:pt idx="21">
                  <c:v>3.009597863366178</c:v>
                </c:pt>
                <c:pt idx="22">
                  <c:v>3.119208703866331</c:v>
                </c:pt>
                <c:pt idx="23">
                  <c:v>3.2361997676154388</c:v>
                </c:pt>
                <c:pt idx="24">
                  <c:v>3.3605354180021578</c:v>
                </c:pt>
                <c:pt idx="25">
                  <c:v>3.4921777811829173</c:v>
                </c:pt>
                <c:pt idx="26">
                  <c:v>3.6310867576186432</c:v>
                </c:pt>
                <c:pt idx="27">
                  <c:v>3.7772200342894706</c:v>
                </c:pt>
                <c:pt idx="28">
                  <c:v>3.9305330975837052</c:v>
                </c:pt>
                <c:pt idx="29">
                  <c:v>4.0909792468570814</c:v>
                </c:pt>
                <c:pt idx="30">
                  <c:v>4.2585096086582652</c:v>
                </c:pt>
                <c:pt idx="31">
                  <c:v>4.4330731516161421</c:v>
                </c:pt>
                <c:pt idx="32">
                  <c:v>4.6146167019844917</c:v>
                </c:pt>
                <c:pt idx="33">
                  <c:v>4.8030849598392216</c:v>
                </c:pt>
                <c:pt idx="34">
                  <c:v>4.9984205159232609</c:v>
                </c:pt>
                <c:pt idx="35">
                  <c:v>5.2005638691339584</c:v>
                </c:pt>
                <c:pt idx="36">
                  <c:v>5.4094534446477311</c:v>
                </c:pt>
                <c:pt idx="37">
                  <c:v>5.625025612676307</c:v>
                </c:pt>
                <c:pt idx="38">
                  <c:v>5.847214707849016</c:v>
                </c:pt>
                <c:pt idx="39">
                  <c:v>6.0759530492150766</c:v>
                </c:pt>
                <c:pt idx="40">
                  <c:v>6.3111709608598652</c:v>
                </c:pt>
                <c:pt idx="41">
                  <c:v>6.5527967931288948</c:v>
                </c:pt>
                <c:pt idx="42">
                  <c:v>6.8007569444529672</c:v>
                </c:pt>
                <c:pt idx="43">
                  <c:v>7.0549758837679484</c:v>
                </c:pt>
                <c:pt idx="44">
                  <c:v>7.3153761735222496</c:v>
                </c:pt>
                <c:pt idx="45">
                  <c:v>7.5818784932650551</c:v>
                </c:pt>
                <c:pt idx="46">
                  <c:v>7.8544016638081047</c:v>
                </c:pt>
                <c:pt idx="47">
                  <c:v>8.1328626719536672</c:v>
                </c:pt>
                <c:pt idx="48">
                  <c:v>8.4171766957811371</c:v>
                </c:pt>
                <c:pt idx="49">
                  <c:v>8.7072571304846562</c:v>
                </c:pt>
                <c:pt idx="50">
                  <c:v>9.0030156147537319</c:v>
                </c:pt>
                <c:pt idx="51">
                  <c:v>9.3043620576889872</c:v>
                </c:pt>
                <c:pt idx="52">
                  <c:v>9.6112046662446922</c:v>
                </c:pt>
                <c:pt idx="53">
                  <c:v>9.9234499731898254</c:v>
                </c:pt>
                <c:pt idx="54">
                  <c:v>10.241002865579112</c:v>
                </c:pt>
                <c:pt idx="55">
                  <c:v>10.563766613725321</c:v>
                </c:pt>
                <c:pt idx="56">
                  <c:v>10.891642900664081</c:v>
                </c:pt>
                <c:pt idx="57">
                  <c:v>11.224531852102189</c:v>
                </c:pt>
                <c:pt idx="58">
                  <c:v>11.562332066840263</c:v>
                </c:pt>
                <c:pt idx="59">
                  <c:v>11.904940647660554</c:v>
                </c:pt>
                <c:pt idx="60">
                  <c:v>12.252253232670419</c:v>
                </c:pt>
                <c:pt idx="61">
                  <c:v>12.60416402709197</c:v>
                </c:pt>
                <c:pt idx="62">
                  <c:v>12.960565835488193</c:v>
                </c:pt>
                <c:pt idx="63">
                  <c:v>13.321350094415704</c:v>
                </c:pt>
                <c:pt idx="64">
                  <c:v>13.686406905494241</c:v>
                </c:pt>
                <c:pt idx="65">
                  <c:v>14.055625068882767</c:v>
                </c:pt>
                <c:pt idx="66">
                  <c:v>14.428892117152008</c:v>
                </c:pt>
                <c:pt idx="67">
                  <c:v>14.806094349543152</c:v>
                </c:pt>
                <c:pt idx="68">
                  <c:v>15.187116866602171</c:v>
                </c:pt>
                <c:pt idx="69">
                  <c:v>15.571843605179318</c:v>
                </c:pt>
                <c:pt idx="70">
                  <c:v>15.960157373783092</c:v>
                </c:pt>
                <c:pt idx="71">
                  <c:v>16.351939888277897</c:v>
                </c:pt>
                <c:pt idx="72">
                  <c:v>16.747071807914537</c:v>
                </c:pt>
                <c:pt idx="73">
                  <c:v>17.145432771682554</c:v>
                </c:pt>
                <c:pt idx="74">
                  <c:v>17.546901434973378</c:v>
                </c:pt>
                <c:pt idx="75">
                  <c:v>17.95135550654307</c:v>
                </c:pt>
                <c:pt idx="76">
                  <c:v>18.35867178576337</c:v>
                </c:pt>
                <c:pt idx="77">
                  <c:v>18.768726200149892</c:v>
                </c:pt>
                <c:pt idx="78">
                  <c:v>19.18139384315571</c:v>
                </c:pt>
                <c:pt idx="79">
                  <c:v>19.596549012219171</c:v>
                </c:pt>
                <c:pt idx="80">
                  <c:v>20.014065247054077</c:v>
                </c:pt>
                <c:pt idx="81">
                  <c:v>20.433815368170727</c:v>
                </c:pt>
                <c:pt idx="82">
                  <c:v>20.85567151561602</c:v>
                </c:pt>
                <c:pt idx="83">
                  <c:v>21.279505187920826</c:v>
                </c:pt>
                <c:pt idx="84">
                  <c:v>21.705187281242804</c:v>
                </c:pt>
                <c:pt idx="85">
                  <c:v>22.132588128692635</c:v>
                </c:pt>
                <c:pt idx="86">
                  <c:v>22.56157753983188</c:v>
                </c:pt>
                <c:pt idx="87">
                  <c:v>22.992024840330181</c:v>
                </c:pt>
                <c:pt idx="88">
                  <c:v>23.423798911769971</c:v>
                </c:pt>
                <c:pt idx="89">
                  <c:v>23.8567682315864</c:v>
                </c:pt>
                <c:pt idx="90">
                  <c:v>24.290800913130393</c:v>
                </c:pt>
                <c:pt idx="91">
                  <c:v>24.725764745842572</c:v>
                </c:pt>
                <c:pt idx="92">
                  <c:v>25.161527235525902</c:v>
                </c:pt>
                <c:pt idx="93">
                  <c:v>25.597955644704705</c:v>
                </c:pt>
                <c:pt idx="94">
                  <c:v>26.034917033057766</c:v>
                </c:pt>
                <c:pt idx="95">
                  <c:v>26.47227829791326</c:v>
                </c:pt>
                <c:pt idx="96">
                  <c:v>26.909906214793093</c:v>
                </c:pt>
                <c:pt idx="97">
                  <c:v>27.347667477994378</c:v>
                </c:pt>
                <c:pt idx="98">
                  <c:v>27.785428741195666</c:v>
                </c:pt>
                <c:pt idx="99">
                  <c:v>28.223056658075489</c:v>
                </c:pt>
                <c:pt idx="100">
                  <c:v>28.660417922930979</c:v>
                </c:pt>
                <c:pt idx="101">
                  <c:v>29.097379311284048</c:v>
                </c:pt>
                <c:pt idx="102">
                  <c:v>29.533807720462853</c:v>
                </c:pt>
                <c:pt idx="103">
                  <c:v>29.969570210146181</c:v>
                </c:pt>
                <c:pt idx="104">
                  <c:v>30.404534042858359</c:v>
                </c:pt>
                <c:pt idx="105">
                  <c:v>30.838566724402348</c:v>
                </c:pt>
                <c:pt idx="106">
                  <c:v>31.271536044218784</c:v>
                </c:pt>
                <c:pt idx="107">
                  <c:v>31.703310115658571</c:v>
                </c:pt>
                <c:pt idx="108">
                  <c:v>32.133757416156875</c:v>
                </c:pt>
                <c:pt idx="109">
                  <c:v>32.56274682729611</c:v>
                </c:pt>
                <c:pt idx="110">
                  <c:v>32.990147674745948</c:v>
                </c:pt>
                <c:pt idx="111">
                  <c:v>33.41582976806793</c:v>
                </c:pt>
                <c:pt idx="112">
                  <c:v>33.839663440372739</c:v>
                </c:pt>
                <c:pt idx="113">
                  <c:v>34.261519587818029</c:v>
                </c:pt>
                <c:pt idx="114">
                  <c:v>34.681269708934678</c:v>
                </c:pt>
                <c:pt idx="115">
                  <c:v>35.098785943769585</c:v>
                </c:pt>
                <c:pt idx="116">
                  <c:v>35.513941112833038</c:v>
                </c:pt>
                <c:pt idx="117">
                  <c:v>35.926608755838863</c:v>
                </c:pt>
                <c:pt idx="118">
                  <c:v>36.336663170225378</c:v>
                </c:pt>
                <c:pt idx="119">
                  <c:v>36.743979449445689</c:v>
                </c:pt>
                <c:pt idx="120">
                  <c:v>37.14843352101537</c:v>
                </c:pt>
                <c:pt idx="121">
                  <c:v>37.549902184306198</c:v>
                </c:pt>
                <c:pt idx="122">
                  <c:v>37.948263148074219</c:v>
                </c:pt>
                <c:pt idx="123">
                  <c:v>38.343395067710858</c:v>
                </c:pt>
                <c:pt idx="124">
                  <c:v>38.735177582205658</c:v>
                </c:pt>
                <c:pt idx="125">
                  <c:v>39.123491350809431</c:v>
                </c:pt>
                <c:pt idx="126">
                  <c:v>39.508218089386581</c:v>
                </c:pt>
                <c:pt idx="127">
                  <c:v>39.889240606445597</c:v>
                </c:pt>
                <c:pt idx="128">
                  <c:v>40.266442838836745</c:v>
                </c:pt>
                <c:pt idx="129">
                  <c:v>40.639709887105987</c:v>
                </c:pt>
                <c:pt idx="130">
                  <c:v>41.008928050494518</c:v>
                </c:pt>
                <c:pt idx="131">
                  <c:v>41.373984861573049</c:v>
                </c:pt>
                <c:pt idx="132">
                  <c:v>41.734769120500559</c:v>
                </c:pt>
                <c:pt idx="133">
                  <c:v>42.09117092889678</c:v>
                </c:pt>
                <c:pt idx="134">
                  <c:v>42.443081723318336</c:v>
                </c:pt>
                <c:pt idx="135">
                  <c:v>42.790394308328203</c:v>
                </c:pt>
                <c:pt idx="136">
                  <c:v>43.133002889148486</c:v>
                </c:pt>
                <c:pt idx="137">
                  <c:v>43.470803103886567</c:v>
                </c:pt>
                <c:pt idx="138">
                  <c:v>43.803692055324674</c:v>
                </c:pt>
                <c:pt idx="139">
                  <c:v>44.131568342263435</c:v>
                </c:pt>
                <c:pt idx="140">
                  <c:v>44.454332090409636</c:v>
                </c:pt>
                <c:pt idx="141">
                  <c:v>44.771884982798923</c:v>
                </c:pt>
                <c:pt idx="142">
                  <c:v>45.084130289744067</c:v>
                </c:pt>
                <c:pt idx="143">
                  <c:v>45.390972898299772</c:v>
                </c:pt>
                <c:pt idx="144">
                  <c:v>45.69231934123502</c:v>
                </c:pt>
                <c:pt idx="145">
                  <c:v>45.988077825504092</c:v>
                </c:pt>
                <c:pt idx="146">
                  <c:v>46.278158260207618</c:v>
                </c:pt>
                <c:pt idx="147">
                  <c:v>46.562472284035081</c:v>
                </c:pt>
                <c:pt idx="148">
                  <c:v>46.840933292180644</c:v>
                </c:pt>
                <c:pt idx="149">
                  <c:v>47.113456462723704</c:v>
                </c:pt>
                <c:pt idx="150">
                  <c:v>47.37995878246651</c:v>
                </c:pt>
                <c:pt idx="151">
                  <c:v>47.640359072220804</c:v>
                </c:pt>
                <c:pt idx="152">
                  <c:v>47.894578011535785</c:v>
                </c:pt>
                <c:pt idx="153">
                  <c:v>48.142538162859864</c:v>
                </c:pt>
                <c:pt idx="154">
                  <c:v>48.384163995128887</c:v>
                </c:pt>
                <c:pt idx="155">
                  <c:v>48.619381906773683</c:v>
                </c:pt>
                <c:pt idx="156">
                  <c:v>48.848120248139736</c:v>
                </c:pt>
                <c:pt idx="157">
                  <c:v>49.070309343312445</c:v>
                </c:pt>
                <c:pt idx="158">
                  <c:v>49.285881511341024</c:v>
                </c:pt>
                <c:pt idx="159">
                  <c:v>49.49477108685479</c:v>
                </c:pt>
                <c:pt idx="160">
                  <c:v>49.696914440065498</c:v>
                </c:pt>
                <c:pt idx="161">
                  <c:v>49.89224999614953</c:v>
                </c:pt>
                <c:pt idx="162">
                  <c:v>50.080718254004267</c:v>
                </c:pt>
                <c:pt idx="163">
                  <c:v>50.262261804372613</c:v>
                </c:pt>
                <c:pt idx="164">
                  <c:v>50.436825347330483</c:v>
                </c:pt>
                <c:pt idx="165">
                  <c:v>50.604355709131667</c:v>
                </c:pt>
                <c:pt idx="166">
                  <c:v>50.76480185840505</c:v>
                </c:pt>
                <c:pt idx="167">
                  <c:v>50.918114921699285</c:v>
                </c:pt>
                <c:pt idx="168">
                  <c:v>51.064248198370109</c:v>
                </c:pt>
                <c:pt idx="169">
                  <c:v>51.203157174805838</c:v>
                </c:pt>
                <c:pt idx="170">
                  <c:v>51.334799537986598</c:v>
                </c:pt>
                <c:pt idx="171">
                  <c:v>51.45913518837331</c:v>
                </c:pt>
                <c:pt idx="172">
                  <c:v>51.576126252122421</c:v>
                </c:pt>
                <c:pt idx="173">
                  <c:v>51.685737092622574</c:v>
                </c:pt>
                <c:pt idx="174">
                  <c:v>51.787934321349944</c:v>
                </c:pt>
                <c:pt idx="175">
                  <c:v>51.882686808038642</c:v>
                </c:pt>
                <c:pt idx="176">
                  <c:v>51.969965690163335</c:v>
                </c:pt>
                <c:pt idx="177">
                  <c:v>52.049744381731053</c:v>
                </c:pt>
                <c:pt idx="178">
                  <c:v>52.121998581379493</c:v>
                </c:pt>
                <c:pt idx="179">
                  <c:v>52.186706279779514</c:v>
                </c:pt>
                <c:pt idx="180">
                  <c:v>52.243847766339329</c:v>
                </c:pt>
                <c:pt idx="181">
                  <c:v>52.293405635208607</c:v>
                </c:pt>
                <c:pt idx="182">
                  <c:v>52.335364790580407</c:v>
                </c:pt>
                <c:pt idx="183">
                  <c:v>52.36971245128953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70E4-4AF0-A166-A00B1AF69E15}"/>
            </c:ext>
          </c:extLst>
        </c:ser>
        <c:ser>
          <c:idx val="14"/>
          <c:order val="5"/>
          <c:tx>
            <c:strRef>
              <c:f>Calculation1!$AO$5</c:f>
              <c:strCache>
                <c:ptCount val="1"/>
                <c:pt idx="0">
                  <c:v>z(Ex5)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Calculation1!$AO$6:$AO$189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-0.2697340079360116</c:v>
                </c:pt>
                <c:pt idx="2">
                  <c:v>-0.30861656584043995</c:v>
                </c:pt>
                <c:pt idx="3">
                  <c:v>-0.32958445812642945</c:v>
                </c:pt>
                <c:pt idx="4">
                  <c:v>-0.34363298038333651</c:v>
                </c:pt>
                <c:pt idx="5">
                  <c:v>-0.3538670493435917</c:v>
                </c:pt>
                <c:pt idx="6">
                  <c:v>-0.36168296640850689</c:v>
                </c:pt>
                <c:pt idx="7">
                  <c:v>-0.36783735528197065</c:v>
                </c:pt>
                <c:pt idx="8">
                  <c:v>-0.37278637159255218</c:v>
                </c:pt>
                <c:pt idx="9">
                  <c:v>-0.37682520924674939</c:v>
                </c:pt>
                <c:pt idx="10">
                  <c:v>-0.38015493949924439</c:v>
                </c:pt>
                <c:pt idx="11">
                  <c:v>-0.38291799424070699</c:v>
                </c:pt>
                <c:pt idx="12">
                  <c:v>-0.3852184604129873</c:v>
                </c:pt>
                <c:pt idx="13">
                  <c:v>-0.39037437971821548</c:v>
                </c:pt>
                <c:pt idx="14">
                  <c:v>-0.39295629323559755</c:v>
                </c:pt>
                <c:pt idx="15">
                  <c:v>-0.39380270442111442</c:v>
                </c:pt>
                <c:pt idx="16">
                  <c:v>-0.39336696775172569</c:v>
                </c:pt>
                <c:pt idx="17">
                  <c:v>-0.39191677375849121</c:v>
                </c:pt>
                <c:pt idx="18">
                  <c:v>-0.38962093674004317</c:v>
                </c:pt>
                <c:pt idx="19">
                  <c:v>-0.38659156325600952</c:v>
                </c:pt>
                <c:pt idx="20">
                  <c:v>-0.38290631100802874</c:v>
                </c:pt>
                <c:pt idx="21">
                  <c:v>-0.3786209258051228</c:v>
                </c:pt>
                <c:pt idx="22">
                  <c:v>-0.37377668251334806</c:v>
                </c:pt>
                <c:pt idx="23">
                  <c:v>-0.36840499676037414</c:v>
                </c:pt>
                <c:pt idx="24">
                  <c:v>-0.36253038918096969</c:v>
                </c:pt>
                <c:pt idx="25">
                  <c:v>-0.35617245094026612</c:v>
                </c:pt>
                <c:pt idx="26">
                  <c:v>-0.34934718255594815</c:v>
                </c:pt>
                <c:pt idx="27">
                  <c:v>-0.3420679275142493</c:v>
                </c:pt>
                <c:pt idx="28">
                  <c:v>-0.33434603692718035</c:v>
                </c:pt>
                <c:pt idx="29">
                  <c:v>-0.32619135147626988</c:v>
                </c:pt>
                <c:pt idx="30">
                  <c:v>-0.31761255663960891</c:v>
                </c:pt>
                <c:pt idx="31">
                  <c:v>-0.30861744839220245</c:v>
                </c:pt>
                <c:pt idx="32">
                  <c:v>-0.29921313458677945</c:v>
                </c:pt>
                <c:pt idx="33">
                  <c:v>-0.28940618941723761</c:v>
                </c:pt>
                <c:pt idx="34">
                  <c:v>-0.27920277318084374</c:v>
                </c:pt>
                <c:pt idx="35">
                  <c:v>-0.2686087260463747</c:v>
                </c:pt>
                <c:pt idx="36">
                  <c:v>-0.25762964212158418</c:v>
                </c:pt>
                <c:pt idx="37">
                  <c:v>-0.24627092842751572</c:v>
                </c:pt>
                <c:pt idx="38">
                  <c:v>-0.2345378521931395</c:v>
                </c:pt>
                <c:pt idx="39">
                  <c:v>-0.22243557902711442</c:v>
                </c:pt>
                <c:pt idx="40">
                  <c:v>-0.20996920390140872</c:v>
                </c:pt>
                <c:pt idx="41">
                  <c:v>-0.1971437764247925</c:v>
                </c:pt>
                <c:pt idx="42">
                  <c:v>-0.18396432154536163</c:v>
                </c:pt>
                <c:pt idx="43">
                  <c:v>-0.17043585656741556</c:v>
                </c:pt>
                <c:pt idx="44">
                  <c:v>-0.15656340517612902</c:v>
                </c:pt>
                <c:pt idx="45">
                  <c:v>-0.14235200901716166</c:v>
                </c:pt>
                <c:pt idx="46">
                  <c:v>-0.12780673726591571</c:v>
                </c:pt>
                <c:pt idx="47">
                  <c:v>-0.11293269453409416</c:v>
                </c:pt>
                <c:pt idx="48">
                  <c:v>-9.7735027393310261E-2</c:v>
                </c:pt>
                <c:pt idx="49">
                  <c:v>-8.2218929742191235E-2</c:v>
                </c:pt>
                <c:pt idx="50">
                  <c:v>-6.6389647201297364E-2</c:v>
                </c:pt>
                <c:pt idx="51">
                  <c:v>-5.0252480686692302E-2</c:v>
                </c:pt>
                <c:pt idx="52">
                  <c:v>-3.3812789286229862E-2</c:v>
                </c:pt>
                <c:pt idx="53">
                  <c:v>-1.7075992541101277E-2</c:v>
                </c:pt>
                <c:pt idx="54">
                  <c:v>-4.7572217800192186E-5</c:v>
                </c:pt>
                <c:pt idx="55">
                  <c:v>1.7266926358459507E-2</c:v>
                </c:pt>
                <c:pt idx="56">
                  <c:v>3.486189334935693E-2</c:v>
                </c:pt>
                <c:pt idx="57">
                  <c:v>5.2731653778032322E-2</c:v>
                </c:pt>
                <c:pt idx="58">
                  <c:v>7.0870467190304903E-2</c:v>
                </c:pt>
                <c:pt idx="59">
                  <c:v>8.9272527566656226E-2</c:v>
                </c:pt>
                <c:pt idx="60">
                  <c:v>0.10793196345441822</c:v>
                </c:pt>
                <c:pt idx="61">
                  <c:v>0.12684283829404672</c:v>
                </c:pt>
                <c:pt idx="62">
                  <c:v>0.14599915091706081</c:v>
                </c:pt>
                <c:pt idx="63">
                  <c:v>0.16539483619634207</c:v>
                </c:pt>
                <c:pt idx="64">
                  <c:v>0.18502376583209931</c:v>
                </c:pt>
                <c:pt idx="65">
                  <c:v>0.20487974925901084</c:v>
                </c:pt>
                <c:pt idx="66">
                  <c:v>0.22495653466192458</c:v>
                </c:pt>
                <c:pt idx="67">
                  <c:v>0.24524781008907956</c:v>
                </c:pt>
                <c:pt idx="68">
                  <c:v>0.26574720465316043</c:v>
                </c:pt>
                <c:pt idx="69">
                  <c:v>0.28644828981164816</c:v>
                </c:pt>
                <c:pt idx="70">
                  <c:v>0.30734458071891085</c:v>
                </c:pt>
                <c:pt idx="71">
                  <c:v>0.32842953764332333</c:v>
                </c:pt>
                <c:pt idx="72">
                  <c:v>0.34969656744342503</c:v>
                </c:pt>
                <c:pt idx="73">
                  <c:v>0.37113902509774782</c:v>
                </c:pt>
                <c:pt idx="74">
                  <c:v>0.39275021528348314</c:v>
                </c:pt>
                <c:pt idx="75">
                  <c:v>0.41452339399961657</c:v>
                </c:pt>
                <c:pt idx="76">
                  <c:v>0.43645177023055348</c:v>
                </c:pt>
                <c:pt idx="77">
                  <c:v>0.45852850764661635</c:v>
                </c:pt>
                <c:pt idx="78">
                  <c:v>0.48074672633807003</c:v>
                </c:pt>
                <c:pt idx="79">
                  <c:v>0.50309950457960917</c:v>
                </c:pt>
                <c:pt idx="80">
                  <c:v>0.52557988062244732</c:v>
                </c:pt>
                <c:pt idx="81">
                  <c:v>0.54818085451134679</c:v>
                </c:pt>
                <c:pt idx="82">
                  <c:v>0.57089538992408417</c:v>
                </c:pt>
                <c:pt idx="83">
                  <c:v>0.59371641603099157</c:v>
                </c:pt>
                <c:pt idx="84">
                  <c:v>0.61663682937233089</c:v>
                </c:pt>
                <c:pt idx="85">
                  <c:v>0.63964949575134633</c:v>
                </c:pt>
                <c:pt idx="86">
                  <c:v>0.66274725214094909</c:v>
                </c:pt>
                <c:pt idx="87">
                  <c:v>0.6859229086020191</c:v>
                </c:pt>
                <c:pt idx="88">
                  <c:v>0.70916925021139543</c:v>
                </c:pt>
                <c:pt idx="89">
                  <c:v>0.73247903899764488</c:v>
                </c:pt>
                <c:pt idx="90">
                  <c:v>0.75584501588273467</c:v>
                </c:pt>
                <c:pt idx="91">
                  <c:v>0.77925990262775247</c:v>
                </c:pt>
                <c:pt idx="92">
                  <c:v>0.80271640378082032</c:v>
                </c:pt>
                <c:pt idx="93">
                  <c:v>0.82620720862534458</c:v>
                </c:pt>
                <c:pt idx="94">
                  <c:v>0.84972499312673067</c:v>
                </c:pt>
                <c:pt idx="95">
                  <c:v>0.87326242187566172</c:v>
                </c:pt>
                <c:pt idx="96">
                  <c:v>0.89681215002601178</c:v>
                </c:pt>
                <c:pt idx="97">
                  <c:v>0.92036682522540736</c:v>
                </c:pt>
                <c:pt idx="98">
                  <c:v>0.94391908953640924</c:v>
                </c:pt>
                <c:pt idx="99">
                  <c:v>0.96746158134619131</c:v>
                </c:pt>
                <c:pt idx="100">
                  <c:v>0.99098693726254627</c:v>
                </c:pt>
                <c:pt idx="101">
                  <c:v>1.0144877939939165</c:v>
                </c:pt>
                <c:pt idx="102">
                  <c:v>1.0379567902110696</c:v>
                </c:pt>
                <c:pt idx="103">
                  <c:v>1.0613865683878958</c:v>
                </c:pt>
                <c:pt idx="104">
                  <c:v>1.0847697766186697</c:v>
                </c:pt>
                <c:pt idx="105">
                  <c:v>1.1080990704089473</c:v>
                </c:pt>
                <c:pt idx="106">
                  <c:v>1.1313671144371149</c:v>
                </c:pt>
                <c:pt idx="107">
                  <c:v>1.154566584283363</c:v>
                </c:pt>
                <c:pt idx="108">
                  <c:v>1.1776901681226681</c:v>
                </c:pt>
                <c:pt idx="109">
                  <c:v>1.2007305683780745</c:v>
                </c:pt>
                <c:pt idx="110">
                  <c:v>1.2236805033302949</c:v>
                </c:pt>
                <c:pt idx="111">
                  <c:v>1.2465327086793168</c:v>
                </c:pt>
                <c:pt idx="112">
                  <c:v>1.2692799390533325</c:v>
                </c:pt>
                <c:pt idx="113">
                  <c:v>1.2919149694598888</c:v>
                </c:pt>
                <c:pt idx="114">
                  <c:v>1.3144305966737011</c:v>
                </c:pt>
                <c:pt idx="115">
                  <c:v>1.3368196405550212</c:v>
                </c:pt>
                <c:pt idx="116">
                  <c:v>1.3590749452918829</c:v>
                </c:pt>
                <c:pt idx="117">
                  <c:v>1.3811893805588498</c:v>
                </c:pt>
                <c:pt idx="118">
                  <c:v>1.4031558425841331</c:v>
                </c:pt>
                <c:pt idx="119">
                  <c:v>1.4249672551160861</c:v>
                </c:pt>
                <c:pt idx="120">
                  <c:v>1.4466165702790925</c:v>
                </c:pt>
                <c:pt idx="121">
                  <c:v>1.4680967693077367</c:v>
                </c:pt>
                <c:pt idx="122">
                  <c:v>1.489400863146892</c:v>
                </c:pt>
                <c:pt idx="123">
                  <c:v>1.5105218929038708</c:v>
                </c:pt>
                <c:pt idx="124">
                  <c:v>1.5314529301371484</c:v>
                </c:pt>
                <c:pt idx="125">
                  <c:v>1.5521870769642365</c:v>
                </c:pt>
                <c:pt idx="126">
                  <c:v>1.5727174659691041</c:v>
                </c:pt>
                <c:pt idx="127">
                  <c:v>1.5930372598870042</c:v>
                </c:pt>
                <c:pt idx="128">
                  <c:v>1.613139651041678</c:v>
                </c:pt>
                <c:pt idx="129">
                  <c:v>1.6330178605065138</c:v>
                </c:pt>
                <c:pt idx="130">
                  <c:v>1.6526651369573737</c:v>
                </c:pt>
                <c:pt idx="131">
                  <c:v>1.672074755180242</c:v>
                </c:pt>
                <c:pt idx="132">
                  <c:v>1.691240014191618</c:v>
                </c:pt>
                <c:pt idx="133">
                  <c:v>1.7101542349233956</c:v>
                </c:pt>
                <c:pt idx="134">
                  <c:v>1.7288107574168006</c:v>
                </c:pt>
                <c:pt idx="135">
                  <c:v>1.7472029374615035</c:v>
                </c:pt>
                <c:pt idx="136">
                  <c:v>1.765324142606097</c:v>
                </c:pt>
                <c:pt idx="137">
                  <c:v>1.7831677474543917</c:v>
                </c:pt>
                <c:pt idx="138">
                  <c:v>1.8007271281481021</c:v>
                </c:pt>
                <c:pt idx="139">
                  <c:v>1.8179956559200074</c:v>
                </c:pt>
                <c:pt idx="140">
                  <c:v>1.8349666895819976</c:v>
                </c:pt>
                <c:pt idx="141">
                  <c:v>1.8516335667888988</c:v>
                </c:pt>
                <c:pt idx="142">
                  <c:v>1.8679895938907733</c:v>
                </c:pt>
                <c:pt idx="143">
                  <c:v>1.8840280341523246</c:v>
                </c:pt>
                <c:pt idx="144">
                  <c:v>1.8997420940769421</c:v>
                </c:pt>
                <c:pt idx="145">
                  <c:v>1.9151249075228962</c:v>
                </c:pt>
                <c:pt idx="146">
                  <c:v>1.9301695172382258</c:v>
                </c:pt>
                <c:pt idx="147">
                  <c:v>1.9448688533661194</c:v>
                </c:pt>
                <c:pt idx="148">
                  <c:v>1.9592157083805724</c:v>
                </c:pt>
                <c:pt idx="149">
                  <c:v>1.9732027077982066</c:v>
                </c:pt>
                <c:pt idx="150">
                  <c:v>1.9868222758705085</c:v>
                </c:pt>
                <c:pt idx="151">
                  <c:v>2.0000665952835583</c:v>
                </c:pt>
                <c:pt idx="152">
                  <c:v>2.0129275596694929</c:v>
                </c:pt>
                <c:pt idx="153">
                  <c:v>2.0253967174518985</c:v>
                </c:pt>
                <c:pt idx="154">
                  <c:v>2.037465205188159</c:v>
                </c:pt>
                <c:pt idx="155">
                  <c:v>2.0491236681112315</c:v>
                </c:pt>
                <c:pt idx="156">
                  <c:v>2.0603621649785553</c:v>
                </c:pt>
                <c:pt idx="157">
                  <c:v>2.0711700535619655</c:v>
                </c:pt>
                <c:pt idx="158">
                  <c:v>2.0815358520974439</c:v>
                </c:pt>
                <c:pt idx="159">
                  <c:v>2.0914470706708919</c:v>
                </c:pt>
                <c:pt idx="160">
                  <c:v>2.1008900047236905</c:v>
                </c:pt>
                <c:pt idx="161">
                  <c:v>2.109849480445992</c:v>
                </c:pt>
                <c:pt idx="162">
                  <c:v>2.1183085385352727</c:v>
                </c:pt>
                <c:pt idx="163">
                  <c:v>2.1262480382663105</c:v>
                </c:pt>
                <c:pt idx="164">
                  <c:v>2.1336461575029015</c:v>
                </c:pt>
                <c:pt idx="165">
                  <c:v>2.1404777553643499</c:v>
                </c:pt>
                <c:pt idx="166">
                  <c:v>2.1467135514920921</c:v>
                </c:pt>
                <c:pt idx="167">
                  <c:v>2.1523190573015416</c:v>
                </c:pt>
                <c:pt idx="168">
                  <c:v>2.1572531671728923</c:v>
                </c:pt>
                <c:pt idx="169">
                  <c:v>2.1614662762506653</c:v>
                </c:pt>
                <c:pt idx="170">
                  <c:v>2.1648977281392225</c:v>
                </c:pt>
                <c:pt idx="171">
                  <c:v>2.1674722963038642</c:v>
                </c:pt>
                <c:pt idx="172">
                  <c:v>2.169095242989258</c:v>
                </c:pt>
                <c:pt idx="173">
                  <c:v>2.1696452349824318</c:v>
                </c:pt>
                <c:pt idx="174">
                  <c:v>2.1689639446337203</c:v>
                </c:pt>
                <c:pt idx="175">
                  <c:v>2.166840368342978</c:v>
                </c:pt>
                <c:pt idx="176">
                  <c:v>2.1629864310313249</c:v>
                </c:pt>
                <c:pt idx="177">
                  <c:v>2.1569976255473358</c:v>
                </c:pt>
                <c:pt idx="178">
                  <c:v>2.1482866968883285</c:v>
                </c:pt>
                <c:pt idx="179">
                  <c:v>2.1359659023410624</c:v>
                </c:pt>
                <c:pt idx="180">
                  <c:v>2.1186239589150229</c:v>
                </c:pt>
                <c:pt idx="181">
                  <c:v>2.0938669733956869</c:v>
                </c:pt>
                <c:pt idx="182">
                  <c:v>2.0572632419952521</c:v>
                </c:pt>
                <c:pt idx="183">
                  <c:v>1.9995046678670281</c:v>
                </c:pt>
              </c:numCache>
            </c:numRef>
          </c:xVal>
          <c:yVal>
            <c:numRef>
              <c:f>Calculation1!$AN$6:$AN$189</c:f>
              <c:numCache>
                <c:formatCode>General</c:formatCode>
                <c:ptCount val="184"/>
                <c:pt idx="0">
                  <c:v>1.8516823744490125</c:v>
                </c:pt>
                <c:pt idx="1">
                  <c:v>1.8550593942342957</c:v>
                </c:pt>
                <c:pt idx="2">
                  <c:v>1.859117320941909</c:v>
                </c:pt>
                <c:pt idx="3">
                  <c:v>1.8638560404839559</c:v>
                </c:pt>
                <c:pt idx="4">
                  <c:v>1.8692754196321495</c:v>
                </c:pt>
                <c:pt idx="5">
                  <c:v>1.8753753060215779</c:v>
                </c:pt>
                <c:pt idx="6">
                  <c:v>1.8821555281549891</c:v>
                </c:pt>
                <c:pt idx="7">
                  <c:v>1.8896158954076121</c:v>
                </c:pt>
                <c:pt idx="8">
                  <c:v>1.8977561980325071</c:v>
                </c:pt>
                <c:pt idx="9">
                  <c:v>1.90657620716647</c:v>
                </c:pt>
                <c:pt idx="10">
                  <c:v>1.9160756748364669</c:v>
                </c:pt>
                <c:pt idx="11">
                  <c:v>1.9262543339666038</c:v>
                </c:pt>
                <c:pt idx="12">
                  <c:v>1.9371118983856377</c:v>
                </c:pt>
                <c:pt idx="13">
                  <c:v>1.9776421177310368</c:v>
                </c:pt>
                <c:pt idx="14">
                  <c:v>2.0255122733088662</c:v>
                </c:pt>
                <c:pt idx="15">
                  <c:v>2.0807077834060053</c:v>
                </c:pt>
                <c:pt idx="16">
                  <c:v>2.1432118349353964</c:v>
                </c:pt>
                <c:pt idx="17">
                  <c:v>2.2130053885574483</c:v>
                </c:pt>
                <c:pt idx="18">
                  <c:v>2.2900671844796179</c:v>
                </c:pt>
                <c:pt idx="19">
                  <c:v>2.3743737489323564</c:v>
                </c:pt>
                <c:pt idx="20">
                  <c:v>2.4658994013194437</c:v>
                </c:pt>
                <c:pt idx="21">
                  <c:v>2.56461626204052</c:v>
                </c:pt>
                <c:pt idx="22">
                  <c:v>2.6704942609835278</c:v>
                </c:pt>
                <c:pt idx="23">
                  <c:v>2.7835011466843227</c:v>
                </c:pt>
                <c:pt idx="24">
                  <c:v>2.9036024961507962</c:v>
                </c:pt>
                <c:pt idx="25">
                  <c:v>3.0307617253484551</c:v>
                </c:pt>
                <c:pt idx="26">
                  <c:v>3.1649401003442641</c:v>
                </c:pt>
                <c:pt idx="27">
                  <c:v>3.3060967491053894</c:v>
                </c:pt>
                <c:pt idx="28">
                  <c:v>3.4541886739492007</c:v>
                </c:pt>
                <c:pt idx="29">
                  <c:v>3.6091707646407905</c:v>
                </c:pt>
                <c:pt idx="30">
                  <c:v>3.7709958121339859</c:v>
                </c:pt>
                <c:pt idx="31">
                  <c:v>3.9396145229516968</c:v>
                </c:pt>
                <c:pt idx="32">
                  <c:v>4.1149755342011503</c:v>
                </c:pt>
                <c:pt idx="33">
                  <c:v>4.2970254292195627</c:v>
                </c:pt>
                <c:pt idx="34">
                  <c:v>4.4857087538453619</c:v>
                </c:pt>
                <c:pt idx="35">
                  <c:v>4.680968033310041</c:v>
                </c:pt>
                <c:pt idx="36">
                  <c:v>4.882743789745561</c:v>
                </c:pt>
                <c:pt idx="37">
                  <c:v>5.0909745603018628</c:v>
                </c:pt>
                <c:pt idx="38">
                  <c:v>5.3055969158690601</c:v>
                </c:pt>
                <c:pt idx="39">
                  <c:v>5.526545480398557</c:v>
                </c:pt>
                <c:pt idx="40">
                  <c:v>5.7537529508172156</c:v>
                </c:pt>
                <c:pt idx="41">
                  <c:v>5.9871501175285395</c:v>
                </c:pt>
                <c:pt idx="42">
                  <c:v>6.2266658854945796</c:v>
                </c:pt>
                <c:pt idx="43">
                  <c:v>6.4722272958921749</c:v>
                </c:pt>
                <c:pt idx="44">
                  <c:v>6.7237595483369077</c:v>
                </c:pt>
                <c:pt idx="45">
                  <c:v>6.9811860236680339</c:v>
                </c:pt>
                <c:pt idx="46">
                  <c:v>7.244428307287432</c:v>
                </c:pt>
                <c:pt idx="47">
                  <c:v>7.513406213045414</c:v>
                </c:pt>
                <c:pt idx="48">
                  <c:v>7.7880378076662424</c:v>
                </c:pt>
                <c:pt idx="49">
                  <c:v>8.0682394357057845</c:v>
                </c:pt>
                <c:pt idx="50">
                  <c:v>8.3539257450337558</c:v>
                </c:pt>
                <c:pt idx="51">
                  <c:v>8.645009712832838</c:v>
                </c:pt>
                <c:pt idx="52">
                  <c:v>8.9414026721066442</c:v>
                </c:pt>
                <c:pt idx="53">
                  <c:v>9.2430143386885568</c:v>
                </c:pt>
                <c:pt idx="54">
                  <c:v>9.5497528387431565</c:v>
                </c:pt>
                <c:pt idx="55">
                  <c:v>9.8615247367518784</c:v>
                </c:pt>
                <c:pt idx="56">
                  <c:v>10.178235063974396</c:v>
                </c:pt>
                <c:pt idx="57">
                  <c:v>10.499787347376987</c:v>
                </c:pt>
                <c:pt idx="58">
                  <c:v>10.826083639019188</c:v>
                </c:pt>
                <c:pt idx="59">
                  <c:v>11.157024545889657</c:v>
                </c:pt>
                <c:pt idx="60">
                  <c:v>11.492509260182267</c:v>
                </c:pt>
                <c:pt idx="61">
                  <c:v>11.832435590003128</c:v>
                </c:pt>
                <c:pt idx="62">
                  <c:v>12.176699990499239</c:v>
                </c:pt>
                <c:pt idx="63">
                  <c:v>12.525197595399243</c:v>
                </c:pt>
                <c:pt idx="64">
                  <c:v>12.877822248956715</c:v>
                </c:pt>
                <c:pt idx="65">
                  <c:v>13.234466538286233</c:v>
                </c:pt>
                <c:pt idx="66">
                  <c:v>13.595021826082371</c:v>
                </c:pt>
                <c:pt idx="67">
                  <c:v>13.959378283711692</c:v>
                </c:pt>
                <c:pt idx="68">
                  <c:v>14.327424924667605</c:v>
                </c:pt>
                <c:pt idx="69">
                  <c:v>14.699049638377923</c:v>
                </c:pt>
                <c:pt idx="70">
                  <c:v>15.074139224354841</c:v>
                </c:pt>
                <c:pt idx="71">
                  <c:v>15.452579426676897</c:v>
                </c:pt>
                <c:pt idx="72">
                  <c:v>15.834254968792431</c:v>
                </c:pt>
                <c:pt idx="73">
                  <c:v>16.219049588633936</c:v>
                </c:pt>
                <c:pt idx="74">
                  <c:v>16.606846074032624</c:v>
                </c:pt>
                <c:pt idx="75">
                  <c:v>16.997526298422379</c:v>
                </c:pt>
                <c:pt idx="76">
                  <c:v>17.390971256822233</c:v>
                </c:pt>
                <c:pt idx="77">
                  <c:v>17.787061102086483</c:v>
                </c:pt>
                <c:pt idx="78">
                  <c:v>18.185675181411249</c:v>
                </c:pt>
                <c:pt idx="79">
                  <c:v>18.586692073086507</c:v>
                </c:pt>
                <c:pt idx="80">
                  <c:v>18.989989623482316</c:v>
                </c:pt>
                <c:pt idx="81">
                  <c:v>19.395444984257992</c:v>
                </c:pt>
                <c:pt idx="82">
                  <c:v>19.802934649782912</c:v>
                </c:pt>
                <c:pt idx="83">
                  <c:v>20.212334494757506</c:v>
                </c:pt>
                <c:pt idx="84">
                  <c:v>20.623519812023069</c:v>
                </c:pt>
                <c:pt idx="85">
                  <c:v>21.036365350548699</c:v>
                </c:pt>
                <c:pt idx="86">
                  <c:v>21.450745353584047</c:v>
                </c:pt>
                <c:pt idx="87">
                  <c:v>21.866533596966004</c:v>
                </c:pt>
                <c:pt idx="88">
                  <c:v>22.283603427567797</c:v>
                </c:pt>
                <c:pt idx="89">
                  <c:v>22.701827801878775</c:v>
                </c:pt>
                <c:pt idx="90">
                  <c:v>23.121079324703111</c:v>
                </c:pt>
                <c:pt idx="91">
                  <c:v>23.541230287965551</c:v>
                </c:pt>
                <c:pt idx="92">
                  <c:v>23.962152709612599</c:v>
                </c:pt>
                <c:pt idx="93">
                  <c:v>24.383718372597052</c:v>
                </c:pt>
                <c:pt idx="94">
                  <c:v>24.805798863934172</c:v>
                </c:pt>
                <c:pt idx="95">
                  <c:v>25.228265613817509</c:v>
                </c:pt>
                <c:pt idx="96">
                  <c:v>25.65098993478253</c:v>
                </c:pt>
                <c:pt idx="97">
                  <c:v>26.073843060906029</c:v>
                </c:pt>
                <c:pt idx="98">
                  <c:v>26.496696187029528</c:v>
                </c:pt>
                <c:pt idx="99">
                  <c:v>26.919420507994538</c:v>
                </c:pt>
                <c:pt idx="100">
                  <c:v>27.341887257877879</c:v>
                </c:pt>
                <c:pt idx="101">
                  <c:v>27.763967749215006</c:v>
                </c:pt>
                <c:pt idx="102">
                  <c:v>28.185533412199462</c:v>
                </c:pt>
                <c:pt idx="103">
                  <c:v>28.606455833846503</c:v>
                </c:pt>
                <c:pt idx="104">
                  <c:v>29.026606797108947</c:v>
                </c:pt>
                <c:pt idx="105">
                  <c:v>29.445858319933272</c:v>
                </c:pt>
                <c:pt idx="106">
                  <c:v>29.864082694244264</c:v>
                </c:pt>
                <c:pt idx="107">
                  <c:v>30.28115252484605</c:v>
                </c:pt>
                <c:pt idx="108">
                  <c:v>30.696940768228004</c:v>
                </c:pt>
                <c:pt idx="109">
                  <c:v>31.111320771263351</c:v>
                </c:pt>
                <c:pt idx="110">
                  <c:v>31.524166309788985</c:v>
                </c:pt>
                <c:pt idx="111">
                  <c:v>31.935351627054551</c:v>
                </c:pt>
                <c:pt idx="112">
                  <c:v>32.344751472029152</c:v>
                </c:pt>
                <c:pt idx="113">
                  <c:v>32.752241137554066</c:v>
                </c:pt>
                <c:pt idx="114">
                  <c:v>33.157696498329742</c:v>
                </c:pt>
                <c:pt idx="115">
                  <c:v>33.560994048725547</c:v>
                </c:pt>
                <c:pt idx="116">
                  <c:v>33.962010940400802</c:v>
                </c:pt>
                <c:pt idx="117">
                  <c:v>34.360625019725575</c:v>
                </c:pt>
                <c:pt idx="118">
                  <c:v>34.756714864989817</c:v>
                </c:pt>
                <c:pt idx="119">
                  <c:v>35.150159823389679</c:v>
                </c:pt>
                <c:pt idx="120">
                  <c:v>35.540840047779426</c:v>
                </c:pt>
                <c:pt idx="121">
                  <c:v>35.928636533178114</c:v>
                </c:pt>
                <c:pt idx="122">
                  <c:v>36.313431153019621</c:v>
                </c:pt>
                <c:pt idx="123">
                  <c:v>36.695106695135159</c:v>
                </c:pt>
                <c:pt idx="124">
                  <c:v>37.073546897457213</c:v>
                </c:pt>
                <c:pt idx="125">
                  <c:v>37.448636483434129</c:v>
                </c:pt>
                <c:pt idx="126">
                  <c:v>37.820261197144447</c:v>
                </c:pt>
                <c:pt idx="127">
                  <c:v>38.188307838100357</c:v>
                </c:pt>
                <c:pt idx="128">
                  <c:v>38.552664295729684</c:v>
                </c:pt>
                <c:pt idx="129">
                  <c:v>38.913219583525823</c:v>
                </c:pt>
                <c:pt idx="130">
                  <c:v>39.269863872855346</c:v>
                </c:pt>
                <c:pt idx="131">
                  <c:v>39.622488526412809</c:v>
                </c:pt>
                <c:pt idx="132">
                  <c:v>39.970986131312813</c:v>
                </c:pt>
                <c:pt idx="133">
                  <c:v>40.315250531808928</c:v>
                </c:pt>
                <c:pt idx="134">
                  <c:v>40.655176861629798</c:v>
                </c:pt>
                <c:pt idx="135">
                  <c:v>40.990661575922402</c:v>
                </c:pt>
                <c:pt idx="136">
                  <c:v>41.321602482792862</c:v>
                </c:pt>
                <c:pt idx="137">
                  <c:v>41.64789877443507</c:v>
                </c:pt>
                <c:pt idx="138">
                  <c:v>41.969451057837666</c:v>
                </c:pt>
                <c:pt idx="139">
                  <c:v>42.286161385060183</c:v>
                </c:pt>
                <c:pt idx="140">
                  <c:v>42.597933283068897</c:v>
                </c:pt>
                <c:pt idx="141">
                  <c:v>42.90467178312349</c:v>
                </c:pt>
                <c:pt idx="142">
                  <c:v>43.20628344970541</c:v>
                </c:pt>
                <c:pt idx="143">
                  <c:v>43.50267640897922</c:v>
                </c:pt>
                <c:pt idx="144">
                  <c:v>43.793760376778295</c:v>
                </c:pt>
                <c:pt idx="145">
                  <c:v>44.079446686106266</c:v>
                </c:pt>
                <c:pt idx="146">
                  <c:v>44.359648314145815</c:v>
                </c:pt>
                <c:pt idx="147">
                  <c:v>44.634279908766644</c:v>
                </c:pt>
                <c:pt idx="148">
                  <c:v>44.903257814524622</c:v>
                </c:pt>
                <c:pt idx="149">
                  <c:v>45.16650009814402</c:v>
                </c:pt>
                <c:pt idx="150">
                  <c:v>45.423926573475157</c:v>
                </c:pt>
                <c:pt idx="151">
                  <c:v>45.675458825919875</c:v>
                </c:pt>
                <c:pt idx="152">
                  <c:v>45.921020236317474</c:v>
                </c:pt>
                <c:pt idx="153">
                  <c:v>46.160536004283514</c:v>
                </c:pt>
                <c:pt idx="154">
                  <c:v>46.393933170994842</c:v>
                </c:pt>
                <c:pt idx="155">
                  <c:v>46.621140641413504</c:v>
                </c:pt>
                <c:pt idx="156">
                  <c:v>46.842089205942997</c:v>
                </c:pt>
                <c:pt idx="157">
                  <c:v>47.056711561510198</c:v>
                </c:pt>
                <c:pt idx="158">
                  <c:v>47.264942332066497</c:v>
                </c:pt>
                <c:pt idx="159">
                  <c:v>47.466718088502013</c:v>
                </c:pt>
                <c:pt idx="160">
                  <c:v>47.661977367966699</c:v>
                </c:pt>
                <c:pt idx="161">
                  <c:v>47.850660692592498</c:v>
                </c:pt>
                <c:pt idx="162">
                  <c:v>48.032710587610907</c:v>
                </c:pt>
                <c:pt idx="163">
                  <c:v>48.208071598860357</c:v>
                </c:pt>
                <c:pt idx="164">
                  <c:v>48.376690309678068</c:v>
                </c:pt>
                <c:pt idx="165">
                  <c:v>48.538515357171264</c:v>
                </c:pt>
                <c:pt idx="166">
                  <c:v>48.693497447862853</c:v>
                </c:pt>
                <c:pt idx="167">
                  <c:v>48.841589372706665</c:v>
                </c:pt>
                <c:pt idx="168">
                  <c:v>48.98274602146779</c:v>
                </c:pt>
                <c:pt idx="169">
                  <c:v>49.116924396463602</c:v>
                </c:pt>
                <c:pt idx="170">
                  <c:v>49.244083625661261</c:v>
                </c:pt>
                <c:pt idx="171">
                  <c:v>49.364184975127728</c:v>
                </c:pt>
                <c:pt idx="172">
                  <c:v>49.477191860828526</c:v>
                </c:pt>
                <c:pt idx="173">
                  <c:v>49.583069859771541</c:v>
                </c:pt>
                <c:pt idx="174">
                  <c:v>49.68178672049261</c:v>
                </c:pt>
                <c:pt idx="175">
                  <c:v>49.773312372879701</c:v>
                </c:pt>
                <c:pt idx="176">
                  <c:v>49.857618937332433</c:v>
                </c:pt>
                <c:pt idx="177">
                  <c:v>49.934680733254609</c:v>
                </c:pt>
                <c:pt idx="178">
                  <c:v>50.004474286876658</c:v>
                </c:pt>
                <c:pt idx="179">
                  <c:v>50.066978338406045</c:v>
                </c:pt>
                <c:pt idx="180">
                  <c:v>50.122173848503195</c:v>
                </c:pt>
                <c:pt idx="181">
                  <c:v>50.170044004081021</c:v>
                </c:pt>
                <c:pt idx="182">
                  <c:v>50.21057422342642</c:v>
                </c:pt>
                <c:pt idx="183">
                  <c:v>50.243752160641947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70E4-4AF0-A166-A00B1AF69E15}"/>
            </c:ext>
          </c:extLst>
        </c:ser>
        <c:ser>
          <c:idx val="15"/>
          <c:order val="6"/>
          <c:tx>
            <c:strRef>
              <c:f>Calculation1!$P$5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952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Calculation1!$P$6:$P$406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7.6864159750567751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2.7639179617910941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8.6669661929278163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70E4-4AF0-A166-A00B1AF69E15}"/>
            </c:ext>
          </c:extLst>
        </c:ser>
        <c:ser>
          <c:idx val="16"/>
          <c:order val="7"/>
          <c:tx>
            <c:strRef>
              <c:f>Calculation1!$O$5</c:f>
              <c:strCache>
                <c:ptCount val="1"/>
                <c:pt idx="0">
                  <c:v>thetaCM = 0 </c:v>
                </c:pt>
              </c:strCache>
            </c:strRef>
          </c:tx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Calculation1!$O$6:$O$406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7.6864159750567751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2.7639179617910941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8.6669661929278163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70E4-4AF0-A166-A00B1AF69E15}"/>
            </c:ext>
          </c:extLst>
        </c:ser>
        <c:ser>
          <c:idx val="25"/>
          <c:order val="8"/>
          <c:tx>
            <c:strRef>
              <c:f>Calculation1!$Q$5</c:f>
              <c:strCache>
                <c:ptCount val="1"/>
                <c:pt idx="0">
                  <c:v>Bore radius Boundary</c:v>
                </c:pt>
              </c:strCache>
            </c:strRef>
          </c:tx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Calculation1!$Q$6:$Q$406</c:f>
              <c:numCache>
                <c:formatCode>0.00</c:formatCode>
                <c:ptCount val="401"/>
                <c:pt idx="0">
                  <c:v>30.128785089699136</c:v>
                </c:pt>
                <c:pt idx="1">
                  <c:v>30.033544848622796</c:v>
                </c:pt>
                <c:pt idx="2">
                  <c:v>29.938772704040161</c:v>
                </c:pt>
                <c:pt idx="3">
                  <c:v>29.844468793421925</c:v>
                </c:pt>
                <c:pt idx="4">
                  <c:v>29.750633253612591</c:v>
                </c:pt>
                <c:pt idx="5">
                  <c:v>29.657266220830365</c:v>
                </c:pt>
                <c:pt idx="6">
                  <c:v>29.564367830665674</c:v>
                </c:pt>
                <c:pt idx="7">
                  <c:v>29.471938218080368</c:v>
                </c:pt>
                <c:pt idx="8">
                  <c:v>29.37997751740636</c:v>
                </c:pt>
                <c:pt idx="9">
                  <c:v>29.28848586234551</c:v>
                </c:pt>
                <c:pt idx="10">
                  <c:v>29.197463385967808</c:v>
                </c:pt>
                <c:pt idx="11">
                  <c:v>29.106910220710915</c:v>
                </c:pt>
                <c:pt idx="12">
                  <c:v>29.016826498379146</c:v>
                </c:pt>
                <c:pt idx="13">
                  <c:v>28.92721235014244</c:v>
                </c:pt>
                <c:pt idx="14">
                  <c:v>28.838067906535571</c:v>
                </c:pt>
                <c:pt idx="15">
                  <c:v>28.749393297457004</c:v>
                </c:pt>
                <c:pt idx="16">
                  <c:v>28.661188652168221</c:v>
                </c:pt>
                <c:pt idx="17">
                  <c:v>28.573454099292576</c:v>
                </c:pt>
                <c:pt idx="18">
                  <c:v>28.486189766814618</c:v>
                </c:pt>
                <c:pt idx="19">
                  <c:v>28.399395782078841</c:v>
                </c:pt>
                <c:pt idx="20">
                  <c:v>28.313072271789224</c:v>
                </c:pt>
                <c:pt idx="21">
                  <c:v>28.227219362007872</c:v>
                </c:pt>
                <c:pt idx="22">
                  <c:v>28.141837178154447</c:v>
                </c:pt>
                <c:pt idx="23">
                  <c:v>28.056925845005253</c:v>
                </c:pt>
                <c:pt idx="24">
                  <c:v>27.972485486691767</c:v>
                </c:pt>
                <c:pt idx="25">
                  <c:v>27.888516226700858</c:v>
                </c:pt>
                <c:pt idx="26">
                  <c:v>27.805018187872633</c:v>
                </c:pt>
                <c:pt idx="27">
                  <c:v>27.721991492400889</c:v>
                </c:pt>
                <c:pt idx="28">
                  <c:v>27.639436261831065</c:v>
                </c:pt>
                <c:pt idx="29">
                  <c:v>27.557352617059792</c:v>
                </c:pt>
                <c:pt idx="30">
                  <c:v>27.475740678334319</c:v>
                </c:pt>
                <c:pt idx="31">
                  <c:v>27.39460056525138</c:v>
                </c:pt>
                <c:pt idx="32">
                  <c:v>27.3139323967564</c:v>
                </c:pt>
                <c:pt idx="33">
                  <c:v>27.23373629114235</c:v>
                </c:pt>
                <c:pt idx="34">
                  <c:v>27.154012366049301</c:v>
                </c:pt>
                <c:pt idx="35">
                  <c:v>27.074760738463624</c:v>
                </c:pt>
                <c:pt idx="36">
                  <c:v>26.995981524716626</c:v>
                </c:pt>
                <c:pt idx="37">
                  <c:v>26.917674840484324</c:v>
                </c:pt>
                <c:pt idx="38">
                  <c:v>26.839840800786078</c:v>
                </c:pt>
                <c:pt idx="39">
                  <c:v>26.76247951998414</c:v>
                </c:pt>
                <c:pt idx="40">
                  <c:v>26.685591111782628</c:v>
                </c:pt>
                <c:pt idx="41">
                  <c:v>26.609175689226959</c:v>
                </c:pt>
                <c:pt idx="42">
                  <c:v>26.533233364702596</c:v>
                </c:pt>
                <c:pt idx="43">
                  <c:v>26.457764249934485</c:v>
                </c:pt>
                <c:pt idx="44">
                  <c:v>26.382768455986479</c:v>
                </c:pt>
                <c:pt idx="45">
                  <c:v>26.308246093260209</c:v>
                </c:pt>
                <c:pt idx="46">
                  <c:v>26.234197271494281</c:v>
                </c:pt>
                <c:pt idx="47">
                  <c:v>26.1606220997636</c:v>
                </c:pt>
                <c:pt idx="48">
                  <c:v>26.087520686478797</c:v>
                </c:pt>
                <c:pt idx="49">
                  <c:v>26.014893139384867</c:v>
                </c:pt>
                <c:pt idx="50">
                  <c:v>25.942739565560828</c:v>
                </c:pt>
                <c:pt idx="51">
                  <c:v>25.871060071419038</c:v>
                </c:pt>
                <c:pt idx="52">
                  <c:v>25.799854762703944</c:v>
                </c:pt>
                <c:pt idx="53">
                  <c:v>25.729123744491744</c:v>
                </c:pt>
                <c:pt idx="54">
                  <c:v>25.658867121189473</c:v>
                </c:pt>
                <c:pt idx="55">
                  <c:v>25.589084996534211</c:v>
                </c:pt>
                <c:pt idx="56">
                  <c:v>25.519777473592399</c:v>
                </c:pt>
                <c:pt idx="57">
                  <c:v>25.450944654758928</c:v>
                </c:pt>
                <c:pt idx="58">
                  <c:v>25.382586641756689</c:v>
                </c:pt>
                <c:pt idx="59">
                  <c:v>25.314703535635658</c:v>
                </c:pt>
                <c:pt idx="60">
                  <c:v>25.247295436771992</c:v>
                </c:pt>
                <c:pt idx="61">
                  <c:v>25.180362444867569</c:v>
                </c:pt>
                <c:pt idx="62">
                  <c:v>25.113904658949195</c:v>
                </c:pt>
                <c:pt idx="63">
                  <c:v>25.047922177367695</c:v>
                </c:pt>
                <c:pt idx="64">
                  <c:v>24.982415097797457</c:v>
                </c:pt>
                <c:pt idx="65">
                  <c:v>24.917383517235635</c:v>
                </c:pt>
                <c:pt idx="66">
                  <c:v>24.85282753200147</c:v>
                </c:pt>
                <c:pt idx="67">
                  <c:v>24.788747237735265</c:v>
                </c:pt>
                <c:pt idx="68">
                  <c:v>24.725142729398044</c:v>
                </c:pt>
                <c:pt idx="69">
                  <c:v>24.662014101270984</c:v>
                </c:pt>
                <c:pt idx="70">
                  <c:v>24.599361446954163</c:v>
                </c:pt>
                <c:pt idx="71">
                  <c:v>24.537184859366562</c:v>
                </c:pt>
                <c:pt idx="72">
                  <c:v>24.475484430744586</c:v>
                </c:pt>
                <c:pt idx="73">
                  <c:v>24.414260252642293</c:v>
                </c:pt>
                <c:pt idx="74">
                  <c:v>24.353512415929913</c:v>
                </c:pt>
                <c:pt idx="75">
                  <c:v>24.293241010793736</c:v>
                </c:pt>
                <c:pt idx="76">
                  <c:v>24.233446126735089</c:v>
                </c:pt>
                <c:pt idx="77">
                  <c:v>24.174127852569995</c:v>
                </c:pt>
                <c:pt idx="78">
                  <c:v>24.115286276428378</c:v>
                </c:pt>
                <c:pt idx="79">
                  <c:v>24.056921485753037</c:v>
                </c:pt>
                <c:pt idx="80">
                  <c:v>23.999033567299875</c:v>
                </c:pt>
                <c:pt idx="81">
                  <c:v>23.94162260713631</c:v>
                </c:pt>
                <c:pt idx="82">
                  <c:v>23.884688690641269</c:v>
                </c:pt>
                <c:pt idx="83">
                  <c:v>23.828231902504399</c:v>
                </c:pt>
                <c:pt idx="84">
                  <c:v>23.772252326725493</c:v>
                </c:pt>
                <c:pt idx="85">
                  <c:v>23.71675004661347</c:v>
                </c:pt>
                <c:pt idx="86">
                  <c:v>23.66172514478626</c:v>
                </c:pt>
                <c:pt idx="87">
                  <c:v>23.607177703170237</c:v>
                </c:pt>
                <c:pt idx="88">
                  <c:v>23.553107802999079</c:v>
                </c:pt>
                <c:pt idx="89">
                  <c:v>23.499515524813432</c:v>
                </c:pt>
                <c:pt idx="90">
                  <c:v>23.446400948460791</c:v>
                </c:pt>
                <c:pt idx="91">
                  <c:v>23.393764153093912</c:v>
                </c:pt>
                <c:pt idx="92">
                  <c:v>23.341605217171377</c:v>
                </c:pt>
                <c:pt idx="93">
                  <c:v>23.289924218456122</c:v>
                </c:pt>
                <c:pt idx="94">
                  <c:v>23.238721234014974</c:v>
                </c:pt>
                <c:pt idx="95">
                  <c:v>23.187996340218774</c:v>
                </c:pt>
                <c:pt idx="96">
                  <c:v>23.137749612741004</c:v>
                </c:pt>
                <c:pt idx="97">
                  <c:v>23.087981126557565</c:v>
                </c:pt>
                <c:pt idx="98">
                  <c:v>23.038690955946322</c:v>
                </c:pt>
                <c:pt idx="99">
                  <c:v>22.989879174486191</c:v>
                </c:pt>
                <c:pt idx="100">
                  <c:v>22.941545855057143</c:v>
                </c:pt>
                <c:pt idx="101">
                  <c:v>22.893691069839178</c:v>
                </c:pt>
                <c:pt idx="102">
                  <c:v>22.846314890311987</c:v>
                </c:pt>
                <c:pt idx="103">
                  <c:v>22.79941738725438</c:v>
                </c:pt>
                <c:pt idx="104">
                  <c:v>22.752998630743832</c:v>
                </c:pt>
                <c:pt idx="105">
                  <c:v>22.707058690155918</c:v>
                </c:pt>
                <c:pt idx="106">
                  <c:v>22.661597634163741</c:v>
                </c:pt>
                <c:pt idx="107">
                  <c:v>22.61661553073759</c:v>
                </c:pt>
                <c:pt idx="108">
                  <c:v>22.57211244714415</c:v>
                </c:pt>
                <c:pt idx="109">
                  <c:v>22.528088449946154</c:v>
                </c:pt>
                <c:pt idx="110">
                  <c:v>22.484543605002159</c:v>
                </c:pt>
                <c:pt idx="111">
                  <c:v>22.441477977465638</c:v>
                </c:pt>
                <c:pt idx="112">
                  <c:v>22.398891631784636</c:v>
                </c:pt>
                <c:pt idx="113">
                  <c:v>22.356784631701203</c:v>
                </c:pt>
                <c:pt idx="114">
                  <c:v>22.315157040251393</c:v>
                </c:pt>
                <c:pt idx="115">
                  <c:v>22.274008919764128</c:v>
                </c:pt>
                <c:pt idx="116">
                  <c:v>22.2333403318612</c:v>
                </c:pt>
                <c:pt idx="117">
                  <c:v>22.193151337456356</c:v>
                </c:pt>
                <c:pt idx="118">
                  <c:v>22.153441996755419</c:v>
                </c:pt>
                <c:pt idx="119">
                  <c:v>22.114212369255597</c:v>
                </c:pt>
                <c:pt idx="120">
                  <c:v>22.07546251374481</c:v>
                </c:pt>
                <c:pt idx="121">
                  <c:v>22.037192488301571</c:v>
                </c:pt>
                <c:pt idx="122">
                  <c:v>21.999402350294304</c:v>
                </c:pt>
                <c:pt idx="123">
                  <c:v>21.962092156381118</c:v>
                </c:pt>
                <c:pt idx="124">
                  <c:v>21.925261962509353</c:v>
                </c:pt>
                <c:pt idx="125">
                  <c:v>21.888911823914896</c:v>
                </c:pt>
                <c:pt idx="126">
                  <c:v>21.853041795122294</c:v>
                </c:pt>
                <c:pt idx="127">
                  <c:v>21.81765192994385</c:v>
                </c:pt>
                <c:pt idx="128">
                  <c:v>21.782742281479273</c:v>
                </c:pt>
                <c:pt idx="129">
                  <c:v>21.748312902115686</c:v>
                </c:pt>
                <c:pt idx="130">
                  <c:v>21.714363843526826</c:v>
                </c:pt>
                <c:pt idx="131">
                  <c:v>21.680895156672818</c:v>
                </c:pt>
                <c:pt idx="132">
                  <c:v>21.647906891799607</c:v>
                </c:pt>
                <c:pt idx="133">
                  <c:v>21.615399098439184</c:v>
                </c:pt>
                <c:pt idx="134">
                  <c:v>21.583371825408335</c:v>
                </c:pt>
                <c:pt idx="135">
                  <c:v>21.551825120808758</c:v>
                </c:pt>
                <c:pt idx="136">
                  <c:v>21.520759032026945</c:v>
                </c:pt>
                <c:pt idx="137">
                  <c:v>21.490173605733276</c:v>
                </c:pt>
                <c:pt idx="138">
                  <c:v>21.46006888788213</c:v>
                </c:pt>
                <c:pt idx="139">
                  <c:v>21.430444923711207</c:v>
                </c:pt>
                <c:pt idx="140">
                  <c:v>21.401301757741294</c:v>
                </c:pt>
                <c:pt idx="141">
                  <c:v>21.372639433776158</c:v>
                </c:pt>
                <c:pt idx="142">
                  <c:v>21.344457994901745</c:v>
                </c:pt>
                <c:pt idx="143">
                  <c:v>21.316757483486526</c:v>
                </c:pt>
                <c:pt idx="144">
                  <c:v>21.28953794118047</c:v>
                </c:pt>
                <c:pt idx="145">
                  <c:v>21.262799408915157</c:v>
                </c:pt>
                <c:pt idx="146">
                  <c:v>21.236541926903328</c:v>
                </c:pt>
                <c:pt idx="147">
                  <c:v>21.210765534638654</c:v>
                </c:pt>
                <c:pt idx="148">
                  <c:v>21.185470270895507</c:v>
                </c:pt>
                <c:pt idx="149">
                  <c:v>21.160656173728285</c:v>
                </c:pt>
                <c:pt idx="150">
                  <c:v>21.13632328047197</c:v>
                </c:pt>
                <c:pt idx="151">
                  <c:v>21.112471627740547</c:v>
                </c:pt>
                <c:pt idx="152">
                  <c:v>21.089101251428019</c:v>
                </c:pt>
                <c:pt idx="153">
                  <c:v>21.066212186707389</c:v>
                </c:pt>
                <c:pt idx="154">
                  <c:v>21.043804468030544</c:v>
                </c:pt>
                <c:pt idx="155">
                  <c:v>21.021878129128254</c:v>
                </c:pt>
                <c:pt idx="156">
                  <c:v>21.000433203009493</c:v>
                </c:pt>
                <c:pt idx="157">
                  <c:v>20.97946972196155</c:v>
                </c:pt>
                <c:pt idx="158">
                  <c:v>20.958987717549689</c:v>
                </c:pt>
                <c:pt idx="159">
                  <c:v>20.938987220616468</c:v>
                </c:pt>
                <c:pt idx="160">
                  <c:v>20.919468261282532</c:v>
                </c:pt>
                <c:pt idx="161">
                  <c:v>20.900430868945364</c:v>
                </c:pt>
                <c:pt idx="162">
                  <c:v>20.881875072279399</c:v>
                </c:pt>
                <c:pt idx="163">
                  <c:v>20.863800899236253</c:v>
                </c:pt>
                <c:pt idx="164">
                  <c:v>20.846208377043695</c:v>
                </c:pt>
                <c:pt idx="165">
                  <c:v>20.82909753220622</c:v>
                </c:pt>
                <c:pt idx="166">
                  <c:v>20.812468390504364</c:v>
                </c:pt>
                <c:pt idx="167">
                  <c:v>20.79632097699448</c:v>
                </c:pt>
                <c:pt idx="168">
                  <c:v>20.780655316009074</c:v>
                </c:pt>
                <c:pt idx="169">
                  <c:v>20.765471431156129</c:v>
                </c:pt>
                <c:pt idx="170">
                  <c:v>20.750769345318986</c:v>
                </c:pt>
                <c:pt idx="171">
                  <c:v>20.736549080656232</c:v>
                </c:pt>
                <c:pt idx="172">
                  <c:v>20.722810658601816</c:v>
                </c:pt>
                <c:pt idx="173">
                  <c:v>20.709554099864249</c:v>
                </c:pt>
                <c:pt idx="174">
                  <c:v>20.696779424427064</c:v>
                </c:pt>
                <c:pt idx="175">
                  <c:v>20.684486651548468</c:v>
                </c:pt>
                <c:pt idx="176">
                  <c:v>20.672675799761123</c:v>
                </c:pt>
                <c:pt idx="177">
                  <c:v>20.661346886871797</c:v>
                </c:pt>
                <c:pt idx="178">
                  <c:v>20.650499929961825</c:v>
                </c:pt>
                <c:pt idx="179">
                  <c:v>20.640134945386535</c:v>
                </c:pt>
                <c:pt idx="180">
                  <c:v>20.630251948775026</c:v>
                </c:pt>
                <c:pt idx="181">
                  <c:v>20.620850955030392</c:v>
                </c:pt>
                <c:pt idx="182">
                  <c:v>20.611931978329494</c:v>
                </c:pt>
                <c:pt idx="183">
                  <c:v>20.603495032122737</c:v>
                </c:pt>
                <c:pt idx="184">
                  <c:v>20.595540129134065</c:v>
                </c:pt>
                <c:pt idx="185">
                  <c:v>20.588067281360964</c:v>
                </c:pt>
                <c:pt idx="186">
                  <c:v>20.581076500074118</c:v>
                </c:pt>
                <c:pt idx="187">
                  <c:v>20.574567795817416</c:v>
                </c:pt>
                <c:pt idx="188">
                  <c:v>20.568541178408168</c:v>
                </c:pt>
                <c:pt idx="189">
                  <c:v>20.562996656936548</c:v>
                </c:pt>
                <c:pt idx="190">
                  <c:v>20.5579342397657</c:v>
                </c:pt>
                <c:pt idx="191">
                  <c:v>20.553353934532197</c:v>
                </c:pt>
                <c:pt idx="192">
                  <c:v>20.549255748145015</c:v>
                </c:pt>
                <c:pt idx="193">
                  <c:v>20.545639686786217</c:v>
                </c:pt>
                <c:pt idx="194">
                  <c:v>20.542505755910611</c:v>
                </c:pt>
                <c:pt idx="195">
                  <c:v>20.539853960245978</c:v>
                </c:pt>
                <c:pt idx="196">
                  <c:v>20.537684303792389</c:v>
                </c:pt>
                <c:pt idx="197">
                  <c:v>20.535996789823116</c:v>
                </c:pt>
                <c:pt idx="198">
                  <c:v>20.534791420883721</c:v>
                </c:pt>
                <c:pt idx="199">
                  <c:v>20.534068198792852</c:v>
                </c:pt>
                <c:pt idx="200">
                  <c:v>20.533827124641221</c:v>
                </c:pt>
                <c:pt idx="201">
                  <c:v>20.534068198792852</c:v>
                </c:pt>
                <c:pt idx="202">
                  <c:v>20.534791420883721</c:v>
                </c:pt>
                <c:pt idx="203">
                  <c:v>20.535996789823116</c:v>
                </c:pt>
                <c:pt idx="204">
                  <c:v>20.537684303792389</c:v>
                </c:pt>
                <c:pt idx="205">
                  <c:v>20.539853960245978</c:v>
                </c:pt>
                <c:pt idx="206">
                  <c:v>20.542505755910611</c:v>
                </c:pt>
                <c:pt idx="207">
                  <c:v>20.545639686786217</c:v>
                </c:pt>
                <c:pt idx="208">
                  <c:v>20.549255748145015</c:v>
                </c:pt>
                <c:pt idx="209">
                  <c:v>20.553353934532197</c:v>
                </c:pt>
                <c:pt idx="210">
                  <c:v>20.5579342397657</c:v>
                </c:pt>
                <c:pt idx="211">
                  <c:v>20.562996656936548</c:v>
                </c:pt>
                <c:pt idx="212">
                  <c:v>20.568541178408168</c:v>
                </c:pt>
                <c:pt idx="213">
                  <c:v>20.574567795817416</c:v>
                </c:pt>
                <c:pt idx="214">
                  <c:v>20.581076500074118</c:v>
                </c:pt>
                <c:pt idx="215">
                  <c:v>20.588067281360964</c:v>
                </c:pt>
                <c:pt idx="216">
                  <c:v>20.595540129134065</c:v>
                </c:pt>
                <c:pt idx="217">
                  <c:v>20.603495032122737</c:v>
                </c:pt>
                <c:pt idx="218">
                  <c:v>20.611931978329494</c:v>
                </c:pt>
                <c:pt idx="219">
                  <c:v>20.620850955030392</c:v>
                </c:pt>
                <c:pt idx="220">
                  <c:v>20.630251948775026</c:v>
                </c:pt>
                <c:pt idx="221">
                  <c:v>20.640134945386535</c:v>
                </c:pt>
                <c:pt idx="222">
                  <c:v>20.650499929961825</c:v>
                </c:pt>
                <c:pt idx="223">
                  <c:v>20.661346886871797</c:v>
                </c:pt>
                <c:pt idx="224">
                  <c:v>20.672675799761123</c:v>
                </c:pt>
                <c:pt idx="225">
                  <c:v>20.684486651548468</c:v>
                </c:pt>
                <c:pt idx="226">
                  <c:v>20.696779424427064</c:v>
                </c:pt>
                <c:pt idx="227">
                  <c:v>20.709554099864249</c:v>
                </c:pt>
                <c:pt idx="228">
                  <c:v>20.722810658601816</c:v>
                </c:pt>
                <c:pt idx="229">
                  <c:v>20.736549080656232</c:v>
                </c:pt>
                <c:pt idx="230">
                  <c:v>20.750769345318986</c:v>
                </c:pt>
                <c:pt idx="231">
                  <c:v>20.765471431156129</c:v>
                </c:pt>
                <c:pt idx="232">
                  <c:v>20.780655316009074</c:v>
                </c:pt>
                <c:pt idx="233">
                  <c:v>20.79632097699448</c:v>
                </c:pt>
                <c:pt idx="234">
                  <c:v>20.812468390504364</c:v>
                </c:pt>
                <c:pt idx="235">
                  <c:v>20.82909753220622</c:v>
                </c:pt>
                <c:pt idx="236">
                  <c:v>20.846208377043695</c:v>
                </c:pt>
                <c:pt idx="237">
                  <c:v>20.863800899236253</c:v>
                </c:pt>
                <c:pt idx="238">
                  <c:v>20.881875072279399</c:v>
                </c:pt>
                <c:pt idx="239">
                  <c:v>20.900430868945364</c:v>
                </c:pt>
                <c:pt idx="240">
                  <c:v>20.919468261282532</c:v>
                </c:pt>
                <c:pt idx="241">
                  <c:v>20.938987220616582</c:v>
                </c:pt>
                <c:pt idx="242">
                  <c:v>20.958987717549689</c:v>
                </c:pt>
                <c:pt idx="243">
                  <c:v>20.97946972196155</c:v>
                </c:pt>
                <c:pt idx="244">
                  <c:v>21.000433203009493</c:v>
                </c:pt>
                <c:pt idx="245">
                  <c:v>21.021878129128254</c:v>
                </c:pt>
                <c:pt idx="246">
                  <c:v>21.043804468030544</c:v>
                </c:pt>
                <c:pt idx="247">
                  <c:v>21.066212186707389</c:v>
                </c:pt>
                <c:pt idx="248">
                  <c:v>21.089101251428019</c:v>
                </c:pt>
                <c:pt idx="249">
                  <c:v>21.112471627740547</c:v>
                </c:pt>
                <c:pt idx="250">
                  <c:v>21.13632328047197</c:v>
                </c:pt>
                <c:pt idx="251">
                  <c:v>21.160656173728285</c:v>
                </c:pt>
                <c:pt idx="252">
                  <c:v>21.185470270895507</c:v>
                </c:pt>
                <c:pt idx="253">
                  <c:v>21.210765534638654</c:v>
                </c:pt>
                <c:pt idx="254">
                  <c:v>21.236541926903328</c:v>
                </c:pt>
                <c:pt idx="255">
                  <c:v>21.262799408915157</c:v>
                </c:pt>
                <c:pt idx="256">
                  <c:v>21.28953794118047</c:v>
                </c:pt>
                <c:pt idx="257">
                  <c:v>21.316757483486526</c:v>
                </c:pt>
                <c:pt idx="258">
                  <c:v>21.344457994901745</c:v>
                </c:pt>
                <c:pt idx="259">
                  <c:v>21.372639433776158</c:v>
                </c:pt>
                <c:pt idx="260">
                  <c:v>21.401301757741294</c:v>
                </c:pt>
                <c:pt idx="261">
                  <c:v>21.430444923711207</c:v>
                </c:pt>
                <c:pt idx="262">
                  <c:v>21.46006888788213</c:v>
                </c:pt>
                <c:pt idx="263">
                  <c:v>21.490173605733276</c:v>
                </c:pt>
                <c:pt idx="264">
                  <c:v>21.520759032026945</c:v>
                </c:pt>
                <c:pt idx="265">
                  <c:v>21.551825120808758</c:v>
                </c:pt>
                <c:pt idx="266">
                  <c:v>21.583371825408335</c:v>
                </c:pt>
                <c:pt idx="267">
                  <c:v>21.615399098439184</c:v>
                </c:pt>
                <c:pt idx="268">
                  <c:v>21.647906891799607</c:v>
                </c:pt>
                <c:pt idx="269">
                  <c:v>21.680895156672818</c:v>
                </c:pt>
                <c:pt idx="270">
                  <c:v>21.714363843526826</c:v>
                </c:pt>
                <c:pt idx="271">
                  <c:v>21.748312902115686</c:v>
                </c:pt>
                <c:pt idx="272">
                  <c:v>21.782742281479273</c:v>
                </c:pt>
                <c:pt idx="273">
                  <c:v>21.81765192994385</c:v>
                </c:pt>
                <c:pt idx="274">
                  <c:v>21.853041795122294</c:v>
                </c:pt>
                <c:pt idx="275">
                  <c:v>21.888911823914896</c:v>
                </c:pt>
                <c:pt idx="276">
                  <c:v>21.925261962509353</c:v>
                </c:pt>
                <c:pt idx="277">
                  <c:v>21.962092156381118</c:v>
                </c:pt>
                <c:pt idx="278">
                  <c:v>21.999402350294304</c:v>
                </c:pt>
                <c:pt idx="279">
                  <c:v>22.037192488301571</c:v>
                </c:pt>
                <c:pt idx="280">
                  <c:v>22.07546251374481</c:v>
                </c:pt>
                <c:pt idx="281">
                  <c:v>22.114212369255597</c:v>
                </c:pt>
                <c:pt idx="282">
                  <c:v>22.153441996755419</c:v>
                </c:pt>
                <c:pt idx="283">
                  <c:v>22.193151337456356</c:v>
                </c:pt>
                <c:pt idx="284">
                  <c:v>22.2333403318612</c:v>
                </c:pt>
                <c:pt idx="285">
                  <c:v>22.274008919764242</c:v>
                </c:pt>
                <c:pt idx="286">
                  <c:v>22.315157040251506</c:v>
                </c:pt>
                <c:pt idx="287">
                  <c:v>22.356784631701203</c:v>
                </c:pt>
                <c:pt idx="288">
                  <c:v>22.398891631784636</c:v>
                </c:pt>
                <c:pt idx="289">
                  <c:v>22.441477977465638</c:v>
                </c:pt>
                <c:pt idx="290">
                  <c:v>22.484543605002273</c:v>
                </c:pt>
                <c:pt idx="291">
                  <c:v>22.528088449946154</c:v>
                </c:pt>
                <c:pt idx="292">
                  <c:v>22.57211244714415</c:v>
                </c:pt>
                <c:pt idx="293">
                  <c:v>22.61661553073759</c:v>
                </c:pt>
                <c:pt idx="294">
                  <c:v>22.661597634163741</c:v>
                </c:pt>
                <c:pt idx="295">
                  <c:v>22.707058690155918</c:v>
                </c:pt>
                <c:pt idx="296">
                  <c:v>22.752998630743832</c:v>
                </c:pt>
                <c:pt idx="297">
                  <c:v>22.79941738725438</c:v>
                </c:pt>
                <c:pt idx="298">
                  <c:v>22.846314890311987</c:v>
                </c:pt>
                <c:pt idx="299">
                  <c:v>22.893691069839178</c:v>
                </c:pt>
                <c:pt idx="300">
                  <c:v>22.941545855057143</c:v>
                </c:pt>
                <c:pt idx="301">
                  <c:v>22.989879174486191</c:v>
                </c:pt>
                <c:pt idx="302">
                  <c:v>23.038690955946322</c:v>
                </c:pt>
                <c:pt idx="303">
                  <c:v>23.087981126557565</c:v>
                </c:pt>
                <c:pt idx="304">
                  <c:v>23.137749612741004</c:v>
                </c:pt>
                <c:pt idx="305">
                  <c:v>23.187996340218774</c:v>
                </c:pt>
                <c:pt idx="306">
                  <c:v>23.238721234014974</c:v>
                </c:pt>
                <c:pt idx="307">
                  <c:v>23.289924218456122</c:v>
                </c:pt>
                <c:pt idx="308">
                  <c:v>23.341605217171377</c:v>
                </c:pt>
                <c:pt idx="309">
                  <c:v>23.393764153094025</c:v>
                </c:pt>
                <c:pt idx="310">
                  <c:v>23.446400948460791</c:v>
                </c:pt>
                <c:pt idx="311">
                  <c:v>23.499515524813432</c:v>
                </c:pt>
                <c:pt idx="312">
                  <c:v>23.553107802999079</c:v>
                </c:pt>
                <c:pt idx="313">
                  <c:v>23.607177703170237</c:v>
                </c:pt>
                <c:pt idx="314">
                  <c:v>23.66172514478626</c:v>
                </c:pt>
                <c:pt idx="315">
                  <c:v>23.71675004661347</c:v>
                </c:pt>
                <c:pt idx="316">
                  <c:v>23.772252326725493</c:v>
                </c:pt>
                <c:pt idx="317">
                  <c:v>23.828231902504513</c:v>
                </c:pt>
                <c:pt idx="318">
                  <c:v>23.884688690641269</c:v>
                </c:pt>
                <c:pt idx="319">
                  <c:v>23.94162260713631</c:v>
                </c:pt>
                <c:pt idx="320">
                  <c:v>23.999033567299875</c:v>
                </c:pt>
                <c:pt idx="321">
                  <c:v>24.056921485753037</c:v>
                </c:pt>
                <c:pt idx="322">
                  <c:v>24.115286276428378</c:v>
                </c:pt>
                <c:pt idx="323">
                  <c:v>24.174127852570109</c:v>
                </c:pt>
                <c:pt idx="324">
                  <c:v>24.233446126735089</c:v>
                </c:pt>
                <c:pt idx="325">
                  <c:v>24.293241010793736</c:v>
                </c:pt>
                <c:pt idx="326">
                  <c:v>24.353512415929913</c:v>
                </c:pt>
                <c:pt idx="327">
                  <c:v>24.414260252642293</c:v>
                </c:pt>
                <c:pt idx="328">
                  <c:v>24.475484430744586</c:v>
                </c:pt>
                <c:pt idx="329">
                  <c:v>24.537184859366562</c:v>
                </c:pt>
                <c:pt idx="330">
                  <c:v>24.599361446954163</c:v>
                </c:pt>
                <c:pt idx="331">
                  <c:v>24.662014101270984</c:v>
                </c:pt>
                <c:pt idx="332">
                  <c:v>24.725142729398044</c:v>
                </c:pt>
                <c:pt idx="333">
                  <c:v>24.788747237735265</c:v>
                </c:pt>
                <c:pt idx="334">
                  <c:v>24.85282753200147</c:v>
                </c:pt>
                <c:pt idx="335">
                  <c:v>24.917383517235635</c:v>
                </c:pt>
                <c:pt idx="336">
                  <c:v>24.982415097797457</c:v>
                </c:pt>
                <c:pt idx="337">
                  <c:v>25.047922177367695</c:v>
                </c:pt>
                <c:pt idx="338">
                  <c:v>25.113904658949195</c:v>
                </c:pt>
                <c:pt idx="339">
                  <c:v>25.180362444867569</c:v>
                </c:pt>
                <c:pt idx="340">
                  <c:v>25.247295436771992</c:v>
                </c:pt>
                <c:pt idx="341">
                  <c:v>25.314703535635658</c:v>
                </c:pt>
                <c:pt idx="342">
                  <c:v>25.382586641756689</c:v>
                </c:pt>
                <c:pt idx="343">
                  <c:v>25.450944654758928</c:v>
                </c:pt>
                <c:pt idx="344">
                  <c:v>25.519777473592399</c:v>
                </c:pt>
                <c:pt idx="345">
                  <c:v>25.589084996534211</c:v>
                </c:pt>
                <c:pt idx="346">
                  <c:v>25.658867121189473</c:v>
                </c:pt>
                <c:pt idx="347">
                  <c:v>25.729123744491744</c:v>
                </c:pt>
                <c:pt idx="348">
                  <c:v>25.799854762703944</c:v>
                </c:pt>
                <c:pt idx="349">
                  <c:v>25.871060071419038</c:v>
                </c:pt>
                <c:pt idx="350">
                  <c:v>25.942739565560942</c:v>
                </c:pt>
                <c:pt idx="351">
                  <c:v>26.014893139384867</c:v>
                </c:pt>
                <c:pt idx="352">
                  <c:v>26.087520686478911</c:v>
                </c:pt>
                <c:pt idx="353">
                  <c:v>26.160622099763714</c:v>
                </c:pt>
                <c:pt idx="354">
                  <c:v>26.234197271494281</c:v>
                </c:pt>
                <c:pt idx="355">
                  <c:v>26.308246093260209</c:v>
                </c:pt>
                <c:pt idx="356">
                  <c:v>26.382768455986479</c:v>
                </c:pt>
                <c:pt idx="357">
                  <c:v>26.457764249934485</c:v>
                </c:pt>
                <c:pt idx="358">
                  <c:v>26.533233364702596</c:v>
                </c:pt>
                <c:pt idx="359">
                  <c:v>26.609175689226959</c:v>
                </c:pt>
                <c:pt idx="360">
                  <c:v>26.685591111782742</c:v>
                </c:pt>
                <c:pt idx="361">
                  <c:v>26.762479519984254</c:v>
                </c:pt>
                <c:pt idx="362">
                  <c:v>26.839840800786078</c:v>
                </c:pt>
                <c:pt idx="363">
                  <c:v>26.917674840484437</c:v>
                </c:pt>
                <c:pt idx="364">
                  <c:v>26.99598152471674</c:v>
                </c:pt>
                <c:pt idx="365">
                  <c:v>27.074760738463624</c:v>
                </c:pt>
                <c:pt idx="366">
                  <c:v>27.154012366049301</c:v>
                </c:pt>
                <c:pt idx="367">
                  <c:v>27.23373629114235</c:v>
                </c:pt>
                <c:pt idx="368">
                  <c:v>27.3139323967564</c:v>
                </c:pt>
                <c:pt idx="369">
                  <c:v>27.39460056525138</c:v>
                </c:pt>
                <c:pt idx="370">
                  <c:v>27.475740678334319</c:v>
                </c:pt>
                <c:pt idx="371">
                  <c:v>27.557352617059792</c:v>
                </c:pt>
                <c:pt idx="372">
                  <c:v>27.639436261831065</c:v>
                </c:pt>
                <c:pt idx="373">
                  <c:v>27.721991492400889</c:v>
                </c:pt>
                <c:pt idx="374">
                  <c:v>27.805018187872747</c:v>
                </c:pt>
                <c:pt idx="375">
                  <c:v>27.888516226700858</c:v>
                </c:pt>
                <c:pt idx="376">
                  <c:v>27.97248548669188</c:v>
                </c:pt>
                <c:pt idx="377">
                  <c:v>28.056925845005253</c:v>
                </c:pt>
                <c:pt idx="378">
                  <c:v>28.14183717815456</c:v>
                </c:pt>
                <c:pt idx="379">
                  <c:v>28.227219362007986</c:v>
                </c:pt>
                <c:pt idx="380">
                  <c:v>28.313072271789224</c:v>
                </c:pt>
                <c:pt idx="381">
                  <c:v>28.399395782078841</c:v>
                </c:pt>
                <c:pt idx="382">
                  <c:v>28.486189766814618</c:v>
                </c:pt>
                <c:pt idx="383">
                  <c:v>28.573454099292576</c:v>
                </c:pt>
                <c:pt idx="384">
                  <c:v>28.661188652168221</c:v>
                </c:pt>
                <c:pt idx="385">
                  <c:v>28.749393297457004</c:v>
                </c:pt>
                <c:pt idx="386">
                  <c:v>28.838067906535571</c:v>
                </c:pt>
                <c:pt idx="387">
                  <c:v>28.92721235014244</c:v>
                </c:pt>
                <c:pt idx="388">
                  <c:v>29.016826498379146</c:v>
                </c:pt>
                <c:pt idx="389">
                  <c:v>29.106910220710915</c:v>
                </c:pt>
                <c:pt idx="390">
                  <c:v>29.197463385967808</c:v>
                </c:pt>
                <c:pt idx="391">
                  <c:v>29.28848586234551</c:v>
                </c:pt>
                <c:pt idx="392">
                  <c:v>29.37997751740636</c:v>
                </c:pt>
                <c:pt idx="393">
                  <c:v>29.471938218080368</c:v>
                </c:pt>
                <c:pt idx="394">
                  <c:v>29.564367830665788</c:v>
                </c:pt>
                <c:pt idx="395">
                  <c:v>29.657266220830365</c:v>
                </c:pt>
                <c:pt idx="396">
                  <c:v>29.750633253612591</c:v>
                </c:pt>
                <c:pt idx="397">
                  <c:v>29.844468793421925</c:v>
                </c:pt>
                <c:pt idx="398">
                  <c:v>29.938772704040275</c:v>
                </c:pt>
                <c:pt idx="399">
                  <c:v>30.03354484862291</c:v>
                </c:pt>
                <c:pt idx="400">
                  <c:v>30.128785089699136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70E4-4AF0-A166-A00B1AF69E15}"/>
            </c:ext>
          </c:extLst>
        </c:ser>
        <c:ser>
          <c:idx val="17"/>
          <c:order val="9"/>
          <c:tx>
            <c:strRef>
              <c:f>Calculation2!$AF$5</c:f>
              <c:strCache>
                <c:ptCount val="1"/>
                <c:pt idx="0">
                  <c:v>z(Ex1)</c:v>
                </c:pt>
              </c:strCache>
            </c:strRef>
          </c:tx>
          <c:marker>
            <c:symbol val="none"/>
          </c:marker>
          <c:xVal>
            <c:numRef>
              <c:f>Calculation2!$AF$6:$AF$192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Calculation2!$AE$6:$AE$192</c:f>
              <c:numCache>
                <c:formatCode>General</c:formatCode>
                <c:ptCount val="187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  <c:pt idx="184">
                  <c:v>45.319518853408368</c:v>
                </c:pt>
                <c:pt idx="185">
                  <c:v>45.336264450028821</c:v>
                </c:pt>
                <c:pt idx="186">
                  <c:v>45.346313848784618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70E4-4AF0-A166-A00B1AF69E15}"/>
            </c:ext>
          </c:extLst>
        </c:ser>
        <c:ser>
          <c:idx val="18"/>
          <c:order val="10"/>
          <c:tx>
            <c:strRef>
              <c:f>Calculation2!$AG$5</c:f>
              <c:strCache>
                <c:ptCount val="1"/>
                <c:pt idx="0">
                  <c:v>z0(Ex1)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Calculation2!$AG$6:$AG$192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Calculation2!$AE$6:$AE$192</c:f>
              <c:numCache>
                <c:formatCode>General</c:formatCode>
                <c:ptCount val="187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  <c:pt idx="184">
                  <c:v>45.319518853408368</c:v>
                </c:pt>
                <c:pt idx="185">
                  <c:v>45.336264450028821</c:v>
                </c:pt>
                <c:pt idx="186">
                  <c:v>45.346313848784618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70E4-4AF0-A166-A00B1AF69E15}"/>
            </c:ext>
          </c:extLst>
        </c:ser>
        <c:ser>
          <c:idx val="19"/>
          <c:order val="11"/>
          <c:tx>
            <c:strRef>
              <c:f>Calculation2!$AI$5</c:f>
              <c:strCache>
                <c:ptCount val="1"/>
                <c:pt idx="0">
                  <c:v>z(Ex2)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Calculation2!$AI$6:$AI$189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-0.2550569039136123</c:v>
                </c:pt>
                <c:pt idx="2">
                  <c:v>-0.2798686645042347</c:v>
                </c:pt>
                <c:pt idx="3">
                  <c:v>-0.29506424986532193</c:v>
                </c:pt>
                <c:pt idx="4">
                  <c:v>-0.30567734624069315</c:v>
                </c:pt>
                <c:pt idx="5">
                  <c:v>-0.313574797188645</c:v>
                </c:pt>
                <c:pt idx="6">
                  <c:v>-0.31968087236419213</c:v>
                </c:pt>
                <c:pt idx="7">
                  <c:v>-0.3245232201742817</c:v>
                </c:pt>
                <c:pt idx="8">
                  <c:v>-0.32843078827482164</c:v>
                </c:pt>
                <c:pt idx="9">
                  <c:v>-0.33162155145963051</c:v>
                </c:pt>
                <c:pt idx="10">
                  <c:v>-0.33424665061314862</c:v>
                </c:pt>
                <c:pt idx="11">
                  <c:v>-0.33641465542634108</c:v>
                </c:pt>
                <c:pt idx="12">
                  <c:v>-0.33820581015665502</c:v>
                </c:pt>
                <c:pt idx="13">
                  <c:v>-0.34216812168710165</c:v>
                </c:pt>
                <c:pt idx="14">
                  <c:v>-0.3438774816770675</c:v>
                </c:pt>
                <c:pt idx="15">
                  <c:v>-0.34404143753533895</c:v>
                </c:pt>
                <c:pt idx="16">
                  <c:v>-0.34304335396561508</c:v>
                </c:pt>
                <c:pt idx="17">
                  <c:v>-0.34110995529511712</c:v>
                </c:pt>
                <c:pt idx="18">
                  <c:v>-0.33838442968394888</c:v>
                </c:pt>
                <c:pt idx="19">
                  <c:v>-0.33496201563243372</c:v>
                </c:pt>
                <c:pt idx="20">
                  <c:v>-0.33090881061153987</c:v>
                </c:pt>
                <c:pt idx="21">
                  <c:v>-0.32627237447022817</c:v>
                </c:pt>
                <c:pt idx="22">
                  <c:v>-0.32108802707033368</c:v>
                </c:pt>
                <c:pt idx="23">
                  <c:v>-0.31538275341600297</c:v>
                </c:pt>
                <c:pt idx="24">
                  <c:v>-0.30917771473760564</c:v>
                </c:pt>
                <c:pt idx="25">
                  <c:v>-0.30248991404622488</c:v>
                </c:pt>
                <c:pt idx="26">
                  <c:v>-0.29533333089692421</c:v>
                </c:pt>
                <c:pt idx="27">
                  <c:v>-0.28771971284143855</c:v>
                </c:pt>
                <c:pt idx="28">
                  <c:v>-0.279659138940618</c:v>
                </c:pt>
                <c:pt idx="29">
                  <c:v>-0.27116042839080229</c:v>
                </c:pt>
                <c:pt idx="30">
                  <c:v>-0.26223144170950352</c:v>
                </c:pt>
                <c:pt idx="31">
                  <c:v>-0.25287930599849767</c:v>
                </c:pt>
                <c:pt idx="32">
                  <c:v>-0.24311058565142737</c:v>
                </c:pt>
                <c:pt idx="33">
                  <c:v>-0.23293141325966488</c:v>
                </c:pt>
                <c:pt idx="34">
                  <c:v>-0.22234759107497185</c:v>
                </c:pt>
                <c:pt idx="35">
                  <c:v>-0.21136467041313528</c:v>
                </c:pt>
                <c:pt idx="36">
                  <c:v>-0.19998801433636199</c:v>
                </c:pt>
                <c:pt idx="37">
                  <c:v>-0.1882228475227587</c:v>
                </c:pt>
                <c:pt idx="38">
                  <c:v>-0.17607429621866436</c:v>
                </c:pt>
                <c:pt idx="39">
                  <c:v>-0.16354742044304815</c:v>
                </c:pt>
                <c:pt idx="40">
                  <c:v>-0.15064724008556196</c:v>
                </c:pt>
                <c:pt idx="41">
                  <c:v>-0.13737875615241341</c:v>
                </c:pt>
                <c:pt idx="42">
                  <c:v>-0.12374696812676982</c:v>
                </c:pt>
                <c:pt idx="43">
                  <c:v>-0.10975688819505165</c:v>
                </c:pt>
                <c:pt idx="44">
                  <c:v>-9.5413552927671397E-2</c:v>
                </c:pt>
                <c:pt idx="45">
                  <c:v>-8.0722032878645614E-2</c:v>
                </c:pt>
                <c:pt idx="46">
                  <c:v>-6.5687440473103625E-2</c:v>
                </c:pt>
                <c:pt idx="47">
                  <c:v>-5.0314936477844054E-2</c:v>
                </c:pt>
                <c:pt idx="48">
                  <c:v>-3.4609735292462168E-2</c:v>
                </c:pt>
                <c:pt idx="49">
                  <c:v>-1.8577109253343931E-2</c:v>
                </c:pt>
                <c:pt idx="50">
                  <c:v>-2.2223921070679544E-3</c:v>
                </c:pt>
                <c:pt idx="51">
                  <c:v>1.4449018218663831E-2</c:v>
                </c:pt>
                <c:pt idx="52">
                  <c:v>3.143165744115483E-2</c:v>
                </c:pt>
                <c:pt idx="53">
                  <c:v>4.8719993258765672E-2</c:v>
                </c:pt>
                <c:pt idx="54">
                  <c:v>6.6308424124503079E-2</c:v>
                </c:pt>
                <c:pt idx="55">
                  <c:v>8.4191278396745201E-2</c:v>
                </c:pt>
                <c:pt idx="56">
                  <c:v>0.10236281381648307</c:v>
                </c:pt>
                <c:pt idx="57">
                  <c:v>0.12081721726846303</c:v>
                </c:pt>
                <c:pt idx="58">
                  <c:v>0.13954860479021419</c:v>
                </c:pt>
                <c:pt idx="59">
                  <c:v>0.1585510217983899</c:v>
                </c:pt>
                <c:pt idx="60">
                  <c:v>0.1778184435063748</c:v>
                </c:pt>
                <c:pt idx="61">
                  <c:v>0.19734477551087146</c:v>
                </c:pt>
                <c:pt idx="62">
                  <c:v>0.21712385452832167</c:v>
                </c:pt>
                <c:pt idx="63">
                  <c:v>0.2371494492646618</c:v>
                </c:pt>
                <c:pt idx="64">
                  <c:v>0.25741526140411913</c:v>
                </c:pt>
                <c:pt idx="65">
                  <c:v>0.2779149267046383</c:v>
                </c:pt>
                <c:pt idx="66">
                  <c:v>0.29864201618909397</c:v>
                </c:pt>
                <c:pt idx="67">
                  <c:v>0.31959003742281111</c:v>
                </c:pt>
                <c:pt idx="68">
                  <c:v>0.34075243586902915</c:v>
                </c:pt>
                <c:pt idx="69">
                  <c:v>0.36212259631494786</c:v>
                </c:pt>
                <c:pt idx="70">
                  <c:v>0.38369384436180154</c:v>
                </c:pt>
                <c:pt idx="71">
                  <c:v>0.40545944797313666</c:v>
                </c:pt>
                <c:pt idx="72">
                  <c:v>0.42741261907607087</c:v>
                </c:pt>
                <c:pt idx="73">
                  <c:v>0.44954651521083899</c:v>
                </c:pt>
                <c:pt idx="74">
                  <c:v>0.47185424122438335</c:v>
                </c:pt>
                <c:pt idx="75">
                  <c:v>0.49432885100413554</c:v>
                </c:pt>
                <c:pt idx="76">
                  <c:v>0.51696334924846443</c:v>
                </c:pt>
                <c:pt idx="77">
                  <c:v>0.53975069327057146</c:v>
                </c:pt>
                <c:pt idx="78">
                  <c:v>0.56268379483283792</c:v>
                </c:pt>
                <c:pt idx="79">
                  <c:v>0.58575552200886594</c:v>
                </c:pt>
                <c:pt idx="80">
                  <c:v>0.60895870107062477</c:v>
                </c:pt>
                <c:pt idx="81">
                  <c:v>0.63228611839827564</c:v>
                </c:pt>
                <c:pt idx="82">
                  <c:v>0.65573052241038232</c:v>
                </c:pt>
                <c:pt idx="83">
                  <c:v>0.67928462551232649</c:v>
                </c:pt>
                <c:pt idx="84">
                  <c:v>0.70294110606084836</c:v>
                </c:pt>
                <c:pt idx="85">
                  <c:v>0.72669261034269528</c:v>
                </c:pt>
                <c:pt idx="86">
                  <c:v>0.75053175456545362</c:v>
                </c:pt>
                <c:pt idx="87">
                  <c:v>0.77445112685865602</c:v>
                </c:pt>
                <c:pt idx="88">
                  <c:v>0.79844328928332253</c:v>
                </c:pt>
                <c:pt idx="89">
                  <c:v>0.82250077984810521</c:v>
                </c:pt>
                <c:pt idx="90">
                  <c:v>0.84661611453022867</c:v>
                </c:pt>
                <c:pt idx="91">
                  <c:v>0.87078178929941652</c:v>
                </c:pt>
                <c:pt idx="92">
                  <c:v>0.89499028214300491</c:v>
                </c:pt>
                <c:pt idx="93">
                  <c:v>0.91923405509041156</c:v>
                </c:pt>
                <c:pt idx="94">
                  <c:v>0.94350555623511811</c:v>
                </c:pt>
                <c:pt idx="95">
                  <c:v>0.96779722175228644</c:v>
                </c:pt>
                <c:pt idx="96">
                  <c:v>0.99210147791008307</c:v>
                </c:pt>
                <c:pt idx="97">
                  <c:v>1.0164107430727372</c:v>
                </c:pt>
                <c:pt idx="98">
                  <c:v>1.04071742969329</c:v>
                </c:pt>
                <c:pt idx="99">
                  <c:v>1.0650139462939145</c:v>
                </c:pt>
                <c:pt idx="100">
                  <c:v>1.0892926994316057</c:v>
                </c:pt>
                <c:pt idx="101">
                  <c:v>1.113546095646925</c:v>
                </c:pt>
                <c:pt idx="102">
                  <c:v>1.1377665433933843</c:v>
                </c:pt>
                <c:pt idx="103">
                  <c:v>1.1619464549449108</c:v>
                </c:pt>
                <c:pt idx="104">
                  <c:v>1.1860782482786869</c:v>
                </c:pt>
                <c:pt idx="105">
                  <c:v>1.2101543489304956</c:v>
                </c:pt>
                <c:pt idx="106">
                  <c:v>1.2341671918195156</c:v>
                </c:pt>
                <c:pt idx="107">
                  <c:v>1.2581092230392872</c:v>
                </c:pt>
                <c:pt idx="108">
                  <c:v>1.2819729016113455</c:v>
                </c:pt>
                <c:pt idx="109">
                  <c:v>1.3057507011977305</c:v>
                </c:pt>
                <c:pt idx="110">
                  <c:v>1.3294351117683154</c:v>
                </c:pt>
                <c:pt idx="111">
                  <c:v>1.3530186412185088</c:v>
                </c:pt>
                <c:pt idx="112">
                  <c:v>1.3764938169325547</c:v>
                </c:pt>
                <c:pt idx="113">
                  <c:v>1.3998531872871918</c:v>
                </c:pt>
                <c:pt idx="114">
                  <c:v>1.4230893230899688</c:v>
                </c:pt>
                <c:pt idx="115">
                  <c:v>1.4461948189459526</c:v>
                </c:pt>
                <c:pt idx="116">
                  <c:v>1.4691622945459775</c:v>
                </c:pt>
                <c:pt idx="117">
                  <c:v>1.4919843958688579</c:v>
                </c:pt>
                <c:pt idx="118">
                  <c:v>1.5146537962892235</c:v>
                </c:pt>
                <c:pt idx="119">
                  <c:v>1.5371631975817388</c:v>
                </c:pt>
                <c:pt idx="120">
                  <c:v>1.5595053308114435</c:v>
                </c:pt>
                <c:pt idx="121">
                  <c:v>1.5816729570988215</c:v>
                </c:pt>
                <c:pt idx="122">
                  <c:v>1.6036588682468733</c:v>
                </c:pt>
                <c:pt idx="123">
                  <c:v>1.625455887215973</c:v>
                </c:pt>
                <c:pt idx="124">
                  <c:v>1.6470568684305911</c:v>
                </c:pt>
                <c:pt idx="125">
                  <c:v>1.6684546978999808</c:v>
                </c:pt>
                <c:pt idx="126">
                  <c:v>1.6896422931326818</c:v>
                </c:pt>
                <c:pt idx="127">
                  <c:v>1.7106126028220987</c:v>
                </c:pt>
                <c:pt idx="128">
                  <c:v>1.7313586062774315</c:v>
                </c:pt>
                <c:pt idx="129">
                  <c:v>1.751873312570742</c:v>
                </c:pt>
                <c:pt idx="130">
                  <c:v>1.7721497593669973</c:v>
                </c:pt>
                <c:pt idx="131">
                  <c:v>1.7921810113992076</c:v>
                </c:pt>
                <c:pt idx="132">
                  <c:v>1.8119601585454286</c:v>
                </c:pt>
                <c:pt idx="133">
                  <c:v>1.8314803134580404</c:v>
                </c:pt>
                <c:pt idx="134">
                  <c:v>1.8507346086883325</c:v>
                </c:pt>
                <c:pt idx="135">
                  <c:v>1.8697161932407624</c:v>
                </c:pt>
                <c:pt idx="136">
                  <c:v>1.8884182284810258</c:v>
                </c:pt>
                <c:pt idx="137">
                  <c:v>1.9068338833100416</c:v>
                </c:pt>
                <c:pt idx="138">
                  <c:v>1.9249563285016746</c:v>
                </c:pt>
                <c:pt idx="139">
                  <c:v>1.9427787300850865</c:v>
                </c:pt>
                <c:pt idx="140">
                  <c:v>1.9602942416323847</c:v>
                </c:pt>
                <c:pt idx="141">
                  <c:v>1.9774959952880879</c:v>
                </c:pt>
                <c:pt idx="142">
                  <c:v>1.9943770913479275</c:v>
                </c:pt>
                <c:pt idx="143">
                  <c:v>2.0109305861595481</c:v>
                </c:pt>
                <c:pt idx="144">
                  <c:v>2.0271494780753998</c:v>
                </c:pt>
                <c:pt idx="145">
                  <c:v>2.0430266911367583</c:v>
                </c:pt>
                <c:pt idx="146">
                  <c:v>2.0585550561051456</c:v>
                </c:pt>
                <c:pt idx="147">
                  <c:v>2.073727288380665</c:v>
                </c:pt>
                <c:pt idx="148">
                  <c:v>2.0885359622522115</c:v>
                </c:pt>
                <c:pt idx="149">
                  <c:v>2.102973480807516</c:v>
                </c:pt>
                <c:pt idx="150">
                  <c:v>2.1170320406855114</c:v>
                </c:pt>
                <c:pt idx="151">
                  <c:v>2.130703590671486</c:v>
                </c:pt>
                <c:pt idx="152">
                  <c:v>2.1439797829066021</c:v>
                </c:pt>
                <c:pt idx="153">
                  <c:v>2.1568519151936738</c:v>
                </c:pt>
                <c:pt idx="154">
                  <c:v>2.1693108625121797</c:v>
                </c:pt>
                <c:pt idx="155">
                  <c:v>2.1813469953824813</c:v>
                </c:pt>
                <c:pt idx="156">
                  <c:v>2.192950082108406</c:v>
                </c:pt>
                <c:pt idx="157">
                  <c:v>2.2041091711326484</c:v>
                </c:pt>
                <c:pt idx="158">
                  <c:v>2.2148124486971659</c:v>
                </c:pt>
                <c:pt idx="159">
                  <c:v>2.2250470656220362</c:v>
                </c:pt>
                <c:pt idx="160">
                  <c:v>2.234798925175987</c:v>
                </c:pt>
                <c:pt idx="161">
                  <c:v>2.2440524215315079</c:v>
                </c:pt>
                <c:pt idx="162">
                  <c:v>2.2527901149197169</c:v>
                </c:pt>
                <c:pt idx="163">
                  <c:v>2.2609923249488224</c:v>
                </c:pt>
                <c:pt idx="164">
                  <c:v>2.2686366170678034</c:v>
                </c:pt>
                <c:pt idx="165">
                  <c:v>2.2756971480057908</c:v>
                </c:pt>
                <c:pt idx="166">
                  <c:v>2.2821438229170292</c:v>
                </c:pt>
                <c:pt idx="167">
                  <c:v>2.2879411979199817</c:v>
                </c:pt>
                <c:pt idx="168">
                  <c:v>2.2930470335819404</c:v>
                </c:pt>
                <c:pt idx="169">
                  <c:v>2.2974103625630042</c:v>
                </c:pt>
                <c:pt idx="170">
                  <c:v>2.3009688696486883</c:v>
                </c:pt>
                <c:pt idx="171">
                  <c:v>2.3036452804368404</c:v>
                </c:pt>
                <c:pt idx="172">
                  <c:v>2.3053422910017169</c:v>
                </c:pt>
                <c:pt idx="173">
                  <c:v>2.3059352999571758</c:v>
                </c:pt>
                <c:pt idx="174">
                  <c:v>2.3052617427020774</c:v>
                </c:pt>
                <c:pt idx="175">
                  <c:v>2.3031050129461894</c:v>
                </c:pt>
                <c:pt idx="176">
                  <c:v>2.2991694599975281</c:v>
                </c:pt>
                <c:pt idx="177">
                  <c:v>2.293040069796445</c:v>
                </c:pt>
                <c:pt idx="178">
                  <c:v>2.2841145811497974</c:v>
                </c:pt>
                <c:pt idx="179">
                  <c:v>2.2714830731300406</c:v>
                </c:pt>
                <c:pt idx="180">
                  <c:v>2.253700141649106</c:v>
                </c:pt>
                <c:pt idx="181">
                  <c:v>2.2283168878151232</c:v>
                </c:pt>
                <c:pt idx="182">
                  <c:v>2.190808305181922</c:v>
                </c:pt>
                <c:pt idx="183">
                  <c:v>2.1317024167744378</c:v>
                </c:pt>
              </c:numCache>
            </c:numRef>
          </c:xVal>
          <c:yVal>
            <c:numRef>
              <c:f>Calculation2!$AH$6:$AH$189</c:f>
              <c:numCache>
                <c:formatCode>General</c:formatCode>
                <c:ptCount val="184"/>
                <c:pt idx="0">
                  <c:v>1.0983395112391392</c:v>
                </c:pt>
                <c:pt idx="1">
                  <c:v>1.1013993808659528</c:v>
                </c:pt>
                <c:pt idx="2">
                  <c:v>1.1050304083849767</c:v>
                </c:pt>
                <c:pt idx="3">
                  <c:v>1.1092324964680351</c:v>
                </c:pt>
                <c:pt idx="4">
                  <c:v>1.1140055324799114</c:v>
                </c:pt>
                <c:pt idx="5">
                  <c:v>1.1193493884813712</c:v>
                </c:pt>
                <c:pt idx="6">
                  <c:v>1.1252639212325803</c:v>
                </c:pt>
                <c:pt idx="7">
                  <c:v>1.1317489721969665</c:v>
                </c:pt>
                <c:pt idx="8">
                  <c:v>1.1388043675454362</c:v>
                </c:pt>
                <c:pt idx="9">
                  <c:v>1.1464299181610755</c:v>
                </c:pt>
                <c:pt idx="10">
                  <c:v>1.1546254196441765</c:v>
                </c:pt>
                <c:pt idx="11">
                  <c:v>1.163390652317748</c:v>
                </c:pt>
                <c:pt idx="12">
                  <c:v>1.1727253812333878</c:v>
                </c:pt>
                <c:pt idx="13">
                  <c:v>1.2083862127091578</c:v>
                </c:pt>
                <c:pt idx="14">
                  <c:v>1.2505051446653823</c:v>
                </c:pt>
                <c:pt idx="15">
                  <c:v>1.2990693472673769</c:v>
                </c:pt>
                <c:pt idx="16">
                  <c:v>1.3540640273885778</c:v>
                </c:pt>
                <c:pt idx="17">
                  <c:v>1.4154724331166761</c:v>
                </c:pt>
                <c:pt idx="18">
                  <c:v>1.4832758588564054</c:v>
                </c:pt>
                <c:pt idx="19">
                  <c:v>1.5574536510274584</c:v>
                </c:pt>
                <c:pt idx="20">
                  <c:v>1.6379832143557707</c:v>
                </c:pt>
                <c:pt idx="21">
                  <c:v>1.7248400187562396</c:v>
                </c:pt>
                <c:pt idx="22">
                  <c:v>1.8179976068048447</c:v>
                </c:pt>
                <c:pt idx="23">
                  <c:v>1.9174276017978258</c:v>
                </c:pt>
                <c:pt idx="24">
                  <c:v>2.0230997163955138</c:v>
                </c:pt>
                <c:pt idx="25">
                  <c:v>2.134981761848131</c:v>
                </c:pt>
                <c:pt idx="26">
                  <c:v>2.2530396578008052</c:v>
                </c:pt>
                <c:pt idx="27">
                  <c:v>2.3772374426747795</c:v>
                </c:pt>
                <c:pt idx="28">
                  <c:v>2.5075372846216482</c:v>
                </c:pt>
                <c:pt idx="29">
                  <c:v>2.6438994930473108</c:v>
                </c:pt>
                <c:pt idx="30">
                  <c:v>2.7862825307021133</c:v>
                </c:pt>
                <c:pt idx="31">
                  <c:v>2.9346430263334895</c:v>
                </c:pt>
                <c:pt idx="32">
                  <c:v>3.0889357878972667</c:v>
                </c:pt>
                <c:pt idx="33">
                  <c:v>3.2491138163236108</c:v>
                </c:pt>
                <c:pt idx="34">
                  <c:v>3.4151283198333786</c:v>
                </c:pt>
                <c:pt idx="35">
                  <c:v>3.5869287288005829</c:v>
                </c:pt>
                <c:pt idx="36">
                  <c:v>3.7644627111563906</c:v>
                </c:pt>
                <c:pt idx="37">
                  <c:v>3.9476761883299538</c:v>
                </c:pt>
                <c:pt idx="38">
                  <c:v>4.1365133517213089</c:v>
                </c:pt>
                <c:pt idx="39">
                  <c:v>4.3309166797011756</c:v>
                </c:pt>
                <c:pt idx="40">
                  <c:v>4.5308269551326177</c:v>
                </c:pt>
                <c:pt idx="41">
                  <c:v>4.7361832834091757</c:v>
                </c:pt>
                <c:pt idx="42">
                  <c:v>4.9469231110039189</c:v>
                </c:pt>
                <c:pt idx="43">
                  <c:v>5.162982244523878</c:v>
                </c:pt>
                <c:pt idx="44">
                  <c:v>5.3842948702639752</c:v>
                </c:pt>
                <c:pt idx="45">
                  <c:v>5.610793574254501</c:v>
                </c:pt>
                <c:pt idx="46">
                  <c:v>5.8424093627960829</c:v>
                </c:pt>
                <c:pt idx="47">
                  <c:v>6.0790716834758207</c:v>
                </c:pt>
                <c:pt idx="48">
                  <c:v>6.3207084466582231</c:v>
                </c:pt>
                <c:pt idx="49">
                  <c:v>6.5672460474444545</c:v>
                </c:pt>
                <c:pt idx="50">
                  <c:v>6.818609388093039</c:v>
                </c:pt>
                <c:pt idx="51">
                  <c:v>7.0747219008954101</c:v>
                </c:pt>
                <c:pt idx="52">
                  <c:v>7.3355055714991479</c:v>
                </c:pt>
                <c:pt idx="53">
                  <c:v>7.6008809626719191</c:v>
                </c:pt>
                <c:pt idx="54">
                  <c:v>7.870767238498825</c:v>
                </c:pt>
                <c:pt idx="55">
                  <c:v>8.1450821890057963</c:v>
                </c:pt>
                <c:pt idx="56">
                  <c:v>8.4237422552015655</c:v>
                </c:pt>
                <c:pt idx="57">
                  <c:v>8.7066625545305261</c:v>
                </c:pt>
                <c:pt idx="58">
                  <c:v>8.993756906728791</c:v>
                </c:pt>
                <c:pt idx="59">
                  <c:v>9.2849378600755408</c:v>
                </c:pt>
                <c:pt idx="60">
                  <c:v>9.5801167180316433</c:v>
                </c:pt>
                <c:pt idx="61">
                  <c:v>9.8792035662575159</c:v>
                </c:pt>
                <c:pt idx="62">
                  <c:v>10.182107300001856</c:v>
                </c:pt>
                <c:pt idx="63">
                  <c:v>10.488735651853084</c:v>
                </c:pt>
                <c:pt idx="64">
                  <c:v>10.798995219844837</c:v>
                </c:pt>
                <c:pt idx="65">
                  <c:v>11.112791495907166</c:v>
                </c:pt>
                <c:pt idx="66">
                  <c:v>11.430028894654555</c:v>
                </c:pt>
                <c:pt idx="67">
                  <c:v>11.750610782502212</c:v>
                </c:pt>
                <c:pt idx="68">
                  <c:v>12.074439507101545</c:v>
                </c:pt>
                <c:pt idx="69">
                  <c:v>12.401416427086044</c:v>
                </c:pt>
                <c:pt idx="70">
                  <c:v>12.731441942118384</c:v>
                </c:pt>
                <c:pt idx="71">
                  <c:v>13.064415523229655</c:v>
                </c:pt>
                <c:pt idx="72">
                  <c:v>13.400235743441469</c:v>
                </c:pt>
                <c:pt idx="73">
                  <c:v>13.738800308661579</c:v>
                </c:pt>
                <c:pt idx="74">
                  <c:v>14.080006088843671</c:v>
                </c:pt>
                <c:pt idx="75">
                  <c:v>14.423749149401779</c:v>
                </c:pt>
                <c:pt idx="76">
                  <c:v>14.769924782869724</c:v>
                </c:pt>
                <c:pt idx="77">
                  <c:v>15.118427540796088</c:v>
                </c:pt>
                <c:pt idx="78">
                  <c:v>15.469151265864777</c:v>
                </c:pt>
                <c:pt idx="79">
                  <c:v>15.821989124231603</c:v>
                </c:pt>
                <c:pt idx="80">
                  <c:v>16.176833638066885</c:v>
                </c:pt>
                <c:pt idx="81">
                  <c:v>16.53357671829426</c:v>
                </c:pt>
                <c:pt idx="82">
                  <c:v>16.892109697515636</c:v>
                </c:pt>
                <c:pt idx="83">
                  <c:v>17.252323363112353</c:v>
                </c:pt>
                <c:pt idx="84">
                  <c:v>17.614107990512416</c:v>
                </c:pt>
                <c:pt idx="85">
                  <c:v>17.977353376613614</c:v>
                </c:pt>
                <c:pt idx="86">
                  <c:v>18.341948873352514</c:v>
                </c:pt>
                <c:pt idx="87">
                  <c:v>18.707783421408898</c:v>
                </c:pt>
                <c:pt idx="88">
                  <c:v>19.074745584035501</c:v>
                </c:pt>
                <c:pt idx="89">
                  <c:v>19.442723581002742</c:v>
                </c:pt>
                <c:pt idx="90">
                  <c:v>19.811605322648077</c:v>
                </c:pt>
                <c:pt idx="91">
                  <c:v>20.181278444019551</c:v>
                </c:pt>
                <c:pt idx="92">
                  <c:v>20.551630339103291</c:v>
                </c:pt>
                <c:pt idx="93">
                  <c:v>20.922548195124371</c:v>
                </c:pt>
                <c:pt idx="94">
                  <c:v>21.293919026910693</c:v>
                </c:pt>
                <c:pt idx="95">
                  <c:v>21.665629711309347</c:v>
                </c:pt>
                <c:pt idx="96">
                  <c:v>22.037567021645021</c:v>
                </c:pt>
                <c:pt idx="97">
                  <c:v>22.409617662209939</c:v>
                </c:pt>
                <c:pt idx="98">
                  <c:v>22.781668302774857</c:v>
                </c:pt>
                <c:pt idx="99">
                  <c:v>23.153605613110525</c:v>
                </c:pt>
                <c:pt idx="100">
                  <c:v>23.525316297509175</c:v>
                </c:pt>
                <c:pt idx="101">
                  <c:v>23.896687129295504</c:v>
                </c:pt>
                <c:pt idx="102">
                  <c:v>24.267604985316591</c:v>
                </c:pt>
                <c:pt idx="103">
                  <c:v>24.637956880400324</c:v>
                </c:pt>
                <c:pt idx="104">
                  <c:v>25.007630001771798</c:v>
                </c:pt>
                <c:pt idx="105">
                  <c:v>25.376511743417129</c:v>
                </c:pt>
                <c:pt idx="106">
                  <c:v>25.744489740384381</c:v>
                </c:pt>
                <c:pt idx="107">
                  <c:v>26.111451903010977</c:v>
                </c:pt>
                <c:pt idx="108">
                  <c:v>26.477286451067361</c:v>
                </c:pt>
                <c:pt idx="109">
                  <c:v>26.841881947806257</c:v>
                </c:pt>
                <c:pt idx="110">
                  <c:v>27.205127333907463</c:v>
                </c:pt>
                <c:pt idx="111">
                  <c:v>27.566911961307525</c:v>
                </c:pt>
                <c:pt idx="112">
                  <c:v>27.927125626904246</c:v>
                </c:pt>
                <c:pt idx="113">
                  <c:v>28.285658606125615</c:v>
                </c:pt>
                <c:pt idx="114">
                  <c:v>28.64240168635299</c:v>
                </c:pt>
                <c:pt idx="115">
                  <c:v>28.997246200188272</c:v>
                </c:pt>
                <c:pt idx="116">
                  <c:v>29.350084058555094</c:v>
                </c:pt>
                <c:pt idx="117">
                  <c:v>29.700807783623787</c:v>
                </c:pt>
                <c:pt idx="118">
                  <c:v>30.049310541550152</c:v>
                </c:pt>
                <c:pt idx="119">
                  <c:v>30.395486175018103</c:v>
                </c:pt>
                <c:pt idx="120">
                  <c:v>30.7392292355762</c:v>
                </c:pt>
                <c:pt idx="121">
                  <c:v>31.080435015758297</c:v>
                </c:pt>
                <c:pt idx="122">
                  <c:v>31.418999580978408</c:v>
                </c:pt>
                <c:pt idx="123">
                  <c:v>31.754819801190223</c:v>
                </c:pt>
                <c:pt idx="124">
                  <c:v>32.087793382301491</c:v>
                </c:pt>
                <c:pt idx="125">
                  <c:v>32.417818897333831</c:v>
                </c:pt>
                <c:pt idx="126">
                  <c:v>32.744795817318334</c:v>
                </c:pt>
                <c:pt idx="127">
                  <c:v>33.068624541917657</c:v>
                </c:pt>
                <c:pt idx="128">
                  <c:v>33.389206429765323</c:v>
                </c:pt>
                <c:pt idx="129">
                  <c:v>33.706443828512711</c:v>
                </c:pt>
                <c:pt idx="130">
                  <c:v>34.020240104575038</c:v>
                </c:pt>
                <c:pt idx="131">
                  <c:v>34.330499672566795</c:v>
                </c:pt>
                <c:pt idx="132">
                  <c:v>34.637128024418018</c:v>
                </c:pt>
                <c:pt idx="133">
                  <c:v>34.940031758162363</c:v>
                </c:pt>
                <c:pt idx="134">
                  <c:v>35.239118606388232</c:v>
                </c:pt>
                <c:pt idx="135">
                  <c:v>35.534297464344334</c:v>
                </c:pt>
                <c:pt idx="136">
                  <c:v>35.82547841769108</c:v>
                </c:pt>
                <c:pt idx="137">
                  <c:v>36.112572769889354</c:v>
                </c:pt>
                <c:pt idx="138">
                  <c:v>36.395493069218318</c:v>
                </c:pt>
                <c:pt idx="139">
                  <c:v>36.67415313541408</c:v>
                </c:pt>
                <c:pt idx="140">
                  <c:v>36.94846808592105</c:v>
                </c:pt>
                <c:pt idx="141">
                  <c:v>37.218354361747956</c:v>
                </c:pt>
                <c:pt idx="142">
                  <c:v>37.483729752920731</c:v>
                </c:pt>
                <c:pt idx="143">
                  <c:v>37.744513423524467</c:v>
                </c:pt>
                <c:pt idx="144">
                  <c:v>38.000625936326834</c:v>
                </c:pt>
                <c:pt idx="145">
                  <c:v>38.251989276975422</c:v>
                </c:pt>
                <c:pt idx="146">
                  <c:v>38.498526877761648</c:v>
                </c:pt>
                <c:pt idx="147">
                  <c:v>38.740163640944061</c:v>
                </c:pt>
                <c:pt idx="148">
                  <c:v>38.976825961623788</c:v>
                </c:pt>
                <c:pt idx="149">
                  <c:v>39.208441750165377</c:v>
                </c:pt>
                <c:pt idx="150">
                  <c:v>39.434940454155907</c:v>
                </c:pt>
                <c:pt idx="151">
                  <c:v>39.656253079895997</c:v>
                </c:pt>
                <c:pt idx="152">
                  <c:v>39.872312213415952</c:v>
                </c:pt>
                <c:pt idx="153">
                  <c:v>40.083052041010703</c:v>
                </c:pt>
                <c:pt idx="154">
                  <c:v>40.288408369287261</c:v>
                </c:pt>
                <c:pt idx="155">
                  <c:v>40.488318644718703</c:v>
                </c:pt>
                <c:pt idx="156">
                  <c:v>40.682721972698573</c:v>
                </c:pt>
                <c:pt idx="157">
                  <c:v>40.871559136089928</c:v>
                </c:pt>
                <c:pt idx="158">
                  <c:v>41.054772613263488</c:v>
                </c:pt>
                <c:pt idx="159">
                  <c:v>41.232306595619292</c:v>
                </c:pt>
                <c:pt idx="160">
                  <c:v>41.4041070045865</c:v>
                </c:pt>
                <c:pt idx="161">
                  <c:v>41.570121508096264</c:v>
                </c:pt>
                <c:pt idx="162">
                  <c:v>41.730299536522608</c:v>
                </c:pt>
                <c:pt idx="163">
                  <c:v>41.884592298086389</c:v>
                </c:pt>
                <c:pt idx="164">
                  <c:v>42.032952793717762</c:v>
                </c:pt>
                <c:pt idx="165">
                  <c:v>42.175335831372564</c:v>
                </c:pt>
                <c:pt idx="166">
                  <c:v>42.31169803979823</c:v>
                </c:pt>
                <c:pt idx="167">
                  <c:v>42.441997881745095</c:v>
                </c:pt>
                <c:pt idx="168">
                  <c:v>42.566195666619066</c:v>
                </c:pt>
                <c:pt idx="169">
                  <c:v>42.684253562571747</c:v>
                </c:pt>
                <c:pt idx="170">
                  <c:v>42.796135608024365</c:v>
                </c:pt>
                <c:pt idx="171">
                  <c:v>42.901807722622053</c:v>
                </c:pt>
                <c:pt idx="172">
                  <c:v>43.001237717615034</c:v>
                </c:pt>
                <c:pt idx="173">
                  <c:v>43.094395305663639</c:v>
                </c:pt>
                <c:pt idx="174">
                  <c:v>43.181252110064108</c:v>
                </c:pt>
                <c:pt idx="175">
                  <c:v>43.26178167339242</c:v>
                </c:pt>
                <c:pt idx="176">
                  <c:v>43.335959465563477</c:v>
                </c:pt>
                <c:pt idx="177">
                  <c:v>43.403762891303202</c:v>
                </c:pt>
                <c:pt idx="178">
                  <c:v>43.465171297031297</c:v>
                </c:pt>
                <c:pt idx="179">
                  <c:v>43.520165977152502</c:v>
                </c:pt>
                <c:pt idx="180">
                  <c:v>43.568730179754496</c:v>
                </c:pt>
                <c:pt idx="181">
                  <c:v>43.610849111710721</c:v>
                </c:pt>
                <c:pt idx="182">
                  <c:v>43.646509943186487</c:v>
                </c:pt>
                <c:pt idx="183">
                  <c:v>43.675701811547079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70E4-4AF0-A166-A00B1AF69E15}"/>
            </c:ext>
          </c:extLst>
        </c:ser>
        <c:ser>
          <c:idx val="20"/>
          <c:order val="12"/>
          <c:tx>
            <c:strRef>
              <c:f>Calculation2!$AK$5</c:f>
              <c:strCache>
                <c:ptCount val="1"/>
                <c:pt idx="0">
                  <c:v>z(Ex3)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Calculation2!$AK$6:$AK$189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-0.21843667155782809</c:v>
                </c:pt>
                <c:pt idx="2">
                  <c:v>-0.24261482135187465</c:v>
                </c:pt>
                <c:pt idx="3">
                  <c:v>-0.25690296579651412</c:v>
                </c:pt>
                <c:pt idx="4">
                  <c:v>-0.26675914964083713</c:v>
                </c:pt>
                <c:pt idx="5">
                  <c:v>-0.27404449901296207</c:v>
                </c:pt>
                <c:pt idx="6">
                  <c:v>-0.27965191852979987</c:v>
                </c:pt>
                <c:pt idx="7">
                  <c:v>-0.28408281789887568</c:v>
                </c:pt>
                <c:pt idx="8">
                  <c:v>-0.28764667239456121</c:v>
                </c:pt>
                <c:pt idx="9">
                  <c:v>-0.29054719544786412</c:v>
                </c:pt>
                <c:pt idx="10">
                  <c:v>-0.29292497971449499</c:v>
                </c:pt>
                <c:pt idx="11">
                  <c:v>-0.29488067057689327</c:v>
                </c:pt>
                <c:pt idx="12">
                  <c:v>-0.29648846087624559</c:v>
                </c:pt>
                <c:pt idx="13">
                  <c:v>-0.29999129586177242</c:v>
                </c:pt>
                <c:pt idx="14">
                  <c:v>-0.30140966329123836</c:v>
                </c:pt>
                <c:pt idx="15">
                  <c:v>-0.30139278027726912</c:v>
                </c:pt>
                <c:pt idx="16">
                  <c:v>-0.30029173910619839</c:v>
                </c:pt>
                <c:pt idx="17">
                  <c:v>-0.29831395141446726</c:v>
                </c:pt>
                <c:pt idx="18">
                  <c:v>-0.29559033014493408</c:v>
                </c:pt>
                <c:pt idx="19">
                  <c:v>-0.29220792873592943</c:v>
                </c:pt>
                <c:pt idx="20">
                  <c:v>-0.28822716870422521</c:v>
                </c:pt>
                <c:pt idx="21">
                  <c:v>-0.28369154229714444</c:v>
                </c:pt>
                <c:pt idx="22">
                  <c:v>-0.27863337096443669</c:v>
                </c:pt>
                <c:pt idx="23">
                  <c:v>-0.27307737416123729</c:v>
                </c:pt>
                <c:pt idx="24">
                  <c:v>-0.26704296315401055</c:v>
                </c:pt>
                <c:pt idx="25">
                  <c:v>-0.26054576191532253</c:v>
                </c:pt>
                <c:pt idx="26">
                  <c:v>-0.25359864302187735</c:v>
                </c:pt>
                <c:pt idx="27">
                  <c:v>-0.24621244997073252</c:v>
                </c:pt>
                <c:pt idx="28">
                  <c:v>-0.2383965113534226</c:v>
                </c:pt>
                <c:pt idx="29">
                  <c:v>-0.23015901363071967</c:v>
                </c:pt>
                <c:pt idx="30">
                  <c:v>-0.22150727584172436</c:v>
                </c:pt>
                <c:pt idx="31">
                  <c:v>-0.21244795502682295</c:v>
                </c:pt>
                <c:pt idx="32">
                  <c:v>-0.20298720187090696</c:v>
                </c:pt>
                <c:pt idx="33">
                  <c:v>-0.19313078003333264</c:v>
                </c:pt>
                <c:pt idx="34">
                  <c:v>-0.18288415861785684</c:v>
                </c:pt>
                <c:pt idx="35">
                  <c:v>-0.17225258452044581</c:v>
                </c:pt>
                <c:pt idx="36">
                  <c:v>-0.16124113952496044</c:v>
                </c:pt>
                <c:pt idx="37">
                  <c:v>-0.14985478571215513</c:v>
                </c:pt>
                <c:pt idx="38">
                  <c:v>-0.13809840182345245</c:v>
                </c:pt>
                <c:pt idx="39">
                  <c:v>-0.1259768125580378</c:v>
                </c:pt>
                <c:pt idx="40">
                  <c:v>-0.11349481230046649</c:v>
                </c:pt>
                <c:pt idx="41">
                  <c:v>-0.10065718442254729</c:v>
                </c:pt>
                <c:pt idx="42">
                  <c:v>-8.7468717041073826E-2</c:v>
                </c:pt>
                <c:pt idx="43">
                  <c:v>-7.3934215916548751E-2</c:v>
                </c:pt>
                <c:pt idx="44">
                  <c:v>-6.0058515029572962E-2</c:v>
                </c:pt>
                <c:pt idx="45">
                  <c:v>-4.5846485258369124E-2</c:v>
                </c:pt>
                <c:pt idx="46">
                  <c:v>-3.1303041493907953E-2</c:v>
                </c:pt>
                <c:pt idx="47">
                  <c:v>-1.6433148461749644E-2</c:v>
                </c:pt>
                <c:pt idx="48">
                  <c:v>-1.241825467165319E-3</c:v>
                </c:pt>
                <c:pt idx="49">
                  <c:v>1.4265849761139159E-2</c:v>
                </c:pt>
                <c:pt idx="50">
                  <c:v>3.0084737985960751E-2</c:v>
                </c:pt>
                <c:pt idx="51">
                  <c:v>4.6209636018385208E-2</c:v>
                </c:pt>
                <c:pt idx="52">
                  <c:v>6.2635274820298861E-2</c:v>
                </c:pt>
                <c:pt idx="53">
                  <c:v>7.9356318073175364E-2</c:v>
                </c:pt>
                <c:pt idx="54">
                  <c:v>9.6367361147122479E-2</c:v>
                </c:pt>
                <c:pt idx="55">
                  <c:v>0.11366293041510474</c:v>
                </c:pt>
                <c:pt idx="56">
                  <c:v>0.1312374828661711</c:v>
                </c:pt>
                <c:pt idx="57">
                  <c:v>0.14908540597881095</c:v>
                </c:pt>
                <c:pt idx="58">
                  <c:v>0.16720101782157998</c:v>
                </c:pt>
                <c:pt idx="59">
                  <c:v>0.18557856735309705</c:v>
                </c:pt>
                <c:pt idx="60">
                  <c:v>0.20421223489763476</c:v>
                </c:pt>
                <c:pt idx="61">
                  <c:v>0.22309613277595539</c:v>
                </c:pt>
                <c:pt idx="62">
                  <c:v>0.24222430607390658</c:v>
                </c:pt>
                <c:pt idx="63">
                  <c:v>0.2615907335336996</c:v>
                </c:pt>
                <c:pt idx="64">
                  <c:v>0.28118932855480294</c:v>
                </c:pt>
                <c:pt idx="65">
                  <c:v>0.30101394029310141</c:v>
                </c:pt>
                <c:pt idx="66">
                  <c:v>0.32105835484839435</c:v>
                </c:pt>
                <c:pt idx="67">
                  <c:v>0.34131629653155304</c:v>
                </c:pt>
                <c:pt idx="68">
                  <c:v>0.36178142920367112</c:v>
                </c:pt>
                <c:pt idx="69">
                  <c:v>0.38244735768045102</c:v>
                </c:pt>
                <c:pt idx="70">
                  <c:v>0.40330762919581126</c:v>
                </c:pt>
                <c:pt idx="71">
                  <c:v>0.42435573491935491</c:v>
                </c:pt>
                <c:pt idx="72">
                  <c:v>0.44558511152289421</c:v>
                </c:pt>
                <c:pt idx="73">
                  <c:v>0.46698914279169934</c:v>
                </c:pt>
                <c:pt idx="74">
                  <c:v>0.48856116127655619</c:v>
                </c:pt>
                <c:pt idx="75">
                  <c:v>0.5102944499830665</c:v>
                </c:pt>
                <c:pt idx="76">
                  <c:v>0.53218224409492254</c:v>
                </c:pt>
                <c:pt idx="77">
                  <c:v>0.55421773272816721</c:v>
                </c:pt>
                <c:pt idx="78">
                  <c:v>0.57639406071364874</c:v>
                </c:pt>
                <c:pt idx="79">
                  <c:v>0.59870433040509841</c:v>
                </c:pt>
                <c:pt idx="80">
                  <c:v>0.62114160351040681</c:v>
                </c:pt>
                <c:pt idx="81">
                  <c:v>0.64369890294382459</c:v>
                </c:pt>
                <c:pt idx="82">
                  <c:v>0.66636921469692534</c:v>
                </c:pt>
                <c:pt idx="83">
                  <c:v>0.68914548972628287</c:v>
                </c:pt>
                <c:pt idx="84">
                  <c:v>0.71202064585588187</c:v>
                </c:pt>
                <c:pt idx="85">
                  <c:v>0.73498756969235746</c:v>
                </c:pt>
                <c:pt idx="86">
                  <c:v>0.75803911855122696</c:v>
                </c:pt>
                <c:pt idx="87">
                  <c:v>0.78116812239229116</c:v>
                </c:pt>
                <c:pt idx="88">
                  <c:v>0.8043673857624416</c:v>
                </c:pt>
                <c:pt idx="89">
                  <c:v>0.82762968974411455</c:v>
                </c:pt>
                <c:pt idx="90">
                  <c:v>0.85094779390764974</c:v>
                </c:pt>
                <c:pt idx="91">
                  <c:v>0.87431443826580246</c:v>
                </c:pt>
                <c:pt idx="92">
                  <c:v>0.89772234522866723</c:v>
                </c:pt>
                <c:pt idx="93">
                  <c:v>0.92116422155722832</c:v>
                </c:pt>
                <c:pt idx="94">
                  <c:v>0.94463276031374432</c:v>
                </c:pt>
                <c:pt idx="95">
                  <c:v>0.96812064280712695</c:v>
                </c:pt>
                <c:pt idx="96">
                  <c:v>0.9916205405314279</c:v>
                </c:pt>
                <c:pt idx="97">
                  <c:v>1.0151251170954918</c:v>
                </c:pt>
                <c:pt idx="98">
                  <c:v>1.0386270301417684</c:v>
                </c:pt>
                <c:pt idx="99">
                  <c:v>1.0621189332521839</c:v>
                </c:pt>
                <c:pt idx="100">
                  <c:v>1.0855934778389009</c:v>
                </c:pt>
                <c:pt idx="101">
                  <c:v>1.1090433150176728</c:v>
                </c:pt>
                <c:pt idx="102">
                  <c:v>1.132461097461388</c:v>
                </c:pt>
                <c:pt idx="103">
                  <c:v>1.1558394812312673</c:v>
                </c:pt>
                <c:pt idx="104">
                  <c:v>1.1791711275830163</c:v>
                </c:pt>
                <c:pt idx="105">
                  <c:v>1.2024487047450683</c:v>
                </c:pt>
                <c:pt idx="106">
                  <c:v>1.2256648896658675</c:v>
                </c:pt>
                <c:pt idx="107">
                  <c:v>1.248812369726908</c:v>
                </c:pt>
                <c:pt idx="108">
                  <c:v>1.2718838444180269</c:v>
                </c:pt>
                <c:pt idx="109">
                  <c:v>1.2948720269711473</c:v>
                </c:pt>
                <c:pt idx="110">
                  <c:v>1.3177696459483874</c:v>
                </c:pt>
                <c:pt idx="111">
                  <c:v>1.3405694467800884</c:v>
                </c:pt>
                <c:pt idx="112">
                  <c:v>1.3632641932479466</c:v>
                </c:pt>
                <c:pt idx="113">
                  <c:v>1.3858466689079745</c:v>
                </c:pt>
                <c:pt idx="114">
                  <c:v>1.4083096784475539</c:v>
                </c:pt>
                <c:pt idx="115">
                  <c:v>1.4306460489702673</c:v>
                </c:pt>
                <c:pt idx="116">
                  <c:v>1.4528486312015849</c:v>
                </c:pt>
                <c:pt idx="117">
                  <c:v>1.4749103006077806</c:v>
                </c:pt>
                <c:pt idx="118">
                  <c:v>1.4968239584196348</c:v>
                </c:pt>
                <c:pt idx="119">
                  <c:v>1.5185825325516014</c:v>
                </c:pt>
                <c:pt idx="120">
                  <c:v>1.5401789784060687</c:v>
                </c:pt>
                <c:pt idx="121">
                  <c:v>1.561606279551188</c:v>
                </c:pt>
                <c:pt idx="122">
                  <c:v>1.5828574482594029</c:v>
                </c:pt>
                <c:pt idx="123">
                  <c:v>1.6039255258923</c:v>
                </c:pt>
                <c:pt idx="124">
                  <c:v>1.6248035831156584</c:v>
                </c:pt>
                <c:pt idx="125">
                  <c:v>1.6454847199265887</c:v>
                </c:pt>
                <c:pt idx="126">
                  <c:v>1.665962065472351</c:v>
                </c:pt>
                <c:pt idx="127">
                  <c:v>1.6862287776378342</c:v>
                </c:pt>
                <c:pt idx="128">
                  <c:v>1.7062780423756234</c:v>
                </c:pt>
                <c:pt idx="129">
                  <c:v>1.7261030727490798</c:v>
                </c:pt>
                <c:pt idx="130">
                  <c:v>1.7456971076548098</c:v>
                </c:pt>
                <c:pt idx="131">
                  <c:v>1.7650534101861604</c:v>
                </c:pt>
                <c:pt idx="132">
                  <c:v>1.7841652655939069</c:v>
                </c:pt>
                <c:pt idx="133">
                  <c:v>1.8030259787938834</c:v>
                </c:pt>
                <c:pt idx="134">
                  <c:v>1.8216288713638049</c:v>
                </c:pt>
                <c:pt idx="135">
                  <c:v>1.839967277962739</c:v>
                </c:pt>
                <c:pt idx="136">
                  <c:v>1.8580345420963236</c:v>
                </c:pt>
                <c:pt idx="137">
                  <c:v>1.8758240111386044</c:v>
                </c:pt>
                <c:pt idx="138">
                  <c:v>1.8933290305068946</c:v>
                </c:pt>
                <c:pt idx="139">
                  <c:v>1.9105429368688684</c:v>
                </c:pt>
                <c:pt idx="140">
                  <c:v>1.927459050240607</c:v>
                </c:pt>
                <c:pt idx="141">
                  <c:v>1.9440706648098003</c:v>
                </c:pt>
                <c:pt idx="142">
                  <c:v>1.9603710382889059</c:v>
                </c:pt>
                <c:pt idx="143">
                  <c:v>1.9763533795675861</c:v>
                </c:pt>
                <c:pt idx="144">
                  <c:v>1.9920108343908924</c:v>
                </c:pt>
                <c:pt idx="145">
                  <c:v>2.0073364687375381</c:v>
                </c:pt>
                <c:pt idx="146">
                  <c:v>2.02232324950905</c:v>
                </c:pt>
                <c:pt idx="147">
                  <c:v>2.0369640220627088</c:v>
                </c:pt>
                <c:pt idx="148">
                  <c:v>2.0512514840252525</c:v>
                </c:pt>
                <c:pt idx="149">
                  <c:v>2.0651781547056403</c:v>
                </c:pt>
                <c:pt idx="150">
                  <c:v>2.07873633927754</c:v>
                </c:pt>
                <c:pt idx="151">
                  <c:v>2.0919180867175431</c:v>
                </c:pt>
                <c:pt idx="152">
                  <c:v>2.1047151402528725</c:v>
                </c:pt>
                <c:pt idx="153">
                  <c:v>2.1171188787783617</c:v>
                </c:pt>
                <c:pt idx="154">
                  <c:v>2.1291202473281823</c:v>
                </c:pt>
                <c:pt idx="155">
                  <c:v>2.1407096742077281</c:v>
                </c:pt>
                <c:pt idx="156">
                  <c:v>2.1518769717712263</c:v>
                </c:pt>
                <c:pt idx="157">
                  <c:v>2.1626112170240552</c:v>
                </c:pt>
                <c:pt idx="158">
                  <c:v>2.1729006071708601</c:v>
                </c:pt>
                <c:pt idx="159">
                  <c:v>2.1827322838311214</c:v>
                </c:pt>
                <c:pt idx="160">
                  <c:v>2.1920921177757129</c:v>
                </c:pt>
                <c:pt idx="161">
                  <c:v>2.2009644435199385</c:v>
                </c:pt>
                <c:pt idx="162">
                  <c:v>2.2093317296791462</c:v>
                </c:pt>
                <c:pt idx="163">
                  <c:v>2.2171741662699285</c:v>
                </c:pt>
                <c:pt idx="164">
                  <c:v>2.2244691435570636</c:v>
                </c:pt>
                <c:pt idx="165">
                  <c:v>2.2311905877518745</c:v>
                </c:pt>
                <c:pt idx="166">
                  <c:v>2.2373081055598916</c:v>
                </c:pt>
                <c:pt idx="167">
                  <c:v>2.2427858702301164</c:v>
                </c:pt>
                <c:pt idx="168">
                  <c:v>2.2475811531658718</c:v>
                </c:pt>
                <c:pt idx="169">
                  <c:v>2.2516423621255659</c:v>
                </c:pt>
                <c:pt idx="170">
                  <c:v>2.2549063809750485</c:v>
                </c:pt>
                <c:pt idx="171">
                  <c:v>2.2572949022615472</c:v>
                </c:pt>
                <c:pt idx="172">
                  <c:v>2.2587092771003761</c:v>
                </c:pt>
                <c:pt idx="173">
                  <c:v>2.259023131166388</c:v>
                </c:pt>
                <c:pt idx="174">
                  <c:v>2.2580715255366717</c:v>
                </c:pt>
                <c:pt idx="175">
                  <c:v>2.2556346111181989</c:v>
                </c:pt>
                <c:pt idx="176">
                  <c:v>2.251412199502286</c:v>
                </c:pt>
                <c:pt idx="177">
                  <c:v>2.244982733551014</c:v>
                </c:pt>
                <c:pt idx="178">
                  <c:v>2.2357341574117044</c:v>
                </c:pt>
                <c:pt idx="179">
                  <c:v>2.2227411741345686</c:v>
                </c:pt>
                <c:pt idx="180">
                  <c:v>2.2045327000567867</c:v>
                </c:pt>
                <c:pt idx="181">
                  <c:v>2.1786132088137466</c:v>
                </c:pt>
                <c:pt idx="182">
                  <c:v>2.1403623381270926</c:v>
                </c:pt>
                <c:pt idx="183">
                  <c:v>2.0800739263409489</c:v>
                </c:pt>
              </c:numCache>
            </c:numRef>
          </c:xVal>
          <c:yVal>
            <c:numRef>
              <c:f>Calculation2!$AJ$6:$AJ$189</c:f>
              <c:numCache>
                <c:formatCode>General</c:formatCode>
                <c:ptCount val="184"/>
                <c:pt idx="0">
                  <c:v>0.85420018131685538</c:v>
                </c:pt>
                <c:pt idx="1">
                  <c:v>0.85715958870284936</c:v>
                </c:pt>
                <c:pt idx="2">
                  <c:v>0.86067140161290823</c:v>
                </c:pt>
                <c:pt idx="3">
                  <c:v>0.86473552591435876</c:v>
                </c:pt>
                <c:pt idx="4">
                  <c:v>0.869351852670043</c:v>
                </c:pt>
                <c:pt idx="5">
                  <c:v>0.87452025814124923</c:v>
                </c:pt>
                <c:pt idx="6">
                  <c:v>0.8802406037910302</c:v>
                </c:pt>
                <c:pt idx="7">
                  <c:v>0.88651273628790861</c:v>
                </c:pt>
                <c:pt idx="8">
                  <c:v>0.89333648750998762</c:v>
                </c:pt>
                <c:pt idx="9">
                  <c:v>0.90071167454947343</c:v>
                </c:pt>
                <c:pt idx="10">
                  <c:v>0.90863809971755671</c:v>
                </c:pt>
                <c:pt idx="11">
                  <c:v>0.91711555054971328</c:v>
                </c:pt>
                <c:pt idx="12">
                  <c:v>0.92614379981142037</c:v>
                </c:pt>
                <c:pt idx="13">
                  <c:v>0.96063380786120334</c:v>
                </c:pt>
                <c:pt idx="14">
                  <c:v>1.0013698827675199</c:v>
                </c:pt>
                <c:pt idx="15">
                  <c:v>1.0483396159273362</c:v>
                </c:pt>
                <c:pt idx="16">
                  <c:v>1.1015286999049287</c:v>
                </c:pt>
                <c:pt idx="17">
                  <c:v>1.1609209327900629</c:v>
                </c:pt>
                <c:pt idx="18">
                  <c:v>1.2264982231332553</c:v>
                </c:pt>
                <c:pt idx="19">
                  <c:v>1.2982405954566012</c:v>
                </c:pt>
                <c:pt idx="20">
                  <c:v>1.3761261963385181</c:v>
                </c:pt>
                <c:pt idx="21">
                  <c:v>1.4601313010704722</c:v>
                </c:pt>
                <c:pt idx="22">
                  <c:v>1.550230320883788</c:v>
                </c:pt>
                <c:pt idx="23">
                  <c:v>1.6463958107442274</c:v>
                </c:pt>
                <c:pt idx="24">
                  <c:v>1.7485984777120009</c:v>
                </c:pt>
                <c:pt idx="25">
                  <c:v>1.8568071898646856</c:v>
                </c:pt>
                <c:pt idx="26">
                  <c:v>1.9709889857803198</c:v>
                </c:pt>
                <c:pt idx="27">
                  <c:v>2.09110908457777</c:v>
                </c:pt>
                <c:pt idx="28">
                  <c:v>2.217130896511307</c:v>
                </c:pt>
                <c:pt idx="29">
                  <c:v>2.3490160341162145</c:v>
                </c:pt>
                <c:pt idx="30">
                  <c:v>2.4867243239019849</c:v>
                </c:pt>
                <c:pt idx="31">
                  <c:v>2.6302138185895352</c:v>
                </c:pt>
                <c:pt idx="32">
                  <c:v>2.7794408098887651</c:v>
                </c:pt>
                <c:pt idx="33">
                  <c:v>2.9343598418125332</c:v>
                </c:pt>
                <c:pt idx="34">
                  <c:v>3.0949237245229888</c:v>
                </c:pt>
                <c:pt idx="35">
                  <c:v>3.2610835487060292</c:v>
                </c:pt>
                <c:pt idx="36">
                  <c:v>3.4327887004695938</c:v>
                </c:pt>
                <c:pt idx="37">
                  <c:v>3.6099868767610985</c:v>
                </c:pt>
                <c:pt idx="38">
                  <c:v>3.792624101299495</c:v>
                </c:pt>
                <c:pt idx="39">
                  <c:v>3.9806447410169419</c:v>
                </c:pt>
                <c:pt idx="40">
                  <c:v>4.1739915230051814</c:v>
                </c:pt>
                <c:pt idx="41">
                  <c:v>4.3726055519614313</c:v>
                </c:pt>
                <c:pt idx="42">
                  <c:v>4.5764263281284485</c:v>
                </c:pt>
                <c:pt idx="43">
                  <c:v>4.7853917657233609</c:v>
                </c:pt>
                <c:pt idx="44">
                  <c:v>4.9994382118495828</c:v>
                </c:pt>
                <c:pt idx="45">
                  <c:v>5.2185004658861089</c:v>
                </c:pt>
                <c:pt idx="46">
                  <c:v>5.4425117993482566</c:v>
                </c:pt>
                <c:pt idx="47">
                  <c:v>5.6714039762138082</c:v>
                </c:pt>
                <c:pt idx="48">
                  <c:v>5.9051072737083565</c:v>
                </c:pt>
                <c:pt idx="49">
                  <c:v>6.14355050354356</c:v>
                </c:pt>
                <c:pt idx="50">
                  <c:v>6.3866610336017491</c:v>
                </c:pt>
                <c:pt idx="51">
                  <c:v>6.6343648100604113</c:v>
                </c:pt>
                <c:pt idx="52">
                  <c:v>6.8865863799496712</c:v>
                </c:pt>
                <c:pt idx="53">
                  <c:v>7.1432489141360183</c:v>
                </c:pt>
                <c:pt idx="54">
                  <c:v>7.4042742307251945</c:v>
                </c:pt>
                <c:pt idx="55">
                  <c:v>7.6695828188771547</c:v>
                </c:pt>
                <c:pt idx="56">
                  <c:v>7.9390938630258479</c:v>
                </c:pt>
                <c:pt idx="57">
                  <c:v>8.2127252674964115</c:v>
                </c:pt>
                <c:pt idx="58">
                  <c:v>8.4903936815123195</c:v>
                </c:pt>
                <c:pt idx="59">
                  <c:v>8.7720145245848311</c:v>
                </c:pt>
                <c:pt idx="60">
                  <c:v>9.0575020122770162</c:v>
                </c:pt>
                <c:pt idx="61">
                  <c:v>9.3467691823345547</c:v>
                </c:pt>
                <c:pt idx="62">
                  <c:v>9.6397279211752434</c:v>
                </c:pt>
                <c:pt idx="63">
                  <c:v>9.9362889907292828</c:v>
                </c:pt>
                <c:pt idx="64">
                  <c:v>10.236362055622028</c:v>
                </c:pt>
                <c:pt idx="65">
                  <c:v>10.53985571069105</c:v>
                </c:pt>
                <c:pt idx="66">
                  <c:v>10.846677508828995</c:v>
                </c:pt>
                <c:pt idx="67">
                  <c:v>11.156733989143909</c:v>
                </c:pt>
                <c:pt idx="68">
                  <c:v>11.4699307054283</c:v>
                </c:pt>
                <c:pt idx="69">
                  <c:v>11.786172254928383</c:v>
                </c:pt>
                <c:pt idx="70">
                  <c:v>12.105362307404681</c:v>
                </c:pt>
                <c:pt idx="71">
                  <c:v>12.427403634475143</c:v>
                </c:pt>
                <c:pt idx="72">
                  <c:v>12.752198139231863</c:v>
                </c:pt>
                <c:pt idx="73">
                  <c:v>13.079646886122335</c:v>
                </c:pt>
                <c:pt idx="74">
                  <c:v>13.409650131086185</c:v>
                </c:pt>
                <c:pt idx="75">
                  <c:v>13.742107351938197</c:v>
                </c:pt>
                <c:pt idx="76">
                  <c:v>14.076917278988294</c:v>
                </c:pt>
                <c:pt idx="77">
                  <c:v>14.413977925889338</c:v>
                </c:pt>
                <c:pt idx="78">
                  <c:v>14.753186620703094</c:v>
                </c:pt>
                <c:pt idx="79">
                  <c:v>15.094440037175136</c:v>
                </c:pt>
                <c:pt idx="80">
                  <c:v>15.43763422620901</c:v>
                </c:pt>
                <c:pt idx="81">
                  <c:v>15.78266464753014</c:v>
                </c:pt>
                <c:pt idx="82">
                  <c:v>16.129426201529807</c:v>
                </c:pt>
                <c:pt idx="83">
                  <c:v>16.477813261279501</c:v>
                </c:pt>
                <c:pt idx="84">
                  <c:v>16.827719704705938</c:v>
                </c:pt>
                <c:pt idx="85">
                  <c:v>17.179038946916808</c:v>
                </c:pt>
                <c:pt idx="86">
                  <c:v>17.531663972667648</c:v>
                </c:pt>
                <c:pt idx="87">
                  <c:v>17.885487368959648</c:v>
                </c:pt>
                <c:pt idx="88">
                  <c:v>18.240401357758735</c:v>
                </c:pt>
                <c:pt idx="89">
                  <c:v>18.59629782882579</c:v>
                </c:pt>
                <c:pt idx="90">
                  <c:v>18.95306837264809</c:v>
                </c:pt>
                <c:pt idx="91">
                  <c:v>19.310604313461862</c:v>
                </c:pt>
                <c:pt idx="92">
                  <c:v>19.668796742356005</c:v>
                </c:pt>
                <c:pt idx="93">
                  <c:v>20.027536550446793</c:v>
                </c:pt>
                <c:pt idx="94">
                  <c:v>20.386714462113492</c:v>
                </c:pt>
                <c:pt idx="95">
                  <c:v>20.746221068284775</c:v>
                </c:pt>
                <c:pt idx="96">
                  <c:v>21.105946859765787</c:v>
                </c:pt>
                <c:pt idx="97">
                  <c:v>21.465782260595688</c:v>
                </c:pt>
                <c:pt idx="98">
                  <c:v>21.825617661425589</c:v>
                </c:pt>
                <c:pt idx="99">
                  <c:v>22.185343452906594</c:v>
                </c:pt>
                <c:pt idx="100">
                  <c:v>22.544850059077877</c:v>
                </c:pt>
                <c:pt idx="101">
                  <c:v>22.904027970744583</c:v>
                </c:pt>
                <c:pt idx="102">
                  <c:v>23.262767778835372</c:v>
                </c:pt>
                <c:pt idx="103">
                  <c:v>23.620960207729514</c:v>
                </c:pt>
                <c:pt idx="104">
                  <c:v>23.978496148543282</c:v>
                </c:pt>
                <c:pt idx="105">
                  <c:v>24.335266692365579</c:v>
                </c:pt>
                <c:pt idx="106">
                  <c:v>24.691163163432641</c:v>
                </c:pt>
                <c:pt idx="107">
                  <c:v>25.046077152231724</c:v>
                </c:pt>
                <c:pt idx="108">
                  <c:v>25.399900548523728</c:v>
                </c:pt>
                <c:pt idx="109">
                  <c:v>25.752525574274561</c:v>
                </c:pt>
                <c:pt idx="110">
                  <c:v>26.103844816485438</c:v>
                </c:pt>
                <c:pt idx="111">
                  <c:v>26.453751259911872</c:v>
                </c:pt>
                <c:pt idx="112">
                  <c:v>26.802138319661573</c:v>
                </c:pt>
                <c:pt idx="113">
                  <c:v>27.148899873661232</c:v>
                </c:pt>
                <c:pt idx="114">
                  <c:v>27.493930294982363</c:v>
                </c:pt>
                <c:pt idx="115">
                  <c:v>27.837124484016236</c:v>
                </c:pt>
                <c:pt idx="116">
                  <c:v>28.178377900488275</c:v>
                </c:pt>
                <c:pt idx="117">
                  <c:v>28.517586595302035</c:v>
                </c:pt>
                <c:pt idx="118">
                  <c:v>28.854647242203079</c:v>
                </c:pt>
                <c:pt idx="119">
                  <c:v>29.189457169253181</c:v>
                </c:pt>
                <c:pt idx="120">
                  <c:v>29.521914390105184</c:v>
                </c:pt>
                <c:pt idx="121">
                  <c:v>29.851917635069036</c:v>
                </c:pt>
                <c:pt idx="122">
                  <c:v>30.179366381959511</c:v>
                </c:pt>
                <c:pt idx="123">
                  <c:v>30.504160886716235</c:v>
                </c:pt>
                <c:pt idx="124">
                  <c:v>30.826202213786694</c:v>
                </c:pt>
                <c:pt idx="125">
                  <c:v>31.145392266262988</c:v>
                </c:pt>
                <c:pt idx="126">
                  <c:v>31.461633815763072</c:v>
                </c:pt>
                <c:pt idx="127">
                  <c:v>31.77483053204746</c:v>
                </c:pt>
                <c:pt idx="128">
                  <c:v>32.08488701236238</c:v>
                </c:pt>
                <c:pt idx="129">
                  <c:v>32.391708810500319</c:v>
                </c:pt>
                <c:pt idx="130">
                  <c:v>32.695202465569345</c:v>
                </c:pt>
                <c:pt idx="131">
                  <c:v>32.995275530462095</c:v>
                </c:pt>
                <c:pt idx="132">
                  <c:v>33.291836600016126</c:v>
                </c:pt>
                <c:pt idx="133">
                  <c:v>33.584795338856821</c:v>
                </c:pt>
                <c:pt idx="134">
                  <c:v>33.874062508914363</c:v>
                </c:pt>
                <c:pt idx="135">
                  <c:v>34.159549996606543</c:v>
                </c:pt>
                <c:pt idx="136">
                  <c:v>34.441170839679053</c:v>
                </c:pt>
                <c:pt idx="137">
                  <c:v>34.718839253694966</c:v>
                </c:pt>
                <c:pt idx="138">
                  <c:v>34.99247065816553</c:v>
                </c:pt>
                <c:pt idx="139">
                  <c:v>35.261981702314223</c:v>
                </c:pt>
                <c:pt idx="140">
                  <c:v>35.527290290466183</c:v>
                </c:pt>
                <c:pt idx="141">
                  <c:v>35.788315607055353</c:v>
                </c:pt>
                <c:pt idx="142">
                  <c:v>36.0449781412417</c:v>
                </c:pt>
                <c:pt idx="143">
                  <c:v>36.297199711130965</c:v>
                </c:pt>
                <c:pt idx="144">
                  <c:v>36.544903487589622</c:v>
                </c:pt>
                <c:pt idx="145">
                  <c:v>36.788014017647811</c:v>
                </c:pt>
                <c:pt idx="146">
                  <c:v>37.026457247483016</c:v>
                </c:pt>
                <c:pt idx="147">
                  <c:v>37.260160544977566</c:v>
                </c:pt>
                <c:pt idx="148">
                  <c:v>37.489052721843116</c:v>
                </c:pt>
                <c:pt idx="149">
                  <c:v>37.713064055305267</c:v>
                </c:pt>
                <c:pt idx="150">
                  <c:v>37.932126309341797</c:v>
                </c:pt>
                <c:pt idx="151">
                  <c:v>38.146172755468015</c:v>
                </c:pt>
                <c:pt idx="152">
                  <c:v>38.355138193062928</c:v>
                </c:pt>
                <c:pt idx="153">
                  <c:v>38.558958969229948</c:v>
                </c:pt>
                <c:pt idx="154">
                  <c:v>38.757572998186198</c:v>
                </c:pt>
                <c:pt idx="155">
                  <c:v>38.950919780174431</c:v>
                </c:pt>
                <c:pt idx="156">
                  <c:v>39.138940419891881</c:v>
                </c:pt>
                <c:pt idx="157">
                  <c:v>39.321577644430278</c:v>
                </c:pt>
                <c:pt idx="158">
                  <c:v>39.498775820721782</c:v>
                </c:pt>
                <c:pt idx="159">
                  <c:v>39.670480972485336</c:v>
                </c:pt>
                <c:pt idx="160">
                  <c:v>39.836640796668391</c:v>
                </c:pt>
                <c:pt idx="161">
                  <c:v>39.997204679378839</c:v>
                </c:pt>
                <c:pt idx="162">
                  <c:v>40.152123711302607</c:v>
                </c:pt>
                <c:pt idx="163">
                  <c:v>40.301350702601837</c:v>
                </c:pt>
                <c:pt idx="164">
                  <c:v>40.444840197289388</c:v>
                </c:pt>
                <c:pt idx="165">
                  <c:v>40.582548487075158</c:v>
                </c:pt>
                <c:pt idx="166">
                  <c:v>40.714433624680069</c:v>
                </c:pt>
                <c:pt idx="167">
                  <c:v>40.84045543661361</c:v>
                </c:pt>
                <c:pt idx="168">
                  <c:v>40.960575535411053</c:v>
                </c:pt>
                <c:pt idx="169">
                  <c:v>41.074757331326694</c:v>
                </c:pt>
                <c:pt idx="170">
                  <c:v>41.182966043479375</c:v>
                </c:pt>
                <c:pt idx="171">
                  <c:v>41.285168710447145</c:v>
                </c:pt>
                <c:pt idx="172">
                  <c:v>41.381334200307585</c:v>
                </c:pt>
                <c:pt idx="173">
                  <c:v>41.4714332201209</c:v>
                </c:pt>
                <c:pt idx="174">
                  <c:v>41.555438324852858</c:v>
                </c:pt>
                <c:pt idx="175">
                  <c:v>41.633323925734771</c:v>
                </c:pt>
                <c:pt idx="176">
                  <c:v>41.705066298058121</c:v>
                </c:pt>
                <c:pt idx="177">
                  <c:v>41.770643588401313</c:v>
                </c:pt>
                <c:pt idx="178">
                  <c:v>41.830035821286444</c:v>
                </c:pt>
                <c:pt idx="179">
                  <c:v>41.883224905264036</c:v>
                </c:pt>
                <c:pt idx="180">
                  <c:v>41.930194638423856</c:v>
                </c:pt>
                <c:pt idx="181">
                  <c:v>41.970930713330176</c:v>
                </c:pt>
                <c:pt idx="182">
                  <c:v>42.005420721379956</c:v>
                </c:pt>
                <c:pt idx="183">
                  <c:v>42.033654156582642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70E4-4AF0-A166-A00B1AF69E15}"/>
            </c:ext>
          </c:extLst>
        </c:ser>
        <c:ser>
          <c:idx val="21"/>
          <c:order val="13"/>
          <c:tx>
            <c:strRef>
              <c:f>Calculation2!$AM$5</c:f>
              <c:strCache>
                <c:ptCount val="1"/>
                <c:pt idx="0">
                  <c:v>z(Ex4)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Calculation2!$AM$6:$AM$189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-0.18110795143260267</c:v>
                </c:pt>
                <c:pt idx="2">
                  <c:v>-0.20475285232245619</c:v>
                </c:pt>
                <c:pt idx="3">
                  <c:v>-0.21799888254405683</c:v>
                </c:pt>
                <c:pt idx="4">
                  <c:v>-0.22698963793677968</c:v>
                </c:pt>
                <c:pt idx="5">
                  <c:v>-0.23357944542665443</c:v>
                </c:pt>
                <c:pt idx="6">
                  <c:v>-0.23862265661422835</c:v>
                </c:pt>
                <c:pt idx="7">
                  <c:v>-0.2425893237671084</c:v>
                </c:pt>
                <c:pt idx="8">
                  <c:v>-0.24576605490584838</c:v>
                </c:pt>
                <c:pt idx="9">
                  <c:v>-0.24834001025664487</c:v>
                </c:pt>
                <c:pt idx="10">
                  <c:v>-0.25043963976847666</c:v>
                </c:pt>
                <c:pt idx="11">
                  <c:v>-0.25215652204521738</c:v>
                </c:pt>
                <c:pt idx="12">
                  <c:v>-0.2535579581296305</c:v>
                </c:pt>
                <c:pt idx="13">
                  <c:v>-0.25654235871342973</c:v>
                </c:pt>
                <c:pt idx="14">
                  <c:v>-0.25762961749700908</c:v>
                </c:pt>
                <c:pt idx="15">
                  <c:v>-0.25740342581170494</c:v>
                </c:pt>
                <c:pt idx="16">
                  <c:v>-0.25617875115216271</c:v>
                </c:pt>
                <c:pt idx="17">
                  <c:v>-0.25414143592156069</c:v>
                </c:pt>
                <c:pt idx="18">
                  <c:v>-0.25140870514759389</c:v>
                </c:pt>
                <c:pt idx="19">
                  <c:v>-0.24805849610299952</c:v>
                </c:pt>
                <c:pt idx="20">
                  <c:v>-0.24414491489137166</c:v>
                </c:pt>
                <c:pt idx="21">
                  <c:v>-0.23970693190802869</c:v>
                </c:pt>
                <c:pt idx="22">
                  <c:v>-0.23477353823186203</c:v>
                </c:pt>
                <c:pt idx="23">
                  <c:v>-0.22936693923234205</c:v>
                </c:pt>
                <c:pt idx="24">
                  <c:v>-0.2235046061774946</c:v>
                </c:pt>
                <c:pt idx="25">
                  <c:v>-0.21720063597900624</c:v>
                </c:pt>
                <c:pt idx="26">
                  <c:v>-0.21046667701127708</c:v>
                </c:pt>
                <c:pt idx="27">
                  <c:v>-0.20331257448141321</c:v>
                </c:pt>
                <c:pt idx="28">
                  <c:v>-0.1957468297105503</c:v>
                </c:pt>
                <c:pt idx="29">
                  <c:v>-0.18777693303215892</c:v>
                </c:pt>
                <c:pt idx="30">
                  <c:v>-0.1794096090590768</c:v>
                </c:pt>
                <c:pt idx="31">
                  <c:v>-0.17065100004839118</c:v>
                </c:pt>
                <c:pt idx="32">
                  <c:v>-0.16150680479879104</c:v>
                </c:pt>
                <c:pt idx="33">
                  <c:v>-0.15198238511404069</c:v>
                </c:pt>
                <c:pt idx="34">
                  <c:v>-0.14208284827845677</c:v>
                </c:pt>
                <c:pt idx="35">
                  <c:v>-0.13181311156330883</c:v>
                </c:pt>
                <c:pt idx="36">
                  <c:v>-0.12117795311388663</c:v>
                </c:pt>
                <c:pt idx="37">
                  <c:v>-0.11018205240137875</c:v>
                </c:pt>
                <c:pt idx="38">
                  <c:v>-9.8830022598289075E-2</c:v>
                </c:pt>
                <c:pt idx="39">
                  <c:v>-8.7126436643989641E-2</c:v>
                </c:pt>
                <c:pt idx="40">
                  <c:v>-7.5075848337104067E-2</c:v>
                </c:pt>
                <c:pt idx="41">
                  <c:v>-6.2682809475800835E-2</c:v>
                </c:pt>
                <c:pt idx="42">
                  <c:v>-4.9951883832958413E-2</c:v>
                </c:pt>
                <c:pt idx="43">
                  <c:v>-3.6887658577781993E-2</c:v>
                </c:pt>
                <c:pt idx="44">
                  <c:v>-2.3494753622901932E-2</c:v>
                </c:pt>
                <c:pt idx="45">
                  <c:v>-9.7778292749240801E-3</c:v>
                </c:pt>
                <c:pt idx="46">
                  <c:v>4.2584075112572827E-3</c:v>
                </c:pt>
                <c:pt idx="47">
                  <c:v>1.8609198034195432E-2</c:v>
                </c:pt>
                <c:pt idx="48">
                  <c:v>3.3269727710388608E-2</c:v>
                </c:pt>
                <c:pt idx="49">
                  <c:v>4.8235122745057535E-2</c:v>
                </c:pt>
                <c:pt idx="50">
                  <c:v>6.3500447481807082E-2</c:v>
                </c:pt>
                <c:pt idx="51">
                  <c:v>7.9060702326903765E-2</c:v>
                </c:pt>
                <c:pt idx="52">
                  <c:v>9.4910822162371719E-2</c:v>
                </c:pt>
                <c:pt idx="53">
                  <c:v>0.1110456751769769</c:v>
                </c:pt>
                <c:pt idx="54">
                  <c:v>0.12746006205616606</c:v>
                </c:pt>
                <c:pt idx="55">
                  <c:v>0.14414871548177297</c:v>
                </c:pt>
                <c:pt idx="56">
                  <c:v>0.16110629990026132</c:v>
                </c:pt>
                <c:pt idx="57">
                  <c:v>0.17832741152477671</c:v>
                </c:pt>
                <c:pt idx="58">
                  <c:v>0.19580657854165368</c:v>
                </c:pt>
                <c:pt idx="59">
                  <c:v>0.21353826149644076</c:v>
                </c:pt>
                <c:pt idx="60">
                  <c:v>0.23151685383819112</c:v>
                </c:pt>
                <c:pt idx="61">
                  <c:v>0.24973668260381635</c:v>
                </c:pt>
                <c:pt idx="62">
                  <c:v>0.26819200922685993</c:v>
                </c:pt>
                <c:pt idx="63">
                  <c:v>0.28687703045719026</c:v>
                </c:pt>
                <c:pt idx="64">
                  <c:v>0.30578587937990787</c:v>
                </c:pt>
                <c:pt idx="65">
                  <c:v>0.32491262652328945</c:v>
                </c:pt>
                <c:pt idx="66">
                  <c:v>0.34425128104686326</c:v>
                </c:pt>
                <c:pt idx="67">
                  <c:v>0.36379579200181988</c:v>
                </c:pt>
                <c:pt idx="68">
                  <c:v>0.38354004965686062</c:v>
                </c:pt>
                <c:pt idx="69">
                  <c:v>0.40347788688340513</c:v>
                </c:pt>
                <c:pt idx="70">
                  <c:v>0.42360308059473012</c:v>
                </c:pt>
                <c:pt idx="71">
                  <c:v>0.44390935323420161</c:v>
                </c:pt>
                <c:pt idx="72">
                  <c:v>0.4643903743082497</c:v>
                </c:pt>
                <c:pt idx="73">
                  <c:v>0.48503976196016407</c:v>
                </c:pt>
                <c:pt idx="74">
                  <c:v>0.50585108458114592</c:v>
                </c:pt>
                <c:pt idx="75">
                  <c:v>0.5268178624553751</c:v>
                </c:pt>
                <c:pt idx="76">
                  <c:v>0.54793356943610361</c:v>
                </c:pt>
                <c:pt idx="77">
                  <c:v>0.56919163465003997</c:v>
                </c:pt>
                <c:pt idx="78">
                  <c:v>0.59058544422746317</c:v>
                </c:pt>
                <c:pt idx="79">
                  <c:v>0.61210834305569517</c:v>
                </c:pt>
                <c:pt idx="80">
                  <c:v>0.63375363655368877</c:v>
                </c:pt>
                <c:pt idx="81">
                  <c:v>0.6555145924656266</c:v>
                </c:pt>
                <c:pt idx="82">
                  <c:v>0.67738444267151565</c:v>
                </c:pt>
                <c:pt idx="83">
                  <c:v>0.69935638501286068</c:v>
                </c:pt>
                <c:pt idx="84">
                  <c:v>0.7214235851315639</c:v>
                </c:pt>
                <c:pt idx="85">
                  <c:v>0.74357917832025611</c:v>
                </c:pt>
                <c:pt idx="86">
                  <c:v>0.76581627138231967</c:v>
                </c:pt>
                <c:pt idx="87">
                  <c:v>0.78812794449987922</c:v>
                </c:pt>
                <c:pt idx="88">
                  <c:v>0.81050725310807725</c:v>
                </c:pt>
                <c:pt idx="89">
                  <c:v>0.83294722977395463</c:v>
                </c:pt>
                <c:pt idx="90">
                  <c:v>0.85544088607826141</c:v>
                </c:pt>
                <c:pt idx="91">
                  <c:v>0.8779812144985164</c:v>
                </c:pt>
                <c:pt idx="92">
                  <c:v>0.90056119029162685</c:v>
                </c:pt>
                <c:pt idx="93">
                  <c:v>0.92317377337434259</c:v>
                </c:pt>
                <c:pt idx="94">
                  <c:v>0.94581191019979993</c:v>
                </c:pt>
                <c:pt idx="95">
                  <c:v>0.96846853562835544</c:v>
                </c:pt>
                <c:pt idx="96">
                  <c:v>0.9911365747908738</c:v>
                </c:pt>
                <c:pt idx="97">
                  <c:v>1.0138089449425534</c:v>
                </c:pt>
                <c:pt idx="98">
                  <c:v>1.0364785573053243</c:v>
                </c:pt>
                <c:pt idx="99">
                  <c:v>1.0591383188967423</c:v>
                </c:pt>
                <c:pt idx="100">
                  <c:v>1.081781134343236</c:v>
                </c:pt>
                <c:pt idx="101">
                  <c:v>1.1043999076754332</c:v>
                </c:pt>
                <c:pt idx="102">
                  <c:v>1.1269875441031796</c:v>
                </c:pt>
                <c:pt idx="103">
                  <c:v>1.1495369517677292</c:v>
                </c:pt>
                <c:pt idx="104">
                  <c:v>1.1720410434684139</c:v>
                </c:pt>
                <c:pt idx="105">
                  <c:v>1.1944927383609374</c:v>
                </c:pt>
                <c:pt idx="106">
                  <c:v>1.2168849636242445</c:v>
                </c:pt>
                <c:pt idx="107">
                  <c:v>1.2392106560926748</c:v>
                </c:pt>
                <c:pt idx="108">
                  <c:v>1.2614627638498952</c:v>
                </c:pt>
                <c:pt idx="109">
                  <c:v>1.2836342477807909</c:v>
                </c:pt>
                <c:pt idx="110">
                  <c:v>1.3057180830772142</c:v>
                </c:pt>
                <c:pt idx="111">
                  <c:v>1.3277072606931211</c:v>
                </c:pt>
                <c:pt idx="112">
                  <c:v>1.349594788744233</c:v>
                </c:pt>
                <c:pt idx="113">
                  <c:v>1.3713736938469421</c:v>
                </c:pt>
                <c:pt idx="114">
                  <c:v>1.3930370223906363</c:v>
                </c:pt>
                <c:pt idx="115">
                  <c:v>1.4145778417371002</c:v>
                </c:pt>
                <c:pt idx="116">
                  <c:v>1.4359892413399968</c:v>
                </c:pt>
                <c:pt idx="117">
                  <c:v>1.4572643337767133</c:v>
                </c:pt>
                <c:pt idx="118">
                  <c:v>1.4783962556840498</c:v>
                </c:pt>
                <c:pt idx="119">
                  <c:v>1.4993781685883165</c:v>
                </c:pt>
                <c:pt idx="120">
                  <c:v>1.5202032596193473</c:v>
                </c:pt>
                <c:pt idx="121">
                  <c:v>1.5408647420967583</c:v>
                </c:pt>
                <c:pt idx="122">
                  <c:v>1.5613558559754264</c:v>
                </c:pt>
                <c:pt idx="123">
                  <c:v>1.5816698681356229</c:v>
                </c:pt>
                <c:pt idx="124">
                  <c:v>1.6018000725014581</c:v>
                </c:pt>
                <c:pt idx="125">
                  <c:v>1.6217397899692885</c:v>
                </c:pt>
                <c:pt idx="126">
                  <c:v>1.6414823681253934</c:v>
                </c:pt>
                <c:pt idx="127">
                  <c:v>1.6610211807295778</c:v>
                </c:pt>
                <c:pt idx="128">
                  <c:v>1.6803496269382601</c:v>
                </c:pt>
                <c:pt idx="129">
                  <c:v>1.6994611302370433</c:v>
                </c:pt>
                <c:pt idx="130">
                  <c:v>1.7183491370486561</c:v>
                </c:pt>
                <c:pt idx="131">
                  <c:v>1.7370071149773374</c:v>
                </c:pt>
                <c:pt idx="132">
                  <c:v>1.7554285506451868</c:v>
                </c:pt>
                <c:pt idx="133">
                  <c:v>1.7736069470694715</c:v>
                </c:pt>
                <c:pt idx="134">
                  <c:v>1.7915358205222796</c:v>
                </c:pt>
                <c:pt idx="135">
                  <c:v>1.8092086968049721</c:v>
                </c:pt>
                <c:pt idx="136">
                  <c:v>1.8266191068593574</c:v>
                </c:pt>
                <c:pt idx="137">
                  <c:v>1.8437605816251104</c:v>
                </c:pt>
                <c:pt idx="138">
                  <c:v>1.8606266460382399</c:v>
                </c:pt>
                <c:pt idx="139">
                  <c:v>1.8772108120479745</c:v>
                </c:pt>
                <c:pt idx="140">
                  <c:v>1.8935065705085896</c:v>
                </c:pt>
                <c:pt idx="141">
                  <c:v>1.9095073817778292</c:v>
                </c:pt>
                <c:pt idx="142">
                  <c:v>1.9252066648236716</c:v>
                </c:pt>
                <c:pt idx="143">
                  <c:v>1.9405977846052012</c:v>
                </c:pt>
                <c:pt idx="144">
                  <c:v>1.9556740374497497</c:v>
                </c:pt>
                <c:pt idx="145">
                  <c:v>1.9704286340955854</c:v>
                </c:pt>
                <c:pt idx="146">
                  <c:v>1.9848546800048203</c:v>
                </c:pt>
                <c:pt idx="147">
                  <c:v>1.9989451524721014</c:v>
                </c:pt>
                <c:pt idx="148">
                  <c:v>2.0126928739572008</c:v>
                </c:pt>
                <c:pt idx="149">
                  <c:v>2.0260904809490268</c:v>
                </c:pt>
                <c:pt idx="150">
                  <c:v>2.0391303875185867</c:v>
                </c:pt>
                <c:pt idx="151">
                  <c:v>2.0518047425308277</c:v>
                </c:pt>
                <c:pt idx="152">
                  <c:v>2.0641053792492632</c:v>
                </c:pt>
                <c:pt idx="153">
                  <c:v>2.0760237557686145</c:v>
                </c:pt>
                <c:pt idx="154">
                  <c:v>2.0875508843302928</c:v>
                </c:pt>
                <c:pt idx="155">
                  <c:v>2.0986772470876938</c:v>
                </c:pt>
                <c:pt idx="156">
                  <c:v>2.1093926952583311</c:v>
                </c:pt>
                <c:pt idx="157">
                  <c:v>2.1196863277800313</c:v>
                </c:pt>
                <c:pt idx="158">
                  <c:v>2.1295463445131282</c:v>
                </c:pt>
                <c:pt idx="159">
                  <c:v>2.1389598676080044</c:v>
                </c:pt>
                <c:pt idx="160">
                  <c:v>2.14791272275819</c:v>
                </c:pt>
                <c:pt idx="161">
                  <c:v>2.1563891694990707</c:v>
                </c:pt>
                <c:pt idx="162">
                  <c:v>2.1643715662251477</c:v>
                </c:pt>
                <c:pt idx="163">
                  <c:v>2.1718399507956798</c:v>
                </c:pt>
                <c:pt idx="164">
                  <c:v>2.1787715109032066</c:v>
                </c:pt>
                <c:pt idx="165">
                  <c:v>2.1851399089247905</c:v>
                </c:pt>
                <c:pt idx="166">
                  <c:v>2.1909144124363502</c:v>
                </c:pt>
                <c:pt idx="167">
                  <c:v>2.1960587618844039</c:v>
                </c:pt>
                <c:pt idx="168">
                  <c:v>2.2005296778075341</c:v>
                </c:pt>
                <c:pt idx="169">
                  <c:v>2.2042748661903908</c:v>
                </c:pt>
                <c:pt idx="170">
                  <c:v>2.207230313252555</c:v>
                </c:pt>
                <c:pt idx="171">
                  <c:v>2.2093165553423306</c:v>
                </c:pt>
                <c:pt idx="172">
                  <c:v>2.2104334396383769</c:v>
                </c:pt>
                <c:pt idx="173">
                  <c:v>2.2104526102604938</c:v>
                </c:pt>
                <c:pt idx="174">
                  <c:v>2.2092064748653293</c:v>
                </c:pt>
                <c:pt idx="175">
                  <c:v>2.2064715594713706</c:v>
                </c:pt>
                <c:pt idx="176">
                  <c:v>2.2019426002146054</c:v>
                </c:pt>
                <c:pt idx="177">
                  <c:v>2.195190714157933</c:v>
                </c:pt>
                <c:pt idx="178">
                  <c:v>2.1855928628942616</c:v>
                </c:pt>
                <c:pt idx="179">
                  <c:v>2.1722064725223316</c:v>
                </c:pt>
                <c:pt idx="180">
                  <c:v>2.1535315194446389</c:v>
                </c:pt>
                <c:pt idx="181">
                  <c:v>2.1270197039574295</c:v>
                </c:pt>
                <c:pt idx="182">
                  <c:v>2.0879420336301053</c:v>
                </c:pt>
                <c:pt idx="183">
                  <c:v>2.026322662429406</c:v>
                </c:pt>
              </c:numCache>
            </c:numRef>
          </c:xVal>
          <c:yVal>
            <c:numRef>
              <c:f>Calculation2!$AL$6:$AL$189</c:f>
              <c:numCache>
                <c:formatCode>General</c:formatCode>
                <c:ptCount val="184"/>
                <c:pt idx="0">
                  <c:v>0.63392336553967965</c:v>
                </c:pt>
                <c:pt idx="1">
                  <c:v>0.63677887481615869</c:v>
                </c:pt>
                <c:pt idx="2">
                  <c:v>0.64016739590636362</c:v>
                </c:pt>
                <c:pt idx="3">
                  <c:v>0.64408883798239813</c:v>
                </c:pt>
                <c:pt idx="4">
                  <c:v>0.64854309593164672</c:v>
                </c:pt>
                <c:pt idx="5">
                  <c:v>0.65353005035958134</c:v>
                </c:pt>
                <c:pt idx="6">
                  <c:v>0.65904956759297306</c:v>
                </c:pt>
                <c:pt idx="7">
                  <c:v>0.66510149968347321</c:v>
                </c:pt>
                <c:pt idx="8">
                  <c:v>0.6716856844115604</c:v>
                </c:pt>
                <c:pt idx="9">
                  <c:v>0.67880194529092108</c:v>
                </c:pt>
                <c:pt idx="10">
                  <c:v>0.68645009157314973</c:v>
                </c:pt>
                <c:pt idx="11">
                  <c:v>0.69462991825287901</c:v>
                </c:pt>
                <c:pt idx="12">
                  <c:v>0.70334120607327222</c:v>
                </c:pt>
                <c:pt idx="13">
                  <c:v>0.73662034783597008</c:v>
                </c:pt>
                <c:pt idx="14">
                  <c:v>0.77592627115458868</c:v>
                </c:pt>
                <c:pt idx="15">
                  <c:v>0.82124700306411924</c:v>
                </c:pt>
                <c:pt idx="16">
                  <c:v>0.87256873843059068</c:v>
                </c:pt>
                <c:pt idx="17">
                  <c:v>0.92987584415624625</c:v>
                </c:pt>
                <c:pt idx="18">
                  <c:v>0.9931508639415334</c:v>
                </c:pt>
                <c:pt idx="19">
                  <c:v>1.0623745236024682</c:v>
                </c:pt>
                <c:pt idx="20">
                  <c:v>1.1375257369417362</c:v>
                </c:pt>
                <c:pt idx="21">
                  <c:v>1.218581612171743</c:v>
                </c:pt>
                <c:pt idx="22">
                  <c:v>1.3055174588876888</c:v>
                </c:pt>
                <c:pt idx="23">
                  <c:v>1.3983067955884998</c:v>
                </c:pt>
                <c:pt idx="24">
                  <c:v>1.4969213577433464</c:v>
                </c:pt>
                <c:pt idx="25">
                  <c:v>1.6013311064012932</c:v>
                </c:pt>
                <c:pt idx="26">
                  <c:v>1.7115042373414546</c:v>
                </c:pt>
                <c:pt idx="27">
                  <c:v>1.8274071907608871</c:v>
                </c:pt>
                <c:pt idx="28">
                  <c:v>1.9490046614971916</c:v>
                </c:pt>
                <c:pt idx="29">
                  <c:v>2.0762596097828485</c:v>
                </c:pt>
                <c:pt idx="30">
                  <c:v>2.2091332725278541</c:v>
                </c:pt>
                <c:pt idx="31">
                  <c:v>2.3475851751273709</c:v>
                </c:pt>
                <c:pt idx="32">
                  <c:v>2.4915731437906459</c:v>
                </c:pt>
                <c:pt idx="33">
                  <c:v>2.6410533183875842</c:v>
                </c:pt>
                <c:pt idx="34">
                  <c:v>2.795980165808956</c:v>
                </c:pt>
                <c:pt idx="35">
                  <c:v>2.9563064938362267</c:v>
                </c:pt>
                <c:pt idx="36">
                  <c:v>3.1219834655167666</c:v>
                </c:pt>
                <c:pt idx="37">
                  <c:v>3.2929606140400445</c:v>
                </c:pt>
                <c:pt idx="38">
                  <c:v>3.4691858581103361</c:v>
                </c:pt>
                <c:pt idx="39">
                  <c:v>3.6506055178111616</c:v>
                </c:pt>
                <c:pt idx="40">
                  <c:v>3.8371643309567212</c:v>
                </c:pt>
                <c:pt idx="41">
                  <c:v>4.0288054699253024</c:v>
                </c:pt>
                <c:pt idx="42">
                  <c:v>4.2254705589695014</c:v>
                </c:pt>
                <c:pt idx="43">
                  <c:v>4.4270996919980554</c:v>
                </c:pt>
                <c:pt idx="44">
                  <c:v>4.6336314508238257</c:v>
                </c:pt>
                <c:pt idx="45">
                  <c:v>4.8450029238723484</c:v>
                </c:pt>
                <c:pt idx="46">
                  <c:v>5.0611497253453361</c:v>
                </c:pt>
                <c:pt idx="47">
                  <c:v>5.2820060148332004</c:v>
                </c:pt>
                <c:pt idx="48">
                  <c:v>5.5075045173706716</c:v>
                </c:pt>
                <c:pt idx="49">
                  <c:v>5.7375765439294373</c:v>
                </c:pt>
                <c:pt idx="50">
                  <c:v>5.9721520123414376</c:v>
                </c:pt>
                <c:pt idx="51">
                  <c:v>6.2111594686466187</c:v>
                </c:pt>
                <c:pt idx="52">
                  <c:v>6.4545261088584684</c:v>
                </c:pt>
                <c:pt idx="53">
                  <c:v>6.7021778011408326</c:v>
                </c:pt>
                <c:pt idx="54">
                  <c:v>6.9540391083891926</c:v>
                </c:pt>
                <c:pt idx="55">
                  <c:v>7.2100333112095161</c:v>
                </c:pt>
                <c:pt idx="56">
                  <c:v>7.4700824312877572</c:v>
                </c:pt>
                <c:pt idx="57">
                  <c:v>7.7341072551427867</c:v>
                </c:pt>
                <c:pt idx="58">
                  <c:v>8.0020273582555941</c:v>
                </c:pt>
                <c:pt idx="59">
                  <c:v>8.2737611295673705</c:v>
                </c:pt>
                <c:pt idx="60">
                  <c:v>8.5492257963390266</c:v>
                </c:pt>
                <c:pt idx="61">
                  <c:v>8.8283374493645841</c:v>
                </c:pt>
                <c:pt idx="62">
                  <c:v>9.1110110685307095</c:v>
                </c:pt>
                <c:pt idx="63">
                  <c:v>9.3971605487146892</c:v>
                </c:pt>
                <c:pt idx="64">
                  <c:v>9.6866987260128603</c:v>
                </c:pt>
                <c:pt idx="65">
                  <c:v>9.9795374042916105</c:v>
                </c:pt>
                <c:pt idx="66">
                  <c:v>10.275587382052727</c:v>
                </c:pt>
                <c:pt idx="67">
                  <c:v>10.5747584796051</c:v>
                </c:pt>
                <c:pt idx="68">
                  <c:v>10.87695956653427</c:v>
                </c:pt>
                <c:pt idx="69">
                  <c:v>11.182098589461672</c:v>
                </c:pt>
                <c:pt idx="70">
                  <c:v>11.490082600084978</c:v>
                </c:pt>
                <c:pt idx="71">
                  <c:v>11.800817783491039</c:v>
                </c:pt>
                <c:pt idx="72">
                  <c:v>12.114209486732832</c:v>
                </c:pt>
                <c:pt idx="73">
                  <c:v>12.430162247661658</c:v>
                </c:pt>
                <c:pt idx="74">
                  <c:v>12.74857982400583</c:v>
                </c:pt>
                <c:pt idx="75">
                  <c:v>13.069365222687022</c:v>
                </c:pt>
                <c:pt idx="76">
                  <c:v>13.392420729365266</c:v>
                </c:pt>
                <c:pt idx="77">
                  <c:v>13.717647938203729</c:v>
                </c:pt>
                <c:pt idx="78">
                  <c:v>14.044947781844048</c:v>
                </c:pt>
                <c:pt idx="79">
                  <c:v>14.374220561583225</c:v>
                </c:pt>
                <c:pt idx="80">
                  <c:v>14.705365977742815</c:v>
                </c:pt>
                <c:pt idx="81">
                  <c:v>15.03828316022118</c:v>
                </c:pt>
                <c:pt idx="82">
                  <c:v>15.372870699219494</c:v>
                </c:pt>
                <c:pt idx="83">
                  <c:v>15.709026676132149</c:v>
                </c:pt>
                <c:pt idx="84">
                  <c:v>16.046648694592179</c:v>
                </c:pt>
                <c:pt idx="85">
                  <c:v>16.385633911662122</c:v>
                </c:pt>
                <c:pt idx="86">
                  <c:v>16.725879069161053</c:v>
                </c:pt>
                <c:pt idx="87">
                  <c:v>17.067280525117958</c:v>
                </c:pt>
                <c:pt idx="88">
                  <c:v>17.409734285342125</c:v>
                </c:pt>
                <c:pt idx="89">
                  <c:v>17.753136035100766</c:v>
                </c:pt>
                <c:pt idx="90">
                  <c:v>18.097381170894302</c:v>
                </c:pt>
                <c:pt idx="91">
                  <c:v>18.442364832319587</c:v>
                </c:pt>
                <c:pt idx="92">
                  <c:v>18.78798193401142</c:v>
                </c:pt>
                <c:pt idx="93">
                  <c:v>19.13412719765255</c:v>
                </c:pt>
                <c:pt idx="94">
                  <c:v>19.480695184042503</c:v>
                </c:pt>
                <c:pt idx="95">
                  <c:v>19.827580325215337</c:v>
                </c:pt>
                <c:pt idx="96">
                  <c:v>20.174676956596702</c:v>
                </c:pt>
                <c:pt idx="97">
                  <c:v>20.521879349190272</c:v>
                </c:pt>
                <c:pt idx="98">
                  <c:v>20.869081741783841</c:v>
                </c:pt>
                <c:pt idx="99">
                  <c:v>21.216178373165199</c:v>
                </c:pt>
                <c:pt idx="100">
                  <c:v>21.563063514338033</c:v>
                </c:pt>
                <c:pt idx="101">
                  <c:v>21.90963150072799</c:v>
                </c:pt>
                <c:pt idx="102">
                  <c:v>22.255776764369127</c:v>
                </c:pt>
                <c:pt idx="103">
                  <c:v>22.601393866060953</c:v>
                </c:pt>
                <c:pt idx="104">
                  <c:v>22.946377527486238</c:v>
                </c:pt>
                <c:pt idx="105">
                  <c:v>23.29062266327977</c:v>
                </c:pt>
                <c:pt idx="106">
                  <c:v>23.634024413038418</c:v>
                </c:pt>
                <c:pt idx="107">
                  <c:v>23.976478173262585</c:v>
                </c:pt>
                <c:pt idx="108">
                  <c:v>24.31787962921949</c:v>
                </c:pt>
                <c:pt idx="109">
                  <c:v>24.658124786718414</c:v>
                </c:pt>
                <c:pt idx="110">
                  <c:v>24.997110003788364</c:v>
                </c:pt>
                <c:pt idx="111">
                  <c:v>25.334732022248392</c:v>
                </c:pt>
                <c:pt idx="112">
                  <c:v>25.670887999161053</c:v>
                </c:pt>
                <c:pt idx="113">
                  <c:v>26.005475538159359</c:v>
                </c:pt>
                <c:pt idx="114">
                  <c:v>26.338392720637724</c:v>
                </c:pt>
                <c:pt idx="115">
                  <c:v>26.669538136797314</c:v>
                </c:pt>
                <c:pt idx="116">
                  <c:v>26.998810916536488</c:v>
                </c:pt>
                <c:pt idx="117">
                  <c:v>27.32611076017681</c:v>
                </c:pt>
                <c:pt idx="118">
                  <c:v>27.651337969015273</c:v>
                </c:pt>
                <c:pt idx="119">
                  <c:v>27.974393475693525</c:v>
                </c:pt>
                <c:pt idx="120">
                  <c:v>28.295178874374706</c:v>
                </c:pt>
                <c:pt idx="121">
                  <c:v>28.61359645071888</c:v>
                </c:pt>
                <c:pt idx="122">
                  <c:v>28.929549211647707</c:v>
                </c:pt>
                <c:pt idx="123">
                  <c:v>29.242940914889505</c:v>
                </c:pt>
                <c:pt idx="124">
                  <c:v>29.553676098295561</c:v>
                </c:pt>
                <c:pt idx="125">
                  <c:v>29.861660108918862</c:v>
                </c:pt>
                <c:pt idx="126">
                  <c:v>30.166799131846272</c:v>
                </c:pt>
                <c:pt idx="127">
                  <c:v>30.469000218775438</c:v>
                </c:pt>
                <c:pt idx="128">
                  <c:v>30.768171316327816</c:v>
                </c:pt>
                <c:pt idx="129">
                  <c:v>31.064221294088931</c:v>
                </c:pt>
                <c:pt idx="130">
                  <c:v>31.357059972367679</c:v>
                </c:pt>
                <c:pt idx="131">
                  <c:v>31.646598149665849</c:v>
                </c:pt>
                <c:pt idx="132">
                  <c:v>31.932747629849828</c:v>
                </c:pt>
                <c:pt idx="133">
                  <c:v>32.215421249015961</c:v>
                </c:pt>
                <c:pt idx="134">
                  <c:v>32.494532902041513</c:v>
                </c:pt>
                <c:pt idx="135">
                  <c:v>32.769997568813174</c:v>
                </c:pt>
                <c:pt idx="136">
                  <c:v>33.041731340124947</c:v>
                </c:pt>
                <c:pt idx="137">
                  <c:v>33.309651443237755</c:v>
                </c:pt>
                <c:pt idx="138">
                  <c:v>33.573676267092793</c:v>
                </c:pt>
                <c:pt idx="139">
                  <c:v>33.833725387171029</c:v>
                </c:pt>
                <c:pt idx="140">
                  <c:v>34.089719589991347</c:v>
                </c:pt>
                <c:pt idx="141">
                  <c:v>34.341580897239702</c:v>
                </c:pt>
                <c:pt idx="142">
                  <c:v>34.589232589522069</c:v>
                </c:pt>
                <c:pt idx="143">
                  <c:v>34.832599229733923</c:v>
                </c:pt>
                <c:pt idx="144">
                  <c:v>35.071606686039104</c:v>
                </c:pt>
                <c:pt idx="145">
                  <c:v>35.306182154451101</c:v>
                </c:pt>
                <c:pt idx="146">
                  <c:v>35.536254181009866</c:v>
                </c:pt>
                <c:pt idx="147">
                  <c:v>35.761752683547343</c:v>
                </c:pt>
                <c:pt idx="148">
                  <c:v>35.982608973035198</c:v>
                </c:pt>
                <c:pt idx="149">
                  <c:v>36.198755774508193</c:v>
                </c:pt>
                <c:pt idx="150">
                  <c:v>36.410127247556723</c:v>
                </c:pt>
                <c:pt idx="151">
                  <c:v>36.616659006382484</c:v>
                </c:pt>
                <c:pt idx="152">
                  <c:v>36.818288139411038</c:v>
                </c:pt>
                <c:pt idx="153">
                  <c:v>37.014953228455241</c:v>
                </c:pt>
                <c:pt idx="154">
                  <c:v>37.206594367423818</c:v>
                </c:pt>
                <c:pt idx="155">
                  <c:v>37.393153180569385</c:v>
                </c:pt>
                <c:pt idx="156">
                  <c:v>37.574572840270207</c:v>
                </c:pt>
                <c:pt idx="157">
                  <c:v>37.750798084340502</c:v>
                </c:pt>
                <c:pt idx="158">
                  <c:v>37.92177523286378</c:v>
                </c:pt>
                <c:pt idx="159">
                  <c:v>38.087452204544313</c:v>
                </c:pt>
                <c:pt idx="160">
                  <c:v>38.247778532571587</c:v>
                </c:pt>
                <c:pt idx="161">
                  <c:v>38.402705379992959</c:v>
                </c:pt>
                <c:pt idx="162">
                  <c:v>38.552185554589897</c:v>
                </c:pt>
                <c:pt idx="163">
                  <c:v>38.696173523253165</c:v>
                </c:pt>
                <c:pt idx="164">
                  <c:v>38.834625425852678</c:v>
                </c:pt>
                <c:pt idx="165">
                  <c:v>38.967499088597691</c:v>
                </c:pt>
                <c:pt idx="166">
                  <c:v>39.094754036883351</c:v>
                </c:pt>
                <c:pt idx="167">
                  <c:v>39.216351507619656</c:v>
                </c:pt>
                <c:pt idx="168">
                  <c:v>39.332254461039085</c:v>
                </c:pt>
                <c:pt idx="169">
                  <c:v>39.442427591979254</c:v>
                </c:pt>
                <c:pt idx="170">
                  <c:v>39.546837340637197</c:v>
                </c:pt>
                <c:pt idx="171">
                  <c:v>39.64545190279204</c:v>
                </c:pt>
                <c:pt idx="172">
                  <c:v>39.738241239492851</c:v>
                </c:pt>
                <c:pt idx="173">
                  <c:v>39.825177086208797</c:v>
                </c:pt>
                <c:pt idx="174">
                  <c:v>39.906232961438803</c:v>
                </c:pt>
                <c:pt idx="175">
                  <c:v>39.981384174778071</c:v>
                </c:pt>
                <c:pt idx="176">
                  <c:v>40.050607834439006</c:v>
                </c:pt>
                <c:pt idx="177">
                  <c:v>40.1138828542243</c:v>
                </c:pt>
                <c:pt idx="178">
                  <c:v>40.171189959949949</c:v>
                </c:pt>
                <c:pt idx="179">
                  <c:v>40.22251169531642</c:v>
                </c:pt>
                <c:pt idx="180">
                  <c:v>40.267832427225954</c:v>
                </c:pt>
                <c:pt idx="181">
                  <c:v>40.307138350544577</c:v>
                </c:pt>
                <c:pt idx="182">
                  <c:v>40.340417492307267</c:v>
                </c:pt>
                <c:pt idx="183">
                  <c:v>40.367659715365086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70E4-4AF0-A166-A00B1AF69E15}"/>
            </c:ext>
          </c:extLst>
        </c:ser>
        <c:ser>
          <c:idx val="22"/>
          <c:order val="14"/>
          <c:tx>
            <c:strRef>
              <c:f>Calculation2!$AO$5</c:f>
              <c:strCache>
                <c:ptCount val="1"/>
                <c:pt idx="0">
                  <c:v>z(Ex5)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Calculation2!$AO$6:$AO$189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</c:numCache>
            </c:numRef>
          </c:xVal>
          <c:yVal>
            <c:numRef>
              <c:f>Calculation2!$AN$6:$AN$189</c:f>
              <c:numCache>
                <c:formatCode>General</c:formatCode>
                <c:ptCount val="184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70E4-4AF0-A166-A00B1AF69E15}"/>
            </c:ext>
          </c:extLst>
        </c:ser>
        <c:ser>
          <c:idx val="23"/>
          <c:order val="15"/>
          <c:tx>
            <c:strRef>
              <c:f>Calculation2!$P$5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Calculation2!$P$6:$P$406</c:f>
              <c:numCache>
                <c:formatCode>0.0000</c:formatCode>
                <c:ptCount val="401"/>
                <c:pt idx="0">
                  <c:v>7.5519418260831799</c:v>
                </c:pt>
                <c:pt idx="1">
                  <c:v>7.4769089692257467</c:v>
                </c:pt>
                <c:pt idx="2">
                  <c:v>7.4022463082519607</c:v>
                </c:pt>
                <c:pt idx="3">
                  <c:v>7.3279539308515496</c:v>
                </c:pt>
                <c:pt idx="4">
                  <c:v>7.254031924306787</c:v>
                </c:pt>
                <c:pt idx="5">
                  <c:v>7.1804803754921522</c:v>
                </c:pt>
                <c:pt idx="6">
                  <c:v>7.1072993708737613</c:v>
                </c:pt>
                <c:pt idx="7">
                  <c:v>7.0344889965085713</c:v>
                </c:pt>
                <c:pt idx="8">
                  <c:v>6.9620493380446078</c:v>
                </c:pt>
                <c:pt idx="9">
                  <c:v>6.8899804807196006</c:v>
                </c:pt>
                <c:pt idx="10">
                  <c:v>6.8182825093609836</c:v>
                </c:pt>
                <c:pt idx="11">
                  <c:v>6.7469555083854402</c:v>
                </c:pt>
                <c:pt idx="12">
                  <c:v>6.675999561798335</c:v>
                </c:pt>
                <c:pt idx="13">
                  <c:v>6.6054147531929175</c:v>
                </c:pt>
                <c:pt idx="14">
                  <c:v>6.5352011657503226</c:v>
                </c:pt>
                <c:pt idx="15">
                  <c:v>6.465358882239002</c:v>
                </c:pt>
                <c:pt idx="16">
                  <c:v>6.3958879850138146</c:v>
                </c:pt>
                <c:pt idx="17">
                  <c:v>6.3267885560160266</c:v>
                </c:pt>
                <c:pt idx="18">
                  <c:v>6.2580606767727431</c:v>
                </c:pt>
                <c:pt idx="19">
                  <c:v>6.1897044283961122</c:v>
                </c:pt>
                <c:pt idx="20">
                  <c:v>6.1217198915834388</c:v>
                </c:pt>
                <c:pt idx="21">
                  <c:v>6.0541071466161611</c:v>
                </c:pt>
                <c:pt idx="22">
                  <c:v>5.9868662733597375</c:v>
                </c:pt>
                <c:pt idx="23">
                  <c:v>5.9199973512627366</c:v>
                </c:pt>
                <c:pt idx="24">
                  <c:v>5.8535004593572921</c:v>
                </c:pt>
                <c:pt idx="25">
                  <c:v>5.7873756762572839</c:v>
                </c:pt>
                <c:pt idx="26">
                  <c:v>5.7216230801593611</c:v>
                </c:pt>
                <c:pt idx="27">
                  <c:v>5.6562427488412368</c:v>
                </c:pt>
                <c:pt idx="28">
                  <c:v>5.591234759662143</c:v>
                </c:pt>
                <c:pt idx="29">
                  <c:v>5.5265991895616935</c:v>
                </c:pt>
                <c:pt idx="30">
                  <c:v>5.4623361150599976</c:v>
                </c:pt>
                <c:pt idx="31">
                  <c:v>5.3984456122568645</c:v>
                </c:pt>
                <c:pt idx="32">
                  <c:v>5.3349277568313482</c:v>
                </c:pt>
                <c:pt idx="33">
                  <c:v>5.2717826240415206</c:v>
                </c:pt>
                <c:pt idx="34">
                  <c:v>5.2090102887239027</c:v>
                </c:pt>
                <c:pt idx="35">
                  <c:v>5.1466108252932372</c:v>
                </c:pt>
                <c:pt idx="36">
                  <c:v>5.0845843077415793</c:v>
                </c:pt>
                <c:pt idx="37">
                  <c:v>5.0229308096382965</c:v>
                </c:pt>
                <c:pt idx="38">
                  <c:v>4.9616504041295002</c:v>
                </c:pt>
                <c:pt idx="39">
                  <c:v>4.9007431639375909</c:v>
                </c:pt>
                <c:pt idx="40">
                  <c:v>4.8402091613608036</c:v>
                </c:pt>
                <c:pt idx="41">
                  <c:v>4.7800484682729802</c:v>
                </c:pt>
                <c:pt idx="42">
                  <c:v>4.7202611561228878</c:v>
                </c:pt>
                <c:pt idx="43">
                  <c:v>4.6608472959339906</c:v>
                </c:pt>
                <c:pt idx="44">
                  <c:v>4.6018069583037686</c:v>
                </c:pt>
                <c:pt idx="45">
                  <c:v>4.5431402134038308</c:v>
                </c:pt>
                <c:pt idx="46">
                  <c:v>4.4848471309790057</c:v>
                </c:pt>
                <c:pt idx="47">
                  <c:v>4.4269277803468867</c:v>
                </c:pt>
                <c:pt idx="48">
                  <c:v>4.3693822303980596</c:v>
                </c:pt>
                <c:pt idx="49">
                  <c:v>4.3122105495949654</c:v>
                </c:pt>
                <c:pt idx="50">
                  <c:v>4.2554128059717868</c:v>
                </c:pt>
                <c:pt idx="51">
                  <c:v>4.1989890671342209</c:v>
                </c:pt>
                <c:pt idx="52">
                  <c:v>4.1429394002589106</c:v>
                </c:pt>
                <c:pt idx="53">
                  <c:v>4.0872638720931036</c:v>
                </c:pt>
                <c:pt idx="54">
                  <c:v>4.0319625489539703</c:v>
                </c:pt>
                <c:pt idx="55">
                  <c:v>3.977035496728945</c:v>
                </c:pt>
                <c:pt idx="56">
                  <c:v>3.9224827808741338</c:v>
                </c:pt>
                <c:pt idx="57">
                  <c:v>3.8683044664155659</c:v>
                </c:pt>
                <c:pt idx="58">
                  <c:v>3.8145006179470329</c:v>
                </c:pt>
                <c:pt idx="59">
                  <c:v>3.7610712996311122</c:v>
                </c:pt>
                <c:pt idx="60">
                  <c:v>3.708016575198144</c:v>
                </c:pt>
                <c:pt idx="61">
                  <c:v>3.6553365079458899</c:v>
                </c:pt>
                <c:pt idx="62">
                  <c:v>3.6030311607391923</c:v>
                </c:pt>
                <c:pt idx="63">
                  <c:v>3.5511005960098601</c:v>
                </c:pt>
                <c:pt idx="64">
                  <c:v>3.4995448757558734</c:v>
                </c:pt>
                <c:pt idx="65">
                  <c:v>3.4483640615411559</c:v>
                </c:pt>
                <c:pt idx="66">
                  <c:v>3.3975582144955752</c:v>
                </c:pt>
                <c:pt idx="67">
                  <c:v>3.3471273953140326</c:v>
                </c:pt>
                <c:pt idx="68">
                  <c:v>3.2970716642564639</c:v>
                </c:pt>
                <c:pt idx="69">
                  <c:v>3.247391081147498</c:v>
                </c:pt>
                <c:pt idx="70">
                  <c:v>3.1980857053756608</c:v>
                </c:pt>
                <c:pt idx="71">
                  <c:v>3.149155595893717</c:v>
                </c:pt>
                <c:pt idx="72">
                  <c:v>3.100600811217646</c:v>
                </c:pt>
                <c:pt idx="73">
                  <c:v>3.05242140942687</c:v>
                </c:pt>
                <c:pt idx="74">
                  <c:v>3.0046174481632306</c:v>
                </c:pt>
                <c:pt idx="75">
                  <c:v>2.9571889846315571</c:v>
                </c:pt>
                <c:pt idx="76">
                  <c:v>2.910136075598416</c:v>
                </c:pt>
                <c:pt idx="77">
                  <c:v>2.8634587773925659</c:v>
                </c:pt>
                <c:pt idx="78">
                  <c:v>2.8171571459038205</c:v>
                </c:pt>
                <c:pt idx="79">
                  <c:v>2.7712312365833895</c:v>
                </c:pt>
                <c:pt idx="80">
                  <c:v>2.7256811044433107</c:v>
                </c:pt>
                <c:pt idx="81">
                  <c:v>2.6805068040559945</c:v>
                </c:pt>
                <c:pt idx="82">
                  <c:v>2.6357083895541109</c:v>
                </c:pt>
                <c:pt idx="83">
                  <c:v>2.5912859146300207</c:v>
                </c:pt>
                <c:pt idx="84">
                  <c:v>2.5472394325358891</c:v>
                </c:pt>
                <c:pt idx="85">
                  <c:v>2.5035689960827767</c:v>
                </c:pt>
                <c:pt idx="86">
                  <c:v>2.4602746576407526</c:v>
                </c:pt>
                <c:pt idx="87">
                  <c:v>2.4173564691385536</c:v>
                </c:pt>
                <c:pt idx="88">
                  <c:v>2.3748144820631296</c:v>
                </c:pt>
                <c:pt idx="89">
                  <c:v>2.332648747459416</c:v>
                </c:pt>
                <c:pt idx="90">
                  <c:v>2.2908593159297652</c:v>
                </c:pt>
                <c:pt idx="91">
                  <c:v>2.2494462376341744</c:v>
                </c:pt>
                <c:pt idx="92">
                  <c:v>2.2084095622897166</c:v>
                </c:pt>
                <c:pt idx="93">
                  <c:v>2.1677493391699727</c:v>
                </c:pt>
                <c:pt idx="94">
                  <c:v>2.1274656171052584</c:v>
                </c:pt>
                <c:pt idx="95">
                  <c:v>2.0875584444818287</c:v>
                </c:pt>
                <c:pt idx="96">
                  <c:v>2.0480278692421052</c:v>
                </c:pt>
                <c:pt idx="97">
                  <c:v>2.0088739388837666</c:v>
                </c:pt>
                <c:pt idx="98">
                  <c:v>1.9700967004602035</c:v>
                </c:pt>
                <c:pt idx="99">
                  <c:v>1.9316962005793812</c:v>
                </c:pt>
                <c:pt idx="100">
                  <c:v>1.8936724854044087</c:v>
                </c:pt>
                <c:pt idx="101">
                  <c:v>1.8560256006528562</c:v>
                </c:pt>
                <c:pt idx="102">
                  <c:v>1.8187555915960729</c:v>
                </c:pt>
                <c:pt idx="103">
                  <c:v>1.7818625030599833</c:v>
                </c:pt>
                <c:pt idx="104">
                  <c:v>1.7453463794236086</c:v>
                </c:pt>
                <c:pt idx="105">
                  <c:v>1.7092072646197494</c:v>
                </c:pt>
                <c:pt idx="106">
                  <c:v>1.6734452021341895</c:v>
                </c:pt>
                <c:pt idx="107">
                  <c:v>1.6380602350056961</c:v>
                </c:pt>
                <c:pt idx="108">
                  <c:v>1.6030524058254514</c:v>
                </c:pt>
                <c:pt idx="109">
                  <c:v>1.5684217567372798</c:v>
                </c:pt>
                <c:pt idx="110">
                  <c:v>1.5341683294368522</c:v>
                </c:pt>
                <c:pt idx="111">
                  <c:v>1.5002921651719134</c:v>
                </c:pt>
                <c:pt idx="112">
                  <c:v>1.4667933047417137</c:v>
                </c:pt>
                <c:pt idx="113">
                  <c:v>1.4336717884970085</c:v>
                </c:pt>
                <c:pt idx="114">
                  <c:v>1.4009276563394906</c:v>
                </c:pt>
                <c:pt idx="115">
                  <c:v>1.3685609477217895</c:v>
                </c:pt>
                <c:pt idx="116">
                  <c:v>1.3365717016473582</c:v>
                </c:pt>
                <c:pt idx="117">
                  <c:v>1.3049599566699044</c:v>
                </c:pt>
                <c:pt idx="118">
                  <c:v>1.2737257508932771</c:v>
                </c:pt>
                <c:pt idx="119">
                  <c:v>1.2428691219715802</c:v>
                </c:pt>
                <c:pt idx="120">
                  <c:v>1.2123901071083765</c:v>
                </c:pt>
                <c:pt idx="121">
                  <c:v>1.1822887430568016</c:v>
                </c:pt>
                <c:pt idx="122">
                  <c:v>1.1525650661193367</c:v>
                </c:pt>
                <c:pt idx="123">
                  <c:v>1.1232191121475807</c:v>
                </c:pt>
                <c:pt idx="124">
                  <c:v>1.0942509165415686</c:v>
                </c:pt>
                <c:pt idx="125">
                  <c:v>1.0656605142507942</c:v>
                </c:pt>
                <c:pt idx="126">
                  <c:v>1.0374479397723917</c:v>
                </c:pt>
                <c:pt idx="127">
                  <c:v>1.0096132271520446</c:v>
                </c:pt>
                <c:pt idx="128">
                  <c:v>0.98215640998364506</c:v>
                </c:pt>
                <c:pt idx="129">
                  <c:v>0.95507752140861157</c:v>
                </c:pt>
                <c:pt idx="130">
                  <c:v>0.92837659411611639</c:v>
                </c:pt>
                <c:pt idx="131">
                  <c:v>0.90205366034263079</c:v>
                </c:pt>
                <c:pt idx="132">
                  <c:v>0.87610875187203874</c:v>
                </c:pt>
                <c:pt idx="133">
                  <c:v>0.85054190003518215</c:v>
                </c:pt>
                <c:pt idx="134">
                  <c:v>0.82535313570974722</c:v>
                </c:pt>
                <c:pt idx="135">
                  <c:v>0.80054248932015071</c:v>
                </c:pt>
                <c:pt idx="136">
                  <c:v>0.77610999083697152</c:v>
                </c:pt>
                <c:pt idx="137">
                  <c:v>0.75205566977751914</c:v>
                </c:pt>
                <c:pt idx="138">
                  <c:v>0.72837955520503783</c:v>
                </c:pt>
                <c:pt idx="139">
                  <c:v>0.70508167572870661</c:v>
                </c:pt>
                <c:pt idx="140">
                  <c:v>0.68216205950341191</c:v>
                </c:pt>
                <c:pt idx="141">
                  <c:v>0.65962073422986123</c:v>
                </c:pt>
                <c:pt idx="142">
                  <c:v>0.63745772715401472</c:v>
                </c:pt>
                <c:pt idx="143">
                  <c:v>0.61567306506719888</c:v>
                </c:pt>
                <c:pt idx="144">
                  <c:v>0.59426677430565178</c:v>
                </c:pt>
                <c:pt idx="145">
                  <c:v>0.57323888075086415</c:v>
                </c:pt>
                <c:pt idx="146">
                  <c:v>0.55258940982889726</c:v>
                </c:pt>
                <c:pt idx="147">
                  <c:v>0.53231838651061025</c:v>
                </c:pt>
                <c:pt idx="148">
                  <c:v>0.51242583531120545</c:v>
                </c:pt>
                <c:pt idx="149">
                  <c:v>0.49291178029034199</c:v>
                </c:pt>
                <c:pt idx="150">
                  <c:v>0.47377624505190852</c:v>
                </c:pt>
                <c:pt idx="151">
                  <c:v>0.45501925274356836</c:v>
                </c:pt>
                <c:pt idx="152">
                  <c:v>0.43664082605732801</c:v>
                </c:pt>
                <c:pt idx="153">
                  <c:v>0.41864098722862764</c:v>
                </c:pt>
                <c:pt idx="154">
                  <c:v>0.40101975803668211</c:v>
                </c:pt>
                <c:pt idx="155">
                  <c:v>0.38377715980436733</c:v>
                </c:pt>
                <c:pt idx="156">
                  <c:v>0.36691321339753813</c:v>
                </c:pt>
                <c:pt idx="157">
                  <c:v>0.35042793922582405</c:v>
                </c:pt>
                <c:pt idx="158">
                  <c:v>0.33432135724160617</c:v>
                </c:pt>
                <c:pt idx="159">
                  <c:v>0.31859348694035816</c:v>
                </c:pt>
                <c:pt idx="160">
                  <c:v>0.30324434736053263</c:v>
                </c:pt>
                <c:pt idx="161">
                  <c:v>0.2882739570833337</c:v>
                </c:pt>
                <c:pt idx="162">
                  <c:v>0.27368233423260335</c:v>
                </c:pt>
                <c:pt idx="163">
                  <c:v>0.25946949647482143</c:v>
                </c:pt>
                <c:pt idx="164">
                  <c:v>0.24563546101887823</c:v>
                </c:pt>
                <c:pt idx="165">
                  <c:v>0.23218024461584719</c:v>
                </c:pt>
                <c:pt idx="166">
                  <c:v>0.21910386355932587</c:v>
                </c:pt>
                <c:pt idx="167">
                  <c:v>0.2064063336848676</c:v>
                </c:pt>
                <c:pt idx="168">
                  <c:v>0.1940876703702088</c:v>
                </c:pt>
                <c:pt idx="169">
                  <c:v>0.18214788853492792</c:v>
                </c:pt>
                <c:pt idx="170">
                  <c:v>0.17058700264055915</c:v>
                </c:pt>
                <c:pt idx="171">
                  <c:v>0.15940502669025136</c:v>
                </c:pt>
                <c:pt idx="172">
                  <c:v>0.14860197422922283</c:v>
                </c:pt>
                <c:pt idx="173">
                  <c:v>0.13817785834385177</c:v>
                </c:pt>
                <c:pt idx="174">
                  <c:v>0.12813269166235841</c:v>
                </c:pt>
                <c:pt idx="175">
                  <c:v>0.11846648635435031</c:v>
                </c:pt>
                <c:pt idx="176">
                  <c:v>0.10917925413070861</c:v>
                </c:pt>
                <c:pt idx="177">
                  <c:v>0.10027100624370178</c:v>
                </c:pt>
                <c:pt idx="178">
                  <c:v>9.1741753486985544E-2</c:v>
                </c:pt>
                <c:pt idx="179">
                  <c:v>8.35915061952619E-2</c:v>
                </c:pt>
                <c:pt idx="180">
                  <c:v>7.5820274244165375E-2</c:v>
                </c:pt>
                <c:pt idx="181">
                  <c:v>6.8428067050945174E-2</c:v>
                </c:pt>
                <c:pt idx="182">
                  <c:v>6.1414893573100926E-2</c:v>
                </c:pt>
                <c:pt idx="183">
                  <c:v>5.4780762309746933E-2</c:v>
                </c:pt>
                <c:pt idx="184">
                  <c:v>4.8525681300475298E-2</c:v>
                </c:pt>
                <c:pt idx="185">
                  <c:v>4.2649658125924361E-2</c:v>
                </c:pt>
                <c:pt idx="186">
                  <c:v>3.7152699907551323E-2</c:v>
                </c:pt>
                <c:pt idx="187">
                  <c:v>3.2034813307291188E-2</c:v>
                </c:pt>
                <c:pt idx="188">
                  <c:v>2.7296004528125195E-2</c:v>
                </c:pt>
                <c:pt idx="189">
                  <c:v>2.2936279313512387E-2</c:v>
                </c:pt>
                <c:pt idx="190">
                  <c:v>1.8955642947844353E-2</c:v>
                </c:pt>
                <c:pt idx="191">
                  <c:v>1.5354100255649428E-2</c:v>
                </c:pt>
                <c:pt idx="192">
                  <c:v>1.2131655602502178E-2</c:v>
                </c:pt>
                <c:pt idx="193">
                  <c:v>9.2883128942276016E-3</c:v>
                </c:pt>
                <c:pt idx="194">
                  <c:v>6.8240755773558703E-3</c:v>
                </c:pt>
                <c:pt idx="195">
                  <c:v>4.7389466388949586E-3</c:v>
                </c:pt>
                <c:pt idx="196">
                  <c:v>3.032928606103269E-3</c:v>
                </c:pt>
                <c:pt idx="197">
                  <c:v>1.7060235472854401E-3</c:v>
                </c:pt>
                <c:pt idx="198">
                  <c:v>7.5823307065547851E-4</c:v>
                </c:pt>
                <c:pt idx="199">
                  <c:v>1.895583251325661E-4</c:v>
                </c:pt>
                <c:pt idx="200">
                  <c:v>0</c:v>
                </c:pt>
                <c:pt idx="201">
                  <c:v>1.895583251325661E-4</c:v>
                </c:pt>
                <c:pt idx="202">
                  <c:v>7.5823307065547851E-4</c:v>
                </c:pt>
                <c:pt idx="203">
                  <c:v>1.7060235472854401E-3</c:v>
                </c:pt>
                <c:pt idx="204">
                  <c:v>3.032928606103269E-3</c:v>
                </c:pt>
                <c:pt idx="205">
                  <c:v>4.7389466388949586E-3</c:v>
                </c:pt>
                <c:pt idx="206">
                  <c:v>6.8240755773558703E-3</c:v>
                </c:pt>
                <c:pt idx="207">
                  <c:v>9.2883128942276016E-3</c:v>
                </c:pt>
                <c:pt idx="208">
                  <c:v>1.2131655602502178E-2</c:v>
                </c:pt>
                <c:pt idx="209">
                  <c:v>1.5354100255649428E-2</c:v>
                </c:pt>
                <c:pt idx="210">
                  <c:v>1.8955642947844353E-2</c:v>
                </c:pt>
                <c:pt idx="211">
                  <c:v>2.2936279313512387E-2</c:v>
                </c:pt>
                <c:pt idx="212">
                  <c:v>2.7296004528125195E-2</c:v>
                </c:pt>
                <c:pt idx="213">
                  <c:v>3.2034813307291188E-2</c:v>
                </c:pt>
                <c:pt idx="214">
                  <c:v>3.7152699907551323E-2</c:v>
                </c:pt>
                <c:pt idx="215">
                  <c:v>4.2649658125924361E-2</c:v>
                </c:pt>
                <c:pt idx="216">
                  <c:v>4.8525681300475298E-2</c:v>
                </c:pt>
                <c:pt idx="217">
                  <c:v>5.4780762309746933E-2</c:v>
                </c:pt>
                <c:pt idx="218">
                  <c:v>6.1414893573100926E-2</c:v>
                </c:pt>
                <c:pt idx="219">
                  <c:v>6.8428067050945174E-2</c:v>
                </c:pt>
                <c:pt idx="220">
                  <c:v>7.5820274244165375E-2</c:v>
                </c:pt>
                <c:pt idx="221">
                  <c:v>8.35915061952619E-2</c:v>
                </c:pt>
                <c:pt idx="222">
                  <c:v>9.1741753486985544E-2</c:v>
                </c:pt>
                <c:pt idx="223">
                  <c:v>0.10027100624370178</c:v>
                </c:pt>
                <c:pt idx="224">
                  <c:v>0.10917925413070861</c:v>
                </c:pt>
                <c:pt idx="225">
                  <c:v>0.11846648635435031</c:v>
                </c:pt>
                <c:pt idx="226">
                  <c:v>0.12813269166235841</c:v>
                </c:pt>
                <c:pt idx="227">
                  <c:v>0.13817785834385177</c:v>
                </c:pt>
                <c:pt idx="228">
                  <c:v>0.14860197422922283</c:v>
                </c:pt>
                <c:pt idx="229">
                  <c:v>0.15940502669025136</c:v>
                </c:pt>
                <c:pt idx="230">
                  <c:v>0.17058700264055915</c:v>
                </c:pt>
                <c:pt idx="231">
                  <c:v>0.18214788853492792</c:v>
                </c:pt>
                <c:pt idx="232">
                  <c:v>0.1940876703702088</c:v>
                </c:pt>
                <c:pt idx="233">
                  <c:v>0.2064063336848676</c:v>
                </c:pt>
                <c:pt idx="234">
                  <c:v>0.21910386355932587</c:v>
                </c:pt>
                <c:pt idx="235">
                  <c:v>0.23218024461584719</c:v>
                </c:pt>
                <c:pt idx="236">
                  <c:v>0.24563546101887823</c:v>
                </c:pt>
                <c:pt idx="237">
                  <c:v>0.25946949647482143</c:v>
                </c:pt>
                <c:pt idx="238">
                  <c:v>0.27368233423260335</c:v>
                </c:pt>
                <c:pt idx="239">
                  <c:v>0.2882739570833337</c:v>
                </c:pt>
                <c:pt idx="240">
                  <c:v>0.30324434736053263</c:v>
                </c:pt>
                <c:pt idx="241">
                  <c:v>0.31859348694035816</c:v>
                </c:pt>
                <c:pt idx="242">
                  <c:v>0.33432135724160617</c:v>
                </c:pt>
                <c:pt idx="243">
                  <c:v>0.35042793922582405</c:v>
                </c:pt>
                <c:pt idx="244">
                  <c:v>0.36691321339753813</c:v>
                </c:pt>
                <c:pt idx="245">
                  <c:v>0.38377715980436733</c:v>
                </c:pt>
                <c:pt idx="246">
                  <c:v>0.40101975803668211</c:v>
                </c:pt>
                <c:pt idx="247">
                  <c:v>0.41864098722862764</c:v>
                </c:pt>
                <c:pt idx="248">
                  <c:v>0.43664082605732801</c:v>
                </c:pt>
                <c:pt idx="249">
                  <c:v>0.45501925274356836</c:v>
                </c:pt>
                <c:pt idx="250">
                  <c:v>0.47377624505190852</c:v>
                </c:pt>
                <c:pt idx="251">
                  <c:v>0.49291178029034199</c:v>
                </c:pt>
                <c:pt idx="252">
                  <c:v>0.51242583531120545</c:v>
                </c:pt>
                <c:pt idx="253">
                  <c:v>0.53231838651061025</c:v>
                </c:pt>
                <c:pt idx="254">
                  <c:v>0.55258940982901095</c:v>
                </c:pt>
                <c:pt idx="255">
                  <c:v>0.57323888075086415</c:v>
                </c:pt>
                <c:pt idx="256">
                  <c:v>0.59426677430565178</c:v>
                </c:pt>
                <c:pt idx="257">
                  <c:v>0.61567306506719888</c:v>
                </c:pt>
                <c:pt idx="258">
                  <c:v>0.63745772715401472</c:v>
                </c:pt>
                <c:pt idx="259">
                  <c:v>0.65962073422986123</c:v>
                </c:pt>
                <c:pt idx="260">
                  <c:v>0.68216205950341191</c:v>
                </c:pt>
                <c:pt idx="261">
                  <c:v>0.70508167572870661</c:v>
                </c:pt>
                <c:pt idx="262">
                  <c:v>0.72837955520503783</c:v>
                </c:pt>
                <c:pt idx="263">
                  <c:v>0.75205566977751914</c:v>
                </c:pt>
                <c:pt idx="264">
                  <c:v>0.77610999083697152</c:v>
                </c:pt>
                <c:pt idx="265">
                  <c:v>0.80054248932015071</c:v>
                </c:pt>
                <c:pt idx="266">
                  <c:v>0.82535313570974722</c:v>
                </c:pt>
                <c:pt idx="267">
                  <c:v>0.85054190003518215</c:v>
                </c:pt>
                <c:pt idx="268">
                  <c:v>0.87610875187203874</c:v>
                </c:pt>
                <c:pt idx="269">
                  <c:v>0.90205366034263079</c:v>
                </c:pt>
                <c:pt idx="270">
                  <c:v>0.92837659411611639</c:v>
                </c:pt>
                <c:pt idx="271">
                  <c:v>0.95507752140861157</c:v>
                </c:pt>
                <c:pt idx="272">
                  <c:v>0.98215640998364506</c:v>
                </c:pt>
                <c:pt idx="273">
                  <c:v>1.0096132271520446</c:v>
                </c:pt>
                <c:pt idx="274">
                  <c:v>1.0374479397723917</c:v>
                </c:pt>
                <c:pt idx="275">
                  <c:v>1.0656605142507942</c:v>
                </c:pt>
                <c:pt idx="276">
                  <c:v>1.0942509165415686</c:v>
                </c:pt>
                <c:pt idx="277">
                  <c:v>1.1232191121475807</c:v>
                </c:pt>
                <c:pt idx="278">
                  <c:v>1.1525650661193367</c:v>
                </c:pt>
                <c:pt idx="279">
                  <c:v>1.1822887430568016</c:v>
                </c:pt>
                <c:pt idx="280">
                  <c:v>1.2123901071083765</c:v>
                </c:pt>
                <c:pt idx="281">
                  <c:v>1.2428691219715802</c:v>
                </c:pt>
                <c:pt idx="282">
                  <c:v>1.2737257508932771</c:v>
                </c:pt>
                <c:pt idx="283">
                  <c:v>1.3049599566699044</c:v>
                </c:pt>
                <c:pt idx="284">
                  <c:v>1.3365717016473582</c:v>
                </c:pt>
                <c:pt idx="285">
                  <c:v>1.3685609477217895</c:v>
                </c:pt>
                <c:pt idx="286">
                  <c:v>1.4009276563394906</c:v>
                </c:pt>
                <c:pt idx="287">
                  <c:v>1.4336717884970085</c:v>
                </c:pt>
                <c:pt idx="288">
                  <c:v>1.4667933047417137</c:v>
                </c:pt>
                <c:pt idx="289">
                  <c:v>1.5002921651719134</c:v>
                </c:pt>
                <c:pt idx="290">
                  <c:v>1.5341683294368522</c:v>
                </c:pt>
                <c:pt idx="291">
                  <c:v>1.5684217567372798</c:v>
                </c:pt>
                <c:pt idx="292">
                  <c:v>1.6030524058254514</c:v>
                </c:pt>
                <c:pt idx="293">
                  <c:v>1.6380602350056961</c:v>
                </c:pt>
                <c:pt idx="294">
                  <c:v>1.6734452021343031</c:v>
                </c:pt>
                <c:pt idx="295">
                  <c:v>1.7092072646197494</c:v>
                </c:pt>
                <c:pt idx="296">
                  <c:v>1.7453463794236086</c:v>
                </c:pt>
                <c:pt idx="297">
                  <c:v>1.7818625030599833</c:v>
                </c:pt>
                <c:pt idx="298">
                  <c:v>1.8187555915960729</c:v>
                </c:pt>
                <c:pt idx="299">
                  <c:v>1.8560256006528562</c:v>
                </c:pt>
                <c:pt idx="300">
                  <c:v>1.8936724854044087</c:v>
                </c:pt>
                <c:pt idx="301">
                  <c:v>1.9316962005793812</c:v>
                </c:pt>
                <c:pt idx="302">
                  <c:v>1.9700967004602035</c:v>
                </c:pt>
                <c:pt idx="303">
                  <c:v>2.0088739388837666</c:v>
                </c:pt>
                <c:pt idx="304">
                  <c:v>2.0480278692421052</c:v>
                </c:pt>
                <c:pt idx="305">
                  <c:v>2.0875584444818287</c:v>
                </c:pt>
                <c:pt idx="306">
                  <c:v>2.1274656171052584</c:v>
                </c:pt>
                <c:pt idx="307">
                  <c:v>2.1677493391699727</c:v>
                </c:pt>
                <c:pt idx="308">
                  <c:v>2.2084095622897166</c:v>
                </c:pt>
                <c:pt idx="309">
                  <c:v>2.2494462376341744</c:v>
                </c:pt>
                <c:pt idx="310">
                  <c:v>2.2908593159297652</c:v>
                </c:pt>
                <c:pt idx="311">
                  <c:v>2.332648747459416</c:v>
                </c:pt>
                <c:pt idx="312">
                  <c:v>2.3748144820631296</c:v>
                </c:pt>
                <c:pt idx="313">
                  <c:v>2.4173564691386673</c:v>
                </c:pt>
                <c:pt idx="314">
                  <c:v>2.4602746576407526</c:v>
                </c:pt>
                <c:pt idx="315">
                  <c:v>2.5035689960827767</c:v>
                </c:pt>
                <c:pt idx="316">
                  <c:v>2.5472394325358891</c:v>
                </c:pt>
                <c:pt idx="317">
                  <c:v>2.5912859146300207</c:v>
                </c:pt>
                <c:pt idx="318">
                  <c:v>2.6357083895541109</c:v>
                </c:pt>
                <c:pt idx="319">
                  <c:v>2.6805068040559945</c:v>
                </c:pt>
                <c:pt idx="320">
                  <c:v>2.7256811044433107</c:v>
                </c:pt>
                <c:pt idx="321">
                  <c:v>2.7712312365833895</c:v>
                </c:pt>
                <c:pt idx="322">
                  <c:v>2.8171571459038205</c:v>
                </c:pt>
                <c:pt idx="323">
                  <c:v>2.8634587773925659</c:v>
                </c:pt>
                <c:pt idx="324">
                  <c:v>2.910136075598416</c:v>
                </c:pt>
                <c:pt idx="325">
                  <c:v>2.9571889846315571</c:v>
                </c:pt>
                <c:pt idx="326">
                  <c:v>3.0046174481632306</c:v>
                </c:pt>
                <c:pt idx="327">
                  <c:v>3.05242140942687</c:v>
                </c:pt>
                <c:pt idx="328">
                  <c:v>3.1006008112177597</c:v>
                </c:pt>
                <c:pt idx="329">
                  <c:v>3.1491555958938307</c:v>
                </c:pt>
                <c:pt idx="330">
                  <c:v>3.1980857053757745</c:v>
                </c:pt>
                <c:pt idx="331">
                  <c:v>3.247391081147498</c:v>
                </c:pt>
                <c:pt idx="332">
                  <c:v>3.2970716642564639</c:v>
                </c:pt>
                <c:pt idx="333">
                  <c:v>3.3471273953140326</c:v>
                </c:pt>
                <c:pt idx="334">
                  <c:v>3.3975582144955752</c:v>
                </c:pt>
                <c:pt idx="335">
                  <c:v>3.4483640615411559</c:v>
                </c:pt>
                <c:pt idx="336">
                  <c:v>3.4995448757558734</c:v>
                </c:pt>
                <c:pt idx="337">
                  <c:v>3.5511005960098601</c:v>
                </c:pt>
                <c:pt idx="338">
                  <c:v>3.6030311607391923</c:v>
                </c:pt>
                <c:pt idx="339">
                  <c:v>3.6553365079458899</c:v>
                </c:pt>
                <c:pt idx="340">
                  <c:v>3.708016575198144</c:v>
                </c:pt>
                <c:pt idx="341">
                  <c:v>3.7610712996311122</c:v>
                </c:pt>
                <c:pt idx="342">
                  <c:v>3.8145006179470329</c:v>
                </c:pt>
                <c:pt idx="343">
                  <c:v>3.8683044664155659</c:v>
                </c:pt>
                <c:pt idx="344">
                  <c:v>3.9224827808742475</c:v>
                </c:pt>
                <c:pt idx="345">
                  <c:v>3.977035496728945</c:v>
                </c:pt>
                <c:pt idx="346">
                  <c:v>4.031962548954084</c:v>
                </c:pt>
                <c:pt idx="347">
                  <c:v>4.0872638720931036</c:v>
                </c:pt>
                <c:pt idx="348">
                  <c:v>4.1429394002589106</c:v>
                </c:pt>
                <c:pt idx="349">
                  <c:v>4.1989890671342209</c:v>
                </c:pt>
                <c:pt idx="350">
                  <c:v>4.2554128059717868</c:v>
                </c:pt>
                <c:pt idx="351">
                  <c:v>4.3122105495949654</c:v>
                </c:pt>
                <c:pt idx="352">
                  <c:v>4.3693822303981733</c:v>
                </c:pt>
                <c:pt idx="353">
                  <c:v>4.4269277803468867</c:v>
                </c:pt>
                <c:pt idx="354">
                  <c:v>4.4848471309790057</c:v>
                </c:pt>
                <c:pt idx="355">
                  <c:v>4.5431402134038308</c:v>
                </c:pt>
                <c:pt idx="356">
                  <c:v>4.6018069583038823</c:v>
                </c:pt>
                <c:pt idx="357">
                  <c:v>4.6608472959339906</c:v>
                </c:pt>
                <c:pt idx="358">
                  <c:v>4.7202611561228878</c:v>
                </c:pt>
                <c:pt idx="359">
                  <c:v>4.7800484682729802</c:v>
                </c:pt>
                <c:pt idx="360">
                  <c:v>4.8402091613608036</c:v>
                </c:pt>
                <c:pt idx="361">
                  <c:v>4.9007431639375909</c:v>
                </c:pt>
                <c:pt idx="362">
                  <c:v>4.9616504041295002</c:v>
                </c:pt>
                <c:pt idx="363">
                  <c:v>5.0229308096384102</c:v>
                </c:pt>
                <c:pt idx="364">
                  <c:v>5.0845843077415793</c:v>
                </c:pt>
                <c:pt idx="365">
                  <c:v>5.1466108252933509</c:v>
                </c:pt>
                <c:pt idx="366">
                  <c:v>5.2090102887240164</c:v>
                </c:pt>
                <c:pt idx="367">
                  <c:v>5.2717826240415206</c:v>
                </c:pt>
                <c:pt idx="368">
                  <c:v>5.3349277568313482</c:v>
                </c:pt>
                <c:pt idx="369">
                  <c:v>5.3984456122568645</c:v>
                </c:pt>
                <c:pt idx="370">
                  <c:v>5.4623361150601113</c:v>
                </c:pt>
                <c:pt idx="371">
                  <c:v>5.5265991895616935</c:v>
                </c:pt>
                <c:pt idx="372">
                  <c:v>5.591234759662143</c:v>
                </c:pt>
                <c:pt idx="373">
                  <c:v>5.6562427488412368</c:v>
                </c:pt>
                <c:pt idx="374">
                  <c:v>5.7216230801593611</c:v>
                </c:pt>
                <c:pt idx="375">
                  <c:v>5.7873756762573976</c:v>
                </c:pt>
                <c:pt idx="376">
                  <c:v>5.8535004593572921</c:v>
                </c:pt>
                <c:pt idx="377">
                  <c:v>5.9199973512628503</c:v>
                </c:pt>
                <c:pt idx="378">
                  <c:v>5.9868662733597375</c:v>
                </c:pt>
                <c:pt idx="379">
                  <c:v>6.0541071466161611</c:v>
                </c:pt>
                <c:pt idx="380">
                  <c:v>6.1217198915834388</c:v>
                </c:pt>
                <c:pt idx="381">
                  <c:v>6.1897044283962259</c:v>
                </c:pt>
                <c:pt idx="382">
                  <c:v>6.2580606767727431</c:v>
                </c:pt>
                <c:pt idx="383">
                  <c:v>6.3267885560160266</c:v>
                </c:pt>
                <c:pt idx="384">
                  <c:v>6.3958879850138146</c:v>
                </c:pt>
                <c:pt idx="385">
                  <c:v>6.465358882239002</c:v>
                </c:pt>
                <c:pt idx="386">
                  <c:v>6.5352011657504363</c:v>
                </c:pt>
                <c:pt idx="387">
                  <c:v>6.6054147531929175</c:v>
                </c:pt>
                <c:pt idx="388">
                  <c:v>6.675999561798335</c:v>
                </c:pt>
                <c:pt idx="389">
                  <c:v>6.7469555083855539</c:v>
                </c:pt>
                <c:pt idx="390">
                  <c:v>6.8182825093610973</c:v>
                </c:pt>
                <c:pt idx="391">
                  <c:v>6.8899804807196006</c:v>
                </c:pt>
                <c:pt idx="392">
                  <c:v>6.9620493380446078</c:v>
                </c:pt>
                <c:pt idx="393">
                  <c:v>7.034488996508685</c:v>
                </c:pt>
                <c:pt idx="394">
                  <c:v>7.1072993708737613</c:v>
                </c:pt>
                <c:pt idx="395">
                  <c:v>7.1804803754922659</c:v>
                </c:pt>
                <c:pt idx="396">
                  <c:v>7.254031924306787</c:v>
                </c:pt>
                <c:pt idx="397">
                  <c:v>7.3279539308515496</c:v>
                </c:pt>
                <c:pt idx="398">
                  <c:v>7.4022463082519607</c:v>
                </c:pt>
                <c:pt idx="399">
                  <c:v>7.4769089692257467</c:v>
                </c:pt>
                <c:pt idx="400">
                  <c:v>7.5519418260831799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70E4-4AF0-A166-A00B1AF69E15}"/>
            </c:ext>
          </c:extLst>
        </c:ser>
        <c:ser>
          <c:idx val="24"/>
          <c:order val="16"/>
          <c:tx>
            <c:strRef>
              <c:f>Calculation2!$O$5</c:f>
              <c:strCache>
                <c:ptCount val="1"/>
                <c:pt idx="0">
                  <c:v>thetaCM = 0 </c:v>
                </c:pt>
              </c:strCache>
            </c:strRef>
          </c:tx>
          <c:spPr>
            <a:ln w="127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Calculation2!$O$6:$O$406</c:f>
              <c:numCache>
                <c:formatCode>0.0000</c:formatCode>
                <c:ptCount val="401"/>
                <c:pt idx="0">
                  <c:v>7.5519418260831799</c:v>
                </c:pt>
                <c:pt idx="1">
                  <c:v>7.4769089692257467</c:v>
                </c:pt>
                <c:pt idx="2">
                  <c:v>7.4022463082519607</c:v>
                </c:pt>
                <c:pt idx="3">
                  <c:v>7.3279539308515496</c:v>
                </c:pt>
                <c:pt idx="4">
                  <c:v>7.254031924306787</c:v>
                </c:pt>
                <c:pt idx="5">
                  <c:v>7.1804803754921522</c:v>
                </c:pt>
                <c:pt idx="6">
                  <c:v>7.1072993708737613</c:v>
                </c:pt>
                <c:pt idx="7">
                  <c:v>7.0344889965085713</c:v>
                </c:pt>
                <c:pt idx="8">
                  <c:v>6.9620493380446078</c:v>
                </c:pt>
                <c:pt idx="9">
                  <c:v>6.8899804807196006</c:v>
                </c:pt>
                <c:pt idx="10">
                  <c:v>6.8182825093609836</c:v>
                </c:pt>
                <c:pt idx="11">
                  <c:v>6.7469555083854402</c:v>
                </c:pt>
                <c:pt idx="12">
                  <c:v>6.675999561798335</c:v>
                </c:pt>
                <c:pt idx="13">
                  <c:v>6.6054147531929175</c:v>
                </c:pt>
                <c:pt idx="14">
                  <c:v>6.5352011657503226</c:v>
                </c:pt>
                <c:pt idx="15">
                  <c:v>6.465358882239002</c:v>
                </c:pt>
                <c:pt idx="16">
                  <c:v>6.3958879850138146</c:v>
                </c:pt>
                <c:pt idx="17">
                  <c:v>6.3267885560160266</c:v>
                </c:pt>
                <c:pt idx="18">
                  <c:v>6.2580606767727431</c:v>
                </c:pt>
                <c:pt idx="19">
                  <c:v>6.1897044283961122</c:v>
                </c:pt>
                <c:pt idx="20">
                  <c:v>6.1217198915834388</c:v>
                </c:pt>
                <c:pt idx="21">
                  <c:v>6.0541071466161611</c:v>
                </c:pt>
                <c:pt idx="22">
                  <c:v>5.9868662733597375</c:v>
                </c:pt>
                <c:pt idx="23">
                  <c:v>5.9199973512627366</c:v>
                </c:pt>
                <c:pt idx="24">
                  <c:v>5.8535004593572921</c:v>
                </c:pt>
                <c:pt idx="25">
                  <c:v>5.7873756762572839</c:v>
                </c:pt>
                <c:pt idx="26">
                  <c:v>5.7216230801593611</c:v>
                </c:pt>
                <c:pt idx="27">
                  <c:v>5.6562427488412368</c:v>
                </c:pt>
                <c:pt idx="28">
                  <c:v>5.591234759662143</c:v>
                </c:pt>
                <c:pt idx="29">
                  <c:v>5.5265991895616935</c:v>
                </c:pt>
                <c:pt idx="30">
                  <c:v>5.4623361150599976</c:v>
                </c:pt>
                <c:pt idx="31">
                  <c:v>5.3984456122568645</c:v>
                </c:pt>
                <c:pt idx="32">
                  <c:v>5.3349277568313482</c:v>
                </c:pt>
                <c:pt idx="33">
                  <c:v>5.2717826240415206</c:v>
                </c:pt>
                <c:pt idx="34">
                  <c:v>5.2090102887239027</c:v>
                </c:pt>
                <c:pt idx="35">
                  <c:v>5.1466108252932372</c:v>
                </c:pt>
                <c:pt idx="36">
                  <c:v>5.0845843077415793</c:v>
                </c:pt>
                <c:pt idx="37">
                  <c:v>5.0229308096382965</c:v>
                </c:pt>
                <c:pt idx="38">
                  <c:v>4.9616504041295002</c:v>
                </c:pt>
                <c:pt idx="39">
                  <c:v>4.9007431639375909</c:v>
                </c:pt>
                <c:pt idx="40">
                  <c:v>4.8402091613608036</c:v>
                </c:pt>
                <c:pt idx="41">
                  <c:v>4.7800484682729802</c:v>
                </c:pt>
                <c:pt idx="42">
                  <c:v>4.7202611561228878</c:v>
                </c:pt>
                <c:pt idx="43">
                  <c:v>4.6608472959339906</c:v>
                </c:pt>
                <c:pt idx="44">
                  <c:v>4.6018069583037686</c:v>
                </c:pt>
                <c:pt idx="45">
                  <c:v>4.5431402134038308</c:v>
                </c:pt>
                <c:pt idx="46">
                  <c:v>4.4848471309790057</c:v>
                </c:pt>
                <c:pt idx="47">
                  <c:v>4.4269277803468867</c:v>
                </c:pt>
                <c:pt idx="48">
                  <c:v>4.3693822303980596</c:v>
                </c:pt>
                <c:pt idx="49">
                  <c:v>4.3122105495949654</c:v>
                </c:pt>
                <c:pt idx="50">
                  <c:v>4.2554128059717868</c:v>
                </c:pt>
                <c:pt idx="51">
                  <c:v>4.1989890671342209</c:v>
                </c:pt>
                <c:pt idx="52">
                  <c:v>4.1429394002589106</c:v>
                </c:pt>
                <c:pt idx="53">
                  <c:v>4.0872638720931036</c:v>
                </c:pt>
                <c:pt idx="54">
                  <c:v>4.0319625489539703</c:v>
                </c:pt>
                <c:pt idx="55">
                  <c:v>3.977035496728945</c:v>
                </c:pt>
                <c:pt idx="56">
                  <c:v>3.9224827808741338</c:v>
                </c:pt>
                <c:pt idx="57">
                  <c:v>3.8683044664155659</c:v>
                </c:pt>
                <c:pt idx="58">
                  <c:v>3.8145006179470329</c:v>
                </c:pt>
                <c:pt idx="59">
                  <c:v>3.7610712996311122</c:v>
                </c:pt>
                <c:pt idx="60">
                  <c:v>3.708016575198144</c:v>
                </c:pt>
                <c:pt idx="61">
                  <c:v>3.6553365079458899</c:v>
                </c:pt>
                <c:pt idx="62">
                  <c:v>3.6030311607391923</c:v>
                </c:pt>
                <c:pt idx="63">
                  <c:v>3.5511005960098601</c:v>
                </c:pt>
                <c:pt idx="64">
                  <c:v>3.4995448757558734</c:v>
                </c:pt>
                <c:pt idx="65">
                  <c:v>3.4483640615411559</c:v>
                </c:pt>
                <c:pt idx="66">
                  <c:v>3.3975582144955752</c:v>
                </c:pt>
                <c:pt idx="67">
                  <c:v>3.3471273953140326</c:v>
                </c:pt>
                <c:pt idx="68">
                  <c:v>3.2970716642564639</c:v>
                </c:pt>
                <c:pt idx="69">
                  <c:v>3.247391081147498</c:v>
                </c:pt>
                <c:pt idx="70">
                  <c:v>3.1980857053756608</c:v>
                </c:pt>
                <c:pt idx="71">
                  <c:v>3.149155595893717</c:v>
                </c:pt>
                <c:pt idx="72">
                  <c:v>3.100600811217646</c:v>
                </c:pt>
                <c:pt idx="73">
                  <c:v>3.05242140942687</c:v>
                </c:pt>
                <c:pt idx="74">
                  <c:v>3.0046174481632306</c:v>
                </c:pt>
                <c:pt idx="75">
                  <c:v>2.9571889846315571</c:v>
                </c:pt>
                <c:pt idx="76">
                  <c:v>2.910136075598416</c:v>
                </c:pt>
                <c:pt idx="77">
                  <c:v>2.8634587773925659</c:v>
                </c:pt>
                <c:pt idx="78">
                  <c:v>2.8171571459038205</c:v>
                </c:pt>
                <c:pt idx="79">
                  <c:v>2.7712312365833895</c:v>
                </c:pt>
                <c:pt idx="80">
                  <c:v>2.7256811044433107</c:v>
                </c:pt>
                <c:pt idx="81">
                  <c:v>2.6805068040559945</c:v>
                </c:pt>
                <c:pt idx="82">
                  <c:v>2.6357083895541109</c:v>
                </c:pt>
                <c:pt idx="83">
                  <c:v>2.5912859146300207</c:v>
                </c:pt>
                <c:pt idx="84">
                  <c:v>2.5472394325358891</c:v>
                </c:pt>
                <c:pt idx="85">
                  <c:v>2.5035689960827767</c:v>
                </c:pt>
                <c:pt idx="86">
                  <c:v>2.4602746576407526</c:v>
                </c:pt>
                <c:pt idx="87">
                  <c:v>2.4173564691385536</c:v>
                </c:pt>
                <c:pt idx="88">
                  <c:v>2.3748144820631296</c:v>
                </c:pt>
                <c:pt idx="89">
                  <c:v>2.332648747459416</c:v>
                </c:pt>
                <c:pt idx="90">
                  <c:v>2.2908593159297652</c:v>
                </c:pt>
                <c:pt idx="91">
                  <c:v>2.2494462376341744</c:v>
                </c:pt>
                <c:pt idx="92">
                  <c:v>2.2084095622897166</c:v>
                </c:pt>
                <c:pt idx="93">
                  <c:v>2.1677493391699727</c:v>
                </c:pt>
                <c:pt idx="94">
                  <c:v>2.1274656171052584</c:v>
                </c:pt>
                <c:pt idx="95">
                  <c:v>2.0875584444818287</c:v>
                </c:pt>
                <c:pt idx="96">
                  <c:v>2.0480278692421052</c:v>
                </c:pt>
                <c:pt idx="97">
                  <c:v>2.0088739388837666</c:v>
                </c:pt>
                <c:pt idx="98">
                  <c:v>1.9700967004602035</c:v>
                </c:pt>
                <c:pt idx="99">
                  <c:v>1.9316962005793812</c:v>
                </c:pt>
                <c:pt idx="100">
                  <c:v>1.8936724854044087</c:v>
                </c:pt>
                <c:pt idx="101">
                  <c:v>1.8560256006528562</c:v>
                </c:pt>
                <c:pt idx="102">
                  <c:v>1.8187555915960729</c:v>
                </c:pt>
                <c:pt idx="103">
                  <c:v>1.7818625030599833</c:v>
                </c:pt>
                <c:pt idx="104">
                  <c:v>1.7453463794236086</c:v>
                </c:pt>
                <c:pt idx="105">
                  <c:v>1.7092072646197494</c:v>
                </c:pt>
                <c:pt idx="106">
                  <c:v>1.6734452021341895</c:v>
                </c:pt>
                <c:pt idx="107">
                  <c:v>1.6380602350056961</c:v>
                </c:pt>
                <c:pt idx="108">
                  <c:v>1.6030524058254514</c:v>
                </c:pt>
                <c:pt idx="109">
                  <c:v>1.5684217567372798</c:v>
                </c:pt>
                <c:pt idx="110">
                  <c:v>1.5341683294368522</c:v>
                </c:pt>
                <c:pt idx="111">
                  <c:v>1.5002921651719134</c:v>
                </c:pt>
                <c:pt idx="112">
                  <c:v>1.4667933047417137</c:v>
                </c:pt>
                <c:pt idx="113">
                  <c:v>1.4336717884970085</c:v>
                </c:pt>
                <c:pt idx="114">
                  <c:v>1.4009276563394906</c:v>
                </c:pt>
                <c:pt idx="115">
                  <c:v>1.3685609477217895</c:v>
                </c:pt>
                <c:pt idx="116">
                  <c:v>1.3365717016473582</c:v>
                </c:pt>
                <c:pt idx="117">
                  <c:v>1.3049599566699044</c:v>
                </c:pt>
                <c:pt idx="118">
                  <c:v>1.2737257508932771</c:v>
                </c:pt>
                <c:pt idx="119">
                  <c:v>1.2428691219715802</c:v>
                </c:pt>
                <c:pt idx="120">
                  <c:v>1.2123901071083765</c:v>
                </c:pt>
                <c:pt idx="121">
                  <c:v>1.1822887430568016</c:v>
                </c:pt>
                <c:pt idx="122">
                  <c:v>1.1525650661193367</c:v>
                </c:pt>
                <c:pt idx="123">
                  <c:v>1.1232191121475807</c:v>
                </c:pt>
                <c:pt idx="124">
                  <c:v>1.0942509165415686</c:v>
                </c:pt>
                <c:pt idx="125">
                  <c:v>1.0656605142507942</c:v>
                </c:pt>
                <c:pt idx="126">
                  <c:v>1.0374479397723917</c:v>
                </c:pt>
                <c:pt idx="127">
                  <c:v>1.0096132271520446</c:v>
                </c:pt>
                <c:pt idx="128">
                  <c:v>0.98215640998364506</c:v>
                </c:pt>
                <c:pt idx="129">
                  <c:v>0.95507752140861157</c:v>
                </c:pt>
                <c:pt idx="130">
                  <c:v>0.92837659411611639</c:v>
                </c:pt>
                <c:pt idx="131">
                  <c:v>0.90205366034263079</c:v>
                </c:pt>
                <c:pt idx="132">
                  <c:v>0.87610875187203874</c:v>
                </c:pt>
                <c:pt idx="133">
                  <c:v>0.85054190003518215</c:v>
                </c:pt>
                <c:pt idx="134">
                  <c:v>0.82535313570974722</c:v>
                </c:pt>
                <c:pt idx="135">
                  <c:v>0.80054248932015071</c:v>
                </c:pt>
                <c:pt idx="136">
                  <c:v>0.77610999083697152</c:v>
                </c:pt>
                <c:pt idx="137">
                  <c:v>0.75205566977751914</c:v>
                </c:pt>
                <c:pt idx="138">
                  <c:v>0.72837955520503783</c:v>
                </c:pt>
                <c:pt idx="139">
                  <c:v>0.70508167572870661</c:v>
                </c:pt>
                <c:pt idx="140">
                  <c:v>0.68216205950341191</c:v>
                </c:pt>
                <c:pt idx="141">
                  <c:v>0.65962073422986123</c:v>
                </c:pt>
                <c:pt idx="142">
                  <c:v>0.63745772715401472</c:v>
                </c:pt>
                <c:pt idx="143">
                  <c:v>0.61567306506719888</c:v>
                </c:pt>
                <c:pt idx="144">
                  <c:v>0.59426677430565178</c:v>
                </c:pt>
                <c:pt idx="145">
                  <c:v>0.57323888075086415</c:v>
                </c:pt>
                <c:pt idx="146">
                  <c:v>0.55258940982889726</c:v>
                </c:pt>
                <c:pt idx="147">
                  <c:v>0.53231838651061025</c:v>
                </c:pt>
                <c:pt idx="148">
                  <c:v>0.51242583531120545</c:v>
                </c:pt>
                <c:pt idx="149">
                  <c:v>0.49291178029034199</c:v>
                </c:pt>
                <c:pt idx="150">
                  <c:v>0.47377624505190852</c:v>
                </c:pt>
                <c:pt idx="151">
                  <c:v>0.45501925274356836</c:v>
                </c:pt>
                <c:pt idx="152">
                  <c:v>0.43664082605732801</c:v>
                </c:pt>
                <c:pt idx="153">
                  <c:v>0.41864098722862764</c:v>
                </c:pt>
                <c:pt idx="154">
                  <c:v>0.40101975803668211</c:v>
                </c:pt>
                <c:pt idx="155">
                  <c:v>0.38377715980436733</c:v>
                </c:pt>
                <c:pt idx="156">
                  <c:v>0.36691321339753813</c:v>
                </c:pt>
                <c:pt idx="157">
                  <c:v>0.35042793922582405</c:v>
                </c:pt>
                <c:pt idx="158">
                  <c:v>0.33432135724160617</c:v>
                </c:pt>
                <c:pt idx="159">
                  <c:v>0.31859348694035816</c:v>
                </c:pt>
                <c:pt idx="160">
                  <c:v>0.30324434736053263</c:v>
                </c:pt>
                <c:pt idx="161">
                  <c:v>0.2882739570833337</c:v>
                </c:pt>
                <c:pt idx="162">
                  <c:v>0.27368233423260335</c:v>
                </c:pt>
                <c:pt idx="163">
                  <c:v>0.25946949647482143</c:v>
                </c:pt>
                <c:pt idx="164">
                  <c:v>0.24563546101887823</c:v>
                </c:pt>
                <c:pt idx="165">
                  <c:v>0.23218024461584719</c:v>
                </c:pt>
                <c:pt idx="166">
                  <c:v>0.21910386355932587</c:v>
                </c:pt>
                <c:pt idx="167">
                  <c:v>0.2064063336848676</c:v>
                </c:pt>
                <c:pt idx="168">
                  <c:v>0.1940876703702088</c:v>
                </c:pt>
                <c:pt idx="169">
                  <c:v>0.18214788853492792</c:v>
                </c:pt>
                <c:pt idx="170">
                  <c:v>0.17058700264055915</c:v>
                </c:pt>
                <c:pt idx="171">
                  <c:v>0.15940502669025136</c:v>
                </c:pt>
                <c:pt idx="172">
                  <c:v>0.14860197422922283</c:v>
                </c:pt>
                <c:pt idx="173">
                  <c:v>0.13817785834385177</c:v>
                </c:pt>
                <c:pt idx="174">
                  <c:v>0.12813269166235841</c:v>
                </c:pt>
                <c:pt idx="175">
                  <c:v>0.11846648635435031</c:v>
                </c:pt>
                <c:pt idx="176">
                  <c:v>0.10917925413070861</c:v>
                </c:pt>
                <c:pt idx="177">
                  <c:v>0.10027100624370178</c:v>
                </c:pt>
                <c:pt idx="178">
                  <c:v>9.1741753486985544E-2</c:v>
                </c:pt>
                <c:pt idx="179">
                  <c:v>8.35915061952619E-2</c:v>
                </c:pt>
                <c:pt idx="180">
                  <c:v>7.5820274244165375E-2</c:v>
                </c:pt>
                <c:pt idx="181">
                  <c:v>6.8428067050945174E-2</c:v>
                </c:pt>
                <c:pt idx="182">
                  <c:v>6.1414893573100926E-2</c:v>
                </c:pt>
                <c:pt idx="183">
                  <c:v>5.4780762309746933E-2</c:v>
                </c:pt>
                <c:pt idx="184">
                  <c:v>4.8525681300475298E-2</c:v>
                </c:pt>
                <c:pt idx="185">
                  <c:v>4.2649658125924361E-2</c:v>
                </c:pt>
                <c:pt idx="186">
                  <c:v>3.7152699907551323E-2</c:v>
                </c:pt>
                <c:pt idx="187">
                  <c:v>3.2034813307291188E-2</c:v>
                </c:pt>
                <c:pt idx="188">
                  <c:v>2.7296004528125195E-2</c:v>
                </c:pt>
                <c:pt idx="189">
                  <c:v>2.2936279313512387E-2</c:v>
                </c:pt>
                <c:pt idx="190">
                  <c:v>1.8955642947844353E-2</c:v>
                </c:pt>
                <c:pt idx="191">
                  <c:v>1.5354100255649428E-2</c:v>
                </c:pt>
                <c:pt idx="192">
                  <c:v>1.2131655602502178E-2</c:v>
                </c:pt>
                <c:pt idx="193">
                  <c:v>9.2883128942276016E-3</c:v>
                </c:pt>
                <c:pt idx="194">
                  <c:v>6.8240755773558703E-3</c:v>
                </c:pt>
                <c:pt idx="195">
                  <c:v>4.7389466388949586E-3</c:v>
                </c:pt>
                <c:pt idx="196">
                  <c:v>3.032928606103269E-3</c:v>
                </c:pt>
                <c:pt idx="197">
                  <c:v>1.7060235472854401E-3</c:v>
                </c:pt>
                <c:pt idx="198">
                  <c:v>7.5823307065547851E-4</c:v>
                </c:pt>
                <c:pt idx="199">
                  <c:v>1.895583251325661E-4</c:v>
                </c:pt>
                <c:pt idx="200">
                  <c:v>0</c:v>
                </c:pt>
                <c:pt idx="201">
                  <c:v>1.895583251325661E-4</c:v>
                </c:pt>
                <c:pt idx="202">
                  <c:v>7.5823307065547851E-4</c:v>
                </c:pt>
                <c:pt idx="203">
                  <c:v>1.7060235472854401E-3</c:v>
                </c:pt>
                <c:pt idx="204">
                  <c:v>3.032928606103269E-3</c:v>
                </c:pt>
                <c:pt idx="205">
                  <c:v>4.7389466388949586E-3</c:v>
                </c:pt>
                <c:pt idx="206">
                  <c:v>6.8240755773558703E-3</c:v>
                </c:pt>
                <c:pt idx="207">
                  <c:v>9.2883128942276016E-3</c:v>
                </c:pt>
                <c:pt idx="208">
                  <c:v>1.2131655602502178E-2</c:v>
                </c:pt>
                <c:pt idx="209">
                  <c:v>1.5354100255649428E-2</c:v>
                </c:pt>
                <c:pt idx="210">
                  <c:v>1.8955642947844353E-2</c:v>
                </c:pt>
                <c:pt idx="211">
                  <c:v>2.2936279313512387E-2</c:v>
                </c:pt>
                <c:pt idx="212">
                  <c:v>2.7296004528125195E-2</c:v>
                </c:pt>
                <c:pt idx="213">
                  <c:v>3.2034813307291188E-2</c:v>
                </c:pt>
                <c:pt idx="214">
                  <c:v>3.7152699907551323E-2</c:v>
                </c:pt>
                <c:pt idx="215">
                  <c:v>4.2649658125924361E-2</c:v>
                </c:pt>
                <c:pt idx="216">
                  <c:v>4.8525681300475298E-2</c:v>
                </c:pt>
                <c:pt idx="217">
                  <c:v>5.4780762309746933E-2</c:v>
                </c:pt>
                <c:pt idx="218">
                  <c:v>6.1414893573100926E-2</c:v>
                </c:pt>
                <c:pt idx="219">
                  <c:v>6.8428067050945174E-2</c:v>
                </c:pt>
                <c:pt idx="220">
                  <c:v>7.5820274244165375E-2</c:v>
                </c:pt>
                <c:pt idx="221">
                  <c:v>8.35915061952619E-2</c:v>
                </c:pt>
                <c:pt idx="222">
                  <c:v>9.1741753486985544E-2</c:v>
                </c:pt>
                <c:pt idx="223">
                  <c:v>0.10027100624370178</c:v>
                </c:pt>
                <c:pt idx="224">
                  <c:v>0.10917925413070861</c:v>
                </c:pt>
                <c:pt idx="225">
                  <c:v>0.11846648635435031</c:v>
                </c:pt>
                <c:pt idx="226">
                  <c:v>0.12813269166235841</c:v>
                </c:pt>
                <c:pt idx="227">
                  <c:v>0.13817785834385177</c:v>
                </c:pt>
                <c:pt idx="228">
                  <c:v>0.14860197422922283</c:v>
                </c:pt>
                <c:pt idx="229">
                  <c:v>0.15940502669025136</c:v>
                </c:pt>
                <c:pt idx="230">
                  <c:v>0.17058700264055915</c:v>
                </c:pt>
                <c:pt idx="231">
                  <c:v>0.18214788853492792</c:v>
                </c:pt>
                <c:pt idx="232">
                  <c:v>0.1940876703702088</c:v>
                </c:pt>
                <c:pt idx="233">
                  <c:v>0.2064063336848676</c:v>
                </c:pt>
                <c:pt idx="234">
                  <c:v>0.21910386355932587</c:v>
                </c:pt>
                <c:pt idx="235">
                  <c:v>0.23218024461584719</c:v>
                </c:pt>
                <c:pt idx="236">
                  <c:v>0.24563546101887823</c:v>
                </c:pt>
                <c:pt idx="237">
                  <c:v>0.25946949647482143</c:v>
                </c:pt>
                <c:pt idx="238">
                  <c:v>0.27368233423260335</c:v>
                </c:pt>
                <c:pt idx="239">
                  <c:v>0.2882739570833337</c:v>
                </c:pt>
                <c:pt idx="240">
                  <c:v>0.30324434736053263</c:v>
                </c:pt>
                <c:pt idx="241">
                  <c:v>0.31859348694035816</c:v>
                </c:pt>
                <c:pt idx="242">
                  <c:v>0.33432135724160617</c:v>
                </c:pt>
                <c:pt idx="243">
                  <c:v>0.35042793922582405</c:v>
                </c:pt>
                <c:pt idx="244">
                  <c:v>0.36691321339753813</c:v>
                </c:pt>
                <c:pt idx="245">
                  <c:v>0.38377715980436733</c:v>
                </c:pt>
                <c:pt idx="246">
                  <c:v>0.40101975803668211</c:v>
                </c:pt>
                <c:pt idx="247">
                  <c:v>0.41864098722862764</c:v>
                </c:pt>
                <c:pt idx="248">
                  <c:v>0.43664082605732801</c:v>
                </c:pt>
                <c:pt idx="249">
                  <c:v>0.45501925274356836</c:v>
                </c:pt>
                <c:pt idx="250">
                  <c:v>0.47377624505190852</c:v>
                </c:pt>
                <c:pt idx="251">
                  <c:v>0.49291178029034199</c:v>
                </c:pt>
                <c:pt idx="252">
                  <c:v>0.51242583531120545</c:v>
                </c:pt>
                <c:pt idx="253">
                  <c:v>0.53231838651061025</c:v>
                </c:pt>
                <c:pt idx="254">
                  <c:v>0.55258940982901095</c:v>
                </c:pt>
                <c:pt idx="255">
                  <c:v>0.57323888075086415</c:v>
                </c:pt>
                <c:pt idx="256">
                  <c:v>0.59426677430565178</c:v>
                </c:pt>
                <c:pt idx="257">
                  <c:v>0.61567306506719888</c:v>
                </c:pt>
                <c:pt idx="258">
                  <c:v>0.63745772715401472</c:v>
                </c:pt>
                <c:pt idx="259">
                  <c:v>0.65962073422986123</c:v>
                </c:pt>
                <c:pt idx="260">
                  <c:v>0.68216205950341191</c:v>
                </c:pt>
                <c:pt idx="261">
                  <c:v>0.70508167572870661</c:v>
                </c:pt>
                <c:pt idx="262">
                  <c:v>0.72837955520503783</c:v>
                </c:pt>
                <c:pt idx="263">
                  <c:v>0.75205566977751914</c:v>
                </c:pt>
                <c:pt idx="264">
                  <c:v>0.77610999083697152</c:v>
                </c:pt>
                <c:pt idx="265">
                  <c:v>0.80054248932015071</c:v>
                </c:pt>
                <c:pt idx="266">
                  <c:v>0.82535313570974722</c:v>
                </c:pt>
                <c:pt idx="267">
                  <c:v>0.85054190003518215</c:v>
                </c:pt>
                <c:pt idx="268">
                  <c:v>0.87610875187203874</c:v>
                </c:pt>
                <c:pt idx="269">
                  <c:v>0.90205366034263079</c:v>
                </c:pt>
                <c:pt idx="270">
                  <c:v>0.92837659411611639</c:v>
                </c:pt>
                <c:pt idx="271">
                  <c:v>0.95507752140861157</c:v>
                </c:pt>
                <c:pt idx="272">
                  <c:v>0.98215640998364506</c:v>
                </c:pt>
                <c:pt idx="273">
                  <c:v>1.0096132271520446</c:v>
                </c:pt>
                <c:pt idx="274">
                  <c:v>1.0374479397723917</c:v>
                </c:pt>
                <c:pt idx="275">
                  <c:v>1.0656605142507942</c:v>
                </c:pt>
                <c:pt idx="276">
                  <c:v>1.0942509165415686</c:v>
                </c:pt>
                <c:pt idx="277">
                  <c:v>1.1232191121475807</c:v>
                </c:pt>
                <c:pt idx="278">
                  <c:v>1.1525650661193367</c:v>
                </c:pt>
                <c:pt idx="279">
                  <c:v>1.1822887430568016</c:v>
                </c:pt>
                <c:pt idx="280">
                  <c:v>1.2123901071083765</c:v>
                </c:pt>
                <c:pt idx="281">
                  <c:v>1.2428691219715802</c:v>
                </c:pt>
                <c:pt idx="282">
                  <c:v>1.2737257508932771</c:v>
                </c:pt>
                <c:pt idx="283">
                  <c:v>1.3049599566699044</c:v>
                </c:pt>
                <c:pt idx="284">
                  <c:v>1.3365717016473582</c:v>
                </c:pt>
                <c:pt idx="285">
                  <c:v>1.3685609477217895</c:v>
                </c:pt>
                <c:pt idx="286">
                  <c:v>1.4009276563394906</c:v>
                </c:pt>
                <c:pt idx="287">
                  <c:v>1.4336717884970085</c:v>
                </c:pt>
                <c:pt idx="288">
                  <c:v>1.4667933047417137</c:v>
                </c:pt>
                <c:pt idx="289">
                  <c:v>1.5002921651719134</c:v>
                </c:pt>
                <c:pt idx="290">
                  <c:v>1.5341683294368522</c:v>
                </c:pt>
                <c:pt idx="291">
                  <c:v>1.5684217567372798</c:v>
                </c:pt>
                <c:pt idx="292">
                  <c:v>1.6030524058254514</c:v>
                </c:pt>
                <c:pt idx="293">
                  <c:v>1.6380602350056961</c:v>
                </c:pt>
                <c:pt idx="294">
                  <c:v>1.6734452021343031</c:v>
                </c:pt>
                <c:pt idx="295">
                  <c:v>1.7092072646197494</c:v>
                </c:pt>
                <c:pt idx="296">
                  <c:v>1.7453463794236086</c:v>
                </c:pt>
                <c:pt idx="297">
                  <c:v>1.7818625030599833</c:v>
                </c:pt>
                <c:pt idx="298">
                  <c:v>1.8187555915960729</c:v>
                </c:pt>
                <c:pt idx="299">
                  <c:v>1.8560256006528562</c:v>
                </c:pt>
                <c:pt idx="300">
                  <c:v>1.8936724854044087</c:v>
                </c:pt>
                <c:pt idx="301">
                  <c:v>1.9316962005793812</c:v>
                </c:pt>
                <c:pt idx="302">
                  <c:v>1.9700967004602035</c:v>
                </c:pt>
                <c:pt idx="303">
                  <c:v>2.0088739388837666</c:v>
                </c:pt>
                <c:pt idx="304">
                  <c:v>2.0480278692421052</c:v>
                </c:pt>
                <c:pt idx="305">
                  <c:v>2.0875584444818287</c:v>
                </c:pt>
                <c:pt idx="306">
                  <c:v>2.1274656171052584</c:v>
                </c:pt>
                <c:pt idx="307">
                  <c:v>2.1677493391699727</c:v>
                </c:pt>
                <c:pt idx="308">
                  <c:v>2.2084095622897166</c:v>
                </c:pt>
                <c:pt idx="309">
                  <c:v>2.2494462376341744</c:v>
                </c:pt>
                <c:pt idx="310">
                  <c:v>2.2908593159297652</c:v>
                </c:pt>
                <c:pt idx="311">
                  <c:v>2.332648747459416</c:v>
                </c:pt>
                <c:pt idx="312">
                  <c:v>2.3748144820631296</c:v>
                </c:pt>
                <c:pt idx="313">
                  <c:v>2.4173564691386673</c:v>
                </c:pt>
                <c:pt idx="314">
                  <c:v>2.4602746576407526</c:v>
                </c:pt>
                <c:pt idx="315">
                  <c:v>2.5035689960827767</c:v>
                </c:pt>
                <c:pt idx="316">
                  <c:v>2.5472394325358891</c:v>
                </c:pt>
                <c:pt idx="317">
                  <c:v>2.5912859146300207</c:v>
                </c:pt>
                <c:pt idx="318">
                  <c:v>2.6357083895541109</c:v>
                </c:pt>
                <c:pt idx="319">
                  <c:v>2.6805068040559945</c:v>
                </c:pt>
                <c:pt idx="320">
                  <c:v>2.7256811044433107</c:v>
                </c:pt>
                <c:pt idx="321">
                  <c:v>2.7712312365833895</c:v>
                </c:pt>
                <c:pt idx="322">
                  <c:v>2.8171571459038205</c:v>
                </c:pt>
                <c:pt idx="323">
                  <c:v>2.8634587773925659</c:v>
                </c:pt>
                <c:pt idx="324">
                  <c:v>2.910136075598416</c:v>
                </c:pt>
                <c:pt idx="325">
                  <c:v>2.9571889846315571</c:v>
                </c:pt>
                <c:pt idx="326">
                  <c:v>3.0046174481632306</c:v>
                </c:pt>
                <c:pt idx="327">
                  <c:v>3.05242140942687</c:v>
                </c:pt>
                <c:pt idx="328">
                  <c:v>3.1006008112177597</c:v>
                </c:pt>
                <c:pt idx="329">
                  <c:v>3.1491555958938307</c:v>
                </c:pt>
                <c:pt idx="330">
                  <c:v>3.1980857053757745</c:v>
                </c:pt>
                <c:pt idx="331">
                  <c:v>3.247391081147498</c:v>
                </c:pt>
                <c:pt idx="332">
                  <c:v>3.2970716642564639</c:v>
                </c:pt>
                <c:pt idx="333">
                  <c:v>3.3471273953140326</c:v>
                </c:pt>
                <c:pt idx="334">
                  <c:v>3.3975582144955752</c:v>
                </c:pt>
                <c:pt idx="335">
                  <c:v>3.4483640615411559</c:v>
                </c:pt>
                <c:pt idx="336">
                  <c:v>3.4995448757558734</c:v>
                </c:pt>
                <c:pt idx="337">
                  <c:v>3.5511005960098601</c:v>
                </c:pt>
                <c:pt idx="338">
                  <c:v>3.6030311607391923</c:v>
                </c:pt>
                <c:pt idx="339">
                  <c:v>3.6553365079458899</c:v>
                </c:pt>
                <c:pt idx="340">
                  <c:v>3.708016575198144</c:v>
                </c:pt>
                <c:pt idx="341">
                  <c:v>3.7610712996311122</c:v>
                </c:pt>
                <c:pt idx="342">
                  <c:v>3.8145006179470329</c:v>
                </c:pt>
                <c:pt idx="343">
                  <c:v>3.8683044664155659</c:v>
                </c:pt>
                <c:pt idx="344">
                  <c:v>3.9224827808742475</c:v>
                </c:pt>
                <c:pt idx="345">
                  <c:v>3.977035496728945</c:v>
                </c:pt>
                <c:pt idx="346">
                  <c:v>4.031962548954084</c:v>
                </c:pt>
                <c:pt idx="347">
                  <c:v>4.0872638720931036</c:v>
                </c:pt>
                <c:pt idx="348">
                  <c:v>4.1429394002589106</c:v>
                </c:pt>
                <c:pt idx="349">
                  <c:v>4.1989890671342209</c:v>
                </c:pt>
                <c:pt idx="350">
                  <c:v>4.2554128059717868</c:v>
                </c:pt>
                <c:pt idx="351">
                  <c:v>4.3122105495949654</c:v>
                </c:pt>
                <c:pt idx="352">
                  <c:v>4.3693822303981733</c:v>
                </c:pt>
                <c:pt idx="353">
                  <c:v>4.4269277803468867</c:v>
                </c:pt>
                <c:pt idx="354">
                  <c:v>4.4848471309790057</c:v>
                </c:pt>
                <c:pt idx="355">
                  <c:v>4.5431402134038308</c:v>
                </c:pt>
                <c:pt idx="356">
                  <c:v>4.6018069583038823</c:v>
                </c:pt>
                <c:pt idx="357">
                  <c:v>4.6608472959339906</c:v>
                </c:pt>
                <c:pt idx="358">
                  <c:v>4.7202611561228878</c:v>
                </c:pt>
                <c:pt idx="359">
                  <c:v>4.7800484682729802</c:v>
                </c:pt>
                <c:pt idx="360">
                  <c:v>4.8402091613608036</c:v>
                </c:pt>
                <c:pt idx="361">
                  <c:v>4.9007431639375909</c:v>
                </c:pt>
                <c:pt idx="362">
                  <c:v>4.9616504041295002</c:v>
                </c:pt>
                <c:pt idx="363">
                  <c:v>5.0229308096384102</c:v>
                </c:pt>
                <c:pt idx="364">
                  <c:v>5.0845843077415793</c:v>
                </c:pt>
                <c:pt idx="365">
                  <c:v>5.1466108252933509</c:v>
                </c:pt>
                <c:pt idx="366">
                  <c:v>5.2090102887240164</c:v>
                </c:pt>
                <c:pt idx="367">
                  <c:v>5.2717826240415206</c:v>
                </c:pt>
                <c:pt idx="368">
                  <c:v>5.3349277568313482</c:v>
                </c:pt>
                <c:pt idx="369">
                  <c:v>5.3984456122568645</c:v>
                </c:pt>
                <c:pt idx="370">
                  <c:v>5.4623361150601113</c:v>
                </c:pt>
                <c:pt idx="371">
                  <c:v>5.5265991895616935</c:v>
                </c:pt>
                <c:pt idx="372">
                  <c:v>5.591234759662143</c:v>
                </c:pt>
                <c:pt idx="373">
                  <c:v>5.6562427488412368</c:v>
                </c:pt>
                <c:pt idx="374">
                  <c:v>5.7216230801593611</c:v>
                </c:pt>
                <c:pt idx="375">
                  <c:v>5.7873756762573976</c:v>
                </c:pt>
                <c:pt idx="376">
                  <c:v>5.8535004593572921</c:v>
                </c:pt>
                <c:pt idx="377">
                  <c:v>5.9199973512628503</c:v>
                </c:pt>
                <c:pt idx="378">
                  <c:v>5.9868662733597375</c:v>
                </c:pt>
                <c:pt idx="379">
                  <c:v>6.0541071466161611</c:v>
                </c:pt>
                <c:pt idx="380">
                  <c:v>6.1217198915834388</c:v>
                </c:pt>
                <c:pt idx="381">
                  <c:v>6.1897044283962259</c:v>
                </c:pt>
                <c:pt idx="382">
                  <c:v>6.2580606767727431</c:v>
                </c:pt>
                <c:pt idx="383">
                  <c:v>6.3267885560160266</c:v>
                </c:pt>
                <c:pt idx="384">
                  <c:v>6.3958879850138146</c:v>
                </c:pt>
                <c:pt idx="385">
                  <c:v>6.465358882239002</c:v>
                </c:pt>
                <c:pt idx="386">
                  <c:v>6.5352011657504363</c:v>
                </c:pt>
                <c:pt idx="387">
                  <c:v>6.6054147531929175</c:v>
                </c:pt>
                <c:pt idx="388">
                  <c:v>6.675999561798335</c:v>
                </c:pt>
                <c:pt idx="389">
                  <c:v>6.7469555083855539</c:v>
                </c:pt>
                <c:pt idx="390">
                  <c:v>6.8182825093610973</c:v>
                </c:pt>
                <c:pt idx="391">
                  <c:v>6.8899804807196006</c:v>
                </c:pt>
                <c:pt idx="392">
                  <c:v>6.9620493380446078</c:v>
                </c:pt>
                <c:pt idx="393">
                  <c:v>7.034488996508685</c:v>
                </c:pt>
                <c:pt idx="394">
                  <c:v>7.1072993708737613</c:v>
                </c:pt>
                <c:pt idx="395">
                  <c:v>7.1804803754922659</c:v>
                </c:pt>
                <c:pt idx="396">
                  <c:v>7.254031924306787</c:v>
                </c:pt>
                <c:pt idx="397">
                  <c:v>7.3279539308515496</c:v>
                </c:pt>
                <c:pt idx="398">
                  <c:v>7.4022463082519607</c:v>
                </c:pt>
                <c:pt idx="399">
                  <c:v>7.4769089692257467</c:v>
                </c:pt>
                <c:pt idx="400">
                  <c:v>7.5519418260831799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70E4-4AF0-A166-A00B1AF69E15}"/>
            </c:ext>
          </c:extLst>
        </c:ser>
        <c:ser>
          <c:idx val="26"/>
          <c:order val="17"/>
          <c:tx>
            <c:strRef>
              <c:f>Calculation2!$Q$5</c:f>
              <c:strCache>
                <c:ptCount val="1"/>
                <c:pt idx="0">
                  <c:v>Bore radius Boundary</c:v>
                </c:pt>
              </c:strCache>
            </c:strRef>
          </c:tx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Calculation2!$Q$6:$Q$406</c:f>
              <c:numCache>
                <c:formatCode>0.00</c:formatCode>
                <c:ptCount val="401"/>
                <c:pt idx="0">
                  <c:v>23.266856925472894</c:v>
                </c:pt>
                <c:pt idx="1">
                  <c:v>23.19305046330021</c:v>
                </c:pt>
                <c:pt idx="2">
                  <c:v>23.119608334708573</c:v>
                </c:pt>
                <c:pt idx="3">
                  <c:v>23.046530623199942</c:v>
                </c:pt>
                <c:pt idx="4">
                  <c:v>22.973817411887808</c:v>
                </c:pt>
                <c:pt idx="5">
                  <c:v>22.901468783495943</c:v>
                </c:pt>
                <c:pt idx="6">
                  <c:v>22.829484820358061</c:v>
                </c:pt>
                <c:pt idx="7">
                  <c:v>22.75786560441793</c:v>
                </c:pt>
                <c:pt idx="8">
                  <c:v>22.686611217228005</c:v>
                </c:pt>
                <c:pt idx="9">
                  <c:v>22.615721739949663</c:v>
                </c:pt>
                <c:pt idx="10">
                  <c:v>22.545197253352512</c:v>
                </c:pt>
                <c:pt idx="11">
                  <c:v>22.475037837814057</c:v>
                </c:pt>
                <c:pt idx="12">
                  <c:v>22.405243573318785</c:v>
                </c:pt>
                <c:pt idx="13">
                  <c:v>22.335814539458511</c:v>
                </c:pt>
                <c:pt idx="14">
                  <c:v>22.266750815431237</c:v>
                </c:pt>
                <c:pt idx="15">
                  <c:v>22.198052480041042</c:v>
                </c:pt>
                <c:pt idx="16">
                  <c:v>22.129719611697624</c:v>
                </c:pt>
                <c:pt idx="17">
                  <c:v>22.061752288415732</c:v>
                </c:pt>
                <c:pt idx="18">
                  <c:v>21.994150587814829</c:v>
                </c:pt>
                <c:pt idx="19">
                  <c:v>21.926914587118745</c:v>
                </c:pt>
                <c:pt idx="20">
                  <c:v>21.860044363154998</c:v>
                </c:pt>
                <c:pt idx="21">
                  <c:v>21.79353999235434</c:v>
                </c:pt>
                <c:pt idx="22">
                  <c:v>21.727401550750869</c:v>
                </c:pt>
                <c:pt idx="23">
                  <c:v>21.661629113981007</c:v>
                </c:pt>
                <c:pt idx="24">
                  <c:v>21.596222757283158</c:v>
                </c:pt>
                <c:pt idx="25">
                  <c:v>21.531182555497708</c:v>
                </c:pt>
                <c:pt idx="26">
                  <c:v>21.466508583066002</c:v>
                </c:pt>
                <c:pt idx="27">
                  <c:v>21.402200914030459</c:v>
                </c:pt>
                <c:pt idx="28">
                  <c:v>21.338259622033775</c:v>
                </c:pt>
                <c:pt idx="29">
                  <c:v>21.274684780318807</c:v>
                </c:pt>
                <c:pt idx="30">
                  <c:v>21.211476461727898</c:v>
                </c:pt>
                <c:pt idx="31">
                  <c:v>21.148634738702526</c:v>
                </c:pt>
                <c:pt idx="32">
                  <c:v>21.086159683283199</c:v>
                </c:pt>
                <c:pt idx="33">
                  <c:v>21.024051367108427</c:v>
                </c:pt>
                <c:pt idx="34">
                  <c:v>20.962309861414951</c:v>
                </c:pt>
                <c:pt idx="35">
                  <c:v>20.900935237037061</c:v>
                </c:pt>
                <c:pt idx="36">
                  <c:v>20.839927564406139</c:v>
                </c:pt>
                <c:pt idx="37">
                  <c:v>20.779286913550436</c:v>
                </c:pt>
                <c:pt idx="38">
                  <c:v>20.719013354094272</c:v>
                </c:pt>
                <c:pt idx="39">
                  <c:v>20.65910695525838</c:v>
                </c:pt>
                <c:pt idx="40">
                  <c:v>20.599567785858881</c:v>
                </c:pt>
                <c:pt idx="41">
                  <c:v>20.540395914306941</c:v>
                </c:pt>
                <c:pt idx="42">
                  <c:v>20.481591408608779</c:v>
                </c:pt>
                <c:pt idx="43">
                  <c:v>20.423154336364746</c:v>
                </c:pt>
                <c:pt idx="44">
                  <c:v>20.365084764769676</c:v>
                </c:pt>
                <c:pt idx="45">
                  <c:v>20.307382760611404</c:v>
                </c:pt>
                <c:pt idx="46">
                  <c:v>20.250048390271786</c:v>
                </c:pt>
                <c:pt idx="47">
                  <c:v>20.193081719725228</c:v>
                </c:pt>
                <c:pt idx="48">
                  <c:v>20.13648281453834</c:v>
                </c:pt>
                <c:pt idx="49">
                  <c:v>20.080251739870391</c:v>
                </c:pt>
                <c:pt idx="50">
                  <c:v>20.024388560472175</c:v>
                </c:pt>
                <c:pt idx="51">
                  <c:v>19.968893340686122</c:v>
                </c:pt>
                <c:pt idx="52">
                  <c:v>19.91376614444539</c:v>
                </c:pt>
                <c:pt idx="53">
                  <c:v>19.859007035273862</c:v>
                </c:pt>
                <c:pt idx="54">
                  <c:v>19.804616076286152</c:v>
                </c:pt>
                <c:pt idx="55">
                  <c:v>19.750593330186348</c:v>
                </c:pt>
                <c:pt idx="56">
                  <c:v>19.696938859268471</c:v>
                </c:pt>
                <c:pt idx="57">
                  <c:v>19.64365272541545</c:v>
                </c:pt>
                <c:pt idx="58">
                  <c:v>19.590734990099463</c:v>
                </c:pt>
                <c:pt idx="59">
                  <c:v>19.538185714381143</c:v>
                </c:pt>
                <c:pt idx="60">
                  <c:v>19.486004958909234</c:v>
                </c:pt>
                <c:pt idx="61">
                  <c:v>19.434192783920253</c:v>
                </c:pt>
                <c:pt idx="62">
                  <c:v>19.382749249238373</c:v>
                </c:pt>
                <c:pt idx="63">
                  <c:v>19.331674414274858</c:v>
                </c:pt>
                <c:pt idx="64">
                  <c:v>19.28096833802806</c:v>
                </c:pt>
                <c:pt idx="65">
                  <c:v>19.230631079082286</c:v>
                </c:pt>
                <c:pt idx="66">
                  <c:v>19.180662695608476</c:v>
                </c:pt>
                <c:pt idx="67">
                  <c:v>19.13106324536318</c:v>
                </c:pt>
                <c:pt idx="68">
                  <c:v>19.081832785688448</c:v>
                </c:pt>
                <c:pt idx="69">
                  <c:v>19.032971373511486</c:v>
                </c:pt>
                <c:pt idx="70">
                  <c:v>18.984479065344431</c:v>
                </c:pt>
                <c:pt idx="71">
                  <c:v>18.936355917283777</c:v>
                </c:pt>
                <c:pt idx="72">
                  <c:v>18.888601985010382</c:v>
                </c:pt>
                <c:pt idx="73">
                  <c:v>18.841217323788783</c:v>
                </c:pt>
                <c:pt idx="74">
                  <c:v>18.794201988467307</c:v>
                </c:pt>
                <c:pt idx="75">
                  <c:v>18.747556033477167</c:v>
                </c:pt>
                <c:pt idx="76">
                  <c:v>18.701279512832912</c:v>
                </c:pt>
                <c:pt idx="77">
                  <c:v>18.655372480131405</c:v>
                </c:pt>
                <c:pt idx="78">
                  <c:v>18.609834988551938</c:v>
                </c:pt>
                <c:pt idx="79">
                  <c:v>18.564667090855892</c:v>
                </c:pt>
                <c:pt idx="80">
                  <c:v>18.519868839386049</c:v>
                </c:pt>
                <c:pt idx="81">
                  <c:v>18.475440286066828</c:v>
                </c:pt>
                <c:pt idx="82">
                  <c:v>18.431381482403822</c:v>
                </c:pt>
                <c:pt idx="83">
                  <c:v>18.387692479483235</c:v>
                </c:pt>
                <c:pt idx="84">
                  <c:v>18.344373327971766</c:v>
                </c:pt>
                <c:pt idx="85">
                  <c:v>18.301424078116611</c:v>
                </c:pt>
                <c:pt idx="86">
                  <c:v>18.258844779744436</c:v>
                </c:pt>
                <c:pt idx="87">
                  <c:v>18.216635482262063</c:v>
                </c:pt>
                <c:pt idx="88">
                  <c:v>18.174796234655219</c:v>
                </c:pt>
                <c:pt idx="89">
                  <c:v>18.1333270854891</c:v>
                </c:pt>
                <c:pt idx="90">
                  <c:v>18.092228082907354</c:v>
                </c:pt>
                <c:pt idx="91">
                  <c:v>18.051499274632192</c:v>
                </c:pt>
                <c:pt idx="92">
                  <c:v>18.011140707964387</c:v>
                </c:pt>
                <c:pt idx="93">
                  <c:v>17.971152429782251</c:v>
                </c:pt>
                <c:pt idx="94">
                  <c:v>17.931534486542091</c:v>
                </c:pt>
                <c:pt idx="95">
                  <c:v>17.892286924277641</c:v>
                </c:pt>
                <c:pt idx="96">
                  <c:v>17.853409788599492</c:v>
                </c:pt>
                <c:pt idx="97">
                  <c:v>17.814903124695661</c:v>
                </c:pt>
                <c:pt idx="98">
                  <c:v>17.776766977330112</c:v>
                </c:pt>
                <c:pt idx="99">
                  <c:v>17.739001390843782</c:v>
                </c:pt>
                <c:pt idx="100">
                  <c:v>17.701606409153442</c:v>
                </c:pt>
                <c:pt idx="101">
                  <c:v>17.664582075751809</c:v>
                </c:pt>
                <c:pt idx="102">
                  <c:v>17.627928433707325</c:v>
                </c:pt>
                <c:pt idx="103">
                  <c:v>17.59164552566358</c:v>
                </c:pt>
                <c:pt idx="104">
                  <c:v>17.555733393839432</c:v>
                </c:pt>
                <c:pt idx="105">
                  <c:v>17.520192080028551</c:v>
                </c:pt>
                <c:pt idx="106">
                  <c:v>17.485021625599302</c:v>
                </c:pt>
                <c:pt idx="107">
                  <c:v>17.450222071494409</c:v>
                </c:pt>
                <c:pt idx="108">
                  <c:v>17.415793458230723</c:v>
                </c:pt>
                <c:pt idx="109">
                  <c:v>17.381735825899</c:v>
                </c:pt>
                <c:pt idx="110">
                  <c:v>17.348049214163893</c:v>
                </c:pt>
                <c:pt idx="111">
                  <c:v>17.314733662263279</c:v>
                </c:pt>
                <c:pt idx="112">
                  <c:v>17.281789209008366</c:v>
                </c:pt>
                <c:pt idx="113">
                  <c:v>17.249215892783468</c:v>
                </c:pt>
                <c:pt idx="114">
                  <c:v>17.217013751545323</c:v>
                </c:pt>
                <c:pt idx="115">
                  <c:v>17.185182822823663</c:v>
                </c:pt>
                <c:pt idx="116">
                  <c:v>17.153723143720526</c:v>
                </c:pt>
                <c:pt idx="117">
                  <c:v>17.122634750909583</c:v>
                </c:pt>
                <c:pt idx="118">
                  <c:v>17.091917680637152</c:v>
                </c:pt>
                <c:pt idx="119">
                  <c:v>17.061571968720614</c:v>
                </c:pt>
                <c:pt idx="120">
                  <c:v>17.031597650549315</c:v>
                </c:pt>
                <c:pt idx="121">
                  <c:v>17.001994761083665</c:v>
                </c:pt>
                <c:pt idx="122">
                  <c:v>16.972763334855244</c:v>
                </c:pt>
                <c:pt idx="123">
                  <c:v>16.943903405966466</c:v>
                </c:pt>
                <c:pt idx="124">
                  <c:v>16.915415008090463</c:v>
                </c:pt>
                <c:pt idx="125">
                  <c:v>16.887298174470857</c:v>
                </c:pt>
                <c:pt idx="126">
                  <c:v>16.859552937921649</c:v>
                </c:pt>
                <c:pt idx="127">
                  <c:v>16.832179330826875</c:v>
                </c:pt>
                <c:pt idx="128">
                  <c:v>16.805177385140496</c:v>
                </c:pt>
                <c:pt idx="129">
                  <c:v>16.778547132386166</c:v>
                </c:pt>
                <c:pt idx="130">
                  <c:v>16.752288603657348</c:v>
                </c:pt>
                <c:pt idx="131">
                  <c:v>16.726401829616293</c:v>
                </c:pt>
                <c:pt idx="132">
                  <c:v>16.700886840495286</c:v>
                </c:pt>
                <c:pt idx="133">
                  <c:v>16.675743666094945</c:v>
                </c:pt>
                <c:pt idx="134">
                  <c:v>16.650972335785127</c:v>
                </c:pt>
                <c:pt idx="135">
                  <c:v>16.626572878504021</c:v>
                </c:pt>
                <c:pt idx="136">
                  <c:v>16.602545322758601</c:v>
                </c:pt>
                <c:pt idx="137">
                  <c:v>16.57888969662406</c:v>
                </c:pt>
                <c:pt idx="138">
                  <c:v>16.555606027743806</c:v>
                </c:pt>
                <c:pt idx="139">
                  <c:v>16.53269434332924</c:v>
                </c:pt>
                <c:pt idx="140">
                  <c:v>16.51015467015975</c:v>
                </c:pt>
                <c:pt idx="141">
                  <c:v>16.487987034582261</c:v>
                </c:pt>
                <c:pt idx="142">
                  <c:v>16.466191462511119</c:v>
                </c:pt>
                <c:pt idx="143">
                  <c:v>16.444767979428548</c:v>
                </c:pt>
                <c:pt idx="144">
                  <c:v>16.423716610383394</c:v>
                </c:pt>
                <c:pt idx="145">
                  <c:v>16.403037379992043</c:v>
                </c:pt>
                <c:pt idx="146">
                  <c:v>16.382730312437729</c:v>
                </c:pt>
                <c:pt idx="147">
                  <c:v>16.362795431470431</c:v>
                </c:pt>
                <c:pt idx="148">
                  <c:v>16.343232760406977</c:v>
                </c:pt>
                <c:pt idx="149">
                  <c:v>16.324042322130481</c:v>
                </c:pt>
                <c:pt idx="150">
                  <c:v>16.305224139090683</c:v>
                </c:pt>
                <c:pt idx="151">
                  <c:v>16.286778233303494</c:v>
                </c:pt>
                <c:pt idx="152">
                  <c:v>16.268704626350882</c:v>
                </c:pt>
                <c:pt idx="153">
                  <c:v>16.251003339381214</c:v>
                </c:pt>
                <c:pt idx="154">
                  <c:v>16.233674393108117</c:v>
                </c:pt>
                <c:pt idx="155">
                  <c:v>16.216717807811733</c:v>
                </c:pt>
                <c:pt idx="156">
                  <c:v>16.200133603337122</c:v>
                </c:pt>
                <c:pt idx="157">
                  <c:v>16.183921799095629</c:v>
                </c:pt>
                <c:pt idx="158">
                  <c:v>16.168082414063406</c:v>
                </c:pt>
                <c:pt idx="159">
                  <c:v>16.152615466782322</c:v>
                </c:pt>
                <c:pt idx="160">
                  <c:v>16.137520975359052</c:v>
                </c:pt>
                <c:pt idx="161">
                  <c:v>16.122798957465989</c:v>
                </c:pt>
                <c:pt idx="162">
                  <c:v>16.108449430339761</c:v>
                </c:pt>
                <c:pt idx="163">
                  <c:v>16.094472410782714</c:v>
                </c:pt>
                <c:pt idx="164">
                  <c:v>16.080867915161321</c:v>
                </c:pt>
                <c:pt idx="165">
                  <c:v>16.067635959407085</c:v>
                </c:pt>
                <c:pt idx="166">
                  <c:v>16.054776559015977</c:v>
                </c:pt>
                <c:pt idx="167">
                  <c:v>16.042289729048662</c:v>
                </c:pt>
                <c:pt idx="168">
                  <c:v>16.030175484130041</c:v>
                </c:pt>
                <c:pt idx="169">
                  <c:v>16.018433838449596</c:v>
                </c:pt>
                <c:pt idx="170">
                  <c:v>16.00706480576082</c:v>
                </c:pt>
                <c:pt idx="171">
                  <c:v>15.99606839938167</c:v>
                </c:pt>
                <c:pt idx="172">
                  <c:v>15.985444632193776</c:v>
                </c:pt>
                <c:pt idx="173">
                  <c:v>15.975193516643344</c:v>
                </c:pt>
                <c:pt idx="174">
                  <c:v>15.965315064740025</c:v>
                </c:pt>
                <c:pt idx="175">
                  <c:v>15.955809288057708</c:v>
                </c:pt>
                <c:pt idx="176">
                  <c:v>15.946676197734064</c:v>
                </c:pt>
                <c:pt idx="177">
                  <c:v>15.937915804470435</c:v>
                </c:pt>
                <c:pt idx="178">
                  <c:v>15.929528118531721</c:v>
                </c:pt>
                <c:pt idx="179">
                  <c:v>15.921513149746602</c:v>
                </c:pt>
                <c:pt idx="180">
                  <c:v>15.913870907507544</c:v>
                </c:pt>
                <c:pt idx="181">
                  <c:v>15.906601400770114</c:v>
                </c:pt>
                <c:pt idx="182">
                  <c:v>15.899704638053549</c:v>
                </c:pt>
                <c:pt idx="183">
                  <c:v>15.893180627440529</c:v>
                </c:pt>
                <c:pt idx="184">
                  <c:v>15.887029376577061</c:v>
                </c:pt>
                <c:pt idx="185">
                  <c:v>15.881250892672597</c:v>
                </c:pt>
                <c:pt idx="186">
                  <c:v>15.875845182499575</c:v>
                </c:pt>
                <c:pt idx="187">
                  <c:v>15.870812252393989</c:v>
                </c:pt>
                <c:pt idx="188">
                  <c:v>15.866152108254823</c:v>
                </c:pt>
                <c:pt idx="189">
                  <c:v>15.861864755544389</c:v>
                </c:pt>
                <c:pt idx="190">
                  <c:v>15.857950199288098</c:v>
                </c:pt>
                <c:pt idx="191">
                  <c:v>15.854408444074352</c:v>
                </c:pt>
                <c:pt idx="192">
                  <c:v>15.851239494054767</c:v>
                </c:pt>
                <c:pt idx="193">
                  <c:v>15.848443352943832</c:v>
                </c:pt>
                <c:pt idx="194">
                  <c:v>15.846020024019481</c:v>
                </c:pt>
                <c:pt idx="195">
                  <c:v>15.843969510122179</c:v>
                </c:pt>
                <c:pt idx="196">
                  <c:v>15.84229181365572</c:v>
                </c:pt>
                <c:pt idx="197">
                  <c:v>15.84098693658666</c:v>
                </c:pt>
                <c:pt idx="198">
                  <c:v>15.840054880444768</c:v>
                </c:pt>
                <c:pt idx="199">
                  <c:v>15.839495646322575</c:v>
                </c:pt>
                <c:pt idx="200">
                  <c:v>15.839309234875714</c:v>
                </c:pt>
                <c:pt idx="201">
                  <c:v>15.839495646322575</c:v>
                </c:pt>
                <c:pt idx="202">
                  <c:v>15.840054880444768</c:v>
                </c:pt>
                <c:pt idx="203">
                  <c:v>15.84098693658666</c:v>
                </c:pt>
                <c:pt idx="204">
                  <c:v>15.84229181365572</c:v>
                </c:pt>
                <c:pt idx="205">
                  <c:v>15.843969510122179</c:v>
                </c:pt>
                <c:pt idx="206">
                  <c:v>15.846020024019481</c:v>
                </c:pt>
                <c:pt idx="207">
                  <c:v>15.848443352943832</c:v>
                </c:pt>
                <c:pt idx="208">
                  <c:v>15.851239494054767</c:v>
                </c:pt>
                <c:pt idx="209">
                  <c:v>15.854408444074352</c:v>
                </c:pt>
                <c:pt idx="210">
                  <c:v>15.857950199288098</c:v>
                </c:pt>
                <c:pt idx="211">
                  <c:v>15.861864755544389</c:v>
                </c:pt>
                <c:pt idx="212">
                  <c:v>15.866152108254823</c:v>
                </c:pt>
                <c:pt idx="213">
                  <c:v>15.870812252393989</c:v>
                </c:pt>
                <c:pt idx="214">
                  <c:v>15.875845182499575</c:v>
                </c:pt>
                <c:pt idx="215">
                  <c:v>15.881250892672597</c:v>
                </c:pt>
                <c:pt idx="216">
                  <c:v>15.887029376577061</c:v>
                </c:pt>
                <c:pt idx="217">
                  <c:v>15.893180627440529</c:v>
                </c:pt>
                <c:pt idx="218">
                  <c:v>15.899704638053549</c:v>
                </c:pt>
                <c:pt idx="219">
                  <c:v>15.906601400770114</c:v>
                </c:pt>
                <c:pt idx="220">
                  <c:v>15.913870907507544</c:v>
                </c:pt>
                <c:pt idx="221">
                  <c:v>15.921513149746602</c:v>
                </c:pt>
                <c:pt idx="222">
                  <c:v>15.929528118531721</c:v>
                </c:pt>
                <c:pt idx="223">
                  <c:v>15.937915804470435</c:v>
                </c:pt>
                <c:pt idx="224">
                  <c:v>15.946676197734064</c:v>
                </c:pt>
                <c:pt idx="225">
                  <c:v>15.955809288057708</c:v>
                </c:pt>
                <c:pt idx="226">
                  <c:v>15.965315064740025</c:v>
                </c:pt>
                <c:pt idx="227">
                  <c:v>15.975193516643344</c:v>
                </c:pt>
                <c:pt idx="228">
                  <c:v>15.985444632193776</c:v>
                </c:pt>
                <c:pt idx="229">
                  <c:v>15.99606839938167</c:v>
                </c:pt>
                <c:pt idx="230">
                  <c:v>16.00706480576082</c:v>
                </c:pt>
                <c:pt idx="231">
                  <c:v>16.018433838449596</c:v>
                </c:pt>
                <c:pt idx="232">
                  <c:v>16.030175484130041</c:v>
                </c:pt>
                <c:pt idx="233">
                  <c:v>16.042289729048662</c:v>
                </c:pt>
                <c:pt idx="234">
                  <c:v>16.054776559015977</c:v>
                </c:pt>
                <c:pt idx="235">
                  <c:v>16.067635959407085</c:v>
                </c:pt>
                <c:pt idx="236">
                  <c:v>16.080867915161321</c:v>
                </c:pt>
                <c:pt idx="237">
                  <c:v>16.094472410782714</c:v>
                </c:pt>
                <c:pt idx="238">
                  <c:v>16.108449430339874</c:v>
                </c:pt>
                <c:pt idx="239">
                  <c:v>16.122798957465989</c:v>
                </c:pt>
                <c:pt idx="240">
                  <c:v>16.137520975359052</c:v>
                </c:pt>
                <c:pt idx="241">
                  <c:v>16.152615466782322</c:v>
                </c:pt>
                <c:pt idx="242">
                  <c:v>16.168082414063406</c:v>
                </c:pt>
                <c:pt idx="243">
                  <c:v>16.183921799095629</c:v>
                </c:pt>
                <c:pt idx="244">
                  <c:v>16.200133603337122</c:v>
                </c:pt>
                <c:pt idx="245">
                  <c:v>16.216717807811733</c:v>
                </c:pt>
                <c:pt idx="246">
                  <c:v>16.233674393108117</c:v>
                </c:pt>
                <c:pt idx="247">
                  <c:v>16.251003339381214</c:v>
                </c:pt>
                <c:pt idx="248">
                  <c:v>16.268704626350882</c:v>
                </c:pt>
                <c:pt idx="249">
                  <c:v>16.286778233303494</c:v>
                </c:pt>
                <c:pt idx="250">
                  <c:v>16.305224139090683</c:v>
                </c:pt>
                <c:pt idx="251">
                  <c:v>16.324042322130481</c:v>
                </c:pt>
                <c:pt idx="252">
                  <c:v>16.343232760406977</c:v>
                </c:pt>
                <c:pt idx="253">
                  <c:v>16.362795431470431</c:v>
                </c:pt>
                <c:pt idx="254">
                  <c:v>16.382730312437729</c:v>
                </c:pt>
                <c:pt idx="255">
                  <c:v>16.403037379992043</c:v>
                </c:pt>
                <c:pt idx="256">
                  <c:v>16.423716610383394</c:v>
                </c:pt>
                <c:pt idx="257">
                  <c:v>16.444767979428548</c:v>
                </c:pt>
                <c:pt idx="258">
                  <c:v>16.466191462511119</c:v>
                </c:pt>
                <c:pt idx="259">
                  <c:v>16.487987034582261</c:v>
                </c:pt>
                <c:pt idx="260">
                  <c:v>16.51015467015975</c:v>
                </c:pt>
                <c:pt idx="261">
                  <c:v>16.53269434332924</c:v>
                </c:pt>
                <c:pt idx="262">
                  <c:v>16.555606027743806</c:v>
                </c:pt>
                <c:pt idx="263">
                  <c:v>16.57888969662406</c:v>
                </c:pt>
                <c:pt idx="264">
                  <c:v>16.602545322758601</c:v>
                </c:pt>
                <c:pt idx="265">
                  <c:v>16.626572878504021</c:v>
                </c:pt>
                <c:pt idx="266">
                  <c:v>16.650972335785127</c:v>
                </c:pt>
                <c:pt idx="267">
                  <c:v>16.675743666094945</c:v>
                </c:pt>
                <c:pt idx="268">
                  <c:v>16.700886840495286</c:v>
                </c:pt>
                <c:pt idx="269">
                  <c:v>16.726401829616407</c:v>
                </c:pt>
                <c:pt idx="270">
                  <c:v>16.752288603657348</c:v>
                </c:pt>
                <c:pt idx="271">
                  <c:v>16.778547132386166</c:v>
                </c:pt>
                <c:pt idx="272">
                  <c:v>16.805177385140496</c:v>
                </c:pt>
                <c:pt idx="273">
                  <c:v>16.832179330826875</c:v>
                </c:pt>
                <c:pt idx="274">
                  <c:v>16.859552937921762</c:v>
                </c:pt>
                <c:pt idx="275">
                  <c:v>16.88729817447097</c:v>
                </c:pt>
                <c:pt idx="276">
                  <c:v>16.915415008090463</c:v>
                </c:pt>
                <c:pt idx="277">
                  <c:v>16.943903405966466</c:v>
                </c:pt>
                <c:pt idx="278">
                  <c:v>16.972763334855244</c:v>
                </c:pt>
                <c:pt idx="279">
                  <c:v>17.001994761083665</c:v>
                </c:pt>
                <c:pt idx="280">
                  <c:v>17.031597650549315</c:v>
                </c:pt>
                <c:pt idx="281">
                  <c:v>17.061571968720614</c:v>
                </c:pt>
                <c:pt idx="282">
                  <c:v>17.091917680637152</c:v>
                </c:pt>
                <c:pt idx="283">
                  <c:v>17.122634750909583</c:v>
                </c:pt>
                <c:pt idx="284">
                  <c:v>17.153723143720526</c:v>
                </c:pt>
                <c:pt idx="285">
                  <c:v>17.185182822823663</c:v>
                </c:pt>
                <c:pt idx="286">
                  <c:v>17.217013751545323</c:v>
                </c:pt>
                <c:pt idx="287">
                  <c:v>17.249215892783468</c:v>
                </c:pt>
                <c:pt idx="288">
                  <c:v>17.281789209008366</c:v>
                </c:pt>
                <c:pt idx="289">
                  <c:v>17.314733662263279</c:v>
                </c:pt>
                <c:pt idx="290">
                  <c:v>17.348049214163893</c:v>
                </c:pt>
                <c:pt idx="291">
                  <c:v>17.381735825899</c:v>
                </c:pt>
                <c:pt idx="292">
                  <c:v>17.415793458230723</c:v>
                </c:pt>
                <c:pt idx="293">
                  <c:v>17.450222071494409</c:v>
                </c:pt>
                <c:pt idx="294">
                  <c:v>17.485021625599302</c:v>
                </c:pt>
                <c:pt idx="295">
                  <c:v>17.520192080028551</c:v>
                </c:pt>
                <c:pt idx="296">
                  <c:v>17.555733393839432</c:v>
                </c:pt>
                <c:pt idx="297">
                  <c:v>17.59164552566358</c:v>
                </c:pt>
                <c:pt idx="298">
                  <c:v>17.627928433707325</c:v>
                </c:pt>
                <c:pt idx="299">
                  <c:v>17.664582075751809</c:v>
                </c:pt>
                <c:pt idx="300">
                  <c:v>17.701606409153442</c:v>
                </c:pt>
                <c:pt idx="301">
                  <c:v>17.739001390843782</c:v>
                </c:pt>
                <c:pt idx="302">
                  <c:v>17.776766977330112</c:v>
                </c:pt>
                <c:pt idx="303">
                  <c:v>17.814903124695661</c:v>
                </c:pt>
                <c:pt idx="304">
                  <c:v>17.853409788599606</c:v>
                </c:pt>
                <c:pt idx="305">
                  <c:v>17.892286924277641</c:v>
                </c:pt>
                <c:pt idx="306">
                  <c:v>17.931534486542205</c:v>
                </c:pt>
                <c:pt idx="307">
                  <c:v>17.971152429782251</c:v>
                </c:pt>
                <c:pt idx="308">
                  <c:v>18.011140707964387</c:v>
                </c:pt>
                <c:pt idx="309">
                  <c:v>18.051499274632192</c:v>
                </c:pt>
                <c:pt idx="310">
                  <c:v>18.092228082907354</c:v>
                </c:pt>
                <c:pt idx="311">
                  <c:v>18.1333270854891</c:v>
                </c:pt>
                <c:pt idx="312">
                  <c:v>18.174796234655332</c:v>
                </c:pt>
                <c:pt idx="313">
                  <c:v>18.216635482262063</c:v>
                </c:pt>
                <c:pt idx="314">
                  <c:v>18.258844779744436</c:v>
                </c:pt>
                <c:pt idx="315">
                  <c:v>18.301424078116611</c:v>
                </c:pt>
                <c:pt idx="316">
                  <c:v>18.34437332797188</c:v>
                </c:pt>
                <c:pt idx="317">
                  <c:v>18.387692479483235</c:v>
                </c:pt>
                <c:pt idx="318">
                  <c:v>18.431381482403822</c:v>
                </c:pt>
                <c:pt idx="319">
                  <c:v>18.475440286066828</c:v>
                </c:pt>
                <c:pt idx="320">
                  <c:v>18.519868839386049</c:v>
                </c:pt>
                <c:pt idx="321">
                  <c:v>18.564667090855892</c:v>
                </c:pt>
                <c:pt idx="322">
                  <c:v>18.609834988551938</c:v>
                </c:pt>
                <c:pt idx="323">
                  <c:v>18.655372480131405</c:v>
                </c:pt>
                <c:pt idx="324">
                  <c:v>18.701279512832912</c:v>
                </c:pt>
                <c:pt idx="325">
                  <c:v>18.747556033477281</c:v>
                </c:pt>
                <c:pt idx="326">
                  <c:v>18.794201988467307</c:v>
                </c:pt>
                <c:pt idx="327">
                  <c:v>18.841217323788783</c:v>
                </c:pt>
                <c:pt idx="328">
                  <c:v>18.888601985010382</c:v>
                </c:pt>
                <c:pt idx="329">
                  <c:v>18.936355917283777</c:v>
                </c:pt>
                <c:pt idx="330">
                  <c:v>18.984479065344431</c:v>
                </c:pt>
                <c:pt idx="331">
                  <c:v>19.032971373511486</c:v>
                </c:pt>
                <c:pt idx="332">
                  <c:v>19.081832785688448</c:v>
                </c:pt>
                <c:pt idx="333">
                  <c:v>19.13106324536318</c:v>
                </c:pt>
                <c:pt idx="334">
                  <c:v>19.180662695608589</c:v>
                </c:pt>
                <c:pt idx="335">
                  <c:v>19.230631079082286</c:v>
                </c:pt>
                <c:pt idx="336">
                  <c:v>19.28096833802806</c:v>
                </c:pt>
                <c:pt idx="337">
                  <c:v>19.331674414274971</c:v>
                </c:pt>
                <c:pt idx="338">
                  <c:v>19.382749249238373</c:v>
                </c:pt>
                <c:pt idx="339">
                  <c:v>19.434192783920253</c:v>
                </c:pt>
                <c:pt idx="340">
                  <c:v>19.486004958909234</c:v>
                </c:pt>
                <c:pt idx="341">
                  <c:v>19.538185714381257</c:v>
                </c:pt>
                <c:pt idx="342">
                  <c:v>19.590734990099577</c:v>
                </c:pt>
                <c:pt idx="343">
                  <c:v>19.64365272541545</c:v>
                </c:pt>
                <c:pt idx="344">
                  <c:v>19.696938859268471</c:v>
                </c:pt>
                <c:pt idx="345">
                  <c:v>19.750593330186348</c:v>
                </c:pt>
                <c:pt idx="346">
                  <c:v>19.804616076286152</c:v>
                </c:pt>
                <c:pt idx="347">
                  <c:v>19.859007035273862</c:v>
                </c:pt>
                <c:pt idx="348">
                  <c:v>19.91376614444539</c:v>
                </c:pt>
                <c:pt idx="349">
                  <c:v>19.968893340686122</c:v>
                </c:pt>
                <c:pt idx="350">
                  <c:v>20.024388560472175</c:v>
                </c:pt>
                <c:pt idx="351">
                  <c:v>20.080251739870391</c:v>
                </c:pt>
                <c:pt idx="352">
                  <c:v>20.13648281453834</c:v>
                </c:pt>
                <c:pt idx="353">
                  <c:v>20.193081719725228</c:v>
                </c:pt>
                <c:pt idx="354">
                  <c:v>20.2500483902719</c:v>
                </c:pt>
                <c:pt idx="355">
                  <c:v>20.307382760611517</c:v>
                </c:pt>
                <c:pt idx="356">
                  <c:v>20.365084764769676</c:v>
                </c:pt>
                <c:pt idx="357">
                  <c:v>20.423154336364746</c:v>
                </c:pt>
                <c:pt idx="358">
                  <c:v>20.481591408608779</c:v>
                </c:pt>
                <c:pt idx="359">
                  <c:v>20.540395914307055</c:v>
                </c:pt>
                <c:pt idx="360">
                  <c:v>20.599567785858994</c:v>
                </c:pt>
                <c:pt idx="361">
                  <c:v>20.659106955258494</c:v>
                </c:pt>
                <c:pt idx="362">
                  <c:v>20.719013354094386</c:v>
                </c:pt>
                <c:pt idx="363">
                  <c:v>20.779286913550436</c:v>
                </c:pt>
                <c:pt idx="364">
                  <c:v>20.839927564406139</c:v>
                </c:pt>
                <c:pt idx="365">
                  <c:v>20.900935237037061</c:v>
                </c:pt>
                <c:pt idx="366">
                  <c:v>20.962309861414951</c:v>
                </c:pt>
                <c:pt idx="367">
                  <c:v>21.024051367108427</c:v>
                </c:pt>
                <c:pt idx="368">
                  <c:v>21.086159683283199</c:v>
                </c:pt>
                <c:pt idx="369">
                  <c:v>21.14863473870264</c:v>
                </c:pt>
                <c:pt idx="370">
                  <c:v>21.211476461727898</c:v>
                </c:pt>
                <c:pt idx="371">
                  <c:v>21.274684780318807</c:v>
                </c:pt>
                <c:pt idx="372">
                  <c:v>21.338259622033888</c:v>
                </c:pt>
                <c:pt idx="373">
                  <c:v>21.402200914030459</c:v>
                </c:pt>
                <c:pt idx="374">
                  <c:v>21.466508583066002</c:v>
                </c:pt>
                <c:pt idx="375">
                  <c:v>21.531182555497708</c:v>
                </c:pt>
                <c:pt idx="376">
                  <c:v>21.596222757283158</c:v>
                </c:pt>
                <c:pt idx="377">
                  <c:v>21.661629113981007</c:v>
                </c:pt>
                <c:pt idx="378">
                  <c:v>21.727401550750869</c:v>
                </c:pt>
                <c:pt idx="379">
                  <c:v>21.793539992354454</c:v>
                </c:pt>
                <c:pt idx="380">
                  <c:v>21.860044363154998</c:v>
                </c:pt>
                <c:pt idx="381">
                  <c:v>21.926914587118745</c:v>
                </c:pt>
                <c:pt idx="382">
                  <c:v>21.994150587814943</c:v>
                </c:pt>
                <c:pt idx="383">
                  <c:v>22.061752288415732</c:v>
                </c:pt>
                <c:pt idx="384">
                  <c:v>22.129719611697624</c:v>
                </c:pt>
                <c:pt idx="385">
                  <c:v>22.198052480041042</c:v>
                </c:pt>
                <c:pt idx="386">
                  <c:v>22.266750815431237</c:v>
                </c:pt>
                <c:pt idx="387">
                  <c:v>22.335814539458511</c:v>
                </c:pt>
                <c:pt idx="388">
                  <c:v>22.405243573318785</c:v>
                </c:pt>
                <c:pt idx="389">
                  <c:v>22.475037837814057</c:v>
                </c:pt>
                <c:pt idx="390">
                  <c:v>22.545197253352512</c:v>
                </c:pt>
                <c:pt idx="391">
                  <c:v>22.615721739949663</c:v>
                </c:pt>
                <c:pt idx="392">
                  <c:v>22.686611217228005</c:v>
                </c:pt>
                <c:pt idx="393">
                  <c:v>22.75786560441793</c:v>
                </c:pt>
                <c:pt idx="394">
                  <c:v>22.829484820358175</c:v>
                </c:pt>
                <c:pt idx="395">
                  <c:v>22.901468783495943</c:v>
                </c:pt>
                <c:pt idx="396">
                  <c:v>22.973817411887808</c:v>
                </c:pt>
                <c:pt idx="397">
                  <c:v>23.046530623200056</c:v>
                </c:pt>
                <c:pt idx="398">
                  <c:v>23.119608334708573</c:v>
                </c:pt>
                <c:pt idx="399">
                  <c:v>23.193050463300324</c:v>
                </c:pt>
                <c:pt idx="400">
                  <c:v>23.266856925472894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70E4-4AF0-A166-A00B1AF69E15}"/>
            </c:ext>
          </c:extLst>
        </c:ser>
        <c:ser>
          <c:idx val="0"/>
          <c:order val="18"/>
          <c:tx>
            <c:strRef>
              <c:f>Calculation3!$AF$5</c:f>
              <c:strCache>
                <c:ptCount val="1"/>
                <c:pt idx="0">
                  <c:v>z(Ex1)</c:v>
                </c:pt>
              </c:strCache>
            </c:strRef>
          </c:tx>
          <c:marker>
            <c:symbol val="none"/>
          </c:marker>
          <c:xVal>
            <c:numRef>
              <c:f>Calculation3!$AF$6:$AF$192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Calculation3!$AE$6:$AE$192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E4-4AF0-A166-A00B1AF69E15}"/>
            </c:ext>
          </c:extLst>
        </c:ser>
        <c:ser>
          <c:idx val="1"/>
          <c:order val="19"/>
          <c:tx>
            <c:strRef>
              <c:f>Calculation3!$AG$5</c:f>
              <c:strCache>
                <c:ptCount val="1"/>
                <c:pt idx="0">
                  <c:v>z0(Ex1)</c:v>
                </c:pt>
              </c:strCache>
            </c:strRef>
          </c:tx>
          <c:marker>
            <c:symbol val="none"/>
          </c:marker>
          <c:xVal>
            <c:numRef>
              <c:f>Calculation3!$AG$6:$AG$192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Calculation3!$AE$6:$AE$192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0E4-4AF0-A166-A00B1AF69E15}"/>
            </c:ext>
          </c:extLst>
        </c:ser>
        <c:ser>
          <c:idx val="2"/>
          <c:order val="20"/>
          <c:tx>
            <c:strRef>
              <c:f>Calculation3!$AI$5</c:f>
              <c:strCache>
                <c:ptCount val="1"/>
                <c:pt idx="0">
                  <c:v>z(Ex2)</c:v>
                </c:pt>
              </c:strCache>
            </c:strRef>
          </c:tx>
          <c:marker>
            <c:symbol val="none"/>
          </c:marker>
          <c:xVal>
            <c:numRef>
              <c:f>Calculation3!$AI$6:$AI$189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Calculation3!$AH$6:$AH$189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0E4-4AF0-A166-A00B1AF69E15}"/>
            </c:ext>
          </c:extLst>
        </c:ser>
        <c:ser>
          <c:idx val="3"/>
          <c:order val="21"/>
          <c:tx>
            <c:strRef>
              <c:f>Calculation3!$AK$5</c:f>
              <c:strCache>
                <c:ptCount val="1"/>
                <c:pt idx="0">
                  <c:v>z(Ex3)</c:v>
                </c:pt>
              </c:strCache>
            </c:strRef>
          </c:tx>
          <c:marker>
            <c:symbol val="none"/>
          </c:marker>
          <c:xVal>
            <c:numRef>
              <c:f>Calculation3!$AK$6:$AK$189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Calculation3!$AJ$6:$AJ$189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0E4-4AF0-A166-A00B1AF69E15}"/>
            </c:ext>
          </c:extLst>
        </c:ser>
        <c:ser>
          <c:idx val="4"/>
          <c:order val="22"/>
          <c:tx>
            <c:strRef>
              <c:f>Calculation3!$AM$5</c:f>
              <c:strCache>
                <c:ptCount val="1"/>
                <c:pt idx="0">
                  <c:v>z(Ex4)</c:v>
                </c:pt>
              </c:strCache>
            </c:strRef>
          </c:tx>
          <c:marker>
            <c:symbol val="none"/>
          </c:marker>
          <c:xVal>
            <c:numRef>
              <c:f>Calculation3!$AM$6:$AM$189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Calculation3!$AL$6:$AL$189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0E4-4AF0-A166-A00B1AF69E15}"/>
            </c:ext>
          </c:extLst>
        </c:ser>
        <c:ser>
          <c:idx val="5"/>
          <c:order val="23"/>
          <c:tx>
            <c:strRef>
              <c:f>Calculation3!$AO$5</c:f>
              <c:strCache>
                <c:ptCount val="1"/>
                <c:pt idx="0">
                  <c:v>z(Ex5)</c:v>
                </c:pt>
              </c:strCache>
            </c:strRef>
          </c:tx>
          <c:marker>
            <c:symbol val="none"/>
          </c:marker>
          <c:xVal>
            <c:numRef>
              <c:f>Calculation3!$AO$6:$AO$189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Calculation3!$AN$6:$AN$189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0E4-4AF0-A166-A00B1AF69E15}"/>
            </c:ext>
          </c:extLst>
        </c:ser>
        <c:ser>
          <c:idx val="7"/>
          <c:order val="24"/>
          <c:tx>
            <c:strRef>
              <c:f>Calculation3!$P$5</c:f>
              <c:strCache>
                <c:ptCount val="1"/>
                <c:pt idx="0">
                  <c:v>thetaCM=0</c:v>
                </c:pt>
              </c:strCache>
            </c:strRef>
          </c:tx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Calculation3!$P$6:$P$406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7.6864159750568888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2.7639179617912077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8.66696619292793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0E4-4AF0-A166-A00B1AF69E15}"/>
            </c:ext>
          </c:extLst>
        </c:ser>
        <c:ser>
          <c:idx val="6"/>
          <c:order val="25"/>
          <c:tx>
            <c:strRef>
              <c:f>Calculation3!$O$5</c:f>
              <c:strCache>
                <c:ptCount val="1"/>
                <c:pt idx="0">
                  <c:v>thetaCM = 0 </c:v>
                </c:pt>
              </c:strCache>
            </c:strRef>
          </c:tx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Calculation3!$O$6:$O$406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7.6864159750568888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2.7639179617912077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8.66696619292793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70E4-4AF0-A166-A00B1AF69E15}"/>
            </c:ext>
          </c:extLst>
        </c:ser>
        <c:ser>
          <c:idx val="8"/>
          <c:order val="26"/>
          <c:tx>
            <c:strRef>
              <c:f>Calculation3!$Q$5</c:f>
              <c:strCache>
                <c:ptCount val="1"/>
                <c:pt idx="0">
                  <c:v>Bore radius Boundary</c:v>
                </c:pt>
              </c:strCache>
            </c:strRef>
          </c:tx>
          <c:spPr>
            <a:ln w="952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Calculation3!$Q$6:$Q$406</c:f>
              <c:numCache>
                <c:formatCode>0.00</c:formatCode>
                <c:ptCount val="401"/>
                <c:pt idx="0">
                  <c:v>29.95501066678105</c:v>
                </c:pt>
                <c:pt idx="1">
                  <c:v>29.8597533305973</c:v>
                </c:pt>
                <c:pt idx="2">
                  <c:v>29.764964171588645</c:v>
                </c:pt>
                <c:pt idx="3">
                  <c:v>29.670643327298762</c:v>
                </c:pt>
                <c:pt idx="4">
                  <c:v>29.576790934645146</c:v>
                </c:pt>
                <c:pt idx="5">
                  <c:v>29.483407129918419</c:v>
                </c:pt>
                <c:pt idx="6">
                  <c:v>29.390492048781198</c:v>
                </c:pt>
                <c:pt idx="7">
                  <c:v>29.298045826266957</c:v>
                </c:pt>
                <c:pt idx="8">
                  <c:v>29.206068596779346</c:v>
                </c:pt>
                <c:pt idx="9">
                  <c:v>29.114560494091279</c:v>
                </c:pt>
                <c:pt idx="10">
                  <c:v>29.023521651343685</c:v>
                </c:pt>
                <c:pt idx="11">
                  <c:v>28.932952201044941</c:v>
                </c:pt>
                <c:pt idx="12">
                  <c:v>28.84285227506939</c:v>
                </c:pt>
                <c:pt idx="13">
                  <c:v>28.753222004657118</c:v>
                </c:pt>
                <c:pt idx="14">
                  <c:v>28.664061520412474</c:v>
                </c:pt>
                <c:pt idx="15">
                  <c:v>28.575370952303274</c:v>
                </c:pt>
                <c:pt idx="16">
                  <c:v>28.487150429659891</c:v>
                </c:pt>
                <c:pt idx="17">
                  <c:v>28.399400081174463</c:v>
                </c:pt>
                <c:pt idx="18">
                  <c:v>28.312120034899863</c:v>
                </c:pt>
                <c:pt idx="19">
                  <c:v>28.225310418248682</c:v>
                </c:pt>
                <c:pt idx="20">
                  <c:v>28.138971357992432</c:v>
                </c:pt>
                <c:pt idx="21">
                  <c:v>28.05310298026086</c:v>
                </c:pt>
                <c:pt idx="22">
                  <c:v>27.967705410540475</c:v>
                </c:pt>
                <c:pt idx="23">
                  <c:v>27.882778773674318</c:v>
                </c:pt>
                <c:pt idx="24">
                  <c:v>27.798323193860483</c:v>
                </c:pt>
                <c:pt idx="25">
                  <c:v>27.714338794651894</c:v>
                </c:pt>
                <c:pt idx="26">
                  <c:v>27.630825698954368</c:v>
                </c:pt>
                <c:pt idx="27">
                  <c:v>27.547784029027071</c:v>
                </c:pt>
                <c:pt idx="28">
                  <c:v>27.465213906480585</c:v>
                </c:pt>
                <c:pt idx="29">
                  <c:v>27.383115452276456</c:v>
                </c:pt>
                <c:pt idx="30">
                  <c:v>27.301488786726281</c:v>
                </c:pt>
                <c:pt idx="31">
                  <c:v>27.220334029491028</c:v>
                </c:pt>
                <c:pt idx="32">
                  <c:v>27.139651299579668</c:v>
                </c:pt>
                <c:pt idx="33">
                  <c:v>27.059440715348842</c:v>
                </c:pt>
                <c:pt idx="34">
                  <c:v>26.979702394501714</c:v>
                </c:pt>
                <c:pt idx="35">
                  <c:v>26.900436454087412</c:v>
                </c:pt>
                <c:pt idx="36">
                  <c:v>26.82164301049977</c:v>
                </c:pt>
                <c:pt idx="37">
                  <c:v>26.743322179476763</c:v>
                </c:pt>
                <c:pt idx="38">
                  <c:v>26.665474076099713</c:v>
                </c:pt>
                <c:pt idx="39">
                  <c:v>26.588098814792261</c:v>
                </c:pt>
                <c:pt idx="40">
                  <c:v>26.511196509319689</c:v>
                </c:pt>
                <c:pt idx="41">
                  <c:v>26.434767272788122</c:v>
                </c:pt>
                <c:pt idx="42">
                  <c:v>26.358811217643392</c:v>
                </c:pt>
                <c:pt idx="43">
                  <c:v>26.283328455670812</c:v>
                </c:pt>
                <c:pt idx="44">
                  <c:v>26.208319097993808</c:v>
                </c:pt>
                <c:pt idx="45">
                  <c:v>26.133783255073467</c:v>
                </c:pt>
                <c:pt idx="46">
                  <c:v>26.059721036707401</c:v>
                </c:pt>
                <c:pt idx="47">
                  <c:v>25.986132552029403</c:v>
                </c:pt>
                <c:pt idx="48">
                  <c:v>25.913017909508312</c:v>
                </c:pt>
                <c:pt idx="49">
                  <c:v>25.840377216947331</c:v>
                </c:pt>
                <c:pt idx="50">
                  <c:v>25.768210581483117</c:v>
                </c:pt>
                <c:pt idx="51">
                  <c:v>25.69651810958544</c:v>
                </c:pt>
                <c:pt idx="52">
                  <c:v>25.625299907055705</c:v>
                </c:pt>
                <c:pt idx="53">
                  <c:v>25.554556079026725</c:v>
                </c:pt>
                <c:pt idx="54">
                  <c:v>25.484286729961923</c:v>
                </c:pt>
                <c:pt idx="55">
                  <c:v>25.414491963654427</c:v>
                </c:pt>
                <c:pt idx="56">
                  <c:v>25.345171883226158</c:v>
                </c:pt>
                <c:pt idx="57">
                  <c:v>25.276326591127486</c:v>
                </c:pt>
                <c:pt idx="58">
                  <c:v>25.207956189136098</c:v>
                </c:pt>
                <c:pt idx="59">
                  <c:v>25.140060778356542</c:v>
                </c:pt>
                <c:pt idx="60">
                  <c:v>25.072640459219087</c:v>
                </c:pt>
                <c:pt idx="61">
                  <c:v>25.005695331479728</c:v>
                </c:pt>
                <c:pt idx="62">
                  <c:v>24.93922549421859</c:v>
                </c:pt>
                <c:pt idx="63">
                  <c:v>24.873231045839816</c:v>
                </c:pt>
                <c:pt idx="64">
                  <c:v>24.807712084070545</c:v>
                </c:pt>
                <c:pt idx="65">
                  <c:v>24.742668705960455</c:v>
                </c:pt>
                <c:pt idx="66">
                  <c:v>24.678101007880741</c:v>
                </c:pt>
                <c:pt idx="67">
                  <c:v>24.614009085523548</c:v>
                </c:pt>
                <c:pt idx="68">
                  <c:v>24.5503930339014</c:v>
                </c:pt>
                <c:pt idx="69">
                  <c:v>24.487252947346406</c:v>
                </c:pt>
                <c:pt idx="70">
                  <c:v>24.424588919509347</c:v>
                </c:pt>
                <c:pt idx="71">
                  <c:v>24.362401043359455</c:v>
                </c:pt>
                <c:pt idx="72">
                  <c:v>24.300689411183157</c:v>
                </c:pt>
                <c:pt idx="73">
                  <c:v>24.239454114584191</c:v>
                </c:pt>
                <c:pt idx="74">
                  <c:v>24.178695244481901</c:v>
                </c:pt>
                <c:pt idx="75">
                  <c:v>24.118412891111461</c:v>
                </c:pt>
                <c:pt idx="76">
                  <c:v>24.058607144022972</c:v>
                </c:pt>
                <c:pt idx="77">
                  <c:v>23.999278092080317</c:v>
                </c:pt>
                <c:pt idx="78">
                  <c:v>23.940425823461283</c:v>
                </c:pt>
                <c:pt idx="79">
                  <c:v>23.882050425656303</c:v>
                </c:pt>
                <c:pt idx="80">
                  <c:v>23.82415198546812</c:v>
                </c:pt>
                <c:pt idx="81">
                  <c:v>23.76673058901099</c:v>
                </c:pt>
                <c:pt idx="82">
                  <c:v>23.709786321710112</c:v>
                </c:pt>
                <c:pt idx="83">
                  <c:v>23.653319268301289</c:v>
                </c:pt>
                <c:pt idx="84">
                  <c:v>23.59732951282956</c:v>
                </c:pt>
                <c:pt idx="85">
                  <c:v>23.541817138649549</c:v>
                </c:pt>
                <c:pt idx="86">
                  <c:v>23.486782228423749</c:v>
                </c:pt>
                <c:pt idx="87">
                  <c:v>23.4322248641231</c:v>
                </c:pt>
                <c:pt idx="88">
                  <c:v>23.378145127025505</c:v>
                </c:pt>
                <c:pt idx="89">
                  <c:v>23.324543097715491</c:v>
                </c:pt>
                <c:pt idx="90">
                  <c:v>23.271418856083756</c:v>
                </c:pt>
                <c:pt idx="91">
                  <c:v>23.218772481326255</c:v>
                </c:pt>
                <c:pt idx="92">
                  <c:v>23.166604051944091</c:v>
                </c:pt>
                <c:pt idx="93">
                  <c:v>23.11491364574249</c:v>
                </c:pt>
                <c:pt idx="94">
                  <c:v>23.063701339830459</c:v>
                </c:pt>
                <c:pt idx="95">
                  <c:v>23.012967210620104</c:v>
                </c:pt>
                <c:pt idx="96">
                  <c:v>22.962711333826292</c:v>
                </c:pt>
                <c:pt idx="97">
                  <c:v>22.912933784465622</c:v>
                </c:pt>
                <c:pt idx="98">
                  <c:v>22.863634636856432</c:v>
                </c:pt>
                <c:pt idx="99">
                  <c:v>22.81481396461777</c:v>
                </c:pt>
                <c:pt idx="100">
                  <c:v>22.766471840669169</c:v>
                </c:pt>
                <c:pt idx="101">
                  <c:v>22.71860833723008</c:v>
                </c:pt>
                <c:pt idx="102">
                  <c:v>22.671223525819073</c:v>
                </c:pt>
                <c:pt idx="103">
                  <c:v>22.624317477253612</c:v>
                </c:pt>
                <c:pt idx="104">
                  <c:v>22.577890261649259</c:v>
                </c:pt>
                <c:pt idx="105">
                  <c:v>22.531941948419444</c:v>
                </c:pt>
                <c:pt idx="106">
                  <c:v>22.486472606274674</c:v>
                </c:pt>
                <c:pt idx="107">
                  <c:v>22.441482303222301</c:v>
                </c:pt>
                <c:pt idx="108">
                  <c:v>22.396971106565729</c:v>
                </c:pt>
                <c:pt idx="109">
                  <c:v>22.352939082904186</c:v>
                </c:pt>
                <c:pt idx="110">
                  <c:v>22.309386298131813</c:v>
                </c:pt>
                <c:pt idx="111">
                  <c:v>22.266312817437665</c:v>
                </c:pt>
                <c:pt idx="112">
                  <c:v>22.223718705305259</c:v>
                </c:pt>
                <c:pt idx="113">
                  <c:v>22.181604025511206</c:v>
                </c:pt>
                <c:pt idx="114">
                  <c:v>22.139968841126006</c:v>
                </c:pt>
                <c:pt idx="115">
                  <c:v>22.098813214512575</c:v>
                </c:pt>
                <c:pt idx="116">
                  <c:v>22.05813720732624</c:v>
                </c:pt>
                <c:pt idx="117">
                  <c:v>22.017940880514402</c:v>
                </c:pt>
                <c:pt idx="118">
                  <c:v>21.978224294315396</c:v>
                </c:pt>
                <c:pt idx="119">
                  <c:v>21.938987508259174</c:v>
                </c:pt>
                <c:pt idx="120">
                  <c:v>21.900230581165488</c:v>
                </c:pt>
                <c:pt idx="121">
                  <c:v>21.861953571144909</c:v>
                </c:pt>
                <c:pt idx="122">
                  <c:v>21.824156535596899</c:v>
                </c:pt>
                <c:pt idx="123">
                  <c:v>21.786839531210831</c:v>
                </c:pt>
                <c:pt idx="124">
                  <c:v>21.750002613964284</c:v>
                </c:pt>
                <c:pt idx="125">
                  <c:v>21.713645839123842</c:v>
                </c:pt>
                <c:pt idx="126">
                  <c:v>21.677769261243384</c:v>
                </c:pt>
                <c:pt idx="127">
                  <c:v>21.642372934164769</c:v>
                </c:pt>
                <c:pt idx="128">
                  <c:v>21.607456911016811</c:v>
                </c:pt>
                <c:pt idx="129">
                  <c:v>21.573021244215283</c:v>
                </c:pt>
                <c:pt idx="130">
                  <c:v>21.53906598546223</c:v>
                </c:pt>
                <c:pt idx="131">
                  <c:v>21.505591185745516</c:v>
                </c:pt>
                <c:pt idx="132">
                  <c:v>21.472596895338825</c:v>
                </c:pt>
                <c:pt idx="133">
                  <c:v>21.440083163800978</c:v>
                </c:pt>
                <c:pt idx="134">
                  <c:v>21.408050039975478</c:v>
                </c:pt>
                <c:pt idx="135">
                  <c:v>21.376497571990512</c:v>
                </c:pt>
                <c:pt idx="136">
                  <c:v>21.345425807258607</c:v>
                </c:pt>
                <c:pt idx="137">
                  <c:v>21.314834792475381</c:v>
                </c:pt>
                <c:pt idx="138">
                  <c:v>21.284724573620679</c:v>
                </c:pt>
                <c:pt idx="139">
                  <c:v>21.255095195956642</c:v>
                </c:pt>
                <c:pt idx="140">
                  <c:v>21.225946704028729</c:v>
                </c:pt>
                <c:pt idx="141">
                  <c:v>21.19727914166458</c:v>
                </c:pt>
                <c:pt idx="142">
                  <c:v>21.16909255197379</c:v>
                </c:pt>
                <c:pt idx="143">
                  <c:v>21.14138697734802</c:v>
                </c:pt>
                <c:pt idx="144">
                  <c:v>21.114162459459976</c:v>
                </c:pt>
                <c:pt idx="145">
                  <c:v>21.087419039263636</c:v>
                </c:pt>
                <c:pt idx="146">
                  <c:v>21.061156756994023</c:v>
                </c:pt>
                <c:pt idx="147">
                  <c:v>21.035375652166294</c:v>
                </c:pt>
                <c:pt idx="148">
                  <c:v>21.010075763575969</c:v>
                </c:pt>
                <c:pt idx="149">
                  <c:v>20.985257129298475</c:v>
                </c:pt>
                <c:pt idx="150">
                  <c:v>20.960919786689146</c:v>
                </c:pt>
                <c:pt idx="151">
                  <c:v>20.937063772382089</c:v>
                </c:pt>
                <c:pt idx="152">
                  <c:v>20.913689122290975</c:v>
                </c:pt>
                <c:pt idx="153">
                  <c:v>20.890795871608134</c:v>
                </c:pt>
                <c:pt idx="154">
                  <c:v>20.868384054804437</c:v>
                </c:pt>
                <c:pt idx="155">
                  <c:v>20.846453705628846</c:v>
                </c:pt>
                <c:pt idx="156">
                  <c:v>20.825004857108638</c:v>
                </c:pt>
                <c:pt idx="157">
                  <c:v>20.804037541548837</c:v>
                </c:pt>
                <c:pt idx="158">
                  <c:v>20.78355179053176</c:v>
                </c:pt>
                <c:pt idx="159">
                  <c:v>20.763547634917359</c:v>
                </c:pt>
                <c:pt idx="160">
                  <c:v>20.744025104842422</c:v>
                </c:pt>
                <c:pt idx="161">
                  <c:v>20.724984229720576</c:v>
                </c:pt>
                <c:pt idx="162">
                  <c:v>20.706425038242287</c:v>
                </c:pt>
                <c:pt idx="163">
                  <c:v>20.688347558374176</c:v>
                </c:pt>
                <c:pt idx="164">
                  <c:v>20.670751817359132</c:v>
                </c:pt>
                <c:pt idx="165">
                  <c:v>20.653637841715977</c:v>
                </c:pt>
                <c:pt idx="166">
                  <c:v>20.637005657239683</c:v>
                </c:pt>
                <c:pt idx="167">
                  <c:v>20.62085528900036</c:v>
                </c:pt>
                <c:pt idx="168">
                  <c:v>20.605186761343589</c:v>
                </c:pt>
                <c:pt idx="169">
                  <c:v>20.590000097890538</c:v>
                </c:pt>
                <c:pt idx="170">
                  <c:v>20.575295321536942</c:v>
                </c:pt>
                <c:pt idx="171">
                  <c:v>20.561072454453665</c:v>
                </c:pt>
                <c:pt idx="172">
                  <c:v>20.547331518086366</c:v>
                </c:pt>
                <c:pt idx="173">
                  <c:v>20.53407253315504</c:v>
                </c:pt>
                <c:pt idx="174">
                  <c:v>20.521295519654132</c:v>
                </c:pt>
                <c:pt idx="175">
                  <c:v>20.509000496852309</c:v>
                </c:pt>
                <c:pt idx="176">
                  <c:v>20.497187483292578</c:v>
                </c:pt>
                <c:pt idx="177">
                  <c:v>20.485856496791371</c:v>
                </c:pt>
                <c:pt idx="178">
                  <c:v>20.475007554439458</c:v>
                </c:pt>
                <c:pt idx="179">
                  <c:v>20.464640672601035</c:v>
                </c:pt>
                <c:pt idx="180">
                  <c:v>20.45475586691407</c:v>
                </c:pt>
                <c:pt idx="181">
                  <c:v>20.445353152289499</c:v>
                </c:pt>
                <c:pt idx="182">
                  <c:v>20.436432542912144</c:v>
                </c:pt>
                <c:pt idx="183">
                  <c:v>20.427994052239796</c:v>
                </c:pt>
                <c:pt idx="184">
                  <c:v>20.420037693003337</c:v>
                </c:pt>
                <c:pt idx="185">
                  <c:v>20.412563477206845</c:v>
                </c:pt>
                <c:pt idx="186">
                  <c:v>20.405571416127145</c:v>
                </c:pt>
                <c:pt idx="187">
                  <c:v>20.399061520314149</c:v>
                </c:pt>
                <c:pt idx="188">
                  <c:v>20.393033799590398</c:v>
                </c:pt>
                <c:pt idx="189">
                  <c:v>20.387488263050955</c:v>
                </c:pt>
                <c:pt idx="190">
                  <c:v>20.382424919063851</c:v>
                </c:pt>
                <c:pt idx="191">
                  <c:v>20.377843775269412</c:v>
                </c:pt>
                <c:pt idx="192">
                  <c:v>20.373744838580819</c:v>
                </c:pt>
                <c:pt idx="193">
                  <c:v>20.37012811518332</c:v>
                </c:pt>
                <c:pt idx="194">
                  <c:v>20.366993610534905</c:v>
                </c:pt>
                <c:pt idx="195">
                  <c:v>20.364341329365629</c:v>
                </c:pt>
                <c:pt idx="196">
                  <c:v>20.362171275678065</c:v>
                </c:pt>
                <c:pt idx="197">
                  <c:v>20.360483452747189</c:v>
                </c:pt>
                <c:pt idx="198">
                  <c:v>20.359277863119928</c:v>
                </c:pt>
                <c:pt idx="199">
                  <c:v>20.358554508615839</c:v>
                </c:pt>
                <c:pt idx="200">
                  <c:v>20.358313390326543</c:v>
                </c:pt>
                <c:pt idx="201">
                  <c:v>20.358554508615839</c:v>
                </c:pt>
                <c:pt idx="202">
                  <c:v>20.359277863119928</c:v>
                </c:pt>
                <c:pt idx="203">
                  <c:v>20.360483452747189</c:v>
                </c:pt>
                <c:pt idx="204">
                  <c:v>20.362171275678065</c:v>
                </c:pt>
                <c:pt idx="205">
                  <c:v>20.364341329365629</c:v>
                </c:pt>
                <c:pt idx="206">
                  <c:v>20.366993610534905</c:v>
                </c:pt>
                <c:pt idx="207">
                  <c:v>20.37012811518332</c:v>
                </c:pt>
                <c:pt idx="208">
                  <c:v>20.373744838580819</c:v>
                </c:pt>
                <c:pt idx="209">
                  <c:v>20.377843775269412</c:v>
                </c:pt>
                <c:pt idx="210">
                  <c:v>20.382424919063851</c:v>
                </c:pt>
                <c:pt idx="211">
                  <c:v>20.387488263050955</c:v>
                </c:pt>
                <c:pt idx="212">
                  <c:v>20.393033799590398</c:v>
                </c:pt>
                <c:pt idx="213">
                  <c:v>20.399061520314149</c:v>
                </c:pt>
                <c:pt idx="214">
                  <c:v>20.405571416127145</c:v>
                </c:pt>
                <c:pt idx="215">
                  <c:v>20.412563477206845</c:v>
                </c:pt>
                <c:pt idx="216">
                  <c:v>20.420037693003337</c:v>
                </c:pt>
                <c:pt idx="217">
                  <c:v>20.427994052239796</c:v>
                </c:pt>
                <c:pt idx="218">
                  <c:v>20.436432542912144</c:v>
                </c:pt>
                <c:pt idx="219">
                  <c:v>20.445353152289499</c:v>
                </c:pt>
                <c:pt idx="220">
                  <c:v>20.45475586691407</c:v>
                </c:pt>
                <c:pt idx="221">
                  <c:v>20.464640672601149</c:v>
                </c:pt>
                <c:pt idx="222">
                  <c:v>20.475007554439571</c:v>
                </c:pt>
                <c:pt idx="223">
                  <c:v>20.485856496791371</c:v>
                </c:pt>
                <c:pt idx="224">
                  <c:v>20.497187483292578</c:v>
                </c:pt>
                <c:pt idx="225">
                  <c:v>20.509000496852309</c:v>
                </c:pt>
                <c:pt idx="226">
                  <c:v>20.521295519654132</c:v>
                </c:pt>
                <c:pt idx="227">
                  <c:v>20.53407253315504</c:v>
                </c:pt>
                <c:pt idx="228">
                  <c:v>20.547331518086366</c:v>
                </c:pt>
                <c:pt idx="229">
                  <c:v>20.561072454453665</c:v>
                </c:pt>
                <c:pt idx="230">
                  <c:v>20.575295321536942</c:v>
                </c:pt>
                <c:pt idx="231">
                  <c:v>20.590000097890538</c:v>
                </c:pt>
                <c:pt idx="232">
                  <c:v>20.605186761343589</c:v>
                </c:pt>
                <c:pt idx="233">
                  <c:v>20.62085528900036</c:v>
                </c:pt>
                <c:pt idx="234">
                  <c:v>20.637005657239683</c:v>
                </c:pt>
                <c:pt idx="235">
                  <c:v>20.653637841715977</c:v>
                </c:pt>
                <c:pt idx="236">
                  <c:v>20.670751817359132</c:v>
                </c:pt>
                <c:pt idx="237">
                  <c:v>20.688347558374176</c:v>
                </c:pt>
                <c:pt idx="238">
                  <c:v>20.706425038242287</c:v>
                </c:pt>
                <c:pt idx="239">
                  <c:v>20.724984229720576</c:v>
                </c:pt>
                <c:pt idx="240">
                  <c:v>20.744025104842422</c:v>
                </c:pt>
                <c:pt idx="241">
                  <c:v>20.763547634917359</c:v>
                </c:pt>
                <c:pt idx="242">
                  <c:v>20.78355179053176</c:v>
                </c:pt>
                <c:pt idx="243">
                  <c:v>20.804037541548837</c:v>
                </c:pt>
                <c:pt idx="244">
                  <c:v>20.825004857108638</c:v>
                </c:pt>
                <c:pt idx="245">
                  <c:v>20.846453705628846</c:v>
                </c:pt>
                <c:pt idx="246">
                  <c:v>20.868384054804437</c:v>
                </c:pt>
                <c:pt idx="247">
                  <c:v>20.890795871608134</c:v>
                </c:pt>
                <c:pt idx="248">
                  <c:v>20.913689122291089</c:v>
                </c:pt>
                <c:pt idx="249">
                  <c:v>20.937063772382089</c:v>
                </c:pt>
                <c:pt idx="250">
                  <c:v>20.960919786689146</c:v>
                </c:pt>
                <c:pt idx="251">
                  <c:v>20.985257129298475</c:v>
                </c:pt>
                <c:pt idx="252">
                  <c:v>21.010075763575969</c:v>
                </c:pt>
                <c:pt idx="253">
                  <c:v>21.035375652166294</c:v>
                </c:pt>
                <c:pt idx="254">
                  <c:v>21.061156756994023</c:v>
                </c:pt>
                <c:pt idx="255">
                  <c:v>21.087419039263636</c:v>
                </c:pt>
                <c:pt idx="256">
                  <c:v>21.114162459459976</c:v>
                </c:pt>
                <c:pt idx="257">
                  <c:v>21.14138697734802</c:v>
                </c:pt>
                <c:pt idx="258">
                  <c:v>21.16909255197379</c:v>
                </c:pt>
                <c:pt idx="259">
                  <c:v>21.19727914166458</c:v>
                </c:pt>
                <c:pt idx="260">
                  <c:v>21.225946704028729</c:v>
                </c:pt>
                <c:pt idx="261">
                  <c:v>21.255095195956642</c:v>
                </c:pt>
                <c:pt idx="262">
                  <c:v>21.284724573620679</c:v>
                </c:pt>
                <c:pt idx="263">
                  <c:v>21.314834792475381</c:v>
                </c:pt>
                <c:pt idx="264">
                  <c:v>21.345425807258607</c:v>
                </c:pt>
                <c:pt idx="265">
                  <c:v>21.376497571990626</c:v>
                </c:pt>
                <c:pt idx="266">
                  <c:v>21.408050039975478</c:v>
                </c:pt>
                <c:pt idx="267">
                  <c:v>21.440083163800978</c:v>
                </c:pt>
                <c:pt idx="268">
                  <c:v>21.472596895338825</c:v>
                </c:pt>
                <c:pt idx="269">
                  <c:v>21.505591185745516</c:v>
                </c:pt>
                <c:pt idx="270">
                  <c:v>21.53906598546223</c:v>
                </c:pt>
                <c:pt idx="271">
                  <c:v>21.573021244215283</c:v>
                </c:pt>
                <c:pt idx="272">
                  <c:v>21.607456911016811</c:v>
                </c:pt>
                <c:pt idx="273">
                  <c:v>21.642372934164769</c:v>
                </c:pt>
                <c:pt idx="274">
                  <c:v>21.677769261243384</c:v>
                </c:pt>
                <c:pt idx="275">
                  <c:v>21.713645839123842</c:v>
                </c:pt>
                <c:pt idx="276">
                  <c:v>21.750002613964398</c:v>
                </c:pt>
                <c:pt idx="277">
                  <c:v>21.786839531210831</c:v>
                </c:pt>
                <c:pt idx="278">
                  <c:v>21.824156535596899</c:v>
                </c:pt>
                <c:pt idx="279">
                  <c:v>21.861953571144909</c:v>
                </c:pt>
                <c:pt idx="280">
                  <c:v>21.900230581165488</c:v>
                </c:pt>
                <c:pt idx="281">
                  <c:v>21.938987508259174</c:v>
                </c:pt>
                <c:pt idx="282">
                  <c:v>21.978224294315396</c:v>
                </c:pt>
                <c:pt idx="283">
                  <c:v>22.017940880514402</c:v>
                </c:pt>
                <c:pt idx="284">
                  <c:v>22.05813720732624</c:v>
                </c:pt>
                <c:pt idx="285">
                  <c:v>22.098813214512575</c:v>
                </c:pt>
                <c:pt idx="286">
                  <c:v>22.139968841126006</c:v>
                </c:pt>
                <c:pt idx="287">
                  <c:v>22.181604025511206</c:v>
                </c:pt>
                <c:pt idx="288">
                  <c:v>22.223718705305259</c:v>
                </c:pt>
                <c:pt idx="289">
                  <c:v>22.266312817437779</c:v>
                </c:pt>
                <c:pt idx="290">
                  <c:v>22.309386298131813</c:v>
                </c:pt>
                <c:pt idx="291">
                  <c:v>22.352939082904186</c:v>
                </c:pt>
                <c:pt idx="292">
                  <c:v>22.396971106565729</c:v>
                </c:pt>
                <c:pt idx="293">
                  <c:v>22.441482303222301</c:v>
                </c:pt>
                <c:pt idx="294">
                  <c:v>22.486472606274788</c:v>
                </c:pt>
                <c:pt idx="295">
                  <c:v>22.531941948419444</c:v>
                </c:pt>
                <c:pt idx="296">
                  <c:v>22.577890261649259</c:v>
                </c:pt>
                <c:pt idx="297">
                  <c:v>22.624317477253612</c:v>
                </c:pt>
                <c:pt idx="298">
                  <c:v>22.671223525819073</c:v>
                </c:pt>
                <c:pt idx="299">
                  <c:v>22.71860833723008</c:v>
                </c:pt>
                <c:pt idx="300">
                  <c:v>22.766471840669169</c:v>
                </c:pt>
                <c:pt idx="301">
                  <c:v>22.81481396461777</c:v>
                </c:pt>
                <c:pt idx="302">
                  <c:v>22.863634636856432</c:v>
                </c:pt>
                <c:pt idx="303">
                  <c:v>22.912933784465622</c:v>
                </c:pt>
                <c:pt idx="304">
                  <c:v>22.962711333826292</c:v>
                </c:pt>
                <c:pt idx="305">
                  <c:v>23.012967210620104</c:v>
                </c:pt>
                <c:pt idx="306">
                  <c:v>23.063701339830459</c:v>
                </c:pt>
                <c:pt idx="307">
                  <c:v>23.11491364574249</c:v>
                </c:pt>
                <c:pt idx="308">
                  <c:v>23.166604051944091</c:v>
                </c:pt>
                <c:pt idx="309">
                  <c:v>23.218772481326255</c:v>
                </c:pt>
                <c:pt idx="310">
                  <c:v>23.271418856083756</c:v>
                </c:pt>
                <c:pt idx="311">
                  <c:v>23.324543097715491</c:v>
                </c:pt>
                <c:pt idx="312">
                  <c:v>23.378145127025505</c:v>
                </c:pt>
                <c:pt idx="313">
                  <c:v>23.432224864123214</c:v>
                </c:pt>
                <c:pt idx="314">
                  <c:v>23.486782228423749</c:v>
                </c:pt>
                <c:pt idx="315">
                  <c:v>23.541817138649549</c:v>
                </c:pt>
                <c:pt idx="316">
                  <c:v>23.597329512829674</c:v>
                </c:pt>
                <c:pt idx="317">
                  <c:v>23.653319268301289</c:v>
                </c:pt>
                <c:pt idx="318">
                  <c:v>23.709786321710112</c:v>
                </c:pt>
                <c:pt idx="319">
                  <c:v>23.76673058901099</c:v>
                </c:pt>
                <c:pt idx="320">
                  <c:v>23.82415198546812</c:v>
                </c:pt>
                <c:pt idx="321">
                  <c:v>23.882050425656303</c:v>
                </c:pt>
                <c:pt idx="322">
                  <c:v>23.940425823461396</c:v>
                </c:pt>
                <c:pt idx="323">
                  <c:v>23.999278092080431</c:v>
                </c:pt>
                <c:pt idx="324">
                  <c:v>24.058607144022972</c:v>
                </c:pt>
                <c:pt idx="325">
                  <c:v>24.118412891111461</c:v>
                </c:pt>
                <c:pt idx="326">
                  <c:v>24.178695244481901</c:v>
                </c:pt>
                <c:pt idx="327">
                  <c:v>24.239454114584191</c:v>
                </c:pt>
                <c:pt idx="328">
                  <c:v>24.300689411183271</c:v>
                </c:pt>
                <c:pt idx="329">
                  <c:v>24.362401043359455</c:v>
                </c:pt>
                <c:pt idx="330">
                  <c:v>24.424588919509347</c:v>
                </c:pt>
                <c:pt idx="331">
                  <c:v>24.487252947346406</c:v>
                </c:pt>
                <c:pt idx="332">
                  <c:v>24.5503930339014</c:v>
                </c:pt>
                <c:pt idx="333">
                  <c:v>24.614009085523548</c:v>
                </c:pt>
                <c:pt idx="334">
                  <c:v>24.678101007880741</c:v>
                </c:pt>
                <c:pt idx="335">
                  <c:v>24.742668705960455</c:v>
                </c:pt>
                <c:pt idx="336">
                  <c:v>24.807712084070545</c:v>
                </c:pt>
                <c:pt idx="337">
                  <c:v>24.873231045839816</c:v>
                </c:pt>
                <c:pt idx="338">
                  <c:v>24.93922549421859</c:v>
                </c:pt>
                <c:pt idx="339">
                  <c:v>25.005695331479728</c:v>
                </c:pt>
                <c:pt idx="340">
                  <c:v>25.072640459219087</c:v>
                </c:pt>
                <c:pt idx="341">
                  <c:v>25.140060778356542</c:v>
                </c:pt>
                <c:pt idx="342">
                  <c:v>25.207956189136098</c:v>
                </c:pt>
                <c:pt idx="343">
                  <c:v>25.276326591127486</c:v>
                </c:pt>
                <c:pt idx="344">
                  <c:v>25.345171883226158</c:v>
                </c:pt>
                <c:pt idx="345">
                  <c:v>25.414491963654427</c:v>
                </c:pt>
                <c:pt idx="346">
                  <c:v>25.484286729961923</c:v>
                </c:pt>
                <c:pt idx="347">
                  <c:v>25.554556079026725</c:v>
                </c:pt>
                <c:pt idx="348">
                  <c:v>25.625299907055705</c:v>
                </c:pt>
                <c:pt idx="349">
                  <c:v>25.69651810958544</c:v>
                </c:pt>
                <c:pt idx="350">
                  <c:v>25.768210581483231</c:v>
                </c:pt>
                <c:pt idx="351">
                  <c:v>25.840377216947445</c:v>
                </c:pt>
                <c:pt idx="352">
                  <c:v>25.913017909508426</c:v>
                </c:pt>
                <c:pt idx="353">
                  <c:v>25.986132552029517</c:v>
                </c:pt>
                <c:pt idx="354">
                  <c:v>26.059721036707515</c:v>
                </c:pt>
                <c:pt idx="355">
                  <c:v>26.133783255073467</c:v>
                </c:pt>
                <c:pt idx="356">
                  <c:v>26.208319097993808</c:v>
                </c:pt>
                <c:pt idx="357">
                  <c:v>26.283328455670812</c:v>
                </c:pt>
                <c:pt idx="358">
                  <c:v>26.358811217643392</c:v>
                </c:pt>
                <c:pt idx="359">
                  <c:v>26.434767272788122</c:v>
                </c:pt>
                <c:pt idx="360">
                  <c:v>26.511196509319689</c:v>
                </c:pt>
                <c:pt idx="361">
                  <c:v>26.588098814792261</c:v>
                </c:pt>
                <c:pt idx="362">
                  <c:v>26.665474076099713</c:v>
                </c:pt>
                <c:pt idx="363">
                  <c:v>26.743322179476763</c:v>
                </c:pt>
                <c:pt idx="364">
                  <c:v>26.82164301049977</c:v>
                </c:pt>
                <c:pt idx="365">
                  <c:v>26.900436454087412</c:v>
                </c:pt>
                <c:pt idx="366">
                  <c:v>26.979702394501714</c:v>
                </c:pt>
                <c:pt idx="367">
                  <c:v>27.059440715348842</c:v>
                </c:pt>
                <c:pt idx="368">
                  <c:v>27.139651299579668</c:v>
                </c:pt>
                <c:pt idx="369">
                  <c:v>27.220334029491028</c:v>
                </c:pt>
                <c:pt idx="370">
                  <c:v>27.301488786726395</c:v>
                </c:pt>
                <c:pt idx="371">
                  <c:v>27.383115452276456</c:v>
                </c:pt>
                <c:pt idx="372">
                  <c:v>27.465213906480585</c:v>
                </c:pt>
                <c:pt idx="373">
                  <c:v>27.547784029027071</c:v>
                </c:pt>
                <c:pt idx="374">
                  <c:v>27.630825698954482</c:v>
                </c:pt>
                <c:pt idx="375">
                  <c:v>27.714338794651894</c:v>
                </c:pt>
                <c:pt idx="376">
                  <c:v>27.798323193860597</c:v>
                </c:pt>
                <c:pt idx="377">
                  <c:v>27.882778773674318</c:v>
                </c:pt>
                <c:pt idx="378">
                  <c:v>27.967705410540475</c:v>
                </c:pt>
                <c:pt idx="379">
                  <c:v>28.05310298026086</c:v>
                </c:pt>
                <c:pt idx="380">
                  <c:v>28.138971357992432</c:v>
                </c:pt>
                <c:pt idx="381">
                  <c:v>28.225310418248682</c:v>
                </c:pt>
                <c:pt idx="382">
                  <c:v>28.312120034899863</c:v>
                </c:pt>
                <c:pt idx="383">
                  <c:v>28.399400081174463</c:v>
                </c:pt>
                <c:pt idx="384">
                  <c:v>28.487150429659891</c:v>
                </c:pt>
                <c:pt idx="385">
                  <c:v>28.575370952303274</c:v>
                </c:pt>
                <c:pt idx="386">
                  <c:v>28.664061520412474</c:v>
                </c:pt>
                <c:pt idx="387">
                  <c:v>28.753222004657118</c:v>
                </c:pt>
                <c:pt idx="388">
                  <c:v>28.84285227506939</c:v>
                </c:pt>
                <c:pt idx="389">
                  <c:v>28.932952201044941</c:v>
                </c:pt>
                <c:pt idx="390">
                  <c:v>29.023521651343685</c:v>
                </c:pt>
                <c:pt idx="391">
                  <c:v>29.114560494091279</c:v>
                </c:pt>
                <c:pt idx="392">
                  <c:v>29.206068596779346</c:v>
                </c:pt>
                <c:pt idx="393">
                  <c:v>29.298045826266957</c:v>
                </c:pt>
                <c:pt idx="394">
                  <c:v>29.390492048781198</c:v>
                </c:pt>
                <c:pt idx="395">
                  <c:v>29.483407129918419</c:v>
                </c:pt>
                <c:pt idx="396">
                  <c:v>29.576790934645146</c:v>
                </c:pt>
                <c:pt idx="397">
                  <c:v>29.670643327298762</c:v>
                </c:pt>
                <c:pt idx="398">
                  <c:v>29.764964171588645</c:v>
                </c:pt>
                <c:pt idx="399">
                  <c:v>29.8597533305973</c:v>
                </c:pt>
                <c:pt idx="400">
                  <c:v>29.95501066678105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70E4-4AF0-A166-A00B1AF69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57936"/>
        <c:axId val="701131696"/>
      </c:scatterChart>
      <c:valAx>
        <c:axId val="701157936"/>
        <c:scaling>
          <c:orientation val="minMax"/>
          <c:max val="1"/>
          <c:min val="-0.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1696"/>
        <c:crosses val="autoZero"/>
        <c:crossBetween val="midCat"/>
      </c:valAx>
      <c:valAx>
        <c:axId val="701131696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5793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Calculation3!$E$10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63855313016748483"/>
          <c:y val="0.2317074311023622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rgbClr val="00B05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7.511041119860018E-2"/>
          <c:y val="1.3333333333333334E-2"/>
          <c:w val="0.92488958880139982"/>
          <c:h val="0.93333333333333335"/>
        </c:manualLayout>
      </c:layout>
      <c:scatterChart>
        <c:scatterStyle val="smoothMarker"/>
        <c:varyColors val="0"/>
        <c:ser>
          <c:idx val="10"/>
          <c:order val="0"/>
          <c:tx>
            <c:strRef>
              <c:f>Calculation3!$S$5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Calculation1!$S$6:$S$406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0.13305215729361064</c:v>
                </c:pt>
                <c:pt idx="100">
                  <c:v>0.45754175678627551</c:v>
                </c:pt>
                <c:pt idx="101">
                  <c:v>0.78159228470455777</c:v>
                </c:pt>
                <c:pt idx="102">
                  <c:v>1.1048927718891057</c:v>
                </c:pt>
                <c:pt idx="103">
                  <c:v>1.4271329689434371</c:v>
                </c:pt>
                <c:pt idx="104">
                  <c:v>1.7480036439590911</c:v>
                </c:pt>
                <c:pt idx="105">
                  <c:v>2.0671968792643711</c:v>
                </c:pt>
                <c:pt idx="106">
                  <c:v>2.384406366911898</c:v>
                </c:pt>
                <c:pt idx="107">
                  <c:v>2.6993277026214506</c:v>
                </c:pt>
                <c:pt idx="108">
                  <c:v>3.0116586778959125</c:v>
                </c:pt>
                <c:pt idx="109">
                  <c:v>3.3210995700301931</c:v>
                </c:pt>
                <c:pt idx="110">
                  <c:v>3.6273534297345686</c:v>
                </c:pt>
                <c:pt idx="111">
                  <c:v>3.9301263660966965</c:v>
                </c:pt>
                <c:pt idx="112">
                  <c:v>4.2291278286086049</c:v>
                </c:pt>
                <c:pt idx="113">
                  <c:v>4.524070885988194</c:v>
                </c:pt>
                <c:pt idx="114">
                  <c:v>4.8146725015275837</c:v>
                </c:pt>
                <c:pt idx="115">
                  <c:v>5.100653804704109</c:v>
                </c:pt>
                <c:pt idx="116">
                  <c:v>5.3817403587933335</c:v>
                </c:pt>
                <c:pt idx="117">
                  <c:v>5.6576624242271842</c:v>
                </c:pt>
                <c:pt idx="118">
                  <c:v>5.9281552174446519</c:v>
                </c:pt>
                <c:pt idx="119">
                  <c:v>6.1929591649864424</c:v>
                </c:pt>
                <c:pt idx="120">
                  <c:v>6.4518201525899208</c:v>
                </c:pt>
                <c:pt idx="121">
                  <c:v>6.7044897690452041</c:v>
                </c:pt>
                <c:pt idx="122">
                  <c:v>6.9507255445784395</c:v>
                </c:pt>
                <c:pt idx="123">
                  <c:v>7.1902911835334757</c:v>
                </c:pt>
                <c:pt idx="124">
                  <c:v>7.4229567911286862</c:v>
                </c:pt>
                <c:pt idx="125">
                  <c:v>7.6484990940712665</c:v>
                </c:pt>
                <c:pt idx="126">
                  <c:v>7.8667016548173718</c:v>
                </c:pt>
                <c:pt idx="127">
                  <c:v>8.0773550792724507</c:v>
                </c:pt>
                <c:pt idx="128">
                  <c:v>8.2802572177324496</c:v>
                </c:pt>
                <c:pt idx="129">
                  <c:v>8.4752133588730914</c:v>
                </c:pt>
                <c:pt idx="130">
                  <c:v>8.6620364166009995</c:v>
                </c:pt>
                <c:pt idx="131">
                  <c:v>8.8405471095874972</c:v>
                </c:pt>
                <c:pt idx="132">
                  <c:v>9.0105741333125984</c:v>
                </c:pt>
                <c:pt idx="133">
                  <c:v>9.1719543244543011</c:v>
                </c:pt>
                <c:pt idx="134">
                  <c:v>9.3245328174652524</c:v>
                </c:pt>
                <c:pt idx="135">
                  <c:v>9.4681631931866566</c:v>
                </c:pt>
                <c:pt idx="136">
                  <c:v>9.60270761935673</c:v>
                </c:pt>
                <c:pt idx="137">
                  <c:v>9.7280369828789119</c:v>
                </c:pt>
                <c:pt idx="138">
                  <c:v>9.8440310137228924</c:v>
                </c:pt>
                <c:pt idx="139">
                  <c:v>9.9505784003395306</c:v>
                </c:pt>
                <c:pt idx="140">
                  <c:v>10.047576896478965</c:v>
                </c:pt>
                <c:pt idx="141">
                  <c:v>10.134933419309341</c:v>
                </c:pt>
                <c:pt idx="142">
                  <c:v>10.212564138742049</c:v>
                </c:pt>
                <c:pt idx="143">
                  <c:v>10.280394557877749</c:v>
                </c:pt>
                <c:pt idx="144">
                  <c:v>10.338359584495933</c:v>
                </c:pt>
                <c:pt idx="145">
                  <c:v>10.386403593519507</c:v>
                </c:pt>
                <c:pt idx="146">
                  <c:v>10.424480480394363</c:v>
                </c:pt>
                <c:pt idx="147">
                  <c:v>10.452553705332779</c:v>
                </c:pt>
                <c:pt idx="148">
                  <c:v>10.47059632837815</c:v>
                </c:pt>
                <c:pt idx="149">
                  <c:v>10.478591035257432</c:v>
                </c:pt>
                <c:pt idx="150">
                  <c:v>10.47653015399646</c:v>
                </c:pt>
                <c:pt idx="151">
                  <c:v>10.464415662282228</c:v>
                </c:pt>
                <c:pt idx="152">
                  <c:v>10.442259185565025</c:v>
                </c:pt>
                <c:pt idx="153">
                  <c:v>10.410081985902295</c:v>
                </c:pt>
                <c:pt idx="154">
                  <c:v>10.367914941554886</c:v>
                </c:pt>
                <c:pt idx="155">
                  <c:v>10.315798517355296</c:v>
                </c:pt>
                <c:pt idx="156">
                  <c:v>10.253782725876331</c:v>
                </c:pt>
                <c:pt idx="157">
                  <c:v>10.18192707943747</c:v>
                </c:pt>
                <c:pt idx="158">
                  <c:v>10.100300532994931</c:v>
                </c:pt>
                <c:pt idx="159">
                  <c:v>10.008981417970336</c:v>
                </c:pt>
                <c:pt idx="160">
                  <c:v>9.9080573670813781</c:v>
                </c:pt>
                <c:pt idx="161">
                  <c:v>9.7976252302466911</c:v>
                </c:pt>
                <c:pt idx="162">
                  <c:v>9.6777909816456038</c:v>
                </c:pt>
                <c:pt idx="163">
                  <c:v>9.5486696180219486</c:v>
                </c:pt>
                <c:pt idx="164">
                  <c:v>9.4103850483295481</c:v>
                </c:pt>
                <c:pt idx="165">
                  <c:v>9.2630699748252532</c:v>
                </c:pt>
                <c:pt idx="166">
                  <c:v>9.1068657657236454</c:v>
                </c:pt>
                <c:pt idx="167">
                  <c:v>8.9419223195356263</c:v>
                </c:pt>
                <c:pt idx="168">
                  <c:v>8.7683979212210428</c:v>
                </c:pt>
                <c:pt idx="169">
                  <c:v>8.5864590902934346</c:v>
                </c:pt>
                <c:pt idx="170">
                  <c:v>8.396280421022615</c:v>
                </c:pt>
                <c:pt idx="171">
                  <c:v>8.1980444148884928</c:v>
                </c:pt>
                <c:pt idx="172">
                  <c:v>7.9919413054468516</c:v>
                </c:pt>
                <c:pt idx="173">
                  <c:v>7.7781688757752061</c:v>
                </c:pt>
                <c:pt idx="174">
                  <c:v>7.55693226867389</c:v>
                </c:pt>
                <c:pt idx="175">
                  <c:v>7.3284437898045205</c:v>
                </c:pt>
                <c:pt idx="176">
                  <c:v>7.0929227039547538</c:v>
                </c:pt>
                <c:pt idx="177">
                  <c:v>6.850595024624849</c:v>
                </c:pt>
                <c:pt idx="178">
                  <c:v>6.6016932971379463</c:v>
                </c:pt>
                <c:pt idx="179">
                  <c:v>6.3464563754821981</c:v>
                </c:pt>
                <c:pt idx="180">
                  <c:v>6.0851291930989149</c:v>
                </c:pt>
                <c:pt idx="181">
                  <c:v>5.8179625278366709</c:v>
                </c:pt>
                <c:pt idx="182">
                  <c:v>5.5452127612969244</c:v>
                </c:pt>
                <c:pt idx="183">
                  <c:v>5.2671416328021188</c:v>
                </c:pt>
                <c:pt idx="184">
                  <c:v>4.9840159882223114</c:v>
                </c:pt>
                <c:pt idx="185">
                  <c:v>4.6961075239014392</c:v>
                </c:pt>
                <c:pt idx="186">
                  <c:v>4.4036925259288759</c:v>
                </c:pt>
                <c:pt idx="187">
                  <c:v>4.1070516050065526</c:v>
                </c:pt>
                <c:pt idx="188">
                  <c:v>3.8064694271660287</c:v>
                </c:pt>
                <c:pt idx="189">
                  <c:v>3.5022344405939441</c:v>
                </c:pt>
                <c:pt idx="190">
                  <c:v>3.1946385988279955</c:v>
                </c:pt>
                <c:pt idx="191">
                  <c:v>2.8839770805890668</c:v>
                </c:pt>
                <c:pt idx="192">
                  <c:v>2.5705480065183721</c:v>
                </c:pt>
                <c:pt idx="193">
                  <c:v>2.2546521530914325</c:v>
                </c:pt>
                <c:pt idx="194">
                  <c:v>1.9365926639834425</c:v>
                </c:pt>
                <c:pt idx="195">
                  <c:v>1.616674759162984</c:v>
                </c:pt>
                <c:pt idx="196">
                  <c:v>1.2952054419932715</c:v>
                </c:pt>
                <c:pt idx="197">
                  <c:v>0.9724932046219904</c:v>
                </c:pt>
                <c:pt idx="198">
                  <c:v>0.6488477319424536</c:v>
                </c:pt>
                <c:pt idx="199">
                  <c:v>0.32457960441016076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2F9A-45C2-A575-0DC2B8FF369F}"/>
            </c:ext>
          </c:extLst>
        </c:ser>
        <c:ser>
          <c:idx val="11"/>
          <c:order val="1"/>
          <c:tx>
            <c:strRef>
              <c:f>Calculation3!$T$5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Calculation1!$T$6:$T$406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1.5248617443639633E-15</c:v>
                </c:pt>
                <c:pt idx="201">
                  <c:v>9.2919194080248787E-3</c:v>
                </c:pt>
                <c:pt idx="202">
                  <c:v>1.8583371232017306E-2</c:v>
                </c:pt>
                <c:pt idx="203">
                  <c:v>2.7873887911477442E-2</c:v>
                </c:pt>
                <c:pt idx="204">
                  <c:v>3.7163001932961869E-2</c:v>
                </c:pt>
                <c:pt idx="205">
                  <c:v>4.6450245853611141E-2</c:v>
                </c:pt>
                <c:pt idx="206">
                  <c:v>5.5735152324672223E-2</c:v>
                </c:pt>
                <c:pt idx="207">
                  <c:v>6.5017254115016215E-2</c:v>
                </c:pt>
                <c:pt idx="208">
                  <c:v>7.4296084134650178E-2</c:v>
                </c:pt>
                <c:pt idx="209">
                  <c:v>8.3571175458221875E-2</c:v>
                </c:pt>
                <c:pt idx="210">
                  <c:v>9.2842061348516094E-2</c:v>
                </c:pt>
                <c:pt idx="211">
                  <c:v>0.10210827527994168</c:v>
                </c:pt>
                <c:pt idx="212">
                  <c:v>0.11136935096200777</c:v>
                </c:pt>
                <c:pt idx="213">
                  <c:v>0.12062482236278842</c:v>
                </c:pt>
                <c:pt idx="214">
                  <c:v>0.12987422373237378</c:v>
                </c:pt>
                <c:pt idx="215">
                  <c:v>0.13911708962630775</c:v>
                </c:pt>
                <c:pt idx="216">
                  <c:v>0.14835295492900949</c:v>
                </c:pt>
                <c:pt idx="217">
                  <c:v>0.15758135487717898</c:v>
                </c:pt>
                <c:pt idx="218">
                  <c:v>0.16680182508318464</c:v>
                </c:pt>
                <c:pt idx="219">
                  <c:v>0.17601390155843202</c:v>
                </c:pt>
                <c:pt idx="220">
                  <c:v>0.18521712073671245</c:v>
                </c:pt>
                <c:pt idx="221">
                  <c:v>0.19441101949753034</c:v>
                </c:pt>
                <c:pt idx="222">
                  <c:v>0.20359513518940831</c:v>
                </c:pt>
                <c:pt idx="223">
                  <c:v>0.21276900565316825</c:v>
                </c:pt>
                <c:pt idx="224">
                  <c:v>0.22193216924518824</c:v>
                </c:pt>
                <c:pt idx="225">
                  <c:v>0.23108416486063291</c:v>
                </c:pt>
                <c:pt idx="226">
                  <c:v>0.24022453195665716</c:v>
                </c:pt>
                <c:pt idx="227">
                  <c:v>0.24935281057558131</c:v>
                </c:pt>
                <c:pt idx="228">
                  <c:v>0.25846854136803687</c:v>
                </c:pt>
                <c:pt idx="229">
                  <c:v>0.2675712656160818</c:v>
                </c:pt>
                <c:pt idx="230">
                  <c:v>0.27666052525628371</c:v>
                </c:pt>
                <c:pt idx="231">
                  <c:v>0.2857358629027707</c:v>
                </c:pt>
                <c:pt idx="232">
                  <c:v>0.29479682187024753</c:v>
                </c:pt>
                <c:pt idx="233">
                  <c:v>0.3038429461969766</c:v>
                </c:pt>
                <c:pt idx="234">
                  <c:v>0.31287378066772298</c:v>
                </c:pt>
                <c:pt idx="235">
                  <c:v>0.32188887083666129</c:v>
                </c:pt>
                <c:pt idx="236">
                  <c:v>0.33088776305024425</c:v>
                </c:pt>
                <c:pt idx="237">
                  <c:v>0.33987000447003118</c:v>
                </c:pt>
                <c:pt idx="238">
                  <c:v>0.34883514309547575</c:v>
                </c:pt>
                <c:pt idx="239">
                  <c:v>0.35778272778667108</c:v>
                </c:pt>
                <c:pt idx="240">
                  <c:v>0.36671230828705187</c:v>
                </c:pt>
                <c:pt idx="241">
                  <c:v>0.37562343524605224</c:v>
                </c:pt>
                <c:pt idx="242">
                  <c:v>0.38451566024171768</c:v>
                </c:pt>
                <c:pt idx="243">
                  <c:v>0.3933885358032696</c:v>
                </c:pt>
                <c:pt idx="244">
                  <c:v>0.40224161543362452</c:v>
                </c:pt>
                <c:pt idx="245">
                  <c:v>0.41107445363186051</c:v>
                </c:pt>
                <c:pt idx="246">
                  <c:v>0.41988660591563676</c:v>
                </c:pt>
                <c:pt idx="247">
                  <c:v>0.42867762884356031</c:v>
                </c:pt>
                <c:pt idx="248">
                  <c:v>0.43744708003750071</c:v>
                </c:pt>
                <c:pt idx="249">
                  <c:v>0.44619451820485106</c:v>
                </c:pt>
                <c:pt idx="250">
                  <c:v>0.4549195031607346</c:v>
                </c:pt>
                <c:pt idx="251">
                  <c:v>0.46362159585015583</c:v>
                </c:pt>
                <c:pt idx="252">
                  <c:v>0.47230035837009388</c:v>
                </c:pt>
                <c:pt idx="253">
                  <c:v>0.48095535399153894</c:v>
                </c:pt>
                <c:pt idx="254">
                  <c:v>0.48958614718146903</c:v>
                </c:pt>
                <c:pt idx="255">
                  <c:v>0.49819230362476663</c:v>
                </c:pt>
                <c:pt idx="256">
                  <c:v>0.50677339024607393</c:v>
                </c:pt>
                <c:pt idx="257">
                  <c:v>0.51532897523158661</c:v>
                </c:pt>
                <c:pt idx="258">
                  <c:v>0.52385862805078209</c:v>
                </c:pt>
                <c:pt idx="259">
                  <c:v>0.53236191947808598</c:v>
                </c:pt>
                <c:pt idx="260">
                  <c:v>0.5408384216144706</c:v>
                </c:pt>
                <c:pt idx="261">
                  <c:v>0.54928770790898696</c:v>
                </c:pt>
                <c:pt idx="262">
                  <c:v>0.55770935318023085</c:v>
                </c:pt>
                <c:pt idx="263">
                  <c:v>0.56610293363773778</c:v>
                </c:pt>
                <c:pt idx="264">
                  <c:v>0.57446802690330878</c:v>
                </c:pt>
                <c:pt idx="265">
                  <c:v>0.58280421203226496</c:v>
                </c:pt>
                <c:pt idx="266">
                  <c:v>0.59111106953463111</c:v>
                </c:pt>
                <c:pt idx="267">
                  <c:v>0.59938818139624406</c:v>
                </c:pt>
                <c:pt idx="268">
                  <c:v>0.60763513109978828</c:v>
                </c:pt>
                <c:pt idx="269">
                  <c:v>0.61585150364575525</c:v>
                </c:pt>
                <c:pt idx="270">
                  <c:v>0.62403688557332759</c:v>
                </c:pt>
                <c:pt idx="271">
                  <c:v>0.63219086498118471</c:v>
                </c:pt>
                <c:pt idx="272">
                  <c:v>0.64031303154822994</c:v>
                </c:pt>
                <c:pt idx="273">
                  <c:v>0.64840297655423906</c:v>
                </c:pt>
                <c:pt idx="274">
                  <c:v>0.65646029290042784</c:v>
                </c:pt>
                <c:pt idx="275">
                  <c:v>0.66448457512993764</c:v>
                </c:pt>
                <c:pt idx="276">
                  <c:v>0.67247541944823797</c:v>
                </c:pt>
                <c:pt idx="277">
                  <c:v>0.68043242374344748</c:v>
                </c:pt>
                <c:pt idx="278">
                  <c:v>0.68835518760656811</c:v>
                </c:pt>
                <c:pt idx="279">
                  <c:v>0.69624331235163373</c:v>
                </c:pt>
                <c:pt idx="280">
                  <c:v>0.70409640103577364</c:v>
                </c:pt>
                <c:pt idx="281">
                  <c:v>0.71191405847918698</c:v>
                </c:pt>
                <c:pt idx="282">
                  <c:v>0.71969589128502864</c:v>
                </c:pt>
                <c:pt idx="283">
                  <c:v>0.72744150785920558</c:v>
                </c:pt>
                <c:pt idx="284">
                  <c:v>0.73515051843008317</c:v>
                </c:pt>
                <c:pt idx="285">
                  <c:v>0.74282253506809803</c:v>
                </c:pt>
                <c:pt idx="286">
                  <c:v>0.75045717170527981</c:v>
                </c:pt>
                <c:pt idx="287">
                  <c:v>0.75805404415467914</c:v>
                </c:pt>
                <c:pt idx="288">
                  <c:v>0.76561277012969986</c:v>
                </c:pt>
                <c:pt idx="289">
                  <c:v>0.77313296926333652</c:v>
                </c:pt>
                <c:pt idx="290">
                  <c:v>0.78061426312731474</c:v>
                </c:pt>
                <c:pt idx="291">
                  <c:v>0.78805627525113531</c:v>
                </c:pt>
                <c:pt idx="292">
                  <c:v>0.79545863114101767</c:v>
                </c:pt>
                <c:pt idx="293">
                  <c:v>0.80282095829874567</c:v>
                </c:pt>
                <c:pt idx="294">
                  <c:v>0.81014288624041142</c:v>
                </c:pt>
                <c:pt idx="295">
                  <c:v>0.81742404651506029</c:v>
                </c:pt>
                <c:pt idx="296">
                  <c:v>0.82466407272323017</c:v>
                </c:pt>
                <c:pt idx="297">
                  <c:v>0.8318626005353903</c:v>
                </c:pt>
                <c:pt idx="298">
                  <c:v>0.83901926771027435</c:v>
                </c:pt>
                <c:pt idx="299">
                  <c:v>0.84613371411310978</c:v>
                </c:pt>
                <c:pt idx="300">
                  <c:v>0.85320558173373895</c:v>
                </c:pt>
                <c:pt idx="301">
                  <c:v>0.86023451470463708</c:v>
                </c:pt>
                <c:pt idx="302">
                  <c:v>0.8672201593188168</c:v>
                </c:pt>
                <c:pt idx="303">
                  <c:v>0.87416216404763081</c:v>
                </c:pt>
                <c:pt idx="304">
                  <c:v>0.88106017955845861</c:v>
                </c:pt>
                <c:pt idx="305">
                  <c:v>0.88791385873228657</c:v>
                </c:pt>
                <c:pt idx="306">
                  <c:v>0.8947228566811759</c:v>
                </c:pt>
                <c:pt idx="307">
                  <c:v>0.90148683076561709</c:v>
                </c:pt>
                <c:pt idx="308">
                  <c:v>0.90820544061177244</c:v>
                </c:pt>
                <c:pt idx="309">
                  <c:v>0.91487834812860436</c:v>
                </c:pt>
                <c:pt idx="310">
                  <c:v>0.92150521752488856</c:v>
                </c:pt>
                <c:pt idx="311">
                  <c:v>0.92808571532611128</c:v>
                </c:pt>
                <c:pt idx="312">
                  <c:v>0.93461951039125113</c:v>
                </c:pt>
                <c:pt idx="313">
                  <c:v>0.94110627392944124</c:v>
                </c:pt>
                <c:pt idx="314">
                  <c:v>0.94754567951651569</c:v>
                </c:pt>
                <c:pt idx="315">
                  <c:v>0.95393740311143527</c:v>
                </c:pt>
                <c:pt idx="316">
                  <c:v>0.96028112307259395</c:v>
                </c:pt>
                <c:pt idx="317">
                  <c:v>0.96657652017400375</c:v>
                </c:pt>
                <c:pt idx="318">
                  <c:v>0.97282327762135978</c:v>
                </c:pt>
                <c:pt idx="319">
                  <c:v>0.9790210810679808</c:v>
                </c:pt>
                <c:pt idx="320">
                  <c:v>0.98516961863062791</c:v>
                </c:pt>
                <c:pt idx="321">
                  <c:v>0.99126858090519954</c:v>
                </c:pt>
                <c:pt idx="322">
                  <c:v>0.99731766098230057</c:v>
                </c:pt>
                <c:pt idx="323">
                  <c:v>1.003316554462687</c:v>
                </c:pt>
                <c:pt idx="324">
                  <c:v>1.0092649594725827</c:v>
                </c:pt>
                <c:pt idx="325">
                  <c:v>1.0151625766788714</c:v>
                </c:pt>
                <c:pt idx="326">
                  <c:v>1.0210091093041598</c:v>
                </c:pt>
                <c:pt idx="327">
                  <c:v>1.0268042631417105</c:v>
                </c:pt>
                <c:pt idx="328">
                  <c:v>1.0325477465702471</c:v>
                </c:pt>
                <c:pt idx="329">
                  <c:v>1.0382392705686312</c:v>
                </c:pt>
                <c:pt idx="330">
                  <c:v>1.0438785487304036</c:v>
                </c:pt>
                <c:pt idx="331">
                  <c:v>1.0494652972781984</c:v>
                </c:pt>
                <c:pt idx="332">
                  <c:v>1.0549992350780226</c:v>
                </c:pt>
                <c:pt idx="333">
                  <c:v>1.0604800836534032</c:v>
                </c:pt>
                <c:pt idx="334">
                  <c:v>1.0659075671994007</c:v>
                </c:pt>
                <c:pt idx="335">
                  <c:v>1.0712814125964887</c:v>
                </c:pt>
                <c:pt idx="336">
                  <c:v>1.0766013494242954</c:v>
                </c:pt>
                <c:pt idx="337">
                  <c:v>1.0818671099752146</c:v>
                </c:pt>
                <c:pt idx="338">
                  <c:v>1.0870784292678752</c:v>
                </c:pt>
                <c:pt idx="339">
                  <c:v>1.0922350450604759</c:v>
                </c:pt>
                <c:pt idx="340">
                  <c:v>1.0973366978639825</c:v>
                </c:pt>
                <c:pt idx="341">
                  <c:v>1.1023831309551839</c:v>
                </c:pt>
                <c:pt idx="342">
                  <c:v>1.1073740903896125</c:v>
                </c:pt>
                <c:pt idx="343">
                  <c:v>1.1123093250143232</c:v>
                </c:pt>
                <c:pt idx="344">
                  <c:v>1.1171885864805302</c:v>
                </c:pt>
                <c:pt idx="345">
                  <c:v>1.1220116292561053</c:v>
                </c:pt>
                <c:pt idx="346">
                  <c:v>1.1267782106379343</c:v>
                </c:pt>
                <c:pt idx="347">
                  <c:v>1.1314880907641285</c:v>
                </c:pt>
                <c:pt idx="348">
                  <c:v>1.1361410326260963</c:v>
                </c:pt>
                <c:pt idx="349">
                  <c:v>1.1407368020804687</c:v>
                </c:pt>
                <c:pt idx="350">
                  <c:v>1.1452751678608828</c:v>
                </c:pt>
                <c:pt idx="351">
                  <c:v>1.149755901589619</c:v>
                </c:pt>
                <c:pt idx="352">
                  <c:v>1.1541787777890935</c:v>
                </c:pt>
                <c:pt idx="353">
                  <c:v>1.1585435738932042</c:v>
                </c:pt>
                <c:pt idx="354">
                  <c:v>1.1628500702585312</c:v>
                </c:pt>
                <c:pt idx="355">
                  <c:v>1.1670980501753894</c:v>
                </c:pt>
                <c:pt idx="356">
                  <c:v>1.1712872998787336</c:v>
                </c:pt>
                <c:pt idx="357">
                  <c:v>1.1754176085589152</c:v>
                </c:pt>
                <c:pt idx="358">
                  <c:v>1.1794887683722914</c:v>
                </c:pt>
                <c:pt idx="359">
                  <c:v>1.1835005744516829</c:v>
                </c:pt>
                <c:pt idx="360">
                  <c:v>1.1874528249166842</c:v>
                </c:pt>
                <c:pt idx="361">
                  <c:v>1.1913453208838225</c:v>
                </c:pt>
                <c:pt idx="362">
                  <c:v>1.1951778664765653</c:v>
                </c:pt>
                <c:pt idx="363">
                  <c:v>1.198950268835177</c:v>
                </c:pt>
                <c:pt idx="364">
                  <c:v>1.2026623381264245</c:v>
                </c:pt>
                <c:pt idx="365">
                  <c:v>1.2063138875531307</c:v>
                </c:pt>
                <c:pt idx="366">
                  <c:v>1.2099047333635722</c:v>
                </c:pt>
                <c:pt idx="367">
                  <c:v>1.2134346948607277</c:v>
                </c:pt>
                <c:pt idx="368">
                  <c:v>1.2169035944113709</c:v>
                </c:pt>
                <c:pt idx="369">
                  <c:v>1.2203112574550086</c:v>
                </c:pt>
                <c:pt idx="370">
                  <c:v>1.2236575125126645</c:v>
                </c:pt>
                <c:pt idx="371">
                  <c:v>1.2269421911955105</c:v>
                </c:pt>
                <c:pt idx="372">
                  <c:v>1.2301651282133372</c:v>
                </c:pt>
                <c:pt idx="373">
                  <c:v>1.2333261613828741</c:v>
                </c:pt>
                <c:pt idx="374">
                  <c:v>1.2364251316359491</c:v>
                </c:pt>
                <c:pt idx="375">
                  <c:v>1.2394618830274948</c:v>
                </c:pt>
                <c:pt idx="376">
                  <c:v>1.2424362627433945</c:v>
                </c:pt>
                <c:pt idx="377">
                  <c:v>1.2453481211081723</c:v>
                </c:pt>
                <c:pt idx="378">
                  <c:v>1.2481973115925256</c:v>
                </c:pt>
                <c:pt idx="379">
                  <c:v>1.2509836908206982</c:v>
                </c:pt>
                <c:pt idx="380">
                  <c:v>1.2537071185776951</c:v>
                </c:pt>
                <c:pt idx="381">
                  <c:v>1.2563674578163393</c:v>
                </c:pt>
                <c:pt idx="382">
                  <c:v>1.2589645746641667</c:v>
                </c:pt>
                <c:pt idx="383">
                  <c:v>1.2614983384301637</c:v>
                </c:pt>
                <c:pt idx="384">
                  <c:v>1.2639686216113439</c:v>
                </c:pt>
                <c:pt idx="385">
                  <c:v>1.266375299899164</c:v>
                </c:pt>
                <c:pt idx="386">
                  <c:v>1.2687182521857785</c:v>
                </c:pt>
                <c:pt idx="387">
                  <c:v>1.2709973605701361</c:v>
                </c:pt>
                <c:pt idx="388">
                  <c:v>1.27321251036391</c:v>
                </c:pt>
                <c:pt idx="389">
                  <c:v>1.2753635900972708</c:v>
                </c:pt>
                <c:pt idx="390">
                  <c:v>1.2774504915244962</c:v>
                </c:pt>
                <c:pt idx="391">
                  <c:v>1.2794731096294165</c:v>
                </c:pt>
                <c:pt idx="392">
                  <c:v>1.2814313426307005</c:v>
                </c:pt>
                <c:pt idx="393">
                  <c:v>1.2833250919869772</c:v>
                </c:pt>
                <c:pt idx="394">
                  <c:v>1.285154262401794</c:v>
                </c:pt>
                <c:pt idx="395">
                  <c:v>1.2869187618284119</c:v>
                </c:pt>
                <c:pt idx="396">
                  <c:v>1.2886185014744393</c:v>
                </c:pt>
                <c:pt idx="397">
                  <c:v>1.2902533958062974</c:v>
                </c:pt>
                <c:pt idx="398">
                  <c:v>1.2918233625535265</c:v>
                </c:pt>
                <c:pt idx="399">
                  <c:v>1.2933283227129253</c:v>
                </c:pt>
                <c:pt idx="400">
                  <c:v>1.2947682005525265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2F9A-45C2-A575-0DC2B8FF369F}"/>
            </c:ext>
          </c:extLst>
        </c:ser>
        <c:ser>
          <c:idx val="12"/>
          <c:order val="2"/>
          <c:tx>
            <c:strRef>
              <c:f>Calculation3!$U$5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Calculation1!$U$6:$U$406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3.5485757669262603E-2</c:v>
                </c:pt>
                <c:pt idx="107">
                  <c:v>0.29549021038617868</c:v>
                </c:pt>
                <c:pt idx="108">
                  <c:v>0.55516559411895194</c:v>
                </c:pt>
                <c:pt idx="109">
                  <c:v>0.81422272461805323</c:v>
                </c:pt>
                <c:pt idx="110">
                  <c:v>1.0723731061439528</c:v>
                </c:pt>
                <c:pt idx="111">
                  <c:v>1.3293292527467924</c:v>
                </c:pt>
                <c:pt idx="112">
                  <c:v>1.5848050084215379</c:v>
                </c:pt>
                <c:pt idx="113">
                  <c:v>1.8385158657820229</c:v>
                </c:pt>
                <c:pt idx="114">
                  <c:v>2.0901792828990562</c:v>
                </c:pt>
                <c:pt idx="115">
                  <c:v>2.3395149979497258</c:v>
                </c:pt>
                <c:pt idx="116">
                  <c:v>2.5862453413274595</c:v>
                </c:pt>
                <c:pt idx="117">
                  <c:v>2.8300955448653267</c:v>
                </c:pt>
                <c:pt idx="118">
                  <c:v>3.0707940478281759</c:v>
                </c:pt>
                <c:pt idx="119">
                  <c:v>3.3080727993328645</c:v>
                </c:pt>
                <c:pt idx="120">
                  <c:v>3.5416675568597644</c:v>
                </c:pt>
                <c:pt idx="121">
                  <c:v>3.7713181805231519</c:v>
                </c:pt>
                <c:pt idx="122">
                  <c:v>3.9967689227727554</c:v>
                </c:pt>
                <c:pt idx="123">
                  <c:v>4.2177687132038022</c:v>
                </c:pt>
                <c:pt idx="124">
                  <c:v>4.4340714381584538</c:v>
                </c:pt>
                <c:pt idx="125">
                  <c:v>4.6454362148072024</c:v>
                </c:pt>
                <c:pt idx="126">
                  <c:v>4.8516276594050369</c:v>
                </c:pt>
                <c:pt idx="127">
                  <c:v>5.0524161494235997</c:v>
                </c:pt>
                <c:pt idx="128">
                  <c:v>5.247578079267452</c:v>
                </c:pt>
                <c:pt idx="129">
                  <c:v>5.4368961092896662</c:v>
                </c:pt>
                <c:pt idx="130">
                  <c:v>5.6201594078293908</c:v>
                </c:pt>
                <c:pt idx="131">
                  <c:v>5.7971638860019103</c:v>
                </c:pt>
                <c:pt idx="132">
                  <c:v>5.9677124249796831</c:v>
                </c:pt>
                <c:pt idx="133">
                  <c:v>6.1316150955112629</c:v>
                </c:pt>
                <c:pt idx="134">
                  <c:v>6.2886893694336337</c:v>
                </c:pt>
                <c:pt idx="135">
                  <c:v>6.4387603229424224</c:v>
                </c:pt>
                <c:pt idx="136">
                  <c:v>6.5816608313936156</c:v>
                </c:pt>
                <c:pt idx="137">
                  <c:v>6.7172317554198253</c:v>
                </c:pt>
                <c:pt idx="138">
                  <c:v>6.8453221181538622</c:v>
                </c:pt>
                <c:pt idx="139">
                  <c:v>6.9657892733622377</c:v>
                </c:pt>
                <c:pt idx="140">
                  <c:v>7.0784990643013685</c:v>
                </c:pt>
                <c:pt idx="141">
                  <c:v>7.1833259731195476</c:v>
                </c:pt>
                <c:pt idx="142">
                  <c:v>7.280153260638337</c:v>
                </c:pt>
                <c:pt idx="143">
                  <c:v>7.3688730963577047</c:v>
                </c:pt>
                <c:pt idx="144">
                  <c:v>7.4493866785401046</c:v>
                </c:pt>
                <c:pt idx="145">
                  <c:v>7.5216043442398037</c:v>
                </c:pt>
                <c:pt idx="146">
                  <c:v>7.5854456691548977</c:v>
                </c:pt>
                <c:pt idx="147">
                  <c:v>7.640839557190839</c:v>
                </c:pt>
                <c:pt idx="148">
                  <c:v>7.6877243196357057</c:v>
                </c:pt>
                <c:pt idx="149">
                  <c:v>7.7260477438590689</c:v>
                </c:pt>
                <c:pt idx="150">
                  <c:v>7.7557671514579418</c:v>
                </c:pt>
                <c:pt idx="151">
                  <c:v>7.7768494457850439</c:v>
                </c:pt>
                <c:pt idx="152">
                  <c:v>7.7892711488064705</c:v>
                </c:pt>
                <c:pt idx="153">
                  <c:v>7.7930184272477145</c:v>
                </c:pt>
                <c:pt idx="154">
                  <c:v>7.7880871079989173</c:v>
                </c:pt>
                <c:pt idx="155">
                  <c:v>7.7744826827622013</c:v>
                </c:pt>
                <c:pt idx="156">
                  <c:v>7.7522203019359068</c:v>
                </c:pt>
                <c:pt idx="157">
                  <c:v>7.7213247577425346</c:v>
                </c:pt>
                <c:pt idx="158">
                  <c:v>7.6818304566192026</c:v>
                </c:pt>
                <c:pt idx="159">
                  <c:v>7.6337813809013433</c:v>
                </c:pt>
                <c:pt idx="160">
                  <c:v>7.5772310398423253</c:v>
                </c:pt>
                <c:pt idx="161">
                  <c:v>7.5122424100235428</c:v>
                </c:pt>
                <c:pt idx="162">
                  <c:v>7.4388878652213304</c:v>
                </c:pt>
                <c:pt idx="163">
                  <c:v>7.3572490958088101</c:v>
                </c:pt>
                <c:pt idx="164">
                  <c:v>7.2674170177824298</c:v>
                </c:pt>
                <c:pt idx="165">
                  <c:v>7.1694916715144936</c:v>
                </c:pt>
                <c:pt idx="166">
                  <c:v>7.0635821103444583</c:v>
                </c:pt>
                <c:pt idx="167">
                  <c:v>6.9498062791330328</c:v>
                </c:pt>
                <c:pt idx="168">
                  <c:v>6.8282908829143674</c:v>
                </c:pt>
                <c:pt idx="169">
                  <c:v>6.6991712457925621</c:v>
                </c:pt>
                <c:pt idx="170">
                  <c:v>6.5625911602396778</c:v>
                </c:pt>
                <c:pt idx="171">
                  <c:v>6.4187027269630414</c:v>
                </c:pt>
                <c:pt idx="172">
                  <c:v>6.2676661855201887</c:v>
                </c:pt>
                <c:pt idx="173">
                  <c:v>6.109649735870085</c:v>
                </c:pt>
                <c:pt idx="174">
                  <c:v>5.9448293510593393</c:v>
                </c:pt>
                <c:pt idx="175">
                  <c:v>5.7733885812520178</c:v>
                </c:pt>
                <c:pt idx="176">
                  <c:v>5.595518349321293</c:v>
                </c:pt>
                <c:pt idx="177">
                  <c:v>5.4114167382305753</c:v>
                </c:pt>
                <c:pt idx="178">
                  <c:v>5.2212887704408848</c:v>
                </c:pt>
                <c:pt idx="179">
                  <c:v>5.0253461795901533</c:v>
                </c:pt>
                <c:pt idx="180">
                  <c:v>4.8238071746987021</c:v>
                </c:pt>
                <c:pt idx="181">
                  <c:v>4.6168961971634825</c:v>
                </c:pt>
                <c:pt idx="182">
                  <c:v>4.4048436708117285</c:v>
                </c:pt>
                <c:pt idx="183">
                  <c:v>4.1878857452923226</c:v>
                </c:pt>
                <c:pt idx="184">
                  <c:v>3.9662640330907037</c:v>
                </c:pt>
                <c:pt idx="185">
                  <c:v>3.7402253404601256</c:v>
                </c:pt>
                <c:pt idx="186">
                  <c:v>3.5100213925689587</c:v>
                </c:pt>
                <c:pt idx="187">
                  <c:v>3.2759085531701011</c:v>
                </c:pt>
                <c:pt idx="188">
                  <c:v>3.0381475391046839</c:v>
                </c:pt>
                <c:pt idx="189">
                  <c:v>2.7970031299580116</c:v>
                </c:pt>
                <c:pt idx="190">
                  <c:v>2.552743873191087</c:v>
                </c:pt>
                <c:pt idx="191">
                  <c:v>2.3056417850760829</c:v>
                </c:pt>
                <c:pt idx="192">
                  <c:v>2.0559720477688144</c:v>
                </c:pt>
                <c:pt idx="193">
                  <c:v>1.8040127028555679</c:v>
                </c:pt>
                <c:pt idx="194">
                  <c:v>1.5500443417155574</c:v>
                </c:pt>
                <c:pt idx="195">
                  <c:v>1.2943497930438408</c:v>
                </c:pt>
                <c:pt idx="196">
                  <c:v>1.0372138078826709</c:v>
                </c:pt>
                <c:pt idx="197">
                  <c:v>0.77892274251205407</c:v>
                </c:pt>
                <c:pt idx="198">
                  <c:v>0.5197642395526525</c:v>
                </c:pt>
                <c:pt idx="199">
                  <c:v>0.2600269076361712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F9A-45C2-A575-0DC2B8FF369F}"/>
            </c:ext>
          </c:extLst>
        </c:ser>
        <c:ser>
          <c:idx val="13"/>
          <c:order val="3"/>
          <c:tx>
            <c:strRef>
              <c:f>Calculation3!$V$5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Calculation1!$V$6:$V$406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1.1364392106075757E-15</c:v>
                </c:pt>
                <c:pt idx="201">
                  <c:v>6.9250220329939707E-3</c:v>
                </c:pt>
                <c:pt idx="202">
                  <c:v>1.3849694092389125E-2</c:v>
                </c:pt>
                <c:pt idx="203">
                  <c:v>2.0773666222275732E-2</c:v>
                </c:pt>
                <c:pt idx="204">
                  <c:v>2.7696588502115628E-2</c:v>
                </c:pt>
                <c:pt idx="205">
                  <c:v>3.4618111064427498E-2</c:v>
                </c:pt>
                <c:pt idx="206">
                  <c:v>4.1537884112468317E-2</c:v>
                </c:pt>
                <c:pt idx="207">
                  <c:v>4.8455557937911196E-2</c:v>
                </c:pt>
                <c:pt idx="208">
                  <c:v>5.5370782938518825E-2</c:v>
                </c:pt>
                <c:pt idx="209">
                  <c:v>6.2283209635811472E-2</c:v>
                </c:pt>
                <c:pt idx="210">
                  <c:v>6.9192488692728746E-2</c:v>
                </c:pt>
                <c:pt idx="211">
                  <c:v>7.6098270931284337E-2</c:v>
                </c:pt>
                <c:pt idx="212">
                  <c:v>8.3000207350212463E-2</c:v>
                </c:pt>
                <c:pt idx="213">
                  <c:v>8.9897949142605682E-2</c:v>
                </c:pt>
                <c:pt idx="214">
                  <c:v>9.6791147713542636E-2</c:v>
                </c:pt>
                <c:pt idx="215">
                  <c:v>0.10367945469770525</c:v>
                </c:pt>
                <c:pt idx="216">
                  <c:v>0.11056252197698413</c:v>
                </c:pt>
                <c:pt idx="217">
                  <c:v>0.1174400016980718</c:v>
                </c:pt>
                <c:pt idx="218">
                  <c:v>0.12431154629004224</c:v>
                </c:pt>
                <c:pt idx="219">
                  <c:v>0.13117680848191615</c:v>
                </c:pt>
                <c:pt idx="220">
                  <c:v>0.13803544132021145</c:v>
                </c:pt>
                <c:pt idx="221">
                  <c:v>0.14488709818647724</c:v>
                </c:pt>
                <c:pt idx="222">
                  <c:v>0.15173143281481108</c:v>
                </c:pt>
                <c:pt idx="223">
                  <c:v>0.15856809930935842</c:v>
                </c:pt>
                <c:pt idx="224">
                  <c:v>0.16539675216179342</c:v>
                </c:pt>
                <c:pt idx="225">
                  <c:v>0.17221704626877998</c:v>
                </c:pt>
                <c:pt idx="226">
                  <c:v>0.17902863694941254</c:v>
                </c:pt>
                <c:pt idx="227">
                  <c:v>0.18583117996263515</c:v>
                </c:pt>
                <c:pt idx="228">
                  <c:v>0.1926243315246389</c:v>
                </c:pt>
                <c:pt idx="229">
                  <c:v>0.1994077483262357</c:v>
                </c:pt>
                <c:pt idx="230">
                  <c:v>0.20618108755020823</c:v>
                </c:pt>
                <c:pt idx="231">
                  <c:v>0.21294400688863538</c:v>
                </c:pt>
                <c:pt idx="232">
                  <c:v>0.21969616456019125</c:v>
                </c:pt>
                <c:pt idx="233">
                  <c:v>0.22643721932741834</c:v>
                </c:pt>
                <c:pt idx="234">
                  <c:v>0.23316683051397241</c:v>
                </c:pt>
                <c:pt idx="235">
                  <c:v>0.23988465802183992</c:v>
                </c:pt>
                <c:pt idx="236">
                  <c:v>0.2465903623485253</c:v>
                </c:pt>
                <c:pt idx="237">
                  <c:v>0.25328360460420896</c:v>
                </c:pt>
                <c:pt idx="238">
                  <c:v>0.2599640465288735</c:v>
                </c:pt>
                <c:pt idx="239">
                  <c:v>0.26663135050939912</c:v>
                </c:pt>
                <c:pt idx="240">
                  <c:v>0.27328517959662502</c:v>
                </c:pt>
                <c:pt idx="241">
                  <c:v>0.27992519752237882</c:v>
                </c:pt>
                <c:pt idx="242">
                  <c:v>0.28655106871647007</c:v>
                </c:pt>
                <c:pt idx="243">
                  <c:v>0.29316245832364951</c:v>
                </c:pt>
                <c:pt idx="244">
                  <c:v>0.29975903222053146</c:v>
                </c:pt>
                <c:pt idx="245">
                  <c:v>0.30634045703248008</c:v>
                </c:pt>
                <c:pt idx="246">
                  <c:v>0.31290640015045695</c:v>
                </c:pt>
                <c:pt idx="247">
                  <c:v>0.31945652974783051</c:v>
                </c:pt>
                <c:pt idx="248">
                  <c:v>0.32599051479714553</c:v>
                </c:pt>
                <c:pt idx="249">
                  <c:v>0.33250802508685268</c:v>
                </c:pt>
                <c:pt idx="250">
                  <c:v>0.33900873123799635</c:v>
                </c:pt>
                <c:pt idx="251">
                  <c:v>0.34549230472086107</c:v>
                </c:pt>
                <c:pt idx="252">
                  <c:v>0.35195841787157417</c:v>
                </c:pt>
                <c:pt idx="253">
                  <c:v>0.35840674390866523</c:v>
                </c:pt>
                <c:pt idx="254">
                  <c:v>0.36483695694958085</c:v>
                </c:pt>
                <c:pt idx="255">
                  <c:v>0.37124873202715397</c:v>
                </c:pt>
                <c:pt idx="256">
                  <c:v>0.37764174510602705</c:v>
                </c:pt>
                <c:pt idx="257">
                  <c:v>0.38401567309902762</c:v>
                </c:pt>
                <c:pt idx="258">
                  <c:v>0.39037019388349664</c:v>
                </c:pt>
                <c:pt idx="259">
                  <c:v>0.39670498631756779</c:v>
                </c:pt>
                <c:pt idx="260">
                  <c:v>0.40301973025639692</c:v>
                </c:pt>
                <c:pt idx="261">
                  <c:v>0.40931410656834183</c:v>
                </c:pt>
                <c:pt idx="262">
                  <c:v>0.41558779715108984</c:v>
                </c:pt>
                <c:pt idx="263">
                  <c:v>0.42184048494773446</c:v>
                </c:pt>
                <c:pt idx="264">
                  <c:v>0.42807185396279812</c:v>
                </c:pt>
                <c:pt idx="265">
                  <c:v>0.43428158927820254</c:v>
                </c:pt>
                <c:pt idx="266">
                  <c:v>0.44046937706918293</c:v>
                </c:pt>
                <c:pt idx="267">
                  <c:v>0.44663490462014876</c:v>
                </c:pt>
                <c:pt idx="268">
                  <c:v>0.45277786034048728</c:v>
                </c:pt>
                <c:pt idx="269">
                  <c:v>0.45889793378031069</c:v>
                </c:pt>
                <c:pt idx="270">
                  <c:v>0.4649948156461452</c:v>
                </c:pt>
                <c:pt idx="271">
                  <c:v>0.47106819781656228</c:v>
                </c:pt>
                <c:pt idx="272">
                  <c:v>0.47711777335775046</c:v>
                </c:pt>
                <c:pt idx="273">
                  <c:v>0.48314323653902647</c:v>
                </c:pt>
                <c:pt idx="274">
                  <c:v>0.48914428284828676</c:v>
                </c:pt>
                <c:pt idx="275">
                  <c:v>0.49512060900739635</c:v>
                </c:pt>
                <c:pt idx="276">
                  <c:v>0.50107191298751586</c:v>
                </c:pt>
                <c:pt idx="277">
                  <c:v>0.50699789402436546</c:v>
                </c:pt>
                <c:pt idx="278">
                  <c:v>0.51289825263342459</c:v>
                </c:pt>
                <c:pt idx="279">
                  <c:v>0.51877269062506737</c:v>
                </c:pt>
                <c:pt idx="280">
                  <c:v>0.52462091111963205</c:v>
                </c:pt>
                <c:pt idx="281">
                  <c:v>0.53044261856242481</c:v>
                </c:pt>
                <c:pt idx="282">
                  <c:v>0.53623751873865633</c:v>
                </c:pt>
                <c:pt idx="283">
                  <c:v>0.54200531878831082</c:v>
                </c:pt>
                <c:pt idx="284">
                  <c:v>0.54774572722094594</c:v>
                </c:pt>
                <c:pt idx="285">
                  <c:v>0.55345845393042481</c:v>
                </c:pt>
                <c:pt idx="286">
                  <c:v>0.55914321020957647</c:v>
                </c:pt>
                <c:pt idx="287">
                  <c:v>0.56479970876478691</c:v>
                </c:pt>
                <c:pt idx="288">
                  <c:v>0.57042766373051823</c:v>
                </c:pt>
                <c:pt idx="289">
                  <c:v>0.57602679068375484</c:v>
                </c:pt>
                <c:pt idx="290">
                  <c:v>0.58159680665837876</c:v>
                </c:pt>
                <c:pt idx="291">
                  <c:v>0.58713743015946906</c:v>
                </c:pt>
                <c:pt idx="292">
                  <c:v>0.59264838117752816</c:v>
                </c:pt>
                <c:pt idx="293">
                  <c:v>0.59812938120263293</c:v>
                </c:pt>
                <c:pt idx="294">
                  <c:v>0.60358015323850933</c:v>
                </c:pt>
                <c:pt idx="295">
                  <c:v>0.60900042181653269</c:v>
                </c:pt>
                <c:pt idx="296">
                  <c:v>0.61438991300964718</c:v>
                </c:pt>
                <c:pt idx="297">
                  <c:v>0.6197483544462109</c:v>
                </c:pt>
                <c:pt idx="298">
                  <c:v>0.62507547532375984</c:v>
                </c:pt>
                <c:pt idx="299">
                  <c:v>0.63037100642269495</c:v>
                </c:pt>
                <c:pt idx="300">
                  <c:v>0.635634680119886</c:v>
                </c:pt>
                <c:pt idx="301">
                  <c:v>0.64086623040219814</c:v>
                </c:pt>
                <c:pt idx="302">
                  <c:v>0.64606539287993492</c:v>
                </c:pt>
                <c:pt idx="303">
                  <c:v>0.65123190480019988</c:v>
                </c:pt>
                <c:pt idx="304">
                  <c:v>0.65636550506017544</c:v>
                </c:pt>
                <c:pt idx="305">
                  <c:v>0.66146593422031841</c:v>
                </c:pt>
                <c:pt idx="306">
                  <c:v>0.66653293451747186</c:v>
                </c:pt>
                <c:pt idx="307">
                  <c:v>0.67156624987789082</c:v>
                </c:pt>
                <c:pt idx="308">
                  <c:v>0.67656562593018521</c:v>
                </c:pt>
                <c:pt idx="309">
                  <c:v>0.68153081001817295</c:v>
                </c:pt>
                <c:pt idx="310">
                  <c:v>0.68646155121365093</c:v>
                </c:pt>
                <c:pt idx="311">
                  <c:v>0.69135760032907434</c:v>
                </c:pt>
                <c:pt idx="312">
                  <c:v>0.69621870993015167</c:v>
                </c:pt>
                <c:pt idx="313">
                  <c:v>0.70104463434834796</c:v>
                </c:pt>
                <c:pt idx="314">
                  <c:v>0.7058351296933012</c:v>
                </c:pt>
                <c:pt idx="315">
                  <c:v>0.71058995386514778</c:v>
                </c:pt>
                <c:pt idx="316">
                  <c:v>0.71530886656675696</c:v>
                </c:pt>
                <c:pt idx="317">
                  <c:v>0.71999162931587646</c:v>
                </c:pt>
                <c:pt idx="318">
                  <c:v>0.72463800545718293</c:v>
                </c:pt>
                <c:pt idx="319">
                  <c:v>0.7292477601742432</c:v>
                </c:pt>
                <c:pt idx="320">
                  <c:v>0.73382066050138073</c:v>
                </c:pt>
                <c:pt idx="321">
                  <c:v>0.73835647533544924</c:v>
                </c:pt>
                <c:pt idx="322">
                  <c:v>0.74285497544751233</c:v>
                </c:pt>
                <c:pt idx="323">
                  <c:v>0.74731593349442771</c:v>
                </c:pt>
                <c:pt idx="324">
                  <c:v>0.75173912403033716</c:v>
                </c:pt>
                <c:pt idx="325">
                  <c:v>0.75612432351805925</c:v>
                </c:pt>
                <c:pt idx="326">
                  <c:v>0.76047131034038717</c:v>
                </c:pt>
                <c:pt idx="327">
                  <c:v>0.76477986481128812</c:v>
                </c:pt>
                <c:pt idx="328">
                  <c:v>0.76904976918700596</c:v>
                </c:pt>
                <c:pt idx="329">
                  <c:v>0.77328080767706531</c:v>
                </c:pt>
                <c:pt idx="330">
                  <c:v>0.77747276645517716</c:v>
                </c:pt>
                <c:pt idx="331">
                  <c:v>0.78162543367004522</c:v>
                </c:pt>
                <c:pt idx="332">
                  <c:v>0.78573859945607227</c:v>
                </c:pt>
                <c:pt idx="333">
                  <c:v>0.7898120559439662</c:v>
                </c:pt>
                <c:pt idx="334">
                  <c:v>0.79384559727124493</c:v>
                </c:pt>
                <c:pt idx="335">
                  <c:v>0.79783901959264114</c:v>
                </c:pt>
                <c:pt idx="336">
                  <c:v>0.8017921210904031</c:v>
                </c:pt>
                <c:pt idx="337">
                  <c:v>0.80570470198449462</c:v>
                </c:pt>
                <c:pt idx="338">
                  <c:v>0.80957656454269078</c:v>
                </c:pt>
                <c:pt idx="339">
                  <c:v>0.81340751309057213</c:v>
                </c:pt>
                <c:pt idx="340">
                  <c:v>0.81719735402141203</c:v>
                </c:pt>
                <c:pt idx="341">
                  <c:v>0.820945895805962</c:v>
                </c:pt>
                <c:pt idx="342">
                  <c:v>0.82465294900213104</c:v>
                </c:pt>
                <c:pt idx="343">
                  <c:v>0.8283183262645597</c:v>
                </c:pt>
                <c:pt idx="344">
                  <c:v>0.83194184235408719</c:v>
                </c:pt>
                <c:pt idx="345">
                  <c:v>0.83552331414711423</c:v>
                </c:pt>
                <c:pt idx="346">
                  <c:v>0.83906256064485629</c:v>
                </c:pt>
                <c:pt idx="347">
                  <c:v>0.8425594029824921</c:v>
                </c:pt>
                <c:pt idx="348">
                  <c:v>0.84601366443820214</c:v>
                </c:pt>
                <c:pt idx="349">
                  <c:v>0.84942517044210031</c:v>
                </c:pt>
                <c:pt idx="350">
                  <c:v>0.85279374858505508</c:v>
                </c:pt>
                <c:pt idx="351">
                  <c:v>0.85611922862740497</c:v>
                </c:pt>
                <c:pt idx="352">
                  <c:v>0.85940144250755979</c:v>
                </c:pt>
                <c:pt idx="353">
                  <c:v>0.8626402243504947</c:v>
                </c:pt>
                <c:pt idx="354">
                  <c:v>0.86583541047613355</c:v>
                </c:pt>
                <c:pt idx="355">
                  <c:v>0.86898683940762067</c:v>
                </c:pt>
                <c:pt idx="356">
                  <c:v>0.8720943518794817</c:v>
                </c:pt>
                <c:pt idx="357">
                  <c:v>0.87515779084567147</c:v>
                </c:pt>
                <c:pt idx="358">
                  <c:v>0.87817700148751232</c:v>
                </c:pt>
                <c:pt idx="359">
                  <c:v>0.88115183122151686</c:v>
                </c:pt>
                <c:pt idx="360">
                  <c:v>0.88408212970710032</c:v>
                </c:pt>
                <c:pt idx="361">
                  <c:v>0.88696774885417706</c:v>
                </c:pt>
                <c:pt idx="362">
                  <c:v>0.88980854283064592</c:v>
                </c:pt>
                <c:pt idx="363">
                  <c:v>0.89260436806975985</c:v>
                </c:pt>
                <c:pt idx="364">
                  <c:v>0.89535508327738078</c:v>
                </c:pt>
                <c:pt idx="365">
                  <c:v>0.89806054943912117</c:v>
                </c:pt>
                <c:pt idx="366">
                  <c:v>0.90072062982736867</c:v>
                </c:pt>
                <c:pt idx="367">
                  <c:v>0.90333519000819718</c:v>
                </c:pt>
                <c:pt idx="368">
                  <c:v>0.90590409784815928</c:v>
                </c:pt>
                <c:pt idx="369">
                  <c:v>0.90842722352096472</c:v>
                </c:pt>
                <c:pt idx="370">
                  <c:v>0.91090443951404221</c:v>
                </c:pt>
                <c:pt idx="371">
                  <c:v>0.9133356206349823</c:v>
                </c:pt>
                <c:pt idx="372">
                  <c:v>0.91572064401786446</c:v>
                </c:pt>
                <c:pt idx="373">
                  <c:v>0.91805938912946761</c:v>
                </c:pt>
                <c:pt idx="374">
                  <c:v>0.92035173777536061</c:v>
                </c:pt>
                <c:pt idx="375">
                  <c:v>0.92259757410587528</c:v>
                </c:pt>
                <c:pt idx="376">
                  <c:v>0.92479678462196202</c:v>
                </c:pt>
                <c:pt idx="377">
                  <c:v>0.92694925818092511</c:v>
                </c:pt>
                <c:pt idx="378">
                  <c:v>0.92905488600203989</c:v>
                </c:pt>
                <c:pt idx="379">
                  <c:v>0.93111356167205017</c:v>
                </c:pt>
                <c:pt idx="380">
                  <c:v>0.93312518115054588</c:v>
                </c:pt>
                <c:pt idx="381">
                  <c:v>0.93508964277522155</c:v>
                </c:pt>
                <c:pt idx="382">
                  <c:v>0.93700684726701378</c:v>
                </c:pt>
                <c:pt idx="383">
                  <c:v>0.93887669773511817</c:v>
                </c:pt>
                <c:pt idx="384">
                  <c:v>0.94069909968188681</c:v>
                </c:pt>
                <c:pt idx="385">
                  <c:v>0.94247396100760328</c:v>
                </c:pt>
                <c:pt idx="386">
                  <c:v>0.94420119201513708</c:v>
                </c:pt>
                <c:pt idx="387">
                  <c:v>0.94588070541447722</c:v>
                </c:pt>
                <c:pt idx="388">
                  <c:v>0.94751241632714334</c:v>
                </c:pt>
                <c:pt idx="389">
                  <c:v>0.9490962422904754</c:v>
                </c:pt>
                <c:pt idx="390">
                  <c:v>0.95063210326180081</c:v>
                </c:pt>
                <c:pt idx="391">
                  <c:v>0.95211992162247983</c:v>
                </c:pt>
                <c:pt idx="392">
                  <c:v>0.95355962218182855</c:v>
                </c:pt>
                <c:pt idx="393">
                  <c:v>0.95495113218091821</c:v>
                </c:pt>
                <c:pt idx="394">
                  <c:v>0.95629438129625244</c:v>
                </c:pt>
                <c:pt idx="395">
                  <c:v>0.95758930164332179</c:v>
                </c:pt>
                <c:pt idx="396">
                  <c:v>0.95883582778003351</c:v>
                </c:pt>
                <c:pt idx="397">
                  <c:v>0.96003389671001971</c:v>
                </c:pt>
                <c:pt idx="398">
                  <c:v>0.96118344788582033</c:v>
                </c:pt>
                <c:pt idx="399">
                  <c:v>0.96228442321194385</c:v>
                </c:pt>
                <c:pt idx="400">
                  <c:v>0.96333676704780236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2F9A-45C2-A575-0DC2B8FF369F}"/>
            </c:ext>
          </c:extLst>
        </c:ser>
        <c:ser>
          <c:idx val="14"/>
          <c:order val="4"/>
          <c:tx>
            <c:strRef>
              <c:f>Calculation3!$W$5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Calculation1!$W$6:$W$406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0.10385724434828354</c:v>
                </c:pt>
                <c:pt idx="113">
                  <c:v>0.51637721706657302</c:v>
                </c:pt>
                <c:pt idx="114">
                  <c:v>0.92824289243651326</c:v>
                </c:pt>
                <c:pt idx="115">
                  <c:v>1.3389323988294641</c:v>
                </c:pt>
                <c:pt idx="116">
                  <c:v>1.7479253549308613</c:v>
                </c:pt>
                <c:pt idx="117">
                  <c:v>2.154703529111138</c:v>
                </c:pt>
                <c:pt idx="118">
                  <c:v>2.5587514960728024</c:v>
                </c:pt>
                <c:pt idx="119">
                  <c:v>2.9595572899415821</c:v>
                </c:pt>
                <c:pt idx="120">
                  <c:v>3.3566130529742142</c:v>
                </c:pt>
                <c:pt idx="121">
                  <c:v>3.7494156790608528</c:v>
                </c:pt>
                <c:pt idx="122">
                  <c:v>4.1374674512066729</c:v>
                </c:pt>
                <c:pt idx="123">
                  <c:v>4.520276672185024</c:v>
                </c:pt>
                <c:pt idx="124">
                  <c:v>4.8973582875629749</c:v>
                </c:pt>
                <c:pt idx="125">
                  <c:v>5.2682345003097906</c:v>
                </c:pt>
                <c:pt idx="126">
                  <c:v>5.6324353762096555</c:v>
                </c:pt>
                <c:pt idx="127">
                  <c:v>5.9894994393114924</c:v>
                </c:pt>
                <c:pt idx="128">
                  <c:v>6.3389742566613361</c:v>
                </c:pt>
                <c:pt idx="129">
                  <c:v>6.6804170115764352</c:v>
                </c:pt>
                <c:pt idx="130">
                  <c:v>7.0133950647346772</c:v>
                </c:pt>
                <c:pt idx="131">
                  <c:v>7.3374865023682965</c:v>
                </c:pt>
                <c:pt idx="132">
                  <c:v>7.6522806708673778</c:v>
                </c:pt>
                <c:pt idx="133">
                  <c:v>7.9573786971156943</c:v>
                </c:pt>
                <c:pt idx="134">
                  <c:v>8.2523939938995543</c:v>
                </c:pt>
                <c:pt idx="135">
                  <c:v>8.5369527497492967</c:v>
                </c:pt>
                <c:pt idx="136">
                  <c:v>8.8106944025927749</c:v>
                </c:pt>
                <c:pt idx="137">
                  <c:v>9.073272096620574</c:v>
                </c:pt>
                <c:pt idx="138">
                  <c:v>9.3243531217841866</c:v>
                </c:pt>
                <c:pt idx="139">
                  <c:v>9.5636193353702019</c:v>
                </c:pt>
                <c:pt idx="140">
                  <c:v>9.7907675651163188</c:v>
                </c:pt>
                <c:pt idx="141">
                  <c:v>10.005509993358446</c:v>
                </c:pt>
                <c:pt idx="142">
                  <c:v>10.207574521722123</c:v>
                </c:pt>
                <c:pt idx="143">
                  <c:v>10.396705115896124</c:v>
                </c:pt>
                <c:pt idx="144">
                  <c:v>10.57266213005145</c:v>
                </c:pt>
                <c:pt idx="145">
                  <c:v>10.735222610494604</c:v>
                </c:pt>
                <c:pt idx="146">
                  <c:v>10.884180578170383</c:v>
                </c:pt>
                <c:pt idx="147">
                  <c:v>11.019347289656258</c:v>
                </c:pt>
                <c:pt idx="148">
                  <c:v>11.140551476317622</c:v>
                </c:pt>
                <c:pt idx="149">
                  <c:v>11.247639561320872</c:v>
                </c:pt>
                <c:pt idx="150">
                  <c:v>11.340475854229366</c:v>
                </c:pt>
                <c:pt idx="151">
                  <c:v>11.418942722935657</c:v>
                </c:pt>
                <c:pt idx="152">
                  <c:v>11.482940742712183</c:v>
                </c:pt>
                <c:pt idx="153">
                  <c:v>11.532388822191516</c:v>
                </c:pt>
                <c:pt idx="154">
                  <c:v>11.567224306116579</c:v>
                </c:pt>
                <c:pt idx="155">
                  <c:v>11.587403054730609</c:v>
                </c:pt>
                <c:pt idx="156">
                  <c:v>11.592899499706279</c:v>
                </c:pt>
                <c:pt idx="157">
                  <c:v>11.583706676543111</c:v>
                </c:pt>
                <c:pt idx="158">
                  <c:v>11.559836233392149</c:v>
                </c:pt>
                <c:pt idx="159">
                  <c:v>11.521318416296674</c:v>
                </c:pt>
                <c:pt idx="160">
                  <c:v>11.468202030867699</c:v>
                </c:pt>
                <c:pt idx="161">
                  <c:v>11.400554380442763</c:v>
                </c:pt>
                <c:pt idx="162">
                  <c:v>11.318461180806436</c:v>
                </c:pt>
                <c:pt idx="163">
                  <c:v>11.222026451580547</c:v>
                </c:pt>
                <c:pt idx="164">
                  <c:v>11.111372384421765</c:v>
                </c:pt>
                <c:pt idx="165">
                  <c:v>10.986639188193559</c:v>
                </c:pt>
                <c:pt idx="166">
                  <c:v>10.847984911308687</c:v>
                </c:pt>
                <c:pt idx="167">
                  <c:v>10.695585241467349</c:v>
                </c:pt>
                <c:pt idx="168">
                  <c:v>10.52963328304474</c:v>
                </c:pt>
                <c:pt idx="169">
                  <c:v>10.350339312410075</c:v>
                </c:pt>
                <c:pt idx="170">
                  <c:v>10.157930511487109</c:v>
                </c:pt>
                <c:pt idx="171">
                  <c:v>9.9526506798938037</c:v>
                </c:pt>
                <c:pt idx="172">
                  <c:v>9.7347599260258058</c:v>
                </c:pt>
                <c:pt idx="173">
                  <c:v>9.5045343374752296</c:v>
                </c:pt>
                <c:pt idx="174">
                  <c:v>9.2622656312023359</c:v>
                </c:pt>
                <c:pt idx="175">
                  <c:v>9.0082607839033564</c:v>
                </c:pt>
                <c:pt idx="176">
                  <c:v>8.7428416430428104</c:v>
                </c:pt>
                <c:pt idx="177">
                  <c:v>8.4663445190432505</c:v>
                </c:pt>
                <c:pt idx="178">
                  <c:v>8.1791197591490512</c:v>
                </c:pt>
                <c:pt idx="179">
                  <c:v>7.8815313035042918</c:v>
                </c:pt>
                <c:pt idx="180">
                  <c:v>7.5739562240071692</c:v>
                </c:pt>
                <c:pt idx="181">
                  <c:v>7.2567842465252861</c:v>
                </c:pt>
                <c:pt idx="182">
                  <c:v>6.9304172570771927</c:v>
                </c:pt>
                <c:pt idx="183">
                  <c:v>6.5952687926058902</c:v>
                </c:pt>
                <c:pt idx="184">
                  <c:v>6.2517635169895645</c:v>
                </c:pt>
                <c:pt idx="185">
                  <c:v>5.9003366829534514</c:v>
                </c:pt>
                <c:pt idx="186">
                  <c:v>5.5414335805646697</c:v>
                </c:pt>
                <c:pt idx="187">
                  <c:v>5.1755089730088217</c:v>
                </c:pt>
                <c:pt idx="188">
                  <c:v>4.8030265203632787</c:v>
                </c:pt>
                <c:pt idx="189">
                  <c:v>4.4244581920972879</c:v>
                </c:pt>
                <c:pt idx="190">
                  <c:v>4.0402836690433208</c:v>
                </c:pt>
                <c:pt idx="191">
                  <c:v>3.6509897355974124</c:v>
                </c:pt>
                <c:pt idx="192">
                  <c:v>3.257069662918632</c:v>
                </c:pt>
                <c:pt idx="193">
                  <c:v>2.859022583909236</c:v>
                </c:pt>
                <c:pt idx="194">
                  <c:v>2.4573528607674455</c:v>
                </c:pt>
                <c:pt idx="195">
                  <c:v>2.0525694459142376</c:v>
                </c:pt>
                <c:pt idx="196">
                  <c:v>1.6451852371038842</c:v>
                </c:pt>
                <c:pt idx="197">
                  <c:v>1.2357164275354136</c:v>
                </c:pt>
                <c:pt idx="198">
                  <c:v>0.82468185178842157</c:v>
                </c:pt>
                <c:pt idx="199">
                  <c:v>0.41260232841202449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2F9A-45C2-A575-0DC2B8FF369F}"/>
            </c:ext>
          </c:extLst>
        </c:ser>
        <c:ser>
          <c:idx val="15"/>
          <c:order val="5"/>
          <c:tx>
            <c:strRef>
              <c:f>Calculation3!$X$5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Calculation1!$X$6:$X$406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1.6934063445222448E-15</c:v>
                </c:pt>
                <c:pt idx="201">
                  <c:v>1.0318964539996041E-2</c:v>
                </c:pt>
                <c:pt idx="202">
                  <c:v>2.0637405839934102E-2</c:v>
                </c:pt>
                <c:pt idx="203">
                  <c:v>3.0954800686291341E-2</c:v>
                </c:pt>
                <c:pt idx="204">
                  <c:v>4.1270625918605378E-2</c:v>
                </c:pt>
                <c:pt idx="205">
                  <c:v>5.1584358456003662E-2</c:v>
                </c:pt>
                <c:pt idx="206">
                  <c:v>6.1895475323727231E-2</c:v>
                </c:pt>
                <c:pt idx="207">
                  <c:v>7.220345367964888E-2</c:v>
                </c:pt>
                <c:pt idx="208">
                  <c:v>8.2507770840784866E-2</c:v>
                </c:pt>
                <c:pt idx="209">
                  <c:v>9.2807904309798309E-2</c:v>
                </c:pt>
                <c:pt idx="210">
                  <c:v>0.10310333180149338</c:v>
                </c:pt>
                <c:pt idx="211">
                  <c:v>0.11339353126929845</c:v>
                </c:pt>
                <c:pt idx="212">
                  <c:v>0.12367798093173751</c:v>
                </c:pt>
                <c:pt idx="213">
                  <c:v>0.13395615929888791</c:v>
                </c:pt>
                <c:pt idx="214">
                  <c:v>0.14422754519882322</c:v>
                </c:pt>
                <c:pt idx="215">
                  <c:v>0.15449161780404039</c:v>
                </c:pt>
                <c:pt idx="216">
                  <c:v>0.16474785665786879</c:v>
                </c:pt>
                <c:pt idx="217">
                  <c:v>0.17499574170086127</c:v>
                </c:pt>
                <c:pt idx="218">
                  <c:v>0.1852347532971641</c:v>
                </c:pt>
                <c:pt idx="219">
                  <c:v>0.19546437226086658</c:v>
                </c:pt>
                <c:pt idx="220">
                  <c:v>0.20568407988232656</c:v>
                </c:pt>
                <c:pt idx="221">
                  <c:v>0.21589335795447309</c:v>
                </c:pt>
                <c:pt idx="222">
                  <c:v>0.2260916887990824</c:v>
                </c:pt>
                <c:pt idx="223">
                  <c:v>0.23627855529302796</c:v>
                </c:pt>
                <c:pt idx="224">
                  <c:v>0.24645344089450216</c:v>
                </c:pt>
                <c:pt idx="225">
                  <c:v>0.25661582966920793</c:v>
                </c:pt>
                <c:pt idx="226">
                  <c:v>0.26676520631652062</c:v>
                </c:pt>
                <c:pt idx="227">
                  <c:v>0.27690105619561667</c:v>
                </c:pt>
                <c:pt idx="228">
                  <c:v>0.28702286535156973</c:v>
                </c:pt>
                <c:pt idx="229">
                  <c:v>0.29713012054141119</c:v>
                </c:pt>
                <c:pt idx="230">
                  <c:v>0.30722230926015537</c:v>
                </c:pt>
                <c:pt idx="231">
                  <c:v>0.31729891976678665</c:v>
                </c:pt>
                <c:pt idx="232">
                  <c:v>0.32735944111020843</c:v>
                </c:pt>
                <c:pt idx="233">
                  <c:v>0.33740336315515135</c:v>
                </c:pt>
                <c:pt idx="234">
                  <c:v>0.34743017660804082</c:v>
                </c:pt>
                <c:pt idx="235">
                  <c:v>0.35743937304282181</c:v>
                </c:pt>
                <c:pt idx="236">
                  <c:v>0.36743044492673871</c:v>
                </c:pt>
                <c:pt idx="237">
                  <c:v>0.37740288564607127</c:v>
                </c:pt>
                <c:pt idx="238">
                  <c:v>0.38735618953182321</c:v>
                </c:pt>
                <c:pt idx="239">
                  <c:v>0.39728985188536248</c:v>
                </c:pt>
                <c:pt idx="240">
                  <c:v>0.40720336900401349</c:v>
                </c:pt>
                <c:pt idx="241">
                  <c:v>0.41709623820659797</c:v>
                </c:pt>
                <c:pt idx="242">
                  <c:v>0.42696795785892366</c:v>
                </c:pt>
                <c:pt idx="243">
                  <c:v>0.43681802739922171</c:v>
                </c:pt>
                <c:pt idx="244">
                  <c:v>0.4466459473635272</c:v>
                </c:pt>
                <c:pt idx="245">
                  <c:v>0.45645121941100608</c:v>
                </c:pt>
                <c:pt idx="246">
                  <c:v>0.46623334634922436</c:v>
                </c:pt>
                <c:pt idx="247">
                  <c:v>0.47599183215935847</c:v>
                </c:pt>
                <c:pt idx="248">
                  <c:v>0.48572618202134732</c:v>
                </c:pt>
                <c:pt idx="249">
                  <c:v>0.49543590233898271</c:v>
                </c:pt>
                <c:pt idx="250">
                  <c:v>0.50512050076493786</c:v>
                </c:pt>
                <c:pt idx="251">
                  <c:v>0.51477948622573311</c:v>
                </c:pt>
                <c:pt idx="252">
                  <c:v>0.5244123689466359</c:v>
                </c:pt>
                <c:pt idx="253">
                  <c:v>0.53401866047649604</c:v>
                </c:pt>
                <c:pt idx="254">
                  <c:v>0.54359787371251378</c:v>
                </c:pt>
                <c:pt idx="255">
                  <c:v>0.55314952292493835</c:v>
                </c:pt>
                <c:pt idx="256">
                  <c:v>0.5626731237816982</c:v>
                </c:pt>
                <c:pt idx="257">
                  <c:v>0.57216819337295977</c:v>
                </c:pt>
                <c:pt idx="258">
                  <c:v>0.58163425023561433</c:v>
                </c:pt>
                <c:pt idx="259">
                  <c:v>0.59107081437769116</c:v>
                </c:pt>
                <c:pt idx="260">
                  <c:v>0.60047740730269628</c:v>
                </c:pt>
                <c:pt idx="261">
                  <c:v>0.6098535520338757</c:v>
                </c:pt>
                <c:pt idx="262">
                  <c:v>0.61919877313840099</c:v>
                </c:pt>
                <c:pt idx="263">
                  <c:v>0.62851259675147708</c:v>
                </c:pt>
                <c:pt idx="264">
                  <c:v>0.6377945506003706</c:v>
                </c:pt>
                <c:pt idx="265">
                  <c:v>0.64704416402835652</c:v>
                </c:pt>
                <c:pt idx="266">
                  <c:v>0.65626096801858402</c:v>
                </c:pt>
                <c:pt idx="267">
                  <c:v>0.6654444952178592</c:v>
                </c:pt>
                <c:pt idx="268">
                  <c:v>0.67459427996034194</c:v>
                </c:pt>
                <c:pt idx="269">
                  <c:v>0.68370985829115938</c:v>
                </c:pt>
                <c:pt idx="270">
                  <c:v>0.69279076798993056</c:v>
                </c:pt>
                <c:pt idx="271">
                  <c:v>0.70183654859420497</c:v>
                </c:pt>
                <c:pt idx="272">
                  <c:v>0.7108467414228099</c:v>
                </c:pt>
                <c:pt idx="273">
                  <c:v>0.71982088959910984</c:v>
                </c:pt>
                <c:pt idx="274">
                  <c:v>0.72875853807417257</c:v>
                </c:pt>
                <c:pt idx="275">
                  <c:v>0.73765923364984276</c:v>
                </c:pt>
                <c:pt idx="276">
                  <c:v>0.74652252500172334</c:v>
                </c:pt>
                <c:pt idx="277">
                  <c:v>0.75534796270205884</c:v>
                </c:pt>
                <c:pt idx="278">
                  <c:v>0.76413509924252654</c:v>
                </c:pt>
                <c:pt idx="279">
                  <c:v>0.77288348905692628</c:v>
                </c:pt>
                <c:pt idx="280">
                  <c:v>0.78159268854377428</c:v>
                </c:pt>
                <c:pt idx="281">
                  <c:v>0.79026225608879719</c:v>
                </c:pt>
                <c:pt idx="282">
                  <c:v>0.7988917520873241</c:v>
                </c:pt>
                <c:pt idx="283">
                  <c:v>0.80748073896657779</c:v>
                </c:pt>
                <c:pt idx="284">
                  <c:v>0.81602878120786226</c:v>
                </c:pt>
                <c:pt idx="285">
                  <c:v>0.8245354453686472</c:v>
                </c:pt>
                <c:pt idx="286">
                  <c:v>0.8330003001045454</c:v>
                </c:pt>
                <c:pt idx="287">
                  <c:v>0.84142291619118559</c:v>
                </c:pt>
                <c:pt idx="288">
                  <c:v>0.84980286654597625</c:v>
                </c:pt>
                <c:pt idx="289">
                  <c:v>0.85813972624976231</c:v>
                </c:pt>
                <c:pt idx="290">
                  <c:v>0.86643307256837065</c:v>
                </c:pt>
                <c:pt idx="291">
                  <c:v>0.87468248497404644</c:v>
                </c:pt>
                <c:pt idx="292">
                  <c:v>0.88288754516677515</c:v>
                </c:pt>
                <c:pt idx="293">
                  <c:v>0.89104783709549495</c:v>
                </c:pt>
                <c:pt idx="294">
                  <c:v>0.89916294697919197</c:v>
                </c:pt>
                <c:pt idx="295">
                  <c:v>0.90723246332788243</c:v>
                </c:pt>
                <c:pt idx="296">
                  <c:v>0.91525597696347738</c:v>
                </c:pt>
                <c:pt idx="297">
                  <c:v>0.92323308104053148</c:v>
                </c:pt>
                <c:pt idx="298">
                  <c:v>0.93116337106687197</c:v>
                </c:pt>
                <c:pt idx="299">
                  <c:v>0.9390464449241096</c:v>
                </c:pt>
                <c:pt idx="300">
                  <c:v>0.94688190288802832</c:v>
                </c:pt>
                <c:pt idx="301">
                  <c:v>0.9546693476488548</c:v>
                </c:pt>
                <c:pt idx="302">
                  <c:v>0.96240838433140352</c:v>
                </c:pt>
                <c:pt idx="303">
                  <c:v>0.97009862051510054</c:v>
                </c:pt>
                <c:pt idx="304">
                  <c:v>0.97773966625388109</c:v>
                </c:pt>
                <c:pt idx="305">
                  <c:v>0.98533113409596262</c:v>
                </c:pt>
                <c:pt idx="306">
                  <c:v>0.99287263910349211</c:v>
                </c:pt>
                <c:pt idx="307">
                  <c:v>1.0003637988720631</c:v>
                </c:pt>
                <c:pt idx="308">
                  <c:v>1.0078042335501081</c:v>
                </c:pt>
                <c:pt idx="309">
                  <c:v>1.0151935658581586</c:v>
                </c:pt>
                <c:pt idx="310">
                  <c:v>1.0225314211079748</c:v>
                </c:pt>
                <c:pt idx="311">
                  <c:v>1.0298174272215466</c:v>
                </c:pt>
                <c:pt idx="312">
                  <c:v>1.03705121474996</c:v>
                </c:pt>
                <c:pt idx="313">
                  <c:v>1.0442324168921289</c:v>
                </c:pt>
                <c:pt idx="314">
                  <c:v>1.051360669513397</c:v>
                </c:pt>
                <c:pt idx="315">
                  <c:v>1.0584356111639992</c:v>
                </c:pt>
                <c:pt idx="316">
                  <c:v>1.0654568830973918</c:v>
                </c:pt>
                <c:pt idx="317">
                  <c:v>1.0724241292884418</c:v>
                </c:pt>
                <c:pt idx="318">
                  <c:v>1.0793369964514803</c:v>
                </c:pt>
                <c:pt idx="319">
                  <c:v>1.0861951340582163</c:v>
                </c:pt>
                <c:pt idx="320">
                  <c:v>1.0929981943555114</c:v>
                </c:pt>
                <c:pt idx="321">
                  <c:v>1.099745832383012</c:v>
                </c:pt>
                <c:pt idx="322">
                  <c:v>1.1064377059906425</c:v>
                </c:pt>
                <c:pt idx="323">
                  <c:v>1.1130734758559535</c:v>
                </c:pt>
                <c:pt idx="324">
                  <c:v>1.1196528055013277</c:v>
                </c:pt>
                <c:pt idx="325">
                  <c:v>1.1261753613110426</c:v>
                </c:pt>
                <c:pt idx="326">
                  <c:v>1.1326408125481855</c:v>
                </c:pt>
                <c:pt idx="327">
                  <c:v>1.139048831371426</c:v>
                </c:pt>
                <c:pt idx="328">
                  <c:v>1.1453990928516378</c:v>
                </c:pt>
                <c:pt idx="329">
                  <c:v>1.1516912749883756</c:v>
                </c:pt>
                <c:pt idx="330">
                  <c:v>1.1579250587262033</c:v>
                </c:pt>
                <c:pt idx="331">
                  <c:v>1.1641001279708711</c:v>
                </c:pt>
                <c:pt idx="332">
                  <c:v>1.1702161696053441</c:v>
                </c:pt>
                <c:pt idx="333">
                  <c:v>1.1762728735056796</c:v>
                </c:pt>
                <c:pt idx="334">
                  <c:v>1.1822699325567521</c:v>
                </c:pt>
                <c:pt idx="335">
                  <c:v>1.188207042667826</c:v>
                </c:pt>
                <c:pt idx="336">
                  <c:v>1.1940839027879757</c:v>
                </c:pt>
                <c:pt idx="337">
                  <c:v>1.1999002149213498</c:v>
                </c:pt>
                <c:pt idx="338">
                  <c:v>1.2056556841422827</c:v>
                </c:pt>
                <c:pt idx="339">
                  <c:v>1.2113500186102486</c:v>
                </c:pt>
                <c:pt idx="340">
                  <c:v>1.2169829295846593</c:v>
                </c:pt>
                <c:pt idx="341">
                  <c:v>1.2225541314395063</c:v>
                </c:pt>
                <c:pt idx="342">
                  <c:v>1.228063341677843</c:v>
                </c:pt>
                <c:pt idx="343">
                  <c:v>1.2335102809461098</c:v>
                </c:pt>
                <c:pt idx="344">
                  <c:v>1.2388946730482995</c:v>
                </c:pt>
                <c:pt idx="345">
                  <c:v>1.2442162449599607</c:v>
                </c:pt>
                <c:pt idx="346">
                  <c:v>1.2494747268420443</c:v>
                </c:pt>
                <c:pt idx="347">
                  <c:v>1.2546698520545834</c:v>
                </c:pt>
                <c:pt idx="348">
                  <c:v>1.2598013571702162</c:v>
                </c:pt>
                <c:pt idx="349">
                  <c:v>1.2648689819875423</c:v>
                </c:pt>
                <c:pt idx="350">
                  <c:v>1.2698724695443162</c:v>
                </c:pt>
                <c:pt idx="351">
                  <c:v>1.2748115661304784</c:v>
                </c:pt>
                <c:pt idx="352">
                  <c:v>1.2796860213010193</c:v>
                </c:pt>
                <c:pt idx="353">
                  <c:v>1.2844955878886777</c:v>
                </c:pt>
                <c:pt idx="354">
                  <c:v>1.2892400220164757</c:v>
                </c:pt>
                <c:pt idx="355">
                  <c:v>1.2939190831100831</c:v>
                </c:pt>
                <c:pt idx="356">
                  <c:v>1.2985325339100171</c:v>
                </c:pt>
                <c:pt idx="357">
                  <c:v>1.3030801404836727</c:v>
                </c:pt>
                <c:pt idx="358">
                  <c:v>1.3075616722371846</c:v>
                </c:pt>
                <c:pt idx="359">
                  <c:v>1.3119769019271197</c:v>
                </c:pt>
                <c:pt idx="360">
                  <c:v>1.3163256056720001</c:v>
                </c:pt>
                <c:pt idx="361">
                  <c:v>1.3206075629636558</c:v>
                </c:pt>
                <c:pt idx="362">
                  <c:v>1.324822556678404</c:v>
                </c:pt>
                <c:pt idx="363">
                  <c:v>1.3289703730880615</c:v>
                </c:pt>
                <c:pt idx="364">
                  <c:v>1.3330508018707807</c:v>
                </c:pt>
                <c:pt idx="365">
                  <c:v>1.3370636361217132</c:v>
                </c:pt>
                <c:pt idx="366">
                  <c:v>1.3410086723635035</c:v>
                </c:pt>
                <c:pt idx="367">
                  <c:v>1.3448857105566057</c:v>
                </c:pt>
                <c:pt idx="368">
                  <c:v>1.3486945541094255</c:v>
                </c:pt>
                <c:pt idx="369">
                  <c:v>1.3524350098882911</c:v>
                </c:pt>
                <c:pt idx="370">
                  <c:v>1.3561068882272449</c:v>
                </c:pt>
                <c:pt idx="371">
                  <c:v>1.359710002937661</c:v>
                </c:pt>
                <c:pt idx="372">
                  <c:v>1.3632441713176859</c:v>
                </c:pt>
                <c:pt idx="373">
                  <c:v>1.3667092141615036</c:v>
                </c:pt>
                <c:pt idx="374">
                  <c:v>1.370104955768422</c:v>
                </c:pt>
                <c:pt idx="375">
                  <c:v>1.3734312239517819</c:v>
                </c:pt>
                <c:pt idx="376">
                  <c:v>1.3766878500476882</c:v>
                </c:pt>
                <c:pt idx="377">
                  <c:v>1.3798746689235628</c:v>
                </c:pt>
                <c:pt idx="378">
                  <c:v>1.3829915189865165</c:v>
                </c:pt>
                <c:pt idx="379">
                  <c:v>1.3860382421915451</c:v>
                </c:pt>
                <c:pt idx="380">
                  <c:v>1.3890146840495403</c:v>
                </c:pt>
                <c:pt idx="381">
                  <c:v>1.3919206936351265</c:v>
                </c:pt>
                <c:pt idx="382">
                  <c:v>1.3947561235943113</c:v>
                </c:pt>
                <c:pt idx="383">
                  <c:v>1.3975208301519586</c:v>
                </c:pt>
                <c:pt idx="384">
                  <c:v>1.4002146731190788</c:v>
                </c:pt>
                <c:pt idx="385">
                  <c:v>1.4028375158999367</c:v>
                </c:pt>
                <c:pt idx="386">
                  <c:v>1.4053892254989784</c:v>
                </c:pt>
                <c:pt idx="387">
                  <c:v>1.407869672527575</c:v>
                </c:pt>
                <c:pt idx="388">
                  <c:v>1.4102787312105833</c:v>
                </c:pt>
                <c:pt idx="389">
                  <c:v>1.4126162793927237</c:v>
                </c:pt>
                <c:pt idx="390">
                  <c:v>1.4148821985447735</c:v>
                </c:pt>
                <c:pt idx="391">
                  <c:v>1.4170763737695782</c:v>
                </c:pt>
                <c:pt idx="392">
                  <c:v>1.4191986938078769</c:v>
                </c:pt>
                <c:pt idx="393">
                  <c:v>1.4212490510439437</c:v>
                </c:pt>
                <c:pt idx="394">
                  <c:v>1.4232273415110457</c:v>
                </c:pt>
                <c:pt idx="395">
                  <c:v>1.4251334648967131</c:v>
                </c:pt>
                <c:pt idx="396">
                  <c:v>1.4269673245478269</c:v>
                </c:pt>
                <c:pt idx="397">
                  <c:v>1.4287288274755199</c:v>
                </c:pt>
                <c:pt idx="398">
                  <c:v>1.4304178843598905</c:v>
                </c:pt>
                <c:pt idx="399">
                  <c:v>1.4320344095545339</c:v>
                </c:pt>
                <c:pt idx="400">
                  <c:v>1.433578321090883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2F9A-45C2-A575-0DC2B8FF369F}"/>
            </c:ext>
          </c:extLst>
        </c:ser>
        <c:ser>
          <c:idx val="16"/>
          <c:order val="6"/>
          <c:tx>
            <c:strRef>
              <c:f>Calculation3!$Y$5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Calculation1!$Y$6:$Y$406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7.4524552593579728E-3</c:v>
                </c:pt>
                <c:pt idx="116">
                  <c:v>0.46029126118630059</c:v>
                </c:pt>
                <c:pt idx="117">
                  <c:v>0.91250160791181456</c:v>
                </c:pt>
                <c:pt idx="118">
                  <c:v>1.3634660695203042</c:v>
                </c:pt>
                <c:pt idx="119">
                  <c:v>1.8125689211668319</c:v>
                </c:pt>
                <c:pt idx="120">
                  <c:v>2.2591969797577724</c:v>
                </c:pt>
                <c:pt idx="121">
                  <c:v>2.7027404411610387</c:v>
                </c:pt>
                <c:pt idx="122">
                  <c:v>3.1425937128028347</c:v>
                </c:pt>
                <c:pt idx="123">
                  <c:v>3.5781562405142044</c:v>
                </c:pt>
                <c:pt idx="124">
                  <c:v>4.0088333284983388</c:v>
                </c:pt>
                <c:pt idx="125">
                  <c:v>4.4340369512991495</c:v>
                </c:pt>
                <c:pt idx="126">
                  <c:v>4.853186556662533</c:v>
                </c:pt>
                <c:pt idx="127">
                  <c:v>5.26570985819402</c:v>
                </c:pt>
                <c:pt idx="128">
                  <c:v>5.6710436167306915</c:v>
                </c:pt>
                <c:pt idx="129">
                  <c:v>6.0686344093604045</c:v>
                </c:pt>
                <c:pt idx="130">
                  <c:v>6.4579393850383839</c:v>
                </c:pt>
                <c:pt idx="131">
                  <c:v>6.8384270057695495</c:v>
                </c:pt>
                <c:pt idx="132">
                  <c:v>7.2095777723445069</c:v>
                </c:pt>
                <c:pt idx="133">
                  <c:v>7.570884933638383</c:v>
                </c:pt>
                <c:pt idx="134">
                  <c:v>7.9218551785040825</c:v>
                </c:pt>
                <c:pt idx="135">
                  <c:v>8.2620093093152054</c:v>
                </c:pt>
                <c:pt idx="136">
                  <c:v>8.5908828962390729</c:v>
                </c:pt>
                <c:pt idx="137">
                  <c:v>8.9080269113465569</c:v>
                </c:pt>
                <c:pt idx="138">
                  <c:v>9.213008341692861</c:v>
                </c:pt>
                <c:pt idx="139">
                  <c:v>9.5054107805322268</c:v>
                </c:pt>
                <c:pt idx="140">
                  <c:v>9.7848349958593985</c:v>
                </c:pt>
                <c:pt idx="141">
                  <c:v>10.050899475501476</c:v>
                </c:pt>
                <c:pt idx="142">
                  <c:v>10.303240948015983</c:v>
                </c:pt>
                <c:pt idx="143">
                  <c:v>10.541514878683985</c:v>
                </c:pt>
                <c:pt idx="144">
                  <c:v>10.765395939920941</c:v>
                </c:pt>
                <c:pt idx="145">
                  <c:v>10.974578455463085</c:v>
                </c:pt>
                <c:pt idx="146">
                  <c:v>11.16877681772289</c:v>
                </c:pt>
                <c:pt idx="147">
                  <c:v>11.347725877743688</c:v>
                </c:pt>
                <c:pt idx="148">
                  <c:v>11.51118130722112</c:v>
                </c:pt>
                <c:pt idx="149">
                  <c:v>11.658919932097065</c:v>
                </c:pt>
                <c:pt idx="150">
                  <c:v>11.790740037270583</c:v>
                </c:pt>
                <c:pt idx="151">
                  <c:v>11.906461642009875</c:v>
                </c:pt>
                <c:pt idx="152">
                  <c:v>12.005926745689177</c:v>
                </c:pt>
                <c:pt idx="153">
                  <c:v>12.088999543515085</c:v>
                </c:pt>
                <c:pt idx="154">
                  <c:v>12.155566611947807</c:v>
                </c:pt>
                <c:pt idx="155">
                  <c:v>12.205537063564098</c:v>
                </c:pt>
                <c:pt idx="156">
                  <c:v>12.238842671150531</c:v>
                </c:pt>
                <c:pt idx="157">
                  <c:v>12.255437960857581</c:v>
                </c:pt>
                <c:pt idx="158">
                  <c:v>12.255300274287414</c:v>
                </c:pt>
                <c:pt idx="159">
                  <c:v>12.238429799430547</c:v>
                </c:pt>
                <c:pt idx="160">
                  <c:v>12.204849570409175</c:v>
                </c:pt>
                <c:pt idx="161">
                  <c:v>12.154605436027511</c:v>
                </c:pt>
                <c:pt idx="162">
                  <c:v>12.087765997172063</c:v>
                </c:pt>
                <c:pt idx="163">
                  <c:v>12.00442251314734</c:v>
                </c:pt>
                <c:pt idx="164">
                  <c:v>11.904688777074854</c:v>
                </c:pt>
                <c:pt idx="165">
                  <c:v>11.788700960525548</c:v>
                </c:pt>
                <c:pt idx="166">
                  <c:v>11.656617427597789</c:v>
                </c:pt>
                <c:pt idx="167">
                  <c:v>11.508618518694766</c:v>
                </c:pt>
                <c:pt idx="168">
                  <c:v>11.344906304296503</c:v>
                </c:pt>
                <c:pt idx="169">
                  <c:v>11.165704309062718</c:v>
                </c:pt>
                <c:pt idx="170">
                  <c:v>10.971257206643152</c:v>
                </c:pt>
                <c:pt idx="171">
                  <c:v>10.761830485612126</c:v>
                </c:pt>
                <c:pt idx="172">
                  <c:v>10.537710086983425</c:v>
                </c:pt>
                <c:pt idx="173">
                  <c:v>10.299202013800386</c:v>
                </c:pt>
                <c:pt idx="174">
                  <c:v>10.046631913334306</c:v>
                </c:pt>
                <c:pt idx="175">
                  <c:v>9.7803446324615617</c:v>
                </c:pt>
                <c:pt idx="176">
                  <c:v>9.5007037468265327</c:v>
                </c:pt>
                <c:pt idx="177">
                  <c:v>9.2080910644331784</c:v>
                </c:pt>
                <c:pt idx="178">
                  <c:v>8.9029061043430371</c:v>
                </c:pt>
                <c:pt idx="179">
                  <c:v>8.5855655511914293</c:v>
                </c:pt>
                <c:pt idx="180">
                  <c:v>8.2565026862665967</c:v>
                </c:pt>
                <c:pt idx="181">
                  <c:v>7.9161667959286071</c:v>
                </c:pt>
                <c:pt idx="182">
                  <c:v>7.5650225581757145</c:v>
                </c:pt>
                <c:pt idx="183">
                  <c:v>7.2035494081957037</c:v>
                </c:pt>
                <c:pt idx="184">
                  <c:v>6.8322408837685229</c:v>
                </c:pt>
                <c:pt idx="185">
                  <c:v>6.4516039514139001</c:v>
                </c:pt>
                <c:pt idx="186">
                  <c:v>6.0621583142040283</c:v>
                </c:pt>
                <c:pt idx="187">
                  <c:v>5.6644357021863767</c:v>
                </c:pt>
                <c:pt idx="188">
                  <c:v>5.2589791463854665</c:v>
                </c:pt>
                <c:pt idx="189">
                  <c:v>4.8463422373748299</c:v>
                </c:pt>
                <c:pt idx="190">
                  <c:v>4.4270883694314902</c:v>
                </c:pt>
                <c:pt idx="191">
                  <c:v>4.0017899713049419</c:v>
                </c:pt>
                <c:pt idx="192">
                  <c:v>3.5710277246508979</c:v>
                </c:pt>
                <c:pt idx="193">
                  <c:v>3.1353897711969241</c:v>
                </c:pt>
                <c:pt idx="194">
                  <c:v>2.6954709097224585</c:v>
                </c:pt>
                <c:pt idx="195">
                  <c:v>2.2518717839496167</c:v>
                </c:pt>
                <c:pt idx="196">
                  <c:v>1.805198062453593</c:v>
                </c:pt>
                <c:pt idx="197">
                  <c:v>1.3560596117123815</c:v>
                </c:pt>
                <c:pt idx="198">
                  <c:v>0.90506966342487682</c:v>
                </c:pt>
                <c:pt idx="199">
                  <c:v>0.45284397723427261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F9A-45C2-A575-0DC2B8FF369F}"/>
            </c:ext>
          </c:extLst>
        </c:ser>
        <c:ser>
          <c:idx val="17"/>
          <c:order val="7"/>
          <c:tx>
            <c:strRef>
              <c:f>Calculation3!$Z$5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Calculation1!$Z$6:$Z$406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1.7921341323934145E-15</c:v>
                </c:pt>
                <c:pt idx="201">
                  <c:v>1.092057339397165E-2</c:v>
                </c:pt>
                <c:pt idx="202">
                  <c:v>2.1840592008043246E-2</c:v>
                </c:pt>
                <c:pt idx="203">
                  <c:v>3.2759501090501887E-2</c:v>
                </c:pt>
                <c:pt idx="204">
                  <c:v>4.3676745945998588E-2</c:v>
                </c:pt>
                <c:pt idx="205">
                  <c:v>5.4591771963729337E-2</c:v>
                </c:pt>
                <c:pt idx="206">
                  <c:v>6.5504024645610087E-2</c:v>
                </c:pt>
                <c:pt idx="207">
                  <c:v>7.6412949634446017E-2</c:v>
                </c:pt>
                <c:pt idx="208">
                  <c:v>8.7317992742093578E-2</c:v>
                </c:pt>
                <c:pt idx="209">
                  <c:v>9.8218599977614077E-2</c:v>
                </c:pt>
                <c:pt idx="210">
                  <c:v>0.10911421757541709</c:v>
                </c:pt>
                <c:pt idx="211">
                  <c:v>0.12000429202339255</c:v>
                </c:pt>
                <c:pt idx="212">
                  <c:v>0.13088827009102991</c:v>
                </c:pt>
                <c:pt idx="213">
                  <c:v>0.14176559885752299</c:v>
                </c:pt>
                <c:pt idx="214">
                  <c:v>0.15263572573985909</c:v>
                </c:pt>
                <c:pt idx="215">
                  <c:v>0.16349809852089098</c:v>
                </c:pt>
                <c:pt idx="216">
                  <c:v>0.17435216537739021</c:v>
                </c:pt>
                <c:pt idx="217">
                  <c:v>0.18519737490808055</c:v>
                </c:pt>
                <c:pt idx="218">
                  <c:v>0.19603317616164997</c:v>
                </c:pt>
                <c:pt idx="219">
                  <c:v>0.20685901866473963</c:v>
                </c:pt>
                <c:pt idx="220">
                  <c:v>0.2176743524499086</c:v>
                </c:pt>
                <c:pt idx="221">
                  <c:v>0.22847862808357305</c:v>
                </c:pt>
                <c:pt idx="222">
                  <c:v>0.23927129669391822</c:v>
                </c:pt>
                <c:pt idx="223">
                  <c:v>0.2500518099987819</c:v>
                </c:pt>
                <c:pt idx="224">
                  <c:v>0.26081962033350775</c:v>
                </c:pt>
                <c:pt idx="225">
                  <c:v>0.27157418067876754</c:v>
                </c:pt>
                <c:pt idx="226">
                  <c:v>0.2823149446883505</c:v>
                </c:pt>
                <c:pt idx="227">
                  <c:v>0.29304136671691811</c:v>
                </c:pt>
                <c:pt idx="228">
                  <c:v>0.30375290184772413</c:v>
                </c:pt>
                <c:pt idx="229">
                  <c:v>0.31444900592029679</c:v>
                </c:pt>
                <c:pt idx="230">
                  <c:v>0.32512913555808304</c:v>
                </c:pt>
                <c:pt idx="231">
                  <c:v>0.33579274819605248</c:v>
                </c:pt>
                <c:pt idx="232">
                  <c:v>0.34643930210826085</c:v>
                </c:pt>
                <c:pt idx="233">
                  <c:v>0.35706825643537016</c:v>
                </c:pt>
                <c:pt idx="234">
                  <c:v>0.36767907121212512</c:v>
                </c:pt>
                <c:pt idx="235">
                  <c:v>0.3782712073947842</c:v>
                </c:pt>
                <c:pt idx="236">
                  <c:v>0.38884412688850373</c:v>
                </c:pt>
                <c:pt idx="237">
                  <c:v>0.39939729257467366</c:v>
                </c:pt>
                <c:pt idx="238">
                  <c:v>0.40993016833820428</c:v>
                </c:pt>
                <c:pt idx="239">
                  <c:v>0.42044221909476137</c:v>
                </c:pt>
                <c:pt idx="240">
                  <c:v>0.43093291081794893</c:v>
                </c:pt>
                <c:pt idx="241">
                  <c:v>0.44140171056643918</c:v>
                </c:pt>
                <c:pt idx="242">
                  <c:v>0.45184808651104608</c:v>
                </c:pt>
                <c:pt idx="243">
                  <c:v>0.46227150796174293</c:v>
                </c:pt>
                <c:pt idx="244">
                  <c:v>0.47267144539462286</c:v>
                </c:pt>
                <c:pt idx="245">
                  <c:v>0.48304737047879837</c:v>
                </c:pt>
                <c:pt idx="246">
                  <c:v>0.49339875610324196</c:v>
                </c:pt>
                <c:pt idx="247">
                  <c:v>0.50372507640356401</c:v>
                </c:pt>
                <c:pt idx="248">
                  <c:v>0.514025806788727</c:v>
                </c:pt>
                <c:pt idx="249">
                  <c:v>0.52430042396769594</c:v>
                </c:pt>
                <c:pt idx="250">
                  <c:v>0.53454840597602193</c:v>
                </c:pt>
                <c:pt idx="251">
                  <c:v>0.54476923220235873</c:v>
                </c:pt>
                <c:pt idx="252">
                  <c:v>0.55496238341491044</c:v>
                </c:pt>
                <c:pt idx="253">
                  <c:v>0.56512734178780966</c:v>
                </c:pt>
                <c:pt idx="254">
                  <c:v>0.57526359092742319</c:v>
                </c:pt>
                <c:pt idx="255">
                  <c:v>0.58537061589858541</c:v>
                </c:pt>
                <c:pt idx="256">
                  <c:v>0.59544790325075836</c:v>
                </c:pt>
                <c:pt idx="257">
                  <c:v>0.60549494104411528</c:v>
                </c:pt>
                <c:pt idx="258">
                  <c:v>0.61551121887554794</c:v>
                </c:pt>
                <c:pt idx="259">
                  <c:v>0.62549622790459547</c:v>
                </c:pt>
                <c:pt idx="260">
                  <c:v>0.63544946087929466</c:v>
                </c:pt>
                <c:pt idx="261">
                  <c:v>0.64537041216194924</c:v>
                </c:pt>
                <c:pt idx="262">
                  <c:v>0.65525857775481589</c:v>
                </c:pt>
                <c:pt idx="263">
                  <c:v>0.66511345532570887</c:v>
                </c:pt>
                <c:pt idx="264">
                  <c:v>0.67493454423351917</c:v>
                </c:pt>
                <c:pt idx="265">
                  <c:v>0.6847213455536475</c:v>
                </c:pt>
                <c:pt idx="266">
                  <c:v>0.69447336210335042</c:v>
                </c:pt>
                <c:pt idx="267">
                  <c:v>0.70419009846699754</c:v>
                </c:pt>
                <c:pt idx="268">
                  <c:v>0.71387106102124009</c:v>
                </c:pt>
                <c:pt idx="269">
                  <c:v>0.72351575796008694</c:v>
                </c:pt>
                <c:pt idx="270">
                  <c:v>0.73312369931988952</c:v>
                </c:pt>
                <c:pt idx="271">
                  <c:v>0.7426943970042319</c:v>
                </c:pt>
                <c:pt idx="272">
                  <c:v>0.75222736480872776</c:v>
                </c:pt>
                <c:pt idx="273">
                  <c:v>0.76172211844571958</c:v>
                </c:pt>
                <c:pt idx="274">
                  <c:v>0.77117817556888091</c:v>
                </c:pt>
                <c:pt idx="275">
                  <c:v>0.78059505579772093</c:v>
                </c:pt>
                <c:pt idx="276">
                  <c:v>0.78997228074198789</c:v>
                </c:pt>
                <c:pt idx="277">
                  <c:v>0.79930937402597191</c:v>
                </c:pt>
                <c:pt idx="278">
                  <c:v>0.80860586131270618</c:v>
                </c:pt>
                <c:pt idx="279">
                  <c:v>0.81786127032806311</c:v>
                </c:pt>
                <c:pt idx="280">
                  <c:v>0.82707513088474705</c:v>
                </c:pt>
                <c:pt idx="281">
                  <c:v>0.83624697490617994</c:v>
                </c:pt>
                <c:pt idx="282">
                  <c:v>0.8453763364502811</c:v>
                </c:pt>
                <c:pt idx="283">
                  <c:v>0.85446275173313657</c:v>
                </c:pt>
                <c:pt idx="284">
                  <c:v>0.863505759152561</c:v>
                </c:pt>
                <c:pt idx="285">
                  <c:v>0.87250489931154662</c:v>
                </c:pt>
                <c:pt idx="286">
                  <c:v>0.8814597150416027</c:v>
                </c:pt>
                <c:pt idx="287">
                  <c:v>0.89036975142597863</c:v>
                </c:pt>
                <c:pt idx="288">
                  <c:v>0.89923455582277545</c:v>
                </c:pt>
                <c:pt idx="289">
                  <c:v>0.90805367788794045</c:v>
                </c:pt>
                <c:pt idx="290">
                  <c:v>0.91682666959814529</c:v>
                </c:pt>
                <c:pt idx="291">
                  <c:v>0.92555308527354518</c:v>
                </c:pt>
                <c:pt idx="292">
                  <c:v>0.93423248160042194</c:v>
                </c:pt>
                <c:pt idx="293">
                  <c:v>0.94286441765370332</c:v>
                </c:pt>
                <c:pt idx="294">
                  <c:v>0.95144845491936347</c:v>
                </c:pt>
                <c:pt idx="295">
                  <c:v>0.95998415731669928</c:v>
                </c:pt>
                <c:pt idx="296">
                  <c:v>0.96847109122048503</c:v>
                </c:pt>
                <c:pt idx="297">
                  <c:v>0.97690882548299951</c:v>
                </c:pt>
                <c:pt idx="298">
                  <c:v>0.98529693145593067</c:v>
                </c:pt>
                <c:pt idx="299">
                  <c:v>0.99363498301215036</c:v>
                </c:pt>
                <c:pt idx="300">
                  <c:v>1.001922556567362</c:v>
                </c:pt>
                <c:pt idx="301">
                  <c:v>1.010159231101621</c:v>
                </c:pt>
                <c:pt idx="302">
                  <c:v>1.0183445881807203</c:v>
                </c:pt>
                <c:pt idx="303">
                  <c:v>1.0264782119774503</c:v>
                </c:pt>
                <c:pt idx="304">
                  <c:v>1.0345596892927214</c:v>
                </c:pt>
                <c:pt idx="305">
                  <c:v>1.042588609576556</c:v>
                </c:pt>
                <c:pt idx="306">
                  <c:v>1.0505645649489443</c:v>
                </c:pt>
                <c:pt idx="307">
                  <c:v>1.0584871502205668</c:v>
                </c:pt>
                <c:pt idx="308">
                  <c:v>1.0663559629133761</c:v>
                </c:pt>
                <c:pt idx="309">
                  <c:v>1.0741706032810452</c:v>
                </c:pt>
                <c:pt idx="310">
                  <c:v>1.081930674329274</c:v>
                </c:pt>
                <c:pt idx="311">
                  <c:v>1.0896357818359586</c:v>
                </c:pt>
                <c:pt idx="312">
                  <c:v>1.0972855343712156</c:v>
                </c:pt>
                <c:pt idx="313">
                  <c:v>1.1048795433172709</c:v>
                </c:pt>
                <c:pt idx="314">
                  <c:v>1.1124174228881991</c:v>
                </c:pt>
                <c:pt idx="315">
                  <c:v>1.119898790149523</c:v>
                </c:pt>
                <c:pt idx="316">
                  <c:v>1.1273232650376674</c:v>
                </c:pt>
                <c:pt idx="317">
                  <c:v>1.1346904703792668</c:v>
                </c:pt>
                <c:pt idx="318">
                  <c:v>1.1420000319103254</c:v>
                </c:pt>
                <c:pt idx="319">
                  <c:v>1.1492515782952319</c:v>
                </c:pt>
                <c:pt idx="320">
                  <c:v>1.156444741145622</c:v>
                </c:pt>
                <c:pt idx="321">
                  <c:v>1.1635791550390944</c:v>
                </c:pt>
                <c:pt idx="322">
                  <c:v>1.1706544575377742</c:v>
                </c:pt>
                <c:pt idx="323">
                  <c:v>1.177670289206725</c:v>
                </c:pt>
                <c:pt idx="324">
                  <c:v>1.1846262936322098</c:v>
                </c:pt>
                <c:pt idx="325">
                  <c:v>1.1915221174397956</c:v>
                </c:pt>
                <c:pt idx="326">
                  <c:v>1.1983574103123065</c:v>
                </c:pt>
                <c:pt idx="327">
                  <c:v>1.2051318250076202</c:v>
                </c:pt>
                <c:pt idx="328">
                  <c:v>1.2118450173763076</c:v>
                </c:pt>
                <c:pt idx="329">
                  <c:v>1.2184966463791169</c:v>
                </c:pt>
                <c:pt idx="330">
                  <c:v>1.2250863741042988</c:v>
                </c:pt>
                <c:pt idx="331">
                  <c:v>1.2316138657847726</c:v>
                </c:pt>
                <c:pt idx="332">
                  <c:v>1.238078789815132</c:v>
                </c:pt>
                <c:pt idx="333">
                  <c:v>1.2444808177684932</c:v>
                </c:pt>
                <c:pt idx="334">
                  <c:v>1.2508196244131771</c:v>
                </c:pt>
                <c:pt idx="335">
                  <c:v>1.2570948877292336</c:v>
                </c:pt>
                <c:pt idx="336">
                  <c:v>1.2633062889247983</c:v>
                </c:pt>
                <c:pt idx="337">
                  <c:v>1.2694535124522905</c:v>
                </c:pt>
                <c:pt idx="338">
                  <c:v>1.2755362460244406</c:v>
                </c:pt>
                <c:pt idx="339">
                  <c:v>1.2815541806301562</c:v>
                </c:pt>
                <c:pt idx="340">
                  <c:v>1.2875070105502202</c:v>
                </c:pt>
                <c:pt idx="341">
                  <c:v>1.293394433372822</c:v>
                </c:pt>
                <c:pt idx="342">
                  <c:v>1.2992161500089194</c:v>
                </c:pt>
                <c:pt idx="343">
                  <c:v>1.3049718647074333</c:v>
                </c:pt>
                <c:pt idx="344">
                  <c:v>1.3106612850702728</c:v>
                </c:pt>
                <c:pt idx="345">
                  <c:v>1.3162841220671888</c:v>
                </c:pt>
                <c:pt idx="346">
                  <c:v>1.3218400900504566</c:v>
                </c:pt>
                <c:pt idx="347">
                  <c:v>1.3273289067693887</c:v>
                </c:pt>
                <c:pt idx="348">
                  <c:v>1.332750293384672</c:v>
                </c:pt>
                <c:pt idx="349">
                  <c:v>1.3381039744825343</c:v>
                </c:pt>
                <c:pt idx="350">
                  <c:v>1.3433896780887353</c:v>
                </c:pt>
                <c:pt idx="351">
                  <c:v>1.3486071356823826</c:v>
                </c:pt>
                <c:pt idx="352">
                  <c:v>1.353756082209574</c:v>
                </c:pt>
                <c:pt idx="353">
                  <c:v>1.3588362560968623</c:v>
                </c:pt>
                <c:pt idx="354">
                  <c:v>1.3638473992645428</c:v>
                </c:pt>
                <c:pt idx="355">
                  <c:v>1.3687892571397657</c:v>
                </c:pt>
                <c:pt idx="356">
                  <c:v>1.3736615786694668</c:v>
                </c:pt>
                <c:pt idx="357">
                  <c:v>1.3784641163331226</c:v>
                </c:pt>
                <c:pt idx="358">
                  <c:v>1.3831966261553248</c:v>
                </c:pt>
                <c:pt idx="359">
                  <c:v>1.3878588677181736</c:v>
                </c:pt>
                <c:pt idx="360">
                  <c:v>1.3924506041734919</c:v>
                </c:pt>
                <c:pt idx="361">
                  <c:v>1.3969716022548577</c:v>
                </c:pt>
                <c:pt idx="362">
                  <c:v>1.4014216322894537</c:v>
                </c:pt>
                <c:pt idx="363">
                  <c:v>1.405800468209736</c:v>
                </c:pt>
                <c:pt idx="364">
                  <c:v>1.4101078875649173</c:v>
                </c:pt>
                <c:pt idx="365">
                  <c:v>1.4143436715322686</c:v>
                </c:pt>
                <c:pt idx="366">
                  <c:v>1.4185076049282357</c:v>
                </c:pt>
                <c:pt idx="367">
                  <c:v>1.4225994762193703</c:v>
                </c:pt>
                <c:pt idx="368">
                  <c:v>1.4266190775330769</c:v>
                </c:pt>
                <c:pt idx="369">
                  <c:v>1.4305662046681717</c:v>
                </c:pt>
                <c:pt idx="370">
                  <c:v>1.4344406571052588</c:v>
                </c:pt>
                <c:pt idx="371">
                  <c:v>1.4382422380169135</c:v>
                </c:pt>
                <c:pt idx="372">
                  <c:v>1.4419707542776841</c:v>
                </c:pt>
                <c:pt idx="373">
                  <c:v>1.4456260164739021</c:v>
                </c:pt>
                <c:pt idx="374">
                  <c:v>1.4492078389133041</c:v>
                </c:pt>
                <c:pt idx="375">
                  <c:v>1.4527160396344656</c:v>
                </c:pt>
                <c:pt idx="376">
                  <c:v>1.4561504404160457</c:v>
                </c:pt>
                <c:pt idx="377">
                  <c:v>1.4595108667858392</c:v>
                </c:pt>
                <c:pt idx="378">
                  <c:v>1.462797148029642</c:v>
                </c:pt>
                <c:pt idx="379">
                  <c:v>1.4660091171999219</c:v>
                </c:pt>
                <c:pt idx="380">
                  <c:v>1.4691466111243012</c:v>
                </c:pt>
                <c:pt idx="381">
                  <c:v>1.4722094704138453</c:v>
                </c:pt>
                <c:pt idx="382">
                  <c:v>1.4751975394711596</c:v>
                </c:pt>
                <c:pt idx="383">
                  <c:v>1.4781106664982948</c:v>
                </c:pt>
                <c:pt idx="384">
                  <c:v>1.4809487035044577</c:v>
                </c:pt>
                <c:pt idx="385">
                  <c:v>1.4837115063135302</c:v>
                </c:pt>
                <c:pt idx="386">
                  <c:v>1.4863989345713933</c:v>
                </c:pt>
                <c:pt idx="387">
                  <c:v>1.4890108517530563</c:v>
                </c:pt>
                <c:pt idx="388">
                  <c:v>1.491547125169594</c:v>
                </c:pt>
                <c:pt idx="389">
                  <c:v>1.4940076259748865</c:v>
                </c:pt>
                <c:pt idx="390">
                  <c:v>1.4963922291721654</c:v>
                </c:pt>
                <c:pt idx="391">
                  <c:v>1.4987008136203628</c:v>
                </c:pt>
                <c:pt idx="392">
                  <c:v>1.5009332620402667</c:v>
                </c:pt>
                <c:pt idx="393">
                  <c:v>1.5030894610204779</c:v>
                </c:pt>
                <c:pt idx="394">
                  <c:v>1.5051693010231717</c:v>
                </c:pt>
                <c:pt idx="395">
                  <c:v>1.5071726763896636</c:v>
                </c:pt>
                <c:pt idx="396">
                  <c:v>1.5090994853457751</c:v>
                </c:pt>
                <c:pt idx="397">
                  <c:v>1.5109496300070053</c:v>
                </c:pt>
                <c:pt idx="398">
                  <c:v>1.512723016383503</c:v>
                </c:pt>
                <c:pt idx="399">
                  <c:v>1.5144195543848422</c:v>
                </c:pt>
                <c:pt idx="400">
                  <c:v>1.5160391578245975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2F9A-45C2-A575-0DC2B8FF369F}"/>
            </c:ext>
          </c:extLst>
        </c:ser>
        <c:ser>
          <c:idx val="18"/>
          <c:order val="8"/>
          <c:tx>
            <c:strRef>
              <c:f>Calculation3!$AA$5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Calculation1!$AA$6:$AA$406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0.23033846507801947</c:v>
                </c:pt>
                <c:pt idx="122">
                  <c:v>0.61129613143072103</c:v>
                </c:pt>
                <c:pt idx="123">
                  <c:v>0.99130182521945387</c:v>
                </c:pt>
                <c:pt idx="124">
                  <c:v>1.3697637628944226</c:v>
                </c:pt>
                <c:pt idx="125">
                  <c:v>1.7460925650000005</c:v>
                </c:pt>
                <c:pt idx="126">
                  <c:v>2.1197021740164059</c:v>
                </c:pt>
                <c:pt idx="127">
                  <c:v>2.4900107670281559</c:v>
                </c:pt>
                <c:pt idx="128">
                  <c:v>2.8564416617979069</c:v>
                </c:pt>
                <c:pt idx="129">
                  <c:v>3.2184242148347746</c:v>
                </c:pt>
                <c:pt idx="130">
                  <c:v>3.57539471005843</c:v>
                </c:pt>
                <c:pt idx="131">
                  <c:v>3.926797236675196</c:v>
                </c:pt>
                <c:pt idx="132">
                  <c:v>4.2720845548989139</c:v>
                </c:pt>
                <c:pt idx="133">
                  <c:v>4.6107189481684303</c:v>
                </c:pt>
                <c:pt idx="134">
                  <c:v>4.9421730605345946</c:v>
                </c:pt>
                <c:pt idx="135">
                  <c:v>5.265930717912596</c:v>
                </c:pt>
                <c:pt idx="136">
                  <c:v>5.58148773192082</c:v>
                </c:pt>
                <c:pt idx="137">
                  <c:v>5.8883526850542953</c:v>
                </c:pt>
                <c:pt idx="138">
                  <c:v>6.1860476959700801</c:v>
                </c:pt>
                <c:pt idx="139">
                  <c:v>6.4741091636927255</c:v>
                </c:pt>
                <c:pt idx="140">
                  <c:v>6.7520884895808999</c:v>
                </c:pt>
                <c:pt idx="141">
                  <c:v>7.0195527759308822</c:v>
                </c:pt>
                <c:pt idx="142">
                  <c:v>7.2760855001289038</c:v>
                </c:pt>
                <c:pt idx="143">
                  <c:v>7.5212871633025919</c:v>
                </c:pt>
                <c:pt idx="144">
                  <c:v>7.7547759124612599</c:v>
                </c:pt>
                <c:pt idx="145">
                  <c:v>7.9761881351562689</c:v>
                </c:pt>
                <c:pt idx="146">
                  <c:v>8.1851790257353461</c:v>
                </c:pt>
                <c:pt idx="147">
                  <c:v>8.3814231223090356</c:v>
                </c:pt>
                <c:pt idx="148">
                  <c:v>8.5646148135930993</c:v>
                </c:pt>
                <c:pt idx="149">
                  <c:v>8.7344688148375056</c:v>
                </c:pt>
                <c:pt idx="150">
                  <c:v>8.8907206121008979</c:v>
                </c:pt>
                <c:pt idx="151">
                  <c:v>9.0331268741786115</c:v>
                </c:pt>
                <c:pt idx="152">
                  <c:v>9.161465831542813</c:v>
                </c:pt>
                <c:pt idx="153">
                  <c:v>9.2755376217045757</c:v>
                </c:pt>
                <c:pt idx="154">
                  <c:v>9.3751646004600975</c:v>
                </c:pt>
                <c:pt idx="155">
                  <c:v>9.4601916185363315</c:v>
                </c:pt>
                <c:pt idx="156">
                  <c:v>9.5304862632052387</c:v>
                </c:pt>
                <c:pt idx="157">
                  <c:v>9.5859390644903577</c:v>
                </c:pt>
                <c:pt idx="158">
                  <c:v>9.6264636656446001</c:v>
                </c:pt>
                <c:pt idx="159">
                  <c:v>9.6519969576337648</c:v>
                </c:pt>
                <c:pt idx="160">
                  <c:v>9.662499177416354</c:v>
                </c:pt>
                <c:pt idx="161">
                  <c:v>9.6579539698666306</c:v>
                </c:pt>
                <c:pt idx="162">
                  <c:v>9.6383684132444767</c:v>
                </c:pt>
                <c:pt idx="163">
                  <c:v>9.603773008172416</c:v>
                </c:pt>
                <c:pt idx="164">
                  <c:v>9.5542216301369347</c:v>
                </c:pt>
                <c:pt idx="165">
                  <c:v>9.4897914455880894</c:v>
                </c:pt>
                <c:pt idx="166">
                  <c:v>9.4105827917680589</c:v>
                </c:pt>
                <c:pt idx="167">
                  <c:v>9.316719020455773</c:v>
                </c:pt>
                <c:pt idx="168">
                  <c:v>9.2083463058709665</c:v>
                </c:pt>
                <c:pt idx="169">
                  <c:v>9.0856334170368083</c:v>
                </c:pt>
                <c:pt idx="170">
                  <c:v>8.9487714549555921</c:v>
                </c:pt>
                <c:pt idx="171">
                  <c:v>8.7979735550068057</c:v>
                </c:pt>
                <c:pt idx="172">
                  <c:v>8.6334745550310164</c:v>
                </c:pt>
                <c:pt idx="173">
                  <c:v>8.4555306296164918</c:v>
                </c:pt>
                <c:pt idx="174">
                  <c:v>8.2644188911580425</c:v>
                </c:pt>
                <c:pt idx="175">
                  <c:v>8.0604369583093902</c:v>
                </c:pt>
                <c:pt idx="176">
                  <c:v>7.8439024925011145</c:v>
                </c:pt>
                <c:pt idx="177">
                  <c:v>7.6151527032459256</c:v>
                </c:pt>
                <c:pt idx="178">
                  <c:v>7.3745438230016918</c:v>
                </c:pt>
                <c:pt idx="179">
                  <c:v>7.1224505524099824</c:v>
                </c:pt>
                <c:pt idx="180">
                  <c:v>6.8592654767740999</c:v>
                </c:pt>
                <c:pt idx="181">
                  <c:v>6.5853984546852713</c:v>
                </c:pt>
                <c:pt idx="182">
                  <c:v>6.3012759797491267</c:v>
                </c:pt>
                <c:pt idx="183">
                  <c:v>6.0073405164064493</c:v>
                </c:pt>
                <c:pt idx="184">
                  <c:v>5.7040498108824957</c:v>
                </c:pt>
                <c:pt idx="185">
                  <c:v>5.3918761783379896</c:v>
                </c:pt>
                <c:pt idx="186">
                  <c:v>5.0713057673318591</c:v>
                </c:pt>
                <c:pt idx="187">
                  <c:v>4.7428378027412252</c:v>
                </c:pt>
                <c:pt idx="188">
                  <c:v>4.4069838083175954</c:v>
                </c:pt>
                <c:pt idx="189">
                  <c:v>4.0642668100900083</c:v>
                </c:pt>
                <c:pt idx="190">
                  <c:v>3.7152205218556591</c:v>
                </c:pt>
                <c:pt idx="191">
                  <c:v>3.3603885140264453</c:v>
                </c:pt>
                <c:pt idx="192">
                  <c:v>3.0003233671257843</c:v>
                </c:pt>
                <c:pt idx="193">
                  <c:v>2.6355858112539763</c:v>
                </c:pt>
                <c:pt idx="194">
                  <c:v>2.2667438528622048</c:v>
                </c:pt>
                <c:pt idx="195">
                  <c:v>1.8943718901950766</c:v>
                </c:pt>
                <c:pt idx="196">
                  <c:v>1.5190498187791979</c:v>
                </c:pt>
                <c:pt idx="197">
                  <c:v>1.1413621283508313</c:v>
                </c:pt>
                <c:pt idx="198">
                  <c:v>0.76189699262897836</c:v>
                </c:pt>
                <c:pt idx="199">
                  <c:v>0.3812453533513902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2F9A-45C2-A575-0DC2B8FF369F}"/>
            </c:ext>
          </c:extLst>
        </c:ser>
        <c:ser>
          <c:idx val="19"/>
          <c:order val="9"/>
          <c:tx>
            <c:strRef>
              <c:f>Calculation3!$AB$5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Calculation1!$AB$6:$AB$406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1.415049999410625E-15</c:v>
                </c:pt>
                <c:pt idx="201">
                  <c:v>8.6227680581848955E-3</c:v>
                </c:pt>
                <c:pt idx="202">
                  <c:v>1.7245096655538115E-2</c:v>
                </c:pt>
                <c:pt idx="203">
                  <c:v>2.5866546353627996E-2</c:v>
                </c:pt>
                <c:pt idx="204">
                  <c:v>3.4486677758814734E-2</c:v>
                </c:pt>
                <c:pt idx="205">
                  <c:v>4.3105051544645508E-2</c:v>
                </c:pt>
                <c:pt idx="206">
                  <c:v>5.1721228474244894E-2</c:v>
                </c:pt>
                <c:pt idx="207">
                  <c:v>6.0334769422700607E-2</c:v>
                </c:pt>
                <c:pt idx="208">
                  <c:v>6.8945235399443611E-2</c:v>
                </c:pt>
                <c:pt idx="209">
                  <c:v>7.7552187570621267E-2</c:v>
                </c:pt>
                <c:pt idx="210">
                  <c:v>8.6155187281462653E-2</c:v>
                </c:pt>
                <c:pt idx="211">
                  <c:v>9.4753796078634739E-2</c:v>
                </c:pt>
                <c:pt idx="212">
                  <c:v>0.10334757573258799</c:v>
                </c:pt>
                <c:pt idx="213">
                  <c:v>0.11193608825989111</c:v>
                </c:pt>
                <c:pt idx="214">
                  <c:v>0.12051889594555275</c:v>
                </c:pt>
                <c:pt idx="215">
                  <c:v>0.12909556136532974</c:v>
                </c:pt>
                <c:pt idx="216">
                  <c:v>0.13766564740802062</c:v>
                </c:pt>
                <c:pt idx="217">
                  <c:v>0.14622871729774292</c:v>
                </c:pt>
                <c:pt idx="218">
                  <c:v>0.15478433461619359</c:v>
                </c:pt>
                <c:pt idx="219">
                  <c:v>0.16333206332489117</c:v>
                </c:pt>
                <c:pt idx="220">
                  <c:v>0.17187146778739854</c:v>
                </c:pt>
                <c:pt idx="221">
                  <c:v>0.1804021127915251</c:v>
                </c:pt>
                <c:pt idx="222">
                  <c:v>0.18892356357150766</c:v>
                </c:pt>
                <c:pt idx="223">
                  <c:v>0.19743538583016812</c:v>
                </c:pt>
                <c:pt idx="224">
                  <c:v>0.20593714576104766</c:v>
                </c:pt>
                <c:pt idx="225">
                  <c:v>0.21442841007051558</c:v>
                </c:pt>
                <c:pt idx="226">
                  <c:v>0.22290874599985247</c:v>
                </c:pt>
                <c:pt idx="227">
                  <c:v>0.23137772134730553</c:v>
                </c:pt>
                <c:pt idx="228">
                  <c:v>0.23983490449011594</c:v>
                </c:pt>
                <c:pt idx="229">
                  <c:v>0.24827986440651661</c:v>
                </c:pt>
                <c:pt idx="230">
                  <c:v>0.25671217069769925</c:v>
                </c:pt>
                <c:pt idx="231">
                  <c:v>0.2651313936097498</c:v>
                </c:pt>
                <c:pt idx="232">
                  <c:v>0.27353710405555065</c:v>
                </c:pt>
                <c:pt idx="233">
                  <c:v>0.28192887363664942</c:v>
                </c:pt>
                <c:pt idx="234">
                  <c:v>0.29030627466509223</c:v>
                </c:pt>
                <c:pt idx="235">
                  <c:v>0.29866888018522103</c:v>
                </c:pt>
                <c:pt idx="236">
                  <c:v>0.30701626399543314</c:v>
                </c:pt>
                <c:pt idx="237">
                  <c:v>0.31534800066990293</c:v>
                </c:pt>
                <c:pt idx="238">
                  <c:v>0.32366366558026394</c:v>
                </c:pt>
                <c:pt idx="239">
                  <c:v>0.33196283491724954</c:v>
                </c:pt>
                <c:pt idx="240">
                  <c:v>0.34024508571229301</c:v>
                </c:pt>
                <c:pt idx="241">
                  <c:v>0.34850999585908393</c:v>
                </c:pt>
                <c:pt idx="242">
                  <c:v>0.35675714413508081</c:v>
                </c:pt>
                <c:pt idx="243">
                  <c:v>0.36498611022297917</c:v>
                </c:pt>
                <c:pt idx="244">
                  <c:v>0.37319647473213252</c:v>
                </c:pt>
                <c:pt idx="245">
                  <c:v>0.38138781921992732</c:v>
                </c:pt>
                <c:pt idx="246">
                  <c:v>0.38955972621310808</c:v>
                </c:pt>
                <c:pt idx="247">
                  <c:v>0.39771177922905526</c:v>
                </c:pt>
                <c:pt idx="248">
                  <c:v>0.40584356279700989</c:v>
                </c:pt>
                <c:pt idx="249">
                  <c:v>0.41395466247924945</c:v>
                </c:pt>
                <c:pt idx="250">
                  <c:v>0.42204466489220849</c:v>
                </c:pt>
                <c:pt idx="251">
                  <c:v>0.43011315772754821</c:v>
                </c:pt>
                <c:pt idx="252">
                  <c:v>0.43815972977316847</c:v>
                </c:pt>
                <c:pt idx="253">
                  <c:v>0.44618397093416617</c:v>
                </c:pt>
                <c:pt idx="254">
                  <c:v>0.4541854722537354</c:v>
                </c:pt>
                <c:pt idx="255">
                  <c:v>0.46216382593401012</c:v>
                </c:pt>
                <c:pt idx="256">
                  <c:v>0.47011862535684773</c:v>
                </c:pt>
                <c:pt idx="257">
                  <c:v>0.47804946510455215</c:v>
                </c:pt>
                <c:pt idx="258">
                  <c:v>0.48595594098053646</c:v>
                </c:pt>
                <c:pt idx="259">
                  <c:v>0.49383765002992241</c:v>
                </c:pt>
                <c:pt idx="260">
                  <c:v>0.50169419056007714</c:v>
                </c:pt>
                <c:pt idx="261">
                  <c:v>0.5095251621610859</c:v>
                </c:pt>
                <c:pt idx="262">
                  <c:v>0.51733016572615842</c:v>
                </c:pt>
                <c:pt idx="263">
                  <c:v>0.52510880347197009</c:v>
                </c:pt>
                <c:pt idx="264">
                  <c:v>0.53286067895893452</c:v>
                </c:pt>
                <c:pt idx="265">
                  <c:v>0.54058539711140829</c:v>
                </c:pt>
                <c:pt idx="266">
                  <c:v>0.54828256423782629</c:v>
                </c:pt>
                <c:pt idx="267">
                  <c:v>0.55595178805076617</c:v>
                </c:pt>
                <c:pt idx="268">
                  <c:v>0.5635926776869411</c:v>
                </c:pt>
                <c:pt idx="269">
                  <c:v>0.57120484372712033</c:v>
                </c:pt>
                <c:pt idx="270">
                  <c:v>0.5787878982159762</c:v>
                </c:pt>
                <c:pt idx="271">
                  <c:v>0.58634145468185606</c:v>
                </c:pt>
                <c:pt idx="272">
                  <c:v>0.59386512815647896</c:v>
                </c:pt>
                <c:pt idx="273">
                  <c:v>0.60135853519455584</c:v>
                </c:pt>
                <c:pt idx="274">
                  <c:v>0.60882129389333139</c:v>
                </c:pt>
                <c:pt idx="275">
                  <c:v>0.61625302391204828</c:v>
                </c:pt>
                <c:pt idx="276">
                  <c:v>0.62365334649133131</c:v>
                </c:pt>
                <c:pt idx="277">
                  <c:v>0.63102188447248997</c:v>
                </c:pt>
                <c:pt idx="278">
                  <c:v>0.63835826231674209</c:v>
                </c:pt>
                <c:pt idx="279">
                  <c:v>0.64566210612435193</c:v>
                </c:pt>
                <c:pt idx="280">
                  <c:v>0.65293304365368598</c:v>
                </c:pt>
                <c:pt idx="281">
                  <c:v>0.66017070434018565</c:v>
                </c:pt>
                <c:pt idx="282">
                  <c:v>0.66737471931525139</c:v>
                </c:pt>
                <c:pt idx="283">
                  <c:v>0.67454472142504385</c:v>
                </c:pt>
                <c:pt idx="284">
                  <c:v>0.68168034524919419</c:v>
                </c:pt>
                <c:pt idx="285">
                  <c:v>0.68878122711942946</c:v>
                </c:pt>
                <c:pt idx="286">
                  <c:v>0.69584700513810616</c:v>
                </c:pt>
                <c:pt idx="287">
                  <c:v>0.70287731919665375</c:v>
                </c:pt>
                <c:pt idx="288">
                  <c:v>0.70987181099392938</c:v>
                </c:pt>
                <c:pt idx="289">
                  <c:v>0.71683012405447755</c:v>
                </c:pt>
                <c:pt idx="290">
                  <c:v>0.72375190374669751</c:v>
                </c:pt>
                <c:pt idx="291">
                  <c:v>0.73063679730091879</c:v>
                </c:pt>
                <c:pt idx="292">
                  <c:v>0.73748445382737848</c:v>
                </c:pt>
                <c:pt idx="293">
                  <c:v>0.74429452433410537</c:v>
                </c:pt>
                <c:pt idx="294">
                  <c:v>0.75106666174470615</c:v>
                </c:pt>
                <c:pt idx="295">
                  <c:v>0.75780052091605377</c:v>
                </c:pt>
                <c:pt idx="296">
                  <c:v>0.76449575865587871</c:v>
                </c:pt>
                <c:pt idx="297">
                  <c:v>0.77115203374025854</c:v>
                </c:pt>
                <c:pt idx="298">
                  <c:v>0.77776900693100948</c:v>
                </c:pt>
                <c:pt idx="299">
                  <c:v>0.78434634099297595</c:v>
                </c:pt>
                <c:pt idx="300">
                  <c:v>0.79088370071121616</c:v>
                </c:pt>
                <c:pt idx="301">
                  <c:v>0.79738075290808819</c:v>
                </c:pt>
                <c:pt idx="302">
                  <c:v>0.80383716646022996</c:v>
                </c:pt>
                <c:pt idx="303">
                  <c:v>0.810252612315434</c:v>
                </c:pt>
                <c:pt idx="304">
                  <c:v>0.81662676350941932</c:v>
                </c:pt>
                <c:pt idx="305">
                  <c:v>0.82295929518249344</c:v>
                </c:pt>
                <c:pt idx="306">
                  <c:v>0.82924988459611071</c:v>
                </c:pt>
                <c:pt idx="307">
                  <c:v>0.83549821114931877</c:v>
                </c:pt>
                <c:pt idx="308">
                  <c:v>0.84170395639510009</c:v>
                </c:pt>
                <c:pt idx="309">
                  <c:v>0.84786680405659998</c:v>
                </c:pt>
                <c:pt idx="310">
                  <c:v>0.85398644004324686</c:v>
                </c:pt>
                <c:pt idx="311">
                  <c:v>0.86006255246675867</c:v>
                </c:pt>
                <c:pt idx="312">
                  <c:v>0.86609483165704049</c:v>
                </c:pt>
                <c:pt idx="313">
                  <c:v>0.87208297017796388</c:v>
                </c:pt>
                <c:pt idx="314">
                  <c:v>0.87802666284303832</c:v>
                </c:pt>
                <c:pt idx="315">
                  <c:v>0.88392560673096332</c:v>
                </c:pt>
                <c:pt idx="316">
                  <c:v>0.8897795012010673</c:v>
                </c:pt>
                <c:pt idx="317">
                  <c:v>0.89558804790863</c:v>
                </c:pt>
                <c:pt idx="318">
                  <c:v>0.90135095082008776</c:v>
                </c:pt>
                <c:pt idx="319">
                  <c:v>0.90706791622812022</c:v>
                </c:pt>
                <c:pt idx="320">
                  <c:v>0.91273865276662025</c:v>
                </c:pt>
                <c:pt idx="321">
                  <c:v>0.91836287142554218</c:v>
                </c:pt>
                <c:pt idx="322">
                  <c:v>0.92394028556563235</c:v>
                </c:pt>
                <c:pt idx="323">
                  <c:v>0.92947061093303729</c:v>
                </c:pt>
                <c:pt idx="324">
                  <c:v>0.93495356567379062</c:v>
                </c:pt>
                <c:pt idx="325">
                  <c:v>0.94038887034817797</c:v>
                </c:pt>
                <c:pt idx="326">
                  <c:v>0.94577624794497894</c:v>
                </c:pt>
                <c:pt idx="327">
                  <c:v>0.95111542389558446</c:v>
                </c:pt>
                <c:pt idx="328">
                  <c:v>0.95640612608799047</c:v>
                </c:pt>
                <c:pt idx="329">
                  <c:v>0.96164808488066622</c:v>
                </c:pt>
                <c:pt idx="330">
                  <c:v>0.96684103311629677</c:v>
                </c:pt>
                <c:pt idx="331">
                  <c:v>0.97198470613539811</c:v>
                </c:pt>
                <c:pt idx="332">
                  <c:v>0.97707884178980642</c:v>
                </c:pt>
                <c:pt idx="333">
                  <c:v>0.98212318045603753</c:v>
                </c:pt>
                <c:pt idx="334">
                  <c:v>0.98711746504851972</c:v>
                </c:pt>
                <c:pt idx="335">
                  <c:v>0.992061441032695</c:v>
                </c:pt>
                <c:pt idx="336">
                  <c:v>0.99695485643799275</c:v>
                </c:pt>
                <c:pt idx="337">
                  <c:v>1.0017974618706702</c:v>
                </c:pt>
                <c:pt idx="338">
                  <c:v>1.0065890105265238</c:v>
                </c:pt>
                <c:pt idx="339">
                  <c:v>1.0113292582034672</c:v>
                </c:pt>
                <c:pt idx="340">
                  <c:v>1.0160179633139768</c:v>
                </c:pt>
                <c:pt idx="341">
                  <c:v>1.020654886897405</c:v>
                </c:pt>
                <c:pt idx="342">
                  <c:v>1.0252397926321581</c:v>
                </c:pt>
                <c:pt idx="343">
                  <c:v>1.0297724468477414</c:v>
                </c:pt>
                <c:pt idx="344">
                  <c:v>1.0342526185366672</c:v>
                </c:pt>
                <c:pt idx="345">
                  <c:v>1.0386800793662285</c:v>
                </c:pt>
                <c:pt idx="346">
                  <c:v>1.0430546036901369</c:v>
                </c:pt>
                <c:pt idx="347">
                  <c:v>1.0473759685600215</c:v>
                </c:pt>
                <c:pt idx="348">
                  <c:v>1.0516439537367914</c:v>
                </c:pt>
                <c:pt idx="349">
                  <c:v>1.0558583417018614</c:v>
                </c:pt>
                <c:pt idx="350">
                  <c:v>1.0600189176682375</c:v>
                </c:pt>
                <c:pt idx="351">
                  <c:v>1.064125469591463</c:v>
                </c:pt>
                <c:pt idx="352">
                  <c:v>1.0681777881804253</c:v>
                </c:pt>
                <c:pt idx="353">
                  <c:v>1.0721756669080231</c:v>
                </c:pt>
                <c:pt idx="354">
                  <c:v>1.0761189020216924</c:v>
                </c:pt>
                <c:pt idx="355">
                  <c:v>1.0800072925537894</c:v>
                </c:pt>
                <c:pt idx="356">
                  <c:v>1.0838406403318337</c:v>
                </c:pt>
                <c:pt idx="357">
                  <c:v>1.087618749988609</c:v>
                </c:pt>
                <c:pt idx="358">
                  <c:v>1.0913414289721182</c:v>
                </c:pt>
                <c:pt idx="359">
                  <c:v>1.0950084875553983</c:v>
                </c:pt>
                <c:pt idx="360">
                  <c:v>1.0986197388461896</c:v>
                </c:pt>
                <c:pt idx="361">
                  <c:v>1.1021749987964597</c:v>
                </c:pt>
                <c:pt idx="362">
                  <c:v>1.1056740862117853</c:v>
                </c:pt>
                <c:pt idx="363">
                  <c:v>1.1091168227605852</c:v>
                </c:pt>
                <c:pt idx="364">
                  <c:v>1.11250303298321</c:v>
                </c:pt>
                <c:pt idx="365">
                  <c:v>1.1158325443008832</c:v>
                </c:pt>
                <c:pt idx="366">
                  <c:v>1.119105187024499</c:v>
                </c:pt>
                <c:pt idx="367">
                  <c:v>1.122320794363268</c:v>
                </c:pt>
                <c:pt idx="368">
                  <c:v>1.125479202433219</c:v>
                </c:pt>
                <c:pt idx="369">
                  <c:v>1.1285802502655515</c:v>
                </c:pt>
                <c:pt idx="370">
                  <c:v>1.131623779814839</c:v>
                </c:pt>
                <c:pt idx="371">
                  <c:v>1.1346096359670841</c:v>
                </c:pt>
                <c:pt idx="372">
                  <c:v>1.1375376665476238</c:v>
                </c:pt>
                <c:pt idx="373">
                  <c:v>1.1404077223288849</c:v>
                </c:pt>
                <c:pt idx="374">
                  <c:v>1.1432196570379896</c:v>
                </c:pt>
                <c:pt idx="375">
                  <c:v>1.1459733273642112</c:v>
                </c:pt>
                <c:pt idx="376">
                  <c:v>1.1486685929662763</c:v>
                </c:pt>
                <c:pt idx="377">
                  <c:v>1.1513053164795179</c:v>
                </c:pt>
                <c:pt idx="378">
                  <c:v>1.1538833635228776</c:v>
                </c:pt>
                <c:pt idx="379">
                  <c:v>1.1564026027057517</c:v>
                </c:pt>
                <c:pt idx="380">
                  <c:v>1.1588629056346902</c:v>
                </c:pt>
                <c:pt idx="381">
                  <c:v>1.161264146919939</c:v>
                </c:pt>
                <c:pt idx="382">
                  <c:v>1.16360620418183</c:v>
                </c:pt>
                <c:pt idx="383">
                  <c:v>1.1658889580570198</c:v>
                </c:pt>
                <c:pt idx="384">
                  <c:v>1.1681122922045712</c:v>
                </c:pt>
                <c:pt idx="385">
                  <c:v>1.1702760933118845</c:v>
                </c:pt>
                <c:pt idx="386">
                  <c:v>1.1723802511004704</c:v>
                </c:pt>
                <c:pt idx="387">
                  <c:v>1.1744246583315721</c:v>
                </c:pt>
                <c:pt idx="388">
                  <c:v>1.1764092108116295</c:v>
                </c:pt>
                <c:pt idx="389">
                  <c:v>1.1783338073975904</c:v>
                </c:pt>
                <c:pt idx="390">
                  <c:v>1.180198350002065</c:v>
                </c:pt>
                <c:pt idx="391">
                  <c:v>1.1820027435983247</c:v>
                </c:pt>
                <c:pt idx="392">
                  <c:v>1.1837468962251445</c:v>
                </c:pt>
                <c:pt idx="393">
                  <c:v>1.1854307189914919</c:v>
                </c:pt>
                <c:pt idx="394">
                  <c:v>1.187054126081055</c:v>
                </c:pt>
                <c:pt idx="395">
                  <c:v>1.1886170347566174</c:v>
                </c:pt>
                <c:pt idx="396">
                  <c:v>1.1901193653642741</c:v>
                </c:pt>
                <c:pt idx="397">
                  <c:v>1.1915610413374926</c:v>
                </c:pt>
                <c:pt idx="398">
                  <c:v>1.1929419892010131</c:v>
                </c:pt>
                <c:pt idx="399">
                  <c:v>1.1942621385745944</c:v>
                </c:pt>
                <c:pt idx="400">
                  <c:v>1.1955214221766013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F9A-45C2-A575-0DC2B8FF369F}"/>
            </c:ext>
          </c:extLst>
        </c:ser>
        <c:ser>
          <c:idx val="20"/>
          <c:order val="10"/>
          <c:tx>
            <c:strRef>
              <c:f>Calculation2!$S$5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Calculation2!$S$6:$S$406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7.4743083562828536E-2</c:v>
                </c:pt>
                <c:pt idx="121">
                  <c:v>0.38564220308508512</c:v>
                </c:pt>
                <c:pt idx="122">
                  <c:v>0.69595024600130562</c:v>
                </c:pt>
                <c:pt idx="123">
                  <c:v>1.0051916009199779</c:v>
                </c:pt>
                <c:pt idx="124">
                  <c:v>1.3128922913700323</c:v>
                </c:pt>
                <c:pt idx="125">
                  <c:v>1.6185807022680287</c:v>
                </c:pt>
                <c:pt idx="126">
                  <c:v>1.9217883027660148</c:v>
                </c:pt>
                <c:pt idx="127">
                  <c:v>2.2220503643721474</c:v>
                </c:pt>
                <c:pt idx="128">
                  <c:v>2.518906673243452</c:v>
                </c:pt>
                <c:pt idx="129">
                  <c:v>2.8119022355589092</c:v>
                </c:pt>
                <c:pt idx="130">
                  <c:v>3.100587974891782</c:v>
                </c:pt>
                <c:pt idx="131">
                  <c:v>3.3845214205123373</c:v>
                </c:pt>
                <c:pt idx="132">
                  <c:v>3.6632673855659266</c:v>
                </c:pt>
                <c:pt idx="133">
                  <c:v>3.9363986340870585</c:v>
                </c:pt>
                <c:pt idx="134">
                  <c:v>4.2034965358270471</c:v>
                </c:pt>
                <c:pt idx="135">
                  <c:v>4.4641517078916531</c:v>
                </c:pt>
                <c:pt idx="136">
                  <c:v>4.7179646422052128</c:v>
                </c:pt>
                <c:pt idx="137">
                  <c:v>4.9645463178395568</c:v>
                </c:pt>
                <c:pt idx="138">
                  <c:v>5.2035187972692309</c:v>
                </c:pt>
                <c:pt idx="139">
                  <c:v>5.4345158056390801</c:v>
                </c:pt>
                <c:pt idx="140">
                  <c:v>5.6571832921563709</c:v>
                </c:pt>
                <c:pt idx="141">
                  <c:v>5.8711799727470213</c:v>
                </c:pt>
                <c:pt idx="142">
                  <c:v>6.0761778531441824</c:v>
                </c:pt>
                <c:pt idx="143">
                  <c:v>6.271862731607432</c:v>
                </c:pt>
                <c:pt idx="144">
                  <c:v>6.457934680502059</c:v>
                </c:pt>
                <c:pt idx="145">
                  <c:v>6.6341085060003344</c:v>
                </c:pt>
                <c:pt idx="146">
                  <c:v>6.8001141852001625</c:v>
                </c:pt>
                <c:pt idx="147">
                  <c:v>6.9556972799911359</c:v>
                </c:pt>
                <c:pt idx="148">
                  <c:v>7.1006193270336873</c:v>
                </c:pt>
                <c:pt idx="149">
                  <c:v>7.2346582032535798</c:v>
                </c:pt>
                <c:pt idx="150">
                  <c:v>7.3576084662915449</c:v>
                </c:pt>
                <c:pt idx="151">
                  <c:v>7.4692816693862945</c:v>
                </c:pt>
                <c:pt idx="152">
                  <c:v>7.5695066502082309</c:v>
                </c:pt>
                <c:pt idx="153">
                  <c:v>7.6581297932011987</c:v>
                </c:pt>
                <c:pt idx="154">
                  <c:v>7.7350152650301585</c:v>
                </c:pt>
                <c:pt idx="155">
                  <c:v>7.8000452227739263</c:v>
                </c:pt>
                <c:pt idx="156">
                  <c:v>7.8531199945438832</c:v>
                </c:pt>
                <c:pt idx="157">
                  <c:v>7.8941582322517903</c:v>
                </c:pt>
                <c:pt idx="158">
                  <c:v>7.9230970362926056</c:v>
                </c:pt>
                <c:pt idx="159">
                  <c:v>7.9398920519511575</c:v>
                </c:pt>
                <c:pt idx="160">
                  <c:v>7.9445175373849457</c:v>
                </c:pt>
                <c:pt idx="161">
                  <c:v>7.9369664030788458</c:v>
                </c:pt>
                <c:pt idx="162">
                  <c:v>7.9172502227112602</c:v>
                </c:pt>
                <c:pt idx="163">
                  <c:v>7.8853992154150605</c:v>
                </c:pt>
                <c:pt idx="164">
                  <c:v>7.8414621994605014</c:v>
                </c:pt>
                <c:pt idx="165">
                  <c:v>7.7855065174311013</c:v>
                </c:pt>
                <c:pt idx="166">
                  <c:v>7.7176179330071797</c:v>
                </c:pt>
                <c:pt idx="167">
                  <c:v>7.6379004995152364</c:v>
                </c:pt>
                <c:pt idx="168">
                  <c:v>7.5464764004446669</c:v>
                </c:pt>
                <c:pt idx="169">
                  <c:v>7.4434857621762349</c:v>
                </c:pt>
                <c:pt idx="170">
                  <c:v>7.329086439209358</c:v>
                </c:pt>
                <c:pt idx="171">
                  <c:v>7.2034537722173626</c:v>
                </c:pt>
                <c:pt idx="172">
                  <c:v>7.0667803193015661</c:v>
                </c:pt>
                <c:pt idx="173">
                  <c:v>6.9192755608560708</c:v>
                </c:pt>
                <c:pt idx="174">
                  <c:v>6.7611655784956461</c:v>
                </c:pt>
                <c:pt idx="175">
                  <c:v>6.5926927085387934</c:v>
                </c:pt>
                <c:pt idx="176">
                  <c:v>6.4141151705771122</c:v>
                </c:pt>
                <c:pt idx="177">
                  <c:v>6.2257066717002543</c:v>
                </c:pt>
                <c:pt idx="178">
                  <c:v>6.0277559869830801</c:v>
                </c:pt>
                <c:pt idx="179">
                  <c:v>5.820566516878003</c:v>
                </c:pt>
                <c:pt idx="180">
                  <c:v>5.6044558221909115</c:v>
                </c:pt>
                <c:pt idx="181">
                  <c:v>5.3797551373534205</c:v>
                </c:pt>
                <c:pt idx="182">
                  <c:v>5.1468088627374424</c:v>
                </c:pt>
                <c:pt idx="183">
                  <c:v>4.9059740367902442</c:v>
                </c:pt>
                <c:pt idx="184">
                  <c:v>4.6576197887990194</c:v>
                </c:pt>
                <c:pt idx="185">
                  <c:v>4.4021267731237534</c:v>
                </c:pt>
                <c:pt idx="186">
                  <c:v>4.1398865857655167</c:v>
                </c:pt>
                <c:pt idx="187">
                  <c:v>3.8713011641644313</c:v>
                </c:pt>
                <c:pt idx="188">
                  <c:v>3.5967821711472343</c:v>
                </c:pt>
                <c:pt idx="189">
                  <c:v>3.316750363968676</c:v>
                </c:pt>
                <c:pt idx="190">
                  <c:v>3.0316349494138204</c:v>
                </c:pt>
                <c:pt idx="191">
                  <c:v>2.7418729259496817</c:v>
                </c:pt>
                <c:pt idx="192">
                  <c:v>2.447908413934504</c:v>
                </c:pt>
                <c:pt idx="193">
                  <c:v>2.1501919749112619</c:v>
                </c:pt>
                <c:pt idx="194">
                  <c:v>1.8491799210287096</c:v>
                </c:pt>
                <c:pt idx="195">
                  <c:v>1.5453336156484365</c:v>
                </c:pt>
                <c:pt idx="196">
                  <c:v>1.2391187662098904</c:v>
                </c:pt>
                <c:pt idx="197">
                  <c:v>0.93100471043720312</c:v>
                </c:pt>
                <c:pt idx="198">
                  <c:v>0.62146369698185056</c:v>
                </c:pt>
                <c:pt idx="199">
                  <c:v>0.31097016160371505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2F9A-45C2-A575-0DC2B8FF369F}"/>
            </c:ext>
          </c:extLst>
        </c:ser>
        <c:ser>
          <c:idx val="21"/>
          <c:order val="11"/>
          <c:tx>
            <c:strRef>
              <c:f>Calculation2!$T$5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Calculation2!$T$6:$T$406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1.2438996068826511E-15</c:v>
                </c:pt>
                <c:pt idx="201">
                  <c:v>7.5798666676274284E-3</c:v>
                </c:pt>
                <c:pt idx="202">
                  <c:v>1.5159484938399489E-2</c:v>
                </c:pt>
                <c:pt idx="203">
                  <c:v>2.2738606423603418E-2</c:v>
                </c:pt>
                <c:pt idx="204">
                  <c:v>3.0316982750805181E-2</c:v>
                </c:pt>
                <c:pt idx="205">
                  <c:v>3.7894365571990017E-2</c:v>
                </c:pt>
                <c:pt idx="206">
                  <c:v>4.5470506571700951E-2</c:v>
                </c:pt>
                <c:pt idx="207">
                  <c:v>5.304515747517629E-2</c:v>
                </c:pt>
                <c:pt idx="208">
                  <c:v>6.0618070056485666E-2</c:v>
                </c:pt>
                <c:pt idx="209">
                  <c:v>6.8188996146664613E-2</c:v>
                </c:pt>
                <c:pt idx="210">
                  <c:v>7.5757687641847191E-2</c:v>
                </c:pt>
                <c:pt idx="211">
                  <c:v>8.3323896511396503E-2</c:v>
                </c:pt>
                <c:pt idx="212">
                  <c:v>9.0887374806032761E-2</c:v>
                </c:pt>
                <c:pt idx="213">
                  <c:v>9.8447874665958848E-2</c:v>
                </c:pt>
                <c:pt idx="214">
                  <c:v>0.10600514832898277</c:v>
                </c:pt>
                <c:pt idx="215">
                  <c:v>0.11355894813863689</c:v>
                </c:pt>
                <c:pt idx="216">
                  <c:v>0.12110902655229397</c:v>
                </c:pt>
                <c:pt idx="217">
                  <c:v>0.12865513614927909</c:v>
                </c:pt>
                <c:pt idx="218">
                  <c:v>0.13619702963897795</c:v>
                </c:pt>
                <c:pt idx="219">
                  <c:v>0.14373445986894062</c:v>
                </c:pt>
                <c:pt idx="220">
                  <c:v>0.15126717983298096</c:v>
                </c:pt>
                <c:pt idx="221">
                  <c:v>0.15879494267927105</c:v>
                </c:pt>
                <c:pt idx="222">
                  <c:v>0.16631750171843074</c:v>
                </c:pt>
                <c:pt idx="223">
                  <c:v>0.17383461043161189</c:v>
                </c:pt>
                <c:pt idx="224">
                  <c:v>0.18134602247857681</c:v>
                </c:pt>
                <c:pt idx="225">
                  <c:v>0.18885149170577104</c:v>
                </c:pt>
                <c:pt idx="226">
                  <c:v>0.19635077215439001</c:v>
                </c:pt>
                <c:pt idx="227">
                  <c:v>0.20384361806843909</c:v>
                </c:pt>
                <c:pt idx="228">
                  <c:v>0.21132978390278737</c:v>
                </c:pt>
                <c:pt idx="229">
                  <c:v>0.21880902433121413</c:v>
                </c:pt>
                <c:pt idx="230">
                  <c:v>0.22628109425444856</c:v>
                </c:pt>
                <c:pt idx="231">
                  <c:v>0.23374574880820154</c:v>
                </c:pt>
                <c:pt idx="232">
                  <c:v>0.24120274337119021</c:v>
                </c:pt>
                <c:pt idx="233">
                  <c:v>0.24865183357315435</c:v>
                </c:pt>
                <c:pt idx="234">
                  <c:v>0.25609277530286423</c:v>
                </c:pt>
                <c:pt idx="235">
                  <c:v>0.26352532471612078</c:v>
                </c:pt>
                <c:pt idx="236">
                  <c:v>0.27094923824374617</c:v>
                </c:pt>
                <c:pt idx="237">
                  <c:v>0.27836427259956564</c:v>
                </c:pt>
                <c:pt idx="238">
                  <c:v>0.28577018478838073</c:v>
                </c:pt>
                <c:pt idx="239">
                  <c:v>0.29316673211393141</c:v>
                </c:pt>
                <c:pt idx="240">
                  <c:v>0.30055367218685053</c:v>
                </c:pt>
                <c:pt idx="241">
                  <c:v>0.30793076293260585</c:v>
                </c:pt>
                <c:pt idx="242">
                  <c:v>0.31529776259943409</c:v>
                </c:pt>
                <c:pt idx="243">
                  <c:v>0.32265442976626257</c:v>
                </c:pt>
                <c:pt idx="244">
                  <c:v>0.3300005233506208</c:v>
                </c:pt>
                <c:pt idx="245">
                  <c:v>0.33733580261654134</c:v>
                </c:pt>
                <c:pt idx="246">
                  <c:v>0.34466002718244837</c:v>
                </c:pt>
                <c:pt idx="247">
                  <c:v>0.3519729570290353</c:v>
                </c:pt>
                <c:pt idx="248">
                  <c:v>0.35927435250713041</c:v>
                </c:pt>
                <c:pt idx="249">
                  <c:v>0.3665639743455506</c:v>
                </c:pt>
                <c:pt idx="250">
                  <c:v>0.3738415836589416</c:v>
                </c:pt>
                <c:pt idx="251">
                  <c:v>0.38110694195560713</c:v>
                </c:pt>
                <c:pt idx="252">
                  <c:v>0.38835981114532436</c:v>
                </c:pt>
                <c:pt idx="253">
                  <c:v>0.39559995354714594</c:v>
                </c:pt>
                <c:pt idx="254">
                  <c:v>0.40282713189718916</c:v>
                </c:pt>
                <c:pt idx="255">
                  <c:v>0.41004110935641103</c:v>
                </c:pt>
                <c:pt idx="256">
                  <c:v>0.41724164951837012</c:v>
                </c:pt>
                <c:pt idx="257">
                  <c:v>0.42442851641697327</c:v>
                </c:pt>
                <c:pt idx="258">
                  <c:v>0.4316014745342085</c:v>
                </c:pt>
                <c:pt idx="259">
                  <c:v>0.438760288807863</c:v>
                </c:pt>
                <c:pt idx="260">
                  <c:v>0.44590472463922648</c:v>
                </c:pt>
                <c:pt idx="261">
                  <c:v>0.45303454790077885</c:v>
                </c:pt>
                <c:pt idx="262">
                  <c:v>0.46014952494386313</c:v>
                </c:pt>
                <c:pt idx="263">
                  <c:v>0.4672494226063415</c:v>
                </c:pt>
                <c:pt idx="264">
                  <c:v>0.47433400822023708</c:v>
                </c:pt>
                <c:pt idx="265">
                  <c:v>0.48140304961935781</c:v>
                </c:pt>
                <c:pt idx="266">
                  <c:v>0.48845631514690535</c:v>
                </c:pt>
                <c:pt idx="267">
                  <c:v>0.49549357366306612</c:v>
                </c:pt>
                <c:pt idx="268">
                  <c:v>0.50251459455258596</c:v>
                </c:pt>
                <c:pt idx="269">
                  <c:v>0.50951914773232787</c:v>
                </c:pt>
                <c:pt idx="270">
                  <c:v>0.51650700365881175</c:v>
                </c:pt>
                <c:pt idx="271">
                  <c:v>0.52347793333573645</c:v>
                </c:pt>
                <c:pt idx="272">
                  <c:v>0.53043170832148423</c:v>
                </c:pt>
                <c:pt idx="273">
                  <c:v>0.53736810073660779</c:v>
                </c:pt>
                <c:pt idx="274">
                  <c:v>0.54428688327129626</c:v>
                </c:pt>
                <c:pt idx="275">
                  <c:v>0.55118782919282616</c:v>
                </c:pt>
                <c:pt idx="276">
                  <c:v>0.55807071235298988</c:v>
                </c:pt>
                <c:pt idx="277">
                  <c:v>0.56493530719550855</c:v>
                </c:pt>
                <c:pt idx="278">
                  <c:v>0.57178138876342177</c:v>
                </c:pt>
                <c:pt idx="279">
                  <c:v>0.57860873270646063</c:v>
                </c:pt>
                <c:pt idx="280">
                  <c:v>0.58541711528839979</c:v>
                </c:pt>
                <c:pt idx="281">
                  <c:v>0.59220631339438912</c:v>
                </c:pt>
                <c:pt idx="282">
                  <c:v>0.59897610453826555</c:v>
                </c:pt>
                <c:pt idx="283">
                  <c:v>0.60572626686984421</c:v>
                </c:pt>
                <c:pt idx="284">
                  <c:v>0.61245657918218777</c:v>
                </c:pt>
                <c:pt idx="285">
                  <c:v>0.61916682091885689</c:v>
                </c:pt>
                <c:pt idx="286">
                  <c:v>0.62585677218113656</c:v>
                </c:pt>
                <c:pt idx="287">
                  <c:v>0.63252621373524354</c:v>
                </c:pt>
                <c:pt idx="288">
                  <c:v>0.63917492701950995</c:v>
                </c:pt>
                <c:pt idx="289">
                  <c:v>0.6458026941515459</c:v>
                </c:pt>
                <c:pt idx="290">
                  <c:v>0.65240929793537994</c:v>
                </c:pt>
                <c:pt idx="291">
                  <c:v>0.65899452186857599</c:v>
                </c:pt>
                <c:pt idx="292">
                  <c:v>0.66555815014932962</c:v>
                </c:pt>
                <c:pt idx="293">
                  <c:v>0.67209996768353786</c:v>
                </c:pt>
                <c:pt idx="294">
                  <c:v>0.67861976009185021</c:v>
                </c:pt>
                <c:pt idx="295">
                  <c:v>0.68511731371669271</c:v>
                </c:pt>
                <c:pt idx="296">
                  <c:v>0.69159241562926954</c:v>
                </c:pt>
                <c:pt idx="297">
                  <c:v>0.69804485363654167</c:v>
                </c:pt>
                <c:pt idx="298">
                  <c:v>0.70447441628817975</c:v>
                </c:pt>
                <c:pt idx="299">
                  <c:v>0.71088089288349399</c:v>
                </c:pt>
                <c:pt idx="300">
                  <c:v>0.71726407347833854</c:v>
                </c:pt>
                <c:pt idx="301">
                  <c:v>0.72362374889199188</c:v>
                </c:pt>
                <c:pt idx="302">
                  <c:v>0.72995971071401156</c:v>
                </c:pt>
                <c:pt idx="303">
                  <c:v>0.73627175131106404</c:v>
                </c:pt>
                <c:pt idx="304">
                  <c:v>0.74255966383372873</c:v>
                </c:pt>
                <c:pt idx="305">
                  <c:v>0.74882324222327712</c:v>
                </c:pt>
                <c:pt idx="306">
                  <c:v>0.75506228121842445</c:v>
                </c:pt>
                <c:pt idx="307">
                  <c:v>0.76127657636205759</c:v>
                </c:pt>
                <c:pt idx="308">
                  <c:v>0.76746592400793412</c:v>
                </c:pt>
                <c:pt idx="309">
                  <c:v>0.7736301213273562</c:v>
                </c:pt>
                <c:pt idx="310">
                  <c:v>0.77976896631581838</c:v>
                </c:pt>
                <c:pt idx="311">
                  <c:v>0.78588225779962506</c:v>
                </c:pt>
                <c:pt idx="312">
                  <c:v>0.79196979544248614</c:v>
                </c:pt>
                <c:pt idx="313">
                  <c:v>0.79803137975207972</c:v>
                </c:pt>
                <c:pt idx="314">
                  <c:v>0.80406681208659048</c:v>
                </c:pt>
                <c:pt idx="315">
                  <c:v>0.81007589466121954</c:v>
                </c:pt>
                <c:pt idx="316">
                  <c:v>0.81605843055466554</c:v>
                </c:pt>
                <c:pt idx="317">
                  <c:v>0.8220142237155782</c:v>
                </c:pt>
                <c:pt idx="318">
                  <c:v>0.82794307896898289</c:v>
                </c:pt>
                <c:pt idx="319">
                  <c:v>0.83384480202267675</c:v>
                </c:pt>
                <c:pt idx="320">
                  <c:v>0.83971919947359497</c:v>
                </c:pt>
                <c:pt idx="321">
                  <c:v>0.84556607881415036</c:v>
                </c:pt>
                <c:pt idx="322">
                  <c:v>0.85138524843854047</c:v>
                </c:pt>
                <c:pt idx="323">
                  <c:v>0.85717651764902714</c:v>
                </c:pt>
                <c:pt idx="324">
                  <c:v>0.86293969666218617</c:v>
                </c:pt>
                <c:pt idx="325">
                  <c:v>0.86867459661512558</c:v>
                </c:pt>
                <c:pt idx="326">
                  <c:v>0.87438102957167596</c:v>
                </c:pt>
                <c:pt idx="327">
                  <c:v>0.88005880852854879</c:v>
                </c:pt>
                <c:pt idx="328">
                  <c:v>0.88570774742146441</c:v>
                </c:pt>
                <c:pt idx="329">
                  <c:v>0.8913276611312495</c:v>
                </c:pt>
                <c:pt idx="330">
                  <c:v>0.896918365489904</c:v>
                </c:pt>
                <c:pt idx="331">
                  <c:v>0.90247967728663581</c:v>
                </c:pt>
                <c:pt idx="332">
                  <c:v>0.90801141427386545</c:v>
                </c:pt>
                <c:pt idx="333">
                  <c:v>0.91351339517319752</c:v>
                </c:pt>
                <c:pt idx="334">
                  <c:v>0.91898543968136182</c:v>
                </c:pt>
                <c:pt idx="335">
                  <c:v>0.92442736847612228</c:v>
                </c:pt>
                <c:pt idx="336">
                  <c:v>0.92983900322215285</c:v>
                </c:pt>
                <c:pt idx="337">
                  <c:v>0.93522016657688212</c:v>
                </c:pt>
                <c:pt idx="338">
                  <c:v>0.94057068219630457</c:v>
                </c:pt>
                <c:pt idx="339">
                  <c:v>0.94589037474075954</c:v>
                </c:pt>
                <c:pt idx="340">
                  <c:v>0.95117906988067802</c:v>
                </c:pt>
                <c:pt idx="341">
                  <c:v>0.95643659430229389</c:v>
                </c:pt>
                <c:pt idx="342">
                  <c:v>0.96166277571332515</c:v>
                </c:pt>
                <c:pt idx="343">
                  <c:v>0.96685744284861941</c:v>
                </c:pt>
                <c:pt idx="344">
                  <c:v>0.97202042547576573</c:v>
                </c:pt>
                <c:pt idx="345">
                  <c:v>0.97715155440067458</c:v>
                </c:pt>
                <c:pt idx="346">
                  <c:v>0.98225066147312101</c:v>
                </c:pt>
                <c:pt idx="347">
                  <c:v>0.98731757959225597</c:v>
                </c:pt>
                <c:pt idx="348">
                  <c:v>0.99235214271208239</c:v>
                </c:pt>
                <c:pt idx="349">
                  <c:v>0.99735418584689561</c:v>
                </c:pt>
                <c:pt idx="350">
                  <c:v>1.0023235450766912</c:v>
                </c:pt>
                <c:pt idx="351">
                  <c:v>1.0072600575525361</c:v>
                </c:pt>
                <c:pt idx="352">
                  <c:v>1.0121635615019053</c:v>
                </c:pt>
                <c:pt idx="353">
                  <c:v>1.0170338962339835</c:v>
                </c:pt>
                <c:pt idx="354">
                  <c:v>1.021870902144931</c:v>
                </c:pt>
                <c:pt idx="355">
                  <c:v>1.0266744207231133</c:v>
                </c:pt>
                <c:pt idx="356">
                  <c:v>1.031444294554297</c:v>
                </c:pt>
                <c:pt idx="357">
                  <c:v>1.0361803673268069</c:v>
                </c:pt>
                <c:pt idx="358">
                  <c:v>1.0408824838366499</c:v>
                </c:pt>
                <c:pt idx="359">
                  <c:v>1.0455504899925994</c:v>
                </c:pt>
                <c:pt idx="360">
                  <c:v>1.0501842328212463</c:v>
                </c:pt>
                <c:pt idx="361">
                  <c:v>1.0547835604720122</c:v>
                </c:pt>
                <c:pt idx="362">
                  <c:v>1.0593483222221241</c:v>
                </c:pt>
                <c:pt idx="363">
                  <c:v>1.0638783684815554</c:v>
                </c:pt>
                <c:pt idx="364">
                  <c:v>1.0683735507979268</c:v>
                </c:pt>
                <c:pt idx="365">
                  <c:v>1.0728337218613724</c:v>
                </c:pt>
                <c:pt idx="366">
                  <c:v>1.0772587355093652</c:v>
                </c:pt>
                <c:pt idx="367">
                  <c:v>1.0816484467315095</c:v>
                </c:pt>
                <c:pt idx="368">
                  <c:v>1.0860027116742905</c:v>
                </c:pt>
                <c:pt idx="369">
                  <c:v>1.0903213876457907</c:v>
                </c:pt>
                <c:pt idx="370">
                  <c:v>1.0946043331203634</c:v>
                </c:pt>
                <c:pt idx="371">
                  <c:v>1.0988514077432738</c:v>
                </c:pt>
                <c:pt idx="372">
                  <c:v>1.1030624723352955</c:v>
                </c:pt>
                <c:pt idx="373">
                  <c:v>1.1072373888972735</c:v>
                </c:pt>
                <c:pt idx="374">
                  <c:v>1.1113760206146452</c:v>
                </c:pt>
                <c:pt idx="375">
                  <c:v>1.1154782318619254</c:v>
                </c:pt>
                <c:pt idx="376">
                  <c:v>1.1195438882071485</c:v>
                </c:pt>
                <c:pt idx="377">
                  <c:v>1.1235728564162768</c:v>
                </c:pt>
                <c:pt idx="378">
                  <c:v>1.1275650044575645</c:v>
                </c:pt>
                <c:pt idx="379">
                  <c:v>1.1315202015058849</c:v>
                </c:pt>
                <c:pt idx="380">
                  <c:v>1.1354383179470187</c:v>
                </c:pt>
                <c:pt idx="381">
                  <c:v>1.1393192253818998</c:v>
                </c:pt>
                <c:pt idx="382">
                  <c:v>1.1431627966308244</c:v>
                </c:pt>
                <c:pt idx="383">
                  <c:v>1.1469689057376184</c:v>
                </c:pt>
                <c:pt idx="384">
                  <c:v>1.150737427973765</c:v>
                </c:pt>
                <c:pt idx="385">
                  <c:v>1.1544682398424915</c:v>
                </c:pt>
                <c:pt idx="386">
                  <c:v>1.1581612190828174</c:v>
                </c:pt>
                <c:pt idx="387">
                  <c:v>1.1618162446735605</c:v>
                </c:pt>
                <c:pt idx="388">
                  <c:v>1.1654331968373026</c:v>
                </c:pt>
                <c:pt idx="389">
                  <c:v>1.1690119570443152</c:v>
                </c:pt>
                <c:pt idx="390">
                  <c:v>1.1725524080164436</c:v>
                </c:pt>
                <c:pt idx="391">
                  <c:v>1.1760544337309495</c:v>
                </c:pt>
                <c:pt idx="392">
                  <c:v>1.1795179194243146</c:v>
                </c:pt>
                <c:pt idx="393">
                  <c:v>1.1829427515959998</c:v>
                </c:pt>
                <c:pt idx="394">
                  <c:v>1.1863288180121658</c:v>
                </c:pt>
                <c:pt idx="395">
                  <c:v>1.1896760077093509</c:v>
                </c:pt>
                <c:pt idx="396">
                  <c:v>1.1929842109981073</c:v>
                </c:pt>
                <c:pt idx="397">
                  <c:v>1.196253319466595</c:v>
                </c:pt>
                <c:pt idx="398">
                  <c:v>1.1994832259841355</c:v>
                </c:pt>
                <c:pt idx="399">
                  <c:v>1.2026738247047219</c:v>
                </c:pt>
                <c:pt idx="400">
                  <c:v>1.2058250110704887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2F9A-45C2-A575-0DC2B8FF369F}"/>
            </c:ext>
          </c:extLst>
        </c:ser>
        <c:ser>
          <c:idx val="22"/>
          <c:order val="12"/>
          <c:tx>
            <c:strRef>
              <c:f>Calculation2!$U$5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Calculation2!$U$6:$U$406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0.21631116069458672</c:v>
                </c:pt>
                <c:pt idx="130">
                  <c:v>0.55350631069073197</c:v>
                </c:pt>
                <c:pt idx="131">
                  <c:v>0.88963723754865176</c:v>
                </c:pt>
                <c:pt idx="132">
                  <c:v>1.2240576644275529</c:v>
                </c:pt>
                <c:pt idx="133">
                  <c:v>1.5561246032543044</c:v>
                </c:pt>
                <c:pt idx="134">
                  <c:v>1.8851995909925938</c:v>
                </c:pt>
                <c:pt idx="135">
                  <c:v>2.2106499172118563</c:v>
                </c:pt>
                <c:pt idx="136">
                  <c:v>2.5318498405956538</c:v>
                </c:pt>
                <c:pt idx="137">
                  <c:v>2.8481817920506343</c:v>
                </c:pt>
                <c:pt idx="138">
                  <c:v>3.1590375621027706</c:v>
                </c:pt>
                <c:pt idx="139">
                  <c:v>3.4638194702979233</c:v>
                </c:pt>
                <c:pt idx="140">
                  <c:v>3.7619415143583503</c:v>
                </c:pt>
                <c:pt idx="141">
                  <c:v>4.0528304968856146</c:v>
                </c:pt>
                <c:pt idx="142">
                  <c:v>4.335927127443675</c:v>
                </c:pt>
                <c:pt idx="143">
                  <c:v>4.6106870979031163</c:v>
                </c:pt>
                <c:pt idx="144">
                  <c:v>4.8765821289789972</c:v>
                </c:pt>
                <c:pt idx="145">
                  <c:v>5.133100985950156</c:v>
                </c:pt>
                <c:pt idx="146">
                  <c:v>5.3797504616070109</c:v>
                </c:pt>
                <c:pt idx="147">
                  <c:v>5.6160563245380093</c:v>
                </c:pt>
                <c:pt idx="148">
                  <c:v>5.8415642309313984</c:v>
                </c:pt>
                <c:pt idx="149">
                  <c:v>6.0558405981392438</c:v>
                </c:pt>
                <c:pt idx="150">
                  <c:v>6.2584734383240983</c:v>
                </c:pt>
                <c:pt idx="151">
                  <c:v>6.4490731505854386</c:v>
                </c:pt>
                <c:pt idx="152">
                  <c:v>6.6272732700429042</c:v>
                </c:pt>
                <c:pt idx="153">
                  <c:v>6.792731172436036</c:v>
                </c:pt>
                <c:pt idx="154">
                  <c:v>6.9451287328858076</c:v>
                </c:pt>
                <c:pt idx="155">
                  <c:v>7.0841729375513536</c:v>
                </c:pt>
                <c:pt idx="156">
                  <c:v>7.2095964470058531</c:v>
                </c:pt>
                <c:pt idx="157">
                  <c:v>7.3211581102483851</c:v>
                </c:pt>
                <c:pt idx="158">
                  <c:v>7.4186434283634624</c:v>
                </c:pt>
                <c:pt idx="159">
                  <c:v>7.5018649669367443</c:v>
                </c:pt>
                <c:pt idx="160">
                  <c:v>7.5706627164340397</c:v>
                </c:pt>
                <c:pt idx="161">
                  <c:v>7.6249043998506236</c:v>
                </c:pt>
                <c:pt idx="162">
                  <c:v>7.6644857270394233</c:v>
                </c:pt>
                <c:pt idx="163">
                  <c:v>7.6893305952290314</c:v>
                </c:pt>
                <c:pt idx="164">
                  <c:v>7.6993912353460283</c:v>
                </c:pt>
                <c:pt idx="165">
                  <c:v>7.6946483038602826</c:v>
                </c:pt>
                <c:pt idx="166">
                  <c:v>7.6751109199766399</c:v>
                </c:pt>
                <c:pt idx="167">
                  <c:v>7.6408166481014819</c:v>
                </c:pt>
                <c:pt idx="168">
                  <c:v>7.5918314256178752</c:v>
                </c:pt>
                <c:pt idx="169">
                  <c:v>7.5282494361081769</c:v>
                </c:pt>
                <c:pt idx="170">
                  <c:v>7.450192928267847</c:v>
                </c:pt>
                <c:pt idx="171">
                  <c:v>7.3578119808586404</c:v>
                </c:pt>
                <c:pt idx="172">
                  <c:v>7.2512842141531078</c:v>
                </c:pt>
                <c:pt idx="173">
                  <c:v>7.1308144484252045</c:v>
                </c:pt>
                <c:pt idx="174">
                  <c:v>6.9966343101436221</c:v>
                </c:pt>
                <c:pt idx="175">
                  <c:v>6.8490017866250197</c:v>
                </c:pt>
                <c:pt idx="176">
                  <c:v>6.6882007300034161</c:v>
                </c:pt>
                <c:pt idx="177">
                  <c:v>6.5145403114694593</c:v>
                </c:pt>
                <c:pt idx="178">
                  <c:v>6.328354426828902</c:v>
                </c:pt>
                <c:pt idx="179">
                  <c:v>6.1300010545232144</c:v>
                </c:pt>
                <c:pt idx="180">
                  <c:v>5.9198615673466621</c:v>
                </c:pt>
                <c:pt idx="181">
                  <c:v>5.6983399991832098</c:v>
                </c:pt>
                <c:pt idx="182">
                  <c:v>5.4658622681730886</c:v>
                </c:pt>
                <c:pt idx="183">
                  <c:v>5.222875357802633</c:v>
                </c:pt>
                <c:pt idx="184">
                  <c:v>4.9698464574919239</c:v>
                </c:pt>
                <c:pt idx="185">
                  <c:v>4.7072620643325909</c:v>
                </c:pt>
                <c:pt idx="186">
                  <c:v>4.4356270477028836</c:v>
                </c:pt>
                <c:pt idx="187">
                  <c:v>4.155463678558462</c:v>
                </c:pt>
                <c:pt idx="188">
                  <c:v>3.8673106252652825</c:v>
                </c:pt>
                <c:pt idx="189">
                  <c:v>3.5717219179052808</c:v>
                </c:pt>
                <c:pt idx="190">
                  <c:v>3.2692658830461832</c:v>
                </c:pt>
                <c:pt idx="191">
                  <c:v>2.9605240510235511</c:v>
                </c:pt>
                <c:pt idx="192">
                  <c:v>2.6460900378360281</c:v>
                </c:pt>
                <c:pt idx="193">
                  <c:v>2.3265684038035506</c:v>
                </c:pt>
                <c:pt idx="194">
                  <c:v>2.0025734911829849</c:v>
                </c:pt>
                <c:pt idx="195">
                  <c:v>1.6747282429760966</c:v>
                </c:pt>
                <c:pt idx="196">
                  <c:v>1.3436630052009138</c:v>
                </c:pt>
                <c:pt idx="197">
                  <c:v>1.0100143149293659</c:v>
                </c:pt>
                <c:pt idx="198">
                  <c:v>0.67442367642141554</c:v>
                </c:pt>
                <c:pt idx="199">
                  <c:v>0.33753632770881237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F9A-45C2-A575-0DC2B8FF369F}"/>
            </c:ext>
          </c:extLst>
        </c:ser>
        <c:ser>
          <c:idx val="23"/>
          <c:order val="13"/>
          <c:tx>
            <c:strRef>
              <c:f>Calculation2!$V$5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Calculation2!$V$6:$V$406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1.2087793242491863E-15</c:v>
                </c:pt>
                <c:pt idx="201">
                  <c:v>7.3658563670952592E-3</c:v>
                </c:pt>
                <c:pt idx="202">
                  <c:v>1.4731470053013842E-2</c:v>
                </c:pt>
                <c:pt idx="203">
                  <c:v>2.2096598384577053E-2</c:v>
                </c:pt>
                <c:pt idx="204">
                  <c:v>2.9460998704595849E-2</c:v>
                </c:pt>
                <c:pt idx="205">
                  <c:v>3.6824428379866811E-2</c:v>
                </c:pt>
                <c:pt idx="206">
                  <c:v>4.418664480916612E-2</c:v>
                </c:pt>
                <c:pt idx="207">
                  <c:v>5.1547405431242511E-2</c:v>
                </c:pt>
                <c:pt idx="208">
                  <c:v>5.8906467732808852E-2</c:v>
                </c:pt>
                <c:pt idx="209">
                  <c:v>6.626358925653221E-2</c:v>
                </c:pt>
                <c:pt idx="210">
                  <c:v>7.3618527609021975E-2</c:v>
                </c:pt>
                <c:pt idx="211">
                  <c:v>8.097104046881598E-2</c:v>
                </c:pt>
                <c:pt idx="212">
                  <c:v>8.8320885594364268E-2</c:v>
                </c:pt>
                <c:pt idx="213">
                  <c:v>9.5667820832010045E-2</c:v>
                </c:pt>
                <c:pt idx="214">
                  <c:v>0.10301160412396795</c:v>
                </c:pt>
                <c:pt idx="215">
                  <c:v>0.11035199351629904</c:v>
                </c:pt>
                <c:pt idx="216">
                  <c:v>0.11768874716688238</c:v>
                </c:pt>
                <c:pt idx="217">
                  <c:v>0.12502162335338307</c:v>
                </c:pt>
                <c:pt idx="218">
                  <c:v>0.13235038048121603</c:v>
                </c:pt>
                <c:pt idx="219">
                  <c:v>0.13967477709150589</c:v>
                </c:pt>
                <c:pt idx="220">
                  <c:v>0.1469945718690423</c:v>
                </c:pt>
                <c:pt idx="221">
                  <c:v>0.15430952365023035</c:v>
                </c:pt>
                <c:pt idx="222">
                  <c:v>0.16161939143103624</c:v>
                </c:pt>
                <c:pt idx="223">
                  <c:v>0.16892393437492761</c:v>
                </c:pt>
                <c:pt idx="224">
                  <c:v>0.17622291182080826</c:v>
                </c:pt>
                <c:pt idx="225">
                  <c:v>0.1835160832909471</c:v>
                </c:pt>
                <c:pt idx="226">
                  <c:v>0.19080320849890134</c:v>
                </c:pt>
                <c:pt idx="227">
                  <c:v>0.19808404735743279</c:v>
                </c:pt>
                <c:pt idx="228">
                  <c:v>0.20535835998641838</c:v>
                </c:pt>
                <c:pt idx="229">
                  <c:v>0.21262590672075304</c:v>
                </c:pt>
                <c:pt idx="230">
                  <c:v>0.21988644811824623</c:v>
                </c:pt>
                <c:pt idx="231">
                  <c:v>0.22713974496751058</c:v>
                </c:pt>
                <c:pt idx="232">
                  <c:v>0.23438555829584307</c:v>
                </c:pt>
                <c:pt idx="233">
                  <c:v>0.24162364937709868</c:v>
                </c:pt>
                <c:pt idx="234">
                  <c:v>0.24885377973955547</c:v>
                </c:pt>
                <c:pt idx="235">
                  <c:v>0.25607571117377137</c:v>
                </c:pt>
                <c:pt idx="236">
                  <c:v>0.26328920574043257</c:v>
                </c:pt>
                <c:pt idx="237">
                  <c:v>0.27049402577819281</c:v>
                </c:pt>
                <c:pt idx="238">
                  <c:v>0.27768993391150354</c:v>
                </c:pt>
                <c:pt idx="239">
                  <c:v>0.28487669305843472</c:v>
                </c:pt>
                <c:pt idx="240">
                  <c:v>0.29205406643848569</c:v>
                </c:pt>
                <c:pt idx="241">
                  <c:v>0.29922181758038663</c:v>
                </c:pt>
                <c:pt idx="242">
                  <c:v>0.30637971032988937</c:v>
                </c:pt>
                <c:pt idx="243">
                  <c:v>0.31352750885754793</c:v>
                </c:pt>
                <c:pt idx="244">
                  <c:v>0.32066497766648833</c:v>
                </c:pt>
                <c:pt idx="245">
                  <c:v>0.32779188160016742</c:v>
                </c:pt>
                <c:pt idx="246">
                  <c:v>0.33490798585012066</c:v>
                </c:pt>
                <c:pt idx="247">
                  <c:v>0.34201305596369808</c:v>
                </c:pt>
                <c:pt idx="248">
                  <c:v>0.34910685785178897</c:v>
                </c:pt>
                <c:pt idx="249">
                  <c:v>0.35618915779653409</c:v>
                </c:pt>
                <c:pt idx="250">
                  <c:v>0.36325972245902638</c:v>
                </c:pt>
                <c:pt idx="251">
                  <c:v>0.37031831888699812</c:v>
                </c:pt>
                <c:pt idx="252">
                  <c:v>0.37736471452249637</c:v>
                </c:pt>
                <c:pt idx="253">
                  <c:v>0.38439867720954496</c:v>
                </c:pt>
                <c:pt idx="254">
                  <c:v>0.39141997520179322</c:v>
                </c:pt>
                <c:pt idx="255">
                  <c:v>0.39842837717015106</c:v>
                </c:pt>
                <c:pt idx="256">
                  <c:v>0.40542365221041105</c:v>
                </c:pt>
                <c:pt idx="257">
                  <c:v>0.41240556985085525</c:v>
                </c:pt>
                <c:pt idx="258">
                  <c:v>0.41937390005984926</c:v>
                </c:pt>
                <c:pt idx="259">
                  <c:v>0.42632841325342041</c:v>
                </c:pt>
                <c:pt idx="260">
                  <c:v>0.43326888030282223</c:v>
                </c:pt>
                <c:pt idx="261">
                  <c:v>0.44019507254208323</c:v>
                </c:pt>
                <c:pt idx="262">
                  <c:v>0.44710676177554087</c:v>
                </c:pt>
                <c:pt idx="263">
                  <c:v>0.45400372028535968</c:v>
                </c:pt>
                <c:pt idx="264">
                  <c:v>0.46088572083903417</c:v>
                </c:pt>
                <c:pt idx="265">
                  <c:v>0.46775253669687494</c:v>
                </c:pt>
                <c:pt idx="266">
                  <c:v>0.47460394161947944</c:v>
                </c:pt>
                <c:pt idx="267">
                  <c:v>0.4814397098751857</c:v>
                </c:pt>
                <c:pt idx="268">
                  <c:v>0.48825961624750924</c:v>
                </c:pt>
                <c:pt idx="269">
                  <c:v>0.49506343604256348</c:v>
                </c:pt>
                <c:pt idx="270">
                  <c:v>0.50185094509646255</c:v>
                </c:pt>
                <c:pt idx="271">
                  <c:v>0.50862191978270721</c:v>
                </c:pt>
                <c:pt idx="272">
                  <c:v>0.51537613701955154</c:v>
                </c:pt>
                <c:pt idx="273">
                  <c:v>0.52211337427735394</c:v>
                </c:pt>
                <c:pt idx="274">
                  <c:v>0.52883340958590808</c:v>
                </c:pt>
                <c:pt idx="275">
                  <c:v>0.53553602154175661</c:v>
                </c:pt>
                <c:pt idx="276">
                  <c:v>0.54222098931548479</c:v>
                </c:pt>
                <c:pt idx="277">
                  <c:v>0.5488880926589973</c:v>
                </c:pt>
                <c:pt idx="278">
                  <c:v>0.55553711191277355</c:v>
                </c:pt>
                <c:pt idx="279">
                  <c:v>0.56216782801310583</c:v>
                </c:pt>
                <c:pt idx="280">
                  <c:v>0.5687800224993157</c:v>
                </c:pt>
                <c:pt idx="281">
                  <c:v>0.57537347752095269</c:v>
                </c:pt>
                <c:pt idx="282">
                  <c:v>0.58194797584497038</c:v>
                </c:pt>
                <c:pt idx="283">
                  <c:v>0.58850330086288505</c:v>
                </c:pt>
                <c:pt idx="284">
                  <c:v>0.59503923659791091</c:v>
                </c:pt>
                <c:pt idx="285">
                  <c:v>0.60155556771207674</c:v>
                </c:pt>
                <c:pt idx="286">
                  <c:v>0.6080520795133203</c:v>
                </c:pt>
                <c:pt idx="287">
                  <c:v>0.61452855796256145</c:v>
                </c:pt>
                <c:pt idx="288">
                  <c:v>0.62098478968075443</c:v>
                </c:pt>
                <c:pt idx="289">
                  <c:v>0.627420561955918</c:v>
                </c:pt>
                <c:pt idx="290">
                  <c:v>0.63383566275014303</c:v>
                </c:pt>
                <c:pt idx="291">
                  <c:v>0.64022988070657949</c:v>
                </c:pt>
                <c:pt idx="292">
                  <c:v>0.64660300515639901</c:v>
                </c:pt>
                <c:pt idx="293">
                  <c:v>0.65295482612573652</c:v>
                </c:pt>
                <c:pt idx="294">
                  <c:v>0.65928513434260705</c:v>
                </c:pt>
                <c:pt idx="295">
                  <c:v>0.66559372124380223</c:v>
                </c:pt>
                <c:pt idx="296">
                  <c:v>0.67188037898176045</c:v>
                </c:pt>
                <c:pt idx="297">
                  <c:v>0.67814490043141518</c:v>
                </c:pt>
                <c:pt idx="298">
                  <c:v>0.68438707919701924</c:v>
                </c:pt>
                <c:pt idx="299">
                  <c:v>0.69060670961894444</c:v>
                </c:pt>
                <c:pt idx="300">
                  <c:v>0.69680358678045806</c:v>
                </c:pt>
                <c:pt idx="301">
                  <c:v>0.70297750651447377</c:v>
                </c:pt>
                <c:pt idx="302">
                  <c:v>0.70912826541027774</c:v>
                </c:pt>
                <c:pt idx="303">
                  <c:v>0.71525566082023173</c:v>
                </c:pt>
                <c:pt idx="304">
                  <c:v>0.72135949086644868</c:v>
                </c:pt>
                <c:pt idx="305">
                  <c:v>0.72743955444744368</c:v>
                </c:pt>
                <c:pt idx="306">
                  <c:v>0.73349565124476068</c:v>
                </c:pt>
                <c:pt idx="307">
                  <c:v>0.73952758172957156</c:v>
                </c:pt>
                <c:pt idx="308">
                  <c:v>0.74553514716924973</c:v>
                </c:pt>
                <c:pt idx="309">
                  <c:v>0.75151814963391872</c:v>
                </c:pt>
                <c:pt idx="310">
                  <c:v>0.75747639200297257</c:v>
                </c:pt>
                <c:pt idx="311">
                  <c:v>0.76340967797157033</c:v>
                </c:pt>
                <c:pt idx="312">
                  <c:v>0.76931781205710392</c:v>
                </c:pt>
                <c:pt idx="313">
                  <c:v>0.77520059960563859</c:v>
                </c:pt>
                <c:pt idx="314">
                  <c:v>0.78105784679832602</c:v>
                </c:pt>
                <c:pt idx="315">
                  <c:v>0.78688936065779069</c:v>
                </c:pt>
                <c:pt idx="316">
                  <c:v>0.79269494905448612</c:v>
                </c:pt>
                <c:pt idx="317">
                  <c:v>0.79847442071302732</c:v>
                </c:pt>
                <c:pt idx="318">
                  <c:v>0.80422758521849069</c:v>
                </c:pt>
                <c:pt idx="319">
                  <c:v>0.80995425302268842</c:v>
                </c:pt>
                <c:pt idx="320">
                  <c:v>0.81565423545041393</c:v>
                </c:pt>
                <c:pt idx="321">
                  <c:v>0.82132734470565716</c:v>
                </c:pt>
                <c:pt idx="322">
                  <c:v>0.82697339387779223</c:v>
                </c:pt>
                <c:pt idx="323">
                  <c:v>0.8325921969477359</c:v>
                </c:pt>
                <c:pt idx="324">
                  <c:v>0.83818356879407574</c:v>
                </c:pt>
                <c:pt idx="325">
                  <c:v>0.84374732519916962</c:v>
                </c:pt>
                <c:pt idx="326">
                  <c:v>0.84928328285521493</c:v>
                </c:pt>
                <c:pt idx="327">
                  <c:v>0.85479125937028855</c:v>
                </c:pt>
                <c:pt idx="328">
                  <c:v>0.8602710732743547</c:v>
                </c:pt>
                <c:pt idx="329">
                  <c:v>0.86572254402524529</c:v>
                </c:pt>
                <c:pt idx="330">
                  <c:v>0.87114549201460745</c:v>
                </c:pt>
                <c:pt idx="331">
                  <c:v>0.87653973857382117</c:v>
                </c:pt>
                <c:pt idx="332">
                  <c:v>0.88190510597988558</c:v>
                </c:pt>
                <c:pt idx="333">
                  <c:v>0.88724141746127516</c:v>
                </c:pt>
                <c:pt idx="334">
                  <c:v>0.89254849720376273</c:v>
                </c:pt>
                <c:pt idx="335">
                  <c:v>0.89782617035621304</c:v>
                </c:pt>
                <c:pt idx="336">
                  <c:v>0.90307426303634231</c:v>
                </c:pt>
                <c:pt idx="337">
                  <c:v>0.90829260233644837</c:v>
                </c:pt>
                <c:pt idx="338">
                  <c:v>0.91348101632910672</c:v>
                </c:pt>
                <c:pt idx="339">
                  <c:v>0.91863933407283449</c:v>
                </c:pt>
                <c:pt idx="340">
                  <c:v>0.92376738561772409</c:v>
                </c:pt>
                <c:pt idx="341">
                  <c:v>0.92886500201104027</c:v>
                </c:pt>
                <c:pt idx="342">
                  <c:v>0.93393201530278858</c:v>
                </c:pt>
                <c:pt idx="343">
                  <c:v>0.93896825855124721</c:v>
                </c:pt>
                <c:pt idx="344">
                  <c:v>0.9439735658284687</c:v>
                </c:pt>
                <c:pt idx="345">
                  <c:v>0.94894777222574533</c:v>
                </c:pt>
                <c:pt idx="346">
                  <c:v>0.95389071385904312</c:v>
                </c:pt>
                <c:pt idx="347">
                  <c:v>0.95880222787440084</c:v>
                </c:pt>
                <c:pt idx="348">
                  <c:v>0.96368215245329614</c:v>
                </c:pt>
                <c:pt idx="349">
                  <c:v>0.96853032681797635</c:v>
                </c:pt>
                <c:pt idx="350">
                  <c:v>0.97334659123675582</c:v>
                </c:pt>
                <c:pt idx="351">
                  <c:v>0.97813078702927836</c:v>
                </c:pt>
                <c:pt idx="352">
                  <c:v>0.98288275657174595</c:v>
                </c:pt>
                <c:pt idx="353">
                  <c:v>0.98760234330211094</c:v>
                </c:pt>
                <c:pt idx="354">
                  <c:v>0.99228939172523489</c:v>
                </c:pt>
                <c:pt idx="355">
                  <c:v>0.99694374741801162</c:v>
                </c:pt>
                <c:pt idx="356">
                  <c:v>1.0015652570344544</c:v>
                </c:pt>
                <c:pt idx="357">
                  <c:v>1.0061537683107491</c:v>
                </c:pt>
                <c:pt idx="358">
                  <c:v>1.0107091300702704</c:v>
                </c:pt>
                <c:pt idx="359">
                  <c:v>1.0152311922285617</c:v>
                </c:pt>
                <c:pt idx="360">
                  <c:v>1.0197198057982817</c:v>
                </c:pt>
                <c:pt idx="361">
                  <c:v>1.0241748228941112</c:v>
                </c:pt>
                <c:pt idx="362">
                  <c:v>1.0285960967376269</c:v>
                </c:pt>
                <c:pt idx="363">
                  <c:v>1.0329834816621362</c:v>
                </c:pt>
                <c:pt idx="364">
                  <c:v>1.0373368331174775</c:v>
                </c:pt>
                <c:pt idx="365">
                  <c:v>1.0416560076747816</c:v>
                </c:pt>
                <c:pt idx="366">
                  <c:v>1.0459408630311975</c:v>
                </c:pt>
                <c:pt idx="367">
                  <c:v>1.0501912580145816</c:v>
                </c:pt>
                <c:pt idx="368">
                  <c:v>1.0544070525881484</c:v>
                </c:pt>
                <c:pt idx="369">
                  <c:v>1.0585881078550832</c:v>
                </c:pt>
                <c:pt idx="370">
                  <c:v>1.0627342860631201</c:v>
                </c:pt>
                <c:pt idx="371">
                  <c:v>1.0668454506090794</c:v>
                </c:pt>
                <c:pt idx="372">
                  <c:v>1.0709214660433686</c:v>
                </c:pt>
                <c:pt idx="373">
                  <c:v>1.0749621980744442</c:v>
                </c:pt>
                <c:pt idx="374">
                  <c:v>1.0789675135732379</c:v>
                </c:pt>
                <c:pt idx="375">
                  <c:v>1.0829372805775408</c:v>
                </c:pt>
                <c:pt idx="376">
                  <c:v>1.0868713682963529</c:v>
                </c:pt>
                <c:pt idx="377">
                  <c:v>1.090769647114191</c:v>
                </c:pt>
                <c:pt idx="378">
                  <c:v>1.0946319885953595</c:v>
                </c:pt>
                <c:pt idx="379">
                  <c:v>1.0984582654881818</c:v>
                </c:pt>
                <c:pt idx="380">
                  <c:v>1.1022483517291934</c:v>
                </c:pt>
                <c:pt idx="381">
                  <c:v>1.1060021224472951</c:v>
                </c:pt>
                <c:pt idx="382">
                  <c:v>1.1097194539678656</c:v>
                </c:pt>
                <c:pt idx="383">
                  <c:v>1.113400223816839</c:v>
                </c:pt>
                <c:pt idx="384">
                  <c:v>1.1170443107247376</c:v>
                </c:pt>
                <c:pt idx="385">
                  <c:v>1.1206515946306681</c:v>
                </c:pt>
                <c:pt idx="386">
                  <c:v>1.1242219566862772</c:v>
                </c:pt>
                <c:pt idx="387">
                  <c:v>1.1277552792596681</c:v>
                </c:pt>
                <c:pt idx="388">
                  <c:v>1.1312514459392742</c:v>
                </c:pt>
                <c:pt idx="389">
                  <c:v>1.1347103415376962</c:v>
                </c:pt>
                <c:pt idx="390">
                  <c:v>1.1381318520954964</c:v>
                </c:pt>
                <c:pt idx="391">
                  <c:v>1.1415158648849535</c:v>
                </c:pt>
                <c:pt idx="392">
                  <c:v>1.1448622684137766</c:v>
                </c:pt>
                <c:pt idx="393">
                  <c:v>1.148170952428778</c:v>
                </c:pt>
                <c:pt idx="394">
                  <c:v>1.1514418079195068</c:v>
                </c:pt>
                <c:pt idx="395">
                  <c:v>1.1546747271218396</c:v>
                </c:pt>
                <c:pt idx="396">
                  <c:v>1.157869603521531</c:v>
                </c:pt>
                <c:pt idx="397">
                  <c:v>1.1610263318577227</c:v>
                </c:pt>
                <c:pt idx="398">
                  <c:v>1.1641448081264127</c:v>
                </c:pt>
                <c:pt idx="399">
                  <c:v>1.1672249295838808</c:v>
                </c:pt>
                <c:pt idx="400">
                  <c:v>1.1702665947500734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2F9A-45C2-A575-0DC2B8FF369F}"/>
            </c:ext>
          </c:extLst>
        </c:ser>
        <c:ser>
          <c:idx val="24"/>
          <c:order val="14"/>
          <c:tx>
            <c:strRef>
              <c:f>Calculation2!$W$5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Calculation2!$W$6:$W$406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0.28331836298289997</c:v>
                </c:pt>
                <c:pt idx="139">
                  <c:v>0.65530472537395412</c:v>
                </c:pt>
                <c:pt idx="140">
                  <c:v>1.0256494271973744</c:v>
                </c:pt>
                <c:pt idx="141">
                  <c:v>1.3934246858966397</c:v>
                </c:pt>
                <c:pt idx="142">
                  <c:v>1.7577091558494964</c:v>
                </c:pt>
                <c:pt idx="143">
                  <c:v>2.117590236510642</c:v>
                </c:pt>
                <c:pt idx="144">
                  <c:v>2.4721663586462794</c:v>
                </c:pt>
                <c:pt idx="145">
                  <c:v>2.8205492429332217</c:v>
                </c:pt>
                <c:pt idx="146">
                  <c:v>3.1618661252642966</c:v>
                </c:pt>
                <c:pt idx="147">
                  <c:v>3.4952619431852061</c:v>
                </c:pt>
                <c:pt idx="148">
                  <c:v>3.8199014779854763</c:v>
                </c:pt>
                <c:pt idx="149">
                  <c:v>4.1349714470771168</c:v>
                </c:pt>
                <c:pt idx="150">
                  <c:v>4.4396825414191925</c:v>
                </c:pt>
                <c:pt idx="151">
                  <c:v>4.7332714028842133</c:v>
                </c:pt>
                <c:pt idx="152">
                  <c:v>5.0150025366126085</c:v>
                </c:pt>
                <c:pt idx="153">
                  <c:v>5.2841701535645491</c:v>
                </c:pt>
                <c:pt idx="154">
                  <c:v>5.540099938653146</c:v>
                </c:pt>
                <c:pt idx="155">
                  <c:v>5.782150740029504</c:v>
                </c:pt>
                <c:pt idx="156">
                  <c:v>6.0097161752877</c:v>
                </c:pt>
                <c:pt idx="157">
                  <c:v>6.222226150565823</c:v>
                </c:pt>
                <c:pt idx="158">
                  <c:v>6.4191482887374223</c:v>
                </c:pt>
                <c:pt idx="159">
                  <c:v>6.5999892631155221</c:v>
                </c:pt>
                <c:pt idx="160">
                  <c:v>6.7642960333279829</c:v>
                </c:pt>
                <c:pt idx="161">
                  <c:v>6.9116569802681376</c:v>
                </c:pt>
                <c:pt idx="162">
                  <c:v>7.0417029372774333</c:v>
                </c:pt>
                <c:pt idx="163">
                  <c:v>7.1541081149767676</c:v>
                </c:pt>
                <c:pt idx="164">
                  <c:v>7.2485909174296541</c:v>
                </c:pt>
                <c:pt idx="165">
                  <c:v>7.3249146475925642</c:v>
                </c:pt>
                <c:pt idx="166">
                  <c:v>7.3828881002851725</c:v>
                </c:pt>
                <c:pt idx="167">
                  <c:v>7.4223660411949988</c:v>
                </c:pt>
                <c:pt idx="168">
                  <c:v>7.4432495707164499</c:v>
                </c:pt>
                <c:pt idx="169">
                  <c:v>7.4454863717127786</c:v>
                </c:pt>
                <c:pt idx="170">
                  <c:v>7.4290708405802715</c:v>
                </c:pt>
                <c:pt idx="171">
                  <c:v>7.3940441012863163</c:v>
                </c:pt>
                <c:pt idx="172">
                  <c:v>7.3404939023462008</c:v>
                </c:pt>
                <c:pt idx="173">
                  <c:v>7.2685543969967092</c:v>
                </c:pt>
                <c:pt idx="174">
                  <c:v>7.1784058071172421</c:v>
                </c:pt>
                <c:pt idx="175">
                  <c:v>7.0702739717403933</c:v>
                </c:pt>
                <c:pt idx="176">
                  <c:v>6.9444297812830476</c:v>
                </c:pt>
                <c:pt idx="177">
                  <c:v>6.8011884989153621</c:v>
                </c:pt>
                <c:pt idx="178">
                  <c:v>6.6409089707677138</c:v>
                </c:pt>
                <c:pt idx="179">
                  <c:v>6.4639927269542188</c:v>
                </c:pt>
                <c:pt idx="180">
                  <c:v>6.2708829756648914</c:v>
                </c:pt>
                <c:pt idx="181">
                  <c:v>6.0620634928464652</c:v>
                </c:pt>
                <c:pt idx="182">
                  <c:v>5.8380574102534082</c:v>
                </c:pt>
                <c:pt idx="183">
                  <c:v>5.599425904905301</c:v>
                </c:pt>
                <c:pt idx="184">
                  <c:v>5.3467667932337308</c:v>
                </c:pt>
                <c:pt idx="185">
                  <c:v>5.0807130334406168</c:v>
                </c:pt>
                <c:pt idx="186">
                  <c:v>4.8019311398198612</c:v>
                </c:pt>
                <c:pt idx="187">
                  <c:v>4.5111195130147141</c:v>
                </c:pt>
                <c:pt idx="188">
                  <c:v>4.209006690393899</c:v>
                </c:pt>
                <c:pt idx="189">
                  <c:v>3.8963495209296051</c:v>
                </c:pt>
                <c:pt idx="190">
                  <c:v>3.5739312691496523</c:v>
                </c:pt>
                <c:pt idx="191">
                  <c:v>3.2425596529137408</c:v>
                </c:pt>
                <c:pt idx="192">
                  <c:v>2.9030648199295594</c:v>
                </c:pt>
                <c:pt idx="193">
                  <c:v>2.5562972680779317</c:v>
                </c:pt>
                <c:pt idx="194">
                  <c:v>2.2031257147569869</c:v>
                </c:pt>
                <c:pt idx="195">
                  <c:v>1.8444349205830404</c:v>
                </c:pt>
                <c:pt idx="196">
                  <c:v>1.4811234729002178</c:v>
                </c:pt>
                <c:pt idx="197">
                  <c:v>1.1141015346515528</c:v>
                </c:pt>
                <c:pt idx="198">
                  <c:v>0.74428856425104362</c:v>
                </c:pt>
                <c:pt idx="199">
                  <c:v>0.37261101216882586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2F9A-45C2-A575-0DC2B8FF369F}"/>
            </c:ext>
          </c:extLst>
        </c:ser>
        <c:ser>
          <c:idx val="25"/>
          <c:order val="15"/>
          <c:tx>
            <c:strRef>
              <c:f>Calculation2!$X$5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Calculation2!$X$6:$X$406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1.1723395084507937E-15</c:v>
                </c:pt>
                <c:pt idx="201">
                  <c:v>7.1438053213885898E-3</c:v>
                </c:pt>
                <c:pt idx="202">
                  <c:v>1.4287373968235102E-2</c:v>
                </c:pt>
                <c:pt idx="203">
                  <c:v>2.1430469273840846E-2</c:v>
                </c:pt>
                <c:pt idx="204">
                  <c:v>2.8572854587187758E-2</c:v>
                </c:pt>
                <c:pt idx="205">
                  <c:v>3.5714293280779873E-2</c:v>
                </c:pt>
                <c:pt idx="206">
                  <c:v>4.2854548758482727E-2</c:v>
                </c:pt>
                <c:pt idx="207">
                  <c:v>4.9993384463361899E-2</c:v>
                </c:pt>
                <c:pt idx="208">
                  <c:v>5.7130563885520048E-2</c:v>
                </c:pt>
                <c:pt idx="209">
                  <c:v>6.4265850569932573E-2</c:v>
                </c:pt>
                <c:pt idx="210">
                  <c:v>7.1399008124281335E-2</c:v>
                </c:pt>
                <c:pt idx="211">
                  <c:v>7.852980022678635E-2</c:v>
                </c:pt>
                <c:pt idx="212">
                  <c:v>8.5657990634035147E-2</c:v>
                </c:pt>
                <c:pt idx="213">
                  <c:v>9.2783343188809556E-2</c:v>
                </c:pt>
                <c:pt idx="214">
                  <c:v>9.9905621827909491E-2</c:v>
                </c:pt>
                <c:pt idx="215">
                  <c:v>0.10702459058997385</c:v>
                </c:pt>
                <c:pt idx="216">
                  <c:v>0.11414001362329788</c:v>
                </c:pt>
                <c:pt idx="217">
                  <c:v>0.12125165519364697</c:v>
                </c:pt>
                <c:pt idx="218">
                  <c:v>0.12835927969206651</c:v>
                </c:pt>
                <c:pt idx="219">
                  <c:v>0.13546265164268759</c:v>
                </c:pt>
                <c:pt idx="220">
                  <c:v>0.14256153571052846</c:v>
                </c:pt>
                <c:pt idx="221">
                  <c:v>0.14965569670929102</c:v>
                </c:pt>
                <c:pt idx="222">
                  <c:v>0.15674489960915267</c:v>
                </c:pt>
                <c:pt idx="223">
                  <c:v>0.16382890954455281</c:v>
                </c:pt>
                <c:pt idx="224">
                  <c:v>0.1709074918219739</c:v>
                </c:pt>
                <c:pt idx="225">
                  <c:v>0.17798041192771696</c:v>
                </c:pt>
                <c:pt idx="226">
                  <c:v>0.18504743553567105</c:v>
                </c:pt>
                <c:pt idx="227">
                  <c:v>0.19210832851507623</c:v>
                </c:pt>
                <c:pt idx="228">
                  <c:v>0.19916285693828059</c:v>
                </c:pt>
                <c:pt idx="229">
                  <c:v>0.20621078708849039</c:v>
                </c:pt>
                <c:pt idx="230">
                  <c:v>0.21325188546751275</c:v>
                </c:pt>
                <c:pt idx="231">
                  <c:v>0.22028591880349155</c:v>
                </c:pt>
                <c:pt idx="232">
                  <c:v>0.22731265405863602</c:v>
                </c:pt>
                <c:pt idx="233">
                  <c:v>0.23433185843694096</c:v>
                </c:pt>
                <c:pt idx="234">
                  <c:v>0.24134329939189941</c:v>
                </c:pt>
                <c:pt idx="235">
                  <c:v>0.24834674463420695</c:v>
                </c:pt>
                <c:pt idx="236">
                  <c:v>0.25534196213945748</c:v>
                </c:pt>
                <c:pt idx="237">
                  <c:v>0.26232872015582992</c:v>
                </c:pt>
                <c:pt idx="238">
                  <c:v>0.26930678721176665</c:v>
                </c:pt>
                <c:pt idx="239">
                  <c:v>0.27627593212364177</c:v>
                </c:pt>
                <c:pt idx="240">
                  <c:v>0.28323592400342035</c:v>
                </c:pt>
                <c:pt idx="241">
                  <c:v>0.2901865322663077</c:v>
                </c:pt>
                <c:pt idx="242">
                  <c:v>0.29712752663838887</c:v>
                </c:pt>
                <c:pt idx="243">
                  <c:v>0.30405867716425738</c:v>
                </c:pt>
                <c:pt idx="244">
                  <c:v>0.3109797542146337</c:v>
                </c:pt>
                <c:pt idx="245">
                  <c:v>0.31789052849397303</c:v>
                </c:pt>
                <c:pt idx="246">
                  <c:v>0.3247907710480617</c:v>
                </c:pt>
                <c:pt idx="247">
                  <c:v>0.33168025327160261</c:v>
                </c:pt>
                <c:pt idx="248">
                  <c:v>0.33855874691578847</c:v>
                </c:pt>
                <c:pt idx="249">
                  <c:v>0.34542602409586454</c:v>
                </c:pt>
                <c:pt idx="250">
                  <c:v>0.35228185729867756</c:v>
                </c:pt>
                <c:pt idx="251">
                  <c:v>0.35912601939021394</c:v>
                </c:pt>
                <c:pt idx="252">
                  <c:v>0.36595828362312421</c:v>
                </c:pt>
                <c:pt idx="253">
                  <c:v>0.37277842364423575</c:v>
                </c:pt>
                <c:pt idx="254">
                  <c:v>0.37958621350205102</c:v>
                </c:pt>
                <c:pt idx="255">
                  <c:v>0.38638142765423422</c:v>
                </c:pt>
                <c:pt idx="256">
                  <c:v>0.39316384097508339</c:v>
                </c:pt>
                <c:pt idx="257">
                  <c:v>0.39993322876298787</c:v>
                </c:pt>
                <c:pt idx="258">
                  <c:v>0.40668936674787415</c:v>
                </c:pt>
                <c:pt idx="259">
                  <c:v>0.41343203109863463</c:v>
                </c:pt>
                <c:pt idx="260">
                  <c:v>0.42016099843054411</c:v>
                </c:pt>
                <c:pt idx="261">
                  <c:v>0.42687604581265992</c:v>
                </c:pt>
                <c:pt idx="262">
                  <c:v>0.43357695077520791</c:v>
                </c:pt>
                <c:pt idx="263">
                  <c:v>0.44026349131695297</c:v>
                </c:pt>
                <c:pt idx="264">
                  <c:v>0.44693544591255358</c:v>
                </c:pt>
                <c:pt idx="265">
                  <c:v>0.45359259351990122</c:v>
                </c:pt>
                <c:pt idx="266">
                  <c:v>0.4602347135874435</c:v>
                </c:pt>
                <c:pt idx="267">
                  <c:v>0.46686158606149097</c:v>
                </c:pt>
                <c:pt idx="268">
                  <c:v>0.47347299139350768</c:v>
                </c:pt>
                <c:pt idx="269">
                  <c:v>0.48006871054738426</c:v>
                </c:pt>
                <c:pt idx="270">
                  <c:v>0.48664852500669559</c:v>
                </c:pt>
                <c:pt idx="271">
                  <c:v>0.49321221678193922</c:v>
                </c:pt>
                <c:pt idx="272">
                  <c:v>0.49975956841775809</c:v>
                </c:pt>
                <c:pt idx="273">
                  <c:v>0.50629036300014441</c:v>
                </c:pt>
                <c:pt idx="274">
                  <c:v>0.51280438416362639</c:v>
                </c:pt>
                <c:pt idx="275">
                  <c:v>0.51930141609843605</c:v>
                </c:pt>
                <c:pt idx="276">
                  <c:v>0.52578124355765921</c:v>
                </c:pt>
                <c:pt idx="277">
                  <c:v>0.53224365186436684</c:v>
                </c:pt>
                <c:pt idx="278">
                  <c:v>0.53868842691872698</c:v>
                </c:pt>
                <c:pt idx="279">
                  <c:v>0.5451153552050978</c:v>
                </c:pt>
                <c:pt idx="280">
                  <c:v>0.5515242237991016</c:v>
                </c:pt>
                <c:pt idx="281">
                  <c:v>0.55791482037467954</c:v>
                </c:pt>
                <c:pt idx="282">
                  <c:v>0.56428693321112455</c:v>
                </c:pt>
                <c:pt idx="283">
                  <c:v>0.57064035120009704</c:v>
                </c:pt>
                <c:pt idx="284">
                  <c:v>0.57697486385261876</c:v>
                </c:pt>
                <c:pt idx="285">
                  <c:v>0.58329026130604522</c:v>
                </c:pt>
                <c:pt idx="286">
                  <c:v>0.5895863343310197</c:v>
                </c:pt>
                <c:pt idx="287">
                  <c:v>0.59586287433840412</c:v>
                </c:pt>
                <c:pt idx="288">
                  <c:v>0.60211967338619077</c:v>
                </c:pt>
                <c:pt idx="289">
                  <c:v>0.60835652418638997</c:v>
                </c:pt>
                <c:pt idx="290">
                  <c:v>0.61457322011189808</c:v>
                </c:pt>
                <c:pt idx="291">
                  <c:v>0.62076955520334409</c:v>
                </c:pt>
                <c:pt idx="292">
                  <c:v>0.62694532417591176</c:v>
                </c:pt>
                <c:pt idx="293">
                  <c:v>0.63310032242614067</c:v>
                </c:pt>
                <c:pt idx="294">
                  <c:v>0.63923434603870577</c:v>
                </c:pt>
                <c:pt idx="295">
                  <c:v>0.64534719179317268</c:v>
                </c:pt>
                <c:pt idx="296">
                  <c:v>0.65143865717072968</c:v>
                </c:pt>
                <c:pt idx="297">
                  <c:v>0.65750854036089823</c:v>
                </c:pt>
                <c:pt idx="298">
                  <c:v>0.66355664026821826</c:v>
                </c:pt>
                <c:pt idx="299">
                  <c:v>0.66958275651891086</c:v>
                </c:pt>
                <c:pt idx="300">
                  <c:v>0.67558668946751621</c:v>
                </c:pt>
                <c:pt idx="301">
                  <c:v>0.68156824020350837</c:v>
                </c:pt>
                <c:pt idx="302">
                  <c:v>0.68752721055788468</c:v>
                </c:pt>
                <c:pt idx="303">
                  <c:v>0.6934634031097322</c:v>
                </c:pt>
                <c:pt idx="304">
                  <c:v>0.69937662119276611</c:v>
                </c:pt>
                <c:pt idx="305">
                  <c:v>0.70526666890184764</c:v>
                </c:pt>
                <c:pt idx="306">
                  <c:v>0.71113335109947307</c:v>
                </c:pt>
                <c:pt idx="307">
                  <c:v>0.71697647342223902</c:v>
                </c:pt>
                <c:pt idx="308">
                  <c:v>0.72279584228728144</c:v>
                </c:pt>
                <c:pt idx="309">
                  <c:v>0.72859126489868931</c:v>
                </c:pt>
                <c:pt idx="310">
                  <c:v>0.73436254925389244</c:v>
                </c:pt>
                <c:pt idx="311">
                  <c:v>0.74010950415002097</c:v>
                </c:pt>
                <c:pt idx="312">
                  <c:v>0.74583193919024204</c:v>
                </c:pt>
                <c:pt idx="313">
                  <c:v>0.75152966479006555</c:v>
                </c:pt>
                <c:pt idx="314">
                  <c:v>0.75720249218362667</c:v>
                </c:pt>
                <c:pt idx="315">
                  <c:v>0.76285023342993907</c:v>
                </c:pt>
                <c:pt idx="316">
                  <c:v>0.76847270141912138</c:v>
                </c:pt>
                <c:pt idx="317">
                  <c:v>0.77406970987859591</c:v>
                </c:pt>
                <c:pt idx="318">
                  <c:v>0.77964107337926059</c:v>
                </c:pt>
                <c:pt idx="319">
                  <c:v>0.78518660734163148</c:v>
                </c:pt>
                <c:pt idx="320">
                  <c:v>0.79070612804195828</c:v>
                </c:pt>
                <c:pt idx="321">
                  <c:v>0.79619945261831127</c:v>
                </c:pt>
                <c:pt idx="322">
                  <c:v>0.80166639907663917</c:v>
                </c:pt>
                <c:pt idx="323">
                  <c:v>0.80710678629679866</c:v>
                </c:pt>
                <c:pt idx="324">
                  <c:v>0.81252043403855478</c:v>
                </c:pt>
                <c:pt idx="325">
                  <c:v>0.81790716294755328</c:v>
                </c:pt>
                <c:pt idx="326">
                  <c:v>0.82326679456126106</c:v>
                </c:pt>
                <c:pt idx="327">
                  <c:v>0.82859915131487971</c:v>
                </c:pt>
                <c:pt idx="328">
                  <c:v>0.83390405654722821</c:v>
                </c:pt>
                <c:pt idx="329">
                  <c:v>0.83918133450659504</c:v>
                </c:pt>
                <c:pt idx="330">
                  <c:v>0.84443081035656165</c:v>
                </c:pt>
                <c:pt idx="331">
                  <c:v>0.8496523101817941</c:v>
                </c:pt>
                <c:pt idx="332">
                  <c:v>0.85484566099380566</c:v>
                </c:pt>
                <c:pt idx="333">
                  <c:v>0.8600106907366869</c:v>
                </c:pt>
                <c:pt idx="334">
                  <c:v>0.8651472282928071</c:v>
                </c:pt>
                <c:pt idx="335">
                  <c:v>0.87025510348848212</c:v>
                </c:pt>
                <c:pt idx="336">
                  <c:v>0.87533414709961366</c:v>
                </c:pt>
                <c:pt idx="337">
                  <c:v>0.88038419085729391</c:v>
                </c:pt>
                <c:pt idx="338">
                  <c:v>0.88540506745338254</c:v>
                </c:pt>
                <c:pt idx="339">
                  <c:v>0.89039661054604724</c:v>
                </c:pt>
                <c:pt idx="340">
                  <c:v>0.89535865476527654</c:v>
                </c:pt>
                <c:pt idx="341">
                  <c:v>0.90029103571835722</c:v>
                </c:pt>
                <c:pt idx="342">
                  <c:v>0.90519358999532185</c:v>
                </c:pt>
                <c:pt idx="343">
                  <c:v>0.91006615517436129</c:v>
                </c:pt>
                <c:pt idx="344">
                  <c:v>0.91490856982720647</c:v>
                </c:pt>
                <c:pt idx="345">
                  <c:v>0.91972067352447684</c:v>
                </c:pt>
                <c:pt idx="346">
                  <c:v>0.92450230684099433</c:v>
                </c:pt>
                <c:pt idx="347">
                  <c:v>0.92925331136106626</c:v>
                </c:pt>
                <c:pt idx="348">
                  <c:v>0.9339735296837326</c:v>
                </c:pt>
                <c:pt idx="349">
                  <c:v>0.93866280542798197</c:v>
                </c:pt>
                <c:pt idx="350">
                  <c:v>0.94332098323793101</c:v>
                </c:pt>
                <c:pt idx="351">
                  <c:v>0.94794790878797242</c:v>
                </c:pt>
                <c:pt idx="352">
                  <c:v>0.95254342878788745</c:v>
                </c:pt>
                <c:pt idx="353">
                  <c:v>0.95710739098792486</c:v>
                </c:pt>
                <c:pt idx="354">
                  <c:v>0.96163964418384351</c:v>
                </c:pt>
                <c:pt idx="355">
                  <c:v>0.96614003822192362</c:v>
                </c:pt>
                <c:pt idx="356">
                  <c:v>0.97060842400394021</c:v>
                </c:pt>
                <c:pt idx="357">
                  <c:v>0.9750446534921029</c:v>
                </c:pt>
                <c:pt idx="358">
                  <c:v>0.97944857971396093</c:v>
                </c:pt>
                <c:pt idx="359">
                  <c:v>0.98382005676727169</c:v>
                </c:pt>
                <c:pt idx="360">
                  <c:v>0.98815893982483471</c:v>
                </c:pt>
                <c:pt idx="361">
                  <c:v>0.9924650851392901</c:v>
                </c:pt>
                <c:pt idx="362">
                  <c:v>0.99673835004788036</c:v>
                </c:pt>
                <c:pt idx="363">
                  <c:v>1.0009785929771771</c:v>
                </c:pt>
                <c:pt idx="364">
                  <c:v>1.0051856734477718</c:v>
                </c:pt>
                <c:pt idx="365">
                  <c:v>1.0093594520789284</c:v>
                </c:pt>
                <c:pt idx="366">
                  <c:v>1.0134997905932037</c:v>
                </c:pt>
                <c:pt idx="367">
                  <c:v>1.0176065518210251</c:v>
                </c:pt>
                <c:pt idx="368">
                  <c:v>1.0216795997052381</c:v>
                </c:pt>
                <c:pt idx="369">
                  <c:v>1.0257187993056116</c:v>
                </c:pt>
                <c:pt idx="370">
                  <c:v>1.0297240168033102</c:v>
                </c:pt>
                <c:pt idx="371">
                  <c:v>1.0336951195053263</c:v>
                </c:pt>
                <c:pt idx="372">
                  <c:v>1.0376319758488768</c:v>
                </c:pt>
                <c:pt idx="373">
                  <c:v>1.0415344554057619</c:v>
                </c:pt>
                <c:pt idx="374">
                  <c:v>1.0454024288866866</c:v>
                </c:pt>
                <c:pt idx="375">
                  <c:v>1.0492357681455424</c:v>
                </c:pt>
                <c:pt idx="376">
                  <c:v>1.0530343461836547</c:v>
                </c:pt>
                <c:pt idx="377">
                  <c:v>1.0567980371539891</c:v>
                </c:pt>
                <c:pt idx="378">
                  <c:v>1.0605267163653211</c:v>
                </c:pt>
                <c:pt idx="379">
                  <c:v>1.0642202602863673</c:v>
                </c:pt>
                <c:pt idx="380">
                  <c:v>1.0678785465498779</c:v>
                </c:pt>
                <c:pt idx="381">
                  <c:v>1.0715014539566901</c:v>
                </c:pt>
                <c:pt idx="382">
                  <c:v>1.0750888624797446</c:v>
                </c:pt>
                <c:pt idx="383">
                  <c:v>1.0786406532680606</c:v>
                </c:pt>
                <c:pt idx="384">
                  <c:v>1.0821567086506751</c:v>
                </c:pt>
                <c:pt idx="385">
                  <c:v>1.08563691214054</c:v>
                </c:pt>
                <c:pt idx="386">
                  <c:v>1.0890811484383822</c:v>
                </c:pt>
                <c:pt idx="387">
                  <c:v>1.0924893034365222</c:v>
                </c:pt>
                <c:pt idx="388">
                  <c:v>1.095861264222656</c:v>
                </c:pt>
                <c:pt idx="389">
                  <c:v>1.0991969190835951</c:v>
                </c:pt>
                <c:pt idx="390">
                  <c:v>1.1024961575089673</c:v>
                </c:pt>
                <c:pt idx="391">
                  <c:v>1.1057588701948791</c:v>
                </c:pt>
                <c:pt idx="392">
                  <c:v>1.1089849490475352</c:v>
                </c:pt>
                <c:pt idx="393">
                  <c:v>1.1121742871868212</c:v>
                </c:pt>
                <c:pt idx="394">
                  <c:v>1.1153267789498436</c:v>
                </c:pt>
                <c:pt idx="395">
                  <c:v>1.1184423198944309</c:v>
                </c:pt>
                <c:pt idx="396">
                  <c:v>1.1215208068025939</c:v>
                </c:pt>
                <c:pt idx="397">
                  <c:v>1.1245621376839441</c:v>
                </c:pt>
                <c:pt idx="398">
                  <c:v>1.127566211779075</c:v>
                </c:pt>
                <c:pt idx="399">
                  <c:v>1.1305329295628974</c:v>
                </c:pt>
                <c:pt idx="400">
                  <c:v>1.1334621927479391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F9A-45C2-A575-0DC2B8FF369F}"/>
            </c:ext>
          </c:extLst>
        </c:ser>
        <c:ser>
          <c:idx val="26"/>
          <c:order val="16"/>
          <c:tx>
            <c:strRef>
              <c:f>Calculation2!$Y$5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Calculation2!$Y$6:$Y$406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0.23978107931552328</c:v>
                </c:pt>
                <c:pt idx="148">
                  <c:v>0.66028432987820429</c:v>
                </c:pt>
                <c:pt idx="149">
                  <c:v>1.0785173125308909</c:v>
                </c:pt>
                <c:pt idx="150">
                  <c:v>1.4930420090192427</c:v>
                </c:pt>
                <c:pt idx="151">
                  <c:v>1.9024331513583157</c:v>
                </c:pt>
                <c:pt idx="152">
                  <c:v>2.3052831223580155</c:v>
                </c:pt>
                <c:pt idx="153">
                  <c:v>2.7002067954594922</c:v>
                </c:pt>
                <c:pt idx="154">
                  <c:v>3.0858462972416079</c:v>
                </c:pt>
                <c:pt idx="155">
                  <c:v>3.4608756762223889</c:v>
                </c:pt>
                <c:pt idx="156">
                  <c:v>3.8240054619027268</c:v>
                </c:pt>
                <c:pt idx="157">
                  <c:v>4.1739870983767906</c:v>
                </c:pt>
                <c:pt idx="158">
                  <c:v>4.5096172372650765</c:v>
                </c:pt>
                <c:pt idx="159">
                  <c:v>4.8297418752095336</c:v>
                </c:pt>
                <c:pt idx="160">
                  <c:v>5.1332603217048209</c:v>
                </c:pt>
                <c:pt idx="161">
                  <c:v>5.4191289836229632</c:v>
                </c:pt>
                <c:pt idx="162">
                  <c:v>5.6863649534190461</c:v>
                </c:pt>
                <c:pt idx="163">
                  <c:v>5.9340493886805374</c:v>
                </c:pt>
                <c:pt idx="164">
                  <c:v>6.161330671400262</c:v>
                </c:pt>
                <c:pt idx="165">
                  <c:v>6.3674273361104605</c:v>
                </c:pt>
                <c:pt idx="166">
                  <c:v>6.5516307568100682</c:v>
                </c:pt>
                <c:pt idx="167">
                  <c:v>6.7133075834466878</c:v>
                </c:pt>
                <c:pt idx="168">
                  <c:v>6.8519019195758721</c:v>
                </c:pt>
                <c:pt idx="169">
                  <c:v>6.9669372337102251</c:v>
                </c:pt>
                <c:pt idx="170">
                  <c:v>7.0580179977864921</c:v>
                </c:pt>
                <c:pt idx="171">
                  <c:v>7.1248310471170617</c:v>
                </c:pt>
                <c:pt idx="172">
                  <c:v>7.1671466571499485</c:v>
                </c:pt>
                <c:pt idx="173">
                  <c:v>7.1848193333349988</c:v>
                </c:pt>
                <c:pt idx="174">
                  <c:v>7.1777883113805103</c:v>
                </c:pt>
                <c:pt idx="175">
                  <c:v>7.1460777661802322</c:v>
                </c:pt>
                <c:pt idx="176">
                  <c:v>7.0897967286923711</c:v>
                </c:pt>
                <c:pt idx="177">
                  <c:v>7.0091387110564218</c:v>
                </c:pt>
                <c:pt idx="178">
                  <c:v>6.9043810412367748</c:v>
                </c:pt>
                <c:pt idx="179">
                  <c:v>6.7758839094808048</c:v>
                </c:pt>
                <c:pt idx="180">
                  <c:v>6.6240891298700388</c:v>
                </c:pt>
                <c:pt idx="181">
                  <c:v>6.4495186212225697</c:v>
                </c:pt>
                <c:pt idx="182">
                  <c:v>6.2527726125698608</c:v>
                </c:pt>
                <c:pt idx="183">
                  <c:v>6.034527579378091</c:v>
                </c:pt>
                <c:pt idx="184">
                  <c:v>5.7955339176099523</c:v>
                </c:pt>
                <c:pt idx="185">
                  <c:v>5.5366133636242418</c:v>
                </c:pt>
                <c:pt idx="186">
                  <c:v>5.2586561687844302</c:v>
                </c:pt>
                <c:pt idx="187">
                  <c:v>4.9626180384908158</c:v>
                </c:pt>
                <c:pt idx="188">
                  <c:v>4.6495168461608447</c:v>
                </c:pt>
                <c:pt idx="189">
                  <c:v>4.3204291334559848</c:v>
                </c:pt>
                <c:pt idx="190">
                  <c:v>3.9764864087884773</c:v>
                </c:pt>
                <c:pt idx="191">
                  <c:v>3.6188712568348835</c:v>
                </c:pt>
                <c:pt idx="192">
                  <c:v>3.2488132724331691</c:v>
                </c:pt>
                <c:pt idx="193">
                  <c:v>2.8675848328438702</c:v>
                </c:pt>
                <c:pt idx="194">
                  <c:v>2.4764967229116555</c:v>
                </c:pt>
                <c:pt idx="195">
                  <c:v>2.0768936281693815</c:v>
                </c:pt>
                <c:pt idx="196">
                  <c:v>1.6701495113807794</c:v>
                </c:pt>
                <c:pt idx="197">
                  <c:v>1.2576628884186931</c:v>
                </c:pt>
                <c:pt idx="198">
                  <c:v>0.84085201972190249</c:v>
                </c:pt>
                <c:pt idx="199">
                  <c:v>0.42115003386384164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2F9A-45C2-A575-0DC2B8FF369F}"/>
            </c:ext>
          </c:extLst>
        </c:ser>
        <c:ser>
          <c:idx val="27"/>
          <c:order val="17"/>
          <c:tx>
            <c:strRef>
              <c:f>Calculation2!$Z$5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Calculation2!$Z$6:$Z$406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1.1344397283186706E-15</c:v>
                </c:pt>
                <c:pt idx="201">
                  <c:v>6.9128577953436465E-3</c:v>
                </c:pt>
                <c:pt idx="202">
                  <c:v>1.3825485246127978E-2</c:v>
                </c:pt>
                <c:pt idx="203">
                  <c:v>2.07376520154713E-2</c:v>
                </c:pt>
                <c:pt idx="204">
                  <c:v>2.7649127781841226E-2</c:v>
                </c:pt>
                <c:pt idx="205">
                  <c:v>3.4559682246730415E-2</c:v>
                </c:pt>
                <c:pt idx="206">
                  <c:v>4.1469085142330359E-2</c:v>
                </c:pt>
                <c:pt idx="207">
                  <c:v>4.8377106239204208E-2</c:v>
                </c:pt>
                <c:pt idx="208">
                  <c:v>5.5283515353958271E-2</c:v>
                </c:pt>
                <c:pt idx="209">
                  <c:v>6.2188082356911985E-2</c:v>
                </c:pt>
                <c:pt idx="210">
                  <c:v>6.9090577179766119E-2</c:v>
                </c:pt>
                <c:pt idx="211">
                  <c:v>7.5990769823268967E-2</c:v>
                </c:pt>
                <c:pt idx="212">
                  <c:v>8.2888430364880084E-2</c:v>
                </c:pt>
                <c:pt idx="213">
                  <c:v>8.978332896643168E-2</c:v>
                </c:pt>
                <c:pt idx="214">
                  <c:v>9.6675235881787058E-2</c:v>
                </c:pt>
                <c:pt idx="215">
                  <c:v>0.10356392146449601</c:v>
                </c:pt>
                <c:pt idx="216">
                  <c:v>0.11044915617544694</c:v>
                </c:pt>
                <c:pt idx="217">
                  <c:v>0.11733071059051532</c:v>
                </c:pt>
                <c:pt idx="218">
                  <c:v>0.12420835540820849</c:v>
                </c:pt>
                <c:pt idx="219">
                  <c:v>0.1310818614573061</c:v>
                </c:pt>
                <c:pt idx="220">
                  <c:v>0.13795099970449645</c:v>
                </c:pt>
                <c:pt idx="221">
                  <c:v>0.14481554126200821</c:v>
                </c:pt>
                <c:pt idx="222">
                  <c:v>0.15167525739523713</c:v>
                </c:pt>
                <c:pt idx="223">
                  <c:v>0.15852991953036763</c:v>
                </c:pt>
                <c:pt idx="224">
                  <c:v>0.16537929926198955</c:v>
                </c:pt>
                <c:pt idx="225">
                  <c:v>0.17222316836070842</c:v>
                </c:pt>
                <c:pt idx="226">
                  <c:v>0.17906129878075075</c:v>
                </c:pt>
                <c:pt idx="227">
                  <c:v>0.18589346266756235</c:v>
                </c:pt>
                <c:pt idx="228">
                  <c:v>0.19271943236540107</c:v>
                </c:pt>
                <c:pt idx="229">
                  <c:v>0.19953898042492244</c:v>
                </c:pt>
                <c:pt idx="230">
                  <c:v>0.20635187961075849</c:v>
                </c:pt>
                <c:pt idx="231">
                  <c:v>0.21315790290908948</c:v>
                </c:pt>
                <c:pt idx="232">
                  <c:v>0.21995682353520854</c:v>
                </c:pt>
                <c:pt idx="233">
                  <c:v>0.22674841494107803</c:v>
                </c:pt>
                <c:pt idx="234">
                  <c:v>0.23353245082287852</c:v>
                </c:pt>
                <c:pt idx="235">
                  <c:v>0.24030870512854971</c:v>
                </c:pt>
                <c:pt idx="236">
                  <c:v>0.2470769520653224</c:v>
                </c:pt>
                <c:pt idx="237">
                  <c:v>0.25383696610724255</c:v>
                </c:pt>
                <c:pt idx="238">
                  <c:v>0.26058852200268556</c:v>
                </c:pt>
                <c:pt idx="239">
                  <c:v>0.26733139478186252</c:v>
                </c:pt>
                <c:pt idx="240">
                  <c:v>0.27406535976431606</c:v>
                </c:pt>
                <c:pt idx="241">
                  <c:v>0.28079019256640708</c:v>
                </c:pt>
                <c:pt idx="242">
                  <c:v>0.28750566910879138</c:v>
                </c:pt>
                <c:pt idx="243">
                  <c:v>0.29421156562388662</c:v>
                </c:pt>
                <c:pt idx="244">
                  <c:v>0.30090765866332797</c:v>
                </c:pt>
                <c:pt idx="245">
                  <c:v>0.30759372510541394</c:v>
                </c:pt>
                <c:pt idx="246">
                  <c:v>0.31426954216254138</c:v>
                </c:pt>
                <c:pt idx="247">
                  <c:v>0.32093488738862841</c:v>
                </c:pt>
                <c:pt idx="248">
                  <c:v>0.32758953868652696</c:v>
                </c:pt>
                <c:pt idx="249">
                  <c:v>0.33423327431542321</c:v>
                </c:pt>
                <c:pt idx="250">
                  <c:v>0.34086587289822651</c:v>
                </c:pt>
                <c:pt idx="251">
                  <c:v>0.34748711342894523</c:v>
                </c:pt>
                <c:pt idx="252">
                  <c:v>0.35409677528005196</c:v>
                </c:pt>
                <c:pt idx="253">
                  <c:v>0.360694638209834</c:v>
                </c:pt>
                <c:pt idx="254">
                  <c:v>0.36728048236973304</c:v>
                </c:pt>
                <c:pt idx="255">
                  <c:v>0.37385408831167</c:v>
                </c:pt>
                <c:pt idx="256">
                  <c:v>0.38041523699535779</c:v>
                </c:pt>
                <c:pt idx="257">
                  <c:v>0.3869637097955998</c:v>
                </c:pt>
                <c:pt idx="258">
                  <c:v>0.39349928850957483</c:v>
                </c:pt>
                <c:pt idx="259">
                  <c:v>0.40002175536410761</c:v>
                </c:pt>
                <c:pt idx="260">
                  <c:v>0.40653089302292561</c:v>
                </c:pt>
                <c:pt idx="261">
                  <c:v>0.4130264845939009</c:v>
                </c:pt>
                <c:pt idx="262">
                  <c:v>0.419508313636277</c:v>
                </c:pt>
                <c:pt idx="263">
                  <c:v>0.42597616416788092</c:v>
                </c:pt>
                <c:pt idx="264">
                  <c:v>0.4324298206723205</c:v>
                </c:pt>
                <c:pt idx="265">
                  <c:v>0.43886906810616494</c:v>
                </c:pt>
                <c:pt idx="266">
                  <c:v>0.44529369190611079</c:v>
                </c:pt>
                <c:pt idx="267">
                  <c:v>0.4517034779961312</c:v>
                </c:pt>
                <c:pt idx="268">
                  <c:v>0.45809821279460933</c:v>
                </c:pt>
                <c:pt idx="269">
                  <c:v>0.46447768322145516</c:v>
                </c:pt>
                <c:pt idx="270">
                  <c:v>0.47084167670520538</c:v>
                </c:pt>
                <c:pt idx="271">
                  <c:v>0.47718998119010658</c:v>
                </c:pt>
                <c:pt idx="272">
                  <c:v>0.48352238514318147</c:v>
                </c:pt>
                <c:pt idx="273">
                  <c:v>0.48983867756127714</c:v>
                </c:pt>
                <c:pt idx="274">
                  <c:v>0.49613864797809581</c:v>
                </c:pt>
                <c:pt idx="275">
                  <c:v>0.50242208647120823</c:v>
                </c:pt>
                <c:pt idx="276">
                  <c:v>0.50868878366904813</c:v>
                </c:pt>
                <c:pt idx="277">
                  <c:v>0.51493853075788898</c:v>
                </c:pt>
                <c:pt idx="278">
                  <c:v>0.5211711194888019</c:v>
                </c:pt>
                <c:pt idx="279">
                  <c:v>0.52738634218459435</c:v>
                </c:pt>
                <c:pt idx="280">
                  <c:v>0.5335839917467311</c:v>
                </c:pt>
                <c:pt idx="281">
                  <c:v>0.539763861662234</c:v>
                </c:pt>
                <c:pt idx="282">
                  <c:v>0.54592574601056387</c:v>
                </c:pt>
                <c:pt idx="283">
                  <c:v>0.55206943947048126</c:v>
                </c:pt>
                <c:pt idx="284">
                  <c:v>0.55819473732688929</c:v>
                </c:pt>
                <c:pt idx="285">
                  <c:v>0.56430143547765388</c:v>
                </c:pt>
                <c:pt idx="286">
                  <c:v>0.57038933044040507</c:v>
                </c:pt>
                <c:pt idx="287">
                  <c:v>0.57645821935931707</c:v>
                </c:pt>
                <c:pt idx="288">
                  <c:v>0.58250790001186825</c:v>
                </c:pt>
                <c:pt idx="289">
                  <c:v>0.5885381708155788</c:v>
                </c:pt>
                <c:pt idx="290">
                  <c:v>0.59454883083472754</c:v>
                </c:pt>
                <c:pt idx="291">
                  <c:v>0.60053967978704847</c:v>
                </c:pt>
                <c:pt idx="292">
                  <c:v>0.60651051805040301</c:v>
                </c:pt>
                <c:pt idx="293">
                  <c:v>0.61246114666943263</c:v>
                </c:pt>
                <c:pt idx="294">
                  <c:v>0.61839136736218792</c:v>
                </c:pt>
                <c:pt idx="295">
                  <c:v>0.6243009825267356</c:v>
                </c:pt>
                <c:pt idx="296">
                  <c:v>0.63018979524774243</c:v>
                </c:pt>
                <c:pt idx="297">
                  <c:v>0.63605760930303767</c:v>
                </c:pt>
                <c:pt idx="298">
                  <c:v>0.64190422917015033</c:v>
                </c:pt>
                <c:pt idx="299">
                  <c:v>0.6477294600328255</c:v>
                </c:pt>
                <c:pt idx="300">
                  <c:v>0.65353310778751394</c:v>
                </c:pt>
                <c:pt idx="301">
                  <c:v>0.65931497904984182</c:v>
                </c:pt>
                <c:pt idx="302">
                  <c:v>0.6650748811610534</c:v>
                </c:pt>
                <c:pt idx="303">
                  <c:v>0.67081262219443083</c:v>
                </c:pt>
                <c:pt idx="304">
                  <c:v>0.6765280109616898</c:v>
                </c:pt>
                <c:pt idx="305">
                  <c:v>0.68222085701934942</c:v>
                </c:pt>
                <c:pt idx="306">
                  <c:v>0.68789097067507865</c:v>
                </c:pt>
                <c:pt idx="307">
                  <c:v>0.69353816299401638</c:v>
                </c:pt>
                <c:pt idx="308">
                  <c:v>0.69916224580506825</c:v>
                </c:pt>
                <c:pt idx="309">
                  <c:v>0.70476303170717502</c:v>
                </c:pt>
                <c:pt idx="310">
                  <c:v>0.71034033407555863</c:v>
                </c:pt>
                <c:pt idx="311">
                  <c:v>0.71589396706793962</c:v>
                </c:pt>
                <c:pt idx="312">
                  <c:v>0.7214237456307302</c:v>
                </c:pt>
                <c:pt idx="313">
                  <c:v>0.72692948550519976</c:v>
                </c:pt>
                <c:pt idx="314">
                  <c:v>0.73241100323361552</c:v>
                </c:pt>
                <c:pt idx="315">
                  <c:v>0.73786811616535519</c:v>
                </c:pt>
                <c:pt idx="316">
                  <c:v>0.74330064246299266</c:v>
                </c:pt>
                <c:pt idx="317">
                  <c:v>0.74870840110835757</c:v>
                </c:pt>
                <c:pt idx="318">
                  <c:v>0.7540912119085672</c:v>
                </c:pt>
                <c:pt idx="319">
                  <c:v>0.75944889550202999</c:v>
                </c:pt>
                <c:pt idx="320">
                  <c:v>0.76478127336442259</c:v>
                </c:pt>
                <c:pt idx="321">
                  <c:v>0.77008816781463818</c:v>
                </c:pt>
                <c:pt idx="322">
                  <c:v>0.77536940202070792</c:v>
                </c:pt>
                <c:pt idx="323">
                  <c:v>0.78062480000569168</c:v>
                </c:pt>
                <c:pt idx="324">
                  <c:v>0.78585418665354312</c:v>
                </c:pt>
                <c:pt idx="325">
                  <c:v>0.79105738771494405</c:v>
                </c:pt>
                <c:pt idx="326">
                  <c:v>0.79623422981311109</c:v>
                </c:pt>
                <c:pt idx="327">
                  <c:v>0.80138454044957219</c:v>
                </c:pt>
                <c:pt idx="328">
                  <c:v>0.80650814800991533</c:v>
                </c:pt>
                <c:pt idx="329">
                  <c:v>0.81160488176950574</c:v>
                </c:pt>
                <c:pt idx="330">
                  <c:v>0.81667457189917603</c:v>
                </c:pt>
                <c:pt idx="331">
                  <c:v>0.82171704947088386</c:v>
                </c:pt>
                <c:pt idx="332">
                  <c:v>0.82673214646334137</c:v>
                </c:pt>
                <c:pt idx="333">
                  <c:v>0.83171969576761418</c:v>
                </c:pt>
                <c:pt idx="334">
                  <c:v>0.83667953119268934</c:v>
                </c:pt>
                <c:pt idx="335">
                  <c:v>0.84161148747101233</c:v>
                </c:pt>
                <c:pt idx="336">
                  <c:v>0.84651540026399541</c:v>
                </c:pt>
                <c:pt idx="337">
                  <c:v>0.85139110616749225</c:v>
                </c:pt>
                <c:pt idx="338">
                  <c:v>0.85623844271724325</c:v>
                </c:pt>
                <c:pt idx="339">
                  <c:v>0.86105724839428965</c:v>
                </c:pt>
                <c:pt idx="340">
                  <c:v>0.86584736263035422</c:v>
                </c:pt>
                <c:pt idx="341">
                  <c:v>0.87060862581319276</c:v>
                </c:pt>
                <c:pt idx="342">
                  <c:v>0.87534087929191218</c:v>
                </c:pt>
                <c:pt idx="343">
                  <c:v>0.88004396538225627</c:v>
                </c:pt>
                <c:pt idx="344">
                  <c:v>0.8847177273718615</c:v>
                </c:pt>
                <c:pt idx="345">
                  <c:v>0.88936200952547684</c:v>
                </c:pt>
                <c:pt idx="346">
                  <c:v>0.89397665709015506</c:v>
                </c:pt>
                <c:pt idx="347">
                  <c:v>0.89856151630040759</c:v>
                </c:pt>
                <c:pt idx="348">
                  <c:v>0.90311643438332911</c:v>
                </c:pt>
                <c:pt idx="349">
                  <c:v>0.90764125956368802</c:v>
                </c:pt>
                <c:pt idx="350">
                  <c:v>0.91213584106898371</c:v>
                </c:pt>
                <c:pt idx="351">
                  <c:v>0.91660002913447025</c:v>
                </c:pt>
                <c:pt idx="352">
                  <c:v>0.92103367500814692</c:v>
                </c:pt>
                <c:pt idx="353">
                  <c:v>0.92543663095571471</c:v>
                </c:pt>
                <c:pt idx="354">
                  <c:v>0.92980875026549936</c:v>
                </c:pt>
                <c:pt idx="355">
                  <c:v>0.93414988725333925</c:v>
                </c:pt>
                <c:pt idx="356">
                  <c:v>0.93845989726744072</c:v>
                </c:pt>
                <c:pt idx="357">
                  <c:v>0.9427386366931968</c:v>
                </c:pt>
                <c:pt idx="358">
                  <c:v>0.9469859629579741</c:v>
                </c:pt>
                <c:pt idx="359">
                  <c:v>0.9512017345358621</c:v>
                </c:pt>
                <c:pt idx="360">
                  <c:v>0.95538581095239017</c:v>
                </c:pt>
                <c:pt idx="361">
                  <c:v>0.95953805278920734</c:v>
                </c:pt>
                <c:pt idx="362">
                  <c:v>0.96365832168872823</c:v>
                </c:pt>
                <c:pt idx="363">
                  <c:v>0.96774648035874367</c:v>
                </c:pt>
                <c:pt idx="364">
                  <c:v>0.97180239257699508</c:v>
                </c:pt>
                <c:pt idx="365">
                  <c:v>0.97582592319571337</c:v>
                </c:pt>
                <c:pt idx="366">
                  <c:v>0.97981693814612292</c:v>
                </c:pt>
                <c:pt idx="367">
                  <c:v>0.98377530444290773</c:v>
                </c:pt>
                <c:pt idx="368">
                  <c:v>0.98770089018864426</c:v>
                </c:pt>
                <c:pt idx="369">
                  <c:v>0.99159356457819459</c:v>
                </c:pt>
                <c:pt idx="370">
                  <c:v>0.99545319790306663</c:v>
                </c:pt>
                <c:pt idx="371">
                  <c:v>0.99927966155573511</c:v>
                </c:pt>
                <c:pt idx="372">
                  <c:v>1.0030728280339278</c:v>
                </c:pt>
                <c:pt idx="373">
                  <c:v>1.0068325709448722</c:v>
                </c:pt>
                <c:pt idx="374">
                  <c:v>1.01055876500951</c:v>
                </c:pt>
                <c:pt idx="375">
                  <c:v>1.0142512860666693</c:v>
                </c:pt>
                <c:pt idx="376">
                  <c:v>1.0179100110772017</c:v>
                </c:pt>
                <c:pt idx="377">
                  <c:v>1.0215348181280843</c:v>
                </c:pt>
                <c:pt idx="378">
                  <c:v>1.025125586436479</c:v>
                </c:pt>
                <c:pt idx="379">
                  <c:v>1.0286821963537602</c:v>
                </c:pt>
                <c:pt idx="380">
                  <c:v>1.0322045293694988</c:v>
                </c:pt>
                <c:pt idx="381">
                  <c:v>1.0356924681154132</c:v>
                </c:pt>
                <c:pt idx="382">
                  <c:v>1.039145896369279</c:v>
                </c:pt>
                <c:pt idx="383">
                  <c:v>1.0425646990588016</c:v>
                </c:pt>
                <c:pt idx="384">
                  <c:v>1.0459487622654524</c:v>
                </c:pt>
                <c:pt idx="385">
                  <c:v>1.0492979732282617</c:v>
                </c:pt>
                <c:pt idx="386">
                  <c:v>1.0526122203475781</c:v>
                </c:pt>
                <c:pt idx="387">
                  <c:v>1.055891393188787</c:v>
                </c:pt>
                <c:pt idx="388">
                  <c:v>1.0591353824859897</c:v>
                </c:pt>
                <c:pt idx="389">
                  <c:v>1.0623440801456447</c:v>
                </c:pt>
                <c:pt idx="390">
                  <c:v>1.0655173792501691</c:v>
                </c:pt>
                <c:pt idx="391">
                  <c:v>1.068655174061502</c:v>
                </c:pt>
                <c:pt idx="392">
                  <c:v>1.0717573600246271</c:v>
                </c:pt>
                <c:pt idx="393">
                  <c:v>1.0748238337710565</c:v>
                </c:pt>
                <c:pt idx="394">
                  <c:v>1.0778544931222758</c:v>
                </c:pt>
                <c:pt idx="395">
                  <c:v>1.0808492370931488</c:v>
                </c:pt>
                <c:pt idx="396">
                  <c:v>1.0838079658952813</c:v>
                </c:pt>
                <c:pt idx="397">
                  <c:v>1.0867305809403469</c:v>
                </c:pt>
                <c:pt idx="398">
                  <c:v>1.0896169848433728</c:v>
                </c:pt>
                <c:pt idx="399">
                  <c:v>1.0924670814259834</c:v>
                </c:pt>
                <c:pt idx="400">
                  <c:v>1.0952807757196061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2F9A-45C2-A575-0DC2B8FF369F}"/>
            </c:ext>
          </c:extLst>
        </c:ser>
        <c:ser>
          <c:idx val="28"/>
          <c:order val="18"/>
          <c:tx>
            <c:strRef>
              <c:f>Calculation2!$AA$5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Calculation2!$AA$6:$AA$406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1.2775839098444217</c:v>
                </c:pt>
                <c:pt idx="156">
                  <c:v>2.839517319670307</c:v>
                </c:pt>
                <c:pt idx="157">
                  <c:v>4.3881044335617378</c:v>
                </c:pt>
                <c:pt idx="158">
                  <c:v>5.9160665842047084</c:v>
                </c:pt>
                <c:pt idx="159">
                  <c:v>7.4162220457129866</c:v>
                </c:pt>
                <c:pt idx="160">
                  <c:v>8.8815197891675624</c:v>
                </c:pt>
                <c:pt idx="161">
                  <c:v>10.305072623854478</c:v>
                </c:pt>
                <c:pt idx="162">
                  <c:v>11.680189568430359</c:v>
                </c:pt>
                <c:pt idx="163">
                  <c:v>13.000407299865051</c:v>
                </c:pt>
                <c:pt idx="164">
                  <c:v>14.25952053234481</c:v>
                </c:pt>
                <c:pt idx="165">
                  <c:v>15.451611183349319</c:v>
                </c:pt>
                <c:pt idx="166">
                  <c:v>16.571076189816154</c:v>
                </c:pt>
                <c:pt idx="167">
                  <c:v>17.612653843651092</c:v>
                </c:pt>
                <c:pt idx="168">
                  <c:v>18.571448522802299</c:v>
                </c:pt>
                <c:pt idx="169">
                  <c:v>19.442953701657228</c:v>
                </c:pt>
                <c:pt idx="170">
                  <c:v>20.223073132609009</c:v>
                </c:pt>
                <c:pt idx="171">
                  <c:v>20.90814009923454</c:v>
                </c:pt>
                <c:pt idx="172">
                  <c:v>21.494934650590697</c:v>
                </c:pt>
                <c:pt idx="173">
                  <c:v>21.980698735623918</c:v>
                </c:pt>
                <c:pt idx="174">
                  <c:v>22.3631491665585</c:v>
                </c:pt>
                <c:pt idx="175">
                  <c:v>22.640488350333065</c:v>
                </c:pt>
                <c:pt idx="176">
                  <c:v>22.811412737645323</c:v>
                </c:pt>
                <c:pt idx="177">
                  <c:v>22.875118949892983</c:v>
                </c:pt>
                <c:pt idx="178">
                  <c:v>22.831307555212874</c:v>
                </c:pt>
                <c:pt idx="179">
                  <c:v>22.680184475870252</c:v>
                </c:pt>
                <c:pt idx="180">
                  <c:v>22.422460020383213</c:v>
                </c:pt>
                <c:pt idx="181">
                  <c:v>22.059345544931425</c:v>
                </c:pt>
                <c:pt idx="182">
                  <c:v>21.592547759741272</c:v>
                </c:pt>
                <c:pt idx="183">
                  <c:v>21.024260707208455</c:v>
                </c:pt>
                <c:pt idx="184">
                  <c:v>20.357155449462542</c:v>
                </c:pt>
                <c:pt idx="185">
                  <c:v>19.594367513843906</c:v>
                </c:pt>
                <c:pt idx="186">
                  <c:v>18.739482155301857</c:v>
                </c:pt>
                <c:pt idx="187">
                  <c:v>17.796517504983573</c:v>
                </c:pt>
                <c:pt idx="188">
                  <c:v>16.76990568421887</c:v>
                </c:pt>
                <c:pt idx="189">
                  <c:v>15.664471972668757</c:v>
                </c:pt>
                <c:pt idx="190">
                  <c:v>14.485412128551747</c:v>
                </c:pt>
                <c:pt idx="191">
                  <c:v>13.238267967547213</c:v>
                </c:pt>
                <c:pt idx="192">
                  <c:v>11.928901315159923</c:v>
                </c:pt>
                <c:pt idx="193">
                  <c:v>10.563466454974765</c:v>
                </c:pt>
                <c:pt idx="194">
                  <c:v>9.148381202300353</c:v>
                </c:pt>
                <c:pt idx="195">
                  <c:v>7.6902967391611163</c:v>
                </c:pt>
                <c:pt idx="196">
                  <c:v>6.1960663524194617</c:v>
                </c:pt>
                <c:pt idx="197">
                  <c:v>4.6727132219649983</c:v>
                </c:pt>
                <c:pt idx="198">
                  <c:v>3.127397410372748</c:v>
                </c:pt>
                <c:pt idx="199">
                  <c:v>1.5673822091855456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2F9A-45C2-A575-0DC2B8FF369F}"/>
            </c:ext>
          </c:extLst>
        </c:ser>
        <c:ser>
          <c:idx val="29"/>
          <c:order val="19"/>
          <c:tx>
            <c:strRef>
              <c:f>Calculation2!$AB$5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Calculation2!$AB$6:$AB$406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3.6195078410822335E-15</c:v>
                </c:pt>
                <c:pt idx="201">
                  <c:v>2.2055946881030321E-2</c:v>
                </c:pt>
                <c:pt idx="202">
                  <c:v>4.4111155621546667E-2</c:v>
                </c:pt>
                <c:pt idx="203">
                  <c:v>6.6164888105745445E-2</c:v>
                </c:pt>
                <c:pt idx="204">
                  <c:v>8.8216406267224906E-2</c:v>
                </c:pt>
                <c:pt idx="205">
                  <c:v>0.11026497211368949</c:v>
                </c:pt>
                <c:pt idx="206">
                  <c:v>0.13230984775164795</c:v>
                </c:pt>
                <c:pt idx="207">
                  <c:v>0.15435029541110823</c:v>
                </c:pt>
                <c:pt idx="208">
                  <c:v>0.17638557747026837</c:v>
                </c:pt>
                <c:pt idx="209">
                  <c:v>0.19841495648020205</c:v>
                </c:pt>
                <c:pt idx="210">
                  <c:v>0.22043769518953885</c:v>
                </c:pt>
                <c:pt idx="211">
                  <c:v>0.24245305656913732</c:v>
                </c:pt>
                <c:pt idx="212">
                  <c:v>0.26446030383675145</c:v>
                </c:pt>
                <c:pt idx="213">
                  <c:v>0.28645870048168787</c:v>
                </c:pt>
                <c:pt idx="214">
                  <c:v>0.3084475102894545</c:v>
                </c:pt>
                <c:pt idx="215">
                  <c:v>0.33042599736639983</c:v>
                </c:pt>
                <c:pt idx="216">
                  <c:v>0.35239342616434</c:v>
                </c:pt>
                <c:pt idx="217">
                  <c:v>0.37434906150517577</c:v>
                </c:pt>
                <c:pt idx="218">
                  <c:v>0.39629216860549654</c:v>
                </c:pt>
                <c:pt idx="219">
                  <c:v>0.41822201310117069</c:v>
                </c:pt>
                <c:pt idx="220">
                  <c:v>0.44013786107192321</c:v>
                </c:pt>
                <c:pt idx="221">
                  <c:v>0.4620389790658963</c:v>
                </c:pt>
                <c:pt idx="222">
                  <c:v>0.48392463412419712</c:v>
                </c:pt>
                <c:pt idx="223">
                  <c:v>0.50579409380542628</c:v>
                </c:pt>
                <c:pt idx="224">
                  <c:v>0.52764662621019109</c:v>
                </c:pt>
                <c:pt idx="225">
                  <c:v>0.54948150000559925</c:v>
                </c:pt>
                <c:pt idx="226">
                  <c:v>0.57129798444973467</c:v>
                </c:pt>
                <c:pt idx="227">
                  <c:v>0.59309534941611264</c:v>
                </c:pt>
                <c:pt idx="228">
                  <c:v>0.61487286541811514</c:v>
                </c:pt>
                <c:pt idx="229">
                  <c:v>0.63662980363340371</c:v>
                </c:pt>
                <c:pt idx="230">
                  <c:v>0.65836543592831176</c:v>
                </c:pt>
                <c:pt idx="231">
                  <c:v>0.680079034882212</c:v>
                </c:pt>
                <c:pt idx="232">
                  <c:v>0.70176987381186107</c:v>
                </c:pt>
                <c:pt idx="233">
                  <c:v>0.72343722679571931</c:v>
                </c:pt>
                <c:pt idx="234">
                  <c:v>0.74508036869824501</c:v>
                </c:pt>
                <c:pt idx="235">
                  <c:v>0.76669857519416251</c:v>
                </c:pt>
                <c:pt idx="236">
                  <c:v>0.78829112279270208</c:v>
                </c:pt>
                <c:pt idx="237">
                  <c:v>0.8098572888618143</c:v>
                </c:pt>
                <c:pt idx="238">
                  <c:v>0.83139635165235282</c:v>
                </c:pt>
                <c:pt idx="239">
                  <c:v>0.85290759032222996</c:v>
                </c:pt>
                <c:pt idx="240">
                  <c:v>0.87439028496054017</c:v>
                </c:pt>
                <c:pt idx="241">
                  <c:v>0.89584371661165318</c:v>
                </c:pt>
                <c:pt idx="242">
                  <c:v>0.91726716729927604</c:v>
                </c:pt>
                <c:pt idx="243">
                  <c:v>0.93865992005048016</c:v>
                </c:pt>
                <c:pt idx="244">
                  <c:v>0.96002125891969681</c:v>
                </c:pt>
                <c:pt idx="245">
                  <c:v>0.98135046901267708</c:v>
                </c:pt>
                <c:pt idx="246">
                  <c:v>1.0026468365104177</c:v>
                </c:pt>
                <c:pt idx="247">
                  <c:v>1.0239096486930501</c:v>
                </c:pt>
                <c:pt idx="248">
                  <c:v>1.045138193963691</c:v>
                </c:pt>
                <c:pt idx="249">
                  <c:v>1.0663317618722603</c:v>
                </c:pt>
                <c:pt idx="250">
                  <c:v>1.0874896431392553</c:v>
                </c:pt>
                <c:pt idx="251">
                  <c:v>1.1086111296794887</c:v>
                </c:pt>
                <c:pt idx="252">
                  <c:v>1.1296955146257863</c:v>
                </c:pt>
                <c:pt idx="253">
                  <c:v>1.1507420923526426</c:v>
                </c:pt>
                <c:pt idx="254">
                  <c:v>1.171750158499836</c:v>
                </c:pt>
                <c:pt idx="255">
                  <c:v>1.1927190099960021</c:v>
                </c:pt>
                <c:pt idx="256">
                  <c:v>1.2136479450821633</c:v>
                </c:pt>
                <c:pt idx="257">
                  <c:v>1.2345362633352126</c:v>
                </c:pt>
                <c:pt idx="258">
                  <c:v>1.2553832656913575</c:v>
                </c:pt>
                <c:pt idx="259">
                  <c:v>1.2761882544695116</c:v>
                </c:pt>
                <c:pt idx="260">
                  <c:v>1.2969505333946474</c:v>
                </c:pt>
                <c:pt idx="261">
                  <c:v>1.3176694076210957</c:v>
                </c:pt>
                <c:pt idx="262">
                  <c:v>1.3383441837558014</c:v>
                </c:pt>
                <c:pt idx="263">
                  <c:v>1.3589741698815285</c:v>
                </c:pt>
                <c:pt idx="264">
                  <c:v>1.3795586755800155</c:v>
                </c:pt>
                <c:pt idx="265">
                  <c:v>1.4000970119550835</c:v>
                </c:pt>
                <c:pt idx="266">
                  <c:v>1.4205884916556895</c:v>
                </c:pt>
                <c:pt idx="267">
                  <c:v>1.4410324288989298</c:v>
                </c:pt>
                <c:pt idx="268">
                  <c:v>1.4614281394929922</c:v>
                </c:pt>
                <c:pt idx="269">
                  <c:v>1.4817749408600529</c:v>
                </c:pt>
                <c:pt idx="270">
                  <c:v>1.5020721520591203</c:v>
                </c:pt>
                <c:pt idx="271">
                  <c:v>1.5223190938088227</c:v>
                </c:pt>
                <c:pt idx="272">
                  <c:v>1.5425150885101442</c:v>
                </c:pt>
                <c:pt idx="273">
                  <c:v>1.5626594602690997</c:v>
                </c:pt>
                <c:pt idx="274">
                  <c:v>1.5827515349193546</c:v>
                </c:pt>
                <c:pt idx="275">
                  <c:v>1.6027906400447887</c:v>
                </c:pt>
                <c:pt idx="276">
                  <c:v>1.6227761050019984</c:v>
                </c:pt>
                <c:pt idx="277">
                  <c:v>1.6427072609427413</c:v>
                </c:pt>
                <c:pt idx="278">
                  <c:v>1.6625834408363209</c:v>
                </c:pt>
                <c:pt idx="279">
                  <c:v>1.6824039794919086</c:v>
                </c:pt>
                <c:pt idx="280">
                  <c:v>1.7021682135808072</c:v>
                </c:pt>
                <c:pt idx="281">
                  <c:v>1.7218754816586495</c:v>
                </c:pt>
                <c:pt idx="282">
                  <c:v>1.7415251241875329</c:v>
                </c:pt>
                <c:pt idx="283">
                  <c:v>1.7611164835580957</c:v>
                </c:pt>
                <c:pt idx="284">
                  <c:v>1.7806489041115225</c:v>
                </c:pt>
                <c:pt idx="285">
                  <c:v>1.8001217321614882</c:v>
                </c:pt>
                <c:pt idx="286">
                  <c:v>1.8195343160160327</c:v>
                </c:pt>
                <c:pt idx="287">
                  <c:v>1.8388860059993739</c:v>
                </c:pt>
                <c:pt idx="288">
                  <c:v>1.8581761544736477</c:v>
                </c:pt>
                <c:pt idx="289">
                  <c:v>1.8774041158605836</c:v>
                </c:pt>
                <c:pt idx="290">
                  <c:v>1.8965692466631106</c:v>
                </c:pt>
                <c:pt idx="291">
                  <c:v>1.9156709054868906</c:v>
                </c:pt>
                <c:pt idx="292">
                  <c:v>1.9347084530617868</c:v>
                </c:pt>
                <c:pt idx="293">
                  <c:v>1.9536812522632556</c:v>
                </c:pt>
                <c:pt idx="294">
                  <c:v>1.9725886681336702</c:v>
                </c:pt>
                <c:pt idx="295">
                  <c:v>1.991430067903571</c:v>
                </c:pt>
                <c:pt idx="296">
                  <c:v>2.0102048210128407</c:v>
                </c:pt>
                <c:pt idx="297">
                  <c:v>2.0289122991318096</c:v>
                </c:pt>
                <c:pt idx="298">
                  <c:v>2.0475518761822795</c:v>
                </c:pt>
                <c:pt idx="299">
                  <c:v>2.0661229283584821</c:v>
                </c:pt>
                <c:pt idx="300">
                  <c:v>2.0846248341479501</c:v>
                </c:pt>
                <c:pt idx="301">
                  <c:v>2.1030569743523233</c:v>
                </c:pt>
                <c:pt idx="302">
                  <c:v>2.1214187321080655</c:v>
                </c:pt>
                <c:pt idx="303">
                  <c:v>2.1397094929071114</c:v>
                </c:pt>
                <c:pt idx="304">
                  <c:v>2.1579286446174315</c:v>
                </c:pt>
                <c:pt idx="305">
                  <c:v>2.1760755775035201</c:v>
                </c:pt>
                <c:pt idx="306">
                  <c:v>2.1941496842467991</c:v>
                </c:pt>
                <c:pt idx="307">
                  <c:v>2.2121503599659431</c:v>
                </c:pt>
                <c:pt idx="308">
                  <c:v>2.2300770022371235</c:v>
                </c:pt>
                <c:pt idx="309">
                  <c:v>2.2479290111141692</c:v>
                </c:pt>
                <c:pt idx="310">
                  <c:v>2.2657057891486456</c:v>
                </c:pt>
                <c:pt idx="311">
                  <c:v>2.2834067414098493</c:v>
                </c:pt>
                <c:pt idx="312">
                  <c:v>2.3010312755047155</c:v>
                </c:pt>
                <c:pt idx="313">
                  <c:v>2.3185788015976483</c:v>
                </c:pt>
                <c:pt idx="314">
                  <c:v>2.3360487324302577</c:v>
                </c:pt>
                <c:pt idx="315">
                  <c:v>2.3534404833410121</c:v>
                </c:pt>
                <c:pt idx="316">
                  <c:v>2.3707534722848078</c:v>
                </c:pt>
                <c:pt idx="317">
                  <c:v>2.3879871198524469</c:v>
                </c:pt>
                <c:pt idx="318">
                  <c:v>2.4051408492900288</c:v>
                </c:pt>
                <c:pt idx="319">
                  <c:v>2.4222140865182502</c:v>
                </c:pt>
                <c:pt idx="320">
                  <c:v>2.4392062601516202</c:v>
                </c:pt>
                <c:pt idx="321">
                  <c:v>2.4561168015175809</c:v>
                </c:pt>
                <c:pt idx="322">
                  <c:v>2.4729451446755415</c:v>
                </c:pt>
                <c:pt idx="323">
                  <c:v>2.4896907264358146</c:v>
                </c:pt>
                <c:pt idx="324">
                  <c:v>2.5063529863784675</c:v>
                </c:pt>
                <c:pt idx="325">
                  <c:v>2.5229313668720774</c:v>
                </c:pt>
                <c:pt idx="326">
                  <c:v>2.5394253130923912</c:v>
                </c:pt>
                <c:pt idx="327">
                  <c:v>2.5558342730408961</c:v>
                </c:pt>
                <c:pt idx="328">
                  <c:v>2.5721576975632923</c:v>
                </c:pt>
                <c:pt idx="329">
                  <c:v>2.588395040367871</c:v>
                </c:pt>
                <c:pt idx="330">
                  <c:v>2.604545758043797</c:v>
                </c:pt>
                <c:pt idx="331">
                  <c:v>2.6206093100792964</c:v>
                </c:pt>
                <c:pt idx="332">
                  <c:v>2.6365851588797438</c:v>
                </c:pt>
                <c:pt idx="333">
                  <c:v>2.6524727697856547</c:v>
                </c:pt>
                <c:pt idx="334">
                  <c:v>2.6682716110905789</c:v>
                </c:pt>
                <c:pt idx="335">
                  <c:v>2.6839811540588956</c:v>
                </c:pt>
                <c:pt idx="336">
                  <c:v>2.6996008729435057</c:v>
                </c:pt>
                <c:pt idx="337">
                  <c:v>2.7151302450034303</c:v>
                </c:pt>
                <c:pt idx="338">
                  <c:v>2.7305687505213037</c:v>
                </c:pt>
                <c:pt idx="339">
                  <c:v>2.745915872820766</c:v>
                </c:pt>
                <c:pt idx="340">
                  <c:v>2.7611710982837558</c:v>
                </c:pt>
                <c:pt idx="341">
                  <c:v>2.7763339163676983</c:v>
                </c:pt>
                <c:pt idx="342">
                  <c:v>2.7914038196225919</c:v>
                </c:pt>
                <c:pt idx="343">
                  <c:v>2.8063803037079906</c:v>
                </c:pt>
                <c:pt idx="344">
                  <c:v>2.8212628674098834</c:v>
                </c:pt>
                <c:pt idx="345">
                  <c:v>2.8360510126574683</c:v>
                </c:pt>
                <c:pt idx="346">
                  <c:v>2.8507442445398192</c:v>
                </c:pt>
                <c:pt idx="347">
                  <c:v>2.8653420713224516</c:v>
                </c:pt>
                <c:pt idx="348">
                  <c:v>2.8798440044637768</c:v>
                </c:pt>
                <c:pt idx="349">
                  <c:v>2.8942495586314543</c:v>
                </c:pt>
                <c:pt idx="350">
                  <c:v>2.9085582517186332</c:v>
                </c:pt>
                <c:pt idx="351">
                  <c:v>2.9227696048600857</c:v>
                </c:pt>
                <c:pt idx="352">
                  <c:v>2.9368831424482349</c:v>
                </c:pt>
                <c:pt idx="353">
                  <c:v>2.9508983921490701</c:v>
                </c:pt>
                <c:pt idx="354">
                  <c:v>2.9648148849179559</c:v>
                </c:pt>
                <c:pt idx="355">
                  <c:v>2.9786321550153287</c:v>
                </c:pt>
                <c:pt idx="356">
                  <c:v>2.9923497400222838</c:v>
                </c:pt>
                <c:pt idx="357">
                  <c:v>3.0059671808560515</c:v>
                </c:pt>
                <c:pt idx="358">
                  <c:v>3.0194840217853582</c:v>
                </c:pt>
                <c:pt idx="359">
                  <c:v>3.032899810445683</c:v>
                </c:pt>
                <c:pt idx="360">
                  <c:v>3.0462140978543939</c:v>
                </c:pt>
                <c:pt idx="361">
                  <c:v>3.0594264384257737</c:v>
                </c:pt>
                <c:pt idx="362">
                  <c:v>3.0725363899859337</c:v>
                </c:pt>
                <c:pt idx="363">
                  <c:v>3.0855435137876102</c:v>
                </c:pt>
                <c:pt idx="364">
                  <c:v>3.0984473745248482</c:v>
                </c:pt>
                <c:pt idx="365">
                  <c:v>3.1112475403475717</c:v>
                </c:pt>
                <c:pt idx="366">
                  <c:v>3.1239435828760347</c:v>
                </c:pt>
                <c:pt idx="367">
                  <c:v>3.1365350772151568</c:v>
                </c:pt>
                <c:pt idx="368">
                  <c:v>3.1490216019687449</c:v>
                </c:pt>
                <c:pt idx="369">
                  <c:v>3.1614027392535946</c:v>
                </c:pt>
                <c:pt idx="370">
                  <c:v>3.1736780747134761</c:v>
                </c:pt>
                <c:pt idx="371">
                  <c:v>3.1858471975330014</c:v>
                </c:pt>
                <c:pt idx="372">
                  <c:v>3.1979097004513721</c:v>
                </c:pt>
                <c:pt idx="373">
                  <c:v>3.2098651797760098</c:v>
                </c:pt>
                <c:pt idx="374">
                  <c:v>3.2217132353960678</c:v>
                </c:pt>
                <c:pt idx="375">
                  <c:v>3.2334534707958169</c:v>
                </c:pt>
                <c:pt idx="376">
                  <c:v>3.2450854930679216</c:v>
                </c:pt>
                <c:pt idx="377">
                  <c:v>3.2566089129265845</c:v>
                </c:pt>
                <c:pt idx="378">
                  <c:v>3.2680233447205769</c:v>
                </c:pt>
                <c:pt idx="379">
                  <c:v>3.2793284064461448</c:v>
                </c:pt>
                <c:pt idx="380">
                  <c:v>3.2905237197597925</c:v>
                </c:pt>
                <c:pt idx="381">
                  <c:v>3.3016089099909465</c:v>
                </c:pt>
                <c:pt idx="382">
                  <c:v>3.312583606154492</c:v>
                </c:pt>
                <c:pt idx="383">
                  <c:v>3.3234474409631911</c:v>
                </c:pt>
                <c:pt idx="384">
                  <c:v>3.3342000508399714</c:v>
                </c:pt>
                <c:pt idx="385">
                  <c:v>3.3448410759300975</c:v>
                </c:pt>
                <c:pt idx="386">
                  <c:v>3.3553701601132122</c:v>
                </c:pt>
                <c:pt idx="387">
                  <c:v>3.3657869510152536</c:v>
                </c:pt>
                <c:pt idx="388">
                  <c:v>3.3760911000202505</c:v>
                </c:pt>
                <c:pt idx="389">
                  <c:v>3.3862822622819881</c:v>
                </c:pt>
                <c:pt idx="390">
                  <c:v>3.3963600967355472</c:v>
                </c:pt>
                <c:pt idx="391">
                  <c:v>3.4063242661087227</c:v>
                </c:pt>
                <c:pt idx="392">
                  <c:v>3.4161744369333067</c:v>
                </c:pt>
                <c:pt idx="393">
                  <c:v>3.4259102795562515</c:v>
                </c:pt>
                <c:pt idx="394">
                  <c:v>3.4355314681506997</c:v>
                </c:pt>
                <c:pt idx="395">
                  <c:v>3.4450376807268914</c:v>
                </c:pt>
                <c:pt idx="396">
                  <c:v>3.4544285991429371</c:v>
                </c:pt>
                <c:pt idx="397">
                  <c:v>3.4637039091154675</c:v>
                </c:pt>
                <c:pt idx="398">
                  <c:v>3.4728633002301486</c:v>
                </c:pt>
                <c:pt idx="399">
                  <c:v>3.4819064659520746</c:v>
                </c:pt>
                <c:pt idx="400">
                  <c:v>3.490833103636021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F9A-45C2-A575-0DC2B8FF369F}"/>
            </c:ext>
          </c:extLst>
        </c:ser>
        <c:ser>
          <c:idx val="0"/>
          <c:order val="20"/>
          <c:tx>
            <c:strRef>
              <c:f>Calculation3!$S$5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Calculation3!$S$6:$S$406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9A-45C2-A575-0DC2B8FF369F}"/>
            </c:ext>
          </c:extLst>
        </c:ser>
        <c:ser>
          <c:idx val="1"/>
          <c:order val="21"/>
          <c:tx>
            <c:strRef>
              <c:f>Calculation3!$T$5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Calculation3!$T$6:$T$406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F9A-45C2-A575-0DC2B8FF369F}"/>
            </c:ext>
          </c:extLst>
        </c:ser>
        <c:ser>
          <c:idx val="2"/>
          <c:order val="22"/>
          <c:tx>
            <c:strRef>
              <c:f>Calculation3!$U$5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Calculation3!$U$6:$U$406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F9A-45C2-A575-0DC2B8FF369F}"/>
            </c:ext>
          </c:extLst>
        </c:ser>
        <c:ser>
          <c:idx val="3"/>
          <c:order val="23"/>
          <c:tx>
            <c:strRef>
              <c:f>Calculation3!$V$5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Calculation3!$V$6:$V$406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F9A-45C2-A575-0DC2B8FF369F}"/>
            </c:ext>
          </c:extLst>
        </c:ser>
        <c:ser>
          <c:idx val="4"/>
          <c:order val="24"/>
          <c:tx>
            <c:strRef>
              <c:f>Calculation3!$W$5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Calculation3!$W$6:$W$406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F9A-45C2-A575-0DC2B8FF369F}"/>
            </c:ext>
          </c:extLst>
        </c:ser>
        <c:ser>
          <c:idx val="5"/>
          <c:order val="25"/>
          <c:tx>
            <c:strRef>
              <c:f>Calculation3!$X$5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Calculation3!$X$6:$X$406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F9A-45C2-A575-0DC2B8FF369F}"/>
            </c:ext>
          </c:extLst>
        </c:ser>
        <c:ser>
          <c:idx val="6"/>
          <c:order val="26"/>
          <c:tx>
            <c:strRef>
              <c:f>Calculation3!$Y$5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Calculation3!$Y$6:$Y$406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F9A-45C2-A575-0DC2B8FF369F}"/>
            </c:ext>
          </c:extLst>
        </c:ser>
        <c:ser>
          <c:idx val="7"/>
          <c:order val="27"/>
          <c:tx>
            <c:strRef>
              <c:f>Calculation3!$Z$5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accent6">
                  <a:lumMod val="40000"/>
                  <a:lumOff val="6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Calculation3!$Z$6:$Z$406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F9A-45C2-A575-0DC2B8FF369F}"/>
            </c:ext>
          </c:extLst>
        </c:ser>
        <c:ser>
          <c:idx val="8"/>
          <c:order val="28"/>
          <c:tx>
            <c:strRef>
              <c:f>Calculation3!$AA$5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Calculation3!$AA$6:$AA$406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F9A-45C2-A575-0DC2B8FF369F}"/>
            </c:ext>
          </c:extLst>
        </c:ser>
        <c:ser>
          <c:idx val="9"/>
          <c:order val="29"/>
          <c:tx>
            <c:strRef>
              <c:f>Calculation3!$AB$5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Calculation3!$AB$6:$AB$406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2F9A-45C2-A575-0DC2B8FF3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33664"/>
        <c:axId val="701133992"/>
      </c:scatterChart>
      <c:valAx>
        <c:axId val="701133664"/>
        <c:scaling>
          <c:orientation val="minMax"/>
          <c:max val="1"/>
          <c:min val="-0.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z</a:t>
                </a:r>
                <a:r>
                  <a:rPr lang="en-US" sz="1400" baseline="0">
                    <a:solidFill>
                      <a:schemeClr val="tx1"/>
                    </a:solidFill>
                  </a:rPr>
                  <a:t> [m]</a:t>
                </a:r>
                <a:endParaRPr lang="en-US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992"/>
        <c:crosses val="autoZero"/>
        <c:crossBetween val="midCat"/>
      </c:valAx>
      <c:valAx>
        <c:axId val="70113399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solidFill>
                      <a:schemeClr val="tx1"/>
                    </a:solidFill>
                    <a:effectLst/>
                  </a:rPr>
                  <a:t>r = Sqrt(x2+y2) [cm] </a:t>
                </a:r>
                <a:endParaRPr lang="en-US" sz="1400" b="0" i="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664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Calculation2!$E$10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6092773403324587"/>
          <c:y val="7.666666666666666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xMode val="edge"/>
          <c:yMode val="edge"/>
          <c:x val="6.6666666666666666E-2"/>
          <c:y val="1.3333333333333334E-2"/>
          <c:w val="0.93333333333333335"/>
          <c:h val="0.93333333333333335"/>
        </c:manualLayout>
      </c:layout>
      <c:scatterChart>
        <c:scatterStyle val="smoothMarker"/>
        <c:varyColors val="0"/>
        <c:ser>
          <c:idx val="5"/>
          <c:order val="0"/>
          <c:tx>
            <c:v>thetaCM(Ex1)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Calculation1!$AF$6:$AF$407</c:f>
              <c:numCache>
                <c:formatCode>General</c:formatCode>
                <c:ptCount val="402"/>
                <c:pt idx="0">
                  <c:v>#N/A</c:v>
                </c:pt>
                <c:pt idx="1">
                  <c:v>-0.36721509588693863</c:v>
                </c:pt>
                <c:pt idx="2">
                  <c:v>-0.4045590553270621</c:v>
                </c:pt>
                <c:pt idx="3">
                  <c:v>-0.42700797151421171</c:v>
                </c:pt>
                <c:pt idx="4">
                  <c:v>-0.44253471214218298</c:v>
                </c:pt>
                <c:pt idx="5">
                  <c:v>-0.45402302581587933</c:v>
                </c:pt>
                <c:pt idx="6">
                  <c:v>-0.46288008351045706</c:v>
                </c:pt>
                <c:pt idx="7">
                  <c:v>-0.46990043648114999</c:v>
                </c:pt>
                <c:pt idx="8">
                  <c:v>-0.47557498300054463</c:v>
                </c:pt>
                <c:pt idx="9">
                  <c:v>-0.48022653538068782</c:v>
                </c:pt>
                <c:pt idx="10">
                  <c:v>-0.48407745127430202</c:v>
                </c:pt>
                <c:pt idx="11">
                  <c:v>-0.48728653384857645</c:v>
                </c:pt>
                <c:pt idx="12">
                  <c:v>-0.48997055360289049</c:v>
                </c:pt>
                <c:pt idx="13">
                  <c:v>-0.49605758503278402</c:v>
                </c:pt>
                <c:pt idx="14">
                  <c:v>-0.4992161663022795</c:v>
                </c:pt>
                <c:pt idx="15">
                  <c:v>-0.50040379690793757</c:v>
                </c:pt>
                <c:pt idx="16">
                  <c:v>-0.50014049092316826</c:v>
                </c:pt>
                <c:pt idx="17">
                  <c:v>-0.49873413304915271</c:v>
                </c:pt>
                <c:pt idx="18">
                  <c:v>-0.49637921615780739</c:v>
                </c:pt>
                <c:pt idx="19">
                  <c:v>-0.49320503379086084</c:v>
                </c:pt>
                <c:pt idx="20">
                  <c:v>-0.48930119802965805</c:v>
                </c:pt>
                <c:pt idx="21">
                  <c:v>-0.48473204421958388</c:v>
                </c:pt>
                <c:pt idx="22">
                  <c:v>-0.47954519476072605</c:v>
                </c:pt>
                <c:pt idx="23">
                  <c:v>-0.47377687353480002</c:v>
                </c:pt>
                <c:pt idx="24">
                  <c:v>-0.46745532528929412</c:v>
                </c:pt>
                <c:pt idx="25">
                  <c:v>-0.46060308479527756</c:v>
                </c:pt>
                <c:pt idx="26">
                  <c:v>-0.45323852352056859</c:v>
                </c:pt>
                <c:pt idx="27">
                  <c:v>-0.44537692878846896</c:v>
                </c:pt>
                <c:pt idx="28">
                  <c:v>-0.43703127241279632</c:v>
                </c:pt>
                <c:pt idx="29">
                  <c:v>-0.42821276826502425</c:v>
                </c:pt>
                <c:pt idx="30">
                  <c:v>-0.41893128339124081</c:v>
                </c:pt>
                <c:pt idx="31">
                  <c:v>-0.40919564561911709</c:v>
                </c:pt>
                <c:pt idx="32">
                  <c:v>-0.39901387677379713</c:v>
                </c:pt>
                <c:pt idx="33">
                  <c:v>-0.38839337161397447</c:v>
                </c:pt>
                <c:pt idx="34">
                  <c:v>-0.3773410366112383</c:v>
                </c:pt>
                <c:pt idx="35">
                  <c:v>-0.36586339864233991</c:v>
                </c:pt>
                <c:pt idx="36">
                  <c:v>-0.3539666908745886</c:v>
                </c:pt>
                <c:pt idx="37">
                  <c:v>-0.34165692117572116</c:v>
                </c:pt>
                <c:pt idx="38">
                  <c:v>-0.32893992699883745</c:v>
                </c:pt>
                <c:pt idx="39">
                  <c:v>-0.3158214197021077</c:v>
                </c:pt>
                <c:pt idx="40">
                  <c:v>-0.30230702054326497</c:v>
                </c:pt>
                <c:pt idx="41">
                  <c:v>-0.28840229006036977</c:v>
                </c:pt>
                <c:pt idx="42">
                  <c:v>-0.27411275215815023</c:v>
                </c:pt>
                <c:pt idx="43">
                  <c:v>-0.25944391392536231</c:v>
                </c:pt>
                <c:pt idx="44">
                  <c:v>-0.24440128198645833</c:v>
                </c:pt>
                <c:pt idx="45">
                  <c:v>-0.22899037602143885</c:v>
                </c:pt>
                <c:pt idx="46">
                  <c:v>-0.21321673995755533</c:v>
                </c:pt>
                <c:pt idx="47">
                  <c:v>-0.1970859512356859</c:v>
                </c:pt>
                <c:pt idx="48">
                  <c:v>-0.18060362847555203</c:v>
                </c:pt>
                <c:pt idx="49">
                  <c:v>-0.16377543780218812</c:v>
                </c:pt>
                <c:pt idx="50">
                  <c:v>-0.14660709804726615</c:v>
                </c:pt>
                <c:pt idx="51">
                  <c:v>-0.12910438500007593</c:v>
                </c:pt>
                <c:pt idx="52">
                  <c:v>-0.11127313485194514</c:v>
                </c:pt>
                <c:pt idx="53">
                  <c:v>-9.3119246952929904E-2</c:v>
                </c:pt>
                <c:pt idx="54">
                  <c:v>-7.4648685979464183E-2</c:v>
                </c:pt>
                <c:pt idx="55">
                  <c:v>-5.5867483595283055E-2</c:v>
                </c:pt>
                <c:pt idx="56">
                  <c:v>-3.6781739674577416E-2</c:v>
                </c:pt>
                <c:pt idx="57">
                  <c:v>-1.7397623145402389E-2</c:v>
                </c:pt>
                <c:pt idx="58">
                  <c:v>2.2786274976593786E-3</c:v>
                </c:pt>
                <c:pt idx="59">
                  <c:v>2.2240703970008793E-2</c:v>
                </c:pt>
                <c:pt idx="60">
                  <c:v>4.2482228227336792E-2</c:v>
                </c:pt>
                <c:pt idx="61">
                  <c:v>6.2996752719480145E-2</c:v>
                </c:pt>
                <c:pt idx="62">
                  <c:v>8.3777760841885748E-2</c:v>
                </c:pt>
                <c:pt idx="63">
                  <c:v>0.10481866756234312</c:v>
                </c:pt>
                <c:pt idx="64">
                  <c:v>0.1261128202036855</c:v>
                </c:pt>
                <c:pt idx="65">
                  <c:v>0.14765349936571051</c:v>
                </c:pt>
                <c:pt idx="66">
                  <c:v>0.16943391997174501</c:v>
                </c:pt>
                <c:pt idx="67">
                  <c:v>0.19144723242711623</c:v>
                </c:pt>
                <c:pt idx="68">
                  <c:v>0.21368652387835396</c:v>
                </c:pt>
                <c:pt idx="69">
                  <c:v>0.23614481956328714</c:v>
                </c:pt>
                <c:pt idx="70">
                  <c:v>0.25881508424334104</c:v>
                </c:pt>
                <c:pt idx="71">
                  <c:v>0.28169022371031649</c:v>
                </c:pt>
                <c:pt idx="72">
                  <c:v>0.30476308636077476</c:v>
                </c:pt>
                <c:pt idx="73">
                  <c:v>0.32802646483187931</c:v>
                </c:pt>
                <c:pt idx="74">
                  <c:v>0.35147309769316232</c:v>
                </c:pt>
                <c:pt idx="75">
                  <c:v>0.37509567118922804</c:v>
                </c:pt>
                <c:pt idx="76">
                  <c:v>0.39888682102886075</c:v>
                </c:pt>
                <c:pt idx="77">
                  <c:v>0.42283913421642616</c:v>
                </c:pt>
                <c:pt idx="78">
                  <c:v>0.44694515092177317</c:v>
                </c:pt>
                <c:pt idx="79">
                  <c:v>0.47119736638517506</c:v>
                </c:pt>
                <c:pt idx="80">
                  <c:v>0.4955882328540846</c:v>
                </c:pt>
                <c:pt idx="81">
                  <c:v>0.52011016154871836</c:v>
                </c:pt>
                <c:pt idx="82">
                  <c:v>0.54475552465366661</c:v>
                </c:pt>
                <c:pt idx="83">
                  <c:v>0.56951665733290191</c:v>
                </c:pt>
                <c:pt idx="84">
                  <c:v>0.59438585976569436</c:v>
                </c:pt>
                <c:pt idx="85">
                  <c:v>0.6193553992010582</c:v>
                </c:pt>
                <c:pt idx="86">
                  <c:v>0.64441751202847752</c:v>
                </c:pt>
                <c:pt idx="87">
                  <c:v>0.66956440586270283</c:v>
                </c:pt>
                <c:pt idx="88">
                  <c:v>0.69478826164052576</c:v>
                </c:pt>
                <c:pt idx="89">
                  <c:v>0.72008123572745275</c:v>
                </c:pt>
                <c:pt idx="90">
                  <c:v>0.74543546203226507</c:v>
                </c:pt>
                <c:pt idx="91">
                  <c:v>0.77084305412746545</c:v>
                </c:pt>
                <c:pt idx="92">
                  <c:v>0.79629610737364065</c:v>
                </c:pt>
                <c:pt idx="93">
                  <c:v>0.82178670104576101</c:v>
                </c:pt>
                <c:pt idx="94">
                  <c:v>0.84730690045944301</c:v>
                </c:pt>
                <c:pt idx="95">
                  <c:v>0.87284875909517579</c:v>
                </c:pt>
                <c:pt idx="96">
                  <c:v>0.89840432071849241</c:v>
                </c:pt>
                <c:pt idx="97">
                  <c:v>0.92396562149401906</c:v>
                </c:pt>
                <c:pt idx="98">
                  <c:v>0.94952469209129731</c:v>
                </c:pt>
                <c:pt idx="99">
                  <c:v>0.97507355978019339</c:v>
                </c:pt>
                <c:pt idx="100">
                  <c:v>1.0006042505136585</c:v>
                </c:pt>
                <c:pt idx="101">
                  <c:v>1.0261087909954942</c:v>
                </c:pt>
                <c:pt idx="102">
                  <c:v>1.0515792107306854</c:v>
                </c:pt>
                <c:pt idx="103">
                  <c:v>1.0770075440557527</c:v>
                </c:pt>
                <c:pt idx="104">
                  <c:v>1.1023858321464237</c:v>
                </c:pt>
                <c:pt idx="105">
                  <c:v>1.1277061249997846</c:v>
                </c:pt>
                <c:pt idx="106">
                  <c:v>1.1529604833878975</c:v>
                </c:pt>
                <c:pt idx="107">
                  <c:v>1.1781409807796688</c:v>
                </c:pt>
                <c:pt idx="108">
                  <c:v>1.2032397052275445</c:v>
                </c:pt>
                <c:pt idx="109">
                  <c:v>1.2282487612153348</c:v>
                </c:pt>
                <c:pt idx="110">
                  <c:v>1.2531602714632293</c:v>
                </c:pt>
                <c:pt idx="111">
                  <c:v>1.2779663786857027</c:v>
                </c:pt>
                <c:pt idx="112">
                  <c:v>1.3026592472976974</c:v>
                </c:pt>
                <c:pt idx="113">
                  <c:v>1.327231065064038</c:v>
                </c:pt>
                <c:pt idx="114">
                  <c:v>1.3516740446865942</c:v>
                </c:pt>
                <c:pt idx="115">
                  <c:v>1.3759804253231942</c:v>
                </c:pt>
                <c:pt idx="116">
                  <c:v>1.4001424740317203</c:v>
                </c:pt>
                <c:pt idx="117">
                  <c:v>1.4241524871321525</c:v>
                </c:pt>
                <c:pt idx="118">
                  <c:v>1.4480027914785951</c:v>
                </c:pt>
                <c:pt idx="119">
                  <c:v>1.4716857456324879</c:v>
                </c:pt>
                <c:pt idx="120">
                  <c:v>1.4951937409272349</c:v>
                </c:pt>
                <c:pt idx="121">
                  <c:v>1.5185192024134133</c:v>
                </c:pt>
                <c:pt idx="122">
                  <c:v>1.5416545896724783</c:v>
                </c:pt>
                <c:pt idx="123">
                  <c:v>1.5645923974854818</c:v>
                </c:pt>
                <c:pt idx="124">
                  <c:v>1.5873251563416935</c:v>
                </c:pt>
                <c:pt idx="125">
                  <c:v>1.6098454327701721</c:v>
                </c:pt>
                <c:pt idx="126">
                  <c:v>1.6321458294752069</c:v>
                </c:pt>
                <c:pt idx="127">
                  <c:v>1.6542189852541056</c:v>
                </c:pt>
                <c:pt idx="128">
                  <c:v>1.6760575746729891</c:v>
                </c:pt>
                <c:pt idx="129">
                  <c:v>1.6976543074729809</c:v>
                </c:pt>
                <c:pt idx="130">
                  <c:v>1.7190019276754316</c:v>
                </c:pt>
                <c:pt idx="131">
                  <c:v>1.7400932123503989</c:v>
                </c:pt>
                <c:pt idx="132">
                  <c:v>1.760920970007541</c:v>
                </c:pt>
                <c:pt idx="133">
                  <c:v>1.7814780385625897</c:v>
                </c:pt>
                <c:pt idx="134">
                  <c:v>1.801757282825629</c:v>
                </c:pt>
                <c:pt idx="135">
                  <c:v>1.8217515914492088</c:v>
                </c:pt>
                <c:pt idx="136">
                  <c:v>1.8414538732647117</c:v>
                </c:pt>
                <c:pt idx="137">
                  <c:v>1.8608570529240207</c:v>
                </c:pt>
                <c:pt idx="138">
                  <c:v>1.8799540657500917</c:v>
                </c:pt>
                <c:pt idx="139">
                  <c:v>1.8987378516840554</c:v>
                </c:pt>
                <c:pt idx="140">
                  <c:v>1.9172013481974348</c:v>
                </c:pt>
                <c:pt idx="141">
                  <c:v>1.9353374820152778</c:v>
                </c:pt>
                <c:pt idx="142">
                  <c:v>1.9531391594686744</c:v>
                </c:pt>
                <c:pt idx="143">
                  <c:v>1.9705992552621889</c:v>
                </c:pt>
                <c:pt idx="144">
                  <c:v>1.9877105994018718</c:v>
                </c:pt>
                <c:pt idx="145">
                  <c:v>2.0044659619811371</c:v>
                </c:pt>
                <c:pt idx="146">
                  <c:v>2.0208580354627053</c:v>
                </c:pt>
                <c:pt idx="147">
                  <c:v>2.0368794140224669</c:v>
                </c:pt>
                <c:pt idx="148">
                  <c:v>2.0525225694320341</c:v>
                </c:pt>
                <c:pt idx="149">
                  <c:v>2.0677798228464432</c:v>
                </c:pt>
                <c:pt idx="150">
                  <c:v>2.0826433117264136</c:v>
                </c:pt>
                <c:pt idx="151">
                  <c:v>2.0971049509530109</c:v>
                </c:pt>
                <c:pt idx="152">
                  <c:v>2.1111563869769077</c:v>
                </c:pt>
                <c:pt idx="153">
                  <c:v>2.1247889435714509</c:v>
                </c:pt>
                <c:pt idx="154">
                  <c:v>2.1379935574111784</c:v>
                </c:pt>
                <c:pt idx="155">
                  <c:v>2.1507607012517731</c:v>
                </c:pt>
                <c:pt idx="156">
                  <c:v>2.1630802919120247</c:v>
                </c:pt>
                <c:pt idx="157">
                  <c:v>2.174941579509762</c:v>
                </c:pt>
                <c:pt idx="158">
                  <c:v>2.1863330134219741</c:v>
                </c:pt>
                <c:pt idx="159">
                  <c:v>2.197242079140846</c:v>
                </c:pt>
                <c:pt idx="160">
                  <c:v>2.2076550984644037</c:v>
                </c:pt>
                <c:pt idx="161">
                  <c:v>2.2175569831249629</c:v>
                </c:pt>
                <c:pt idx="162">
                  <c:v>2.2269309287784242</c:v>
                </c:pt>
                <c:pt idx="163">
                  <c:v>2.235758031898853</c:v>
                </c:pt>
                <c:pt idx="164">
                  <c:v>2.2440168060215626</c:v>
                </c:pt>
                <c:pt idx="165">
                  <c:v>2.2516825651662278</c:v>
                </c:pt>
                <c:pt idx="166">
                  <c:v>2.2587266299456181</c:v>
                </c:pt>
                <c:pt idx="167">
                  <c:v>2.2651152939542647</c:v>
                </c:pt>
                <c:pt idx="168">
                  <c:v>2.2708084615708484</c:v>
                </c:pt>
                <c:pt idx="169">
                  <c:v>2.2757578285051978</c:v>
                </c:pt>
                <c:pt idx="170">
                  <c:v>2.2799044153474766</c:v>
                </c:pt>
                <c:pt idx="171">
                  <c:v>2.2831751685886448</c:v>
                </c:pt>
                <c:pt idx="172">
                  <c:v>2.2854781896388747</c:v>
                </c:pt>
                <c:pt idx="173">
                  <c:v>2.286695898135374</c:v>
                </c:pt>
                <c:pt idx="174">
                  <c:v>2.286675002879007</c:v>
                </c:pt>
                <c:pt idx="175">
                  <c:v>2.2852113902948972</c:v>
                </c:pt>
                <c:pt idx="176">
                  <c:v>2.2820266392170865</c:v>
                </c:pt>
                <c:pt idx="177">
                  <c:v>2.2767301775033593</c:v>
                </c:pt>
                <c:pt idx="178">
                  <c:v>2.2687556287845068</c:v>
                </c:pt>
                <c:pt idx="179">
                  <c:v>2.2572480522942624</c:v>
                </c:pt>
                <c:pt idx="180">
                  <c:v>2.2408509872376072</c:v>
                </c:pt>
                <c:pt idx="181">
                  <c:v>2.2172701456259269</c:v>
                </c:pt>
                <c:pt idx="182">
                  <c:v>2.1822775911088002</c:v>
                </c:pt>
                <c:pt idx="183">
                  <c:v>2.1270653188948629</c:v>
                </c:pt>
                <c:pt idx="184">
                  <c:v>2.0293187749793984</c:v>
                </c:pt>
                <c:pt idx="185">
                  <c:v>1.8046312993545166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BE2-4D2D-B92E-5258B75FB42F}"/>
            </c:ext>
          </c:extLst>
        </c:ser>
        <c:ser>
          <c:idx val="6"/>
          <c:order val="1"/>
          <c:tx>
            <c:v>thetaCM(Ex2)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Calculation1!$AI$6:$AI$407</c:f>
              <c:numCache>
                <c:formatCode>General</c:formatCode>
                <c:ptCount val="402"/>
                <c:pt idx="0">
                  <c:v>#N/A</c:v>
                </c:pt>
                <c:pt idx="1">
                  <c:v>-0.32145881484082317</c:v>
                </c:pt>
                <c:pt idx="2">
                  <c:v>-0.35914893244347645</c:v>
                </c:pt>
                <c:pt idx="3">
                  <c:v>-0.38092675699886258</c:v>
                </c:pt>
                <c:pt idx="4">
                  <c:v>-0.39579612210358139</c:v>
                </c:pt>
                <c:pt idx="5">
                  <c:v>-0.40672683484420685</c:v>
                </c:pt>
                <c:pt idx="6">
                  <c:v>-0.41512055249639479</c:v>
                </c:pt>
                <c:pt idx="7">
                  <c:v>-0.42175519577448844</c:v>
                </c:pt>
                <c:pt idx="8">
                  <c:v>-0.42710642409838417</c:v>
                </c:pt>
                <c:pt idx="9">
                  <c:v>-0.43148489312557475</c:v>
                </c:pt>
                <c:pt idx="10">
                  <c:v>-0.43510356083035728</c:v>
                </c:pt>
                <c:pt idx="11">
                  <c:v>-0.4381139821741819</c:v>
                </c:pt>
                <c:pt idx="12">
                  <c:v>-0.44062730033319569</c:v>
                </c:pt>
                <c:pt idx="13">
                  <c:v>-0.44630107379055795</c:v>
                </c:pt>
                <c:pt idx="14">
                  <c:v>-0.44920578899618596</c:v>
                </c:pt>
                <c:pt idx="15">
                  <c:v>-0.45024580399308795</c:v>
                </c:pt>
                <c:pt idx="16">
                  <c:v>-0.44991131140194351</c:v>
                </c:pt>
                <c:pt idx="17">
                  <c:v>-0.44849219356940007</c:v>
                </c:pt>
                <c:pt idx="18">
                  <c:v>-0.44617143282305105</c:v>
                </c:pt>
                <c:pt idx="19">
                  <c:v>-0.44307061354285593</c:v>
                </c:pt>
                <c:pt idx="20">
                  <c:v>-0.43927398268300816</c:v>
                </c:pt>
                <c:pt idx="21">
                  <c:v>-0.43484201852097509</c:v>
                </c:pt>
                <c:pt idx="22">
                  <c:v>-0.429819491545822</c:v>
                </c:pt>
                <c:pt idx="23">
                  <c:v>-0.42424046398435522</c:v>
                </c:pt>
                <c:pt idx="24">
                  <c:v>-0.41813150514785286</c:v>
                </c:pt>
                <c:pt idx="25">
                  <c:v>-0.41151382442729995</c:v>
                </c:pt>
                <c:pt idx="26">
                  <c:v>-0.40440472473301065</c:v>
                </c:pt>
                <c:pt idx="27">
                  <c:v>-0.39681861635485088</c:v>
                </c:pt>
                <c:pt idx="28">
                  <c:v>-0.3887677389389354</c:v>
                </c:pt>
                <c:pt idx="29">
                  <c:v>-0.38026268511515415</c:v>
                </c:pt>
                <c:pt idx="30">
                  <c:v>-0.37131278652795846</c:v>
                </c:pt>
                <c:pt idx="31">
                  <c:v>-0.36192640263182713</c:v>
                </c:pt>
                <c:pt idx="32">
                  <c:v>-0.35211113961567664</c:v>
                </c:pt>
                <c:pt idx="33">
                  <c:v>-0.34187401835209275</c:v>
                </c:pt>
                <c:pt idx="34">
                  <c:v>-0.33122160463880534</c:v>
                </c:pt>
                <c:pt idx="35">
                  <c:v>-0.32016011119063281</c:v>
                </c:pt>
                <c:pt idx="36">
                  <c:v>-0.30869547821921045</c:v>
                </c:pt>
                <c:pt idx="37">
                  <c:v>-0.29683343760694225</c:v>
                </c:pt>
                <c:pt idx="38">
                  <c:v>-0.28457956438466481</c:v>
                </c:pt>
                <c:pt idx="39">
                  <c:v>-0.27193931829184481</c:v>
                </c:pt>
                <c:pt idx="40">
                  <c:v>-0.25891807752226176</c:v>
                </c:pt>
                <c:pt idx="41">
                  <c:v>-0.24552116626183418</c:v>
                </c:pt>
                <c:pt idx="42">
                  <c:v>-0.23175387725700139</c:v>
                </c:pt>
                <c:pt idx="43">
                  <c:v>-0.21762149037618164</c:v>
                </c:pt>
                <c:pt idx="44">
                  <c:v>-0.2031292879182669</c:v>
                </c:pt>
                <c:pt idx="45">
                  <c:v>-0.18828256726307577</c:v>
                </c:pt>
                <c:pt idx="46">
                  <c:v>-0.17308665133646414</c:v>
                </c:pt>
                <c:pt idx="47">
                  <c:v>-0.15754689726813351</c:v>
                </c:pt>
                <c:pt idx="48">
                  <c:v>-0.14166870354635738</c:v>
                </c:pt>
                <c:pt idx="49">
                  <c:v>-0.1254575159158812</c:v>
                </c:pt>
                <c:pt idx="50">
                  <c:v>-0.10891883221944104</c:v>
                </c:pt>
                <c:pt idx="51">
                  <c:v>-9.2058206346941687E-2</c:v>
                </c:pt>
                <c:pt idx="52">
                  <c:v>-7.4881251427215467E-2</c:v>
                </c:pt>
                <c:pt idx="53">
                  <c:v>-5.7393642373879485E-2</c:v>
                </c:pt>
                <c:pt idx="54">
                  <c:v>-3.9601117877894873E-2</c:v>
                </c:pt>
                <c:pt idx="55">
                  <c:v>-2.1509481924082616E-2</c:v>
                </c:pt>
                <c:pt idx="56">
                  <c:v>-3.1246048963041169E-3</c:v>
                </c:pt>
                <c:pt idx="57">
                  <c:v>1.5547575674238473E-2</c:v>
                </c:pt>
                <c:pt idx="58">
                  <c:v>3.4501054671588614E-2</c:v>
                </c:pt>
                <c:pt idx="59">
                  <c:v>5.3729759229497291E-2</c:v>
                </c:pt>
                <c:pt idx="60">
                  <c:v>7.3227548804543047E-2</c:v>
                </c:pt>
                <c:pt idx="61">
                  <c:v>9.2988215459522086E-2</c:v>
                </c:pt>
                <c:pt idx="62">
                  <c:v>0.113005484332748</c:v>
                </c:pt>
                <c:pt idx="63">
                  <c:v>0.1332730142722878</c:v>
                </c:pt>
                <c:pt idx="64">
                  <c:v>0.15378439861700247</c:v>
                </c:pt>
                <c:pt idx="65">
                  <c:v>0.17453316610866415</c:v>
                </c:pt>
                <c:pt idx="66">
                  <c:v>0.19551278192144994</c:v>
                </c:pt>
                <c:pt idx="67">
                  <c:v>0.21671664879684349</c:v>
                </c:pt>
                <c:pt idx="68">
                  <c:v>0.23813810827343568</c:v>
                </c:pt>
                <c:pt idx="69">
                  <c:v>0.25977044200237387</c:v>
                </c:pt>
                <c:pt idx="70">
                  <c:v>0.28160687314027821</c:v>
                </c:pt>
                <c:pt idx="71">
                  <c:v>0.3036405678123591</c:v>
                </c:pt>
                <c:pt idx="72">
                  <c:v>0.32586463663926007</c:v>
                </c:pt>
                <c:pt idx="73">
                  <c:v>0.34827213632182724</c:v>
                </c:pt>
                <c:pt idx="74">
                  <c:v>0.37085607127859083</c:v>
                </c:pt>
                <c:pt idx="75">
                  <c:v>0.39360939533124795</c:v>
                </c:pt>
                <c:pt idx="76">
                  <c:v>0.41652501343386539</c:v>
                </c:pt>
                <c:pt idx="77">
                  <c:v>0.43959578344191375</c:v>
                </c:pt>
                <c:pt idx="78">
                  <c:v>0.46281451791754197</c:v>
                </c:pt>
                <c:pt idx="79">
                  <c:v>0.48617398596781086</c:v>
                </c:pt>
                <c:pt idx="80">
                  <c:v>0.50966691511282503</c:v>
                </c:pt>
                <c:pt idx="81">
                  <c:v>0.5332859931809234</c:v>
                </c:pt>
                <c:pt idx="82">
                  <c:v>0.55702387022826405</c:v>
                </c:pt>
                <c:pt idx="83">
                  <c:v>0.58087316048029214</c:v>
                </c:pt>
                <c:pt idx="84">
                  <c:v>0.60482644429271659</c:v>
                </c:pt>
                <c:pt idx="85">
                  <c:v>0.62887627012971981</c:v>
                </c:pt>
                <c:pt idx="86">
                  <c:v>0.6530151565572363</c:v>
                </c:pt>
                <c:pt idx="87">
                  <c:v>0.67723559424919066</c:v>
                </c:pt>
                <c:pt idx="88">
                  <c:v>0.70153004800466534</c:v>
                </c:pt>
                <c:pt idx="89">
                  <c:v>0.72589095877400522</c:v>
                </c:pt>
                <c:pt idx="90">
                  <c:v>0.75031074569190559</c:v>
                </c:pt>
                <c:pt idx="91">
                  <c:v>0.77478180811554742</c:v>
                </c:pt>
                <c:pt idx="92">
                  <c:v>0.79929652766586856</c:v>
                </c:pt>
                <c:pt idx="93">
                  <c:v>0.82384727027004245</c:v>
                </c:pt>
                <c:pt idx="94">
                  <c:v>0.84842638820324046</c:v>
                </c:pt>
                <c:pt idx="95">
                  <c:v>0.87302622212772185</c:v>
                </c:pt>
                <c:pt idx="96">
                  <c:v>0.89763910312727668</c:v>
                </c:pt>
                <c:pt idx="97">
                  <c:v>0.92225735473499082</c:v>
                </c:pt>
                <c:pt idx="98">
                  <c:v>0.94687329495226125</c:v>
                </c:pt>
                <c:pt idx="99">
                  <c:v>0.97147923825691052</c:v>
                </c:pt>
                <c:pt idx="100">
                  <c:v>0.99606749759818902</c:v>
                </c:pt>
                <c:pt idx="101">
                  <c:v>1.020630386376346</c:v>
                </c:pt>
                <c:pt idx="102">
                  <c:v>1.0451602204043542</c:v>
                </c:pt>
                <c:pt idx="103">
                  <c:v>1.0696493198492534</c:v>
                </c:pt>
                <c:pt idx="104">
                  <c:v>1.0940900111504366</c:v>
                </c:pt>
                <c:pt idx="105">
                  <c:v>1.1184746289120386</c:v>
                </c:pt>
                <c:pt idx="106">
                  <c:v>1.1427955177664342</c:v>
                </c:pt>
                <c:pt idx="107">
                  <c:v>1.1670450342056251</c:v>
                </c:pt>
                <c:pt idx="108">
                  <c:v>1.1912155483770928</c:v>
                </c:pt>
                <c:pt idx="109">
                  <c:v>1.21529944584042</c:v>
                </c:pt>
                <c:pt idx="110">
                  <c:v>1.2392891292807222</c:v>
                </c:pt>
                <c:pt idx="111">
                  <c:v>1.2631770201745876</c:v>
                </c:pt>
                <c:pt idx="112">
                  <c:v>1.286955560403872</c:v>
                </c:pt>
                <c:pt idx="113">
                  <c:v>1.3106172138122973</c:v>
                </c:pt>
                <c:pt idx="114">
                  <c:v>1.3341544676993182</c:v>
                </c:pt>
                <c:pt idx="115">
                  <c:v>1.357559834245222</c:v>
                </c:pt>
                <c:pt idx="116">
                  <c:v>1.3808258518608472</c:v>
                </c:pt>
                <c:pt idx="117">
                  <c:v>1.4039450864546121</c:v>
                </c:pt>
                <c:pt idx="118">
                  <c:v>1.4269101326088298</c:v>
                </c:pt>
                <c:pt idx="119">
                  <c:v>1.4497136146564162</c:v>
                </c:pt>
                <c:pt idx="120">
                  <c:v>1.472348187648123</c:v>
                </c:pt>
                <c:pt idx="121">
                  <c:v>1.4948065381993543</c:v>
                </c:pt>
                <c:pt idx="122">
                  <c:v>1.5170813852043341</c:v>
                </c:pt>
                <c:pt idx="123">
                  <c:v>1.5391654804039963</c:v>
                </c:pt>
                <c:pt idx="124">
                  <c:v>1.5610516087923061</c:v>
                </c:pt>
                <c:pt idx="125">
                  <c:v>1.5827325888438517</c:v>
                </c:pt>
                <c:pt idx="126">
                  <c:v>1.6042012725433972</c:v>
                </c:pt>
                <c:pt idx="127">
                  <c:v>1.6254505451955907</c:v>
                </c:pt>
                <c:pt idx="128">
                  <c:v>1.6464733249901828</c:v>
                </c:pt>
                <c:pt idx="129">
                  <c:v>1.6672625622947805</c:v>
                </c:pt>
                <c:pt idx="130">
                  <c:v>1.6878112386433608</c:v>
                </c:pt>
                <c:pt idx="131">
                  <c:v>1.7081123653842847</c:v>
                </c:pt>
                <c:pt idx="132">
                  <c:v>1.7281589819464203</c:v>
                </c:pt>
                <c:pt idx="133">
                  <c:v>1.7479441536758993</c:v>
                </c:pt>
                <c:pt idx="134">
                  <c:v>1.7674609691889889</c:v>
                </c:pt>
                <c:pt idx="135">
                  <c:v>1.7867025371782581</c:v>
                </c:pt>
                <c:pt idx="136">
                  <c:v>1.8056619825994487</c:v>
                </c:pt>
                <c:pt idx="137">
                  <c:v>1.8243324421549394</c:v>
                </c:pt>
                <c:pt idx="138">
                  <c:v>1.8427070589760453</c:v>
                </c:pt>
                <c:pt idx="139">
                  <c:v>1.8607789763901921</c:v>
                </c:pt>
                <c:pt idx="140">
                  <c:v>1.8785413306396683</c:v>
                </c:pt>
                <c:pt idx="141">
                  <c:v>1.895987242395565</c:v>
                </c:pt>
                <c:pt idx="142">
                  <c:v>1.9131098068827759</c:v>
                </c:pt>
                <c:pt idx="143">
                  <c:v>1.9299020823984834</c:v>
                </c:pt>
                <c:pt idx="144">
                  <c:v>1.9463570769661716</c:v>
                </c:pt>
                <c:pt idx="145">
                  <c:v>1.96246773281803</c:v>
                </c:pt>
                <c:pt idx="146">
                  <c:v>1.9782269083387474</c:v>
                </c:pt>
                <c:pt idx="147">
                  <c:v>1.9936273570302274</c:v>
                </c:pt>
                <c:pt idx="148">
                  <c:v>2.008661702966378</c:v>
                </c:pt>
                <c:pt idx="149">
                  <c:v>2.0233224120952005</c:v>
                </c:pt>
                <c:pt idx="150">
                  <c:v>2.0376017586063004</c:v>
                </c:pt>
                <c:pt idx="151">
                  <c:v>2.0514917854078702</c:v>
                </c:pt>
                <c:pt idx="152">
                  <c:v>2.0649842575382924</c:v>
                </c:pt>
                <c:pt idx="153">
                  <c:v>2.0780706070605022</c:v>
                </c:pt>
                <c:pt idx="154">
                  <c:v>2.0907418676344505</c:v>
                </c:pt>
                <c:pt idx="155">
                  <c:v>2.1029885965106749</c:v>
                </c:pt>
                <c:pt idx="156">
                  <c:v>2.1148007811039347</c:v>
                </c:pt>
                <c:pt idx="157">
                  <c:v>2.1261677265458792</c:v>
                </c:pt>
                <c:pt idx="158">
                  <c:v>2.1370779196191365</c:v>
                </c:pt>
                <c:pt idx="159">
                  <c:v>2.1475188631568587</c:v>
                </c:pt>
                <c:pt idx="160">
                  <c:v>2.1574768732322012</c:v>
                </c:pt>
                <c:pt idx="161">
                  <c:v>2.1669368290906585</c:v>
                </c:pt>
                <c:pt idx="162">
                  <c:v>2.1758818625487422</c:v>
                </c:pt>
                <c:pt idx="163">
                  <c:v>2.1842929691354267</c:v>
                </c:pt>
                <c:pt idx="164">
                  <c:v>2.192148517055581</c:v>
                </c:pt>
                <c:pt idx="165">
                  <c:v>2.1994236213061713</c:v>
                </c:pt>
                <c:pt idx="166">
                  <c:v>2.2060893377525423</c:v>
                </c:pt>
                <c:pt idx="167">
                  <c:v>2.2121116137707202</c:v>
                </c:pt>
                <c:pt idx="168">
                  <c:v>2.2174499051673302</c:v>
                </c:pt>
                <c:pt idx="169">
                  <c:v>2.2220553286244344</c:v>
                </c:pt>
                <c:pt idx="170">
                  <c:v>2.2258681568125502</c:v>
                </c:pt>
                <c:pt idx="171">
                  <c:v>2.2288143658811208</c:v>
                </c:pt>
                <c:pt idx="172">
                  <c:v>2.2308007883942906</c:v>
                </c:pt>
                <c:pt idx="173">
                  <c:v>2.2317081659803328</c:v>
                </c:pt>
                <c:pt idx="174">
                  <c:v>2.2313809550201991</c:v>
                </c:pt>
                <c:pt idx="175">
                  <c:v>2.2296119606985183</c:v>
                </c:pt>
                <c:pt idx="176">
                  <c:v>2.2261184458710814</c:v>
                </c:pt>
                <c:pt idx="177">
                  <c:v>2.2205036119688519</c:v>
                </c:pt>
                <c:pt idx="178">
                  <c:v>2.2121917617663263</c:v>
                </c:pt>
                <c:pt idx="179">
                  <c:v>2.20031332915674</c:v>
                </c:pt>
                <c:pt idx="180">
                  <c:v>2.1834874538411393</c:v>
                </c:pt>
                <c:pt idx="181">
                  <c:v>2.1593756326321425</c:v>
                </c:pt>
                <c:pt idx="182">
                  <c:v>2.1236598339110366</c:v>
                </c:pt>
                <c:pt idx="183">
                  <c:v>2.0673123804494762</c:v>
                </c:pt>
                <c:pt idx="184">
                  <c:v>1.9672864639631893</c:v>
                </c:pt>
                <c:pt idx="185">
                  <c:v>1.7340244112956462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BE2-4D2D-B92E-5258B75FB42F}"/>
            </c:ext>
          </c:extLst>
        </c:ser>
        <c:ser>
          <c:idx val="7"/>
          <c:order val="2"/>
          <c:tx>
            <c:v>thetaCM(Ex3)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Calculation1!$AK$6:$AK$407</c:f>
              <c:numCache>
                <c:formatCode>General</c:formatCode>
                <c:ptCount val="402"/>
                <c:pt idx="0">
                  <c:v>#N/A</c:v>
                </c:pt>
                <c:pt idx="1">
                  <c:v>-0.31914345460360116</c:v>
                </c:pt>
                <c:pt idx="2">
                  <c:v>-0.35686392742037143</c:v>
                </c:pt>
                <c:pt idx="3">
                  <c:v>-0.37860660171549931</c:v>
                </c:pt>
                <c:pt idx="4">
                  <c:v>-0.39344102534277764</c:v>
                </c:pt>
                <c:pt idx="5">
                  <c:v>-0.40434208850562953</c:v>
                </c:pt>
                <c:pt idx="6">
                  <c:v>-0.41271118723792621</c:v>
                </c:pt>
                <c:pt idx="7">
                  <c:v>-0.41932534925529957</c:v>
                </c:pt>
                <c:pt idx="8">
                  <c:v>-0.42465941520642869</c:v>
                </c:pt>
                <c:pt idx="9">
                  <c:v>-0.4290233892328939</c:v>
                </c:pt>
                <c:pt idx="10">
                  <c:v>-0.43262972678893014</c:v>
                </c:pt>
                <c:pt idx="11">
                  <c:v>-0.43562959613312546</c:v>
                </c:pt>
                <c:pt idx="12">
                  <c:v>-0.43813384071742578</c:v>
                </c:pt>
                <c:pt idx="13">
                  <c:v>-0.44378559238342591</c:v>
                </c:pt>
                <c:pt idx="14">
                  <c:v>-0.44667667945433531</c:v>
                </c:pt>
                <c:pt idx="15">
                  <c:v>-0.44770864451402198</c:v>
                </c:pt>
                <c:pt idx="16">
                  <c:v>-0.44737010251807019</c:v>
                </c:pt>
                <c:pt idx="17">
                  <c:v>-0.44594998433037908</c:v>
                </c:pt>
                <c:pt idx="18">
                  <c:v>-0.44363066432816511</c:v>
                </c:pt>
                <c:pt idx="19">
                  <c:v>-0.44053331994089179</c:v>
                </c:pt>
                <c:pt idx="20">
                  <c:v>-0.43674191504506976</c:v>
                </c:pt>
                <c:pt idx="21">
                  <c:v>-0.43231672450408615</c:v>
                </c:pt>
                <c:pt idx="22">
                  <c:v>-0.42730236847619718</c:v>
                </c:pt>
                <c:pt idx="23">
                  <c:v>-0.42173279530408125</c:v>
                </c:pt>
                <c:pt idx="24">
                  <c:v>-0.41563448608565673</c:v>
                </c:pt>
                <c:pt idx="25">
                  <c:v>-0.40902858048003532</c:v>
                </c:pt>
                <c:pt idx="26">
                  <c:v>-0.40193232522555478</c:v>
                </c:pt>
                <c:pt idx="27">
                  <c:v>-0.39436008455364691</c:v>
                </c:pt>
                <c:pt idx="28">
                  <c:v>-0.38632405970333961</c:v>
                </c:pt>
                <c:pt idx="29">
                  <c:v>-0.37783481075797365</c:v>
                </c:pt>
                <c:pt idx="30">
                  <c:v>-0.36890164135245523</c:v>
                </c:pt>
                <c:pt idx="31">
                  <c:v>-0.35953288647631149</c:v>
                </c:pt>
                <c:pt idx="32">
                  <c:v>-0.34973613064418818</c:v>
                </c:pt>
                <c:pt idx="33">
                  <c:v>-0.33951837526551981</c:v>
                </c:pt>
                <c:pt idx="34">
                  <c:v>-0.32888616843563478</c:v>
                </c:pt>
                <c:pt idx="35">
                  <c:v>-0.31784570657426348</c:v>
                </c:pt>
                <c:pt idx="36">
                  <c:v>-0.30640291472538767</c:v>
                </c:pt>
                <c:pt idx="37">
                  <c:v>-0.29456351050773821</c:v>
                </c:pt>
                <c:pt idx="38">
                  <c:v>-0.28233305541270254</c:v>
                </c:pt>
                <c:pt idx="39">
                  <c:v>-0.26971699621892553</c:v>
                </c:pt>
                <c:pt idx="40">
                  <c:v>-0.25672069861932789</c:v>
                </c:pt>
                <c:pt idx="41">
                  <c:v>-0.24334947466166509</c:v>
                </c:pt>
                <c:pt idx="42">
                  <c:v>-0.22960860523677779</c:v>
                </c:pt>
                <c:pt idx="43">
                  <c:v>-0.21550335857373493</c:v>
                </c:pt>
                <c:pt idx="44">
                  <c:v>-0.20103900549322598</c:v>
                </c:pt>
                <c:pt idx="45">
                  <c:v>-0.18622083201207443</c:v>
                </c:pt>
                <c:pt idx="46">
                  <c:v>-0.17105414976993047</c:v>
                </c:pt>
                <c:pt idx="47">
                  <c:v>-0.15554430465488914</c:v>
                </c:pt>
                <c:pt idx="48">
                  <c:v>-0.13969668393118934</c:v>
                </c:pt>
                <c:pt idx="49">
                  <c:v>-0.12351672211440383</c:v>
                </c:pt>
                <c:pt idx="50">
                  <c:v>-0.10700990579387355</c:v>
                </c:pt>
                <c:pt idx="51">
                  <c:v>-9.0181777565854451E-2</c:v>
                </c:pt>
                <c:pt idx="52">
                  <c:v>-7.3037939211834879E-2</c:v>
                </c:pt>
                <c:pt idx="53">
                  <c:v>-5.5584054233151374E-2</c:v>
                </c:pt>
                <c:pt idx="54">
                  <c:v>-3.7825849834193744E-2</c:v>
                </c:pt>
                <c:pt idx="55">
                  <c:v>-1.9769118431176534E-2</c:v>
                </c:pt>
                <c:pt idx="56">
                  <c:v>-1.419718750968979E-3</c:v>
                </c:pt>
                <c:pt idx="57">
                  <c:v>1.7216423425750228E-2</c:v>
                </c:pt>
                <c:pt idx="58">
                  <c:v>3.6133314831184378E-2</c:v>
                </c:pt>
                <c:pt idx="59">
                  <c:v>5.5324894548071941E-2</c:v>
                </c:pt>
                <c:pt idx="60">
                  <c:v>7.4785034085204857E-2</c:v>
                </c:pt>
                <c:pt idx="61">
                  <c:v>9.4507537662516419E-2</c:v>
                </c:pt>
                <c:pt idx="62">
                  <c:v>0.11448614268146615</c:v>
                </c:pt>
                <c:pt idx="63">
                  <c:v>0.13471452035981657</c:v>
                </c:pt>
                <c:pt idx="64">
                  <c:v>0.1551862765127352</c:v>
                </c:pt>
                <c:pt idx="65">
                  <c:v>0.1758949524645434</c:v>
                </c:pt>
                <c:pt idx="66">
                  <c:v>0.19683402607746253</c:v>
                </c:pt>
                <c:pt idx="67">
                  <c:v>0.21799691288542603</c:v>
                </c:pt>
                <c:pt idx="68">
                  <c:v>0.23937696732248534</c:v>
                </c:pt>
                <c:pt idx="69">
                  <c:v>0.26096748403658876</c:v>
                </c:pt>
                <c:pt idx="70">
                  <c:v>0.28276169928058081</c:v>
                </c:pt>
                <c:pt idx="71">
                  <c:v>0.30475279237317693</c:v>
                </c:pt>
                <c:pt idx="72">
                  <c:v>0.32693388722346201</c:v>
                </c:pt>
                <c:pt idx="73">
                  <c:v>0.34929805391313007</c:v>
                </c:pt>
                <c:pt idx="74">
                  <c:v>0.37183831033126813</c:v>
                </c:pt>
                <c:pt idx="75">
                  <c:v>0.39454762385698833</c:v>
                </c:pt>
                <c:pt idx="76">
                  <c:v>0.41741891308563911</c:v>
                </c:pt>
                <c:pt idx="77">
                  <c:v>0.44044504959472025</c:v>
                </c:pt>
                <c:pt idx="78">
                  <c:v>0.46361885974591938</c:v>
                </c:pt>
                <c:pt idx="79">
                  <c:v>0.48693312651999943</c:v>
                </c:pt>
                <c:pt idx="80">
                  <c:v>0.51038059138148406</c:v>
                </c:pt>
                <c:pt idx="81">
                  <c:v>0.53395395617031138</c:v>
                </c:pt>
                <c:pt idx="82">
                  <c:v>0.55764588501779333</c:v>
                </c:pt>
                <c:pt idx="83">
                  <c:v>0.58144900628438334</c:v>
                </c:pt>
                <c:pt idx="84">
                  <c:v>0.60535591451687643</c:v>
                </c:pt>
                <c:pt idx="85">
                  <c:v>0.62935917242277628</c:v>
                </c:pt>
                <c:pt idx="86">
                  <c:v>0.65345131285966962</c:v>
                </c:pt>
                <c:pt idx="87">
                  <c:v>0.67762484083749897</c:v>
                </c:pt>
                <c:pt idx="88">
                  <c:v>0.70187223553171296</c:v>
                </c:pt>
                <c:pt idx="89">
                  <c:v>0.72618595230530214</c:v>
                </c:pt>
                <c:pt idx="90">
                  <c:v>0.75055842473777246</c:v>
                </c:pt>
                <c:pt idx="91">
                  <c:v>0.77498206665912051</c:v>
                </c:pt>
                <c:pt idx="92">
                  <c:v>0.79944927418690503</c:v>
                </c:pt>
                <c:pt idx="93">
                  <c:v>0.82395242776448874</c:v>
                </c:pt>
                <c:pt idx="94">
                  <c:v>0.84848389419852588</c:v>
                </c:pt>
                <c:pt idx="95">
                  <c:v>0.87303602869374686</c:v>
                </c:pt>
                <c:pt idx="96">
                  <c:v>0.89760117688306307</c:v>
                </c:pt>
                <c:pt idx="97">
                  <c:v>0.92217167685096524</c:v>
                </c:pt>
                <c:pt idx="98">
                  <c:v>0.94673986114814468</c:v>
                </c:pt>
                <c:pt idx="99">
                  <c:v>0.97129805879518738</c:v>
                </c:pt>
                <c:pt idx="100">
                  <c:v>0.99583859727313373</c:v>
                </c:pt>
                <c:pt idx="101">
                  <c:v>1.0203538044985794</c:v>
                </c:pt>
                <c:pt idx="102">
                  <c:v>1.0448360107809143</c:v>
                </c:pt>
                <c:pt idx="103">
                  <c:v>1.0692775507591525</c:v>
                </c:pt>
                <c:pt idx="104">
                  <c:v>1.0936707653156903</c:v>
                </c:pt>
                <c:pt idx="105">
                  <c:v>1.1180080034641418</c:v>
                </c:pt>
                <c:pt idx="106">
                  <c:v>1.1422816242082696</c:v>
                </c:pt>
                <c:pt idx="107">
                  <c:v>1.1664839983687816</c:v>
                </c:pt>
                <c:pt idx="108">
                  <c:v>1.1906075103745726</c:v>
                </c:pt>
                <c:pt idx="109">
                  <c:v>1.2146445600147218</c:v>
                </c:pt>
                <c:pt idx="110">
                  <c:v>1.238587564147273</c:v>
                </c:pt>
                <c:pt idx="111">
                  <c:v>1.2624289583605028</c:v>
                </c:pt>
                <c:pt idx="112">
                  <c:v>1.2861611985820296</c:v>
                </c:pt>
                <c:pt idx="113">
                  <c:v>1.3097767626306875</c:v>
                </c:pt>
                <c:pt idx="114">
                  <c:v>1.3332681517056579</c:v>
                </c:pt>
                <c:pt idx="115">
                  <c:v>1.3566278918067964</c:v>
                </c:pt>
                <c:pt idx="116">
                  <c:v>1.3798485350795509</c:v>
                </c:pt>
                <c:pt idx="117">
                  <c:v>1.4029226610771555</c:v>
                </c:pt>
                <c:pt idx="118">
                  <c:v>1.4258428779320729</c:v>
                </c:pt>
                <c:pt idx="119">
                  <c:v>1.4486018234277844</c:v>
                </c:pt>
                <c:pt idx="120">
                  <c:v>1.4711921659610638</c:v>
                </c:pt>
                <c:pt idx="121">
                  <c:v>1.4936066053837702</c:v>
                </c:pt>
                <c:pt idx="122">
                  <c:v>1.5158378737119438</c:v>
                </c:pt>
                <c:pt idx="123">
                  <c:v>1.5378787356885404</c:v>
                </c:pt>
                <c:pt idx="124">
                  <c:v>1.5597219891845298</c:v>
                </c:pt>
                <c:pt idx="125">
                  <c:v>1.5813604654211704</c:v>
                </c:pt>
                <c:pt idx="126">
                  <c:v>1.6027870289941406</c:v>
                </c:pt>
                <c:pt idx="127">
                  <c:v>1.6239945776777116</c:v>
                </c:pt>
                <c:pt idx="128">
                  <c:v>1.6449760419842978</c:v>
                </c:pt>
                <c:pt idx="129">
                  <c:v>1.6657243844513883</c:v>
                </c:pt>
                <c:pt idx="130">
                  <c:v>1.6862325986240621</c:v>
                </c:pt>
                <c:pt idx="131">
                  <c:v>1.7064937076968125</c:v>
                </c:pt>
                <c:pt idx="132">
                  <c:v>1.7265007627732394</c:v>
                </c:pt>
                <c:pt idx="133">
                  <c:v>1.7462468406961225</c:v>
                </c:pt>
                <c:pt idx="134">
                  <c:v>1.7657250413933052</c:v>
                </c:pt>
                <c:pt idx="135">
                  <c:v>1.7849284846765219</c:v>
                </c:pt>
                <c:pt idx="136">
                  <c:v>1.8038503064205367</c:v>
                </c:pt>
                <c:pt idx="137">
                  <c:v>1.8224836540384119</c:v>
                </c:pt>
                <c:pt idx="138">
                  <c:v>1.8408216811550746</c:v>
                </c:pt>
                <c:pt idx="139">
                  <c:v>1.8588575413651465</c:v>
                </c:pt>
                <c:pt idx="140">
                  <c:v>1.8765843809416336</c:v>
                </c:pt>
                <c:pt idx="141">
                  <c:v>1.8939953303389738</c:v>
                </c:pt>
                <c:pt idx="142">
                  <c:v>1.9110834943061707</c:v>
                </c:pt>
                <c:pt idx="143">
                  <c:v>1.9278419403922915</c:v>
                </c:pt>
                <c:pt idx="144">
                  <c:v>1.9442636855861517</c:v>
                </c:pt>
                <c:pt idx="145">
                  <c:v>1.960341680782852</c:v>
                </c:pt>
                <c:pt idx="146">
                  <c:v>1.9760687927098606</c:v>
                </c:pt>
                <c:pt idx="147">
                  <c:v>1.9914377828718606</c:v>
                </c:pt>
                <c:pt idx="148">
                  <c:v>2.0064412829830913</c:v>
                </c:pt>
                <c:pt idx="149">
                  <c:v>2.0210717662439559</c:v>
                </c:pt>
                <c:pt idx="150">
                  <c:v>2.0353215136793796</c:v>
                </c:pt>
                <c:pt idx="151">
                  <c:v>2.0491825745822734</c:v>
                </c:pt>
                <c:pt idx="152">
                  <c:v>2.0626467198863367</c:v>
                </c:pt>
                <c:pt idx="153">
                  <c:v>2.0757053870152298</c:v>
                </c:pt>
                <c:pt idx="154">
                  <c:v>2.0883496144020679</c:v>
                </c:pt>
                <c:pt idx="155">
                  <c:v>2.1005699634205066</c:v>
                </c:pt>
                <c:pt idx="156">
                  <c:v>2.1123564248841653</c:v>
                </c:pt>
                <c:pt idx="157">
                  <c:v>2.1236983065105783</c:v>
                </c:pt>
                <c:pt idx="158">
                  <c:v>2.1345840967484611</c:v>
                </c:pt>
                <c:pt idx="159">
                  <c:v>2.1450012990477125</c:v>
                </c:pt>
                <c:pt idx="160">
                  <c:v>2.1549362288905725</c:v>
                </c:pt>
                <c:pt idx="161">
                  <c:v>2.1643737635289533</c:v>
                </c:pt>
                <c:pt idx="162">
                  <c:v>2.1732970311408448</c:v>
                </c:pt>
                <c:pt idx="163">
                  <c:v>2.1816870216680897</c:v>
                </c:pt>
                <c:pt idx="164">
                  <c:v>2.1895220953954793</c:v>
                </c:pt>
                <c:pt idx="165">
                  <c:v>2.1967773565754891</c:v>
                </c:pt>
                <c:pt idx="166">
                  <c:v>2.2034238468690237</c:v>
                </c:pt>
                <c:pt idx="167">
                  <c:v>2.209427495155829</c:v>
                </c:pt>
                <c:pt idx="168">
                  <c:v>2.2147477333508876</c:v>
                </c:pt>
                <c:pt idx="169">
                  <c:v>2.2193356473637973</c:v>
                </c:pt>
                <c:pt idx="170">
                  <c:v>2.2231314701794385</c:v>
                </c:pt>
                <c:pt idx="171">
                  <c:v>2.2260611265169512</c:v>
                </c:pt>
                <c:pt idx="172">
                  <c:v>2.2280313817394144</c:v>
                </c:pt>
                <c:pt idx="173">
                  <c:v>2.2289228886446391</c:v>
                </c:pt>
                <c:pt idx="174">
                  <c:v>2.2285799843998464</c:v>
                </c:pt>
                <c:pt idx="175">
                  <c:v>2.2267953111061933</c:v>
                </c:pt>
                <c:pt idx="176">
                  <c:v>2.2232859031301473</c:v>
                </c:pt>
                <c:pt idx="177">
                  <c:v>2.2176546321202726</c:v>
                </c:pt>
                <c:pt idx="178">
                  <c:v>2.2093253068126439</c:v>
                </c:pt>
                <c:pt idx="179">
                  <c:v>2.19742758508362</c:v>
                </c:pt>
                <c:pt idx="180">
                  <c:v>2.1805793100399038</c:v>
                </c:pt>
                <c:pt idx="181">
                  <c:v>2.1564396237237364</c:v>
                </c:pt>
                <c:pt idx="182">
                  <c:v>2.1206856803554199</c:v>
                </c:pt>
                <c:pt idx="183">
                  <c:v>2.0642780007249026</c:v>
                </c:pt>
                <c:pt idx="184">
                  <c:v>1.9641300196775877</c:v>
                </c:pt>
                <c:pt idx="185">
                  <c:v>1.7303945055268732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BE2-4D2D-B92E-5258B75FB42F}"/>
            </c:ext>
          </c:extLst>
        </c:ser>
        <c:ser>
          <c:idx val="8"/>
          <c:order val="3"/>
          <c:tx>
            <c:v>thetaCM(Ex4)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Calculation1!$AM$6:$AM$406</c:f>
              <c:numCache>
                <c:formatCode>General</c:formatCode>
                <c:ptCount val="401"/>
                <c:pt idx="0">
                  <c:v>#N/A</c:v>
                </c:pt>
                <c:pt idx="1">
                  <c:v>-0.31049541906582689</c:v>
                </c:pt>
                <c:pt idx="2">
                  <c:v>-0.34834389073412453</c:v>
                </c:pt>
                <c:pt idx="3">
                  <c:v>-0.3699542928857118</c:v>
                </c:pt>
                <c:pt idx="4">
                  <c:v>-0.38465672501103171</c:v>
                </c:pt>
                <c:pt idx="5">
                  <c:v>-0.39544577987703439</c:v>
                </c:pt>
                <c:pt idx="6">
                  <c:v>-0.40372189447756668</c:v>
                </c:pt>
                <c:pt idx="7">
                  <c:v>-0.41025871355518218</c:v>
                </c:pt>
                <c:pt idx="8">
                  <c:v>-0.41552797618771531</c:v>
                </c:pt>
                <c:pt idx="9">
                  <c:v>-0.41983722027456039</c:v>
                </c:pt>
                <c:pt idx="10">
                  <c:v>-0.42339700027271482</c:v>
                </c:pt>
                <c:pt idx="11">
                  <c:v>-0.42635702234890083</c:v>
                </c:pt>
                <c:pt idx="12">
                  <c:v>-0.42882699720659229</c:v>
                </c:pt>
                <c:pt idx="13">
                  <c:v>-0.43439552933883463</c:v>
                </c:pt>
                <c:pt idx="14">
                  <c:v>-0.43723503183817636</c:v>
                </c:pt>
                <c:pt idx="15">
                  <c:v>-0.43823642100255022</c:v>
                </c:pt>
                <c:pt idx="16">
                  <c:v>-0.43788235940978781</c:v>
                </c:pt>
                <c:pt idx="17">
                  <c:v>-0.43645818891821692</c:v>
                </c:pt>
                <c:pt idx="18">
                  <c:v>-0.43414399109631535</c:v>
                </c:pt>
                <c:pt idx="19">
                  <c:v>-0.43105940881533017</c:v>
                </c:pt>
                <c:pt idx="20">
                  <c:v>-0.42728733862565921</c:v>
                </c:pt>
                <c:pt idx="21">
                  <c:v>-0.42288728851588048</c:v>
                </c:pt>
                <c:pt idx="22">
                  <c:v>-0.4179033119593466</c:v>
                </c:pt>
                <c:pt idx="23">
                  <c:v>-0.41236892805694786</c:v>
                </c:pt>
                <c:pt idx="24">
                  <c:v>-0.40631028546871678</c:v>
                </c:pt>
                <c:pt idx="25">
                  <c:v>-0.39974826110864514</c:v>
                </c:pt>
                <c:pt idx="26">
                  <c:v>-0.3926998901041448</c:v>
                </c:pt>
                <c:pt idx="27">
                  <c:v>-0.38517936321481322</c:v>
                </c:pt>
                <c:pt idx="28">
                  <c:v>-0.37719873706310381</c:v>
                </c:pt>
                <c:pt idx="29">
                  <c:v>-0.36876844921891466</c:v>
                </c:pt>
                <c:pt idx="30">
                  <c:v>-0.35989769791665971</c:v>
                </c:pt>
                <c:pt idx="31">
                  <c:v>-0.35059472611665876</c:v>
                </c:pt>
                <c:pt idx="32">
                  <c:v>-0.34086703683322123</c:v>
                </c:pt>
                <c:pt idx="33">
                  <c:v>-0.33072155831926037</c:v>
                </c:pt>
                <c:pt idx="34">
                  <c:v>-0.32016477215943678</c:v>
                </c:pt>
                <c:pt idx="35">
                  <c:v>-0.30920281357614832</c:v>
                </c:pt>
                <c:pt idx="36">
                  <c:v>-0.29784155067419604</c:v>
                </c:pt>
                <c:pt idx="37">
                  <c:v>-0.28608664754880658</c:v>
                </c:pt>
                <c:pt idx="38">
                  <c:v>-0.2739436149058157</c:v>
                </c:pt>
                <c:pt idx="39">
                  <c:v>-0.261417850927322</c:v>
                </c:pt>
                <c:pt idx="40">
                  <c:v>-0.24851467445127925</c:v>
                </c:pt>
                <c:pt idx="41">
                  <c:v>-0.23523935204530744</c:v>
                </c:pt>
                <c:pt idx="42">
                  <c:v>-0.22159712019278252</c:v>
                </c:pt>
                <c:pt idx="43">
                  <c:v>-0.20759320353790314</c:v>
                </c:pt>
                <c:pt idx="44">
                  <c:v>-0.19323282993127858</c:v>
                </c:pt>
                <c:pt idx="45">
                  <c:v>-0.1785212428611663</c:v>
                </c:pt>
                <c:pt idx="46">
                  <c:v>-0.16346371173526447</c:v>
                </c:pt>
                <c:pt idx="47">
                  <c:v>-0.14806554038487313</c:v>
                </c:pt>
                <c:pt idx="48">
                  <c:v>-0.13233207409062081</c:v>
                </c:pt>
                <c:pt idx="49">
                  <c:v>-0.11626870537195025</c:v>
                </c:pt>
                <c:pt idx="50">
                  <c:v>-9.9880878737505646E-2</c:v>
                </c:pt>
                <c:pt idx="51">
                  <c:v>-8.3174094557746339E-2</c:v>
                </c:pt>
                <c:pt idx="52">
                  <c:v>-6.615391219248766E-2</c:v>
                </c:pt>
                <c:pt idx="53">
                  <c:v>-4.8825952483043028E-2</c:v>
                </c:pt>
                <c:pt idx="54">
                  <c:v>-3.1195899700045812E-2</c:v>
                </c:pt>
                <c:pt idx="55">
                  <c:v>-1.326950302292558E-2</c:v>
                </c:pt>
                <c:pt idx="56">
                  <c:v>4.9474223853132422E-3</c:v>
                </c:pt>
                <c:pt idx="57">
                  <c:v>2.3448994654457253E-2</c:v>
                </c:pt>
                <c:pt idx="58">
                  <c:v>4.222926478935566E-2</c:v>
                </c:pt>
                <c:pt idx="59">
                  <c:v>6.1282216519729218E-2</c:v>
                </c:pt>
                <c:pt idx="60">
                  <c:v>8.060176638484319E-2</c:v>
                </c:pt>
                <c:pt idx="61">
                  <c:v>0.10018176402512248</c:v>
                </c:pt>
                <c:pt idx="62">
                  <c:v>0.12001599265674676</c:v>
                </c:pt>
                <c:pt idx="63">
                  <c:v>0.14009816970859362</c:v>
                </c:pt>
                <c:pt idx="64">
                  <c:v>0.16042194760369494</c:v>
                </c:pt>
                <c:pt idx="65">
                  <c:v>0.18098091466973015</c:v>
                </c:pt>
                <c:pt idx="66">
                  <c:v>0.20176859616508142</c:v>
                </c:pt>
                <c:pt idx="67">
                  <c:v>0.22277845540867083</c:v>
                </c:pt>
                <c:pt idx="68">
                  <c:v>0.2440038950032406</c:v>
                </c:pt>
                <c:pt idx="69">
                  <c:v>0.26543825814297239</c:v>
                </c:pt>
                <c:pt idx="70">
                  <c:v>0.2870748299973922</c:v>
                </c:pt>
                <c:pt idx="71">
                  <c:v>0.30890683916440853</c:v>
                </c:pt>
                <c:pt idx="72">
                  <c:v>0.33092745918610955</c:v>
                </c:pt>
                <c:pt idx="73">
                  <c:v>0.35312981012160705</c:v>
                </c:pt>
                <c:pt idx="74">
                  <c:v>0.37550696017179264</c:v>
                </c:pt>
                <c:pt idx="75">
                  <c:v>0.39805192735136447</c:v>
                </c:pt>
                <c:pt idx="76">
                  <c:v>0.42075768120390661</c:v>
                </c:pt>
                <c:pt idx="77">
                  <c:v>0.44361714455618811</c:v>
                </c:pt>
                <c:pt idx="78">
                  <c:v>0.46662319530814023</c:v>
                </c:pt>
                <c:pt idx="79">
                  <c:v>0.48976866825527615</c:v>
                </c:pt>
                <c:pt idx="80">
                  <c:v>0.51304635694053435</c:v>
                </c:pt>
                <c:pt idx="81">
                  <c:v>0.5364490155327406</c:v>
                </c:pt>
                <c:pt idx="82">
                  <c:v>0.5599693607290599</c:v>
                </c:pt>
                <c:pt idx="83">
                  <c:v>0.58360007367895572</c:v>
                </c:pt>
                <c:pt idx="84">
                  <c:v>0.60733380192731168</c:v>
                </c:pt>
                <c:pt idx="85">
                  <c:v>0.63116316137446293</c:v>
                </c:pt>
                <c:pt idx="86">
                  <c:v>0.65508073825099988</c:v>
                </c:pt>
                <c:pt idx="87">
                  <c:v>0.67907909110525233</c:v>
                </c:pt>
                <c:pt idx="88">
                  <c:v>0.70315075280144534</c:v>
                </c:pt>
                <c:pt idx="89">
                  <c:v>0.72728823252655439</c:v>
                </c:pt>
                <c:pt idx="90">
                  <c:v>0.75148401780391605</c:v>
                </c:pt>
                <c:pt idx="91">
                  <c:v>0.77573057651168331</c:v>
                </c:pt>
                <c:pt idx="92">
                  <c:v>0.80002035890421908</c:v>
                </c:pt>
                <c:pt idx="93">
                  <c:v>0.82434579963451737</c:v>
                </c:pt>
                <c:pt idx="94">
                  <c:v>0.8486993197757382</c:v>
                </c:pt>
                <c:pt idx="95">
                  <c:v>0.87307332883991517</c:v>
                </c:pt>
                <c:pt idx="96">
                  <c:v>0.89746022679186321</c:v>
                </c:pt>
                <c:pt idx="97">
                  <c:v>0.92185240605627372</c:v>
                </c:pt>
                <c:pt idx="98">
                  <c:v>0.94624225351592728</c:v>
                </c:pt>
                <c:pt idx="99">
                  <c:v>0.97062215249888373</c:v>
                </c:pt>
                <c:pt idx="100">
                  <c:v>0.99498448475244428</c:v>
                </c:pt>
                <c:pt idx="101">
                  <c:v>1.0193216324015706</c:v>
                </c:pt>
                <c:pt idx="102">
                  <c:v>1.0436259798893543</c:v>
                </c:pt>
                <c:pt idx="103">
                  <c:v>1.0678899158970034</c:v>
                </c:pt>
                <c:pt idx="104">
                  <c:v>1.0921058352406752</c:v>
                </c:pt>
                <c:pt idx="105">
                  <c:v>1.1162661407423151</c:v>
                </c:pt>
                <c:pt idx="106">
                  <c:v>1.1403632450715151</c:v>
                </c:pt>
                <c:pt idx="107">
                  <c:v>1.1643895725551643</c:v>
                </c:pt>
                <c:pt idx="108">
                  <c:v>1.1883375609514764</c:v>
                </c:pt>
                <c:pt idx="109">
                  <c:v>1.2121996631846876</c:v>
                </c:pt>
                <c:pt idx="110">
                  <c:v>1.235968349036471</c:v>
                </c:pt>
                <c:pt idx="111">
                  <c:v>1.259636106789755</c:v>
                </c:pt>
                <c:pt idx="112">
                  <c:v>1.2831954448202914</c:v>
                </c:pt>
                <c:pt idx="113">
                  <c:v>1.3066388931309108</c:v>
                </c:pt>
                <c:pt idx="114">
                  <c:v>1.3299590048229237</c:v>
                </c:pt>
                <c:pt idx="115">
                  <c:v>1.3531483574986229</c:v>
                </c:pt>
                <c:pt idx="116">
                  <c:v>1.3761995545882497</c:v>
                </c:pt>
                <c:pt idx="117">
                  <c:v>1.3991052265941131</c:v>
                </c:pt>
                <c:pt idx="118">
                  <c:v>1.4218580322438115</c:v>
                </c:pt>
                <c:pt idx="119">
                  <c:v>1.4444506595436388</c:v>
                </c:pt>
                <c:pt idx="120">
                  <c:v>1.4668758267222937</c:v>
                </c:pt>
                <c:pt idx="121">
                  <c:v>1.4891262830539034</c:v>
                </c:pt>
                <c:pt idx="122">
                  <c:v>1.5111948095481178</c:v>
                </c:pt>
                <c:pt idx="123">
                  <c:v>1.5330742194935809</c:v>
                </c:pt>
                <c:pt idx="124">
                  <c:v>1.5547573588394654</c:v>
                </c:pt>
                <c:pt idx="125">
                  <c:v>1.5762371063978451</c:v>
                </c:pt>
                <c:pt idx="126">
                  <c:v>1.5975063738475379</c:v>
                </c:pt>
                <c:pt idx="127">
                  <c:v>1.6185581055175491</c:v>
                </c:pt>
                <c:pt idx="128">
                  <c:v>1.6393852779253839</c:v>
                </c:pt>
                <c:pt idx="129">
                  <c:v>1.6599808990421749</c:v>
                </c:pt>
                <c:pt idx="130">
                  <c:v>1.6803380072527268</c:v>
                </c:pt>
                <c:pt idx="131">
                  <c:v>1.7004496699741152</c:v>
                </c:pt>
                <c:pt idx="132">
                  <c:v>1.720308981891302</c:v>
                </c:pt>
                <c:pt idx="133">
                  <c:v>1.7399090627621234</c:v>
                </c:pt>
                <c:pt idx="134">
                  <c:v>1.7592430547369622</c:v>
                </c:pt>
                <c:pt idx="135">
                  <c:v>1.7783041191300497</c:v>
                </c:pt>
                <c:pt idx="136">
                  <c:v>1.7970854325695695</c:v>
                </c:pt>
                <c:pt idx="137">
                  <c:v>1.8155801824421498</c:v>
                </c:pt>
                <c:pt idx="138">
                  <c:v>1.8337815615336484</c:v>
                </c:pt>
                <c:pt idx="139">
                  <c:v>1.8516827617518661</c:v>
                </c:pt>
                <c:pt idx="140">
                  <c:v>1.8692769667974276</c:v>
                </c:pt>
                <c:pt idx="141">
                  <c:v>1.8865573436258747</c:v>
                </c:pt>
                <c:pt idx="142">
                  <c:v>1.9035170325161967</c:v>
                </c:pt>
                <c:pt idx="143">
                  <c:v>1.9201491355274576</c:v>
                </c:pt>
                <c:pt idx="144">
                  <c:v>1.9364467030846075</c:v>
                </c:pt>
                <c:pt idx="145">
                  <c:v>1.9524027183852843</c:v>
                </c:pt>
                <c:pt idx="146">
                  <c:v>1.968010079259247</c:v>
                </c:pt>
                <c:pt idx="147">
                  <c:v>1.9832615770384108</c:v>
                </c:pt>
                <c:pt idx="148">
                  <c:v>1.9981498719047008</c:v>
                </c:pt>
                <c:pt idx="149">
                  <c:v>2.0126674640706428</c:v>
                </c:pt>
                <c:pt idx="150">
                  <c:v>2.0268066600079533</c:v>
                </c:pt>
                <c:pt idx="151">
                  <c:v>2.0405595327647146</c:v>
                </c:pt>
                <c:pt idx="152">
                  <c:v>2.0539178751919924</c:v>
                </c:pt>
                <c:pt idx="153">
                  <c:v>2.0668731446227255</c:v>
                </c:pt>
                <c:pt idx="154">
                  <c:v>2.0794163971916033</c:v>
                </c:pt>
                <c:pt idx="155">
                  <c:v>2.091538209530639</c:v>
                </c:pt>
                <c:pt idx="156">
                  <c:v>2.1032285849888948</c:v>
                </c:pt>
                <c:pt idx="157">
                  <c:v>2.1144768407619967</c:v>
                </c:pt>
                <c:pt idx="158">
                  <c:v>2.1252714713167187</c:v>
                </c:pt>
                <c:pt idx="159">
                  <c:v>2.1355999821725886</c:v>
                </c:pt>
                <c:pt idx="160">
                  <c:v>2.145448686336175</c:v>
                </c:pt>
                <c:pt idx="161">
                  <c:v>2.1548024533031347</c:v>
                </c:pt>
                <c:pt idx="162">
                  <c:v>2.1636443973011428</c:v>
                </c:pt>
                <c:pt idx="163">
                  <c:v>2.1719554869825686</c:v>
                </c:pt>
                <c:pt idx="164">
                  <c:v>2.1797140525542678</c:v>
                </c:pt>
                <c:pt idx="165">
                  <c:v>2.1868951575489133</c:v>
                </c:pt>
                <c:pt idx="166">
                  <c:v>2.1934697898689253</c:v>
                </c:pt>
                <c:pt idx="167">
                  <c:v>2.199403808459337</c:v>
                </c:pt>
                <c:pt idx="168">
                  <c:v>2.2046565549619479</c:v>
                </c:pt>
                <c:pt idx="169">
                  <c:v>2.2091789990714732</c:v>
                </c:pt>
                <c:pt idx="170">
                  <c:v>2.2129112239494737</c:v>
                </c:pt>
                <c:pt idx="171">
                  <c:v>2.2157789602010904</c:v>
                </c:pt>
                <c:pt idx="172">
                  <c:v>2.2176887195940349</c:v>
                </c:pt>
                <c:pt idx="173">
                  <c:v>2.218520819741868</c:v>
                </c:pt>
                <c:pt idx="174">
                  <c:v>2.2181191480013847</c:v>
                </c:pt>
                <c:pt idx="175">
                  <c:v>2.216275731130414</c:v>
                </c:pt>
                <c:pt idx="176">
                  <c:v>2.2127067413113708</c:v>
                </c:pt>
                <c:pt idx="177">
                  <c:v>2.2070138056450483</c:v>
                </c:pt>
                <c:pt idx="178">
                  <c:v>2.1986188681112631</c:v>
                </c:pt>
                <c:pt idx="179">
                  <c:v>2.186648656744</c:v>
                </c:pt>
                <c:pt idx="180">
                  <c:v>2.1697161175771993</c:v>
                </c:pt>
                <c:pt idx="181">
                  <c:v>2.1454714942534223</c:v>
                </c:pt>
                <c:pt idx="182">
                  <c:v>2.1095737342049121</c:v>
                </c:pt>
                <c:pt idx="183">
                  <c:v>2.0529386650009984</c:v>
                </c:pt>
                <c:pt idx="184">
                  <c:v>1.9523287762492769</c:v>
                </c:pt>
                <c:pt idx="185">
                  <c:v>1.7167877383132977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Calculation1!$AD$6:$AD$406</c:f>
              <c:numCache>
                <c:formatCode>General</c:formatCode>
                <c:ptCount val="401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BE2-4D2D-B92E-5258B75FB42F}"/>
            </c:ext>
          </c:extLst>
        </c:ser>
        <c:ser>
          <c:idx val="9"/>
          <c:order val="4"/>
          <c:tx>
            <c:v>thetaCM(Ex5)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Calculation1!$AO$6:$AO$406</c:f>
              <c:numCache>
                <c:formatCode>General</c:formatCode>
                <c:ptCount val="401"/>
                <c:pt idx="0">
                  <c:v>#N/A</c:v>
                </c:pt>
                <c:pt idx="1">
                  <c:v>-0.2697340079360116</c:v>
                </c:pt>
                <c:pt idx="2">
                  <c:v>-0.30861656584043995</c:v>
                </c:pt>
                <c:pt idx="3">
                  <c:v>-0.32958445812642945</c:v>
                </c:pt>
                <c:pt idx="4">
                  <c:v>-0.34363298038333651</c:v>
                </c:pt>
                <c:pt idx="5">
                  <c:v>-0.3538670493435917</c:v>
                </c:pt>
                <c:pt idx="6">
                  <c:v>-0.36168296640850689</c:v>
                </c:pt>
                <c:pt idx="7">
                  <c:v>-0.36783735528197065</c:v>
                </c:pt>
                <c:pt idx="8">
                  <c:v>-0.37278637159255218</c:v>
                </c:pt>
                <c:pt idx="9">
                  <c:v>-0.37682520924674939</c:v>
                </c:pt>
                <c:pt idx="10">
                  <c:v>-0.38015493949924439</c:v>
                </c:pt>
                <c:pt idx="11">
                  <c:v>-0.38291799424070699</c:v>
                </c:pt>
                <c:pt idx="12">
                  <c:v>-0.3852184604129873</c:v>
                </c:pt>
                <c:pt idx="13">
                  <c:v>-0.39037437971821548</c:v>
                </c:pt>
                <c:pt idx="14">
                  <c:v>-0.39295629323559755</c:v>
                </c:pt>
                <c:pt idx="15">
                  <c:v>-0.39380270442111442</c:v>
                </c:pt>
                <c:pt idx="16">
                  <c:v>-0.39336696775172569</c:v>
                </c:pt>
                <c:pt idx="17">
                  <c:v>-0.39191677375849121</c:v>
                </c:pt>
                <c:pt idx="18">
                  <c:v>-0.38962093674004317</c:v>
                </c:pt>
                <c:pt idx="19">
                  <c:v>-0.38659156325600952</c:v>
                </c:pt>
                <c:pt idx="20">
                  <c:v>-0.38290631100802874</c:v>
                </c:pt>
                <c:pt idx="21">
                  <c:v>-0.3786209258051228</c:v>
                </c:pt>
                <c:pt idx="22">
                  <c:v>-0.37377668251334806</c:v>
                </c:pt>
                <c:pt idx="23">
                  <c:v>-0.36840499676037414</c:v>
                </c:pt>
                <c:pt idx="24">
                  <c:v>-0.36253038918096969</c:v>
                </c:pt>
                <c:pt idx="25">
                  <c:v>-0.35617245094026612</c:v>
                </c:pt>
                <c:pt idx="26">
                  <c:v>-0.34934718255594815</c:v>
                </c:pt>
                <c:pt idx="27">
                  <c:v>-0.3420679275142493</c:v>
                </c:pt>
                <c:pt idx="28">
                  <c:v>-0.33434603692718035</c:v>
                </c:pt>
                <c:pt idx="29">
                  <c:v>-0.32619135147626988</c:v>
                </c:pt>
                <c:pt idx="30">
                  <c:v>-0.31761255663960891</c:v>
                </c:pt>
                <c:pt idx="31">
                  <c:v>-0.30861744839220245</c:v>
                </c:pt>
                <c:pt idx="32">
                  <c:v>-0.29921313458677945</c:v>
                </c:pt>
                <c:pt idx="33">
                  <c:v>-0.28940618941723761</c:v>
                </c:pt>
                <c:pt idx="34">
                  <c:v>-0.27920277318084374</c:v>
                </c:pt>
                <c:pt idx="35">
                  <c:v>-0.2686087260463747</c:v>
                </c:pt>
                <c:pt idx="36">
                  <c:v>-0.25762964212158418</c:v>
                </c:pt>
                <c:pt idx="37">
                  <c:v>-0.24627092842751572</c:v>
                </c:pt>
                <c:pt idx="38">
                  <c:v>-0.2345378521931395</c:v>
                </c:pt>
                <c:pt idx="39">
                  <c:v>-0.22243557902711442</c:v>
                </c:pt>
                <c:pt idx="40">
                  <c:v>-0.20996920390140872</c:v>
                </c:pt>
                <c:pt idx="41">
                  <c:v>-0.1971437764247925</c:v>
                </c:pt>
                <c:pt idx="42">
                  <c:v>-0.18396432154536163</c:v>
                </c:pt>
                <c:pt idx="43">
                  <c:v>-0.17043585656741556</c:v>
                </c:pt>
                <c:pt idx="44">
                  <c:v>-0.15656340517612902</c:v>
                </c:pt>
                <c:pt idx="45">
                  <c:v>-0.14235200901716166</c:v>
                </c:pt>
                <c:pt idx="46">
                  <c:v>-0.12780673726591571</c:v>
                </c:pt>
                <c:pt idx="47">
                  <c:v>-0.11293269453409416</c:v>
                </c:pt>
                <c:pt idx="48">
                  <c:v>-9.7735027393310261E-2</c:v>
                </c:pt>
                <c:pt idx="49">
                  <c:v>-8.2218929742191235E-2</c:v>
                </c:pt>
                <c:pt idx="50">
                  <c:v>-6.6389647201297364E-2</c:v>
                </c:pt>
                <c:pt idx="51">
                  <c:v>-5.0252480686692302E-2</c:v>
                </c:pt>
                <c:pt idx="52">
                  <c:v>-3.3812789286229862E-2</c:v>
                </c:pt>
                <c:pt idx="53">
                  <c:v>-1.7075992541101277E-2</c:v>
                </c:pt>
                <c:pt idx="54">
                  <c:v>-4.7572217800192186E-5</c:v>
                </c:pt>
                <c:pt idx="55">
                  <c:v>1.7266926358459507E-2</c:v>
                </c:pt>
                <c:pt idx="56">
                  <c:v>3.486189334935693E-2</c:v>
                </c:pt>
                <c:pt idx="57">
                  <c:v>5.2731653778032322E-2</c:v>
                </c:pt>
                <c:pt idx="58">
                  <c:v>7.0870467190304903E-2</c:v>
                </c:pt>
                <c:pt idx="59">
                  <c:v>8.9272527566656226E-2</c:v>
                </c:pt>
                <c:pt idx="60">
                  <c:v>0.10793196345441822</c:v>
                </c:pt>
                <c:pt idx="61">
                  <c:v>0.12684283829404672</c:v>
                </c:pt>
                <c:pt idx="62">
                  <c:v>0.14599915091706081</c:v>
                </c:pt>
                <c:pt idx="63">
                  <c:v>0.16539483619634207</c:v>
                </c:pt>
                <c:pt idx="64">
                  <c:v>0.18502376583209931</c:v>
                </c:pt>
                <c:pt idx="65">
                  <c:v>0.20487974925901084</c:v>
                </c:pt>
                <c:pt idx="66">
                  <c:v>0.22495653466192458</c:v>
                </c:pt>
                <c:pt idx="67">
                  <c:v>0.24524781008907956</c:v>
                </c:pt>
                <c:pt idx="68">
                  <c:v>0.26574720465316043</c:v>
                </c:pt>
                <c:pt idx="69">
                  <c:v>0.28644828981164816</c:v>
                </c:pt>
                <c:pt idx="70">
                  <c:v>0.30734458071891085</c:v>
                </c:pt>
                <c:pt idx="71">
                  <c:v>0.32842953764332333</c:v>
                </c:pt>
                <c:pt idx="72">
                  <c:v>0.34969656744342503</c:v>
                </c:pt>
                <c:pt idx="73">
                  <c:v>0.37113902509774782</c:v>
                </c:pt>
                <c:pt idx="74">
                  <c:v>0.39275021528348314</c:v>
                </c:pt>
                <c:pt idx="75">
                  <c:v>0.41452339399961657</c:v>
                </c:pt>
                <c:pt idx="76">
                  <c:v>0.43645177023055348</c:v>
                </c:pt>
                <c:pt idx="77">
                  <c:v>0.45852850764661635</c:v>
                </c:pt>
                <c:pt idx="78">
                  <c:v>0.48074672633807003</c:v>
                </c:pt>
                <c:pt idx="79">
                  <c:v>0.50309950457960917</c:v>
                </c:pt>
                <c:pt idx="80">
                  <c:v>0.52557988062244732</c:v>
                </c:pt>
                <c:pt idx="81">
                  <c:v>0.54818085451134679</c:v>
                </c:pt>
                <c:pt idx="82">
                  <c:v>0.57089538992408417</c:v>
                </c:pt>
                <c:pt idx="83">
                  <c:v>0.59371641603099157</c:v>
                </c:pt>
                <c:pt idx="84">
                  <c:v>0.61663682937233089</c:v>
                </c:pt>
                <c:pt idx="85">
                  <c:v>0.63964949575134633</c:v>
                </c:pt>
                <c:pt idx="86">
                  <c:v>0.66274725214094909</c:v>
                </c:pt>
                <c:pt idx="87">
                  <c:v>0.6859229086020191</c:v>
                </c:pt>
                <c:pt idx="88">
                  <c:v>0.70916925021139543</c:v>
                </c:pt>
                <c:pt idx="89">
                  <c:v>0.73247903899764488</c:v>
                </c:pt>
                <c:pt idx="90">
                  <c:v>0.75584501588273467</c:v>
                </c:pt>
                <c:pt idx="91">
                  <c:v>0.77925990262775247</c:v>
                </c:pt>
                <c:pt idx="92">
                  <c:v>0.80271640378082032</c:v>
                </c:pt>
                <c:pt idx="93">
                  <c:v>0.82620720862534458</c:v>
                </c:pt>
                <c:pt idx="94">
                  <c:v>0.84972499312673067</c:v>
                </c:pt>
                <c:pt idx="95">
                  <c:v>0.87326242187566172</c:v>
                </c:pt>
                <c:pt idx="96">
                  <c:v>0.89681215002601178</c:v>
                </c:pt>
                <c:pt idx="97">
                  <c:v>0.92036682522540736</c:v>
                </c:pt>
                <c:pt idx="98">
                  <c:v>0.94391908953640924</c:v>
                </c:pt>
                <c:pt idx="99">
                  <c:v>0.96746158134619131</c:v>
                </c:pt>
                <c:pt idx="100">
                  <c:v>0.99098693726254627</c:v>
                </c:pt>
                <c:pt idx="101">
                  <c:v>1.0144877939939165</c:v>
                </c:pt>
                <c:pt idx="102">
                  <c:v>1.0379567902110696</c:v>
                </c:pt>
                <c:pt idx="103">
                  <c:v>1.0613865683878958</c:v>
                </c:pt>
                <c:pt idx="104">
                  <c:v>1.0847697766186697</c:v>
                </c:pt>
                <c:pt idx="105">
                  <c:v>1.1080990704089473</c:v>
                </c:pt>
                <c:pt idx="106">
                  <c:v>1.1313671144371149</c:v>
                </c:pt>
                <c:pt idx="107">
                  <c:v>1.154566584283363</c:v>
                </c:pt>
                <c:pt idx="108">
                  <c:v>1.1776901681226681</c:v>
                </c:pt>
                <c:pt idx="109">
                  <c:v>1.2007305683780745</c:v>
                </c:pt>
                <c:pt idx="110">
                  <c:v>1.2236805033302949</c:v>
                </c:pt>
                <c:pt idx="111">
                  <c:v>1.2465327086793168</c:v>
                </c:pt>
                <c:pt idx="112">
                  <c:v>1.2692799390533325</c:v>
                </c:pt>
                <c:pt idx="113">
                  <c:v>1.2919149694598888</c:v>
                </c:pt>
                <c:pt idx="114">
                  <c:v>1.3144305966737011</c:v>
                </c:pt>
                <c:pt idx="115">
                  <c:v>1.3368196405550212</c:v>
                </c:pt>
                <c:pt idx="116">
                  <c:v>1.3590749452918829</c:v>
                </c:pt>
                <c:pt idx="117">
                  <c:v>1.3811893805588498</c:v>
                </c:pt>
                <c:pt idx="118">
                  <c:v>1.4031558425841331</c:v>
                </c:pt>
                <c:pt idx="119">
                  <c:v>1.4249672551160861</c:v>
                </c:pt>
                <c:pt idx="120">
                  <c:v>1.4466165702790925</c:v>
                </c:pt>
                <c:pt idx="121">
                  <c:v>1.4680967693077367</c:v>
                </c:pt>
                <c:pt idx="122">
                  <c:v>1.489400863146892</c:v>
                </c:pt>
                <c:pt idx="123">
                  <c:v>1.5105218929038708</c:v>
                </c:pt>
                <c:pt idx="124">
                  <c:v>1.5314529301371484</c:v>
                </c:pt>
                <c:pt idx="125">
                  <c:v>1.5521870769642365</c:v>
                </c:pt>
                <c:pt idx="126">
                  <c:v>1.5727174659691041</c:v>
                </c:pt>
                <c:pt idx="127">
                  <c:v>1.5930372598870042</c:v>
                </c:pt>
                <c:pt idx="128">
                  <c:v>1.613139651041678</c:v>
                </c:pt>
                <c:pt idx="129">
                  <c:v>1.6330178605065138</c:v>
                </c:pt>
                <c:pt idx="130">
                  <c:v>1.6526651369573737</c:v>
                </c:pt>
                <c:pt idx="131">
                  <c:v>1.672074755180242</c:v>
                </c:pt>
                <c:pt idx="132">
                  <c:v>1.691240014191618</c:v>
                </c:pt>
                <c:pt idx="133">
                  <c:v>1.7101542349233956</c:v>
                </c:pt>
                <c:pt idx="134">
                  <c:v>1.7288107574168006</c:v>
                </c:pt>
                <c:pt idx="135">
                  <c:v>1.7472029374615035</c:v>
                </c:pt>
                <c:pt idx="136">
                  <c:v>1.765324142606097</c:v>
                </c:pt>
                <c:pt idx="137">
                  <c:v>1.7831677474543917</c:v>
                </c:pt>
                <c:pt idx="138">
                  <c:v>1.8007271281481021</c:v>
                </c:pt>
                <c:pt idx="139">
                  <c:v>1.8179956559200074</c:v>
                </c:pt>
                <c:pt idx="140">
                  <c:v>1.8349666895819976</c:v>
                </c:pt>
                <c:pt idx="141">
                  <c:v>1.8516335667888988</c:v>
                </c:pt>
                <c:pt idx="142">
                  <c:v>1.8679895938907733</c:v>
                </c:pt>
                <c:pt idx="143">
                  <c:v>1.8840280341523246</c:v>
                </c:pt>
                <c:pt idx="144">
                  <c:v>1.8997420940769421</c:v>
                </c:pt>
                <c:pt idx="145">
                  <c:v>1.9151249075228962</c:v>
                </c:pt>
                <c:pt idx="146">
                  <c:v>1.9301695172382258</c:v>
                </c:pt>
                <c:pt idx="147">
                  <c:v>1.9448688533661194</c:v>
                </c:pt>
                <c:pt idx="148">
                  <c:v>1.9592157083805724</c:v>
                </c:pt>
                <c:pt idx="149">
                  <c:v>1.9732027077982066</c:v>
                </c:pt>
                <c:pt idx="150">
                  <c:v>1.9868222758705085</c:v>
                </c:pt>
                <c:pt idx="151">
                  <c:v>2.0000665952835583</c:v>
                </c:pt>
                <c:pt idx="152">
                  <c:v>2.0129275596694929</c:v>
                </c:pt>
                <c:pt idx="153">
                  <c:v>2.0253967174518985</c:v>
                </c:pt>
                <c:pt idx="154">
                  <c:v>2.037465205188159</c:v>
                </c:pt>
                <c:pt idx="155">
                  <c:v>2.0491236681112315</c:v>
                </c:pt>
                <c:pt idx="156">
                  <c:v>2.0603621649785553</c:v>
                </c:pt>
                <c:pt idx="157">
                  <c:v>2.0711700535619655</c:v>
                </c:pt>
                <c:pt idx="158">
                  <c:v>2.0815358520974439</c:v>
                </c:pt>
                <c:pt idx="159">
                  <c:v>2.0914470706708919</c:v>
                </c:pt>
                <c:pt idx="160">
                  <c:v>2.1008900047236905</c:v>
                </c:pt>
                <c:pt idx="161">
                  <c:v>2.109849480445992</c:v>
                </c:pt>
                <c:pt idx="162">
                  <c:v>2.1183085385352727</c:v>
                </c:pt>
                <c:pt idx="163">
                  <c:v>2.1262480382663105</c:v>
                </c:pt>
                <c:pt idx="164">
                  <c:v>2.1336461575029015</c:v>
                </c:pt>
                <c:pt idx="165">
                  <c:v>2.1404777553643499</c:v>
                </c:pt>
                <c:pt idx="166">
                  <c:v>2.1467135514920921</c:v>
                </c:pt>
                <c:pt idx="167">
                  <c:v>2.1523190573015416</c:v>
                </c:pt>
                <c:pt idx="168">
                  <c:v>2.1572531671728923</c:v>
                </c:pt>
                <c:pt idx="169">
                  <c:v>2.1614662762506653</c:v>
                </c:pt>
                <c:pt idx="170">
                  <c:v>2.1648977281392225</c:v>
                </c:pt>
                <c:pt idx="171">
                  <c:v>2.1674722963038642</c:v>
                </c:pt>
                <c:pt idx="172">
                  <c:v>2.169095242989258</c:v>
                </c:pt>
                <c:pt idx="173">
                  <c:v>2.1696452349824318</c:v>
                </c:pt>
                <c:pt idx="174">
                  <c:v>2.1689639446337203</c:v>
                </c:pt>
                <c:pt idx="175">
                  <c:v>2.166840368342978</c:v>
                </c:pt>
                <c:pt idx="176">
                  <c:v>2.1629864310313249</c:v>
                </c:pt>
                <c:pt idx="177">
                  <c:v>2.1569976255473358</c:v>
                </c:pt>
                <c:pt idx="178">
                  <c:v>2.1482866968883285</c:v>
                </c:pt>
                <c:pt idx="179">
                  <c:v>2.1359659023410624</c:v>
                </c:pt>
                <c:pt idx="180">
                  <c:v>2.1186239589150229</c:v>
                </c:pt>
                <c:pt idx="181">
                  <c:v>2.0938669733956869</c:v>
                </c:pt>
                <c:pt idx="182">
                  <c:v>2.0572632419952521</c:v>
                </c:pt>
                <c:pt idx="183">
                  <c:v>1.9995046678670281</c:v>
                </c:pt>
                <c:pt idx="184">
                  <c:v>1.8965880963028059</c:v>
                </c:pt>
                <c:pt idx="185">
                  <c:v>1.6516815742430633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Calculation1!$AD$6:$AD$406</c:f>
              <c:numCache>
                <c:formatCode>General</c:formatCode>
                <c:ptCount val="401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2BE2-4D2D-B92E-5258B75FB42F}"/>
            </c:ext>
          </c:extLst>
        </c:ser>
        <c:ser>
          <c:idx val="0"/>
          <c:order val="5"/>
          <c:tx>
            <c:v>thetaCM(Ex1)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Calculation2!$AF$6:$AF$408</c:f>
              <c:numCache>
                <c:formatCode>General</c:formatCode>
                <c:ptCount val="403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BE2-4D2D-B92E-5258B75FB42F}"/>
            </c:ext>
          </c:extLst>
        </c:ser>
        <c:ser>
          <c:idx val="1"/>
          <c:order val="6"/>
          <c:tx>
            <c:v>thetaCM(Ex2)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Calculation2!$AI$6:$AI$408</c:f>
              <c:numCache>
                <c:formatCode>General</c:formatCode>
                <c:ptCount val="403"/>
                <c:pt idx="0">
                  <c:v>#N/A</c:v>
                </c:pt>
                <c:pt idx="1">
                  <c:v>-0.2550569039136123</c:v>
                </c:pt>
                <c:pt idx="2">
                  <c:v>-0.2798686645042347</c:v>
                </c:pt>
                <c:pt idx="3">
                  <c:v>-0.29506424986532193</c:v>
                </c:pt>
                <c:pt idx="4">
                  <c:v>-0.30567734624069315</c:v>
                </c:pt>
                <c:pt idx="5">
                  <c:v>-0.313574797188645</c:v>
                </c:pt>
                <c:pt idx="6">
                  <c:v>-0.31968087236419213</c:v>
                </c:pt>
                <c:pt idx="7">
                  <c:v>-0.3245232201742817</c:v>
                </c:pt>
                <c:pt idx="8">
                  <c:v>-0.32843078827482164</c:v>
                </c:pt>
                <c:pt idx="9">
                  <c:v>-0.33162155145963051</c:v>
                </c:pt>
                <c:pt idx="10">
                  <c:v>-0.33424665061314862</c:v>
                </c:pt>
                <c:pt idx="11">
                  <c:v>-0.33641465542634108</c:v>
                </c:pt>
                <c:pt idx="12">
                  <c:v>-0.33820581015665502</c:v>
                </c:pt>
                <c:pt idx="13">
                  <c:v>-0.34216812168710165</c:v>
                </c:pt>
                <c:pt idx="14">
                  <c:v>-0.3438774816770675</c:v>
                </c:pt>
                <c:pt idx="15">
                  <c:v>-0.34404143753533895</c:v>
                </c:pt>
                <c:pt idx="16">
                  <c:v>-0.34304335396561508</c:v>
                </c:pt>
                <c:pt idx="17">
                  <c:v>-0.34110995529511712</c:v>
                </c:pt>
                <c:pt idx="18">
                  <c:v>-0.33838442968394888</c:v>
                </c:pt>
                <c:pt idx="19">
                  <c:v>-0.33496201563243372</c:v>
                </c:pt>
                <c:pt idx="20">
                  <c:v>-0.33090881061153987</c:v>
                </c:pt>
                <c:pt idx="21">
                  <c:v>-0.32627237447022817</c:v>
                </c:pt>
                <c:pt idx="22">
                  <c:v>-0.32108802707033368</c:v>
                </c:pt>
                <c:pt idx="23">
                  <c:v>-0.31538275341600297</c:v>
                </c:pt>
                <c:pt idx="24">
                  <c:v>-0.30917771473760564</c:v>
                </c:pt>
                <c:pt idx="25">
                  <c:v>-0.30248991404622488</c:v>
                </c:pt>
                <c:pt idx="26">
                  <c:v>-0.29533333089692421</c:v>
                </c:pt>
                <c:pt idx="27">
                  <c:v>-0.28771971284143855</c:v>
                </c:pt>
                <c:pt idx="28">
                  <c:v>-0.279659138940618</c:v>
                </c:pt>
                <c:pt idx="29">
                  <c:v>-0.27116042839080229</c:v>
                </c:pt>
                <c:pt idx="30">
                  <c:v>-0.26223144170950352</c:v>
                </c:pt>
                <c:pt idx="31">
                  <c:v>-0.25287930599849767</c:v>
                </c:pt>
                <c:pt idx="32">
                  <c:v>-0.24311058565142737</c:v>
                </c:pt>
                <c:pt idx="33">
                  <c:v>-0.23293141325966488</c:v>
                </c:pt>
                <c:pt idx="34">
                  <c:v>-0.22234759107497185</c:v>
                </c:pt>
                <c:pt idx="35">
                  <c:v>-0.21136467041313528</c:v>
                </c:pt>
                <c:pt idx="36">
                  <c:v>-0.19998801433636199</c:v>
                </c:pt>
                <c:pt idx="37">
                  <c:v>-0.1882228475227587</c:v>
                </c:pt>
                <c:pt idx="38">
                  <c:v>-0.17607429621866436</c:v>
                </c:pt>
                <c:pt idx="39">
                  <c:v>-0.16354742044304815</c:v>
                </c:pt>
                <c:pt idx="40">
                  <c:v>-0.15064724008556196</c:v>
                </c:pt>
                <c:pt idx="41">
                  <c:v>-0.13737875615241341</c:v>
                </c:pt>
                <c:pt idx="42">
                  <c:v>-0.12374696812676982</c:v>
                </c:pt>
                <c:pt idx="43">
                  <c:v>-0.10975688819505165</c:v>
                </c:pt>
                <c:pt idx="44">
                  <c:v>-9.5413552927671397E-2</c:v>
                </c:pt>
                <c:pt idx="45">
                  <c:v>-8.0722032878645614E-2</c:v>
                </c:pt>
                <c:pt idx="46">
                  <c:v>-6.5687440473103625E-2</c:v>
                </c:pt>
                <c:pt idx="47">
                  <c:v>-5.0314936477844054E-2</c:v>
                </c:pt>
                <c:pt idx="48">
                  <c:v>-3.4609735292462168E-2</c:v>
                </c:pt>
                <c:pt idx="49">
                  <c:v>-1.8577109253343931E-2</c:v>
                </c:pt>
                <c:pt idx="50">
                  <c:v>-2.2223921070679544E-3</c:v>
                </c:pt>
                <c:pt idx="51">
                  <c:v>1.4449018218663831E-2</c:v>
                </c:pt>
                <c:pt idx="52">
                  <c:v>3.143165744115483E-2</c:v>
                </c:pt>
                <c:pt idx="53">
                  <c:v>4.8719993258765672E-2</c:v>
                </c:pt>
                <c:pt idx="54">
                  <c:v>6.6308424124503079E-2</c:v>
                </c:pt>
                <c:pt idx="55">
                  <c:v>8.4191278396745201E-2</c:v>
                </c:pt>
                <c:pt idx="56">
                  <c:v>0.10236281381648307</c:v>
                </c:pt>
                <c:pt idx="57">
                  <c:v>0.12081721726846303</c:v>
                </c:pt>
                <c:pt idx="58">
                  <c:v>0.13954860479021419</c:v>
                </c:pt>
                <c:pt idx="59">
                  <c:v>0.1585510217983899</c:v>
                </c:pt>
                <c:pt idx="60">
                  <c:v>0.1778184435063748</c:v>
                </c:pt>
                <c:pt idx="61">
                  <c:v>0.19734477551087146</c:v>
                </c:pt>
                <c:pt idx="62">
                  <c:v>0.21712385452832167</c:v>
                </c:pt>
                <c:pt idx="63">
                  <c:v>0.2371494492646618</c:v>
                </c:pt>
                <c:pt idx="64">
                  <c:v>0.25741526140411913</c:v>
                </c:pt>
                <c:pt idx="65">
                  <c:v>0.2779149267046383</c:v>
                </c:pt>
                <c:pt idx="66">
                  <c:v>0.29864201618909397</c:v>
                </c:pt>
                <c:pt idx="67">
                  <c:v>0.31959003742281111</c:v>
                </c:pt>
                <c:pt idx="68">
                  <c:v>0.34075243586902915</c:v>
                </c:pt>
                <c:pt idx="69">
                  <c:v>0.36212259631494786</c:v>
                </c:pt>
                <c:pt idx="70">
                  <c:v>0.38369384436180154</c:v>
                </c:pt>
                <c:pt idx="71">
                  <c:v>0.40545944797313666</c:v>
                </c:pt>
                <c:pt idx="72">
                  <c:v>0.42741261907607087</c:v>
                </c:pt>
                <c:pt idx="73">
                  <c:v>0.44954651521083899</c:v>
                </c:pt>
                <c:pt idx="74">
                  <c:v>0.47185424122438335</c:v>
                </c:pt>
                <c:pt idx="75">
                  <c:v>0.49432885100413554</c:v>
                </c:pt>
                <c:pt idx="76">
                  <c:v>0.51696334924846443</c:v>
                </c:pt>
                <c:pt idx="77">
                  <c:v>0.53975069327057146</c:v>
                </c:pt>
                <c:pt idx="78">
                  <c:v>0.56268379483283792</c:v>
                </c:pt>
                <c:pt idx="79">
                  <c:v>0.58575552200886594</c:v>
                </c:pt>
                <c:pt idx="80">
                  <c:v>0.60895870107062477</c:v>
                </c:pt>
                <c:pt idx="81">
                  <c:v>0.63228611839827564</c:v>
                </c:pt>
                <c:pt idx="82">
                  <c:v>0.65573052241038232</c:v>
                </c:pt>
                <c:pt idx="83">
                  <c:v>0.67928462551232649</c:v>
                </c:pt>
                <c:pt idx="84">
                  <c:v>0.70294110606084836</c:v>
                </c:pt>
                <c:pt idx="85">
                  <c:v>0.72669261034269528</c:v>
                </c:pt>
                <c:pt idx="86">
                  <c:v>0.75053175456545362</c:v>
                </c:pt>
                <c:pt idx="87">
                  <c:v>0.77445112685865602</c:v>
                </c:pt>
                <c:pt idx="88">
                  <c:v>0.79844328928332253</c:v>
                </c:pt>
                <c:pt idx="89">
                  <c:v>0.82250077984810521</c:v>
                </c:pt>
                <c:pt idx="90">
                  <c:v>0.84661611453022867</c:v>
                </c:pt>
                <c:pt idx="91">
                  <c:v>0.87078178929941652</c:v>
                </c:pt>
                <c:pt idx="92">
                  <c:v>0.89499028214300491</c:v>
                </c:pt>
                <c:pt idx="93">
                  <c:v>0.91923405509041156</c:v>
                </c:pt>
                <c:pt idx="94">
                  <c:v>0.94350555623511811</c:v>
                </c:pt>
                <c:pt idx="95">
                  <c:v>0.96779722175228644</c:v>
                </c:pt>
                <c:pt idx="96">
                  <c:v>0.99210147791008307</c:v>
                </c:pt>
                <c:pt idx="97">
                  <c:v>1.0164107430727372</c:v>
                </c:pt>
                <c:pt idx="98">
                  <c:v>1.04071742969329</c:v>
                </c:pt>
                <c:pt idx="99">
                  <c:v>1.0650139462939145</c:v>
                </c:pt>
                <c:pt idx="100">
                  <c:v>1.0892926994316057</c:v>
                </c:pt>
                <c:pt idx="101">
                  <c:v>1.113546095646925</c:v>
                </c:pt>
                <c:pt idx="102">
                  <c:v>1.1377665433933843</c:v>
                </c:pt>
                <c:pt idx="103">
                  <c:v>1.1619464549449108</c:v>
                </c:pt>
                <c:pt idx="104">
                  <c:v>1.1860782482786869</c:v>
                </c:pt>
                <c:pt idx="105">
                  <c:v>1.2101543489304956</c:v>
                </c:pt>
                <c:pt idx="106">
                  <c:v>1.2341671918195156</c:v>
                </c:pt>
                <c:pt idx="107">
                  <c:v>1.2581092230392872</c:v>
                </c:pt>
                <c:pt idx="108">
                  <c:v>1.2819729016113455</c:v>
                </c:pt>
                <c:pt idx="109">
                  <c:v>1.3057507011977305</c:v>
                </c:pt>
                <c:pt idx="110">
                  <c:v>1.3294351117683154</c:v>
                </c:pt>
                <c:pt idx="111">
                  <c:v>1.3530186412185088</c:v>
                </c:pt>
                <c:pt idx="112">
                  <c:v>1.3764938169325547</c:v>
                </c:pt>
                <c:pt idx="113">
                  <c:v>1.3998531872871918</c:v>
                </c:pt>
                <c:pt idx="114">
                  <c:v>1.4230893230899688</c:v>
                </c:pt>
                <c:pt idx="115">
                  <c:v>1.4461948189459526</c:v>
                </c:pt>
                <c:pt idx="116">
                  <c:v>1.4691622945459775</c:v>
                </c:pt>
                <c:pt idx="117">
                  <c:v>1.4919843958688579</c:v>
                </c:pt>
                <c:pt idx="118">
                  <c:v>1.5146537962892235</c:v>
                </c:pt>
                <c:pt idx="119">
                  <c:v>1.5371631975817388</c:v>
                </c:pt>
                <c:pt idx="120">
                  <c:v>1.5595053308114435</c:v>
                </c:pt>
                <c:pt idx="121">
                  <c:v>1.5816729570988215</c:v>
                </c:pt>
                <c:pt idx="122">
                  <c:v>1.6036588682468733</c:v>
                </c:pt>
                <c:pt idx="123">
                  <c:v>1.625455887215973</c:v>
                </c:pt>
                <c:pt idx="124">
                  <c:v>1.6470568684305911</c:v>
                </c:pt>
                <c:pt idx="125">
                  <c:v>1.6684546978999808</c:v>
                </c:pt>
                <c:pt idx="126">
                  <c:v>1.6896422931326818</c:v>
                </c:pt>
                <c:pt idx="127">
                  <c:v>1.7106126028220987</c:v>
                </c:pt>
                <c:pt idx="128">
                  <c:v>1.7313586062774315</c:v>
                </c:pt>
                <c:pt idx="129">
                  <c:v>1.751873312570742</c:v>
                </c:pt>
                <c:pt idx="130">
                  <c:v>1.7721497593669973</c:v>
                </c:pt>
                <c:pt idx="131">
                  <c:v>1.7921810113992076</c:v>
                </c:pt>
                <c:pt idx="132">
                  <c:v>1.8119601585454286</c:v>
                </c:pt>
                <c:pt idx="133">
                  <c:v>1.8314803134580404</c:v>
                </c:pt>
                <c:pt idx="134">
                  <c:v>1.8507346086883325</c:v>
                </c:pt>
                <c:pt idx="135">
                  <c:v>1.8697161932407624</c:v>
                </c:pt>
                <c:pt idx="136">
                  <c:v>1.8884182284810258</c:v>
                </c:pt>
                <c:pt idx="137">
                  <c:v>1.9068338833100416</c:v>
                </c:pt>
                <c:pt idx="138">
                  <c:v>1.9249563285016746</c:v>
                </c:pt>
                <c:pt idx="139">
                  <c:v>1.9427787300850865</c:v>
                </c:pt>
                <c:pt idx="140">
                  <c:v>1.9602942416323847</c:v>
                </c:pt>
                <c:pt idx="141">
                  <c:v>1.9774959952880879</c:v>
                </c:pt>
                <c:pt idx="142">
                  <c:v>1.9943770913479275</c:v>
                </c:pt>
                <c:pt idx="143">
                  <c:v>2.0109305861595481</c:v>
                </c:pt>
                <c:pt idx="144">
                  <c:v>2.0271494780753998</c:v>
                </c:pt>
                <c:pt idx="145">
                  <c:v>2.0430266911367583</c:v>
                </c:pt>
                <c:pt idx="146">
                  <c:v>2.0585550561051456</c:v>
                </c:pt>
                <c:pt idx="147">
                  <c:v>2.073727288380665</c:v>
                </c:pt>
                <c:pt idx="148">
                  <c:v>2.0885359622522115</c:v>
                </c:pt>
                <c:pt idx="149">
                  <c:v>2.102973480807516</c:v>
                </c:pt>
                <c:pt idx="150">
                  <c:v>2.1170320406855114</c:v>
                </c:pt>
                <c:pt idx="151">
                  <c:v>2.130703590671486</c:v>
                </c:pt>
                <c:pt idx="152">
                  <c:v>2.1439797829066021</c:v>
                </c:pt>
                <c:pt idx="153">
                  <c:v>2.1568519151936738</c:v>
                </c:pt>
                <c:pt idx="154">
                  <c:v>2.1693108625121797</c:v>
                </c:pt>
                <c:pt idx="155">
                  <c:v>2.1813469953824813</c:v>
                </c:pt>
                <c:pt idx="156">
                  <c:v>2.192950082108406</c:v>
                </c:pt>
                <c:pt idx="157">
                  <c:v>2.2041091711326484</c:v>
                </c:pt>
                <c:pt idx="158">
                  <c:v>2.2148124486971659</c:v>
                </c:pt>
                <c:pt idx="159">
                  <c:v>2.2250470656220362</c:v>
                </c:pt>
                <c:pt idx="160">
                  <c:v>2.234798925175987</c:v>
                </c:pt>
                <c:pt idx="161">
                  <c:v>2.2440524215315079</c:v>
                </c:pt>
                <c:pt idx="162">
                  <c:v>2.2527901149197169</c:v>
                </c:pt>
                <c:pt idx="163">
                  <c:v>2.2609923249488224</c:v>
                </c:pt>
                <c:pt idx="164">
                  <c:v>2.2686366170678034</c:v>
                </c:pt>
                <c:pt idx="165">
                  <c:v>2.2756971480057908</c:v>
                </c:pt>
                <c:pt idx="166">
                  <c:v>2.2821438229170292</c:v>
                </c:pt>
                <c:pt idx="167">
                  <c:v>2.2879411979199817</c:v>
                </c:pt>
                <c:pt idx="168">
                  <c:v>2.2930470335819404</c:v>
                </c:pt>
                <c:pt idx="169">
                  <c:v>2.2974103625630042</c:v>
                </c:pt>
                <c:pt idx="170">
                  <c:v>2.3009688696486883</c:v>
                </c:pt>
                <c:pt idx="171">
                  <c:v>2.3036452804368404</c:v>
                </c:pt>
                <c:pt idx="172">
                  <c:v>2.3053422910017169</c:v>
                </c:pt>
                <c:pt idx="173">
                  <c:v>2.3059352999571758</c:v>
                </c:pt>
                <c:pt idx="174">
                  <c:v>2.3052617427020774</c:v>
                </c:pt>
                <c:pt idx="175">
                  <c:v>2.3031050129461894</c:v>
                </c:pt>
                <c:pt idx="176">
                  <c:v>2.2991694599975281</c:v>
                </c:pt>
                <c:pt idx="177">
                  <c:v>2.293040069796445</c:v>
                </c:pt>
                <c:pt idx="178">
                  <c:v>2.2841145811497974</c:v>
                </c:pt>
                <c:pt idx="179">
                  <c:v>2.2714830731300406</c:v>
                </c:pt>
                <c:pt idx="180">
                  <c:v>2.253700141649106</c:v>
                </c:pt>
                <c:pt idx="181">
                  <c:v>2.2283168878151232</c:v>
                </c:pt>
                <c:pt idx="182">
                  <c:v>2.190808305181922</c:v>
                </c:pt>
                <c:pt idx="183">
                  <c:v>2.1317024167744378</c:v>
                </c:pt>
                <c:pt idx="184">
                  <c:v>2.0267539612564835</c:v>
                </c:pt>
                <c:pt idx="185">
                  <c:v>1.780837301302076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BE2-4D2D-B92E-5258B75FB42F}"/>
            </c:ext>
          </c:extLst>
        </c:ser>
        <c:ser>
          <c:idx val="2"/>
          <c:order val="7"/>
          <c:tx>
            <c:v>thetaCM(Ex3)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Calculation2!$AK$6:$AK$408</c:f>
              <c:numCache>
                <c:formatCode>General</c:formatCode>
                <c:ptCount val="403"/>
                <c:pt idx="0">
                  <c:v>#N/A</c:v>
                </c:pt>
                <c:pt idx="1">
                  <c:v>-0.21843667155782809</c:v>
                </c:pt>
                <c:pt idx="2">
                  <c:v>-0.24261482135187465</c:v>
                </c:pt>
                <c:pt idx="3">
                  <c:v>-0.25690296579651412</c:v>
                </c:pt>
                <c:pt idx="4">
                  <c:v>-0.26675914964083713</c:v>
                </c:pt>
                <c:pt idx="5">
                  <c:v>-0.27404449901296207</c:v>
                </c:pt>
                <c:pt idx="6">
                  <c:v>-0.27965191852979987</c:v>
                </c:pt>
                <c:pt idx="7">
                  <c:v>-0.28408281789887568</c:v>
                </c:pt>
                <c:pt idx="8">
                  <c:v>-0.28764667239456121</c:v>
                </c:pt>
                <c:pt idx="9">
                  <c:v>-0.29054719544786412</c:v>
                </c:pt>
                <c:pt idx="10">
                  <c:v>-0.29292497971449499</c:v>
                </c:pt>
                <c:pt idx="11">
                  <c:v>-0.29488067057689327</c:v>
                </c:pt>
                <c:pt idx="12">
                  <c:v>-0.29648846087624559</c:v>
                </c:pt>
                <c:pt idx="13">
                  <c:v>-0.29999129586177242</c:v>
                </c:pt>
                <c:pt idx="14">
                  <c:v>-0.30140966329123836</c:v>
                </c:pt>
                <c:pt idx="15">
                  <c:v>-0.30139278027726912</c:v>
                </c:pt>
                <c:pt idx="16">
                  <c:v>-0.30029173910619839</c:v>
                </c:pt>
                <c:pt idx="17">
                  <c:v>-0.29831395141446726</c:v>
                </c:pt>
                <c:pt idx="18">
                  <c:v>-0.29559033014493408</c:v>
                </c:pt>
                <c:pt idx="19">
                  <c:v>-0.29220792873592943</c:v>
                </c:pt>
                <c:pt idx="20">
                  <c:v>-0.28822716870422521</c:v>
                </c:pt>
                <c:pt idx="21">
                  <c:v>-0.28369154229714444</c:v>
                </c:pt>
                <c:pt idx="22">
                  <c:v>-0.27863337096443669</c:v>
                </c:pt>
                <c:pt idx="23">
                  <c:v>-0.27307737416123729</c:v>
                </c:pt>
                <c:pt idx="24">
                  <c:v>-0.26704296315401055</c:v>
                </c:pt>
                <c:pt idx="25">
                  <c:v>-0.26054576191532253</c:v>
                </c:pt>
                <c:pt idx="26">
                  <c:v>-0.25359864302187735</c:v>
                </c:pt>
                <c:pt idx="27">
                  <c:v>-0.24621244997073252</c:v>
                </c:pt>
                <c:pt idx="28">
                  <c:v>-0.2383965113534226</c:v>
                </c:pt>
                <c:pt idx="29">
                  <c:v>-0.23015901363071967</c:v>
                </c:pt>
                <c:pt idx="30">
                  <c:v>-0.22150727584172436</c:v>
                </c:pt>
                <c:pt idx="31">
                  <c:v>-0.21244795502682295</c:v>
                </c:pt>
                <c:pt idx="32">
                  <c:v>-0.20298720187090696</c:v>
                </c:pt>
                <c:pt idx="33">
                  <c:v>-0.19313078003333264</c:v>
                </c:pt>
                <c:pt idx="34">
                  <c:v>-0.18288415861785684</c:v>
                </c:pt>
                <c:pt idx="35">
                  <c:v>-0.17225258452044581</c:v>
                </c:pt>
                <c:pt idx="36">
                  <c:v>-0.16124113952496044</c:v>
                </c:pt>
                <c:pt idx="37">
                  <c:v>-0.14985478571215513</c:v>
                </c:pt>
                <c:pt idx="38">
                  <c:v>-0.13809840182345245</c:v>
                </c:pt>
                <c:pt idx="39">
                  <c:v>-0.1259768125580378</c:v>
                </c:pt>
                <c:pt idx="40">
                  <c:v>-0.11349481230046649</c:v>
                </c:pt>
                <c:pt idx="41">
                  <c:v>-0.10065718442254729</c:v>
                </c:pt>
                <c:pt idx="42">
                  <c:v>-8.7468717041073826E-2</c:v>
                </c:pt>
                <c:pt idx="43">
                  <c:v>-7.3934215916548751E-2</c:v>
                </c:pt>
                <c:pt idx="44">
                  <c:v>-6.0058515029572962E-2</c:v>
                </c:pt>
                <c:pt idx="45">
                  <c:v>-4.5846485258369124E-2</c:v>
                </c:pt>
                <c:pt idx="46">
                  <c:v>-3.1303041493907953E-2</c:v>
                </c:pt>
                <c:pt idx="47">
                  <c:v>-1.6433148461749644E-2</c:v>
                </c:pt>
                <c:pt idx="48">
                  <c:v>-1.241825467165319E-3</c:v>
                </c:pt>
                <c:pt idx="49">
                  <c:v>1.4265849761139159E-2</c:v>
                </c:pt>
                <c:pt idx="50">
                  <c:v>3.0084737985960751E-2</c:v>
                </c:pt>
                <c:pt idx="51">
                  <c:v>4.6209636018385208E-2</c:v>
                </c:pt>
                <c:pt idx="52">
                  <c:v>6.2635274820298861E-2</c:v>
                </c:pt>
                <c:pt idx="53">
                  <c:v>7.9356318073175364E-2</c:v>
                </c:pt>
                <c:pt idx="54">
                  <c:v>9.6367361147122479E-2</c:v>
                </c:pt>
                <c:pt idx="55">
                  <c:v>0.11366293041510474</c:v>
                </c:pt>
                <c:pt idx="56">
                  <c:v>0.1312374828661711</c:v>
                </c:pt>
                <c:pt idx="57">
                  <c:v>0.14908540597881095</c:v>
                </c:pt>
                <c:pt idx="58">
                  <c:v>0.16720101782157998</c:v>
                </c:pt>
                <c:pt idx="59">
                  <c:v>0.18557856735309705</c:v>
                </c:pt>
                <c:pt idx="60">
                  <c:v>0.20421223489763476</c:v>
                </c:pt>
                <c:pt idx="61">
                  <c:v>0.22309613277595539</c:v>
                </c:pt>
                <c:pt idx="62">
                  <c:v>0.24222430607390658</c:v>
                </c:pt>
                <c:pt idx="63">
                  <c:v>0.2615907335336996</c:v>
                </c:pt>
                <c:pt idx="64">
                  <c:v>0.28118932855480294</c:v>
                </c:pt>
                <c:pt idx="65">
                  <c:v>0.30101394029310141</c:v>
                </c:pt>
                <c:pt idx="66">
                  <c:v>0.32105835484839435</c:v>
                </c:pt>
                <c:pt idx="67">
                  <c:v>0.34131629653155304</c:v>
                </c:pt>
                <c:pt idx="68">
                  <c:v>0.36178142920367112</c:v>
                </c:pt>
                <c:pt idx="69">
                  <c:v>0.38244735768045102</c:v>
                </c:pt>
                <c:pt idx="70">
                  <c:v>0.40330762919581126</c:v>
                </c:pt>
                <c:pt idx="71">
                  <c:v>0.42435573491935491</c:v>
                </c:pt>
                <c:pt idx="72">
                  <c:v>0.44558511152289421</c:v>
                </c:pt>
                <c:pt idx="73">
                  <c:v>0.46698914279169934</c:v>
                </c:pt>
                <c:pt idx="74">
                  <c:v>0.48856116127655619</c:v>
                </c:pt>
                <c:pt idx="75">
                  <c:v>0.5102944499830665</c:v>
                </c:pt>
                <c:pt idx="76">
                  <c:v>0.53218224409492254</c:v>
                </c:pt>
                <c:pt idx="77">
                  <c:v>0.55421773272816721</c:v>
                </c:pt>
                <c:pt idx="78">
                  <c:v>0.57639406071364874</c:v>
                </c:pt>
                <c:pt idx="79">
                  <c:v>0.59870433040509841</c:v>
                </c:pt>
                <c:pt idx="80">
                  <c:v>0.62114160351040681</c:v>
                </c:pt>
                <c:pt idx="81">
                  <c:v>0.64369890294382459</c:v>
                </c:pt>
                <c:pt idx="82">
                  <c:v>0.66636921469692534</c:v>
                </c:pt>
                <c:pt idx="83">
                  <c:v>0.68914548972628287</c:v>
                </c:pt>
                <c:pt idx="84">
                  <c:v>0.71202064585588187</c:v>
                </c:pt>
                <c:pt idx="85">
                  <c:v>0.73498756969235746</c:v>
                </c:pt>
                <c:pt idx="86">
                  <c:v>0.75803911855122696</c:v>
                </c:pt>
                <c:pt idx="87">
                  <c:v>0.78116812239229116</c:v>
                </c:pt>
                <c:pt idx="88">
                  <c:v>0.8043673857624416</c:v>
                </c:pt>
                <c:pt idx="89">
                  <c:v>0.82762968974411455</c:v>
                </c:pt>
                <c:pt idx="90">
                  <c:v>0.85094779390764974</c:v>
                </c:pt>
                <c:pt idx="91">
                  <c:v>0.87431443826580246</c:v>
                </c:pt>
                <c:pt idx="92">
                  <c:v>0.89772234522866723</c:v>
                </c:pt>
                <c:pt idx="93">
                  <c:v>0.92116422155722832</c:v>
                </c:pt>
                <c:pt idx="94">
                  <c:v>0.94463276031374432</c:v>
                </c:pt>
                <c:pt idx="95">
                  <c:v>0.96812064280712695</c:v>
                </c:pt>
                <c:pt idx="96">
                  <c:v>0.9916205405314279</c:v>
                </c:pt>
                <c:pt idx="97">
                  <c:v>1.0151251170954918</c:v>
                </c:pt>
                <c:pt idx="98">
                  <c:v>1.0386270301417684</c:v>
                </c:pt>
                <c:pt idx="99">
                  <c:v>1.0621189332521839</c:v>
                </c:pt>
                <c:pt idx="100">
                  <c:v>1.0855934778389009</c:v>
                </c:pt>
                <c:pt idx="101">
                  <c:v>1.1090433150176728</c:v>
                </c:pt>
                <c:pt idx="102">
                  <c:v>1.132461097461388</c:v>
                </c:pt>
                <c:pt idx="103">
                  <c:v>1.1558394812312673</c:v>
                </c:pt>
                <c:pt idx="104">
                  <c:v>1.1791711275830163</c:v>
                </c:pt>
                <c:pt idx="105">
                  <c:v>1.2024487047450683</c:v>
                </c:pt>
                <c:pt idx="106">
                  <c:v>1.2256648896658675</c:v>
                </c:pt>
                <c:pt idx="107">
                  <c:v>1.248812369726908</c:v>
                </c:pt>
                <c:pt idx="108">
                  <c:v>1.2718838444180269</c:v>
                </c:pt>
                <c:pt idx="109">
                  <c:v>1.2948720269711473</c:v>
                </c:pt>
                <c:pt idx="110">
                  <c:v>1.3177696459483874</c:v>
                </c:pt>
                <c:pt idx="111">
                  <c:v>1.3405694467800884</c:v>
                </c:pt>
                <c:pt idx="112">
                  <c:v>1.3632641932479466</c:v>
                </c:pt>
                <c:pt idx="113">
                  <c:v>1.3858466689079745</c:v>
                </c:pt>
                <c:pt idx="114">
                  <c:v>1.4083096784475539</c:v>
                </c:pt>
                <c:pt idx="115">
                  <c:v>1.4306460489702673</c:v>
                </c:pt>
                <c:pt idx="116">
                  <c:v>1.4528486312015849</c:v>
                </c:pt>
                <c:pt idx="117">
                  <c:v>1.4749103006077806</c:v>
                </c:pt>
                <c:pt idx="118">
                  <c:v>1.4968239584196348</c:v>
                </c:pt>
                <c:pt idx="119">
                  <c:v>1.5185825325516014</c:v>
                </c:pt>
                <c:pt idx="120">
                  <c:v>1.5401789784060687</c:v>
                </c:pt>
                <c:pt idx="121">
                  <c:v>1.561606279551188</c:v>
                </c:pt>
                <c:pt idx="122">
                  <c:v>1.5828574482594029</c:v>
                </c:pt>
                <c:pt idx="123">
                  <c:v>1.6039255258923</c:v>
                </c:pt>
                <c:pt idx="124">
                  <c:v>1.6248035831156584</c:v>
                </c:pt>
                <c:pt idx="125">
                  <c:v>1.6454847199265887</c:v>
                </c:pt>
                <c:pt idx="126">
                  <c:v>1.665962065472351</c:v>
                </c:pt>
                <c:pt idx="127">
                  <c:v>1.6862287776378342</c:v>
                </c:pt>
                <c:pt idx="128">
                  <c:v>1.7062780423756234</c:v>
                </c:pt>
                <c:pt idx="129">
                  <c:v>1.7261030727490798</c:v>
                </c:pt>
                <c:pt idx="130">
                  <c:v>1.7456971076548098</c:v>
                </c:pt>
                <c:pt idx="131">
                  <c:v>1.7650534101861604</c:v>
                </c:pt>
                <c:pt idx="132">
                  <c:v>1.7841652655939069</c:v>
                </c:pt>
                <c:pt idx="133">
                  <c:v>1.8030259787938834</c:v>
                </c:pt>
                <c:pt idx="134">
                  <c:v>1.8216288713638049</c:v>
                </c:pt>
                <c:pt idx="135">
                  <c:v>1.839967277962739</c:v>
                </c:pt>
                <c:pt idx="136">
                  <c:v>1.8580345420963236</c:v>
                </c:pt>
                <c:pt idx="137">
                  <c:v>1.8758240111386044</c:v>
                </c:pt>
                <c:pt idx="138">
                  <c:v>1.8933290305068946</c:v>
                </c:pt>
                <c:pt idx="139">
                  <c:v>1.9105429368688684</c:v>
                </c:pt>
                <c:pt idx="140">
                  <c:v>1.927459050240607</c:v>
                </c:pt>
                <c:pt idx="141">
                  <c:v>1.9440706648098003</c:v>
                </c:pt>
                <c:pt idx="142">
                  <c:v>1.9603710382889059</c:v>
                </c:pt>
                <c:pt idx="143">
                  <c:v>1.9763533795675861</c:v>
                </c:pt>
                <c:pt idx="144">
                  <c:v>1.9920108343908924</c:v>
                </c:pt>
                <c:pt idx="145">
                  <c:v>2.0073364687375381</c:v>
                </c:pt>
                <c:pt idx="146">
                  <c:v>2.02232324950905</c:v>
                </c:pt>
                <c:pt idx="147">
                  <c:v>2.0369640220627088</c:v>
                </c:pt>
                <c:pt idx="148">
                  <c:v>2.0512514840252525</c:v>
                </c:pt>
                <c:pt idx="149">
                  <c:v>2.0651781547056403</c:v>
                </c:pt>
                <c:pt idx="150">
                  <c:v>2.07873633927754</c:v>
                </c:pt>
                <c:pt idx="151">
                  <c:v>2.0919180867175431</c:v>
                </c:pt>
                <c:pt idx="152">
                  <c:v>2.1047151402528725</c:v>
                </c:pt>
                <c:pt idx="153">
                  <c:v>2.1171188787783617</c:v>
                </c:pt>
                <c:pt idx="154">
                  <c:v>2.1291202473281823</c:v>
                </c:pt>
                <c:pt idx="155">
                  <c:v>2.1407096742077281</c:v>
                </c:pt>
                <c:pt idx="156">
                  <c:v>2.1518769717712263</c:v>
                </c:pt>
                <c:pt idx="157">
                  <c:v>2.1626112170240552</c:v>
                </c:pt>
                <c:pt idx="158">
                  <c:v>2.1729006071708601</c:v>
                </c:pt>
                <c:pt idx="159">
                  <c:v>2.1827322838311214</c:v>
                </c:pt>
                <c:pt idx="160">
                  <c:v>2.1920921177757129</c:v>
                </c:pt>
                <c:pt idx="161">
                  <c:v>2.2009644435199385</c:v>
                </c:pt>
                <c:pt idx="162">
                  <c:v>2.2093317296791462</c:v>
                </c:pt>
                <c:pt idx="163">
                  <c:v>2.2171741662699285</c:v>
                </c:pt>
                <c:pt idx="164">
                  <c:v>2.2244691435570636</c:v>
                </c:pt>
                <c:pt idx="165">
                  <c:v>2.2311905877518745</c:v>
                </c:pt>
                <c:pt idx="166">
                  <c:v>2.2373081055598916</c:v>
                </c:pt>
                <c:pt idx="167">
                  <c:v>2.2427858702301164</c:v>
                </c:pt>
                <c:pt idx="168">
                  <c:v>2.2475811531658718</c:v>
                </c:pt>
                <c:pt idx="169">
                  <c:v>2.2516423621255659</c:v>
                </c:pt>
                <c:pt idx="170">
                  <c:v>2.2549063809750485</c:v>
                </c:pt>
                <c:pt idx="171">
                  <c:v>2.2572949022615472</c:v>
                </c:pt>
                <c:pt idx="172">
                  <c:v>2.2587092771003761</c:v>
                </c:pt>
                <c:pt idx="173">
                  <c:v>2.259023131166388</c:v>
                </c:pt>
                <c:pt idx="174">
                  <c:v>2.2580715255366717</c:v>
                </c:pt>
                <c:pt idx="175">
                  <c:v>2.2556346111181989</c:v>
                </c:pt>
                <c:pt idx="176">
                  <c:v>2.251412199502286</c:v>
                </c:pt>
                <c:pt idx="177">
                  <c:v>2.244982733551014</c:v>
                </c:pt>
                <c:pt idx="178">
                  <c:v>2.2357341574117044</c:v>
                </c:pt>
                <c:pt idx="179">
                  <c:v>2.2227411741345686</c:v>
                </c:pt>
                <c:pt idx="180">
                  <c:v>2.2045327000567867</c:v>
                </c:pt>
                <c:pt idx="181">
                  <c:v>2.1786132088137466</c:v>
                </c:pt>
                <c:pt idx="182">
                  <c:v>2.1403623381270926</c:v>
                </c:pt>
                <c:pt idx="183">
                  <c:v>2.0800739263409489</c:v>
                </c:pt>
                <c:pt idx="184">
                  <c:v>1.9727081795883967</c:v>
                </c:pt>
                <c:pt idx="185">
                  <c:v>1.7170946223460959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BE2-4D2D-B92E-5258B75FB42F}"/>
            </c:ext>
          </c:extLst>
        </c:ser>
        <c:ser>
          <c:idx val="3"/>
          <c:order val="8"/>
          <c:tx>
            <c:v>thetaCM(Ex4)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Calculation2!$AM$6:$AM$407</c:f>
              <c:numCache>
                <c:formatCode>General</c:formatCode>
                <c:ptCount val="402"/>
                <c:pt idx="0">
                  <c:v>#N/A</c:v>
                </c:pt>
                <c:pt idx="1">
                  <c:v>-0.18110795143260267</c:v>
                </c:pt>
                <c:pt idx="2">
                  <c:v>-0.20475285232245619</c:v>
                </c:pt>
                <c:pt idx="3">
                  <c:v>-0.21799888254405683</c:v>
                </c:pt>
                <c:pt idx="4">
                  <c:v>-0.22698963793677968</c:v>
                </c:pt>
                <c:pt idx="5">
                  <c:v>-0.23357944542665443</c:v>
                </c:pt>
                <c:pt idx="6">
                  <c:v>-0.23862265661422835</c:v>
                </c:pt>
                <c:pt idx="7">
                  <c:v>-0.2425893237671084</c:v>
                </c:pt>
                <c:pt idx="8">
                  <c:v>-0.24576605490584838</c:v>
                </c:pt>
                <c:pt idx="9">
                  <c:v>-0.24834001025664487</c:v>
                </c:pt>
                <c:pt idx="10">
                  <c:v>-0.25043963976847666</c:v>
                </c:pt>
                <c:pt idx="11">
                  <c:v>-0.25215652204521738</c:v>
                </c:pt>
                <c:pt idx="12">
                  <c:v>-0.2535579581296305</c:v>
                </c:pt>
                <c:pt idx="13">
                  <c:v>-0.25654235871342973</c:v>
                </c:pt>
                <c:pt idx="14">
                  <c:v>-0.25762961749700908</c:v>
                </c:pt>
                <c:pt idx="15">
                  <c:v>-0.25740342581170494</c:v>
                </c:pt>
                <c:pt idx="16">
                  <c:v>-0.25617875115216271</c:v>
                </c:pt>
                <c:pt idx="17">
                  <c:v>-0.25414143592156069</c:v>
                </c:pt>
                <c:pt idx="18">
                  <c:v>-0.25140870514759389</c:v>
                </c:pt>
                <c:pt idx="19">
                  <c:v>-0.24805849610299952</c:v>
                </c:pt>
                <c:pt idx="20">
                  <c:v>-0.24414491489137166</c:v>
                </c:pt>
                <c:pt idx="21">
                  <c:v>-0.23970693190802869</c:v>
                </c:pt>
                <c:pt idx="22">
                  <c:v>-0.23477353823186203</c:v>
                </c:pt>
                <c:pt idx="23">
                  <c:v>-0.22936693923234205</c:v>
                </c:pt>
                <c:pt idx="24">
                  <c:v>-0.2235046061774946</c:v>
                </c:pt>
                <c:pt idx="25">
                  <c:v>-0.21720063597900624</c:v>
                </c:pt>
                <c:pt idx="26">
                  <c:v>-0.21046667701127708</c:v>
                </c:pt>
                <c:pt idx="27">
                  <c:v>-0.20331257448141321</c:v>
                </c:pt>
                <c:pt idx="28">
                  <c:v>-0.1957468297105503</c:v>
                </c:pt>
                <c:pt idx="29">
                  <c:v>-0.18777693303215892</c:v>
                </c:pt>
                <c:pt idx="30">
                  <c:v>-0.1794096090590768</c:v>
                </c:pt>
                <c:pt idx="31">
                  <c:v>-0.17065100004839118</c:v>
                </c:pt>
                <c:pt idx="32">
                  <c:v>-0.16150680479879104</c:v>
                </c:pt>
                <c:pt idx="33">
                  <c:v>-0.15198238511404069</c:v>
                </c:pt>
                <c:pt idx="34">
                  <c:v>-0.14208284827845677</c:v>
                </c:pt>
                <c:pt idx="35">
                  <c:v>-0.13181311156330883</c:v>
                </c:pt>
                <c:pt idx="36">
                  <c:v>-0.12117795311388663</c:v>
                </c:pt>
                <c:pt idx="37">
                  <c:v>-0.11018205240137875</c:v>
                </c:pt>
                <c:pt idx="38">
                  <c:v>-9.8830022598289075E-2</c:v>
                </c:pt>
                <c:pt idx="39">
                  <c:v>-8.7126436643989641E-2</c:v>
                </c:pt>
                <c:pt idx="40">
                  <c:v>-7.5075848337104067E-2</c:v>
                </c:pt>
                <c:pt idx="41">
                  <c:v>-6.2682809475800835E-2</c:v>
                </c:pt>
                <c:pt idx="42">
                  <c:v>-4.9951883832958413E-2</c:v>
                </c:pt>
                <c:pt idx="43">
                  <c:v>-3.6887658577781993E-2</c:v>
                </c:pt>
                <c:pt idx="44">
                  <c:v>-2.3494753622901932E-2</c:v>
                </c:pt>
                <c:pt idx="45">
                  <c:v>-9.7778292749240801E-3</c:v>
                </c:pt>
                <c:pt idx="46">
                  <c:v>4.2584075112572827E-3</c:v>
                </c:pt>
                <c:pt idx="47">
                  <c:v>1.8609198034195432E-2</c:v>
                </c:pt>
                <c:pt idx="48">
                  <c:v>3.3269727710388608E-2</c:v>
                </c:pt>
                <c:pt idx="49">
                  <c:v>4.8235122745057535E-2</c:v>
                </c:pt>
                <c:pt idx="50">
                  <c:v>6.3500447481807082E-2</c:v>
                </c:pt>
                <c:pt idx="51">
                  <c:v>7.9060702326903765E-2</c:v>
                </c:pt>
                <c:pt idx="52">
                  <c:v>9.4910822162371719E-2</c:v>
                </c:pt>
                <c:pt idx="53">
                  <c:v>0.1110456751769769</c:v>
                </c:pt>
                <c:pt idx="54">
                  <c:v>0.12746006205616606</c:v>
                </c:pt>
                <c:pt idx="55">
                  <c:v>0.14414871548177297</c:v>
                </c:pt>
                <c:pt idx="56">
                  <c:v>0.16110629990026132</c:v>
                </c:pt>
                <c:pt idx="57">
                  <c:v>0.17832741152477671</c:v>
                </c:pt>
                <c:pt idx="58">
                  <c:v>0.19580657854165368</c:v>
                </c:pt>
                <c:pt idx="59">
                  <c:v>0.21353826149644076</c:v>
                </c:pt>
                <c:pt idx="60">
                  <c:v>0.23151685383819112</c:v>
                </c:pt>
                <c:pt idx="61">
                  <c:v>0.24973668260381635</c:v>
                </c:pt>
                <c:pt idx="62">
                  <c:v>0.26819200922685993</c:v>
                </c:pt>
                <c:pt idx="63">
                  <c:v>0.28687703045719026</c:v>
                </c:pt>
                <c:pt idx="64">
                  <c:v>0.30578587937990787</c:v>
                </c:pt>
                <c:pt idx="65">
                  <c:v>0.32491262652328945</c:v>
                </c:pt>
                <c:pt idx="66">
                  <c:v>0.34425128104686326</c:v>
                </c:pt>
                <c:pt idx="67">
                  <c:v>0.36379579200181988</c:v>
                </c:pt>
                <c:pt idx="68">
                  <c:v>0.38354004965686062</c:v>
                </c:pt>
                <c:pt idx="69">
                  <c:v>0.40347788688340513</c:v>
                </c:pt>
                <c:pt idx="70">
                  <c:v>0.42360308059473012</c:v>
                </c:pt>
                <c:pt idx="71">
                  <c:v>0.44390935323420161</c:v>
                </c:pt>
                <c:pt idx="72">
                  <c:v>0.4643903743082497</c:v>
                </c:pt>
                <c:pt idx="73">
                  <c:v>0.48503976196016407</c:v>
                </c:pt>
                <c:pt idx="74">
                  <c:v>0.50585108458114592</c:v>
                </c:pt>
                <c:pt idx="75">
                  <c:v>0.5268178624553751</c:v>
                </c:pt>
                <c:pt idx="76">
                  <c:v>0.54793356943610361</c:v>
                </c:pt>
                <c:pt idx="77">
                  <c:v>0.56919163465003997</c:v>
                </c:pt>
                <c:pt idx="78">
                  <c:v>0.59058544422746317</c:v>
                </c:pt>
                <c:pt idx="79">
                  <c:v>0.61210834305569517</c:v>
                </c:pt>
                <c:pt idx="80">
                  <c:v>0.63375363655368877</c:v>
                </c:pt>
                <c:pt idx="81">
                  <c:v>0.6555145924656266</c:v>
                </c:pt>
                <c:pt idx="82">
                  <c:v>0.67738444267151565</c:v>
                </c:pt>
                <c:pt idx="83">
                  <c:v>0.69935638501286068</c:v>
                </c:pt>
                <c:pt idx="84">
                  <c:v>0.7214235851315639</c:v>
                </c:pt>
                <c:pt idx="85">
                  <c:v>0.74357917832025611</c:v>
                </c:pt>
                <c:pt idx="86">
                  <c:v>0.76581627138231967</c:v>
                </c:pt>
                <c:pt idx="87">
                  <c:v>0.78812794449987922</c:v>
                </c:pt>
                <c:pt idx="88">
                  <c:v>0.81050725310807725</c:v>
                </c:pt>
                <c:pt idx="89">
                  <c:v>0.83294722977395463</c:v>
                </c:pt>
                <c:pt idx="90">
                  <c:v>0.85544088607826141</c:v>
                </c:pt>
                <c:pt idx="91">
                  <c:v>0.8779812144985164</c:v>
                </c:pt>
                <c:pt idx="92">
                  <c:v>0.90056119029162685</c:v>
                </c:pt>
                <c:pt idx="93">
                  <c:v>0.92317377337434259</c:v>
                </c:pt>
                <c:pt idx="94">
                  <c:v>0.94581191019979993</c:v>
                </c:pt>
                <c:pt idx="95">
                  <c:v>0.96846853562835544</c:v>
                </c:pt>
                <c:pt idx="96">
                  <c:v>0.9911365747908738</c:v>
                </c:pt>
                <c:pt idx="97">
                  <c:v>1.0138089449425534</c:v>
                </c:pt>
                <c:pt idx="98">
                  <c:v>1.0364785573053243</c:v>
                </c:pt>
                <c:pt idx="99">
                  <c:v>1.0591383188967423</c:v>
                </c:pt>
                <c:pt idx="100">
                  <c:v>1.081781134343236</c:v>
                </c:pt>
                <c:pt idx="101">
                  <c:v>1.1043999076754332</c:v>
                </c:pt>
                <c:pt idx="102">
                  <c:v>1.1269875441031796</c:v>
                </c:pt>
                <c:pt idx="103">
                  <c:v>1.1495369517677292</c:v>
                </c:pt>
                <c:pt idx="104">
                  <c:v>1.1720410434684139</c:v>
                </c:pt>
                <c:pt idx="105">
                  <c:v>1.1944927383609374</c:v>
                </c:pt>
                <c:pt idx="106">
                  <c:v>1.2168849636242445</c:v>
                </c:pt>
                <c:pt idx="107">
                  <c:v>1.2392106560926748</c:v>
                </c:pt>
                <c:pt idx="108">
                  <c:v>1.2614627638498952</c:v>
                </c:pt>
                <c:pt idx="109">
                  <c:v>1.2836342477807909</c:v>
                </c:pt>
                <c:pt idx="110">
                  <c:v>1.3057180830772142</c:v>
                </c:pt>
                <c:pt idx="111">
                  <c:v>1.3277072606931211</c:v>
                </c:pt>
                <c:pt idx="112">
                  <c:v>1.349594788744233</c:v>
                </c:pt>
                <c:pt idx="113">
                  <c:v>1.3713736938469421</c:v>
                </c:pt>
                <c:pt idx="114">
                  <c:v>1.3930370223906363</c:v>
                </c:pt>
                <c:pt idx="115">
                  <c:v>1.4145778417371002</c:v>
                </c:pt>
                <c:pt idx="116">
                  <c:v>1.4359892413399968</c:v>
                </c:pt>
                <c:pt idx="117">
                  <c:v>1.4572643337767133</c:v>
                </c:pt>
                <c:pt idx="118">
                  <c:v>1.4783962556840498</c:v>
                </c:pt>
                <c:pt idx="119">
                  <c:v>1.4993781685883165</c:v>
                </c:pt>
                <c:pt idx="120">
                  <c:v>1.5202032596193473</c:v>
                </c:pt>
                <c:pt idx="121">
                  <c:v>1.5408647420967583</c:v>
                </c:pt>
                <c:pt idx="122">
                  <c:v>1.5613558559754264</c:v>
                </c:pt>
                <c:pt idx="123">
                  <c:v>1.5816698681356229</c:v>
                </c:pt>
                <c:pt idx="124">
                  <c:v>1.6018000725014581</c:v>
                </c:pt>
                <c:pt idx="125">
                  <c:v>1.6217397899692885</c:v>
                </c:pt>
                <c:pt idx="126">
                  <c:v>1.6414823681253934</c:v>
                </c:pt>
                <c:pt idx="127">
                  <c:v>1.6610211807295778</c:v>
                </c:pt>
                <c:pt idx="128">
                  <c:v>1.6803496269382601</c:v>
                </c:pt>
                <c:pt idx="129">
                  <c:v>1.6994611302370433</c:v>
                </c:pt>
                <c:pt idx="130">
                  <c:v>1.7183491370486561</c:v>
                </c:pt>
                <c:pt idx="131">
                  <c:v>1.7370071149773374</c:v>
                </c:pt>
                <c:pt idx="132">
                  <c:v>1.7554285506451868</c:v>
                </c:pt>
                <c:pt idx="133">
                  <c:v>1.7736069470694715</c:v>
                </c:pt>
                <c:pt idx="134">
                  <c:v>1.7915358205222796</c:v>
                </c:pt>
                <c:pt idx="135">
                  <c:v>1.8092086968049721</c:v>
                </c:pt>
                <c:pt idx="136">
                  <c:v>1.8266191068593574</c:v>
                </c:pt>
                <c:pt idx="137">
                  <c:v>1.8437605816251104</c:v>
                </c:pt>
                <c:pt idx="138">
                  <c:v>1.8606266460382399</c:v>
                </c:pt>
                <c:pt idx="139">
                  <c:v>1.8772108120479745</c:v>
                </c:pt>
                <c:pt idx="140">
                  <c:v>1.8935065705085896</c:v>
                </c:pt>
                <c:pt idx="141">
                  <c:v>1.9095073817778292</c:v>
                </c:pt>
                <c:pt idx="142">
                  <c:v>1.9252066648236716</c:v>
                </c:pt>
                <c:pt idx="143">
                  <c:v>1.9405977846052012</c:v>
                </c:pt>
                <c:pt idx="144">
                  <c:v>1.9556740374497497</c:v>
                </c:pt>
                <c:pt idx="145">
                  <c:v>1.9704286340955854</c:v>
                </c:pt>
                <c:pt idx="146">
                  <c:v>1.9848546800048203</c:v>
                </c:pt>
                <c:pt idx="147">
                  <c:v>1.9989451524721014</c:v>
                </c:pt>
                <c:pt idx="148">
                  <c:v>2.0126928739572008</c:v>
                </c:pt>
                <c:pt idx="149">
                  <c:v>2.0260904809490268</c:v>
                </c:pt>
                <c:pt idx="150">
                  <c:v>2.0391303875185867</c:v>
                </c:pt>
                <c:pt idx="151">
                  <c:v>2.0518047425308277</c:v>
                </c:pt>
                <c:pt idx="152">
                  <c:v>2.0641053792492632</c:v>
                </c:pt>
                <c:pt idx="153">
                  <c:v>2.0760237557686145</c:v>
                </c:pt>
                <c:pt idx="154">
                  <c:v>2.0875508843302928</c:v>
                </c:pt>
                <c:pt idx="155">
                  <c:v>2.0986772470876938</c:v>
                </c:pt>
                <c:pt idx="156">
                  <c:v>2.1093926952583311</c:v>
                </c:pt>
                <c:pt idx="157">
                  <c:v>2.1196863277800313</c:v>
                </c:pt>
                <c:pt idx="158">
                  <c:v>2.1295463445131282</c:v>
                </c:pt>
                <c:pt idx="159">
                  <c:v>2.1389598676080044</c:v>
                </c:pt>
                <c:pt idx="160">
                  <c:v>2.14791272275819</c:v>
                </c:pt>
                <c:pt idx="161">
                  <c:v>2.1563891694990707</c:v>
                </c:pt>
                <c:pt idx="162">
                  <c:v>2.1643715662251477</c:v>
                </c:pt>
                <c:pt idx="163">
                  <c:v>2.1718399507956798</c:v>
                </c:pt>
                <c:pt idx="164">
                  <c:v>2.1787715109032066</c:v>
                </c:pt>
                <c:pt idx="165">
                  <c:v>2.1851399089247905</c:v>
                </c:pt>
                <c:pt idx="166">
                  <c:v>2.1909144124363502</c:v>
                </c:pt>
                <c:pt idx="167">
                  <c:v>2.1960587618844039</c:v>
                </c:pt>
                <c:pt idx="168">
                  <c:v>2.2005296778075341</c:v>
                </c:pt>
                <c:pt idx="169">
                  <c:v>2.2042748661903908</c:v>
                </c:pt>
                <c:pt idx="170">
                  <c:v>2.207230313252555</c:v>
                </c:pt>
                <c:pt idx="171">
                  <c:v>2.2093165553423306</c:v>
                </c:pt>
                <c:pt idx="172">
                  <c:v>2.2104334396383769</c:v>
                </c:pt>
                <c:pt idx="173">
                  <c:v>2.2104526102604938</c:v>
                </c:pt>
                <c:pt idx="174">
                  <c:v>2.2092064748653293</c:v>
                </c:pt>
                <c:pt idx="175">
                  <c:v>2.2064715594713706</c:v>
                </c:pt>
                <c:pt idx="176">
                  <c:v>2.2019426002146054</c:v>
                </c:pt>
                <c:pt idx="177">
                  <c:v>2.195190714157933</c:v>
                </c:pt>
                <c:pt idx="178">
                  <c:v>2.1855928628942616</c:v>
                </c:pt>
                <c:pt idx="179">
                  <c:v>2.1722064725223316</c:v>
                </c:pt>
                <c:pt idx="180">
                  <c:v>2.1535315194446389</c:v>
                </c:pt>
                <c:pt idx="181">
                  <c:v>2.1270197039574295</c:v>
                </c:pt>
                <c:pt idx="182">
                  <c:v>2.0879420336301053</c:v>
                </c:pt>
                <c:pt idx="183">
                  <c:v>2.026322662429406</c:v>
                </c:pt>
                <c:pt idx="184">
                  <c:v>1.916186906572013</c:v>
                </c:pt>
                <c:pt idx="185">
                  <c:v>1.6486578399055212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Calculation2!$AD$6:$AD$407</c:f>
              <c:numCache>
                <c:formatCode>General</c:formatCode>
                <c:ptCount val="402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BE2-4D2D-B92E-5258B75FB42F}"/>
            </c:ext>
          </c:extLst>
        </c:ser>
        <c:ser>
          <c:idx val="4"/>
          <c:order val="9"/>
          <c:tx>
            <c:v>thetaCM(Ex5)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Calculation2!$AO$6:$AO$407</c:f>
              <c:numCache>
                <c:formatCode>General</c:formatCode>
                <c:ptCount val="402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Calculation2!$AD$6:$AD$407</c:f>
              <c:numCache>
                <c:formatCode>General</c:formatCode>
                <c:ptCount val="402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BE2-4D2D-B92E-5258B75FB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207519"/>
        <c:axId val="1794209151"/>
      </c:scatterChart>
      <c:valAx>
        <c:axId val="1794207519"/>
        <c:scaling>
          <c:orientation val="minMax"/>
          <c:max val="1"/>
          <c:min val="-0.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tx1"/>
                    </a:solidFill>
                  </a:rPr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9151"/>
        <c:crosses val="autoZero"/>
        <c:crossBetween val="midCat"/>
      </c:valAx>
      <c:valAx>
        <c:axId val="179420915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tx1"/>
                    </a:solidFill>
                  </a:rPr>
                  <a:t>thetaCM</a:t>
                </a:r>
                <a:r>
                  <a:rPr lang="en-GB" sz="1400" baseline="0">
                    <a:solidFill>
                      <a:schemeClr val="tx1"/>
                    </a:solidFill>
                  </a:rPr>
                  <a:t> [deg]</a:t>
                </a:r>
                <a:endParaRPr lang="en-GB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#,##0.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751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'Resol-Checker'!$B$12</c:f>
          <c:strCache>
            <c:ptCount val="1"/>
            <c:pt idx="0">
              <c:v>Start at -0.09 MeV with bin size 20 keV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'Resol-Checker'!$B$21</c:f>
              <c:strCache>
                <c:ptCount val="1"/>
                <c:pt idx="0">
                  <c:v>0 MeV (Gauss)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'Resol-Checker'!$A$22:$A$1022</c:f>
              <c:numCache>
                <c:formatCode>General</c:formatCode>
                <c:ptCount val="1001"/>
                <c:pt idx="0">
                  <c:v>-8.9178789030241998E-2</c:v>
                </c:pt>
                <c:pt idx="1">
                  <c:v>-8.8900431452181516E-2</c:v>
                </c:pt>
                <c:pt idx="2">
                  <c:v>-8.8622073874121035E-2</c:v>
                </c:pt>
                <c:pt idx="3">
                  <c:v>-8.8343716296060554E-2</c:v>
                </c:pt>
                <c:pt idx="4">
                  <c:v>-8.8065358718000072E-2</c:v>
                </c:pt>
                <c:pt idx="5">
                  <c:v>-8.7787001139939591E-2</c:v>
                </c:pt>
                <c:pt idx="6">
                  <c:v>-8.750864356187911E-2</c:v>
                </c:pt>
                <c:pt idx="7">
                  <c:v>-8.7230285983818628E-2</c:v>
                </c:pt>
                <c:pt idx="8">
                  <c:v>-8.6951928405758147E-2</c:v>
                </c:pt>
                <c:pt idx="9">
                  <c:v>-8.6673570827697666E-2</c:v>
                </c:pt>
                <c:pt idx="10">
                  <c:v>-8.6395213249637184E-2</c:v>
                </c:pt>
                <c:pt idx="11">
                  <c:v>-8.6116855671576703E-2</c:v>
                </c:pt>
                <c:pt idx="12">
                  <c:v>-8.5838498093516222E-2</c:v>
                </c:pt>
                <c:pt idx="13">
                  <c:v>-8.556014051545574E-2</c:v>
                </c:pt>
                <c:pt idx="14">
                  <c:v>-8.5281782937395259E-2</c:v>
                </c:pt>
                <c:pt idx="15">
                  <c:v>-8.5003425359334778E-2</c:v>
                </c:pt>
                <c:pt idx="16">
                  <c:v>-8.4725067781274296E-2</c:v>
                </c:pt>
                <c:pt idx="17">
                  <c:v>-8.4446710203213815E-2</c:v>
                </c:pt>
                <c:pt idx="18">
                  <c:v>-8.4168352625153334E-2</c:v>
                </c:pt>
                <c:pt idx="19">
                  <c:v>-8.3889995047092852E-2</c:v>
                </c:pt>
                <c:pt idx="20">
                  <c:v>-8.3611637469032371E-2</c:v>
                </c:pt>
                <c:pt idx="21">
                  <c:v>-8.333327989097189E-2</c:v>
                </c:pt>
                <c:pt idx="22">
                  <c:v>-8.3054922312911408E-2</c:v>
                </c:pt>
                <c:pt idx="23">
                  <c:v>-8.2776564734850927E-2</c:v>
                </c:pt>
                <c:pt idx="24">
                  <c:v>-8.2498207156790446E-2</c:v>
                </c:pt>
                <c:pt idx="25">
                  <c:v>-8.2219849578729964E-2</c:v>
                </c:pt>
                <c:pt idx="26">
                  <c:v>-8.1941492000669483E-2</c:v>
                </c:pt>
                <c:pt idx="27">
                  <c:v>-8.1663134422609002E-2</c:v>
                </c:pt>
                <c:pt idx="28">
                  <c:v>-8.138477684454852E-2</c:v>
                </c:pt>
                <c:pt idx="29">
                  <c:v>-8.1106419266488039E-2</c:v>
                </c:pt>
                <c:pt idx="30">
                  <c:v>-8.0828061688427558E-2</c:v>
                </c:pt>
                <c:pt idx="31">
                  <c:v>-8.0549704110367076E-2</c:v>
                </c:pt>
                <c:pt idx="32">
                  <c:v>-8.0271346532306595E-2</c:v>
                </c:pt>
                <c:pt idx="33">
                  <c:v>-7.9992988954246114E-2</c:v>
                </c:pt>
                <c:pt idx="34">
                  <c:v>-7.9714631376185632E-2</c:v>
                </c:pt>
                <c:pt idx="35">
                  <c:v>-7.9436273798125151E-2</c:v>
                </c:pt>
                <c:pt idx="36">
                  <c:v>-7.915791622006467E-2</c:v>
                </c:pt>
                <c:pt idx="37">
                  <c:v>-7.8879558642004188E-2</c:v>
                </c:pt>
                <c:pt idx="38">
                  <c:v>-7.8601201063943707E-2</c:v>
                </c:pt>
                <c:pt idx="39">
                  <c:v>-7.8322843485883226E-2</c:v>
                </c:pt>
                <c:pt idx="40">
                  <c:v>-7.8044485907822744E-2</c:v>
                </c:pt>
                <c:pt idx="41">
                  <c:v>-7.7766128329762263E-2</c:v>
                </c:pt>
                <c:pt idx="42">
                  <c:v>-7.7487770751701782E-2</c:v>
                </c:pt>
                <c:pt idx="43">
                  <c:v>-7.72094131736413E-2</c:v>
                </c:pt>
                <c:pt idx="44">
                  <c:v>-7.6931055595580819E-2</c:v>
                </c:pt>
                <c:pt idx="45">
                  <c:v>-7.6652698017520338E-2</c:v>
                </c:pt>
                <c:pt idx="46">
                  <c:v>-7.6374340439459856E-2</c:v>
                </c:pt>
                <c:pt idx="47">
                  <c:v>-7.6095982861399375E-2</c:v>
                </c:pt>
                <c:pt idx="48">
                  <c:v>-7.5817625283338894E-2</c:v>
                </c:pt>
                <c:pt idx="49">
                  <c:v>-7.5539267705278412E-2</c:v>
                </c:pt>
                <c:pt idx="50">
                  <c:v>-7.5260910127217931E-2</c:v>
                </c:pt>
                <c:pt idx="51">
                  <c:v>-7.498255254915745E-2</c:v>
                </c:pt>
                <c:pt idx="52">
                  <c:v>-7.4704194971096968E-2</c:v>
                </c:pt>
                <c:pt idx="53">
                  <c:v>-7.4425837393036487E-2</c:v>
                </c:pt>
                <c:pt idx="54">
                  <c:v>-7.4147479814976006E-2</c:v>
                </c:pt>
                <c:pt idx="55">
                  <c:v>-7.3869122236915524E-2</c:v>
                </c:pt>
                <c:pt idx="56">
                  <c:v>-7.3590764658855043E-2</c:v>
                </c:pt>
                <c:pt idx="57">
                  <c:v>-7.3312407080794562E-2</c:v>
                </c:pt>
                <c:pt idx="58">
                  <c:v>-7.303404950273408E-2</c:v>
                </c:pt>
                <c:pt idx="59">
                  <c:v>-7.2755691924673599E-2</c:v>
                </c:pt>
                <c:pt idx="60">
                  <c:v>-7.2477334346613118E-2</c:v>
                </c:pt>
                <c:pt idx="61">
                  <c:v>-7.2198976768552636E-2</c:v>
                </c:pt>
                <c:pt idx="62">
                  <c:v>-7.1920619190492155E-2</c:v>
                </c:pt>
                <c:pt idx="63">
                  <c:v>-7.1642261612431674E-2</c:v>
                </c:pt>
                <c:pt idx="64">
                  <c:v>-7.1363904034371192E-2</c:v>
                </c:pt>
                <c:pt idx="65">
                  <c:v>-7.1085546456310711E-2</c:v>
                </c:pt>
                <c:pt idx="66">
                  <c:v>-7.080718887825023E-2</c:v>
                </c:pt>
                <c:pt idx="67">
                  <c:v>-7.0528831300189748E-2</c:v>
                </c:pt>
                <c:pt idx="68">
                  <c:v>-7.0250473722129267E-2</c:v>
                </c:pt>
                <c:pt idx="69">
                  <c:v>-6.9972116144068786E-2</c:v>
                </c:pt>
                <c:pt idx="70">
                  <c:v>-6.9693758566008304E-2</c:v>
                </c:pt>
                <c:pt idx="71">
                  <c:v>-6.9415400987947823E-2</c:v>
                </c:pt>
                <c:pt idx="72">
                  <c:v>-6.9137043409887342E-2</c:v>
                </c:pt>
                <c:pt idx="73">
                  <c:v>-6.885868583182686E-2</c:v>
                </c:pt>
                <c:pt idx="74">
                  <c:v>-6.8580328253766379E-2</c:v>
                </c:pt>
                <c:pt idx="75">
                  <c:v>-6.8301970675705898E-2</c:v>
                </c:pt>
                <c:pt idx="76">
                  <c:v>-6.8023613097645416E-2</c:v>
                </c:pt>
                <c:pt idx="77">
                  <c:v>-6.7745255519584935E-2</c:v>
                </c:pt>
                <c:pt idx="78">
                  <c:v>-6.7466897941524454E-2</c:v>
                </c:pt>
                <c:pt idx="79">
                  <c:v>-6.7188540363463972E-2</c:v>
                </c:pt>
                <c:pt idx="80">
                  <c:v>-6.6910182785403491E-2</c:v>
                </c:pt>
                <c:pt idx="81">
                  <c:v>-6.663182520734301E-2</c:v>
                </c:pt>
                <c:pt idx="82">
                  <c:v>-6.6353467629282528E-2</c:v>
                </c:pt>
                <c:pt idx="83">
                  <c:v>-6.6075110051222047E-2</c:v>
                </c:pt>
                <c:pt idx="84">
                  <c:v>-6.5796752473161565E-2</c:v>
                </c:pt>
                <c:pt idx="85">
                  <c:v>-6.5518394895101084E-2</c:v>
                </c:pt>
                <c:pt idx="86">
                  <c:v>-6.5240037317040603E-2</c:v>
                </c:pt>
                <c:pt idx="87">
                  <c:v>-6.4961679738980121E-2</c:v>
                </c:pt>
                <c:pt idx="88">
                  <c:v>-6.468332216091964E-2</c:v>
                </c:pt>
                <c:pt idx="89">
                  <c:v>-6.4404964582859159E-2</c:v>
                </c:pt>
                <c:pt idx="90">
                  <c:v>-6.4126607004798677E-2</c:v>
                </c:pt>
                <c:pt idx="91">
                  <c:v>-6.3848249426738196E-2</c:v>
                </c:pt>
                <c:pt idx="92">
                  <c:v>-6.3569891848677715E-2</c:v>
                </c:pt>
                <c:pt idx="93">
                  <c:v>-6.3291534270617233E-2</c:v>
                </c:pt>
                <c:pt idx="94">
                  <c:v>-6.3013176692556752E-2</c:v>
                </c:pt>
                <c:pt idx="95">
                  <c:v>-6.2734819114496271E-2</c:v>
                </c:pt>
                <c:pt idx="96">
                  <c:v>-6.2456461536435789E-2</c:v>
                </c:pt>
                <c:pt idx="97">
                  <c:v>-6.2178103958375308E-2</c:v>
                </c:pt>
                <c:pt idx="98">
                  <c:v>-6.1899746380314827E-2</c:v>
                </c:pt>
                <c:pt idx="99">
                  <c:v>-6.1621388802254345E-2</c:v>
                </c:pt>
                <c:pt idx="100">
                  <c:v>-6.1343031224193864E-2</c:v>
                </c:pt>
                <c:pt idx="101">
                  <c:v>-6.1064673646133383E-2</c:v>
                </c:pt>
                <c:pt idx="102">
                  <c:v>-6.0786316068072901E-2</c:v>
                </c:pt>
                <c:pt idx="103">
                  <c:v>-6.050795849001242E-2</c:v>
                </c:pt>
                <c:pt idx="104">
                  <c:v>-6.0229600911951939E-2</c:v>
                </c:pt>
                <c:pt idx="105">
                  <c:v>-5.9951243333891457E-2</c:v>
                </c:pt>
                <c:pt idx="106">
                  <c:v>-5.9672885755830976E-2</c:v>
                </c:pt>
                <c:pt idx="107">
                  <c:v>-5.9394528177770495E-2</c:v>
                </c:pt>
                <c:pt idx="108">
                  <c:v>-5.9116170599710013E-2</c:v>
                </c:pt>
                <c:pt idx="109">
                  <c:v>-5.8837813021649532E-2</c:v>
                </c:pt>
                <c:pt idx="110">
                  <c:v>-5.8559455443589051E-2</c:v>
                </c:pt>
                <c:pt idx="111">
                  <c:v>-5.8281097865528569E-2</c:v>
                </c:pt>
                <c:pt idx="112">
                  <c:v>-5.8002740287468088E-2</c:v>
                </c:pt>
                <c:pt idx="113">
                  <c:v>-5.7724382709407607E-2</c:v>
                </c:pt>
                <c:pt idx="114">
                  <c:v>-5.7446025131347125E-2</c:v>
                </c:pt>
                <c:pt idx="115">
                  <c:v>-5.7167667553286644E-2</c:v>
                </c:pt>
                <c:pt idx="116">
                  <c:v>-5.6889309975226163E-2</c:v>
                </c:pt>
                <c:pt idx="117">
                  <c:v>-5.6610952397165681E-2</c:v>
                </c:pt>
                <c:pt idx="118">
                  <c:v>-5.63325948191052E-2</c:v>
                </c:pt>
                <c:pt idx="119">
                  <c:v>-5.6054237241044719E-2</c:v>
                </c:pt>
                <c:pt idx="120">
                  <c:v>-5.5775879662984237E-2</c:v>
                </c:pt>
                <c:pt idx="121">
                  <c:v>-5.5497522084923756E-2</c:v>
                </c:pt>
                <c:pt idx="122">
                  <c:v>-5.5219164506863275E-2</c:v>
                </c:pt>
                <c:pt idx="123">
                  <c:v>-5.4940806928802793E-2</c:v>
                </c:pt>
                <c:pt idx="124">
                  <c:v>-5.4662449350742312E-2</c:v>
                </c:pt>
                <c:pt idx="125">
                  <c:v>-5.4384091772681831E-2</c:v>
                </c:pt>
                <c:pt idx="126">
                  <c:v>-5.4105734194621349E-2</c:v>
                </c:pt>
                <c:pt idx="127">
                  <c:v>-5.3827376616560868E-2</c:v>
                </c:pt>
                <c:pt idx="128">
                  <c:v>-5.3549019038500387E-2</c:v>
                </c:pt>
                <c:pt idx="129">
                  <c:v>-5.3270661460439905E-2</c:v>
                </c:pt>
                <c:pt idx="130">
                  <c:v>-5.2992303882379424E-2</c:v>
                </c:pt>
                <c:pt idx="131">
                  <c:v>-5.2713946304318943E-2</c:v>
                </c:pt>
                <c:pt idx="132">
                  <c:v>-5.2435588726258461E-2</c:v>
                </c:pt>
                <c:pt idx="133">
                  <c:v>-5.215723114819798E-2</c:v>
                </c:pt>
                <c:pt idx="134">
                  <c:v>-5.1878873570137499E-2</c:v>
                </c:pt>
                <c:pt idx="135">
                  <c:v>-5.1600515992077017E-2</c:v>
                </c:pt>
                <c:pt idx="136">
                  <c:v>-5.1322158414016536E-2</c:v>
                </c:pt>
                <c:pt idx="137">
                  <c:v>-5.1043800835956055E-2</c:v>
                </c:pt>
                <c:pt idx="138">
                  <c:v>-5.0765443257895573E-2</c:v>
                </c:pt>
                <c:pt idx="139">
                  <c:v>-5.0487085679835092E-2</c:v>
                </c:pt>
                <c:pt idx="140">
                  <c:v>-5.0208728101774611E-2</c:v>
                </c:pt>
                <c:pt idx="141">
                  <c:v>-4.9930370523714129E-2</c:v>
                </c:pt>
                <c:pt idx="142">
                  <c:v>-4.9652012945653648E-2</c:v>
                </c:pt>
                <c:pt idx="143">
                  <c:v>-4.9373655367593167E-2</c:v>
                </c:pt>
                <c:pt idx="144">
                  <c:v>-4.9095297789532685E-2</c:v>
                </c:pt>
                <c:pt idx="145">
                  <c:v>-4.8816940211472204E-2</c:v>
                </c:pt>
                <c:pt idx="146">
                  <c:v>-4.8538582633411723E-2</c:v>
                </c:pt>
                <c:pt idx="147">
                  <c:v>-4.8260225055351241E-2</c:v>
                </c:pt>
                <c:pt idx="148">
                  <c:v>-4.798186747729076E-2</c:v>
                </c:pt>
                <c:pt idx="149">
                  <c:v>-4.7703509899230279E-2</c:v>
                </c:pt>
                <c:pt idx="150">
                  <c:v>-4.7425152321169797E-2</c:v>
                </c:pt>
                <c:pt idx="151">
                  <c:v>-4.7146794743109316E-2</c:v>
                </c:pt>
                <c:pt idx="152">
                  <c:v>-4.6868437165048835E-2</c:v>
                </c:pt>
                <c:pt idx="153">
                  <c:v>-4.6590079586988353E-2</c:v>
                </c:pt>
                <c:pt idx="154">
                  <c:v>-4.6311722008927872E-2</c:v>
                </c:pt>
                <c:pt idx="155">
                  <c:v>-4.6033364430867391E-2</c:v>
                </c:pt>
                <c:pt idx="156">
                  <c:v>-4.5755006852806909E-2</c:v>
                </c:pt>
                <c:pt idx="157">
                  <c:v>-4.5476649274746428E-2</c:v>
                </c:pt>
                <c:pt idx="158">
                  <c:v>-4.5198291696685947E-2</c:v>
                </c:pt>
                <c:pt idx="159">
                  <c:v>-4.4919934118625465E-2</c:v>
                </c:pt>
                <c:pt idx="160">
                  <c:v>-4.4641576540564984E-2</c:v>
                </c:pt>
                <c:pt idx="161">
                  <c:v>-4.4363218962504503E-2</c:v>
                </c:pt>
                <c:pt idx="162">
                  <c:v>-4.4084861384444021E-2</c:v>
                </c:pt>
                <c:pt idx="163">
                  <c:v>-4.380650380638354E-2</c:v>
                </c:pt>
                <c:pt idx="164">
                  <c:v>-4.3528146228323059E-2</c:v>
                </c:pt>
                <c:pt idx="165">
                  <c:v>-4.3249788650262577E-2</c:v>
                </c:pt>
                <c:pt idx="166">
                  <c:v>-4.2971431072202096E-2</c:v>
                </c:pt>
                <c:pt idx="167">
                  <c:v>-4.2693073494141615E-2</c:v>
                </c:pt>
                <c:pt idx="168">
                  <c:v>-4.2414715916081133E-2</c:v>
                </c:pt>
                <c:pt idx="169">
                  <c:v>-4.2136358338020652E-2</c:v>
                </c:pt>
                <c:pt idx="170">
                  <c:v>-4.1858000759960171E-2</c:v>
                </c:pt>
                <c:pt idx="171">
                  <c:v>-4.1579643181899689E-2</c:v>
                </c:pt>
                <c:pt idx="172">
                  <c:v>-4.1301285603839208E-2</c:v>
                </c:pt>
                <c:pt idx="173">
                  <c:v>-4.1022928025778727E-2</c:v>
                </c:pt>
                <c:pt idx="174">
                  <c:v>-4.0744570447718245E-2</c:v>
                </c:pt>
                <c:pt idx="175">
                  <c:v>-4.0466212869657764E-2</c:v>
                </c:pt>
                <c:pt idx="176">
                  <c:v>-4.0187855291597283E-2</c:v>
                </c:pt>
                <c:pt idx="177">
                  <c:v>-3.9909497713536801E-2</c:v>
                </c:pt>
                <c:pt idx="178">
                  <c:v>-3.963114013547632E-2</c:v>
                </c:pt>
                <c:pt idx="179">
                  <c:v>-3.9352782557415839E-2</c:v>
                </c:pt>
                <c:pt idx="180">
                  <c:v>-3.9074424979355357E-2</c:v>
                </c:pt>
                <c:pt idx="181">
                  <c:v>-3.8796067401294876E-2</c:v>
                </c:pt>
                <c:pt idx="182">
                  <c:v>-3.8517709823234395E-2</c:v>
                </c:pt>
                <c:pt idx="183">
                  <c:v>-3.8239352245173913E-2</c:v>
                </c:pt>
                <c:pt idx="184">
                  <c:v>-3.7960994667113432E-2</c:v>
                </c:pt>
                <c:pt idx="185">
                  <c:v>-3.7682637089052951E-2</c:v>
                </c:pt>
                <c:pt idx="186">
                  <c:v>-3.7404279510992469E-2</c:v>
                </c:pt>
                <c:pt idx="187">
                  <c:v>-3.7125921932931988E-2</c:v>
                </c:pt>
                <c:pt idx="188">
                  <c:v>-3.6847564354871506E-2</c:v>
                </c:pt>
                <c:pt idx="189">
                  <c:v>-3.6569206776811025E-2</c:v>
                </c:pt>
                <c:pt idx="190">
                  <c:v>-3.6290849198750544E-2</c:v>
                </c:pt>
                <c:pt idx="191">
                  <c:v>-3.6012491620690062E-2</c:v>
                </c:pt>
                <c:pt idx="192">
                  <c:v>-3.5734134042629581E-2</c:v>
                </c:pt>
                <c:pt idx="193">
                  <c:v>-3.54557764645691E-2</c:v>
                </c:pt>
                <c:pt idx="194">
                  <c:v>-3.5177418886508618E-2</c:v>
                </c:pt>
                <c:pt idx="195">
                  <c:v>-3.4899061308448137E-2</c:v>
                </c:pt>
                <c:pt idx="196">
                  <c:v>-3.4620703730387656E-2</c:v>
                </c:pt>
                <c:pt idx="197">
                  <c:v>-3.4342346152327174E-2</c:v>
                </c:pt>
                <c:pt idx="198">
                  <c:v>-3.4063988574266693E-2</c:v>
                </c:pt>
                <c:pt idx="199">
                  <c:v>-3.3785630996206212E-2</c:v>
                </c:pt>
                <c:pt idx="200">
                  <c:v>-3.350727341814573E-2</c:v>
                </c:pt>
                <c:pt idx="201">
                  <c:v>-3.3228915840085249E-2</c:v>
                </c:pt>
                <c:pt idx="202">
                  <c:v>-3.2950558262024768E-2</c:v>
                </c:pt>
                <c:pt idx="203">
                  <c:v>-3.2672200683964286E-2</c:v>
                </c:pt>
                <c:pt idx="204">
                  <c:v>-3.2393843105903805E-2</c:v>
                </c:pt>
                <c:pt idx="205">
                  <c:v>-3.2115485527843324E-2</c:v>
                </c:pt>
                <c:pt idx="206">
                  <c:v>-3.1837127949782842E-2</c:v>
                </c:pt>
                <c:pt idx="207">
                  <c:v>-3.1558770371722361E-2</c:v>
                </c:pt>
                <c:pt idx="208">
                  <c:v>-3.128041279366188E-2</c:v>
                </c:pt>
                <c:pt idx="209">
                  <c:v>-3.1002055215601395E-2</c:v>
                </c:pt>
                <c:pt idx="210">
                  <c:v>-3.072369763754091E-2</c:v>
                </c:pt>
                <c:pt idx="211">
                  <c:v>-3.0445340059480425E-2</c:v>
                </c:pt>
                <c:pt idx="212">
                  <c:v>-3.0166982481419941E-2</c:v>
                </c:pt>
                <c:pt idx="213">
                  <c:v>-2.9888624903359456E-2</c:v>
                </c:pt>
                <c:pt idx="214">
                  <c:v>-2.9610267325298971E-2</c:v>
                </c:pt>
                <c:pt idx="215">
                  <c:v>-2.9331909747238486E-2</c:v>
                </c:pt>
                <c:pt idx="216">
                  <c:v>-2.9053552169178001E-2</c:v>
                </c:pt>
                <c:pt idx="217">
                  <c:v>-2.8775194591117517E-2</c:v>
                </c:pt>
                <c:pt idx="218">
                  <c:v>-2.8496837013057032E-2</c:v>
                </c:pt>
                <c:pt idx="219">
                  <c:v>-2.8218479434996547E-2</c:v>
                </c:pt>
                <c:pt idx="220">
                  <c:v>-2.7940121856936062E-2</c:v>
                </c:pt>
                <c:pt idx="221">
                  <c:v>-2.7661764278875577E-2</c:v>
                </c:pt>
                <c:pt idx="222">
                  <c:v>-2.7383406700815092E-2</c:v>
                </c:pt>
                <c:pt idx="223">
                  <c:v>-2.7105049122754608E-2</c:v>
                </c:pt>
                <c:pt idx="224">
                  <c:v>-2.6826691544694123E-2</c:v>
                </c:pt>
                <c:pt idx="225">
                  <c:v>-2.6548333966633638E-2</c:v>
                </c:pt>
                <c:pt idx="226">
                  <c:v>-2.6269976388573153E-2</c:v>
                </c:pt>
                <c:pt idx="227">
                  <c:v>-2.5991618810512668E-2</c:v>
                </c:pt>
                <c:pt idx="228">
                  <c:v>-2.5713261232452184E-2</c:v>
                </c:pt>
                <c:pt idx="229">
                  <c:v>-2.5434903654391699E-2</c:v>
                </c:pt>
                <c:pt idx="230">
                  <c:v>-2.5156546076331214E-2</c:v>
                </c:pt>
                <c:pt idx="231">
                  <c:v>-2.4878188498270729E-2</c:v>
                </c:pt>
                <c:pt idx="232">
                  <c:v>-2.4599830920210244E-2</c:v>
                </c:pt>
                <c:pt idx="233">
                  <c:v>-2.432147334214976E-2</c:v>
                </c:pt>
                <c:pt idx="234">
                  <c:v>-2.4043115764089275E-2</c:v>
                </c:pt>
                <c:pt idx="235">
                  <c:v>-2.376475818602879E-2</c:v>
                </c:pt>
                <c:pt idx="236">
                  <c:v>-2.3486400607968305E-2</c:v>
                </c:pt>
                <c:pt idx="237">
                  <c:v>-2.320804302990782E-2</c:v>
                </c:pt>
                <c:pt idx="238">
                  <c:v>-2.2929685451847336E-2</c:v>
                </c:pt>
                <c:pt idx="239">
                  <c:v>-2.2651327873786851E-2</c:v>
                </c:pt>
                <c:pt idx="240">
                  <c:v>-2.2372970295726366E-2</c:v>
                </c:pt>
                <c:pt idx="241">
                  <c:v>-2.2094612717665881E-2</c:v>
                </c:pt>
                <c:pt idx="242">
                  <c:v>-2.1816255139605396E-2</c:v>
                </c:pt>
                <c:pt idx="243">
                  <c:v>-2.1537897561544912E-2</c:v>
                </c:pt>
                <c:pt idx="244">
                  <c:v>-2.1259539983484427E-2</c:v>
                </c:pt>
                <c:pt idx="245">
                  <c:v>-2.0981182405423942E-2</c:v>
                </c:pt>
                <c:pt idx="246">
                  <c:v>-2.0702824827363457E-2</c:v>
                </c:pt>
                <c:pt idx="247">
                  <c:v>-2.0424467249302972E-2</c:v>
                </c:pt>
                <c:pt idx="248">
                  <c:v>-2.0146109671242488E-2</c:v>
                </c:pt>
                <c:pt idx="249">
                  <c:v>-1.9867752093182003E-2</c:v>
                </c:pt>
                <c:pt idx="250">
                  <c:v>-1.9589394515121518E-2</c:v>
                </c:pt>
                <c:pt idx="251">
                  <c:v>-1.9311036937061033E-2</c:v>
                </c:pt>
                <c:pt idx="252">
                  <c:v>-1.9032679359000548E-2</c:v>
                </c:pt>
                <c:pt idx="253">
                  <c:v>-1.8754321780940063E-2</c:v>
                </c:pt>
                <c:pt idx="254">
                  <c:v>-1.8475964202879579E-2</c:v>
                </c:pt>
                <c:pt idx="255">
                  <c:v>-1.8197606624819094E-2</c:v>
                </c:pt>
                <c:pt idx="256">
                  <c:v>-1.7919249046758609E-2</c:v>
                </c:pt>
                <c:pt idx="257">
                  <c:v>-1.7640891468698124E-2</c:v>
                </c:pt>
                <c:pt idx="258">
                  <c:v>-1.7362533890637639E-2</c:v>
                </c:pt>
                <c:pt idx="259">
                  <c:v>-1.7084176312577155E-2</c:v>
                </c:pt>
                <c:pt idx="260">
                  <c:v>-1.680581873451667E-2</c:v>
                </c:pt>
                <c:pt idx="261">
                  <c:v>-1.6527461156456185E-2</c:v>
                </c:pt>
                <c:pt idx="262">
                  <c:v>-1.62491035783957E-2</c:v>
                </c:pt>
                <c:pt idx="263">
                  <c:v>-1.5970746000335215E-2</c:v>
                </c:pt>
                <c:pt idx="264">
                  <c:v>-1.5692388422274731E-2</c:v>
                </c:pt>
                <c:pt idx="265">
                  <c:v>-1.5414030844214246E-2</c:v>
                </c:pt>
                <c:pt idx="266">
                  <c:v>-1.5135673266153761E-2</c:v>
                </c:pt>
                <c:pt idx="267">
                  <c:v>-1.4857315688093276E-2</c:v>
                </c:pt>
                <c:pt idx="268">
                  <c:v>-1.4578958110032791E-2</c:v>
                </c:pt>
                <c:pt idx="269">
                  <c:v>-1.4300600531972307E-2</c:v>
                </c:pt>
                <c:pt idx="270">
                  <c:v>-1.4022242953911822E-2</c:v>
                </c:pt>
                <c:pt idx="271">
                  <c:v>-1.3743885375851337E-2</c:v>
                </c:pt>
                <c:pt idx="272">
                  <c:v>-1.3465527797790852E-2</c:v>
                </c:pt>
                <c:pt idx="273">
                  <c:v>-1.3187170219730367E-2</c:v>
                </c:pt>
                <c:pt idx="274">
                  <c:v>-1.2908812641669883E-2</c:v>
                </c:pt>
                <c:pt idx="275">
                  <c:v>-1.2630455063609398E-2</c:v>
                </c:pt>
                <c:pt idx="276">
                  <c:v>-1.2352097485548913E-2</c:v>
                </c:pt>
                <c:pt idx="277">
                  <c:v>-1.2073739907488428E-2</c:v>
                </c:pt>
                <c:pt idx="278">
                  <c:v>-1.1795382329427943E-2</c:v>
                </c:pt>
                <c:pt idx="279">
                  <c:v>-1.1517024751367459E-2</c:v>
                </c:pt>
                <c:pt idx="280">
                  <c:v>-1.1238667173306974E-2</c:v>
                </c:pt>
                <c:pt idx="281">
                  <c:v>-1.0960309595246489E-2</c:v>
                </c:pt>
                <c:pt idx="282">
                  <c:v>-1.0681952017186004E-2</c:v>
                </c:pt>
                <c:pt idx="283">
                  <c:v>-1.0403594439125519E-2</c:v>
                </c:pt>
                <c:pt idx="284">
                  <c:v>-1.0125236861065035E-2</c:v>
                </c:pt>
                <c:pt idx="285">
                  <c:v>-9.8468792830045497E-3</c:v>
                </c:pt>
                <c:pt idx="286">
                  <c:v>-9.5685217049440649E-3</c:v>
                </c:pt>
                <c:pt idx="287">
                  <c:v>-9.2901641268835801E-3</c:v>
                </c:pt>
                <c:pt idx="288">
                  <c:v>-9.0118065488230953E-3</c:v>
                </c:pt>
                <c:pt idx="289">
                  <c:v>-8.7334489707626105E-3</c:v>
                </c:pt>
                <c:pt idx="290">
                  <c:v>-8.4550913927021257E-3</c:v>
                </c:pt>
                <c:pt idx="291">
                  <c:v>-8.1767338146416409E-3</c:v>
                </c:pt>
                <c:pt idx="292">
                  <c:v>-7.8983762365811561E-3</c:v>
                </c:pt>
                <c:pt idx="293">
                  <c:v>-7.6200186585206721E-3</c:v>
                </c:pt>
                <c:pt idx="294">
                  <c:v>-7.3416610804601882E-3</c:v>
                </c:pt>
                <c:pt idx="295">
                  <c:v>-7.0633035023997042E-3</c:v>
                </c:pt>
                <c:pt idx="296">
                  <c:v>-6.7849459243392203E-3</c:v>
                </c:pt>
                <c:pt idx="297">
                  <c:v>-6.5065883462787364E-3</c:v>
                </c:pt>
                <c:pt idx="298">
                  <c:v>-6.2282307682182524E-3</c:v>
                </c:pt>
                <c:pt idx="299">
                  <c:v>-5.9498731901577685E-3</c:v>
                </c:pt>
                <c:pt idx="300">
                  <c:v>-5.6715156120972846E-3</c:v>
                </c:pt>
                <c:pt idx="301">
                  <c:v>-5.3931580340368006E-3</c:v>
                </c:pt>
                <c:pt idx="302">
                  <c:v>-5.1148004559763167E-3</c:v>
                </c:pt>
                <c:pt idx="303">
                  <c:v>-4.8364428779158327E-3</c:v>
                </c:pt>
                <c:pt idx="304">
                  <c:v>-4.5580852998553488E-3</c:v>
                </c:pt>
                <c:pt idx="305">
                  <c:v>-4.2797277217948649E-3</c:v>
                </c:pt>
                <c:pt idx="306">
                  <c:v>-4.0013701437343809E-3</c:v>
                </c:pt>
                <c:pt idx="307">
                  <c:v>-3.723012565673897E-3</c:v>
                </c:pt>
                <c:pt idx="308">
                  <c:v>-3.444654987613413E-3</c:v>
                </c:pt>
                <c:pt idx="309">
                  <c:v>-3.1662974095529291E-3</c:v>
                </c:pt>
                <c:pt idx="310">
                  <c:v>-2.8879398314924452E-3</c:v>
                </c:pt>
                <c:pt idx="311">
                  <c:v>-2.6095822534319612E-3</c:v>
                </c:pt>
                <c:pt idx="312">
                  <c:v>-2.3312246753714773E-3</c:v>
                </c:pt>
                <c:pt idx="313">
                  <c:v>-2.0528670973109934E-3</c:v>
                </c:pt>
                <c:pt idx="314">
                  <c:v>-1.7745095192505094E-3</c:v>
                </c:pt>
                <c:pt idx="315">
                  <c:v>-1.4961519411900255E-3</c:v>
                </c:pt>
                <c:pt idx="316">
                  <c:v>-1.2177943631295415E-3</c:v>
                </c:pt>
                <c:pt idx="317">
                  <c:v>-9.394367850690576E-4</c:v>
                </c:pt>
                <c:pt idx="318">
                  <c:v>-6.6107920700857366E-4</c:v>
                </c:pt>
                <c:pt idx="319">
                  <c:v>-3.8272162894808966E-4</c:v>
                </c:pt>
                <c:pt idx="320">
                  <c:v>-1.0436405088760567E-4</c:v>
                </c:pt>
                <c:pt idx="321">
                  <c:v>1.7399352717287832E-4</c:v>
                </c:pt>
                <c:pt idx="322">
                  <c:v>4.5235110523336231E-4</c:v>
                </c:pt>
                <c:pt idx="323">
                  <c:v>7.3070868329384625E-4</c:v>
                </c:pt>
                <c:pt idx="324">
                  <c:v>1.0090662613543302E-3</c:v>
                </c:pt>
                <c:pt idx="325">
                  <c:v>1.2874238394148141E-3</c:v>
                </c:pt>
                <c:pt idx="326">
                  <c:v>1.5657814174752981E-3</c:v>
                </c:pt>
                <c:pt idx="327">
                  <c:v>1.844138995535782E-3</c:v>
                </c:pt>
                <c:pt idx="328">
                  <c:v>2.1224965735962662E-3</c:v>
                </c:pt>
                <c:pt idx="329">
                  <c:v>2.4008541516567501E-3</c:v>
                </c:pt>
                <c:pt idx="330">
                  <c:v>2.679211729717234E-3</c:v>
                </c:pt>
                <c:pt idx="331">
                  <c:v>2.957569307777718E-3</c:v>
                </c:pt>
                <c:pt idx="332">
                  <c:v>3.2359268858382019E-3</c:v>
                </c:pt>
                <c:pt idx="333">
                  <c:v>3.5142844638986859E-3</c:v>
                </c:pt>
                <c:pt idx="334">
                  <c:v>3.7926420419591698E-3</c:v>
                </c:pt>
                <c:pt idx="335">
                  <c:v>4.0709996200196542E-3</c:v>
                </c:pt>
                <c:pt idx="336">
                  <c:v>4.3493571980801381E-3</c:v>
                </c:pt>
                <c:pt idx="337">
                  <c:v>4.627714776140622E-3</c:v>
                </c:pt>
                <c:pt idx="338">
                  <c:v>4.906072354201106E-3</c:v>
                </c:pt>
                <c:pt idx="339">
                  <c:v>5.1844299322615899E-3</c:v>
                </c:pt>
                <c:pt idx="340">
                  <c:v>5.4627875103220739E-3</c:v>
                </c:pt>
                <c:pt idx="341">
                  <c:v>5.7411450883825578E-3</c:v>
                </c:pt>
                <c:pt idx="342">
                  <c:v>6.0195026664430417E-3</c:v>
                </c:pt>
                <c:pt idx="343">
                  <c:v>6.2978602445035257E-3</c:v>
                </c:pt>
                <c:pt idx="344">
                  <c:v>6.5762178225640096E-3</c:v>
                </c:pt>
                <c:pt idx="345">
                  <c:v>6.8545754006244936E-3</c:v>
                </c:pt>
                <c:pt idx="346">
                  <c:v>7.1329329786849775E-3</c:v>
                </c:pt>
                <c:pt idx="347">
                  <c:v>7.4112905567454614E-3</c:v>
                </c:pt>
                <c:pt idx="348">
                  <c:v>7.6896481348059454E-3</c:v>
                </c:pt>
                <c:pt idx="349">
                  <c:v>7.9680057128664293E-3</c:v>
                </c:pt>
                <c:pt idx="350">
                  <c:v>8.2463632909269141E-3</c:v>
                </c:pt>
                <c:pt idx="351">
                  <c:v>8.5247208689873989E-3</c:v>
                </c:pt>
                <c:pt idx="352">
                  <c:v>8.8030784470478837E-3</c:v>
                </c:pt>
                <c:pt idx="353">
                  <c:v>9.0814360251083685E-3</c:v>
                </c:pt>
                <c:pt idx="354">
                  <c:v>9.3597936031688533E-3</c:v>
                </c:pt>
                <c:pt idx="355">
                  <c:v>9.6381511812293381E-3</c:v>
                </c:pt>
                <c:pt idx="356">
                  <c:v>9.9165087592898229E-3</c:v>
                </c:pt>
                <c:pt idx="357">
                  <c:v>1.0194866337350308E-2</c:v>
                </c:pt>
                <c:pt idx="358">
                  <c:v>1.0473223915410793E-2</c:v>
                </c:pt>
                <c:pt idx="359">
                  <c:v>1.0751581493471277E-2</c:v>
                </c:pt>
                <c:pt idx="360">
                  <c:v>1.1029939071531762E-2</c:v>
                </c:pt>
                <c:pt idx="361">
                  <c:v>1.1308296649592247E-2</c:v>
                </c:pt>
                <c:pt idx="362">
                  <c:v>1.1586654227652732E-2</c:v>
                </c:pt>
                <c:pt idx="363">
                  <c:v>1.1865011805713217E-2</c:v>
                </c:pt>
                <c:pt idx="364">
                  <c:v>1.2143369383773701E-2</c:v>
                </c:pt>
                <c:pt idx="365">
                  <c:v>1.2421726961834186E-2</c:v>
                </c:pt>
                <c:pt idx="366">
                  <c:v>1.2700084539894671E-2</c:v>
                </c:pt>
                <c:pt idx="367">
                  <c:v>1.2978442117955156E-2</c:v>
                </c:pt>
                <c:pt idx="368">
                  <c:v>1.3256799696015641E-2</c:v>
                </c:pt>
                <c:pt idx="369">
                  <c:v>1.3535157274076125E-2</c:v>
                </c:pt>
                <c:pt idx="370">
                  <c:v>1.381351485213661E-2</c:v>
                </c:pt>
                <c:pt idx="371">
                  <c:v>1.4091872430197095E-2</c:v>
                </c:pt>
                <c:pt idx="372">
                  <c:v>1.437023000825758E-2</c:v>
                </c:pt>
                <c:pt idx="373">
                  <c:v>1.4648587586318065E-2</c:v>
                </c:pt>
                <c:pt idx="374">
                  <c:v>1.4926945164378549E-2</c:v>
                </c:pt>
                <c:pt idx="375">
                  <c:v>1.5205302742439034E-2</c:v>
                </c:pt>
                <c:pt idx="376">
                  <c:v>1.5483660320499519E-2</c:v>
                </c:pt>
                <c:pt idx="377">
                  <c:v>1.5762017898560004E-2</c:v>
                </c:pt>
                <c:pt idx="378">
                  <c:v>1.6040375476620489E-2</c:v>
                </c:pt>
                <c:pt idx="379">
                  <c:v>1.6318733054680973E-2</c:v>
                </c:pt>
                <c:pt idx="380">
                  <c:v>1.6597090632741458E-2</c:v>
                </c:pt>
                <c:pt idx="381">
                  <c:v>1.6875448210801943E-2</c:v>
                </c:pt>
                <c:pt idx="382">
                  <c:v>1.7153805788862428E-2</c:v>
                </c:pt>
                <c:pt idx="383">
                  <c:v>1.7432163366922913E-2</c:v>
                </c:pt>
                <c:pt idx="384">
                  <c:v>1.7710520944983398E-2</c:v>
                </c:pt>
                <c:pt idx="385">
                  <c:v>1.7988878523043882E-2</c:v>
                </c:pt>
                <c:pt idx="386">
                  <c:v>1.8267236101104367E-2</c:v>
                </c:pt>
                <c:pt idx="387">
                  <c:v>1.8545593679164852E-2</c:v>
                </c:pt>
                <c:pt idx="388">
                  <c:v>1.8823951257225337E-2</c:v>
                </c:pt>
                <c:pt idx="389">
                  <c:v>1.9102308835285822E-2</c:v>
                </c:pt>
                <c:pt idx="390">
                  <c:v>1.9380666413346306E-2</c:v>
                </c:pt>
                <c:pt idx="391">
                  <c:v>1.9659023991406791E-2</c:v>
                </c:pt>
                <c:pt idx="392">
                  <c:v>1.9937381569467276E-2</c:v>
                </c:pt>
                <c:pt idx="393">
                  <c:v>2.0215739147527761E-2</c:v>
                </c:pt>
                <c:pt idx="394">
                  <c:v>2.0494096725588246E-2</c:v>
                </c:pt>
                <c:pt idx="395">
                  <c:v>2.077245430364873E-2</c:v>
                </c:pt>
                <c:pt idx="396">
                  <c:v>2.1050811881709215E-2</c:v>
                </c:pt>
                <c:pt idx="397">
                  <c:v>2.13291694597697E-2</c:v>
                </c:pt>
                <c:pt idx="398">
                  <c:v>2.1607527037830185E-2</c:v>
                </c:pt>
                <c:pt idx="399">
                  <c:v>2.188588461589067E-2</c:v>
                </c:pt>
                <c:pt idx="400">
                  <c:v>2.2164242193951154E-2</c:v>
                </c:pt>
                <c:pt idx="401">
                  <c:v>2.2442599772011639E-2</c:v>
                </c:pt>
                <c:pt idx="402">
                  <c:v>2.2720957350072124E-2</c:v>
                </c:pt>
                <c:pt idx="403">
                  <c:v>2.2999314928132609E-2</c:v>
                </c:pt>
                <c:pt idx="404">
                  <c:v>2.3277672506193094E-2</c:v>
                </c:pt>
                <c:pt idx="405">
                  <c:v>2.3556030084253578E-2</c:v>
                </c:pt>
                <c:pt idx="406">
                  <c:v>2.3834387662314063E-2</c:v>
                </c:pt>
                <c:pt idx="407">
                  <c:v>2.4112745240374548E-2</c:v>
                </c:pt>
                <c:pt idx="408">
                  <c:v>2.4391102818435033E-2</c:v>
                </c:pt>
                <c:pt idx="409">
                  <c:v>2.4669460396495518E-2</c:v>
                </c:pt>
                <c:pt idx="410">
                  <c:v>2.4947817974556002E-2</c:v>
                </c:pt>
                <c:pt idx="411">
                  <c:v>2.5226175552616487E-2</c:v>
                </c:pt>
                <c:pt idx="412">
                  <c:v>2.5504533130676972E-2</c:v>
                </c:pt>
                <c:pt idx="413">
                  <c:v>2.5782890708737457E-2</c:v>
                </c:pt>
                <c:pt idx="414">
                  <c:v>2.6061248286797942E-2</c:v>
                </c:pt>
                <c:pt idx="415">
                  <c:v>2.6339605864858427E-2</c:v>
                </c:pt>
                <c:pt idx="416">
                  <c:v>2.6617963442918911E-2</c:v>
                </c:pt>
                <c:pt idx="417">
                  <c:v>2.6896321020979396E-2</c:v>
                </c:pt>
                <c:pt idx="418">
                  <c:v>2.7174678599039881E-2</c:v>
                </c:pt>
                <c:pt idx="419">
                  <c:v>2.7453036177100366E-2</c:v>
                </c:pt>
                <c:pt idx="420">
                  <c:v>2.7731393755160851E-2</c:v>
                </c:pt>
                <c:pt idx="421">
                  <c:v>2.8009751333221335E-2</c:v>
                </c:pt>
                <c:pt idx="422">
                  <c:v>2.828810891128182E-2</c:v>
                </c:pt>
                <c:pt idx="423">
                  <c:v>2.8566466489342305E-2</c:v>
                </c:pt>
                <c:pt idx="424">
                  <c:v>2.884482406740279E-2</c:v>
                </c:pt>
                <c:pt idx="425">
                  <c:v>2.9123181645463275E-2</c:v>
                </c:pt>
                <c:pt idx="426">
                  <c:v>2.9401539223523759E-2</c:v>
                </c:pt>
                <c:pt idx="427">
                  <c:v>2.9679896801584244E-2</c:v>
                </c:pt>
                <c:pt idx="428">
                  <c:v>2.9958254379644729E-2</c:v>
                </c:pt>
                <c:pt idx="429">
                  <c:v>3.0236611957705214E-2</c:v>
                </c:pt>
                <c:pt idx="430">
                  <c:v>3.0514969535765699E-2</c:v>
                </c:pt>
                <c:pt idx="431">
                  <c:v>3.0793327113826183E-2</c:v>
                </c:pt>
                <c:pt idx="432">
                  <c:v>3.1071684691886668E-2</c:v>
                </c:pt>
                <c:pt idx="433">
                  <c:v>3.135004226994715E-2</c:v>
                </c:pt>
                <c:pt idx="434">
                  <c:v>3.1628399848007631E-2</c:v>
                </c:pt>
                <c:pt idx="435">
                  <c:v>3.1906757426068112E-2</c:v>
                </c:pt>
                <c:pt idx="436">
                  <c:v>3.2185115004128594E-2</c:v>
                </c:pt>
                <c:pt idx="437">
                  <c:v>3.2463472582189075E-2</c:v>
                </c:pt>
                <c:pt idx="438">
                  <c:v>3.2741830160249556E-2</c:v>
                </c:pt>
                <c:pt idx="439">
                  <c:v>3.3020187738310038E-2</c:v>
                </c:pt>
                <c:pt idx="440">
                  <c:v>3.3298545316370519E-2</c:v>
                </c:pt>
                <c:pt idx="441">
                  <c:v>3.3576902894431E-2</c:v>
                </c:pt>
                <c:pt idx="442">
                  <c:v>3.3855260472491482E-2</c:v>
                </c:pt>
                <c:pt idx="443">
                  <c:v>3.4133618050551963E-2</c:v>
                </c:pt>
                <c:pt idx="444">
                  <c:v>3.4411975628612444E-2</c:v>
                </c:pt>
                <c:pt idx="445">
                  <c:v>3.4690333206672926E-2</c:v>
                </c:pt>
                <c:pt idx="446">
                  <c:v>3.4968690784733407E-2</c:v>
                </c:pt>
                <c:pt idx="447">
                  <c:v>3.5247048362793888E-2</c:v>
                </c:pt>
                <c:pt idx="448">
                  <c:v>3.552540594085437E-2</c:v>
                </c:pt>
                <c:pt idx="449">
                  <c:v>3.5803763518914851E-2</c:v>
                </c:pt>
                <c:pt idx="450">
                  <c:v>3.6082121096975332E-2</c:v>
                </c:pt>
                <c:pt idx="451">
                  <c:v>3.6360478675035814E-2</c:v>
                </c:pt>
                <c:pt idx="452">
                  <c:v>3.6638836253096295E-2</c:v>
                </c:pt>
                <c:pt idx="453">
                  <c:v>3.6917193831156776E-2</c:v>
                </c:pt>
                <c:pt idx="454">
                  <c:v>3.7195551409217258E-2</c:v>
                </c:pt>
                <c:pt idx="455">
                  <c:v>3.7473908987277739E-2</c:v>
                </c:pt>
                <c:pt idx="456">
                  <c:v>3.775226656533822E-2</c:v>
                </c:pt>
                <c:pt idx="457">
                  <c:v>3.8030624143398702E-2</c:v>
                </c:pt>
                <c:pt idx="458">
                  <c:v>3.8308981721459183E-2</c:v>
                </c:pt>
                <c:pt idx="459">
                  <c:v>3.8587339299519664E-2</c:v>
                </c:pt>
                <c:pt idx="460">
                  <c:v>3.8865696877580146E-2</c:v>
                </c:pt>
                <c:pt idx="461">
                  <c:v>3.9144054455640627E-2</c:v>
                </c:pt>
                <c:pt idx="462">
                  <c:v>3.9422412033701108E-2</c:v>
                </c:pt>
                <c:pt idx="463">
                  <c:v>3.970076961176159E-2</c:v>
                </c:pt>
                <c:pt idx="464">
                  <c:v>3.9979127189822071E-2</c:v>
                </c:pt>
                <c:pt idx="465">
                  <c:v>4.0257484767882552E-2</c:v>
                </c:pt>
                <c:pt idx="466">
                  <c:v>4.0535842345943034E-2</c:v>
                </c:pt>
                <c:pt idx="467">
                  <c:v>4.0814199924003515E-2</c:v>
                </c:pt>
                <c:pt idx="468">
                  <c:v>4.1092557502063996E-2</c:v>
                </c:pt>
                <c:pt idx="469">
                  <c:v>4.1370915080124478E-2</c:v>
                </c:pt>
                <c:pt idx="470">
                  <c:v>4.1649272658184959E-2</c:v>
                </c:pt>
                <c:pt idx="471">
                  <c:v>4.192763023624544E-2</c:v>
                </c:pt>
                <c:pt idx="472">
                  <c:v>4.2205987814305922E-2</c:v>
                </c:pt>
                <c:pt idx="473">
                  <c:v>4.2484345392366403E-2</c:v>
                </c:pt>
                <c:pt idx="474">
                  <c:v>4.2762702970426884E-2</c:v>
                </c:pt>
                <c:pt idx="475">
                  <c:v>4.3041060548487366E-2</c:v>
                </c:pt>
                <c:pt idx="476">
                  <c:v>4.3319418126547847E-2</c:v>
                </c:pt>
                <c:pt idx="477">
                  <c:v>4.3597775704608328E-2</c:v>
                </c:pt>
                <c:pt idx="478">
                  <c:v>4.387613328266881E-2</c:v>
                </c:pt>
                <c:pt idx="479">
                  <c:v>4.4154490860729291E-2</c:v>
                </c:pt>
                <c:pt idx="480">
                  <c:v>4.4432848438789772E-2</c:v>
                </c:pt>
                <c:pt idx="481">
                  <c:v>4.4711206016850254E-2</c:v>
                </c:pt>
                <c:pt idx="482">
                  <c:v>4.4989563594910735E-2</c:v>
                </c:pt>
                <c:pt idx="483">
                  <c:v>4.5267921172971216E-2</c:v>
                </c:pt>
                <c:pt idx="484">
                  <c:v>4.5546278751031698E-2</c:v>
                </c:pt>
                <c:pt idx="485">
                  <c:v>4.5824636329092179E-2</c:v>
                </c:pt>
                <c:pt idx="486">
                  <c:v>4.610299390715266E-2</c:v>
                </c:pt>
                <c:pt idx="487">
                  <c:v>4.6381351485213142E-2</c:v>
                </c:pt>
                <c:pt idx="488">
                  <c:v>4.6659709063273623E-2</c:v>
                </c:pt>
                <c:pt idx="489">
                  <c:v>4.6938066641334104E-2</c:v>
                </c:pt>
                <c:pt idx="490">
                  <c:v>4.7216424219394586E-2</c:v>
                </c:pt>
                <c:pt idx="491">
                  <c:v>4.7494781797455067E-2</c:v>
                </c:pt>
                <c:pt idx="492">
                  <c:v>4.7773139375515548E-2</c:v>
                </c:pt>
                <c:pt idx="493">
                  <c:v>4.805149695357603E-2</c:v>
                </c:pt>
                <c:pt idx="494">
                  <c:v>4.8329854531636511E-2</c:v>
                </c:pt>
                <c:pt idx="495">
                  <c:v>4.8608212109696992E-2</c:v>
                </c:pt>
                <c:pt idx="496">
                  <c:v>4.8886569687757474E-2</c:v>
                </c:pt>
                <c:pt idx="497">
                  <c:v>4.9164927265817955E-2</c:v>
                </c:pt>
                <c:pt idx="498">
                  <c:v>4.9443284843878436E-2</c:v>
                </c:pt>
                <c:pt idx="499">
                  <c:v>4.9721642421938918E-2</c:v>
                </c:pt>
                <c:pt idx="500">
                  <c:v>4.9999999999999399E-2</c:v>
                </c:pt>
                <c:pt idx="501">
                  <c:v>5.027835757805988E-2</c:v>
                </c:pt>
                <c:pt idx="502">
                  <c:v>5.0556715156120362E-2</c:v>
                </c:pt>
                <c:pt idx="503">
                  <c:v>5.0835072734180843E-2</c:v>
                </c:pt>
                <c:pt idx="504">
                  <c:v>5.1113430312241324E-2</c:v>
                </c:pt>
                <c:pt idx="505">
                  <c:v>5.1391787890301806E-2</c:v>
                </c:pt>
                <c:pt idx="506">
                  <c:v>5.1670145468362287E-2</c:v>
                </c:pt>
                <c:pt idx="507">
                  <c:v>5.1948503046422768E-2</c:v>
                </c:pt>
                <c:pt idx="508">
                  <c:v>5.222686062448325E-2</c:v>
                </c:pt>
                <c:pt idx="509">
                  <c:v>5.2505218202543731E-2</c:v>
                </c:pt>
                <c:pt idx="510">
                  <c:v>5.2783575780604212E-2</c:v>
                </c:pt>
                <c:pt idx="511">
                  <c:v>5.3061933358664694E-2</c:v>
                </c:pt>
                <c:pt idx="512">
                  <c:v>5.3340290936725175E-2</c:v>
                </c:pt>
                <c:pt idx="513">
                  <c:v>5.3618648514785656E-2</c:v>
                </c:pt>
                <c:pt idx="514">
                  <c:v>5.3897006092846138E-2</c:v>
                </c:pt>
                <c:pt idx="515">
                  <c:v>5.4175363670906619E-2</c:v>
                </c:pt>
                <c:pt idx="516">
                  <c:v>5.44537212489671E-2</c:v>
                </c:pt>
                <c:pt idx="517">
                  <c:v>5.4732078827027582E-2</c:v>
                </c:pt>
                <c:pt idx="518">
                  <c:v>5.5010436405088063E-2</c:v>
                </c:pt>
                <c:pt idx="519">
                  <c:v>5.5288793983148544E-2</c:v>
                </c:pt>
                <c:pt idx="520">
                  <c:v>5.5567151561209026E-2</c:v>
                </c:pt>
                <c:pt idx="521">
                  <c:v>5.5845509139269507E-2</c:v>
                </c:pt>
                <c:pt idx="522">
                  <c:v>5.6123866717329988E-2</c:v>
                </c:pt>
                <c:pt idx="523">
                  <c:v>5.640222429539047E-2</c:v>
                </c:pt>
                <c:pt idx="524">
                  <c:v>5.6680581873450951E-2</c:v>
                </c:pt>
                <c:pt idx="525">
                  <c:v>5.6958939451511433E-2</c:v>
                </c:pt>
                <c:pt idx="526">
                  <c:v>5.7237297029571914E-2</c:v>
                </c:pt>
                <c:pt idx="527">
                  <c:v>5.7515654607632395E-2</c:v>
                </c:pt>
                <c:pt idx="528">
                  <c:v>5.7794012185692877E-2</c:v>
                </c:pt>
                <c:pt idx="529">
                  <c:v>5.8072369763753358E-2</c:v>
                </c:pt>
                <c:pt idx="530">
                  <c:v>5.8350727341813839E-2</c:v>
                </c:pt>
                <c:pt idx="531">
                  <c:v>5.8629084919874321E-2</c:v>
                </c:pt>
                <c:pt idx="532">
                  <c:v>5.8907442497934802E-2</c:v>
                </c:pt>
                <c:pt idx="533">
                  <c:v>5.9185800075995283E-2</c:v>
                </c:pt>
                <c:pt idx="534">
                  <c:v>5.9464157654055765E-2</c:v>
                </c:pt>
                <c:pt idx="535">
                  <c:v>5.9742515232116246E-2</c:v>
                </c:pt>
                <c:pt idx="536">
                  <c:v>6.0020872810176727E-2</c:v>
                </c:pt>
                <c:pt idx="537">
                  <c:v>6.0299230388237209E-2</c:v>
                </c:pt>
                <c:pt idx="538">
                  <c:v>6.057758796629769E-2</c:v>
                </c:pt>
                <c:pt idx="539">
                  <c:v>6.0855945544358171E-2</c:v>
                </c:pt>
                <c:pt idx="540">
                  <c:v>6.1134303122418653E-2</c:v>
                </c:pt>
                <c:pt idx="541">
                  <c:v>6.1412660700479134E-2</c:v>
                </c:pt>
                <c:pt idx="542">
                  <c:v>6.1691018278539615E-2</c:v>
                </c:pt>
                <c:pt idx="543">
                  <c:v>6.1969375856600097E-2</c:v>
                </c:pt>
                <c:pt idx="544">
                  <c:v>6.2247733434660578E-2</c:v>
                </c:pt>
                <c:pt idx="545">
                  <c:v>6.2526091012721066E-2</c:v>
                </c:pt>
                <c:pt idx="546">
                  <c:v>6.2804448590781548E-2</c:v>
                </c:pt>
                <c:pt idx="547">
                  <c:v>6.3082806168842029E-2</c:v>
                </c:pt>
                <c:pt idx="548">
                  <c:v>6.336116374690251E-2</c:v>
                </c:pt>
                <c:pt idx="549">
                  <c:v>6.3639521324962992E-2</c:v>
                </c:pt>
                <c:pt idx="550">
                  <c:v>6.3917878903023473E-2</c:v>
                </c:pt>
                <c:pt idx="551">
                  <c:v>6.4196236481083954E-2</c:v>
                </c:pt>
                <c:pt idx="552">
                  <c:v>6.4474594059144436E-2</c:v>
                </c:pt>
                <c:pt idx="553">
                  <c:v>6.4752951637204917E-2</c:v>
                </c:pt>
                <c:pt idx="554">
                  <c:v>6.5031309215265398E-2</c:v>
                </c:pt>
                <c:pt idx="555">
                  <c:v>6.530966679332588E-2</c:v>
                </c:pt>
                <c:pt idx="556">
                  <c:v>6.5588024371386361E-2</c:v>
                </c:pt>
                <c:pt idx="557">
                  <c:v>6.5866381949446842E-2</c:v>
                </c:pt>
                <c:pt idx="558">
                  <c:v>6.6144739527507324E-2</c:v>
                </c:pt>
                <c:pt idx="559">
                  <c:v>6.6423097105567805E-2</c:v>
                </c:pt>
                <c:pt idx="560">
                  <c:v>6.6701454683628286E-2</c:v>
                </c:pt>
                <c:pt idx="561">
                  <c:v>6.6979812261688768E-2</c:v>
                </c:pt>
                <c:pt idx="562">
                  <c:v>6.7258169839749249E-2</c:v>
                </c:pt>
                <c:pt idx="563">
                  <c:v>6.753652741780973E-2</c:v>
                </c:pt>
                <c:pt idx="564">
                  <c:v>6.7814884995870212E-2</c:v>
                </c:pt>
                <c:pt idx="565">
                  <c:v>6.8093242573930693E-2</c:v>
                </c:pt>
                <c:pt idx="566">
                  <c:v>6.8371600151991174E-2</c:v>
                </c:pt>
                <c:pt idx="567">
                  <c:v>6.8649957730051656E-2</c:v>
                </c:pt>
                <c:pt idx="568">
                  <c:v>6.8928315308112137E-2</c:v>
                </c:pt>
                <c:pt idx="569">
                  <c:v>6.9206672886172618E-2</c:v>
                </c:pt>
                <c:pt idx="570">
                  <c:v>6.94850304642331E-2</c:v>
                </c:pt>
                <c:pt idx="571">
                  <c:v>6.9763388042293581E-2</c:v>
                </c:pt>
                <c:pt idx="572">
                  <c:v>7.0041745620354062E-2</c:v>
                </c:pt>
                <c:pt idx="573">
                  <c:v>7.0320103198414544E-2</c:v>
                </c:pt>
                <c:pt idx="574">
                  <c:v>7.0598460776475025E-2</c:v>
                </c:pt>
                <c:pt idx="575">
                  <c:v>7.0876818354535506E-2</c:v>
                </c:pt>
                <c:pt idx="576">
                  <c:v>7.1155175932595988E-2</c:v>
                </c:pt>
                <c:pt idx="577">
                  <c:v>7.1433533510656469E-2</c:v>
                </c:pt>
                <c:pt idx="578">
                  <c:v>7.171189108871695E-2</c:v>
                </c:pt>
                <c:pt idx="579">
                  <c:v>7.1990248666777432E-2</c:v>
                </c:pt>
                <c:pt idx="580">
                  <c:v>7.2268606244837913E-2</c:v>
                </c:pt>
                <c:pt idx="581">
                  <c:v>7.2546963822898394E-2</c:v>
                </c:pt>
                <c:pt idx="582">
                  <c:v>7.2825321400958876E-2</c:v>
                </c:pt>
                <c:pt idx="583">
                  <c:v>7.3103678979019357E-2</c:v>
                </c:pt>
                <c:pt idx="584">
                  <c:v>7.3382036557079838E-2</c:v>
                </c:pt>
                <c:pt idx="585">
                  <c:v>7.366039413514032E-2</c:v>
                </c:pt>
                <c:pt idx="586">
                  <c:v>7.3938751713200801E-2</c:v>
                </c:pt>
                <c:pt idx="587">
                  <c:v>7.4217109291261282E-2</c:v>
                </c:pt>
                <c:pt idx="588">
                  <c:v>7.4495466869321764E-2</c:v>
                </c:pt>
                <c:pt idx="589">
                  <c:v>7.4773824447382245E-2</c:v>
                </c:pt>
                <c:pt idx="590">
                  <c:v>7.5052182025442726E-2</c:v>
                </c:pt>
                <c:pt idx="591">
                  <c:v>7.5330539603503208E-2</c:v>
                </c:pt>
                <c:pt idx="592">
                  <c:v>7.5608897181563689E-2</c:v>
                </c:pt>
                <c:pt idx="593">
                  <c:v>7.588725475962417E-2</c:v>
                </c:pt>
                <c:pt idx="594">
                  <c:v>7.6165612337684652E-2</c:v>
                </c:pt>
                <c:pt idx="595">
                  <c:v>7.6443969915745133E-2</c:v>
                </c:pt>
                <c:pt idx="596">
                  <c:v>7.6722327493805614E-2</c:v>
                </c:pt>
                <c:pt idx="597">
                  <c:v>7.7000685071866096E-2</c:v>
                </c:pt>
                <c:pt idx="598">
                  <c:v>7.7279042649926577E-2</c:v>
                </c:pt>
                <c:pt idx="599">
                  <c:v>7.7557400227987058E-2</c:v>
                </c:pt>
                <c:pt idx="600">
                  <c:v>7.783575780604754E-2</c:v>
                </c:pt>
                <c:pt idx="601">
                  <c:v>7.8114115384108021E-2</c:v>
                </c:pt>
                <c:pt idx="602">
                  <c:v>7.8392472962168502E-2</c:v>
                </c:pt>
                <c:pt idx="603">
                  <c:v>7.8670830540228984E-2</c:v>
                </c:pt>
                <c:pt idx="604">
                  <c:v>7.8949188118289465E-2</c:v>
                </c:pt>
                <c:pt idx="605">
                  <c:v>7.9227545696349946E-2</c:v>
                </c:pt>
                <c:pt idx="606">
                  <c:v>7.9505903274410428E-2</c:v>
                </c:pt>
                <c:pt idx="607">
                  <c:v>7.9784260852470909E-2</c:v>
                </c:pt>
                <c:pt idx="608">
                  <c:v>8.006261843053139E-2</c:v>
                </c:pt>
                <c:pt idx="609">
                  <c:v>8.0340976008591872E-2</c:v>
                </c:pt>
                <c:pt idx="610">
                  <c:v>8.0619333586652353E-2</c:v>
                </c:pt>
                <c:pt idx="611">
                  <c:v>8.0897691164712834E-2</c:v>
                </c:pt>
                <c:pt idx="612">
                  <c:v>8.1176048742773316E-2</c:v>
                </c:pt>
                <c:pt idx="613">
                  <c:v>8.1454406320833797E-2</c:v>
                </c:pt>
                <c:pt idx="614">
                  <c:v>8.1732763898894278E-2</c:v>
                </c:pt>
                <c:pt idx="615">
                  <c:v>8.201112147695476E-2</c:v>
                </c:pt>
                <c:pt idx="616">
                  <c:v>8.2289479055015241E-2</c:v>
                </c:pt>
                <c:pt idx="617">
                  <c:v>8.2567836633075722E-2</c:v>
                </c:pt>
                <c:pt idx="618">
                  <c:v>8.2846194211136204E-2</c:v>
                </c:pt>
                <c:pt idx="619">
                  <c:v>8.3124551789196685E-2</c:v>
                </c:pt>
                <c:pt idx="620">
                  <c:v>8.3402909367257166E-2</c:v>
                </c:pt>
                <c:pt idx="621">
                  <c:v>8.3681266945317648E-2</c:v>
                </c:pt>
                <c:pt idx="622">
                  <c:v>8.3959624523378129E-2</c:v>
                </c:pt>
                <c:pt idx="623">
                  <c:v>8.423798210143861E-2</c:v>
                </c:pt>
                <c:pt idx="624">
                  <c:v>8.4516339679499092E-2</c:v>
                </c:pt>
                <c:pt idx="625">
                  <c:v>8.4794697257559573E-2</c:v>
                </c:pt>
                <c:pt idx="626">
                  <c:v>8.5073054835620054E-2</c:v>
                </c:pt>
                <c:pt idx="627">
                  <c:v>8.5351412413680536E-2</c:v>
                </c:pt>
                <c:pt idx="628">
                  <c:v>8.5629769991741017E-2</c:v>
                </c:pt>
                <c:pt idx="629">
                  <c:v>8.5908127569801498E-2</c:v>
                </c:pt>
                <c:pt idx="630">
                  <c:v>8.618648514786198E-2</c:v>
                </c:pt>
                <c:pt idx="631">
                  <c:v>8.6464842725922461E-2</c:v>
                </c:pt>
                <c:pt idx="632">
                  <c:v>8.6743200303982942E-2</c:v>
                </c:pt>
                <c:pt idx="633">
                  <c:v>8.7021557882043424E-2</c:v>
                </c:pt>
                <c:pt idx="634">
                  <c:v>8.7299915460103905E-2</c:v>
                </c:pt>
                <c:pt idx="635">
                  <c:v>8.7578273038164386E-2</c:v>
                </c:pt>
                <c:pt idx="636">
                  <c:v>8.7856630616224868E-2</c:v>
                </c:pt>
                <c:pt idx="637">
                  <c:v>8.8134988194285349E-2</c:v>
                </c:pt>
                <c:pt idx="638">
                  <c:v>8.841334577234583E-2</c:v>
                </c:pt>
                <c:pt idx="639">
                  <c:v>8.8691703350406312E-2</c:v>
                </c:pt>
                <c:pt idx="640">
                  <c:v>8.8970060928466793E-2</c:v>
                </c:pt>
                <c:pt idx="641">
                  <c:v>8.9248418506527274E-2</c:v>
                </c:pt>
                <c:pt idx="642">
                  <c:v>8.9526776084587756E-2</c:v>
                </c:pt>
                <c:pt idx="643">
                  <c:v>8.9805133662648237E-2</c:v>
                </c:pt>
                <c:pt idx="644">
                  <c:v>9.0083491240708718E-2</c:v>
                </c:pt>
                <c:pt idx="645">
                  <c:v>9.03618488187692E-2</c:v>
                </c:pt>
                <c:pt idx="646">
                  <c:v>9.0640206396829681E-2</c:v>
                </c:pt>
                <c:pt idx="647">
                  <c:v>9.0918563974890163E-2</c:v>
                </c:pt>
                <c:pt idx="648">
                  <c:v>9.1196921552950644E-2</c:v>
                </c:pt>
                <c:pt idx="649">
                  <c:v>9.1475279131011125E-2</c:v>
                </c:pt>
                <c:pt idx="650">
                  <c:v>9.1753636709071607E-2</c:v>
                </c:pt>
                <c:pt idx="651">
                  <c:v>9.2031994287132088E-2</c:v>
                </c:pt>
                <c:pt idx="652">
                  <c:v>9.2310351865192569E-2</c:v>
                </c:pt>
                <c:pt idx="653">
                  <c:v>9.2588709443253051E-2</c:v>
                </c:pt>
                <c:pt idx="654">
                  <c:v>9.2867067021313532E-2</c:v>
                </c:pt>
                <c:pt idx="655">
                  <c:v>9.3145424599374013E-2</c:v>
                </c:pt>
                <c:pt idx="656">
                  <c:v>9.3423782177434495E-2</c:v>
                </c:pt>
                <c:pt idx="657">
                  <c:v>9.3702139755494976E-2</c:v>
                </c:pt>
                <c:pt idx="658">
                  <c:v>9.3980497333555457E-2</c:v>
                </c:pt>
                <c:pt idx="659">
                  <c:v>9.4258854911615939E-2</c:v>
                </c:pt>
                <c:pt idx="660">
                  <c:v>9.453721248967642E-2</c:v>
                </c:pt>
                <c:pt idx="661">
                  <c:v>9.4815570067736901E-2</c:v>
                </c:pt>
                <c:pt idx="662">
                  <c:v>9.5093927645797383E-2</c:v>
                </c:pt>
                <c:pt idx="663">
                  <c:v>9.5372285223857864E-2</c:v>
                </c:pt>
                <c:pt idx="664">
                  <c:v>9.5650642801918345E-2</c:v>
                </c:pt>
                <c:pt idx="665">
                  <c:v>9.5929000379978827E-2</c:v>
                </c:pt>
                <c:pt idx="666">
                  <c:v>9.6207357958039308E-2</c:v>
                </c:pt>
                <c:pt idx="667">
                  <c:v>9.6485715536099789E-2</c:v>
                </c:pt>
                <c:pt idx="668">
                  <c:v>9.6764073114160271E-2</c:v>
                </c:pt>
                <c:pt idx="669">
                  <c:v>9.7042430692220752E-2</c:v>
                </c:pt>
                <c:pt idx="670">
                  <c:v>9.7320788270281233E-2</c:v>
                </c:pt>
                <c:pt idx="671">
                  <c:v>9.7599145848341715E-2</c:v>
                </c:pt>
                <c:pt idx="672">
                  <c:v>9.7877503426402196E-2</c:v>
                </c:pt>
                <c:pt idx="673">
                  <c:v>9.8155861004462677E-2</c:v>
                </c:pt>
                <c:pt idx="674">
                  <c:v>9.8434218582523159E-2</c:v>
                </c:pt>
                <c:pt idx="675">
                  <c:v>9.871257616058364E-2</c:v>
                </c:pt>
                <c:pt idx="676">
                  <c:v>9.8990933738644121E-2</c:v>
                </c:pt>
                <c:pt idx="677">
                  <c:v>9.9269291316704603E-2</c:v>
                </c:pt>
                <c:pt idx="678">
                  <c:v>9.9547648894765084E-2</c:v>
                </c:pt>
                <c:pt idx="679">
                  <c:v>9.9826006472825565E-2</c:v>
                </c:pt>
                <c:pt idx="680">
                  <c:v>0.10010436405088605</c:v>
                </c:pt>
                <c:pt idx="681">
                  <c:v>0.10038272162894653</c:v>
                </c:pt>
                <c:pt idx="682">
                  <c:v>0.10066107920700701</c:v>
                </c:pt>
                <c:pt idx="683">
                  <c:v>0.10093943678506749</c:v>
                </c:pt>
                <c:pt idx="684">
                  <c:v>0.10121779436312797</c:v>
                </c:pt>
                <c:pt idx="685">
                  <c:v>0.10149615194118845</c:v>
                </c:pt>
                <c:pt idx="686">
                  <c:v>0.10177450951924893</c:v>
                </c:pt>
                <c:pt idx="687">
                  <c:v>0.10205286709730942</c:v>
                </c:pt>
                <c:pt idx="688">
                  <c:v>0.1023312246753699</c:v>
                </c:pt>
                <c:pt idx="689">
                  <c:v>0.10260958225343038</c:v>
                </c:pt>
                <c:pt idx="690">
                  <c:v>0.10288793983149086</c:v>
                </c:pt>
                <c:pt idx="691">
                  <c:v>0.10316629740955134</c:v>
                </c:pt>
                <c:pt idx="692">
                  <c:v>0.10344465498761182</c:v>
                </c:pt>
                <c:pt idx="693">
                  <c:v>0.1037230125656723</c:v>
                </c:pt>
                <c:pt idx="694">
                  <c:v>0.10400137014373279</c:v>
                </c:pt>
                <c:pt idx="695">
                  <c:v>0.10427972772179327</c:v>
                </c:pt>
                <c:pt idx="696">
                  <c:v>0.10455808529985375</c:v>
                </c:pt>
                <c:pt idx="697">
                  <c:v>0.10483644287791423</c:v>
                </c:pt>
                <c:pt idx="698">
                  <c:v>0.10511480045597471</c:v>
                </c:pt>
                <c:pt idx="699">
                  <c:v>0.10539315803403519</c:v>
                </c:pt>
                <c:pt idx="700">
                  <c:v>0.10567151561209567</c:v>
                </c:pt>
                <c:pt idx="701">
                  <c:v>0.10594987319015615</c:v>
                </c:pt>
                <c:pt idx="702">
                  <c:v>0.10622823076821664</c:v>
                </c:pt>
                <c:pt idx="703">
                  <c:v>0.10650658834627712</c:v>
                </c:pt>
                <c:pt idx="704">
                  <c:v>0.1067849459243376</c:v>
                </c:pt>
                <c:pt idx="705">
                  <c:v>0.10706330350239808</c:v>
                </c:pt>
                <c:pt idx="706">
                  <c:v>0.10734166108045856</c:v>
                </c:pt>
                <c:pt idx="707">
                  <c:v>0.10762001865851904</c:v>
                </c:pt>
                <c:pt idx="708">
                  <c:v>0.10789837623657952</c:v>
                </c:pt>
                <c:pt idx="709">
                  <c:v>0.10817673381464001</c:v>
                </c:pt>
                <c:pt idx="710">
                  <c:v>0.10845509139270049</c:v>
                </c:pt>
                <c:pt idx="711">
                  <c:v>0.10873344897076097</c:v>
                </c:pt>
                <c:pt idx="712">
                  <c:v>0.10901180654882145</c:v>
                </c:pt>
                <c:pt idx="713">
                  <c:v>0.10929016412688193</c:v>
                </c:pt>
                <c:pt idx="714">
                  <c:v>0.10956852170494241</c:v>
                </c:pt>
                <c:pt idx="715">
                  <c:v>0.10984687928300289</c:v>
                </c:pt>
                <c:pt idx="716">
                  <c:v>0.11012523686106337</c:v>
                </c:pt>
                <c:pt idx="717">
                  <c:v>0.11040359443912386</c:v>
                </c:pt>
                <c:pt idx="718">
                  <c:v>0.11068195201718434</c:v>
                </c:pt>
                <c:pt idx="719">
                  <c:v>0.11096030959524482</c:v>
                </c:pt>
                <c:pt idx="720">
                  <c:v>0.1112386671733053</c:v>
                </c:pt>
                <c:pt idx="721">
                  <c:v>0.11151702475136578</c:v>
                </c:pt>
                <c:pt idx="722">
                  <c:v>0.11179538232942626</c:v>
                </c:pt>
                <c:pt idx="723">
                  <c:v>0.11207373990748674</c:v>
                </c:pt>
                <c:pt idx="724">
                  <c:v>0.11235209748554723</c:v>
                </c:pt>
                <c:pt idx="725">
                  <c:v>0.11263045506360771</c:v>
                </c:pt>
                <c:pt idx="726">
                  <c:v>0.11290881264166819</c:v>
                </c:pt>
                <c:pt idx="727">
                  <c:v>0.11318717021972867</c:v>
                </c:pt>
                <c:pt idx="728">
                  <c:v>0.11346552779778915</c:v>
                </c:pt>
                <c:pt idx="729">
                  <c:v>0.11374388537584963</c:v>
                </c:pt>
                <c:pt idx="730">
                  <c:v>0.11402224295391011</c:v>
                </c:pt>
                <c:pt idx="731">
                  <c:v>0.11430060053197059</c:v>
                </c:pt>
                <c:pt idx="732">
                  <c:v>0.11457895811003108</c:v>
                </c:pt>
                <c:pt idx="733">
                  <c:v>0.11485731568809156</c:v>
                </c:pt>
                <c:pt idx="734">
                  <c:v>0.11513567326615204</c:v>
                </c:pt>
                <c:pt idx="735">
                  <c:v>0.11541403084421252</c:v>
                </c:pt>
                <c:pt idx="736">
                  <c:v>0.115692388422273</c:v>
                </c:pt>
                <c:pt idx="737">
                  <c:v>0.11597074600033348</c:v>
                </c:pt>
                <c:pt idx="738">
                  <c:v>0.11624910357839396</c:v>
                </c:pt>
                <c:pt idx="739">
                  <c:v>0.11652746115645445</c:v>
                </c:pt>
                <c:pt idx="740">
                  <c:v>0.11680581873451493</c:v>
                </c:pt>
                <c:pt idx="741">
                  <c:v>0.11708417631257541</c:v>
                </c:pt>
                <c:pt idx="742">
                  <c:v>0.11736253389063589</c:v>
                </c:pt>
                <c:pt idx="743">
                  <c:v>0.11764089146869637</c:v>
                </c:pt>
                <c:pt idx="744">
                  <c:v>0.11791924904675685</c:v>
                </c:pt>
                <c:pt idx="745">
                  <c:v>0.11819760662481733</c:v>
                </c:pt>
                <c:pt idx="746">
                  <c:v>0.11847596420287781</c:v>
                </c:pt>
                <c:pt idx="747">
                  <c:v>0.1187543217809383</c:v>
                </c:pt>
                <c:pt idx="748">
                  <c:v>0.11903267935899878</c:v>
                </c:pt>
                <c:pt idx="749">
                  <c:v>0.11931103693705926</c:v>
                </c:pt>
                <c:pt idx="750">
                  <c:v>0.11958939451511974</c:v>
                </c:pt>
                <c:pt idx="751">
                  <c:v>0.11986775209318022</c:v>
                </c:pt>
                <c:pt idx="752">
                  <c:v>0.1201461096712407</c:v>
                </c:pt>
                <c:pt idx="753">
                  <c:v>0.12042446724930118</c:v>
                </c:pt>
                <c:pt idx="754">
                  <c:v>0.12070282482736167</c:v>
                </c:pt>
                <c:pt idx="755">
                  <c:v>0.12098118240542215</c:v>
                </c:pt>
                <c:pt idx="756">
                  <c:v>0.12125953998348263</c:v>
                </c:pt>
                <c:pt idx="757">
                  <c:v>0.12153789756154311</c:v>
                </c:pt>
                <c:pt idx="758">
                  <c:v>0.12181625513960359</c:v>
                </c:pt>
                <c:pt idx="759">
                  <c:v>0.12209461271766407</c:v>
                </c:pt>
                <c:pt idx="760">
                  <c:v>0.12237297029572455</c:v>
                </c:pt>
                <c:pt idx="761">
                  <c:v>0.12265132787378503</c:v>
                </c:pt>
                <c:pt idx="762">
                  <c:v>0.12292968545184552</c:v>
                </c:pt>
                <c:pt idx="763">
                  <c:v>0.123208043029906</c:v>
                </c:pt>
                <c:pt idx="764">
                  <c:v>0.12348640060796648</c:v>
                </c:pt>
                <c:pt idx="765">
                  <c:v>0.12376475818602696</c:v>
                </c:pt>
                <c:pt idx="766">
                  <c:v>0.12404311576408744</c:v>
                </c:pt>
                <c:pt idx="767">
                  <c:v>0.12432147334214792</c:v>
                </c:pt>
                <c:pt idx="768">
                  <c:v>0.1245998309202084</c:v>
                </c:pt>
                <c:pt idx="769">
                  <c:v>0.12487818849826889</c:v>
                </c:pt>
                <c:pt idx="770">
                  <c:v>0.12515654607632937</c:v>
                </c:pt>
                <c:pt idx="771">
                  <c:v>0.12543490365438986</c:v>
                </c:pt>
                <c:pt idx="772">
                  <c:v>0.12571326123245036</c:v>
                </c:pt>
                <c:pt idx="773">
                  <c:v>0.12599161881051085</c:v>
                </c:pt>
                <c:pt idx="774">
                  <c:v>0.12626997638857135</c:v>
                </c:pt>
                <c:pt idx="775">
                  <c:v>0.12654833396663184</c:v>
                </c:pt>
                <c:pt idx="776">
                  <c:v>0.12682669154469234</c:v>
                </c:pt>
                <c:pt idx="777">
                  <c:v>0.12710504912275283</c:v>
                </c:pt>
                <c:pt idx="778">
                  <c:v>0.12738340670081333</c:v>
                </c:pt>
                <c:pt idx="779">
                  <c:v>0.12766176427887382</c:v>
                </c:pt>
                <c:pt idx="780">
                  <c:v>0.12794012185693432</c:v>
                </c:pt>
                <c:pt idx="781">
                  <c:v>0.12821847943499481</c:v>
                </c:pt>
                <c:pt idx="782">
                  <c:v>0.12849683701305531</c:v>
                </c:pt>
                <c:pt idx="783">
                  <c:v>0.1287751945911158</c:v>
                </c:pt>
                <c:pt idx="784">
                  <c:v>0.1290535521691763</c:v>
                </c:pt>
                <c:pt idx="785">
                  <c:v>0.1293319097472368</c:v>
                </c:pt>
                <c:pt idx="786">
                  <c:v>0.12961026732529729</c:v>
                </c:pt>
                <c:pt idx="787">
                  <c:v>0.12988862490335779</c:v>
                </c:pt>
                <c:pt idx="788">
                  <c:v>0.13016698248141828</c:v>
                </c:pt>
                <c:pt idx="789">
                  <c:v>0.13044534005947878</c:v>
                </c:pt>
                <c:pt idx="790">
                  <c:v>0.13072369763753927</c:v>
                </c:pt>
                <c:pt idx="791">
                  <c:v>0.13100205521559977</c:v>
                </c:pt>
                <c:pt idx="792">
                  <c:v>0.13128041279366026</c:v>
                </c:pt>
                <c:pt idx="793">
                  <c:v>0.13155877037172076</c:v>
                </c:pt>
                <c:pt idx="794">
                  <c:v>0.13183712794978125</c:v>
                </c:pt>
                <c:pt idx="795">
                  <c:v>0.13211548552784175</c:v>
                </c:pt>
                <c:pt idx="796">
                  <c:v>0.13239384310590224</c:v>
                </c:pt>
                <c:pt idx="797">
                  <c:v>0.13267220068396274</c:v>
                </c:pt>
                <c:pt idx="798">
                  <c:v>0.13295055826202323</c:v>
                </c:pt>
                <c:pt idx="799">
                  <c:v>0.13322891584008373</c:v>
                </c:pt>
                <c:pt idx="800">
                  <c:v>0.13350727341814422</c:v>
                </c:pt>
                <c:pt idx="801">
                  <c:v>0.13378563099620472</c:v>
                </c:pt>
                <c:pt idx="802">
                  <c:v>0.13406398857426521</c:v>
                </c:pt>
                <c:pt idx="803">
                  <c:v>0.13434234615232571</c:v>
                </c:pt>
                <c:pt idx="804">
                  <c:v>0.1346207037303862</c:v>
                </c:pt>
                <c:pt idx="805">
                  <c:v>0.1348990613084467</c:v>
                </c:pt>
                <c:pt idx="806">
                  <c:v>0.13517741888650719</c:v>
                </c:pt>
                <c:pt idx="807">
                  <c:v>0.13545577646456769</c:v>
                </c:pt>
                <c:pt idx="808">
                  <c:v>0.13573413404262819</c:v>
                </c:pt>
                <c:pt idx="809">
                  <c:v>0.13601249162068868</c:v>
                </c:pt>
                <c:pt idx="810">
                  <c:v>0.13629084919874918</c:v>
                </c:pt>
                <c:pt idx="811">
                  <c:v>0.13656920677680967</c:v>
                </c:pt>
                <c:pt idx="812">
                  <c:v>0.13684756435487017</c:v>
                </c:pt>
                <c:pt idx="813">
                  <c:v>0.13712592193293066</c:v>
                </c:pt>
                <c:pt idx="814">
                  <c:v>0.13740427951099116</c:v>
                </c:pt>
                <c:pt idx="815">
                  <c:v>0.13768263708905165</c:v>
                </c:pt>
                <c:pt idx="816">
                  <c:v>0.13796099466711215</c:v>
                </c:pt>
                <c:pt idx="817">
                  <c:v>0.13823935224517264</c:v>
                </c:pt>
                <c:pt idx="818">
                  <c:v>0.13851770982323314</c:v>
                </c:pt>
                <c:pt idx="819">
                  <c:v>0.13879606740129363</c:v>
                </c:pt>
                <c:pt idx="820">
                  <c:v>0.13907442497935413</c:v>
                </c:pt>
                <c:pt idx="821">
                  <c:v>0.13935278255741462</c:v>
                </c:pt>
                <c:pt idx="822">
                  <c:v>0.13963114013547512</c:v>
                </c:pt>
                <c:pt idx="823">
                  <c:v>0.13990949771353561</c:v>
                </c:pt>
                <c:pt idx="824">
                  <c:v>0.14018785529159611</c:v>
                </c:pt>
                <c:pt idx="825">
                  <c:v>0.1404662128696566</c:v>
                </c:pt>
                <c:pt idx="826">
                  <c:v>0.1407445704477171</c:v>
                </c:pt>
                <c:pt idx="827">
                  <c:v>0.14102292802577759</c:v>
                </c:pt>
                <c:pt idx="828">
                  <c:v>0.14130128560383809</c:v>
                </c:pt>
                <c:pt idx="829">
                  <c:v>0.14157964318189858</c:v>
                </c:pt>
                <c:pt idx="830">
                  <c:v>0.14185800075995908</c:v>
                </c:pt>
                <c:pt idx="831">
                  <c:v>0.14213635833801957</c:v>
                </c:pt>
                <c:pt idx="832">
                  <c:v>0.14241471591608007</c:v>
                </c:pt>
                <c:pt idx="833">
                  <c:v>0.14269307349414057</c:v>
                </c:pt>
                <c:pt idx="834">
                  <c:v>0.14297143107220106</c:v>
                </c:pt>
                <c:pt idx="835">
                  <c:v>0.14324978865026156</c:v>
                </c:pt>
                <c:pt idx="836">
                  <c:v>0.14352814622832205</c:v>
                </c:pt>
                <c:pt idx="837">
                  <c:v>0.14380650380638255</c:v>
                </c:pt>
                <c:pt idx="838">
                  <c:v>0.14408486138444304</c:v>
                </c:pt>
                <c:pt idx="839">
                  <c:v>0.14436321896250354</c:v>
                </c:pt>
                <c:pt idx="840">
                  <c:v>0.14464157654056403</c:v>
                </c:pt>
                <c:pt idx="841">
                  <c:v>0.14491993411862453</c:v>
                </c:pt>
                <c:pt idx="842">
                  <c:v>0.14519829169668502</c:v>
                </c:pt>
                <c:pt idx="843">
                  <c:v>0.14547664927474552</c:v>
                </c:pt>
                <c:pt idx="844">
                  <c:v>0.14575500685280601</c:v>
                </c:pt>
                <c:pt idx="845">
                  <c:v>0.14603336443086651</c:v>
                </c:pt>
                <c:pt idx="846">
                  <c:v>0.146311722008927</c:v>
                </c:pt>
                <c:pt idx="847">
                  <c:v>0.1465900795869875</c:v>
                </c:pt>
                <c:pt idx="848">
                  <c:v>0.14686843716504799</c:v>
                </c:pt>
                <c:pt idx="849">
                  <c:v>0.14714679474310849</c:v>
                </c:pt>
                <c:pt idx="850">
                  <c:v>0.14742515232116898</c:v>
                </c:pt>
                <c:pt idx="851">
                  <c:v>0.14770350989922948</c:v>
                </c:pt>
                <c:pt idx="852">
                  <c:v>0.14798186747728997</c:v>
                </c:pt>
                <c:pt idx="853">
                  <c:v>0.14826022505535047</c:v>
                </c:pt>
                <c:pt idx="854">
                  <c:v>0.14853858263341096</c:v>
                </c:pt>
                <c:pt idx="855">
                  <c:v>0.14881694021147146</c:v>
                </c:pt>
                <c:pt idx="856">
                  <c:v>0.14909529778953196</c:v>
                </c:pt>
                <c:pt idx="857">
                  <c:v>0.14937365536759245</c:v>
                </c:pt>
                <c:pt idx="858">
                  <c:v>0.14965201294565295</c:v>
                </c:pt>
                <c:pt idx="859">
                  <c:v>0.14993037052371344</c:v>
                </c:pt>
                <c:pt idx="860">
                  <c:v>0.15020872810177394</c:v>
                </c:pt>
                <c:pt idx="861">
                  <c:v>0.15048708567983443</c:v>
                </c:pt>
                <c:pt idx="862">
                  <c:v>0.15076544325789493</c:v>
                </c:pt>
                <c:pt idx="863">
                  <c:v>0.15104380083595542</c:v>
                </c:pt>
                <c:pt idx="864">
                  <c:v>0.15132215841401592</c:v>
                </c:pt>
                <c:pt idx="865">
                  <c:v>0.15160051599207641</c:v>
                </c:pt>
                <c:pt idx="866">
                  <c:v>0.15187887357013691</c:v>
                </c:pt>
                <c:pt idx="867">
                  <c:v>0.1521572311481974</c:v>
                </c:pt>
                <c:pt idx="868">
                  <c:v>0.1524355887262579</c:v>
                </c:pt>
                <c:pt idx="869">
                  <c:v>0.15271394630431839</c:v>
                </c:pt>
                <c:pt idx="870">
                  <c:v>0.15299230388237889</c:v>
                </c:pt>
                <c:pt idx="871">
                  <c:v>0.15327066146043938</c:v>
                </c:pt>
                <c:pt idx="872">
                  <c:v>0.15354901903849988</c:v>
                </c:pt>
                <c:pt idx="873">
                  <c:v>0.15382737661656037</c:v>
                </c:pt>
                <c:pt idx="874">
                  <c:v>0.15410573419462087</c:v>
                </c:pt>
                <c:pt idx="875">
                  <c:v>0.15438409177268136</c:v>
                </c:pt>
                <c:pt idx="876">
                  <c:v>0.15466244935074186</c:v>
                </c:pt>
                <c:pt idx="877">
                  <c:v>0.15494080692880235</c:v>
                </c:pt>
                <c:pt idx="878">
                  <c:v>0.15521916450686285</c:v>
                </c:pt>
                <c:pt idx="879">
                  <c:v>0.15549752208492335</c:v>
                </c:pt>
                <c:pt idx="880">
                  <c:v>0.15577587966298384</c:v>
                </c:pt>
                <c:pt idx="881">
                  <c:v>0.15605423724104434</c:v>
                </c:pt>
                <c:pt idx="882">
                  <c:v>0.15633259481910483</c:v>
                </c:pt>
                <c:pt idx="883">
                  <c:v>0.15661095239716533</c:v>
                </c:pt>
                <c:pt idx="884">
                  <c:v>0.15688930997522582</c:v>
                </c:pt>
                <c:pt idx="885">
                  <c:v>0.15716766755328632</c:v>
                </c:pt>
                <c:pt idx="886">
                  <c:v>0.15744602513134681</c:v>
                </c:pt>
                <c:pt idx="887">
                  <c:v>0.15772438270940731</c:v>
                </c:pt>
                <c:pt idx="888">
                  <c:v>0.1580027402874678</c:v>
                </c:pt>
                <c:pt idx="889">
                  <c:v>0.1582810978655283</c:v>
                </c:pt>
                <c:pt idx="890">
                  <c:v>0.15855945544358879</c:v>
                </c:pt>
                <c:pt idx="891">
                  <c:v>0.15883781302164929</c:v>
                </c:pt>
                <c:pt idx="892">
                  <c:v>0.15911617059970978</c:v>
                </c:pt>
                <c:pt idx="893">
                  <c:v>0.15939452817777028</c:v>
                </c:pt>
                <c:pt idx="894">
                  <c:v>0.15967288575583077</c:v>
                </c:pt>
                <c:pt idx="895">
                  <c:v>0.15995124333389127</c:v>
                </c:pt>
                <c:pt idx="896">
                  <c:v>0.16022960091195176</c:v>
                </c:pt>
                <c:pt idx="897">
                  <c:v>0.16050795849001226</c:v>
                </c:pt>
                <c:pt idx="898">
                  <c:v>0.16078631606807275</c:v>
                </c:pt>
                <c:pt idx="899">
                  <c:v>0.16106467364613325</c:v>
                </c:pt>
                <c:pt idx="900">
                  <c:v>0.16134303122419374</c:v>
                </c:pt>
                <c:pt idx="901">
                  <c:v>0.16162138880225424</c:v>
                </c:pt>
                <c:pt idx="902">
                  <c:v>0.16189974638031474</c:v>
                </c:pt>
                <c:pt idx="903">
                  <c:v>0.16217810395837523</c:v>
                </c:pt>
                <c:pt idx="904">
                  <c:v>0.16245646153643573</c:v>
                </c:pt>
                <c:pt idx="905">
                  <c:v>0.16273481911449622</c:v>
                </c:pt>
                <c:pt idx="906">
                  <c:v>0.16301317669255672</c:v>
                </c:pt>
                <c:pt idx="907">
                  <c:v>0.16329153427061721</c:v>
                </c:pt>
                <c:pt idx="908">
                  <c:v>0.16356989184867771</c:v>
                </c:pt>
                <c:pt idx="909">
                  <c:v>0.1638482494267382</c:v>
                </c:pt>
                <c:pt idx="910">
                  <c:v>0.1641266070047987</c:v>
                </c:pt>
                <c:pt idx="911">
                  <c:v>0.16440496458285919</c:v>
                </c:pt>
                <c:pt idx="912">
                  <c:v>0.16468332216091969</c:v>
                </c:pt>
                <c:pt idx="913">
                  <c:v>0.16496167973898018</c:v>
                </c:pt>
                <c:pt idx="914">
                  <c:v>0.16524003731704068</c:v>
                </c:pt>
                <c:pt idx="915">
                  <c:v>0.16551839489510117</c:v>
                </c:pt>
                <c:pt idx="916">
                  <c:v>0.16579675247316167</c:v>
                </c:pt>
                <c:pt idx="917">
                  <c:v>0.16607511005122216</c:v>
                </c:pt>
                <c:pt idx="918">
                  <c:v>0.16635346762928266</c:v>
                </c:pt>
                <c:pt idx="919">
                  <c:v>0.16663182520734315</c:v>
                </c:pt>
                <c:pt idx="920">
                  <c:v>0.16691018278540365</c:v>
                </c:pt>
                <c:pt idx="921">
                  <c:v>0.16718854036346414</c:v>
                </c:pt>
                <c:pt idx="922">
                  <c:v>0.16746689794152464</c:v>
                </c:pt>
                <c:pt idx="923">
                  <c:v>0.16774525551958513</c:v>
                </c:pt>
                <c:pt idx="924">
                  <c:v>0.16802361309764563</c:v>
                </c:pt>
                <c:pt idx="925">
                  <c:v>0.16830197067570613</c:v>
                </c:pt>
                <c:pt idx="926">
                  <c:v>0.16858032825376662</c:v>
                </c:pt>
                <c:pt idx="927">
                  <c:v>0.16885868583182712</c:v>
                </c:pt>
                <c:pt idx="928">
                  <c:v>0.16913704340988761</c:v>
                </c:pt>
                <c:pt idx="929">
                  <c:v>0.16941540098794811</c:v>
                </c:pt>
                <c:pt idx="930">
                  <c:v>0.1696937585660086</c:v>
                </c:pt>
                <c:pt idx="931">
                  <c:v>0.1699721161440691</c:v>
                </c:pt>
                <c:pt idx="932">
                  <c:v>0.17025047372212959</c:v>
                </c:pt>
                <c:pt idx="933">
                  <c:v>0.17052883130019009</c:v>
                </c:pt>
                <c:pt idx="934">
                  <c:v>0.17080718887825058</c:v>
                </c:pt>
                <c:pt idx="935">
                  <c:v>0.17108554645631108</c:v>
                </c:pt>
                <c:pt idx="936">
                  <c:v>0.17136390403437157</c:v>
                </c:pt>
                <c:pt idx="937">
                  <c:v>0.17164226161243207</c:v>
                </c:pt>
                <c:pt idx="938">
                  <c:v>0.17192061919049256</c:v>
                </c:pt>
                <c:pt idx="939">
                  <c:v>0.17219897676855306</c:v>
                </c:pt>
                <c:pt idx="940">
                  <c:v>0.17247733434661355</c:v>
                </c:pt>
                <c:pt idx="941">
                  <c:v>0.17275569192467405</c:v>
                </c:pt>
                <c:pt idx="942">
                  <c:v>0.17303404950273454</c:v>
                </c:pt>
                <c:pt idx="943">
                  <c:v>0.17331240708079504</c:v>
                </c:pt>
                <c:pt idx="944">
                  <c:v>0.17359076465885553</c:v>
                </c:pt>
                <c:pt idx="945">
                  <c:v>0.17386912223691603</c:v>
                </c:pt>
                <c:pt idx="946">
                  <c:v>0.17414747981497652</c:v>
                </c:pt>
                <c:pt idx="947">
                  <c:v>0.17442583739303702</c:v>
                </c:pt>
                <c:pt idx="948">
                  <c:v>0.17470419497109752</c:v>
                </c:pt>
                <c:pt idx="949">
                  <c:v>0.17498255254915801</c:v>
                </c:pt>
                <c:pt idx="950">
                  <c:v>0.17526091012721851</c:v>
                </c:pt>
                <c:pt idx="951">
                  <c:v>0.175539267705279</c:v>
                </c:pt>
                <c:pt idx="952">
                  <c:v>0.1758176252833395</c:v>
                </c:pt>
                <c:pt idx="953">
                  <c:v>0.17609598286139999</c:v>
                </c:pt>
                <c:pt idx="954">
                  <c:v>0.17637434043946049</c:v>
                </c:pt>
                <c:pt idx="955">
                  <c:v>0.17665269801752098</c:v>
                </c:pt>
                <c:pt idx="956">
                  <c:v>0.17693105559558148</c:v>
                </c:pt>
                <c:pt idx="957">
                  <c:v>0.17720941317364197</c:v>
                </c:pt>
                <c:pt idx="958">
                  <c:v>0.17748777075170247</c:v>
                </c:pt>
                <c:pt idx="959">
                  <c:v>0.17776612832976296</c:v>
                </c:pt>
                <c:pt idx="960">
                  <c:v>0.17804448590782346</c:v>
                </c:pt>
                <c:pt idx="961">
                  <c:v>0.17832284348588395</c:v>
                </c:pt>
                <c:pt idx="962">
                  <c:v>0.17860120106394445</c:v>
                </c:pt>
                <c:pt idx="963">
                  <c:v>0.17887955864200494</c:v>
                </c:pt>
                <c:pt idx="964">
                  <c:v>0.17915791622006544</c:v>
                </c:pt>
                <c:pt idx="965">
                  <c:v>0.17943627379812593</c:v>
                </c:pt>
                <c:pt idx="966">
                  <c:v>0.17971463137618643</c:v>
                </c:pt>
                <c:pt idx="967">
                  <c:v>0.17999298895424692</c:v>
                </c:pt>
                <c:pt idx="968">
                  <c:v>0.18027134653230742</c:v>
                </c:pt>
                <c:pt idx="969">
                  <c:v>0.18054970411036791</c:v>
                </c:pt>
                <c:pt idx="970">
                  <c:v>0.18082806168842841</c:v>
                </c:pt>
                <c:pt idx="971">
                  <c:v>0.1811064192664889</c:v>
                </c:pt>
                <c:pt idx="972">
                  <c:v>0.1813847768445494</c:v>
                </c:pt>
                <c:pt idx="973">
                  <c:v>0.1816631344226099</c:v>
                </c:pt>
                <c:pt idx="974">
                  <c:v>0.18194149200067039</c:v>
                </c:pt>
                <c:pt idx="975">
                  <c:v>0.18221984957873089</c:v>
                </c:pt>
                <c:pt idx="976">
                  <c:v>0.18249820715679138</c:v>
                </c:pt>
                <c:pt idx="977">
                  <c:v>0.18277656473485188</c:v>
                </c:pt>
                <c:pt idx="978">
                  <c:v>0.18305492231291237</c:v>
                </c:pt>
                <c:pt idx="979">
                  <c:v>0.18333327989097287</c:v>
                </c:pt>
                <c:pt idx="980">
                  <c:v>0.18361163746903336</c:v>
                </c:pt>
                <c:pt idx="981">
                  <c:v>0.18388999504709386</c:v>
                </c:pt>
                <c:pt idx="982">
                  <c:v>0.18416835262515435</c:v>
                </c:pt>
                <c:pt idx="983">
                  <c:v>0.18444671020321485</c:v>
                </c:pt>
                <c:pt idx="984">
                  <c:v>0.18472506778127534</c:v>
                </c:pt>
                <c:pt idx="985">
                  <c:v>0.18500342535933584</c:v>
                </c:pt>
                <c:pt idx="986">
                  <c:v>0.18528178293739633</c:v>
                </c:pt>
                <c:pt idx="987">
                  <c:v>0.18556014051545683</c:v>
                </c:pt>
                <c:pt idx="988">
                  <c:v>0.18583849809351732</c:v>
                </c:pt>
                <c:pt idx="989">
                  <c:v>0.18611685567157782</c:v>
                </c:pt>
                <c:pt idx="990">
                  <c:v>0.18639521324963831</c:v>
                </c:pt>
                <c:pt idx="991">
                  <c:v>0.18667357082769881</c:v>
                </c:pt>
                <c:pt idx="992">
                  <c:v>0.1869519284057593</c:v>
                </c:pt>
                <c:pt idx="993">
                  <c:v>0.1872302859838198</c:v>
                </c:pt>
                <c:pt idx="994">
                  <c:v>0.18750864356188029</c:v>
                </c:pt>
                <c:pt idx="995">
                  <c:v>0.18778700113994079</c:v>
                </c:pt>
                <c:pt idx="996">
                  <c:v>0.18806535871800129</c:v>
                </c:pt>
                <c:pt idx="997">
                  <c:v>0.18834371629606178</c:v>
                </c:pt>
                <c:pt idx="998">
                  <c:v>0.18862207387412228</c:v>
                </c:pt>
                <c:pt idx="999">
                  <c:v>0.18890043145218277</c:v>
                </c:pt>
                <c:pt idx="1000">
                  <c:v>0.18917878903024327</c:v>
                </c:pt>
              </c:numCache>
            </c:numRef>
          </c:xVal>
          <c:yVal>
            <c:numRef>
              <c:f>'Resol-Checker'!$B$22:$B$1022</c:f>
              <c:numCache>
                <c:formatCode>General</c:formatCode>
                <c:ptCount val="1001"/>
                <c:pt idx="0">
                  <c:v>2.9817729934200572</c:v>
                </c:pt>
                <c:pt idx="1">
                  <c:v>3.0665904175099206</c:v>
                </c:pt>
                <c:pt idx="2">
                  <c:v>3.1535439678528019</c:v>
                </c:pt>
                <c:pt idx="3">
                  <c:v>3.2426787500065859</c:v>
                </c:pt>
                <c:pt idx="4">
                  <c:v>3.3340405646025264</c:v>
                </c:pt>
                <c:pt idx="5">
                  <c:v>3.4276759107018595</c:v>
                </c:pt>
                <c:pt idx="6">
                  <c:v>3.5236319889366934</c:v>
                </c:pt>
                <c:pt idx="7">
                  <c:v>3.6219567044273258</c:v>
                </c:pt>
                <c:pt idx="8">
                  <c:v>3.7226986694682291</c:v>
                </c:pt>
                <c:pt idx="9">
                  <c:v>3.8259072059747967</c:v>
                </c:pt>
                <c:pt idx="10">
                  <c:v>3.9316323476827932</c:v>
                </c:pt>
                <c:pt idx="11">
                  <c:v>4.0399248420925984</c:v>
                </c:pt>
                <c:pt idx="12">
                  <c:v>4.1508361521499308</c:v>
                </c:pt>
                <c:pt idx="13">
                  <c:v>4.2644184576551032</c:v>
                </c:pt>
                <c:pt idx="14">
                  <c:v>4.3807246563923634</c:v>
                </c:pt>
                <c:pt idx="15">
                  <c:v>4.4998083649712539</c:v>
                </c:pt>
                <c:pt idx="16">
                  <c:v>4.6217239193714086</c:v>
                </c:pt>
                <c:pt idx="17">
                  <c:v>4.746526375182655</c:v>
                </c:pt>
                <c:pt idx="18">
                  <c:v>4.8742715075318577</c:v>
                </c:pt>
                <c:pt idx="19">
                  <c:v>5.005015810688076</c:v>
                </c:pt>
                <c:pt idx="20">
                  <c:v>5.1388164973376531</c:v>
                </c:pt>
                <c:pt idx="21">
                  <c:v>5.2757314975205496</c:v>
                </c:pt>
                <c:pt idx="22">
                  <c:v>5.4158194572196869</c:v>
                </c:pt>
                <c:pt idx="23">
                  <c:v>5.5591397365944495</c:v>
                </c:pt>
                <c:pt idx="24">
                  <c:v>5.7057524078500768</c:v>
                </c:pt>
                <c:pt idx="25">
                  <c:v>5.8557182527342624</c:v>
                </c:pt>
                <c:pt idx="26">
                  <c:v>6.0090987596524732</c:v>
                </c:pt>
                <c:pt idx="27">
                  <c:v>6.1659561203935009</c:v>
                </c:pt>
                <c:pt idx="28">
                  <c:v>6.3263532264566731</c:v>
                </c:pt>
                <c:pt idx="29">
                  <c:v>6.4903536649723277</c:v>
                </c:pt>
                <c:pt idx="30">
                  <c:v>6.6580217142070417</c:v>
                </c:pt>
                <c:pt idx="31">
                  <c:v>6.8294223386452702</c:v>
                </c:pt>
                <c:pt idx="32">
                  <c:v>7.0046211836389976</c:v>
                </c:pt>
                <c:pt idx="33">
                  <c:v>7.1836845696170588</c:v>
                </c:pt>
                <c:pt idx="34">
                  <c:v>7.3666794858459488</c:v>
                </c:pt>
                <c:pt idx="35">
                  <c:v>7.553673583733973</c:v>
                </c:pt>
                <c:pt idx="36">
                  <c:v>7.7447351696704496</c:v>
                </c:pt>
                <c:pt idx="37">
                  <c:v>7.9399331973921399</c:v>
                </c:pt>
                <c:pt idx="38">
                  <c:v>8.1393372598688654</c:v>
                </c:pt>
                <c:pt idx="39">
                  <c:v>8.3430175807005114</c:v>
                </c:pt>
                <c:pt idx="40">
                  <c:v>8.5510450050176221</c:v>
                </c:pt>
                <c:pt idx="41">
                  <c:v>8.7634909898781181</c:v>
                </c:pt>
                <c:pt idx="42">
                  <c:v>8.9804275941524008</c:v>
                </c:pt>
                <c:pt idx="43">
                  <c:v>9.2019274678897407</c:v>
                </c:pt>
                <c:pt idx="44">
                  <c:v>9.4280638411585009</c:v>
                </c:pt>
                <c:pt idx="45">
                  <c:v>9.6589105123533177</c:v>
                </c:pt>
                <c:pt idx="46">
                  <c:v>9.8945418359621193</c:v>
                </c:pt>
                <c:pt idx="47">
                  <c:v>10.135032709786346</c:v>
                </c:pt>
                <c:pt idx="48">
                  <c:v>10.380458561607798</c:v>
                </c:pt>
                <c:pt idx="49">
                  <c:v>10.630895335295612</c:v>
                </c:pt>
                <c:pt idx="50">
                  <c:v>10.886419476347275</c:v>
                </c:pt>
                <c:pt idx="51">
                  <c:v>11.147107916857589</c:v>
                </c:pt>
                <c:pt idx="52">
                  <c:v>11.413038059909761</c:v>
                </c:pt>
                <c:pt idx="53">
                  <c:v>11.684287763383198</c:v>
                </c:pt>
                <c:pt idx="54">
                  <c:v>11.960935323172468</c:v>
                </c:pt>
                <c:pt idx="55">
                  <c:v>12.243059455812361</c:v>
                </c:pt>
                <c:pt idx="56">
                  <c:v>12.53073928050434</c:v>
                </c:pt>
                <c:pt idx="57">
                  <c:v>12.82405430053959</c:v>
                </c:pt>
                <c:pt idx="58">
                  <c:v>13.123084384114293</c:v>
                </c:pt>
                <c:pt idx="59">
                  <c:v>13.427909744533324</c:v>
                </c:pt>
                <c:pt idx="60">
                  <c:v>13.738610919798301</c:v>
                </c:pt>
                <c:pt idx="61">
                  <c:v>14.055268751576627</c:v>
                </c:pt>
                <c:pt idx="62">
                  <c:v>14.377964363548331</c:v>
                </c:pt>
                <c:pt idx="63">
                  <c:v>14.706779139127843</c:v>
                </c:pt>
                <c:pt idx="64">
                  <c:v>15.041794698558107</c:v>
                </c:pt>
                <c:pt idx="65">
                  <c:v>15.383092875374841</c:v>
                </c:pt>
                <c:pt idx="66">
                  <c:v>15.730755692239049</c:v>
                </c:pt>
                <c:pt idx="67">
                  <c:v>16.084865336136282</c:v>
                </c:pt>
                <c:pt idx="68">
                  <c:v>16.445504132941444</c:v>
                </c:pt>
                <c:pt idx="69">
                  <c:v>16.812754521348342</c:v>
                </c:pt>
                <c:pt idx="70">
                  <c:v>17.186699026163506</c:v>
                </c:pt>
                <c:pt idx="71">
                  <c:v>17.567420230964412</c:v>
                </c:pt>
                <c:pt idx="72">
                  <c:v>17.9550007501221</c:v>
                </c:pt>
                <c:pt idx="73">
                  <c:v>18.349523200189445</c:v>
                </c:pt>
                <c:pt idx="74">
                  <c:v>18.751070170655638</c:v>
                </c:pt>
                <c:pt idx="75">
                  <c:v>19.159724194069053</c:v>
                </c:pt>
                <c:pt idx="76">
                  <c:v>19.575567715530045</c:v>
                </c:pt>
                <c:pt idx="77">
                  <c:v>19.998683061556378</c:v>
                </c:pt>
                <c:pt idx="78">
                  <c:v>20.429152408324015</c:v>
                </c:pt>
                <c:pt idx="79">
                  <c:v>20.867057749286758</c:v>
                </c:pt>
                <c:pt idx="80">
                  <c:v>21.312480862178422</c:v>
                </c:pt>
                <c:pt idx="81">
                  <c:v>21.765503275401759</c:v>
                </c:pt>
                <c:pt idx="82">
                  <c:v>22.226206233808984</c:v>
                </c:pt>
                <c:pt idx="83">
                  <c:v>22.694670663878995</c:v>
                </c:pt>
                <c:pt idx="84">
                  <c:v>23.170977138297125</c:v>
                </c:pt>
                <c:pt idx="85">
                  <c:v>23.655205839943374</c:v>
                </c:pt>
                <c:pt idx="86">
                  <c:v>24.147436525296001</c:v>
                </c:pt>
                <c:pt idx="87">
                  <c:v>24.647748487257616</c:v>
                </c:pt>
                <c:pt idx="88">
                  <c:v>25.156220517411473</c:v>
                </c:pt>
                <c:pt idx="89">
                  <c:v>25.672930867715909</c:v>
                </c:pt>
                <c:pt idx="90">
                  <c:v>26.197957211646276</c:v>
                </c:pt>
                <c:pt idx="91">
                  <c:v>26.731376604792707</c:v>
                </c:pt>
                <c:pt idx="92">
                  <c:v>27.273265444924633</c:v>
                </c:pt>
                <c:pt idx="93">
                  <c:v>27.823699431530954</c:v>
                </c:pt>
                <c:pt idx="94">
                  <c:v>28.38275352484823</c:v>
                </c:pt>
                <c:pt idx="95">
                  <c:v>28.950501904386975</c:v>
                </c:pt>
                <c:pt idx="96">
                  <c:v>29.527017926968689</c:v>
                </c:pt>
                <c:pt idx="97">
                  <c:v>30.112374084285999</c:v>
                </c:pt>
                <c:pt idx="98">
                  <c:v>30.706641959998656</c:v>
                </c:pt>
                <c:pt idx="99">
                  <c:v>31.309892186379262</c:v>
                </c:pt>
                <c:pt idx="100">
                  <c:v>31.92219440052255</c:v>
                </c:pt>
                <c:pt idx="101">
                  <c:v>32.543617200133106</c:v>
                </c:pt>
                <c:pt idx="102">
                  <c:v>33.174228098906596</c:v>
                </c:pt>
                <c:pt idx="103">
                  <c:v>33.814093481520246</c:v>
                </c:pt>
                <c:pt idx="104">
                  <c:v>34.463278558249023</c:v>
                </c:pt>
                <c:pt idx="105">
                  <c:v>35.121847319224074</c:v>
                </c:pt>
                <c:pt idx="106">
                  <c:v>35.789862488351332</c:v>
                </c:pt>
                <c:pt idx="107">
                  <c:v>36.467385476907403</c:v>
                </c:pt>
                <c:pt idx="108">
                  <c:v>37.154476336832339</c:v>
                </c:pt>
                <c:pt idx="109">
                  <c:v>37.851193713737118</c:v>
                </c:pt>
                <c:pt idx="110">
                  <c:v>38.557594799646516</c:v>
                </c:pt>
                <c:pt idx="111">
                  <c:v>39.273735285496521</c:v>
                </c:pt>
                <c:pt idx="112">
                  <c:v>39.99966931340758</c:v>
                </c:pt>
                <c:pt idx="113">
                  <c:v>40.735449428754528</c:v>
                </c:pt>
                <c:pt idx="114">
                  <c:v>41.481126532054937</c:v>
                </c:pt>
                <c:pt idx="115">
                  <c:v>42.236749830697988</c:v>
                </c:pt>
                <c:pt idx="116">
                  <c:v>43.002366790536854</c:v>
                </c:pt>
                <c:pt idx="117">
                  <c:v>43.778023087367309</c:v>
                </c:pt>
                <c:pt idx="118">
                  <c:v>44.563762558316697</c:v>
                </c:pt>
                <c:pt idx="119">
                  <c:v>45.35962715316721</c:v>
                </c:pt>
                <c:pt idx="120">
                  <c:v>46.165656885638192</c:v>
                </c:pt>
                <c:pt idx="121">
                  <c:v>46.98188978465258</c:v>
                </c:pt>
                <c:pt idx="122">
                  <c:v>47.808361845612943</c:v>
                </c:pt>
                <c:pt idx="123">
                  <c:v>48.645106981713489</c:v>
                </c:pt>
                <c:pt idx="124">
                  <c:v>49.492156975314131</c:v>
                </c:pt>
                <c:pt idx="125">
                  <c:v>50.349541429403644</c:v>
                </c:pt>
                <c:pt idx="126">
                  <c:v>51.217287719179431</c:v>
                </c:pt>
                <c:pt idx="127">
                  <c:v>52.095420943771224</c:v>
                </c:pt>
                <c:pt idx="128">
                  <c:v>52.983963878137196</c:v>
                </c:pt>
                <c:pt idx="129">
                  <c:v>53.882936925160834</c:v>
                </c:pt>
                <c:pt idx="130">
                  <c:v>54.792358067977254</c:v>
                </c:pt>
                <c:pt idx="131">
                  <c:v>55.712242822558601</c:v>
                </c:pt>
                <c:pt idx="132">
                  <c:v>56.642604190587612</c:v>
                </c:pt>
                <c:pt idx="133">
                  <c:v>57.583452612649459</c:v>
                </c:pt>
                <c:pt idx="134">
                  <c:v>58.534795921772073</c:v>
                </c:pt>
                <c:pt idx="135">
                  <c:v>59.496639297345283</c:v>
                </c:pt>
                <c:pt idx="136">
                  <c:v>60.468985219449522</c:v>
                </c:pt>
                <c:pt idx="137">
                  <c:v>61.451833423625168</c:v>
                </c:pt>
                <c:pt idx="138">
                  <c:v>62.445180856113794</c:v>
                </c:pt>
                <c:pt idx="139">
                  <c:v>63.449021629602477</c:v>
                </c:pt>
                <c:pt idx="140">
                  <c:v>64.4633469795032</c:v>
                </c:pt>
                <c:pt idx="141">
                  <c:v>65.488145220799069</c:v>
                </c:pt>
                <c:pt idx="142">
                  <c:v>66.523401705488922</c:v>
                </c:pt>
                <c:pt idx="143">
                  <c:v>67.569098780663381</c:v>
                </c:pt>
                <c:pt idx="144">
                  <c:v>68.625215747243431</c:v>
                </c:pt>
                <c:pt idx="145">
                  <c:v>69.691728819415019</c:v>
                </c:pt>
                <c:pt idx="146">
                  <c:v>70.768611084791246</c:v>
                </c:pt>
                <c:pt idx="147">
                  <c:v>71.855832465335169</c:v>
                </c:pt>
                <c:pt idx="148">
                  <c:v>72.953359679075533</c:v>
                </c:pt>
                <c:pt idx="149">
                  <c:v>74.061156202648021</c:v>
                </c:pt>
                <c:pt idx="150">
                  <c:v>75.179182234694579</c:v>
                </c:pt>
                <c:pt idx="151">
                  <c:v>76.307394660153207</c:v>
                </c:pt>
                <c:pt idx="152">
                  <c:v>77.445747015470957</c:v>
                </c:pt>
                <c:pt idx="153">
                  <c:v>78.594189454772135</c:v>
                </c:pt>
                <c:pt idx="154">
                  <c:v>79.752668717014217</c:v>
                </c:pt>
                <c:pt idx="155">
                  <c:v>80.921128094163606</c:v>
                </c:pt>
                <c:pt idx="156">
                  <c:v>82.099507400423178</c:v>
                </c:pt>
                <c:pt idx="157">
                  <c:v>83.287742942543233</c:v>
                </c:pt>
                <c:pt idx="158">
                  <c:v>84.485767491247884</c:v>
                </c:pt>
                <c:pt idx="159">
                  <c:v>85.693510253807887</c:v>
                </c:pt>
                <c:pt idx="160">
                  <c:v>86.91089684779125</c:v>
                </c:pt>
                <c:pt idx="161">
                  <c:v>88.137849276022237</c:v>
                </c:pt>
                <c:pt idx="162">
                  <c:v>89.374285902779789</c:v>
                </c:pt>
                <c:pt idx="163">
                  <c:v>90.620121431264792</c:v>
                </c:pt>
                <c:pt idx="164">
                  <c:v>91.875266882366901</c:v>
                </c:pt>
                <c:pt idx="165">
                  <c:v>93.139629574759823</c:v>
                </c:pt>
                <c:pt idx="166">
                  <c:v>94.413113106354331</c:v>
                </c:pt>
                <c:pt idx="167">
                  <c:v>95.69561733713752</c:v>
                </c:pt>
                <c:pt idx="168">
                  <c:v>96.987038373426714</c:v>
                </c:pt>
                <c:pt idx="169">
                  <c:v>98.287268553565525</c:v>
                </c:pt>
                <c:pt idx="170">
                  <c:v>99.596196435088942</c:v>
                </c:pt>
                <c:pt idx="171">
                  <c:v>100.91370678338488</c:v>
                </c:pt>
                <c:pt idx="172">
                  <c:v>102.23968056187736</c:v>
                </c:pt>
                <c:pt idx="173">
                  <c:v>103.57399492375725</c:v>
                </c:pt>
                <c:pt idx="174">
                  <c:v>104.91652320528564</c:v>
                </c:pt>
                <c:pt idx="175">
                  <c:v>106.26713492069331</c:v>
                </c:pt>
                <c:pt idx="176">
                  <c:v>107.62569575870046</c:v>
                </c:pt>
                <c:pt idx="177">
                  <c:v>108.99206758067962</c:v>
                </c:pt>
                <c:pt idx="178">
                  <c:v>110.36610842048306</c:v>
                </c:pt>
                <c:pt idx="179">
                  <c:v>111.74767248595722</c:v>
                </c:pt>
                <c:pt idx="180">
                  <c:v>113.13661016216363</c:v>
                </c:pt>
                <c:pt idx="181">
                  <c:v>114.53276801632707</c:v>
                </c:pt>
                <c:pt idx="182">
                  <c:v>115.93598880452925</c:v>
                </c:pt>
                <c:pt idx="183">
                  <c:v>117.34611148016678</c:v>
                </c:pt>
                <c:pt idx="184">
                  <c:v>118.76297120419019</c:v>
                </c:pt>
                <c:pt idx="185">
                  <c:v>120.18639935714071</c:v>
                </c:pt>
                <c:pt idx="186">
                  <c:v>121.61622355300025</c:v>
                </c:pt>
                <c:pt idx="187">
                  <c:v>123.05226765486917</c:v>
                </c:pt>
                <c:pt idx="188">
                  <c:v>124.49435179248516</c:v>
                </c:pt>
                <c:pt idx="189">
                  <c:v>125.9422923815965</c:v>
                </c:pt>
                <c:pt idx="190">
                  <c:v>127.39590214520049</c:v>
                </c:pt>
                <c:pt idx="191">
                  <c:v>128.85499013665859</c:v>
                </c:pt>
                <c:pt idx="192">
                  <c:v>130.31936176469694</c:v>
                </c:pt>
                <c:pt idx="193">
                  <c:v>131.78881882030157</c:v>
                </c:pt>
                <c:pt idx="194">
                  <c:v>133.26315950551543</c:v>
                </c:pt>
                <c:pt idx="195">
                  <c:v>134.74217846414348</c:v>
                </c:pt>
                <c:pt idx="196">
                  <c:v>136.22566681437138</c:v>
                </c:pt>
                <c:pt idx="197">
                  <c:v>137.71341218330167</c:v>
                </c:pt>
                <c:pt idx="198">
                  <c:v>139.2051987434111</c:v>
                </c:pt>
                <c:pt idx="199">
                  <c:v>140.70080725092964</c:v>
                </c:pt>
                <c:pt idx="200">
                  <c:v>142.20001508614348</c:v>
                </c:pt>
                <c:pt idx="201">
                  <c:v>143.7025962956204</c:v>
                </c:pt>
                <c:pt idx="202">
                  <c:v>145.20832163635617</c:v>
                </c:pt>
                <c:pt idx="203">
                  <c:v>146.71695862183915</c:v>
                </c:pt>
                <c:pt idx="204">
                  <c:v>148.22827157002919</c:v>
                </c:pt>
                <c:pt idx="205">
                  <c:v>149.7420216532449</c:v>
                </c:pt>
                <c:pt idx="206">
                  <c:v>151.25796694995361</c:v>
                </c:pt>
                <c:pt idx="207">
                  <c:v>152.7758624984551</c:v>
                </c:pt>
                <c:pt idx="208">
                  <c:v>154.29546035245153</c:v>
                </c:pt>
                <c:pt idx="209">
                  <c:v>155.81650963849174</c:v>
                </c:pt>
                <c:pt idx="210">
                  <c:v>157.33875661527952</c:v>
                </c:pt>
                <c:pt idx="211">
                  <c:v>158.86194473483238</c:v>
                </c:pt>
                <c:pt idx="212">
                  <c:v>160.38581470547697</c:v>
                </c:pt>
                <c:pt idx="213">
                  <c:v>161.91010455666597</c:v>
                </c:pt>
                <c:pt idx="214">
                  <c:v>163.43454970559938</c:v>
                </c:pt>
                <c:pt idx="215">
                  <c:v>164.95888302563247</c:v>
                </c:pt>
                <c:pt idx="216">
                  <c:v>166.48283491645179</c:v>
                </c:pt>
                <c:pt idx="217">
                  <c:v>168.00613337599754</c:v>
                </c:pt>
                <c:pt idx="218">
                  <c:v>169.52850407411194</c:v>
                </c:pt>
                <c:pt idx="219">
                  <c:v>171.04967042788974</c:v>
                </c:pt>
                <c:pt idx="220">
                  <c:v>172.56935367870693</c:v>
                </c:pt>
                <c:pt idx="221">
                  <c:v>174.08727297090221</c:v>
                </c:pt>
                <c:pt idx="222">
                  <c:v>175.60314543208401</c:v>
                </c:pt>
                <c:pt idx="223">
                  <c:v>177.11668625503594</c:v>
                </c:pt>
                <c:pt idx="224">
                  <c:v>178.62760878119079</c:v>
                </c:pt>
                <c:pt idx="225">
                  <c:v>180.13562458564235</c:v>
                </c:pt>
                <c:pt idx="226">
                  <c:v>181.64044356366449</c:v>
                </c:pt>
                <c:pt idx="227">
                  <c:v>183.1417740187037</c:v>
                </c:pt>
                <c:pt idx="228">
                  <c:v>184.63932275181099</c:v>
                </c:pt>
                <c:pt idx="229">
                  <c:v>186.13279515247902</c:v>
                </c:pt>
                <c:pt idx="230">
                  <c:v>187.62189529084662</c:v>
                </c:pt>
                <c:pt idx="231">
                  <c:v>189.10632601123439</c:v>
                </c:pt>
                <c:pt idx="232">
                  <c:v>190.58578902697201</c:v>
                </c:pt>
                <c:pt idx="233">
                  <c:v>192.05998501647778</c:v>
                </c:pt>
                <c:pt idx="234">
                  <c:v>193.52861372054963</c:v>
                </c:pt>
                <c:pt idx="235">
                  <c:v>194.99137404082549</c:v>
                </c:pt>
                <c:pt idx="236">
                  <c:v>196.44796413937033</c:v>
                </c:pt>
                <c:pt idx="237">
                  <c:v>197.89808153934536</c:v>
                </c:pt>
                <c:pt idx="238">
                  <c:v>199.34142322671536</c:v>
                </c:pt>
                <c:pt idx="239">
                  <c:v>200.77768575294715</c:v>
                </c:pt>
                <c:pt idx="240">
                  <c:v>202.20656533865295</c:v>
                </c:pt>
                <c:pt idx="241">
                  <c:v>203.62775797813057</c:v>
                </c:pt>
                <c:pt idx="242">
                  <c:v>205.04095954475179</c:v>
                </c:pt>
                <c:pt idx="243">
                  <c:v>206.44586589714928</c:v>
                </c:pt>
                <c:pt idx="244">
                  <c:v>207.8421729861515</c:v>
                </c:pt>
                <c:pt idx="245">
                  <c:v>209.22957696241463</c:v>
                </c:pt>
                <c:pt idx="246">
                  <c:v>210.6077742846991</c:v>
                </c:pt>
                <c:pt idx="247">
                  <c:v>211.97646182873819</c:v>
                </c:pt>
                <c:pt idx="248">
                  <c:v>213.33533699664537</c:v>
                </c:pt>
                <c:pt idx="249">
                  <c:v>214.68409782680533</c:v>
                </c:pt>
                <c:pt idx="250">
                  <c:v>216.02244310419522</c:v>
                </c:pt>
                <c:pt idx="251">
                  <c:v>217.3500724710793</c:v>
                </c:pt>
                <c:pt idx="252">
                  <c:v>218.66668653802168</c:v>
                </c:pt>
                <c:pt idx="253">
                  <c:v>219.97198699516059</c:v>
                </c:pt>
                <c:pt idx="254">
                  <c:v>221.2656767236866</c:v>
                </c:pt>
                <c:pt idx="255">
                  <c:v>222.54745990746741</c:v>
                </c:pt>
                <c:pt idx="256">
                  <c:v>223.81704214476179</c:v>
                </c:pt>
                <c:pt idx="257">
                  <c:v>225.0741305599629</c:v>
                </c:pt>
                <c:pt idx="258">
                  <c:v>226.31843391531382</c:v>
                </c:pt>
                <c:pt idx="259">
                  <c:v>227.5496627225348</c:v>
                </c:pt>
                <c:pt idx="260">
                  <c:v>228.76752935430375</c:v>
                </c:pt>
                <c:pt idx="261">
                  <c:v>229.97174815553004</c:v>
                </c:pt>
                <c:pt idx="262">
                  <c:v>231.16203555436152</c:v>
                </c:pt>
                <c:pt idx="263">
                  <c:v>232.3381101728655</c:v>
                </c:pt>
                <c:pt idx="264">
                  <c:v>233.49969293732272</c:v>
                </c:pt>
                <c:pt idx="265">
                  <c:v>234.64650718807488</c:v>
                </c:pt>
                <c:pt idx="266">
                  <c:v>235.77827878886481</c:v>
                </c:pt>
                <c:pt idx="267">
                  <c:v>236.89473623561014</c:v>
                </c:pt>
                <c:pt idx="268">
                  <c:v>237.99561076454907</c:v>
                </c:pt>
                <c:pt idx="269">
                  <c:v>239.08063645969881</c:v>
                </c:pt>
                <c:pt idx="270">
                  <c:v>240.14955035956726</c:v>
                </c:pt>
                <c:pt idx="271">
                  <c:v>241.20209256305711</c:v>
                </c:pt>
                <c:pt idx="272">
                  <c:v>242.23800633450364</c:v>
                </c:pt>
                <c:pt idx="273">
                  <c:v>243.25703820778676</c:v>
                </c:pt>
                <c:pt idx="274">
                  <c:v>244.25893808945833</c:v>
                </c:pt>
                <c:pt idx="275">
                  <c:v>245.24345936082588</c:v>
                </c:pt>
                <c:pt idx="276">
                  <c:v>246.21035897893523</c:v>
                </c:pt>
                <c:pt idx="277">
                  <c:v>247.15939757639359</c:v>
                </c:pt>
                <c:pt idx="278">
                  <c:v>248.09033955997569</c:v>
                </c:pt>
                <c:pt idx="279">
                  <c:v>249.00295320795738</c:v>
                </c:pt>
                <c:pt idx="280">
                  <c:v>249.89701076611888</c:v>
                </c:pt>
                <c:pt idx="281">
                  <c:v>250.77228854236324</c:v>
                </c:pt>
                <c:pt idx="282">
                  <c:v>251.62856699989456</c:v>
                </c:pt>
                <c:pt idx="283">
                  <c:v>252.46563084890175</c:v>
                </c:pt>
                <c:pt idx="284">
                  <c:v>253.2832691366944</c:v>
                </c:pt>
                <c:pt idx="285">
                  <c:v>254.08127533623787</c:v>
                </c:pt>
                <c:pt idx="286">
                  <c:v>254.85944743303548</c:v>
                </c:pt>
                <c:pt idx="287">
                  <c:v>255.61758801030726</c:v>
                </c:pt>
                <c:pt idx="288">
                  <c:v>256.35550433241406</c:v>
                </c:pt>
                <c:pt idx="289">
                  <c:v>257.07300842647868</c:v>
                </c:pt>
                <c:pt idx="290">
                  <c:v>257.76991716215485</c:v>
                </c:pt>
                <c:pt idx="291">
                  <c:v>258.44605232949721</c:v>
                </c:pt>
                <c:pt idx="292">
                  <c:v>259.10124071488593</c:v>
                </c:pt>
                <c:pt idx="293">
                  <c:v>259.73531417496014</c:v>
                </c:pt>
                <c:pt idx="294">
                  <c:v>260.34810970851697</c:v>
                </c:pt>
                <c:pt idx="295">
                  <c:v>260.93946952633195</c:v>
                </c:pt>
                <c:pt idx="296">
                  <c:v>261.50924111886019</c:v>
                </c:pt>
                <c:pt idx="297">
                  <c:v>262.05727732177672</c:v>
                </c:pt>
                <c:pt idx="298">
                  <c:v>262.58343637931711</c:v>
                </c:pt>
                <c:pt idx="299">
                  <c:v>263.08758200537972</c:v>
                </c:pt>
                <c:pt idx="300">
                  <c:v>263.56958344235358</c:v>
                </c:pt>
                <c:pt idx="301">
                  <c:v>264.02931551763487</c:v>
                </c:pt>
                <c:pt idx="302">
                  <c:v>264.46665869779969</c:v>
                </c:pt>
                <c:pt idx="303">
                  <c:v>264.88149914039883</c:v>
                </c:pt>
                <c:pt idx="304">
                  <c:v>265.27372874334344</c:v>
                </c:pt>
                <c:pt idx="305">
                  <c:v>265.64324519185226</c:v>
                </c:pt>
                <c:pt idx="306">
                  <c:v>265.98995200293109</c:v>
                </c:pt>
                <c:pt idx="307">
                  <c:v>266.31375856735781</c:v>
                </c:pt>
                <c:pt idx="308">
                  <c:v>266.61458018914726</c:v>
                </c:pt>
                <c:pt idx="309">
                  <c:v>266.8923381224721</c:v>
                </c:pt>
                <c:pt idx="310">
                  <c:v>267.14695960601676</c:v>
                </c:pt>
                <c:pt idx="311">
                  <c:v>267.37837789474389</c:v>
                </c:pt>
                <c:pt idx="312">
                  <c:v>267.58653228905354</c:v>
                </c:pt>
                <c:pt idx="313">
                  <c:v>267.77136816131764</c:v>
                </c:pt>
                <c:pt idx="314">
                  <c:v>267.93283697977319</c:v>
                </c:pt>
                <c:pt idx="315">
                  <c:v>268.07089632975959</c:v>
                </c:pt>
                <c:pt idx="316">
                  <c:v>268.1855099322874</c:v>
                </c:pt>
                <c:pt idx="317">
                  <c:v>268.27664765992637</c:v>
                </c:pt>
                <c:pt idx="318">
                  <c:v>268.34428555000449</c:v>
                </c:pt>
                <c:pt idx="319">
                  <c:v>268.38840581510789</c:v>
                </c:pt>
                <c:pt idx="320">
                  <c:v>268.4089968508772</c:v>
                </c:pt>
                <c:pt idx="321">
                  <c:v>268.40605324109418</c:v>
                </c:pt>
                <c:pt idx="322">
                  <c:v>268.37957576005601</c:v>
                </c:pt>
                <c:pt idx="323">
                  <c:v>268.3295713722361</c:v>
                </c:pt>
                <c:pt idx="324">
                  <c:v>268.25605322923076</c:v>
                </c:pt>
                <c:pt idx="325">
                  <c:v>268.15904066399446</c:v>
                </c:pt>
                <c:pt idx="326">
                  <c:v>268.03855918236695</c:v>
                </c:pt>
                <c:pt idx="327">
                  <c:v>267.89464045189709</c:v>
                </c:pt>
                <c:pt idx="328">
                  <c:v>267.72732228797065</c:v>
                </c:pt>
                <c:pt idx="329">
                  <c:v>267.53664863725066</c:v>
                </c:pt>
                <c:pt idx="330">
                  <c:v>267.32266955844</c:v>
                </c:pt>
                <c:pt idx="331">
                  <c:v>267.08544120037823</c:v>
                </c:pt>
                <c:pt idx="332">
                  <c:v>266.82502577748676</c:v>
                </c:pt>
                <c:pt idx="333">
                  <c:v>266.54149154257556</c:v>
                </c:pt>
                <c:pt idx="334">
                  <c:v>266.23491275703071</c:v>
                </c:pt>
                <c:pt idx="335">
                  <c:v>265.90536965839834</c:v>
                </c:pt>
                <c:pt idx="336">
                  <c:v>265.55294842538689</c:v>
                </c:pt>
                <c:pt idx="337">
                  <c:v>265.17774114030738</c:v>
                </c:pt>
                <c:pt idx="338">
                  <c:v>264.77984574897613</c:v>
                </c:pt>
                <c:pt idx="339">
                  <c:v>264.359366018103</c:v>
                </c:pt>
                <c:pt idx="340">
                  <c:v>263.91641149019233</c:v>
                </c:pt>
                <c:pt idx="341">
                  <c:v>263.45109743598294</c:v>
                </c:pt>
                <c:pt idx="342">
                  <c:v>262.96354480445672</c:v>
                </c:pt>
                <c:pt idx="343">
                  <c:v>262.45388017044621</c:v>
                </c:pt>
                <c:pt idx="344">
                  <c:v>261.9222356798727</c:v>
                </c:pt>
                <c:pt idx="345">
                  <c:v>261.36874899264774</c:v>
                </c:pt>
                <c:pt idx="346">
                  <c:v>260.79356322327334</c:v>
                </c:pt>
                <c:pt idx="347">
                  <c:v>260.19682687917629</c:v>
                </c:pt>
                <c:pt idx="348">
                  <c:v>259.57869379681347</c:v>
                </c:pt>
                <c:pt idx="349">
                  <c:v>258.93932307558737</c:v>
                </c:pt>
                <c:pt idx="350">
                  <c:v>258.27887900961105</c:v>
                </c:pt>
                <c:pt idx="351">
                  <c:v>257.59753101736345</c:v>
                </c:pt>
                <c:pt idx="352">
                  <c:v>256.89545356927778</c:v>
                </c:pt>
                <c:pt idx="353">
                  <c:v>256.17282611330563</c:v>
                </c:pt>
                <c:pt idx="354">
                  <c:v>255.42983299850141</c:v>
                </c:pt>
                <c:pt idx="355">
                  <c:v>254.66666339667299</c:v>
                </c:pt>
                <c:pt idx="356">
                  <c:v>253.88351122214505</c:v>
                </c:pt>
                <c:pt idx="357">
                  <c:v>253.08057504968224</c:v>
                </c:pt>
                <c:pt idx="358">
                  <c:v>252.25805803062144</c:v>
                </c:pt>
                <c:pt idx="359">
                  <c:v>251.41616780726238</c:v>
                </c:pt>
                <c:pt idx="360">
                  <c:v>250.55511642556689</c:v>
                </c:pt>
                <c:pt idx="361">
                  <c:v>249.6751202462188</c:v>
                </c:pt>
                <c:pt idx="362">
                  <c:v>248.7763998540955</c:v>
                </c:pt>
                <c:pt idx="363">
                  <c:v>247.8591799662056</c:v>
                </c:pt>
                <c:pt idx="364">
                  <c:v>246.92368933814527</c:v>
                </c:pt>
                <c:pt idx="365">
                  <c:v>245.97016066912815</c:v>
                </c:pt>
                <c:pt idx="366">
                  <c:v>244.99883050564395</c:v>
                </c:pt>
                <c:pt idx="367">
                  <c:v>244.00993914380157</c:v>
                </c:pt>
                <c:pt idx="368">
                  <c:v>243.00373053041295</c:v>
                </c:pt>
                <c:pt idx="369">
                  <c:v>241.98045216287454</c:v>
                </c:pt>
                <c:pt idx="370">
                  <c:v>240.94035498790399</c:v>
                </c:pt>
                <c:pt idx="371">
                  <c:v>239.8836932991897</c:v>
                </c:pt>
                <c:pt idx="372">
                  <c:v>238.81072463401176</c:v>
                </c:pt>
                <c:pt idx="373">
                  <c:v>237.72170966889283</c:v>
                </c:pt>
                <c:pt idx="374">
                  <c:v>236.61691211433802</c:v>
                </c:pt>
                <c:pt idx="375">
                  <c:v>235.49659860872316</c:v>
                </c:pt>
                <c:pt idx="376">
                  <c:v>234.36103861139077</c:v>
                </c:pt>
                <c:pt idx="377">
                  <c:v>233.21050429501415</c:v>
                </c:pt>
                <c:pt idx="378">
                  <c:v>232.04527043728859</c:v>
                </c:pt>
                <c:pt idx="379">
                  <c:v>230.86561431201079</c:v>
                </c:pt>
                <c:pt idx="380">
                  <c:v>229.67181557960566</c:v>
                </c:pt>
                <c:pt idx="381">
                  <c:v>228.46415617716204</c:v>
                </c:pt>
                <c:pt idx="382">
                  <c:v>227.2429202080356</c:v>
                </c:pt>
                <c:pt idx="383">
                  <c:v>226.00839383108126</c:v>
                </c:pt>
                <c:pt idx="384">
                  <c:v>224.7608651495735</c:v>
                </c:pt>
                <c:pt idx="385">
                  <c:v>223.50062409987532</c:v>
                </c:pt>
                <c:pt idx="386">
                  <c:v>222.22796233991554</c:v>
                </c:pt>
                <c:pt idx="387">
                  <c:v>220.94317313753371</c:v>
                </c:pt>
                <c:pt idx="388">
                  <c:v>219.6465512587524</c:v>
                </c:pt>
                <c:pt idx="389">
                  <c:v>218.3383928560354</c:v>
                </c:pt>
                <c:pt idx="390">
                  <c:v>217.01899535659086</c:v>
                </c:pt>
                <c:pt idx="391">
                  <c:v>215.6886573507777</c:v>
                </c:pt>
                <c:pt idx="392">
                  <c:v>214.34767848067281</c:v>
                </c:pt>
                <c:pt idx="393">
                  <c:v>212.99635932885721</c:v>
                </c:pt>
                <c:pt idx="394">
                  <c:v>211.63500130747735</c:v>
                </c:pt>
                <c:pt idx="395">
                  <c:v>210.26390654763858</c:v>
                </c:pt>
                <c:pt idx="396">
                  <c:v>208.8833777891866</c:v>
                </c:pt>
                <c:pt idx="397">
                  <c:v>207.49371827093216</c:v>
                </c:pt>
                <c:pt idx="398">
                  <c:v>206.09523162137333</c:v>
                </c:pt>
                <c:pt idx="399">
                  <c:v>204.68822174997018</c:v>
                </c:pt>
                <c:pt idx="400">
                  <c:v>203.27299273902446</c:v>
                </c:pt>
                <c:pt idx="401">
                  <c:v>201.84984873621727</c:v>
                </c:pt>
                <c:pt idx="402">
                  <c:v>200.41909384785637</c:v>
                </c:pt>
                <c:pt idx="403">
                  <c:v>198.98103203288446</c:v>
                </c:pt>
                <c:pt idx="404">
                  <c:v>197.5359669976981</c:v>
                </c:pt>
                <c:pt idx="405">
                  <c:v>196.08420209182765</c:v>
                </c:pt>
                <c:pt idx="406">
                  <c:v>194.62604020452571</c:v>
                </c:pt>
                <c:pt idx="407">
                  <c:v>193.1617836623119</c:v>
                </c:pt>
                <c:pt idx="408">
                  <c:v>191.69173412752141</c:v>
                </c:pt>
                <c:pt idx="409">
                  <c:v>190.21619249790206</c:v>
                </c:pt>
                <c:pt idx="410">
                  <c:v>188.73545880730506</c:v>
                </c:pt>
                <c:pt idx="411">
                  <c:v>187.24983212751312</c:v>
                </c:pt>
                <c:pt idx="412">
                  <c:v>185.75961047124861</c:v>
                </c:pt>
                <c:pt idx="413">
                  <c:v>184.26509069640355</c:v>
                </c:pt>
                <c:pt idx="414">
                  <c:v>182.76656841153169</c:v>
                </c:pt>
                <c:pt idx="415">
                  <c:v>181.26433788264217</c:v>
                </c:pt>
                <c:pt idx="416">
                  <c:v>179.75869194133364</c:v>
                </c:pt>
                <c:pt idx="417">
                  <c:v>178.24992189430546</c:v>
                </c:pt>
                <c:pt idx="418">
                  <c:v>176.73831743428229</c:v>
                </c:pt>
                <c:pt idx="419">
                  <c:v>175.22416655238717</c:v>
                </c:pt>
                <c:pt idx="420">
                  <c:v>173.70775545199643</c:v>
                </c:pt>
                <c:pt idx="421">
                  <c:v>172.18936846410949</c:v>
                </c:pt>
                <c:pt idx="422">
                  <c:v>170.66928796426458</c:v>
                </c:pt>
                <c:pt idx="423">
                  <c:v>169.14779429103035</c:v>
                </c:pt>
                <c:pt idx="424">
                  <c:v>167.6251656661029</c:v>
                </c:pt>
                <c:pt idx="425">
                  <c:v>166.10167811603526</c:v>
                </c:pt>
                <c:pt idx="426">
                  <c:v>164.57760539562622</c:v>
                </c:pt>
                <c:pt idx="427">
                  <c:v>163.05321891299317</c:v>
                </c:pt>
                <c:pt idx="428">
                  <c:v>161.52878765635373</c:v>
                </c:pt>
                <c:pt idx="429">
                  <c:v>160.00457812253785</c:v>
                </c:pt>
                <c:pt idx="430">
                  <c:v>158.48085424725247</c:v>
                </c:pt>
                <c:pt idx="431">
                  <c:v>156.95787733711853</c:v>
                </c:pt>
                <c:pt idx="432">
                  <c:v>155.43590600349964</c:v>
                </c:pt>
                <c:pt idx="433">
                  <c:v>153.91519609813909</c:v>
                </c:pt>
                <c:pt idx="434">
                  <c:v>152.39600065062265</c:v>
                </c:pt>
                <c:pt idx="435">
                  <c:v>150.87856980768132</c:v>
                </c:pt>
                <c:pt idx="436">
                  <c:v>149.36315077434818</c:v>
                </c:pt>
                <c:pt idx="437">
                  <c:v>147.84998775698185</c:v>
                </c:pt>
                <c:pt idx="438">
                  <c:v>146.3393219081677</c:v>
                </c:pt>
                <c:pt idx="439">
                  <c:v>144.83139127350674</c:v>
                </c:pt>
                <c:pt idx="440">
                  <c:v>143.32643074030111</c:v>
                </c:pt>
                <c:pt idx="441">
                  <c:v>141.82467198814356</c:v>
                </c:pt>
                <c:pt idx="442">
                  <c:v>140.32634344141692</c:v>
                </c:pt>
                <c:pt idx="443">
                  <c:v>138.8316702237091</c:v>
                </c:pt>
                <c:pt idx="444">
                  <c:v>137.34087411414689</c:v>
                </c:pt>
                <c:pt idx="445">
                  <c:v>135.85417350565135</c:v>
                </c:pt>
                <c:pt idx="446">
                  <c:v>134.37178336511613</c:v>
                </c:pt>
                <c:pt idx="447">
                  <c:v>132.89391519550924</c:v>
                </c:pt>
                <c:pt idx="448">
                  <c:v>131.42077699989659</c:v>
                </c:pt>
                <c:pt idx="449">
                  <c:v>129.95257324738566</c:v>
                </c:pt>
                <c:pt idx="450">
                  <c:v>128.489504840986</c:v>
                </c:pt>
                <c:pt idx="451">
                  <c:v>127.03176908738189</c:v>
                </c:pt>
                <c:pt idx="452">
                  <c:v>125.57955966861175</c:v>
                </c:pt>
                <c:pt idx="453">
                  <c:v>124.13306661564768</c:v>
                </c:pt>
                <c:pt idx="454">
                  <c:v>122.69247628386719</c:v>
                </c:pt>
                <c:pt idx="455">
                  <c:v>121.25797133040872</c:v>
                </c:pt>
                <c:pt idx="456">
                  <c:v>119.82973069340052</c:v>
                </c:pt>
                <c:pt idx="457">
                  <c:v>118.40792957305264</c:v>
                </c:pt>
                <c:pt idx="458">
                  <c:v>116.99273941459958</c:v>
                </c:pt>
                <c:pt idx="459">
                  <c:v>115.58432789308134</c:v>
                </c:pt>
                <c:pt idx="460">
                  <c:v>114.18285889994809</c:v>
                </c:pt>
                <c:pt idx="461">
                  <c:v>112.78849253147474</c:v>
                </c:pt>
                <c:pt idx="462">
                  <c:v>111.40138507896904</c:v>
                </c:pt>
                <c:pt idx="463">
                  <c:v>110.02168902075654</c:v>
                </c:pt>
                <c:pt idx="464">
                  <c:v>108.64955301592522</c:v>
                </c:pt>
                <c:pt idx="465">
                  <c:v>107.28512189981133</c:v>
                </c:pt>
                <c:pt idx="466">
                  <c:v>105.92853668120712</c:v>
                </c:pt>
                <c:pt idx="467">
                  <c:v>104.5799345412704</c:v>
                </c:pt>
                <c:pt idx="468">
                  <c:v>103.23944883411559</c:v>
                </c:pt>
                <c:pt idx="469">
                  <c:v>101.90720908906388</c:v>
                </c:pt>
                <c:pt idx="470">
                  <c:v>100.58334101453099</c:v>
                </c:pt>
                <c:pt idx="471">
                  <c:v>99.267966503529166</c:v>
                </c:pt>
                <c:pt idx="472">
                  <c:v>97.961203640759479</c:v>
                </c:pt>
                <c:pt idx="473">
                  <c:v>96.663166711270634</c:v>
                </c:pt>
                <c:pt idx="474">
                  <c:v>95.373966210658693</c:v>
                </c:pt>
                <c:pt idx="475">
                  <c:v>94.093708856782598</c:v>
                </c:pt>
                <c:pt idx="476">
                  <c:v>92.82249760296861</c:v>
                </c:pt>
                <c:pt idx="477">
                  <c:v>91.560431652677934</c:v>
                </c:pt>
                <c:pt idx="478">
                  <c:v>90.307606475609276</c:v>
                </c:pt>
                <c:pt idx="479">
                  <c:v>89.064113825208793</c:v>
                </c:pt>
                <c:pt idx="480">
                  <c:v>87.830041757559599</c:v>
                </c:pt>
                <c:pt idx="481">
                  <c:v>86.605474651621449</c:v>
                </c:pt>
                <c:pt idx="482">
                  <c:v>85.390493230791819</c:v>
                </c:pt>
                <c:pt idx="483">
                  <c:v>84.185174585758773</c:v>
                </c:pt>
                <c:pt idx="484">
                  <c:v>82.989592198615483</c:v>
                </c:pt>
                <c:pt idx="485">
                  <c:v>81.803815968206351</c:v>
                </c:pt>
                <c:pt idx="486">
                  <c:v>80.627912236673879</c:v>
                </c:pt>
                <c:pt idx="487">
                  <c:v>79.461943817175637</c:v>
                </c:pt>
                <c:pt idx="488">
                  <c:v>78.305970022739885</c:v>
                </c:pt>
                <c:pt idx="489">
                  <c:v>77.160046696228378</c:v>
                </c:pt>
                <c:pt idx="490">
                  <c:v>76.024226241375075</c:v>
                </c:pt>
                <c:pt idx="491">
                  <c:v>74.898557654868526</c:v>
                </c:pt>
                <c:pt idx="492">
                  <c:v>73.783086559445877</c:v>
                </c:pt>
                <c:pt idx="493">
                  <c:v>72.677855237966881</c:v>
                </c:pt>
                <c:pt idx="494">
                  <c:v>71.582902668434656</c:v>
                </c:pt>
                <c:pt idx="495">
                  <c:v>70.49826455993184</c:v>
                </c:pt>
                <c:pt idx="496">
                  <c:v>69.423973389438757</c:v>
                </c:pt>
                <c:pt idx="497">
                  <c:v>68.360058439501955</c:v>
                </c:pt>
                <c:pt idx="498">
                  <c:v>67.306545836719721</c:v>
                </c:pt>
                <c:pt idx="499">
                  <c:v>66.263458591012736</c:v>
                </c:pt>
                <c:pt idx="500">
                  <c:v>65.230816635646676</c:v>
                </c:pt>
                <c:pt idx="501">
                  <c:v>64.208636867975031</c:v>
                </c:pt>
                <c:pt idx="502">
                  <c:v>63.19693319086911</c:v>
                </c:pt>
                <c:pt idx="503">
                  <c:v>62.195716554803049</c:v>
                </c:pt>
                <c:pt idx="504">
                  <c:v>61.204995000561858</c:v>
                </c:pt>
                <c:pt idx="505">
                  <c:v>60.224773702539991</c:v>
                </c:pt>
                <c:pt idx="506">
                  <c:v>59.255055012598731</c:v>
                </c:pt>
                <c:pt idx="507">
                  <c:v>58.295838504450835</c:v>
                </c:pt>
                <c:pt idx="508">
                  <c:v>57.347121018540015</c:v>
                </c:pt>
                <c:pt idx="509">
                  <c:v>56.408896707384983</c:v>
                </c:pt>
                <c:pt idx="510">
                  <c:v>55.48115708135596</c:v>
                </c:pt>
                <c:pt idx="511">
                  <c:v>54.563891054853194</c:v>
                </c:pt>
                <c:pt idx="512">
                  <c:v>53.657084992856639</c:v>
                </c:pt>
                <c:pt idx="513">
                  <c:v>52.760722757816595</c:v>
                </c:pt>
                <c:pt idx="514">
                  <c:v>51.874785756854948</c:v>
                </c:pt>
                <c:pt idx="515">
                  <c:v>50.999252989247402</c:v>
                </c:pt>
                <c:pt idx="516">
                  <c:v>50.134101094157273</c:v>
                </c:pt>
                <c:pt idx="517">
                  <c:v>49.279304398591442</c:v>
                </c:pt>
                <c:pt idx="518">
                  <c:v>48.434834965550145</c:v>
                </c:pt>
                <c:pt idx="519">
                  <c:v>47.60066264234186</c:v>
                </c:pt>
                <c:pt idx="520">
                  <c:v>46.776755109035228</c:v>
                </c:pt>
                <c:pt idx="521">
                  <c:v>45.963077927020812</c:v>
                </c:pt>
                <c:pt idx="522">
                  <c:v>45.159594587655</c:v>
                </c:pt>
                <c:pt idx="523">
                  <c:v>44.366266560959581</c:v>
                </c:pt>
                <c:pt idx="524">
                  <c:v>43.583053344350347</c:v>
                </c:pt>
                <c:pt idx="525">
                  <c:v>42.809912511369191</c:v>
                </c:pt>
                <c:pt idx="526">
                  <c:v>42.046799760393846</c:v>
                </c:pt>
                <c:pt idx="527">
                  <c:v>41.293668963300505</c:v>
                </c:pt>
                <c:pt idx="528">
                  <c:v>40.550472214054636</c:v>
                </c:pt>
                <c:pt idx="529">
                  <c:v>39.817159877206151</c:v>
                </c:pt>
                <c:pt idx="530">
                  <c:v>39.093680636265006</c:v>
                </c:pt>
                <c:pt idx="531">
                  <c:v>38.379981541934569</c:v>
                </c:pt>
                <c:pt idx="532">
                  <c:v>37.676008060179903</c:v>
                </c:pt>
                <c:pt idx="533">
                  <c:v>36.98170412010893</c:v>
                </c:pt>
                <c:pt idx="534">
                  <c:v>36.297012161645263</c:v>
                </c:pt>
                <c:pt idx="535">
                  <c:v>35.621873182971008</c:v>
                </c:pt>
                <c:pt idx="536">
                  <c:v>34.956226787719906</c:v>
                </c:pt>
                <c:pt idx="537">
                  <c:v>34.300011231899958</c:v>
                </c:pt>
                <c:pt idx="538">
                  <c:v>33.653163470526941</c:v>
                </c:pt>
                <c:pt idx="539">
                  <c:v>33.015619203949178</c:v>
                </c:pt>
                <c:pt idx="540">
                  <c:v>32.387312923845847</c:v>
                </c:pt>
                <c:pt idx="541">
                  <c:v>31.768177958880489</c:v>
                </c:pt>
                <c:pt idx="542">
                  <c:v>31.158146519992865</c:v>
                </c:pt>
                <c:pt idx="543">
                  <c:v>30.557149745312188</c:v>
                </c:pt>
                <c:pt idx="544">
                  <c:v>29.965117744675673</c:v>
                </c:pt>
                <c:pt idx="545">
                  <c:v>29.381979643736802</c:v>
                </c:pt>
                <c:pt idx="546">
                  <c:v>28.807663627648203</c:v>
                </c:pt>
                <c:pt idx="547">
                  <c:v>28.24209698430457</c:v>
                </c:pt>
                <c:pt idx="548">
                  <c:v>27.685206147131829</c:v>
                </c:pt>
                <c:pt idx="549">
                  <c:v>27.136916737408935</c:v>
                </c:pt>
                <c:pt idx="550">
                  <c:v>26.597153606109547</c:v>
                </c:pt>
                <c:pt idx="551">
                  <c:v>26.065840875251293</c:v>
                </c:pt>
                <c:pt idx="552">
                  <c:v>25.542901978740648</c:v>
                </c:pt>
                <c:pt idx="553">
                  <c:v>25.028259702702421</c:v>
                </c:pt>
                <c:pt idx="554">
                  <c:v>24.521836225282989</c:v>
                </c:pt>
                <c:pt idx="555">
                  <c:v>24.023553155917128</c:v>
                </c:pt>
                <c:pt idx="556">
                  <c:v>23.533331574048912</c:v>
                </c:pt>
                <c:pt idx="557">
                  <c:v>23.051092067297333</c:v>
                </c:pt>
                <c:pt idx="558">
                  <c:v>22.576754769058329</c:v>
                </c:pt>
                <c:pt idx="559">
                  <c:v>22.110239395534975</c:v>
                </c:pt>
                <c:pt idx="560">
                  <c:v>21.651465282188195</c:v>
                </c:pt>
                <c:pt idx="561">
                  <c:v>21.200351419601255</c:v>
                </c:pt>
                <c:pt idx="562">
                  <c:v>20.756816488751042</c:v>
                </c:pt>
                <c:pt idx="563">
                  <c:v>20.32077889568054</c:v>
                </c:pt>
                <c:pt idx="564">
                  <c:v>19.892156805566515</c:v>
                </c:pt>
                <c:pt idx="565">
                  <c:v>19.470868176177675</c:v>
                </c:pt>
                <c:pt idx="566">
                  <c:v>19.056830790718276</c:v>
                </c:pt>
                <c:pt idx="567">
                  <c:v>18.649962290053676</c:v>
                </c:pt>
                <c:pt idx="568">
                  <c:v>18.250180204313402</c:v>
                </c:pt>
                <c:pt idx="569">
                  <c:v>17.85740198386911</c:v>
                </c:pt>
                <c:pt idx="570">
                  <c:v>17.471545029684385</c:v>
                </c:pt>
                <c:pt idx="571">
                  <c:v>17.092526723034069</c:v>
                </c:pt>
                <c:pt idx="572">
                  <c:v>16.720264454591298</c:v>
                </c:pt>
                <c:pt idx="573">
                  <c:v>16.354675652880797</c:v>
                </c:pt>
                <c:pt idx="574">
                  <c:v>15.995677812097115</c:v>
                </c:pt>
                <c:pt idx="575">
                  <c:v>15.643188519287662</c:v>
                </c:pt>
                <c:pt idx="576">
                  <c:v>15.297125480899636</c:v>
                </c:pt>
                <c:pt idx="577">
                  <c:v>14.957406548691635</c:v>
                </c:pt>
                <c:pt idx="578">
                  <c:v>14.623949745010011</c:v>
                </c:pt>
                <c:pt idx="579">
                  <c:v>14.29667328743111</c:v>
                </c:pt>
                <c:pt idx="580">
                  <c:v>13.975495612770557</c:v>
                </c:pt>
                <c:pt idx="581">
                  <c:v>13.660335400461216</c:v>
                </c:pt>
                <c:pt idx="582">
                  <c:v>13.351111595301928</c:v>
                </c:pt>
                <c:pt idx="583">
                  <c:v>13.047743429579068</c:v>
                </c:pt>
                <c:pt idx="584">
                  <c:v>12.750150444563795</c:v>
                </c:pt>
                <c:pt idx="585">
                  <c:v>12.458252511387869</c:v>
                </c:pt>
                <c:pt idx="586">
                  <c:v>12.17196985130124</c:v>
                </c:pt>
                <c:pt idx="587">
                  <c:v>11.891223055315047</c:v>
                </c:pt>
                <c:pt idx="588">
                  <c:v>11.615933103233894</c:v>
                </c:pt>
                <c:pt idx="589">
                  <c:v>11.34602138208138</c:v>
                </c:pt>
                <c:pt idx="590">
                  <c:v>11.081409703923585</c:v>
                </c:pt>
                <c:pt idx="591">
                  <c:v>10.822020323094934</c:v>
                </c:pt>
                <c:pt idx="592">
                  <c:v>10.567775952831401</c:v>
                </c:pt>
                <c:pt idx="593">
                  <c:v>10.318599781316387</c:v>
                </c:pt>
                <c:pt idx="594">
                  <c:v>10.074415487144478</c:v>
                </c:pt>
                <c:pt idx="595">
                  <c:v>9.8351472542088416</c:v>
                </c:pt>
                <c:pt idx="596">
                  <c:v>9.6007197860181144</c:v>
                </c:pt>
                <c:pt idx="597">
                  <c:v>9.3710583194487356</c:v>
                </c:pt>
                <c:pt idx="598">
                  <c:v>9.146088637939096</c:v>
                </c:pt>
                <c:pt idx="599">
                  <c:v>8.9257370841319137</c:v>
                </c:pt>
                <c:pt idx="600">
                  <c:v>8.7099305719714391</c:v>
                </c:pt>
                <c:pt idx="601">
                  <c:v>8.4985965982622975</c:v>
                </c:pt>
                <c:pt idx="602">
                  <c:v>8.2916632536969779</c:v>
                </c:pt>
                <c:pt idx="603">
                  <c:v>8.089059233359027</c:v>
                </c:pt>
                <c:pt idx="604">
                  <c:v>7.8907138467092066</c:v>
                </c:pt>
                <c:pt idx="605">
                  <c:v>7.6965570270620915</c:v>
                </c:pt>
                <c:pt idx="606">
                  <c:v>7.5065193405605708</c:v>
                </c:pt>
                <c:pt idx="607">
                  <c:v>7.3205319946558518</c:v>
                </c:pt>
                <c:pt idx="608">
                  <c:v>7.1385268461008824</c:v>
                </c:pt>
                <c:pt idx="609">
                  <c:v>6.9604364084648989</c:v>
                </c:pt>
                <c:pt idx="610">
                  <c:v>6.786193859177108</c:v>
                </c:pt>
                <c:pt idx="611">
                  <c:v>6.6157330461076214</c:v>
                </c:pt>
                <c:pt idx="612">
                  <c:v>6.448988493693661</c:v>
                </c:pt>
                <c:pt idx="613">
                  <c:v>6.285895408619286</c:v>
                </c:pt>
                <c:pt idx="614">
                  <c:v>6.1263896850569113</c:v>
                </c:pt>
                <c:pt idx="615">
                  <c:v>5.9704079094789506</c:v>
                </c:pt>
                <c:pt idx="616">
                  <c:v>5.8178873650479073</c:v>
                </c:pt>
                <c:pt idx="617">
                  <c:v>5.6687660355933502</c:v>
                </c:pt>
                <c:pt idx="618">
                  <c:v>5.5229826091842975</c:v>
                </c:pt>
                <c:pt idx="619">
                  <c:v>5.3804764813053456</c:v>
                </c:pt>
                <c:pt idx="620">
                  <c:v>5.241187757645168</c:v>
                </c:pt>
                <c:pt idx="621">
                  <c:v>5.1050572565059023</c:v>
                </c:pt>
                <c:pt idx="622">
                  <c:v>4.9720265108418387</c:v>
                </c:pt>
                <c:pt idx="623">
                  <c:v>4.8420377699361126</c:v>
                </c:pt>
                <c:pt idx="624">
                  <c:v>4.7150340007237839</c:v>
                </c:pt>
                <c:pt idx="625">
                  <c:v>4.5909588887699488</c:v>
                </c:pt>
                <c:pt idx="626">
                  <c:v>4.469756838911298</c:v>
                </c:pt>
                <c:pt idx="627">
                  <c:v>4.3513729755696993</c:v>
                </c:pt>
                <c:pt idx="628">
                  <c:v>4.2357531427461925</c:v>
                </c:pt>
                <c:pt idx="629">
                  <c:v>4.1228439037038962</c:v>
                </c:pt>
                <c:pt idx="630">
                  <c:v>4.0125925403482396</c:v>
                </c:pt>
                <c:pt idx="631">
                  <c:v>3.9049470523127763</c:v>
                </c:pt>
                <c:pt idx="632">
                  <c:v>3.799856155759048</c:v>
                </c:pt>
                <c:pt idx="633">
                  <c:v>3.6972692818986941</c:v>
                </c:pt>
                <c:pt idx="634">
                  <c:v>3.5971365752459761</c:v>
                </c:pt>
                <c:pt idx="635">
                  <c:v>3.4994088916090051</c:v>
                </c:pt>
                <c:pt idx="636">
                  <c:v>3.4040377958276307</c:v>
                </c:pt>
                <c:pt idx="637">
                  <c:v>3.3109755592661272</c:v>
                </c:pt>
                <c:pt idx="638">
                  <c:v>3.2201751570686108</c:v>
                </c:pt>
                <c:pt idx="639">
                  <c:v>3.1315902651850314</c:v>
                </c:pt>
                <c:pt idx="640">
                  <c:v>3.045175257175635</c:v>
                </c:pt>
                <c:pt idx="641">
                  <c:v>2.9608852008015707</c:v>
                </c:pt>
                <c:pt idx="642">
                  <c:v>2.8786758544093081</c:v>
                </c:pt>
                <c:pt idx="643">
                  <c:v>2.7985036631164126</c:v>
                </c:pt>
                <c:pt idx="644">
                  <c:v>2.7203257548062516</c:v>
                </c:pt>
                <c:pt idx="645">
                  <c:v>2.6440999359388329</c:v>
                </c:pt>
                <c:pt idx="646">
                  <c:v>2.5697846871852579</c:v>
                </c:pt>
                <c:pt idx="647">
                  <c:v>2.4973391588928555</c:v>
                </c:pt>
                <c:pt idx="648">
                  <c:v>2.4267231663881503</c:v>
                </c:pt>
                <c:pt idx="649">
                  <c:v>2.3578971851246315</c:v>
                </c:pt>
                <c:pt idx="650">
                  <c:v>2.2908223456822503</c:v>
                </c:pt>
                <c:pt idx="651">
                  <c:v>2.2254604286253703</c:v>
                </c:pt>
                <c:pt idx="652">
                  <c:v>2.1617738592259257</c:v>
                </c:pt>
                <c:pt idx="653">
                  <c:v>2.0997257020582865</c:v>
                </c:pt>
                <c:pt idx="654">
                  <c:v>2.0392796554723662</c:v>
                </c:pt>
                <c:pt idx="655">
                  <c:v>1.9804000459512352</c:v>
                </c:pt>
                <c:pt idx="656">
                  <c:v>1.9230518223595807</c:v>
                </c:pt>
                <c:pt idx="657">
                  <c:v>1.8672005500890463</c:v>
                </c:pt>
                <c:pt idx="658">
                  <c:v>1.8128124051065071</c:v>
                </c:pt>
                <c:pt idx="659">
                  <c:v>1.7598541679112076</c:v>
                </c:pt>
                <c:pt idx="660">
                  <c:v>1.7082932174064387</c:v>
                </c:pt>
                <c:pt idx="661">
                  <c:v>1.6580975246915644</c:v>
                </c:pt>
                <c:pt idx="662">
                  <c:v>1.6092356467797924</c:v>
                </c:pt>
                <c:pt idx="663">
                  <c:v>1.5616767202472579</c:v>
                </c:pt>
                <c:pt idx="664">
                  <c:v>1.5153904548186077</c:v>
                </c:pt>
                <c:pt idx="665">
                  <c:v>1.4703471268943809</c:v>
                </c:pt>
                <c:pt idx="666">
                  <c:v>1.4265175730251953</c:v>
                </c:pt>
                <c:pt idx="667">
                  <c:v>1.383873183337726</c:v>
                </c:pt>
                <c:pt idx="668">
                  <c:v>1.3423858949173126</c:v>
                </c:pt>
                <c:pt idx="669">
                  <c:v>1.3020281851519144</c:v>
                </c:pt>
                <c:pt idx="670">
                  <c:v>1.2627730650420035</c:v>
                </c:pt>
                <c:pt idx="671">
                  <c:v>1.2245940724809228</c:v>
                </c:pt>
                <c:pt idx="672">
                  <c:v>1.1874652655100359</c:v>
                </c:pt>
                <c:pt idx="673">
                  <c:v>1.1513612155529365</c:v>
                </c:pt>
                <c:pt idx="674">
                  <c:v>1.1162570006328731</c:v>
                </c:pt>
                <c:pt idx="675">
                  <c:v>1.0821281985773978</c:v>
                </c:pt>
                <c:pt idx="676">
                  <c:v>1.0489508802141227</c:v>
                </c:pt>
                <c:pt idx="677">
                  <c:v>1.016701602561451</c:v>
                </c:pt>
                <c:pt idx="678">
                  <c:v>0.98535740201786537</c:v>
                </c:pt>
                <c:pt idx="679">
                  <c:v>0.95489578755343474</c:v>
                </c:pt>
                <c:pt idx="680">
                  <c:v>0.92529473390694728</c:v>
                </c:pt>
                <c:pt idx="681">
                  <c:v>0.89653267479203014</c:v>
                </c:pt>
                <c:pt idx="682">
                  <c:v>0.86858849611550226</c:v>
                </c:pt>
                <c:pt idx="683">
                  <c:v>0.8414415292110905</c:v>
                </c:pt>
                <c:pt idx="684">
                  <c:v>0.81507154409153182</c:v>
                </c:pt>
                <c:pt idx="685">
                  <c:v>0.78945874272198546</c:v>
                </c:pt>
                <c:pt idx="686">
                  <c:v>0.76458375231757636</c:v>
                </c:pt>
                <c:pt idx="687">
                  <c:v>0.74042761866777196</c:v>
                </c:pt>
                <c:pt idx="688">
                  <c:v>0.71697179949022494</c:v>
                </c:pt>
                <c:pt idx="689">
                  <c:v>0.69419815781656335</c:v>
                </c:pt>
                <c:pt idx="690">
                  <c:v>0.67208895541258762</c:v>
                </c:pt>
                <c:pt idx="691">
                  <c:v>0.65062684623514444</c:v>
                </c:pt>
                <c:pt idx="692">
                  <c:v>0.62979486992792666</c:v>
                </c:pt>
                <c:pt idx="693">
                  <c:v>0.60957644535833</c:v>
                </c:pt>
                <c:pt idx="694">
                  <c:v>0.5899553641973786</c:v>
                </c:pt>
                <c:pt idx="695">
                  <c:v>0.5709157845446805</c:v>
                </c:pt>
                <c:pt idx="696">
                  <c:v>0.55244222460026926</c:v>
                </c:pt>
                <c:pt idx="697">
                  <c:v>0.53451955638507898</c:v>
                </c:pt>
                <c:pt idx="698">
                  <c:v>0.51713299951175573</c:v>
                </c:pt>
                <c:pt idx="699">
                  <c:v>0.5002681150073861</c:v>
                </c:pt>
                <c:pt idx="700">
                  <c:v>0.48391079918966162</c:v>
                </c:pt>
                <c:pt idx="701">
                  <c:v>0.46804727759789944</c:v>
                </c:pt>
                <c:pt idx="702">
                  <c:v>0.45266409898028942</c:v>
                </c:pt>
                <c:pt idx="703">
                  <c:v>0.43774812933862117</c:v>
                </c:pt>
                <c:pt idx="704">
                  <c:v>0.42328654603170168</c:v>
                </c:pt>
                <c:pt idx="705">
                  <c:v>0.40926683193857388</c:v>
                </c:pt>
                <c:pt idx="706">
                  <c:v>0.39567676968259985</c:v>
                </c:pt>
                <c:pt idx="707">
                  <c:v>0.3825044359173681</c:v>
                </c:pt>
                <c:pt idx="708">
                  <c:v>0.3697381956753521</c:v>
                </c:pt>
                <c:pt idx="709">
                  <c:v>0.35736669678013955</c:v>
                </c:pt>
                <c:pt idx="710">
                  <c:v>0.34537886432302978</c:v>
                </c:pt>
                <c:pt idx="711">
                  <c:v>0.33376389520468536</c:v>
                </c:pt>
                <c:pt idx="712">
                  <c:v>0.32251125274249864</c:v>
                </c:pt>
                <c:pt idx="713">
                  <c:v>0.3116106613442543</c:v>
                </c:pt>
                <c:pt idx="714">
                  <c:v>0.30105210124860871</c:v>
                </c:pt>
                <c:pt idx="715">
                  <c:v>0.29082580333286445</c:v>
                </c:pt>
                <c:pt idx="716">
                  <c:v>0.28092224398843535</c:v>
                </c:pt>
                <c:pt idx="717">
                  <c:v>0.27133214006437173</c:v>
                </c:pt>
                <c:pt idx="718">
                  <c:v>0.26204644387924059</c:v>
                </c:pt>
                <c:pt idx="719">
                  <c:v>0.25305633830161806</c:v>
                </c:pt>
                <c:pt idx="720">
                  <c:v>0.24435323189938771</c:v>
                </c:pt>
                <c:pt idx="721">
                  <c:v>0.23592875415800652</c:v>
                </c:pt>
                <c:pt idx="722">
                  <c:v>0.2277747507678414</c:v>
                </c:pt>
                <c:pt idx="723">
                  <c:v>0.21988327898063093</c:v>
                </c:pt>
                <c:pt idx="724">
                  <c:v>0.21224660303510251</c:v>
                </c:pt>
                <c:pt idx="725">
                  <c:v>0.20485718965170518</c:v>
                </c:pt>
                <c:pt idx="726">
                  <c:v>0.19770770359640572</c:v>
                </c:pt>
                <c:pt idx="727">
                  <c:v>0.1907910033134308</c:v>
                </c:pt>
                <c:pt idx="728">
                  <c:v>0.18410013662682109</c:v>
                </c:pt>
                <c:pt idx="729">
                  <c:v>0.17762833651061252</c:v>
                </c:pt>
                <c:pt idx="730">
                  <c:v>0.17136901692743003</c:v>
                </c:pt>
                <c:pt idx="731">
                  <c:v>0.16531576873524875</c:v>
                </c:pt>
                <c:pt idx="732">
                  <c:v>0.15946235566203806</c:v>
                </c:pt>
                <c:pt idx="733">
                  <c:v>0.15380271034797696</c:v>
                </c:pt>
                <c:pt idx="734">
                  <c:v>0.14833093045490234</c:v>
                </c:pt>
                <c:pt idx="735">
                  <c:v>0.1430412748426142</c:v>
                </c:pt>
                <c:pt idx="736">
                  <c:v>0.13792815981164866</c:v>
                </c:pt>
                <c:pt idx="737">
                  <c:v>0.13298615541208478</c:v>
                </c:pt>
                <c:pt idx="738">
                  <c:v>0.12820998181794893</c:v>
                </c:pt>
                <c:pt idx="739">
                  <c:v>0.12359450576673502</c:v>
                </c:pt>
                <c:pt idx="740">
                  <c:v>0.11913473706355292</c:v>
                </c:pt>
                <c:pt idx="741">
                  <c:v>0.11482582514938908</c:v>
                </c:pt>
                <c:pt idx="742">
                  <c:v>0.11066305573294044</c:v>
                </c:pt>
                <c:pt idx="743">
                  <c:v>0.10664184748547213</c:v>
                </c:pt>
                <c:pt idx="744">
                  <c:v>0.10275774879812348</c:v>
                </c:pt>
                <c:pt idx="745">
                  <c:v>9.9006434601075652E-2</c:v>
                </c:pt>
                <c:pt idx="746">
                  <c:v>9.538370324397194E-2</c:v>
                </c:pt>
                <c:pt idx="747">
                  <c:v>9.1885473436977047E-2</c:v>
                </c:pt>
                <c:pt idx="748">
                  <c:v>8.8507781251833978E-2</c:v>
                </c:pt>
                <c:pt idx="749">
                  <c:v>8.5246777182279423E-2</c:v>
                </c:pt>
                <c:pt idx="750">
                  <c:v>8.2098723263151804E-2</c:v>
                </c:pt>
                <c:pt idx="751">
                  <c:v>7.9059990247526246E-2</c:v>
                </c:pt>
                <c:pt idx="752">
                  <c:v>7.6127054841195349E-2</c:v>
                </c:pt>
                <c:pt idx="753">
                  <c:v>7.3296496993805277E-2</c:v>
                </c:pt>
                <c:pt idx="754">
                  <c:v>7.0564997245948433E-2</c:v>
                </c:pt>
                <c:pt idx="755">
                  <c:v>6.7929334131507577E-2</c:v>
                </c:pt>
                <c:pt idx="756">
                  <c:v>6.5386381634537125E-2</c:v>
                </c:pt>
                <c:pt idx="757">
                  <c:v>6.2933106699963784E-2</c:v>
                </c:pt>
                <c:pt idx="758">
                  <c:v>6.0566566797377513E-2</c:v>
                </c:pt>
                <c:pt idx="759">
                  <c:v>5.8283907537187651E-2</c:v>
                </c:pt>
                <c:pt idx="760">
                  <c:v>5.6082360338407376E-2</c:v>
                </c:pt>
                <c:pt idx="761">
                  <c:v>5.3959240147327885E-2</c:v>
                </c:pt>
                <c:pt idx="762">
                  <c:v>5.1911943206343868E-2</c:v>
                </c:pt>
                <c:pt idx="763">
                  <c:v>4.9937944872187334E-2</c:v>
                </c:pt>
                <c:pt idx="764">
                  <c:v>4.80347974828228E-2</c:v>
                </c:pt>
                <c:pt idx="765">
                  <c:v>4.6200128272261713E-2</c:v>
                </c:pt>
                <c:pt idx="766">
                  <c:v>4.4431637332547326E-2</c:v>
                </c:pt>
                <c:pt idx="767">
                  <c:v>4.2727095622165388E-2</c:v>
                </c:pt>
                <c:pt idx="768">
                  <c:v>4.1084343020134702E-2</c:v>
                </c:pt>
                <c:pt idx="769">
                  <c:v>3.9501286425032492E-2</c:v>
                </c:pt>
                <c:pt idx="770">
                  <c:v>3.7975897898213096E-2</c:v>
                </c:pt>
                <c:pt idx="771">
                  <c:v>3.6506212850476234E-2</c:v>
                </c:pt>
                <c:pt idx="772">
                  <c:v>3.5090328271448902E-2</c:v>
                </c:pt>
                <c:pt idx="773">
                  <c:v>3.3726401000943068E-2</c:v>
                </c:pt>
                <c:pt idx="774">
                  <c:v>3.2412646041556657E-2</c:v>
                </c:pt>
                <c:pt idx="775">
                  <c:v>3.1147334911789677E-2</c:v>
                </c:pt>
                <c:pt idx="776">
                  <c:v>2.9928794038948998E-2</c:v>
                </c:pt>
                <c:pt idx="777">
                  <c:v>2.8755403191120972E-2</c:v>
                </c:pt>
                <c:pt idx="778">
                  <c:v>2.7625593947496474E-2</c:v>
                </c:pt>
                <c:pt idx="779">
                  <c:v>2.6537848206335653E-2</c:v>
                </c:pt>
                <c:pt idx="780">
                  <c:v>2.5490696729866719E-2</c:v>
                </c:pt>
                <c:pt idx="781">
                  <c:v>2.4482717725418393E-2</c:v>
                </c:pt>
                <c:pt idx="782">
                  <c:v>2.3512535462090121E-2</c:v>
                </c:pt>
                <c:pt idx="783">
                  <c:v>2.2578818922271864E-2</c:v>
                </c:pt>
                <c:pt idx="784">
                  <c:v>2.1680280487330283E-2</c:v>
                </c:pt>
                <c:pt idx="785">
                  <c:v>2.0815674656785483E-2</c:v>
                </c:pt>
                <c:pt idx="786">
                  <c:v>1.9983796800308189E-2</c:v>
                </c:pt>
                <c:pt idx="787">
                  <c:v>1.9183481941875063E-2</c:v>
                </c:pt>
                <c:pt idx="788">
                  <c:v>1.8413603575426606E-2</c:v>
                </c:pt>
                <c:pt idx="789">
                  <c:v>1.7673072511379003E-2</c:v>
                </c:pt>
                <c:pt idx="790">
                  <c:v>1.6960835753348565E-2</c:v>
                </c:pt>
                <c:pt idx="791">
                  <c:v>1.6275875404456297E-2</c:v>
                </c:pt>
                <c:pt idx="792">
                  <c:v>1.5617207602585753E-2</c:v>
                </c:pt>
                <c:pt idx="793">
                  <c:v>1.4983881483976422E-2</c:v>
                </c:pt>
                <c:pt idx="794">
                  <c:v>1.4374978174542795E-2</c:v>
                </c:pt>
                <c:pt idx="795">
                  <c:v>1.3789609808316677E-2</c:v>
                </c:pt>
                <c:pt idx="796">
                  <c:v>1.3226918572418705E-2</c:v>
                </c:pt>
                <c:pt idx="797">
                  <c:v>1.2686075777973194E-2</c:v>
                </c:pt>
                <c:pt idx="798">
                  <c:v>1.2166280956388503E-2</c:v>
                </c:pt>
                <c:pt idx="799">
                  <c:v>1.1666760980434053E-2</c:v>
                </c:pt>
                <c:pt idx="800">
                  <c:v>1.1186769209552357E-2</c:v>
                </c:pt>
                <c:pt idx="801">
                  <c:v>1.0725584658853668E-2</c:v>
                </c:pt>
                <c:pt idx="802">
                  <c:v>1.02825111912492E-2</c:v>
                </c:pt>
                <c:pt idx="803">
                  <c:v>9.8568767321872697E-3</c:v>
                </c:pt>
                <c:pt idx="804">
                  <c:v>9.4480325064643066E-3</c:v>
                </c:pt>
                <c:pt idx="805">
                  <c:v>9.0553522965933411E-3</c:v>
                </c:pt>
                <c:pt idx="806">
                  <c:v>8.6782317222182312E-3</c:v>
                </c:pt>
                <c:pt idx="807">
                  <c:v>8.3160875400731301E-3</c:v>
                </c:pt>
                <c:pt idx="808">
                  <c:v>7.9683569639928988E-3</c:v>
                </c:pt>
                <c:pt idx="809">
                  <c:v>7.6344970044903817E-3</c:v>
                </c:pt>
                <c:pt idx="810">
                  <c:v>7.3139838274236127E-3</c:v>
                </c:pt>
                <c:pt idx="811">
                  <c:v>7.0063121312855864E-3</c:v>
                </c:pt>
                <c:pt idx="812">
                  <c:v>6.7109945426565634E-3</c:v>
                </c:pt>
                <c:pt idx="813">
                  <c:v>6.4275610293680089E-3</c:v>
                </c:pt>
                <c:pt idx="814">
                  <c:v>6.1555583309352872E-3</c:v>
                </c:pt>
                <c:pt idx="815">
                  <c:v>5.894549405824367E-3</c:v>
                </c:pt>
                <c:pt idx="816">
                  <c:v>5.6441128951263842E-3</c:v>
                </c:pt>
                <c:pt idx="817">
                  <c:v>5.4038426022218842E-3</c:v>
                </c:pt>
                <c:pt idx="818">
                  <c:v>5.1733469880242394E-3</c:v>
                </c:pt>
                <c:pt idx="819">
                  <c:v>4.9522486814009385E-3</c:v>
                </c:pt>
                <c:pt idx="820">
                  <c:v>4.7401840043779448E-3</c:v>
                </c:pt>
                <c:pt idx="821">
                  <c:v>4.5368025117415922E-3</c:v>
                </c:pt>
                <c:pt idx="822">
                  <c:v>4.3417665446592868E-3</c:v>
                </c:pt>
                <c:pt idx="823">
                  <c:v>4.1547507979486954E-3</c:v>
                </c:pt>
                <c:pt idx="824">
                  <c:v>3.9754419006325752E-3</c:v>
                </c:pt>
                <c:pt idx="825">
                  <c:v>3.8035380094238887E-3</c:v>
                </c:pt>
                <c:pt idx="826">
                  <c:v>3.6387484147935734E-3</c:v>
                </c:pt>
                <c:pt idx="827">
                  <c:v>3.4807931592806423E-3</c:v>
                </c:pt>
                <c:pt idx="828">
                  <c:v>3.3294026677117188E-3</c:v>
                </c:pt>
                <c:pt idx="829">
                  <c:v>3.1843173890042536E-3</c:v>
                </c:pt>
                <c:pt idx="830">
                  <c:v>3.0452874492350353E-3</c:v>
                </c:pt>
                <c:pt idx="831">
                  <c:v>2.9120723156623998E-3</c:v>
                </c:pt>
                <c:pt idx="832">
                  <c:v>2.7844404713978817E-3</c:v>
                </c:pt>
                <c:pt idx="833">
                  <c:v>2.6621691004296297E-3</c:v>
                </c:pt>
                <c:pt idx="834">
                  <c:v>2.5450437827068051E-3</c:v>
                </c:pt>
                <c:pt idx="835">
                  <c:v>2.4328581990009112E-3</c:v>
                </c:pt>
                <c:pt idx="836">
                  <c:v>2.3254138452666619E-3</c:v>
                </c:pt>
                <c:pt idx="837">
                  <c:v>2.2225197562312244E-3</c:v>
                </c:pt>
                <c:pt idx="838">
                  <c:v>2.1239922379473648E-3</c:v>
                </c:pt>
                <c:pt idx="839">
                  <c:v>2.0296546090521907E-3</c:v>
                </c:pt>
                <c:pt idx="840">
                  <c:v>1.9393369504793435E-3</c:v>
                </c:pt>
                <c:pt idx="841">
                  <c:v>1.8528758633786285E-3</c:v>
                </c:pt>
                <c:pt idx="842">
                  <c:v>1.7701142350031102E-3</c:v>
                </c:pt>
                <c:pt idx="843">
                  <c:v>1.6909010123295066E-3</c:v>
                </c:pt>
                <c:pt idx="844">
                  <c:v>1.6150909831835264E-3</c:v>
                </c:pt>
                <c:pt idx="845">
                  <c:v>1.5425445646475278E-3</c:v>
                </c:pt>
                <c:pt idx="846">
                  <c:v>1.473127598533395E-3</c:v>
                </c:pt>
                <c:pt idx="847">
                  <c:v>1.4067111537090829E-3</c:v>
                </c:pt>
                <c:pt idx="848">
                  <c:v>1.3431713350726053E-3</c:v>
                </c:pt>
                <c:pt idx="849">
                  <c:v>1.2823890989724987E-3</c:v>
                </c:pt>
                <c:pt idx="850">
                  <c:v>1.224250074879144E-3</c:v>
                </c:pt>
                <c:pt idx="851">
                  <c:v>1.1686443931161895E-3</c:v>
                </c:pt>
                <c:pt idx="852">
                  <c:v>1.1154665184664114E-3</c:v>
                </c:pt>
                <c:pt idx="853">
                  <c:v>1.0646150894713165E-3</c:v>
                </c:pt>
                <c:pt idx="854">
                  <c:v>1.0159927632483784E-3</c:v>
                </c:pt>
                <c:pt idx="855">
                  <c:v>9.69506065654694E-4</c:v>
                </c:pt>
                <c:pt idx="856">
                  <c:v>9.2506524663031034E-4</c:v>
                </c:pt>
                <c:pt idx="857">
                  <c:v>8.8258414055902531E-4</c:v>
                </c:pt>
                <c:pt idx="858">
                  <c:v>8.4198003148887226E-4</c:v>
                </c:pt>
                <c:pt idx="859">
                  <c:v>8.0317352305878315E-4</c:v>
                </c:pt>
                <c:pt idx="860">
                  <c:v>7.6608841298218074E-4</c:v>
                </c:pt>
                <c:pt idx="861">
                  <c:v>7.3065157194235851E-4</c:v>
                </c:pt>
                <c:pt idx="862">
                  <c:v>6.9679282675853404E-4</c:v>
                </c:pt>
                <c:pt idx="863">
                  <c:v>6.6444484768544564E-4</c:v>
                </c:pt>
                <c:pt idx="864">
                  <c:v>6.3354303971319245E-4</c:v>
                </c:pt>
                <c:pt idx="865">
                  <c:v>6.0402543773778624E-4</c:v>
                </c:pt>
                <c:pt idx="866">
                  <c:v>5.7583260547661933E-4</c:v>
                </c:pt>
                <c:pt idx="867">
                  <c:v>5.4890753800657002E-4</c:v>
                </c:pt>
                <c:pt idx="868">
                  <c:v>5.2319556780608921E-4</c:v>
                </c:pt>
                <c:pt idx="869">
                  <c:v>4.9864427418594957E-4</c:v>
                </c:pt>
                <c:pt idx="870">
                  <c:v>4.7520339599676055E-4</c:v>
                </c:pt>
                <c:pt idx="871">
                  <c:v>4.5282474750459777E-4</c:v>
                </c:pt>
                <c:pt idx="872">
                  <c:v>4.3146213732928496E-4</c:v>
                </c:pt>
                <c:pt idx="873">
                  <c:v>4.1107129034301389E-4</c:v>
                </c:pt>
                <c:pt idx="874">
                  <c:v>3.916097724299921E-4</c:v>
                </c:pt>
                <c:pt idx="875">
                  <c:v>3.7303691801079497E-4</c:v>
                </c:pt>
                <c:pt idx="876">
                  <c:v>3.5531376023799046E-4</c:v>
                </c:pt>
                <c:pt idx="877">
                  <c:v>3.3840296377242381E-4</c:v>
                </c:pt>
                <c:pt idx="878">
                  <c:v>3.2226876005227796E-4</c:v>
                </c:pt>
                <c:pt idx="879">
                  <c:v>3.0687688496973034E-4</c:v>
                </c:pt>
                <c:pt idx="880">
                  <c:v>2.9219451887262592E-4</c:v>
                </c:pt>
                <c:pt idx="881">
                  <c:v>2.7819022881111333E-4</c:v>
                </c:pt>
                <c:pt idx="882">
                  <c:v>2.6483391295168362E-4</c:v>
                </c:pt>
                <c:pt idx="883">
                  <c:v>2.5209674708346057E-4</c:v>
                </c:pt>
                <c:pt idx="884">
                  <c:v>2.3995113314391337E-4</c:v>
                </c:pt>
                <c:pt idx="885">
                  <c:v>2.2837064969348397E-4</c:v>
                </c:pt>
                <c:pt idx="886">
                  <c:v>2.1733000427080361E-4</c:v>
                </c:pt>
                <c:pt idx="887">
                  <c:v>2.0680498756237164E-4</c:v>
                </c:pt>
                <c:pt idx="888">
                  <c:v>1.9677242932263208E-4</c:v>
                </c:pt>
                <c:pt idx="889">
                  <c:v>1.872101559824808E-4</c:v>
                </c:pt>
                <c:pt idx="890">
                  <c:v>1.7809694988616174E-4</c:v>
                </c:pt>
                <c:pt idx="891">
                  <c:v>1.6941251009850358E-4</c:v>
                </c:pt>
                <c:pt idx="892">
                  <c:v>1.611374147262905E-4</c:v>
                </c:pt>
                <c:pt idx="893">
                  <c:v>1.5325308469939979E-4</c:v>
                </c:pt>
                <c:pt idx="894">
                  <c:v>1.4574174895911018E-4</c:v>
                </c:pt>
                <c:pt idx="895">
                  <c:v>1.3858641100271483E-4</c:v>
                </c:pt>
                <c:pt idx="896">
                  <c:v>1.3177081673524651E-4</c:v>
                </c:pt>
                <c:pt idx="897">
                  <c:v>1.2527942358073982E-4</c:v>
                </c:pt>
                <c:pt idx="898">
                  <c:v>1.190973708070468E-4</c:v>
                </c:pt>
                <c:pt idx="899">
                  <c:v>1.1321045101974802E-4</c:v>
                </c:pt>
                <c:pt idx="900">
                  <c:v>1.0760508278219756E-4</c:v>
                </c:pt>
                <c:pt idx="901">
                  <c:v>1.022682843201709E-4</c:v>
                </c:pt>
                <c:pt idx="902">
                  <c:v>9.7187648270999886E-5</c:v>
                </c:pt>
                <c:pt idx="903">
                  <c:v>9.2351317438436198E-5</c:v>
                </c:pt>
                <c:pt idx="904">
                  <c:v>8.7747961515789459E-5</c:v>
                </c:pt>
                <c:pt idx="905">
                  <c:v>8.3366754741193209E-5</c:v>
                </c:pt>
                <c:pt idx="906">
                  <c:v>7.9197354450059114E-5</c:v>
                </c:pt>
                <c:pt idx="907">
                  <c:v>7.5229880491011448E-5</c:v>
                </c:pt>
                <c:pt idx="908">
                  <c:v>7.1454895472736459E-5</c:v>
                </c:pt>
                <c:pt idx="909">
                  <c:v>6.7863385810331718E-5</c:v>
                </c:pt>
                <c:pt idx="910">
                  <c:v>6.4446743540813947E-5</c:v>
                </c:pt>
                <c:pt idx="911">
                  <c:v>6.119674887852213E-5</c:v>
                </c:pt>
                <c:pt idx="912">
                  <c:v>5.8105553482171309E-5</c:v>
                </c:pt>
                <c:pt idx="913">
                  <c:v>5.516566440630612E-5</c:v>
                </c:pt>
                <c:pt idx="914">
                  <c:v>5.2369928710873883E-5</c:v>
                </c:pt>
                <c:pt idx="915">
                  <c:v>4.9711518703561554E-5</c:v>
                </c:pt>
                <c:pt idx="916">
                  <c:v>4.7183917790451933E-5</c:v>
                </c:pt>
                <c:pt idx="917">
                  <c:v>4.4780906911420733E-5</c:v>
                </c:pt>
                <c:pt idx="918">
                  <c:v>4.2496551537549573E-5</c:v>
                </c:pt>
                <c:pt idx="919">
                  <c:v>4.0325189208642573E-5</c:v>
                </c:pt>
                <c:pt idx="920">
                  <c:v>3.8261417589731022E-5</c:v>
                </c:pt>
                <c:pt idx="921">
                  <c:v>3.6300083026210474E-5</c:v>
                </c:pt>
                <c:pt idx="922">
                  <c:v>3.443626957800376E-5</c:v>
                </c:pt>
                <c:pt idx="923">
                  <c:v>3.2665288513850756E-5</c:v>
                </c:pt>
                <c:pt idx="924">
                  <c:v>3.0982668247526165E-5</c:v>
                </c:pt>
                <c:pt idx="925">
                  <c:v>2.9384144698451272E-5</c:v>
                </c:pt>
                <c:pt idx="926">
                  <c:v>2.7865652059813864E-5</c:v>
                </c:pt>
                <c:pt idx="927">
                  <c:v>2.6423313957937431E-5</c:v>
                </c:pt>
                <c:pt idx="928">
                  <c:v>2.5053434987244082E-5</c:v>
                </c:pt>
                <c:pt idx="929">
                  <c:v>2.3752492605738182E-5</c:v>
                </c:pt>
                <c:pt idx="930">
                  <c:v>2.2517129376504164E-5</c:v>
                </c:pt>
                <c:pt idx="931">
                  <c:v>2.1344145541254837E-5</c:v>
                </c:pt>
                <c:pt idx="932">
                  <c:v>2.0230491912493165E-5</c:v>
                </c:pt>
                <c:pt idx="933">
                  <c:v>1.917326307135826E-5</c:v>
                </c:pt>
                <c:pt idx="934">
                  <c:v>1.8169690858716519E-5</c:v>
                </c:pt>
                <c:pt idx="935">
                  <c:v>1.7217138147532172E-5</c:v>
                </c:pt>
                <c:pt idx="936">
                  <c:v>1.63130928850085E-5</c:v>
                </c:pt>
                <c:pt idx="937">
                  <c:v>1.5455162393430341E-5</c:v>
                </c:pt>
                <c:pt idx="938">
                  <c:v>1.4641067919066388E-5</c:v>
                </c:pt>
                <c:pt idx="939">
                  <c:v>1.38686394188964E-5</c:v>
                </c:pt>
                <c:pt idx="940">
                  <c:v>1.3135810575327767E-5</c:v>
                </c:pt>
                <c:pt idx="941">
                  <c:v>1.2440614029444177E-5</c:v>
                </c:pt>
                <c:pt idx="942">
                  <c:v>1.178117682369912E-5</c:v>
                </c:pt>
                <c:pt idx="943">
                  <c:v>1.1155716045321287E-5</c:v>
                </c:pt>
                <c:pt idx="944">
                  <c:v>1.0562534662039717E-5</c:v>
                </c:pt>
                <c:pt idx="945">
                  <c:v>1.0000017542067638E-5</c:v>
                </c:pt>
                <c:pt idx="946">
                  <c:v>9.4666276506005102E-6</c:v>
                </c:pt>
                <c:pt idx="947">
                  <c:v>8.9609024153899748E-6</c:v>
                </c:pt>
                <c:pt idx="948">
                  <c:v>8.4814502542509608E-6</c:v>
                </c:pt>
                <c:pt idx="949">
                  <c:v>8.0269472576416486E-6</c:v>
                </c:pt>
                <c:pt idx="950">
                  <c:v>7.5961340197311714E-6</c:v>
                </c:pt>
                <c:pt idx="951">
                  <c:v>7.1878126116323441E-6</c:v>
                </c:pt>
                <c:pt idx="952">
                  <c:v>6.8008436907309929E-6</c:v>
                </c:pt>
                <c:pt idx="953">
                  <c:v>6.4341437402862944E-6</c:v>
                </c:pt>
                <c:pt idx="954">
                  <c:v>6.0866824337142222E-6</c:v>
                </c:pt>
                <c:pt idx="955">
                  <c:v>5.7574801181886864E-6</c:v>
                </c:pt>
                <c:pt idx="956">
                  <c:v>5.4456054124168102E-6</c:v>
                </c:pt>
                <c:pt idx="957">
                  <c:v>5.150172913650776E-6</c:v>
                </c:pt>
                <c:pt idx="958">
                  <c:v>4.8703410092023475E-6</c:v>
                </c:pt>
                <c:pt idx="959">
                  <c:v>4.605309787919056E-6</c:v>
                </c:pt>
                <c:pt idx="960">
                  <c:v>4.3543190472681911E-6</c:v>
                </c:pt>
                <c:pt idx="961">
                  <c:v>4.1166463918530832E-6</c:v>
                </c:pt>
                <c:pt idx="962">
                  <c:v>3.891605419359809E-6</c:v>
                </c:pt>
                <c:pt idx="963">
                  <c:v>3.6785439900971383E-6</c:v>
                </c:pt>
                <c:pt idx="964">
                  <c:v>3.476842576452802E-6</c:v>
                </c:pt>
                <c:pt idx="965">
                  <c:v>3.2859126887413563E-6</c:v>
                </c:pt>
                <c:pt idx="966">
                  <c:v>3.1051953740672496E-6</c:v>
                </c:pt>
                <c:pt idx="967">
                  <c:v>2.9341597849670575E-6</c:v>
                </c:pt>
                <c:pt idx="968">
                  <c:v>2.7723018147315872E-6</c:v>
                </c:pt>
                <c:pt idx="969">
                  <c:v>2.6191427964386079E-6</c:v>
                </c:pt>
                <c:pt idx="970">
                  <c:v>2.47422826285248E-6</c:v>
                </c:pt>
                <c:pt idx="971">
                  <c:v>2.3371267644674958E-6</c:v>
                </c:pt>
                <c:pt idx="972">
                  <c:v>2.2074287430872469E-6</c:v>
                </c:pt>
                <c:pt idx="973">
                  <c:v>2.0847454584434371E-6</c:v>
                </c:pt>
                <c:pt idx="974">
                  <c:v>1.9687079654640744E-6</c:v>
                </c:pt>
                <c:pt idx="975">
                  <c:v>1.8589661399034117E-6</c:v>
                </c:pt>
                <c:pt idx="976">
                  <c:v>1.7551877501441466E-6</c:v>
                </c:pt>
                <c:pt idx="977">
                  <c:v>1.6570575730763801E-6</c:v>
                </c:pt>
                <c:pt idx="978">
                  <c:v>1.5642765520488326E-6</c:v>
                </c:pt>
                <c:pt idx="979">
                  <c:v>1.4765609949738598E-6</c:v>
                </c:pt>
                <c:pt idx="980">
                  <c:v>1.3936418107515701E-6</c:v>
                </c:pt>
                <c:pt idx="981">
                  <c:v>1.315263782257821E-6</c:v>
                </c:pt>
                <c:pt idx="982">
                  <c:v>1.2411848742175522E-6</c:v>
                </c:pt>
                <c:pt idx="983">
                  <c:v>1.1711755743582706E-6</c:v>
                </c:pt>
                <c:pt idx="984">
                  <c:v>1.1050182663088451E-6</c:v>
                </c:pt>
                <c:pt idx="985">
                  <c:v>1.0425066327761773E-6</c:v>
                </c:pt>
                <c:pt idx="986">
                  <c:v>9.8344508759714483E-7</c:v>
                </c:pt>
                <c:pt idx="987">
                  <c:v>9.2764823532487809E-7</c:v>
                </c:pt>
                <c:pt idx="988">
                  <c:v>8.7494035706810182E-7</c:v>
                </c:pt>
                <c:pt idx="989">
                  <c:v>8.2515492135894833E-7</c:v>
                </c:pt>
                <c:pt idx="990">
                  <c:v>7.7813411887923481E-7</c:v>
                </c:pt>
                <c:pt idx="991">
                  <c:v>7.3372841992743514E-7</c:v>
                </c:pt>
                <c:pt idx="992">
                  <c:v>6.9179615355848515E-7</c:v>
                </c:pt>
                <c:pt idx="993">
                  <c:v>6.5220310737654259E-7</c:v>
                </c:pt>
                <c:pt idx="994">
                  <c:v>6.1482214700652861E-7</c:v>
                </c:pt>
                <c:pt idx="995">
                  <c:v>5.7953285431440082E-7</c:v>
                </c:pt>
                <c:pt idx="996">
                  <c:v>5.4622118348788127E-7</c:v>
                </c:pt>
                <c:pt idx="997">
                  <c:v>5.1477913412974379E-7</c:v>
                </c:pt>
                <c:pt idx="998">
                  <c:v>4.8510444055419315E-7</c:v>
                </c:pt>
                <c:pt idx="999">
                  <c:v>4.5710027651377861E-7</c:v>
                </c:pt>
                <c:pt idx="1000">
                  <c:v>4.306749746193764E-7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4E-E24F-8566-B5BC0BE61D84}"/>
            </c:ext>
          </c:extLst>
        </c:ser>
        <c:ser>
          <c:idx val="1"/>
          <c:order val="1"/>
          <c:tx>
            <c:strRef>
              <c:f>'Resol-Checker'!$C$21</c:f>
              <c:strCache>
                <c:ptCount val="1"/>
                <c:pt idx="0">
                  <c:v>0.1 MeV (Gauss)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'Resol-Checker'!$A$22:$A$1022</c:f>
              <c:numCache>
                <c:formatCode>General</c:formatCode>
                <c:ptCount val="1001"/>
                <c:pt idx="0">
                  <c:v>-8.9178789030241998E-2</c:v>
                </c:pt>
                <c:pt idx="1">
                  <c:v>-8.8900431452181516E-2</c:v>
                </c:pt>
                <c:pt idx="2">
                  <c:v>-8.8622073874121035E-2</c:v>
                </c:pt>
                <c:pt idx="3">
                  <c:v>-8.8343716296060554E-2</c:v>
                </c:pt>
                <c:pt idx="4">
                  <c:v>-8.8065358718000072E-2</c:v>
                </c:pt>
                <c:pt idx="5">
                  <c:v>-8.7787001139939591E-2</c:v>
                </c:pt>
                <c:pt idx="6">
                  <c:v>-8.750864356187911E-2</c:v>
                </c:pt>
                <c:pt idx="7">
                  <c:v>-8.7230285983818628E-2</c:v>
                </c:pt>
                <c:pt idx="8">
                  <c:v>-8.6951928405758147E-2</c:v>
                </c:pt>
                <c:pt idx="9">
                  <c:v>-8.6673570827697666E-2</c:v>
                </c:pt>
                <c:pt idx="10">
                  <c:v>-8.6395213249637184E-2</c:v>
                </c:pt>
                <c:pt idx="11">
                  <c:v>-8.6116855671576703E-2</c:v>
                </c:pt>
                <c:pt idx="12">
                  <c:v>-8.5838498093516222E-2</c:v>
                </c:pt>
                <c:pt idx="13">
                  <c:v>-8.556014051545574E-2</c:v>
                </c:pt>
                <c:pt idx="14">
                  <c:v>-8.5281782937395259E-2</c:v>
                </c:pt>
                <c:pt idx="15">
                  <c:v>-8.5003425359334778E-2</c:v>
                </c:pt>
                <c:pt idx="16">
                  <c:v>-8.4725067781274296E-2</c:v>
                </c:pt>
                <c:pt idx="17">
                  <c:v>-8.4446710203213815E-2</c:v>
                </c:pt>
                <c:pt idx="18">
                  <c:v>-8.4168352625153334E-2</c:v>
                </c:pt>
                <c:pt idx="19">
                  <c:v>-8.3889995047092852E-2</c:v>
                </c:pt>
                <c:pt idx="20">
                  <c:v>-8.3611637469032371E-2</c:v>
                </c:pt>
                <c:pt idx="21">
                  <c:v>-8.333327989097189E-2</c:v>
                </c:pt>
                <c:pt idx="22">
                  <c:v>-8.3054922312911408E-2</c:v>
                </c:pt>
                <c:pt idx="23">
                  <c:v>-8.2776564734850927E-2</c:v>
                </c:pt>
                <c:pt idx="24">
                  <c:v>-8.2498207156790446E-2</c:v>
                </c:pt>
                <c:pt idx="25">
                  <c:v>-8.2219849578729964E-2</c:v>
                </c:pt>
                <c:pt idx="26">
                  <c:v>-8.1941492000669483E-2</c:v>
                </c:pt>
                <c:pt idx="27">
                  <c:v>-8.1663134422609002E-2</c:v>
                </c:pt>
                <c:pt idx="28">
                  <c:v>-8.138477684454852E-2</c:v>
                </c:pt>
                <c:pt idx="29">
                  <c:v>-8.1106419266488039E-2</c:v>
                </c:pt>
                <c:pt idx="30">
                  <c:v>-8.0828061688427558E-2</c:v>
                </c:pt>
                <c:pt idx="31">
                  <c:v>-8.0549704110367076E-2</c:v>
                </c:pt>
                <c:pt idx="32">
                  <c:v>-8.0271346532306595E-2</c:v>
                </c:pt>
                <c:pt idx="33">
                  <c:v>-7.9992988954246114E-2</c:v>
                </c:pt>
                <c:pt idx="34">
                  <c:v>-7.9714631376185632E-2</c:v>
                </c:pt>
                <c:pt idx="35">
                  <c:v>-7.9436273798125151E-2</c:v>
                </c:pt>
                <c:pt idx="36">
                  <c:v>-7.915791622006467E-2</c:v>
                </c:pt>
                <c:pt idx="37">
                  <c:v>-7.8879558642004188E-2</c:v>
                </c:pt>
                <c:pt idx="38">
                  <c:v>-7.8601201063943707E-2</c:v>
                </c:pt>
                <c:pt idx="39">
                  <c:v>-7.8322843485883226E-2</c:v>
                </c:pt>
                <c:pt idx="40">
                  <c:v>-7.8044485907822744E-2</c:v>
                </c:pt>
                <c:pt idx="41">
                  <c:v>-7.7766128329762263E-2</c:v>
                </c:pt>
                <c:pt idx="42">
                  <c:v>-7.7487770751701782E-2</c:v>
                </c:pt>
                <c:pt idx="43">
                  <c:v>-7.72094131736413E-2</c:v>
                </c:pt>
                <c:pt idx="44">
                  <c:v>-7.6931055595580819E-2</c:v>
                </c:pt>
                <c:pt idx="45">
                  <c:v>-7.6652698017520338E-2</c:v>
                </c:pt>
                <c:pt idx="46">
                  <c:v>-7.6374340439459856E-2</c:v>
                </c:pt>
                <c:pt idx="47">
                  <c:v>-7.6095982861399375E-2</c:v>
                </c:pt>
                <c:pt idx="48">
                  <c:v>-7.5817625283338894E-2</c:v>
                </c:pt>
                <c:pt idx="49">
                  <c:v>-7.5539267705278412E-2</c:v>
                </c:pt>
                <c:pt idx="50">
                  <c:v>-7.5260910127217931E-2</c:v>
                </c:pt>
                <c:pt idx="51">
                  <c:v>-7.498255254915745E-2</c:v>
                </c:pt>
                <c:pt idx="52">
                  <c:v>-7.4704194971096968E-2</c:v>
                </c:pt>
                <c:pt idx="53">
                  <c:v>-7.4425837393036487E-2</c:v>
                </c:pt>
                <c:pt idx="54">
                  <c:v>-7.4147479814976006E-2</c:v>
                </c:pt>
                <c:pt idx="55">
                  <c:v>-7.3869122236915524E-2</c:v>
                </c:pt>
                <c:pt idx="56">
                  <c:v>-7.3590764658855043E-2</c:v>
                </c:pt>
                <c:pt idx="57">
                  <c:v>-7.3312407080794562E-2</c:v>
                </c:pt>
                <c:pt idx="58">
                  <c:v>-7.303404950273408E-2</c:v>
                </c:pt>
                <c:pt idx="59">
                  <c:v>-7.2755691924673599E-2</c:v>
                </c:pt>
                <c:pt idx="60">
                  <c:v>-7.2477334346613118E-2</c:v>
                </c:pt>
                <c:pt idx="61">
                  <c:v>-7.2198976768552636E-2</c:v>
                </c:pt>
                <c:pt idx="62">
                  <c:v>-7.1920619190492155E-2</c:v>
                </c:pt>
                <c:pt idx="63">
                  <c:v>-7.1642261612431674E-2</c:v>
                </c:pt>
                <c:pt idx="64">
                  <c:v>-7.1363904034371192E-2</c:v>
                </c:pt>
                <c:pt idx="65">
                  <c:v>-7.1085546456310711E-2</c:v>
                </c:pt>
                <c:pt idx="66">
                  <c:v>-7.080718887825023E-2</c:v>
                </c:pt>
                <c:pt idx="67">
                  <c:v>-7.0528831300189748E-2</c:v>
                </c:pt>
                <c:pt idx="68">
                  <c:v>-7.0250473722129267E-2</c:v>
                </c:pt>
                <c:pt idx="69">
                  <c:v>-6.9972116144068786E-2</c:v>
                </c:pt>
                <c:pt idx="70">
                  <c:v>-6.9693758566008304E-2</c:v>
                </c:pt>
                <c:pt idx="71">
                  <c:v>-6.9415400987947823E-2</c:v>
                </c:pt>
                <c:pt idx="72">
                  <c:v>-6.9137043409887342E-2</c:v>
                </c:pt>
                <c:pt idx="73">
                  <c:v>-6.885868583182686E-2</c:v>
                </c:pt>
                <c:pt idx="74">
                  <c:v>-6.8580328253766379E-2</c:v>
                </c:pt>
                <c:pt idx="75">
                  <c:v>-6.8301970675705898E-2</c:v>
                </c:pt>
                <c:pt idx="76">
                  <c:v>-6.8023613097645416E-2</c:v>
                </c:pt>
                <c:pt idx="77">
                  <c:v>-6.7745255519584935E-2</c:v>
                </c:pt>
                <c:pt idx="78">
                  <c:v>-6.7466897941524454E-2</c:v>
                </c:pt>
                <c:pt idx="79">
                  <c:v>-6.7188540363463972E-2</c:v>
                </c:pt>
                <c:pt idx="80">
                  <c:v>-6.6910182785403491E-2</c:v>
                </c:pt>
                <c:pt idx="81">
                  <c:v>-6.663182520734301E-2</c:v>
                </c:pt>
                <c:pt idx="82">
                  <c:v>-6.6353467629282528E-2</c:v>
                </c:pt>
                <c:pt idx="83">
                  <c:v>-6.6075110051222047E-2</c:v>
                </c:pt>
                <c:pt idx="84">
                  <c:v>-6.5796752473161565E-2</c:v>
                </c:pt>
                <c:pt idx="85">
                  <c:v>-6.5518394895101084E-2</c:v>
                </c:pt>
                <c:pt idx="86">
                  <c:v>-6.5240037317040603E-2</c:v>
                </c:pt>
                <c:pt idx="87">
                  <c:v>-6.4961679738980121E-2</c:v>
                </c:pt>
                <c:pt idx="88">
                  <c:v>-6.468332216091964E-2</c:v>
                </c:pt>
                <c:pt idx="89">
                  <c:v>-6.4404964582859159E-2</c:v>
                </c:pt>
                <c:pt idx="90">
                  <c:v>-6.4126607004798677E-2</c:v>
                </c:pt>
                <c:pt idx="91">
                  <c:v>-6.3848249426738196E-2</c:v>
                </c:pt>
                <c:pt idx="92">
                  <c:v>-6.3569891848677715E-2</c:v>
                </c:pt>
                <c:pt idx="93">
                  <c:v>-6.3291534270617233E-2</c:v>
                </c:pt>
                <c:pt idx="94">
                  <c:v>-6.3013176692556752E-2</c:v>
                </c:pt>
                <c:pt idx="95">
                  <c:v>-6.2734819114496271E-2</c:v>
                </c:pt>
                <c:pt idx="96">
                  <c:v>-6.2456461536435789E-2</c:v>
                </c:pt>
                <c:pt idx="97">
                  <c:v>-6.2178103958375308E-2</c:v>
                </c:pt>
                <c:pt idx="98">
                  <c:v>-6.1899746380314827E-2</c:v>
                </c:pt>
                <c:pt idx="99">
                  <c:v>-6.1621388802254345E-2</c:v>
                </c:pt>
                <c:pt idx="100">
                  <c:v>-6.1343031224193864E-2</c:v>
                </c:pt>
                <c:pt idx="101">
                  <c:v>-6.1064673646133383E-2</c:v>
                </c:pt>
                <c:pt idx="102">
                  <c:v>-6.0786316068072901E-2</c:v>
                </c:pt>
                <c:pt idx="103">
                  <c:v>-6.050795849001242E-2</c:v>
                </c:pt>
                <c:pt idx="104">
                  <c:v>-6.0229600911951939E-2</c:v>
                </c:pt>
                <c:pt idx="105">
                  <c:v>-5.9951243333891457E-2</c:v>
                </c:pt>
                <c:pt idx="106">
                  <c:v>-5.9672885755830976E-2</c:v>
                </c:pt>
                <c:pt idx="107">
                  <c:v>-5.9394528177770495E-2</c:v>
                </c:pt>
                <c:pt idx="108">
                  <c:v>-5.9116170599710013E-2</c:v>
                </c:pt>
                <c:pt idx="109">
                  <c:v>-5.8837813021649532E-2</c:v>
                </c:pt>
                <c:pt idx="110">
                  <c:v>-5.8559455443589051E-2</c:v>
                </c:pt>
                <c:pt idx="111">
                  <c:v>-5.8281097865528569E-2</c:v>
                </c:pt>
                <c:pt idx="112">
                  <c:v>-5.8002740287468088E-2</c:v>
                </c:pt>
                <c:pt idx="113">
                  <c:v>-5.7724382709407607E-2</c:v>
                </c:pt>
                <c:pt idx="114">
                  <c:v>-5.7446025131347125E-2</c:v>
                </c:pt>
                <c:pt idx="115">
                  <c:v>-5.7167667553286644E-2</c:v>
                </c:pt>
                <c:pt idx="116">
                  <c:v>-5.6889309975226163E-2</c:v>
                </c:pt>
                <c:pt idx="117">
                  <c:v>-5.6610952397165681E-2</c:v>
                </c:pt>
                <c:pt idx="118">
                  <c:v>-5.63325948191052E-2</c:v>
                </c:pt>
                <c:pt idx="119">
                  <c:v>-5.6054237241044719E-2</c:v>
                </c:pt>
                <c:pt idx="120">
                  <c:v>-5.5775879662984237E-2</c:v>
                </c:pt>
                <c:pt idx="121">
                  <c:v>-5.5497522084923756E-2</c:v>
                </c:pt>
                <c:pt idx="122">
                  <c:v>-5.5219164506863275E-2</c:v>
                </c:pt>
                <c:pt idx="123">
                  <c:v>-5.4940806928802793E-2</c:v>
                </c:pt>
                <c:pt idx="124">
                  <c:v>-5.4662449350742312E-2</c:v>
                </c:pt>
                <c:pt idx="125">
                  <c:v>-5.4384091772681831E-2</c:v>
                </c:pt>
                <c:pt idx="126">
                  <c:v>-5.4105734194621349E-2</c:v>
                </c:pt>
                <c:pt idx="127">
                  <c:v>-5.3827376616560868E-2</c:v>
                </c:pt>
                <c:pt idx="128">
                  <c:v>-5.3549019038500387E-2</c:v>
                </c:pt>
                <c:pt idx="129">
                  <c:v>-5.3270661460439905E-2</c:v>
                </c:pt>
                <c:pt idx="130">
                  <c:v>-5.2992303882379424E-2</c:v>
                </c:pt>
                <c:pt idx="131">
                  <c:v>-5.2713946304318943E-2</c:v>
                </c:pt>
                <c:pt idx="132">
                  <c:v>-5.2435588726258461E-2</c:v>
                </c:pt>
                <c:pt idx="133">
                  <c:v>-5.215723114819798E-2</c:v>
                </c:pt>
                <c:pt idx="134">
                  <c:v>-5.1878873570137499E-2</c:v>
                </c:pt>
                <c:pt idx="135">
                  <c:v>-5.1600515992077017E-2</c:v>
                </c:pt>
                <c:pt idx="136">
                  <c:v>-5.1322158414016536E-2</c:v>
                </c:pt>
                <c:pt idx="137">
                  <c:v>-5.1043800835956055E-2</c:v>
                </c:pt>
                <c:pt idx="138">
                  <c:v>-5.0765443257895573E-2</c:v>
                </c:pt>
                <c:pt idx="139">
                  <c:v>-5.0487085679835092E-2</c:v>
                </c:pt>
                <c:pt idx="140">
                  <c:v>-5.0208728101774611E-2</c:v>
                </c:pt>
                <c:pt idx="141">
                  <c:v>-4.9930370523714129E-2</c:v>
                </c:pt>
                <c:pt idx="142">
                  <c:v>-4.9652012945653648E-2</c:v>
                </c:pt>
                <c:pt idx="143">
                  <c:v>-4.9373655367593167E-2</c:v>
                </c:pt>
                <c:pt idx="144">
                  <c:v>-4.9095297789532685E-2</c:v>
                </c:pt>
                <c:pt idx="145">
                  <c:v>-4.8816940211472204E-2</c:v>
                </c:pt>
                <c:pt idx="146">
                  <c:v>-4.8538582633411723E-2</c:v>
                </c:pt>
                <c:pt idx="147">
                  <c:v>-4.8260225055351241E-2</c:v>
                </c:pt>
                <c:pt idx="148">
                  <c:v>-4.798186747729076E-2</c:v>
                </c:pt>
                <c:pt idx="149">
                  <c:v>-4.7703509899230279E-2</c:v>
                </c:pt>
                <c:pt idx="150">
                  <c:v>-4.7425152321169797E-2</c:v>
                </c:pt>
                <c:pt idx="151">
                  <c:v>-4.7146794743109316E-2</c:v>
                </c:pt>
                <c:pt idx="152">
                  <c:v>-4.6868437165048835E-2</c:v>
                </c:pt>
                <c:pt idx="153">
                  <c:v>-4.6590079586988353E-2</c:v>
                </c:pt>
                <c:pt idx="154">
                  <c:v>-4.6311722008927872E-2</c:v>
                </c:pt>
                <c:pt idx="155">
                  <c:v>-4.6033364430867391E-2</c:v>
                </c:pt>
                <c:pt idx="156">
                  <c:v>-4.5755006852806909E-2</c:v>
                </c:pt>
                <c:pt idx="157">
                  <c:v>-4.5476649274746428E-2</c:v>
                </c:pt>
                <c:pt idx="158">
                  <c:v>-4.5198291696685947E-2</c:v>
                </c:pt>
                <c:pt idx="159">
                  <c:v>-4.4919934118625465E-2</c:v>
                </c:pt>
                <c:pt idx="160">
                  <c:v>-4.4641576540564984E-2</c:v>
                </c:pt>
                <c:pt idx="161">
                  <c:v>-4.4363218962504503E-2</c:v>
                </c:pt>
                <c:pt idx="162">
                  <c:v>-4.4084861384444021E-2</c:v>
                </c:pt>
                <c:pt idx="163">
                  <c:v>-4.380650380638354E-2</c:v>
                </c:pt>
                <c:pt idx="164">
                  <c:v>-4.3528146228323059E-2</c:v>
                </c:pt>
                <c:pt idx="165">
                  <c:v>-4.3249788650262577E-2</c:v>
                </c:pt>
                <c:pt idx="166">
                  <c:v>-4.2971431072202096E-2</c:v>
                </c:pt>
                <c:pt idx="167">
                  <c:v>-4.2693073494141615E-2</c:v>
                </c:pt>
                <c:pt idx="168">
                  <c:v>-4.2414715916081133E-2</c:v>
                </c:pt>
                <c:pt idx="169">
                  <c:v>-4.2136358338020652E-2</c:v>
                </c:pt>
                <c:pt idx="170">
                  <c:v>-4.1858000759960171E-2</c:v>
                </c:pt>
                <c:pt idx="171">
                  <c:v>-4.1579643181899689E-2</c:v>
                </c:pt>
                <c:pt idx="172">
                  <c:v>-4.1301285603839208E-2</c:v>
                </c:pt>
                <c:pt idx="173">
                  <c:v>-4.1022928025778727E-2</c:v>
                </c:pt>
                <c:pt idx="174">
                  <c:v>-4.0744570447718245E-2</c:v>
                </c:pt>
                <c:pt idx="175">
                  <c:v>-4.0466212869657764E-2</c:v>
                </c:pt>
                <c:pt idx="176">
                  <c:v>-4.0187855291597283E-2</c:v>
                </c:pt>
                <c:pt idx="177">
                  <c:v>-3.9909497713536801E-2</c:v>
                </c:pt>
                <c:pt idx="178">
                  <c:v>-3.963114013547632E-2</c:v>
                </c:pt>
                <c:pt idx="179">
                  <c:v>-3.9352782557415839E-2</c:v>
                </c:pt>
                <c:pt idx="180">
                  <c:v>-3.9074424979355357E-2</c:v>
                </c:pt>
                <c:pt idx="181">
                  <c:v>-3.8796067401294876E-2</c:v>
                </c:pt>
                <c:pt idx="182">
                  <c:v>-3.8517709823234395E-2</c:v>
                </c:pt>
                <c:pt idx="183">
                  <c:v>-3.8239352245173913E-2</c:v>
                </c:pt>
                <c:pt idx="184">
                  <c:v>-3.7960994667113432E-2</c:v>
                </c:pt>
                <c:pt idx="185">
                  <c:v>-3.7682637089052951E-2</c:v>
                </c:pt>
                <c:pt idx="186">
                  <c:v>-3.7404279510992469E-2</c:v>
                </c:pt>
                <c:pt idx="187">
                  <c:v>-3.7125921932931988E-2</c:v>
                </c:pt>
                <c:pt idx="188">
                  <c:v>-3.6847564354871506E-2</c:v>
                </c:pt>
                <c:pt idx="189">
                  <c:v>-3.6569206776811025E-2</c:v>
                </c:pt>
                <c:pt idx="190">
                  <c:v>-3.6290849198750544E-2</c:v>
                </c:pt>
                <c:pt idx="191">
                  <c:v>-3.6012491620690062E-2</c:v>
                </c:pt>
                <c:pt idx="192">
                  <c:v>-3.5734134042629581E-2</c:v>
                </c:pt>
                <c:pt idx="193">
                  <c:v>-3.54557764645691E-2</c:v>
                </c:pt>
                <c:pt idx="194">
                  <c:v>-3.5177418886508618E-2</c:v>
                </c:pt>
                <c:pt idx="195">
                  <c:v>-3.4899061308448137E-2</c:v>
                </c:pt>
                <c:pt idx="196">
                  <c:v>-3.4620703730387656E-2</c:v>
                </c:pt>
                <c:pt idx="197">
                  <c:v>-3.4342346152327174E-2</c:v>
                </c:pt>
                <c:pt idx="198">
                  <c:v>-3.4063988574266693E-2</c:v>
                </c:pt>
                <c:pt idx="199">
                  <c:v>-3.3785630996206212E-2</c:v>
                </c:pt>
                <c:pt idx="200">
                  <c:v>-3.350727341814573E-2</c:v>
                </c:pt>
                <c:pt idx="201">
                  <c:v>-3.3228915840085249E-2</c:v>
                </c:pt>
                <c:pt idx="202">
                  <c:v>-3.2950558262024768E-2</c:v>
                </c:pt>
                <c:pt idx="203">
                  <c:v>-3.2672200683964286E-2</c:v>
                </c:pt>
                <c:pt idx="204">
                  <c:v>-3.2393843105903805E-2</c:v>
                </c:pt>
                <c:pt idx="205">
                  <c:v>-3.2115485527843324E-2</c:v>
                </c:pt>
                <c:pt idx="206">
                  <c:v>-3.1837127949782842E-2</c:v>
                </c:pt>
                <c:pt idx="207">
                  <c:v>-3.1558770371722361E-2</c:v>
                </c:pt>
                <c:pt idx="208">
                  <c:v>-3.128041279366188E-2</c:v>
                </c:pt>
                <c:pt idx="209">
                  <c:v>-3.1002055215601395E-2</c:v>
                </c:pt>
                <c:pt idx="210">
                  <c:v>-3.072369763754091E-2</c:v>
                </c:pt>
                <c:pt idx="211">
                  <c:v>-3.0445340059480425E-2</c:v>
                </c:pt>
                <c:pt idx="212">
                  <c:v>-3.0166982481419941E-2</c:v>
                </c:pt>
                <c:pt idx="213">
                  <c:v>-2.9888624903359456E-2</c:v>
                </c:pt>
                <c:pt idx="214">
                  <c:v>-2.9610267325298971E-2</c:v>
                </c:pt>
                <c:pt idx="215">
                  <c:v>-2.9331909747238486E-2</c:v>
                </c:pt>
                <c:pt idx="216">
                  <c:v>-2.9053552169178001E-2</c:v>
                </c:pt>
                <c:pt idx="217">
                  <c:v>-2.8775194591117517E-2</c:v>
                </c:pt>
                <c:pt idx="218">
                  <c:v>-2.8496837013057032E-2</c:v>
                </c:pt>
                <c:pt idx="219">
                  <c:v>-2.8218479434996547E-2</c:v>
                </c:pt>
                <c:pt idx="220">
                  <c:v>-2.7940121856936062E-2</c:v>
                </c:pt>
                <c:pt idx="221">
                  <c:v>-2.7661764278875577E-2</c:v>
                </c:pt>
                <c:pt idx="222">
                  <c:v>-2.7383406700815092E-2</c:v>
                </c:pt>
                <c:pt idx="223">
                  <c:v>-2.7105049122754608E-2</c:v>
                </c:pt>
                <c:pt idx="224">
                  <c:v>-2.6826691544694123E-2</c:v>
                </c:pt>
                <c:pt idx="225">
                  <c:v>-2.6548333966633638E-2</c:v>
                </c:pt>
                <c:pt idx="226">
                  <c:v>-2.6269976388573153E-2</c:v>
                </c:pt>
                <c:pt idx="227">
                  <c:v>-2.5991618810512668E-2</c:v>
                </c:pt>
                <c:pt idx="228">
                  <c:v>-2.5713261232452184E-2</c:v>
                </c:pt>
                <c:pt idx="229">
                  <c:v>-2.5434903654391699E-2</c:v>
                </c:pt>
                <c:pt idx="230">
                  <c:v>-2.5156546076331214E-2</c:v>
                </c:pt>
                <c:pt idx="231">
                  <c:v>-2.4878188498270729E-2</c:v>
                </c:pt>
                <c:pt idx="232">
                  <c:v>-2.4599830920210244E-2</c:v>
                </c:pt>
                <c:pt idx="233">
                  <c:v>-2.432147334214976E-2</c:v>
                </c:pt>
                <c:pt idx="234">
                  <c:v>-2.4043115764089275E-2</c:v>
                </c:pt>
                <c:pt idx="235">
                  <c:v>-2.376475818602879E-2</c:v>
                </c:pt>
                <c:pt idx="236">
                  <c:v>-2.3486400607968305E-2</c:v>
                </c:pt>
                <c:pt idx="237">
                  <c:v>-2.320804302990782E-2</c:v>
                </c:pt>
                <c:pt idx="238">
                  <c:v>-2.2929685451847336E-2</c:v>
                </c:pt>
                <c:pt idx="239">
                  <c:v>-2.2651327873786851E-2</c:v>
                </c:pt>
                <c:pt idx="240">
                  <c:v>-2.2372970295726366E-2</c:v>
                </c:pt>
                <c:pt idx="241">
                  <c:v>-2.2094612717665881E-2</c:v>
                </c:pt>
                <c:pt idx="242">
                  <c:v>-2.1816255139605396E-2</c:v>
                </c:pt>
                <c:pt idx="243">
                  <c:v>-2.1537897561544912E-2</c:v>
                </c:pt>
                <c:pt idx="244">
                  <c:v>-2.1259539983484427E-2</c:v>
                </c:pt>
                <c:pt idx="245">
                  <c:v>-2.0981182405423942E-2</c:v>
                </c:pt>
                <c:pt idx="246">
                  <c:v>-2.0702824827363457E-2</c:v>
                </c:pt>
                <c:pt idx="247">
                  <c:v>-2.0424467249302972E-2</c:v>
                </c:pt>
                <c:pt idx="248">
                  <c:v>-2.0146109671242488E-2</c:v>
                </c:pt>
                <c:pt idx="249">
                  <c:v>-1.9867752093182003E-2</c:v>
                </c:pt>
                <c:pt idx="250">
                  <c:v>-1.9589394515121518E-2</c:v>
                </c:pt>
                <c:pt idx="251">
                  <c:v>-1.9311036937061033E-2</c:v>
                </c:pt>
                <c:pt idx="252">
                  <c:v>-1.9032679359000548E-2</c:v>
                </c:pt>
                <c:pt idx="253">
                  <c:v>-1.8754321780940063E-2</c:v>
                </c:pt>
                <c:pt idx="254">
                  <c:v>-1.8475964202879579E-2</c:v>
                </c:pt>
                <c:pt idx="255">
                  <c:v>-1.8197606624819094E-2</c:v>
                </c:pt>
                <c:pt idx="256">
                  <c:v>-1.7919249046758609E-2</c:v>
                </c:pt>
                <c:pt idx="257">
                  <c:v>-1.7640891468698124E-2</c:v>
                </c:pt>
                <c:pt idx="258">
                  <c:v>-1.7362533890637639E-2</c:v>
                </c:pt>
                <c:pt idx="259">
                  <c:v>-1.7084176312577155E-2</c:v>
                </c:pt>
                <c:pt idx="260">
                  <c:v>-1.680581873451667E-2</c:v>
                </c:pt>
                <c:pt idx="261">
                  <c:v>-1.6527461156456185E-2</c:v>
                </c:pt>
                <c:pt idx="262">
                  <c:v>-1.62491035783957E-2</c:v>
                </c:pt>
                <c:pt idx="263">
                  <c:v>-1.5970746000335215E-2</c:v>
                </c:pt>
                <c:pt idx="264">
                  <c:v>-1.5692388422274731E-2</c:v>
                </c:pt>
                <c:pt idx="265">
                  <c:v>-1.5414030844214246E-2</c:v>
                </c:pt>
                <c:pt idx="266">
                  <c:v>-1.5135673266153761E-2</c:v>
                </c:pt>
                <c:pt idx="267">
                  <c:v>-1.4857315688093276E-2</c:v>
                </c:pt>
                <c:pt idx="268">
                  <c:v>-1.4578958110032791E-2</c:v>
                </c:pt>
                <c:pt idx="269">
                  <c:v>-1.4300600531972307E-2</c:v>
                </c:pt>
                <c:pt idx="270">
                  <c:v>-1.4022242953911822E-2</c:v>
                </c:pt>
                <c:pt idx="271">
                  <c:v>-1.3743885375851337E-2</c:v>
                </c:pt>
                <c:pt idx="272">
                  <c:v>-1.3465527797790852E-2</c:v>
                </c:pt>
                <c:pt idx="273">
                  <c:v>-1.3187170219730367E-2</c:v>
                </c:pt>
                <c:pt idx="274">
                  <c:v>-1.2908812641669883E-2</c:v>
                </c:pt>
                <c:pt idx="275">
                  <c:v>-1.2630455063609398E-2</c:v>
                </c:pt>
                <c:pt idx="276">
                  <c:v>-1.2352097485548913E-2</c:v>
                </c:pt>
                <c:pt idx="277">
                  <c:v>-1.2073739907488428E-2</c:v>
                </c:pt>
                <c:pt idx="278">
                  <c:v>-1.1795382329427943E-2</c:v>
                </c:pt>
                <c:pt idx="279">
                  <c:v>-1.1517024751367459E-2</c:v>
                </c:pt>
                <c:pt idx="280">
                  <c:v>-1.1238667173306974E-2</c:v>
                </c:pt>
                <c:pt idx="281">
                  <c:v>-1.0960309595246489E-2</c:v>
                </c:pt>
                <c:pt idx="282">
                  <c:v>-1.0681952017186004E-2</c:v>
                </c:pt>
                <c:pt idx="283">
                  <c:v>-1.0403594439125519E-2</c:v>
                </c:pt>
                <c:pt idx="284">
                  <c:v>-1.0125236861065035E-2</c:v>
                </c:pt>
                <c:pt idx="285">
                  <c:v>-9.8468792830045497E-3</c:v>
                </c:pt>
                <c:pt idx="286">
                  <c:v>-9.5685217049440649E-3</c:v>
                </c:pt>
                <c:pt idx="287">
                  <c:v>-9.2901641268835801E-3</c:v>
                </c:pt>
                <c:pt idx="288">
                  <c:v>-9.0118065488230953E-3</c:v>
                </c:pt>
                <c:pt idx="289">
                  <c:v>-8.7334489707626105E-3</c:v>
                </c:pt>
                <c:pt idx="290">
                  <c:v>-8.4550913927021257E-3</c:v>
                </c:pt>
                <c:pt idx="291">
                  <c:v>-8.1767338146416409E-3</c:v>
                </c:pt>
                <c:pt idx="292">
                  <c:v>-7.8983762365811561E-3</c:v>
                </c:pt>
                <c:pt idx="293">
                  <c:v>-7.6200186585206721E-3</c:v>
                </c:pt>
                <c:pt idx="294">
                  <c:v>-7.3416610804601882E-3</c:v>
                </c:pt>
                <c:pt idx="295">
                  <c:v>-7.0633035023997042E-3</c:v>
                </c:pt>
                <c:pt idx="296">
                  <c:v>-6.7849459243392203E-3</c:v>
                </c:pt>
                <c:pt idx="297">
                  <c:v>-6.5065883462787364E-3</c:v>
                </c:pt>
                <c:pt idx="298">
                  <c:v>-6.2282307682182524E-3</c:v>
                </c:pt>
                <c:pt idx="299">
                  <c:v>-5.9498731901577685E-3</c:v>
                </c:pt>
                <c:pt idx="300">
                  <c:v>-5.6715156120972846E-3</c:v>
                </c:pt>
                <c:pt idx="301">
                  <c:v>-5.3931580340368006E-3</c:v>
                </c:pt>
                <c:pt idx="302">
                  <c:v>-5.1148004559763167E-3</c:v>
                </c:pt>
                <c:pt idx="303">
                  <c:v>-4.8364428779158327E-3</c:v>
                </c:pt>
                <c:pt idx="304">
                  <c:v>-4.5580852998553488E-3</c:v>
                </c:pt>
                <c:pt idx="305">
                  <c:v>-4.2797277217948649E-3</c:v>
                </c:pt>
                <c:pt idx="306">
                  <c:v>-4.0013701437343809E-3</c:v>
                </c:pt>
                <c:pt idx="307">
                  <c:v>-3.723012565673897E-3</c:v>
                </c:pt>
                <c:pt idx="308">
                  <c:v>-3.444654987613413E-3</c:v>
                </c:pt>
                <c:pt idx="309">
                  <c:v>-3.1662974095529291E-3</c:v>
                </c:pt>
                <c:pt idx="310">
                  <c:v>-2.8879398314924452E-3</c:v>
                </c:pt>
                <c:pt idx="311">
                  <c:v>-2.6095822534319612E-3</c:v>
                </c:pt>
                <c:pt idx="312">
                  <c:v>-2.3312246753714773E-3</c:v>
                </c:pt>
                <c:pt idx="313">
                  <c:v>-2.0528670973109934E-3</c:v>
                </c:pt>
                <c:pt idx="314">
                  <c:v>-1.7745095192505094E-3</c:v>
                </c:pt>
                <c:pt idx="315">
                  <c:v>-1.4961519411900255E-3</c:v>
                </c:pt>
                <c:pt idx="316">
                  <c:v>-1.2177943631295415E-3</c:v>
                </c:pt>
                <c:pt idx="317">
                  <c:v>-9.394367850690576E-4</c:v>
                </c:pt>
                <c:pt idx="318">
                  <c:v>-6.6107920700857366E-4</c:v>
                </c:pt>
                <c:pt idx="319">
                  <c:v>-3.8272162894808966E-4</c:v>
                </c:pt>
                <c:pt idx="320">
                  <c:v>-1.0436405088760567E-4</c:v>
                </c:pt>
                <c:pt idx="321">
                  <c:v>1.7399352717287832E-4</c:v>
                </c:pt>
                <c:pt idx="322">
                  <c:v>4.5235110523336231E-4</c:v>
                </c:pt>
                <c:pt idx="323">
                  <c:v>7.3070868329384625E-4</c:v>
                </c:pt>
                <c:pt idx="324">
                  <c:v>1.0090662613543302E-3</c:v>
                </c:pt>
                <c:pt idx="325">
                  <c:v>1.2874238394148141E-3</c:v>
                </c:pt>
                <c:pt idx="326">
                  <c:v>1.5657814174752981E-3</c:v>
                </c:pt>
                <c:pt idx="327">
                  <c:v>1.844138995535782E-3</c:v>
                </c:pt>
                <c:pt idx="328">
                  <c:v>2.1224965735962662E-3</c:v>
                </c:pt>
                <c:pt idx="329">
                  <c:v>2.4008541516567501E-3</c:v>
                </c:pt>
                <c:pt idx="330">
                  <c:v>2.679211729717234E-3</c:v>
                </c:pt>
                <c:pt idx="331">
                  <c:v>2.957569307777718E-3</c:v>
                </c:pt>
                <c:pt idx="332">
                  <c:v>3.2359268858382019E-3</c:v>
                </c:pt>
                <c:pt idx="333">
                  <c:v>3.5142844638986859E-3</c:v>
                </c:pt>
                <c:pt idx="334">
                  <c:v>3.7926420419591698E-3</c:v>
                </c:pt>
                <c:pt idx="335">
                  <c:v>4.0709996200196542E-3</c:v>
                </c:pt>
                <c:pt idx="336">
                  <c:v>4.3493571980801381E-3</c:v>
                </c:pt>
                <c:pt idx="337">
                  <c:v>4.627714776140622E-3</c:v>
                </c:pt>
                <c:pt idx="338">
                  <c:v>4.906072354201106E-3</c:v>
                </c:pt>
                <c:pt idx="339">
                  <c:v>5.1844299322615899E-3</c:v>
                </c:pt>
                <c:pt idx="340">
                  <c:v>5.4627875103220739E-3</c:v>
                </c:pt>
                <c:pt idx="341">
                  <c:v>5.7411450883825578E-3</c:v>
                </c:pt>
                <c:pt idx="342">
                  <c:v>6.0195026664430417E-3</c:v>
                </c:pt>
                <c:pt idx="343">
                  <c:v>6.2978602445035257E-3</c:v>
                </c:pt>
                <c:pt idx="344">
                  <c:v>6.5762178225640096E-3</c:v>
                </c:pt>
                <c:pt idx="345">
                  <c:v>6.8545754006244936E-3</c:v>
                </c:pt>
                <c:pt idx="346">
                  <c:v>7.1329329786849775E-3</c:v>
                </c:pt>
                <c:pt idx="347">
                  <c:v>7.4112905567454614E-3</c:v>
                </c:pt>
                <c:pt idx="348">
                  <c:v>7.6896481348059454E-3</c:v>
                </c:pt>
                <c:pt idx="349">
                  <c:v>7.9680057128664293E-3</c:v>
                </c:pt>
                <c:pt idx="350">
                  <c:v>8.2463632909269141E-3</c:v>
                </c:pt>
                <c:pt idx="351">
                  <c:v>8.5247208689873989E-3</c:v>
                </c:pt>
                <c:pt idx="352">
                  <c:v>8.8030784470478837E-3</c:v>
                </c:pt>
                <c:pt idx="353">
                  <c:v>9.0814360251083685E-3</c:v>
                </c:pt>
                <c:pt idx="354">
                  <c:v>9.3597936031688533E-3</c:v>
                </c:pt>
                <c:pt idx="355">
                  <c:v>9.6381511812293381E-3</c:v>
                </c:pt>
                <c:pt idx="356">
                  <c:v>9.9165087592898229E-3</c:v>
                </c:pt>
                <c:pt idx="357">
                  <c:v>1.0194866337350308E-2</c:v>
                </c:pt>
                <c:pt idx="358">
                  <c:v>1.0473223915410793E-2</c:v>
                </c:pt>
                <c:pt idx="359">
                  <c:v>1.0751581493471277E-2</c:v>
                </c:pt>
                <c:pt idx="360">
                  <c:v>1.1029939071531762E-2</c:v>
                </c:pt>
                <c:pt idx="361">
                  <c:v>1.1308296649592247E-2</c:v>
                </c:pt>
                <c:pt idx="362">
                  <c:v>1.1586654227652732E-2</c:v>
                </c:pt>
                <c:pt idx="363">
                  <c:v>1.1865011805713217E-2</c:v>
                </c:pt>
                <c:pt idx="364">
                  <c:v>1.2143369383773701E-2</c:v>
                </c:pt>
                <c:pt idx="365">
                  <c:v>1.2421726961834186E-2</c:v>
                </c:pt>
                <c:pt idx="366">
                  <c:v>1.2700084539894671E-2</c:v>
                </c:pt>
                <c:pt idx="367">
                  <c:v>1.2978442117955156E-2</c:v>
                </c:pt>
                <c:pt idx="368">
                  <c:v>1.3256799696015641E-2</c:v>
                </c:pt>
                <c:pt idx="369">
                  <c:v>1.3535157274076125E-2</c:v>
                </c:pt>
                <c:pt idx="370">
                  <c:v>1.381351485213661E-2</c:v>
                </c:pt>
                <c:pt idx="371">
                  <c:v>1.4091872430197095E-2</c:v>
                </c:pt>
                <c:pt idx="372">
                  <c:v>1.437023000825758E-2</c:v>
                </c:pt>
                <c:pt idx="373">
                  <c:v>1.4648587586318065E-2</c:v>
                </c:pt>
                <c:pt idx="374">
                  <c:v>1.4926945164378549E-2</c:v>
                </c:pt>
                <c:pt idx="375">
                  <c:v>1.5205302742439034E-2</c:v>
                </c:pt>
                <c:pt idx="376">
                  <c:v>1.5483660320499519E-2</c:v>
                </c:pt>
                <c:pt idx="377">
                  <c:v>1.5762017898560004E-2</c:v>
                </c:pt>
                <c:pt idx="378">
                  <c:v>1.6040375476620489E-2</c:v>
                </c:pt>
                <c:pt idx="379">
                  <c:v>1.6318733054680973E-2</c:v>
                </c:pt>
                <c:pt idx="380">
                  <c:v>1.6597090632741458E-2</c:v>
                </c:pt>
                <c:pt idx="381">
                  <c:v>1.6875448210801943E-2</c:v>
                </c:pt>
                <c:pt idx="382">
                  <c:v>1.7153805788862428E-2</c:v>
                </c:pt>
                <c:pt idx="383">
                  <c:v>1.7432163366922913E-2</c:v>
                </c:pt>
                <c:pt idx="384">
                  <c:v>1.7710520944983398E-2</c:v>
                </c:pt>
                <c:pt idx="385">
                  <c:v>1.7988878523043882E-2</c:v>
                </c:pt>
                <c:pt idx="386">
                  <c:v>1.8267236101104367E-2</c:v>
                </c:pt>
                <c:pt idx="387">
                  <c:v>1.8545593679164852E-2</c:v>
                </c:pt>
                <c:pt idx="388">
                  <c:v>1.8823951257225337E-2</c:v>
                </c:pt>
                <c:pt idx="389">
                  <c:v>1.9102308835285822E-2</c:v>
                </c:pt>
                <c:pt idx="390">
                  <c:v>1.9380666413346306E-2</c:v>
                </c:pt>
                <c:pt idx="391">
                  <c:v>1.9659023991406791E-2</c:v>
                </c:pt>
                <c:pt idx="392">
                  <c:v>1.9937381569467276E-2</c:v>
                </c:pt>
                <c:pt idx="393">
                  <c:v>2.0215739147527761E-2</c:v>
                </c:pt>
                <c:pt idx="394">
                  <c:v>2.0494096725588246E-2</c:v>
                </c:pt>
                <c:pt idx="395">
                  <c:v>2.077245430364873E-2</c:v>
                </c:pt>
                <c:pt idx="396">
                  <c:v>2.1050811881709215E-2</c:v>
                </c:pt>
                <c:pt idx="397">
                  <c:v>2.13291694597697E-2</c:v>
                </c:pt>
                <c:pt idx="398">
                  <c:v>2.1607527037830185E-2</c:v>
                </c:pt>
                <c:pt idx="399">
                  <c:v>2.188588461589067E-2</c:v>
                </c:pt>
                <c:pt idx="400">
                  <c:v>2.2164242193951154E-2</c:v>
                </c:pt>
                <c:pt idx="401">
                  <c:v>2.2442599772011639E-2</c:v>
                </c:pt>
                <c:pt idx="402">
                  <c:v>2.2720957350072124E-2</c:v>
                </c:pt>
                <c:pt idx="403">
                  <c:v>2.2999314928132609E-2</c:v>
                </c:pt>
                <c:pt idx="404">
                  <c:v>2.3277672506193094E-2</c:v>
                </c:pt>
                <c:pt idx="405">
                  <c:v>2.3556030084253578E-2</c:v>
                </c:pt>
                <c:pt idx="406">
                  <c:v>2.3834387662314063E-2</c:v>
                </c:pt>
                <c:pt idx="407">
                  <c:v>2.4112745240374548E-2</c:v>
                </c:pt>
                <c:pt idx="408">
                  <c:v>2.4391102818435033E-2</c:v>
                </c:pt>
                <c:pt idx="409">
                  <c:v>2.4669460396495518E-2</c:v>
                </c:pt>
                <c:pt idx="410">
                  <c:v>2.4947817974556002E-2</c:v>
                </c:pt>
                <c:pt idx="411">
                  <c:v>2.5226175552616487E-2</c:v>
                </c:pt>
                <c:pt idx="412">
                  <c:v>2.5504533130676972E-2</c:v>
                </c:pt>
                <c:pt idx="413">
                  <c:v>2.5782890708737457E-2</c:v>
                </c:pt>
                <c:pt idx="414">
                  <c:v>2.6061248286797942E-2</c:v>
                </c:pt>
                <c:pt idx="415">
                  <c:v>2.6339605864858427E-2</c:v>
                </c:pt>
                <c:pt idx="416">
                  <c:v>2.6617963442918911E-2</c:v>
                </c:pt>
                <c:pt idx="417">
                  <c:v>2.6896321020979396E-2</c:v>
                </c:pt>
                <c:pt idx="418">
                  <c:v>2.7174678599039881E-2</c:v>
                </c:pt>
                <c:pt idx="419">
                  <c:v>2.7453036177100366E-2</c:v>
                </c:pt>
                <c:pt idx="420">
                  <c:v>2.7731393755160851E-2</c:v>
                </c:pt>
                <c:pt idx="421">
                  <c:v>2.8009751333221335E-2</c:v>
                </c:pt>
                <c:pt idx="422">
                  <c:v>2.828810891128182E-2</c:v>
                </c:pt>
                <c:pt idx="423">
                  <c:v>2.8566466489342305E-2</c:v>
                </c:pt>
                <c:pt idx="424">
                  <c:v>2.884482406740279E-2</c:v>
                </c:pt>
                <c:pt idx="425">
                  <c:v>2.9123181645463275E-2</c:v>
                </c:pt>
                <c:pt idx="426">
                  <c:v>2.9401539223523759E-2</c:v>
                </c:pt>
                <c:pt idx="427">
                  <c:v>2.9679896801584244E-2</c:v>
                </c:pt>
                <c:pt idx="428">
                  <c:v>2.9958254379644729E-2</c:v>
                </c:pt>
                <c:pt idx="429">
                  <c:v>3.0236611957705214E-2</c:v>
                </c:pt>
                <c:pt idx="430">
                  <c:v>3.0514969535765699E-2</c:v>
                </c:pt>
                <c:pt idx="431">
                  <c:v>3.0793327113826183E-2</c:v>
                </c:pt>
                <c:pt idx="432">
                  <c:v>3.1071684691886668E-2</c:v>
                </c:pt>
                <c:pt idx="433">
                  <c:v>3.135004226994715E-2</c:v>
                </c:pt>
                <c:pt idx="434">
                  <c:v>3.1628399848007631E-2</c:v>
                </c:pt>
                <c:pt idx="435">
                  <c:v>3.1906757426068112E-2</c:v>
                </c:pt>
                <c:pt idx="436">
                  <c:v>3.2185115004128594E-2</c:v>
                </c:pt>
                <c:pt idx="437">
                  <c:v>3.2463472582189075E-2</c:v>
                </c:pt>
                <c:pt idx="438">
                  <c:v>3.2741830160249556E-2</c:v>
                </c:pt>
                <c:pt idx="439">
                  <c:v>3.3020187738310038E-2</c:v>
                </c:pt>
                <c:pt idx="440">
                  <c:v>3.3298545316370519E-2</c:v>
                </c:pt>
                <c:pt idx="441">
                  <c:v>3.3576902894431E-2</c:v>
                </c:pt>
                <c:pt idx="442">
                  <c:v>3.3855260472491482E-2</c:v>
                </c:pt>
                <c:pt idx="443">
                  <c:v>3.4133618050551963E-2</c:v>
                </c:pt>
                <c:pt idx="444">
                  <c:v>3.4411975628612444E-2</c:v>
                </c:pt>
                <c:pt idx="445">
                  <c:v>3.4690333206672926E-2</c:v>
                </c:pt>
                <c:pt idx="446">
                  <c:v>3.4968690784733407E-2</c:v>
                </c:pt>
                <c:pt idx="447">
                  <c:v>3.5247048362793888E-2</c:v>
                </c:pt>
                <c:pt idx="448">
                  <c:v>3.552540594085437E-2</c:v>
                </c:pt>
                <c:pt idx="449">
                  <c:v>3.5803763518914851E-2</c:v>
                </c:pt>
                <c:pt idx="450">
                  <c:v>3.6082121096975332E-2</c:v>
                </c:pt>
                <c:pt idx="451">
                  <c:v>3.6360478675035814E-2</c:v>
                </c:pt>
                <c:pt idx="452">
                  <c:v>3.6638836253096295E-2</c:v>
                </c:pt>
                <c:pt idx="453">
                  <c:v>3.6917193831156776E-2</c:v>
                </c:pt>
                <c:pt idx="454">
                  <c:v>3.7195551409217258E-2</c:v>
                </c:pt>
                <c:pt idx="455">
                  <c:v>3.7473908987277739E-2</c:v>
                </c:pt>
                <c:pt idx="456">
                  <c:v>3.775226656533822E-2</c:v>
                </c:pt>
                <c:pt idx="457">
                  <c:v>3.8030624143398702E-2</c:v>
                </c:pt>
                <c:pt idx="458">
                  <c:v>3.8308981721459183E-2</c:v>
                </c:pt>
                <c:pt idx="459">
                  <c:v>3.8587339299519664E-2</c:v>
                </c:pt>
                <c:pt idx="460">
                  <c:v>3.8865696877580146E-2</c:v>
                </c:pt>
                <c:pt idx="461">
                  <c:v>3.9144054455640627E-2</c:v>
                </c:pt>
                <c:pt idx="462">
                  <c:v>3.9422412033701108E-2</c:v>
                </c:pt>
                <c:pt idx="463">
                  <c:v>3.970076961176159E-2</c:v>
                </c:pt>
                <c:pt idx="464">
                  <c:v>3.9979127189822071E-2</c:v>
                </c:pt>
                <c:pt idx="465">
                  <c:v>4.0257484767882552E-2</c:v>
                </c:pt>
                <c:pt idx="466">
                  <c:v>4.0535842345943034E-2</c:v>
                </c:pt>
                <c:pt idx="467">
                  <c:v>4.0814199924003515E-2</c:v>
                </c:pt>
                <c:pt idx="468">
                  <c:v>4.1092557502063996E-2</c:v>
                </c:pt>
                <c:pt idx="469">
                  <c:v>4.1370915080124478E-2</c:v>
                </c:pt>
                <c:pt idx="470">
                  <c:v>4.1649272658184959E-2</c:v>
                </c:pt>
                <c:pt idx="471">
                  <c:v>4.192763023624544E-2</c:v>
                </c:pt>
                <c:pt idx="472">
                  <c:v>4.2205987814305922E-2</c:v>
                </c:pt>
                <c:pt idx="473">
                  <c:v>4.2484345392366403E-2</c:v>
                </c:pt>
                <c:pt idx="474">
                  <c:v>4.2762702970426884E-2</c:v>
                </c:pt>
                <c:pt idx="475">
                  <c:v>4.3041060548487366E-2</c:v>
                </c:pt>
                <c:pt idx="476">
                  <c:v>4.3319418126547847E-2</c:v>
                </c:pt>
                <c:pt idx="477">
                  <c:v>4.3597775704608328E-2</c:v>
                </c:pt>
                <c:pt idx="478">
                  <c:v>4.387613328266881E-2</c:v>
                </c:pt>
                <c:pt idx="479">
                  <c:v>4.4154490860729291E-2</c:v>
                </c:pt>
                <c:pt idx="480">
                  <c:v>4.4432848438789772E-2</c:v>
                </c:pt>
                <c:pt idx="481">
                  <c:v>4.4711206016850254E-2</c:v>
                </c:pt>
                <c:pt idx="482">
                  <c:v>4.4989563594910735E-2</c:v>
                </c:pt>
                <c:pt idx="483">
                  <c:v>4.5267921172971216E-2</c:v>
                </c:pt>
                <c:pt idx="484">
                  <c:v>4.5546278751031698E-2</c:v>
                </c:pt>
                <c:pt idx="485">
                  <c:v>4.5824636329092179E-2</c:v>
                </c:pt>
                <c:pt idx="486">
                  <c:v>4.610299390715266E-2</c:v>
                </c:pt>
                <c:pt idx="487">
                  <c:v>4.6381351485213142E-2</c:v>
                </c:pt>
                <c:pt idx="488">
                  <c:v>4.6659709063273623E-2</c:v>
                </c:pt>
                <c:pt idx="489">
                  <c:v>4.6938066641334104E-2</c:v>
                </c:pt>
                <c:pt idx="490">
                  <c:v>4.7216424219394586E-2</c:v>
                </c:pt>
                <c:pt idx="491">
                  <c:v>4.7494781797455067E-2</c:v>
                </c:pt>
                <c:pt idx="492">
                  <c:v>4.7773139375515548E-2</c:v>
                </c:pt>
                <c:pt idx="493">
                  <c:v>4.805149695357603E-2</c:v>
                </c:pt>
                <c:pt idx="494">
                  <c:v>4.8329854531636511E-2</c:v>
                </c:pt>
                <c:pt idx="495">
                  <c:v>4.8608212109696992E-2</c:v>
                </c:pt>
                <c:pt idx="496">
                  <c:v>4.8886569687757474E-2</c:v>
                </c:pt>
                <c:pt idx="497">
                  <c:v>4.9164927265817955E-2</c:v>
                </c:pt>
                <c:pt idx="498">
                  <c:v>4.9443284843878436E-2</c:v>
                </c:pt>
                <c:pt idx="499">
                  <c:v>4.9721642421938918E-2</c:v>
                </c:pt>
                <c:pt idx="500">
                  <c:v>4.9999999999999399E-2</c:v>
                </c:pt>
                <c:pt idx="501">
                  <c:v>5.027835757805988E-2</c:v>
                </c:pt>
                <c:pt idx="502">
                  <c:v>5.0556715156120362E-2</c:v>
                </c:pt>
                <c:pt idx="503">
                  <c:v>5.0835072734180843E-2</c:v>
                </c:pt>
                <c:pt idx="504">
                  <c:v>5.1113430312241324E-2</c:v>
                </c:pt>
                <c:pt idx="505">
                  <c:v>5.1391787890301806E-2</c:v>
                </c:pt>
                <c:pt idx="506">
                  <c:v>5.1670145468362287E-2</c:v>
                </c:pt>
                <c:pt idx="507">
                  <c:v>5.1948503046422768E-2</c:v>
                </c:pt>
                <c:pt idx="508">
                  <c:v>5.222686062448325E-2</c:v>
                </c:pt>
                <c:pt idx="509">
                  <c:v>5.2505218202543731E-2</c:v>
                </c:pt>
                <c:pt idx="510">
                  <c:v>5.2783575780604212E-2</c:v>
                </c:pt>
                <c:pt idx="511">
                  <c:v>5.3061933358664694E-2</c:v>
                </c:pt>
                <c:pt idx="512">
                  <c:v>5.3340290936725175E-2</c:v>
                </c:pt>
                <c:pt idx="513">
                  <c:v>5.3618648514785656E-2</c:v>
                </c:pt>
                <c:pt idx="514">
                  <c:v>5.3897006092846138E-2</c:v>
                </c:pt>
                <c:pt idx="515">
                  <c:v>5.4175363670906619E-2</c:v>
                </c:pt>
                <c:pt idx="516">
                  <c:v>5.44537212489671E-2</c:v>
                </c:pt>
                <c:pt idx="517">
                  <c:v>5.4732078827027582E-2</c:v>
                </c:pt>
                <c:pt idx="518">
                  <c:v>5.5010436405088063E-2</c:v>
                </c:pt>
                <c:pt idx="519">
                  <c:v>5.5288793983148544E-2</c:v>
                </c:pt>
                <c:pt idx="520">
                  <c:v>5.5567151561209026E-2</c:v>
                </c:pt>
                <c:pt idx="521">
                  <c:v>5.5845509139269507E-2</c:v>
                </c:pt>
                <c:pt idx="522">
                  <c:v>5.6123866717329988E-2</c:v>
                </c:pt>
                <c:pt idx="523">
                  <c:v>5.640222429539047E-2</c:v>
                </c:pt>
                <c:pt idx="524">
                  <c:v>5.6680581873450951E-2</c:v>
                </c:pt>
                <c:pt idx="525">
                  <c:v>5.6958939451511433E-2</c:v>
                </c:pt>
                <c:pt idx="526">
                  <c:v>5.7237297029571914E-2</c:v>
                </c:pt>
                <c:pt idx="527">
                  <c:v>5.7515654607632395E-2</c:v>
                </c:pt>
                <c:pt idx="528">
                  <c:v>5.7794012185692877E-2</c:v>
                </c:pt>
                <c:pt idx="529">
                  <c:v>5.8072369763753358E-2</c:v>
                </c:pt>
                <c:pt idx="530">
                  <c:v>5.8350727341813839E-2</c:v>
                </c:pt>
                <c:pt idx="531">
                  <c:v>5.8629084919874321E-2</c:v>
                </c:pt>
                <c:pt idx="532">
                  <c:v>5.8907442497934802E-2</c:v>
                </c:pt>
                <c:pt idx="533">
                  <c:v>5.9185800075995283E-2</c:v>
                </c:pt>
                <c:pt idx="534">
                  <c:v>5.9464157654055765E-2</c:v>
                </c:pt>
                <c:pt idx="535">
                  <c:v>5.9742515232116246E-2</c:v>
                </c:pt>
                <c:pt idx="536">
                  <c:v>6.0020872810176727E-2</c:v>
                </c:pt>
                <c:pt idx="537">
                  <c:v>6.0299230388237209E-2</c:v>
                </c:pt>
                <c:pt idx="538">
                  <c:v>6.057758796629769E-2</c:v>
                </c:pt>
                <c:pt idx="539">
                  <c:v>6.0855945544358171E-2</c:v>
                </c:pt>
                <c:pt idx="540">
                  <c:v>6.1134303122418653E-2</c:v>
                </c:pt>
                <c:pt idx="541">
                  <c:v>6.1412660700479134E-2</c:v>
                </c:pt>
                <c:pt idx="542">
                  <c:v>6.1691018278539615E-2</c:v>
                </c:pt>
                <c:pt idx="543">
                  <c:v>6.1969375856600097E-2</c:v>
                </c:pt>
                <c:pt idx="544">
                  <c:v>6.2247733434660578E-2</c:v>
                </c:pt>
                <c:pt idx="545">
                  <c:v>6.2526091012721066E-2</c:v>
                </c:pt>
                <c:pt idx="546">
                  <c:v>6.2804448590781548E-2</c:v>
                </c:pt>
                <c:pt idx="547">
                  <c:v>6.3082806168842029E-2</c:v>
                </c:pt>
                <c:pt idx="548">
                  <c:v>6.336116374690251E-2</c:v>
                </c:pt>
                <c:pt idx="549">
                  <c:v>6.3639521324962992E-2</c:v>
                </c:pt>
                <c:pt idx="550">
                  <c:v>6.3917878903023473E-2</c:v>
                </c:pt>
                <c:pt idx="551">
                  <c:v>6.4196236481083954E-2</c:v>
                </c:pt>
                <c:pt idx="552">
                  <c:v>6.4474594059144436E-2</c:v>
                </c:pt>
                <c:pt idx="553">
                  <c:v>6.4752951637204917E-2</c:v>
                </c:pt>
                <c:pt idx="554">
                  <c:v>6.5031309215265398E-2</c:v>
                </c:pt>
                <c:pt idx="555">
                  <c:v>6.530966679332588E-2</c:v>
                </c:pt>
                <c:pt idx="556">
                  <c:v>6.5588024371386361E-2</c:v>
                </c:pt>
                <c:pt idx="557">
                  <c:v>6.5866381949446842E-2</c:v>
                </c:pt>
                <c:pt idx="558">
                  <c:v>6.6144739527507324E-2</c:v>
                </c:pt>
                <c:pt idx="559">
                  <c:v>6.6423097105567805E-2</c:v>
                </c:pt>
                <c:pt idx="560">
                  <c:v>6.6701454683628286E-2</c:v>
                </c:pt>
                <c:pt idx="561">
                  <c:v>6.6979812261688768E-2</c:v>
                </c:pt>
                <c:pt idx="562">
                  <c:v>6.7258169839749249E-2</c:v>
                </c:pt>
                <c:pt idx="563">
                  <c:v>6.753652741780973E-2</c:v>
                </c:pt>
                <c:pt idx="564">
                  <c:v>6.7814884995870212E-2</c:v>
                </c:pt>
                <c:pt idx="565">
                  <c:v>6.8093242573930693E-2</c:v>
                </c:pt>
                <c:pt idx="566">
                  <c:v>6.8371600151991174E-2</c:v>
                </c:pt>
                <c:pt idx="567">
                  <c:v>6.8649957730051656E-2</c:v>
                </c:pt>
                <c:pt idx="568">
                  <c:v>6.8928315308112137E-2</c:v>
                </c:pt>
                <c:pt idx="569">
                  <c:v>6.9206672886172618E-2</c:v>
                </c:pt>
                <c:pt idx="570">
                  <c:v>6.94850304642331E-2</c:v>
                </c:pt>
                <c:pt idx="571">
                  <c:v>6.9763388042293581E-2</c:v>
                </c:pt>
                <c:pt idx="572">
                  <c:v>7.0041745620354062E-2</c:v>
                </c:pt>
                <c:pt idx="573">
                  <c:v>7.0320103198414544E-2</c:v>
                </c:pt>
                <c:pt idx="574">
                  <c:v>7.0598460776475025E-2</c:v>
                </c:pt>
                <c:pt idx="575">
                  <c:v>7.0876818354535506E-2</c:v>
                </c:pt>
                <c:pt idx="576">
                  <c:v>7.1155175932595988E-2</c:v>
                </c:pt>
                <c:pt idx="577">
                  <c:v>7.1433533510656469E-2</c:v>
                </c:pt>
                <c:pt idx="578">
                  <c:v>7.171189108871695E-2</c:v>
                </c:pt>
                <c:pt idx="579">
                  <c:v>7.1990248666777432E-2</c:v>
                </c:pt>
                <c:pt idx="580">
                  <c:v>7.2268606244837913E-2</c:v>
                </c:pt>
                <c:pt idx="581">
                  <c:v>7.2546963822898394E-2</c:v>
                </c:pt>
                <c:pt idx="582">
                  <c:v>7.2825321400958876E-2</c:v>
                </c:pt>
                <c:pt idx="583">
                  <c:v>7.3103678979019357E-2</c:v>
                </c:pt>
                <c:pt idx="584">
                  <c:v>7.3382036557079838E-2</c:v>
                </c:pt>
                <c:pt idx="585">
                  <c:v>7.366039413514032E-2</c:v>
                </c:pt>
                <c:pt idx="586">
                  <c:v>7.3938751713200801E-2</c:v>
                </c:pt>
                <c:pt idx="587">
                  <c:v>7.4217109291261282E-2</c:v>
                </c:pt>
                <c:pt idx="588">
                  <c:v>7.4495466869321764E-2</c:v>
                </c:pt>
                <c:pt idx="589">
                  <c:v>7.4773824447382245E-2</c:v>
                </c:pt>
                <c:pt idx="590">
                  <c:v>7.5052182025442726E-2</c:v>
                </c:pt>
                <c:pt idx="591">
                  <c:v>7.5330539603503208E-2</c:v>
                </c:pt>
                <c:pt idx="592">
                  <c:v>7.5608897181563689E-2</c:v>
                </c:pt>
                <c:pt idx="593">
                  <c:v>7.588725475962417E-2</c:v>
                </c:pt>
                <c:pt idx="594">
                  <c:v>7.6165612337684652E-2</c:v>
                </c:pt>
                <c:pt idx="595">
                  <c:v>7.6443969915745133E-2</c:v>
                </c:pt>
                <c:pt idx="596">
                  <c:v>7.6722327493805614E-2</c:v>
                </c:pt>
                <c:pt idx="597">
                  <c:v>7.7000685071866096E-2</c:v>
                </c:pt>
                <c:pt idx="598">
                  <c:v>7.7279042649926577E-2</c:v>
                </c:pt>
                <c:pt idx="599">
                  <c:v>7.7557400227987058E-2</c:v>
                </c:pt>
                <c:pt idx="600">
                  <c:v>7.783575780604754E-2</c:v>
                </c:pt>
                <c:pt idx="601">
                  <c:v>7.8114115384108021E-2</c:v>
                </c:pt>
                <c:pt idx="602">
                  <c:v>7.8392472962168502E-2</c:v>
                </c:pt>
                <c:pt idx="603">
                  <c:v>7.8670830540228984E-2</c:v>
                </c:pt>
                <c:pt idx="604">
                  <c:v>7.8949188118289465E-2</c:v>
                </c:pt>
                <c:pt idx="605">
                  <c:v>7.9227545696349946E-2</c:v>
                </c:pt>
                <c:pt idx="606">
                  <c:v>7.9505903274410428E-2</c:v>
                </c:pt>
                <c:pt idx="607">
                  <c:v>7.9784260852470909E-2</c:v>
                </c:pt>
                <c:pt idx="608">
                  <c:v>8.006261843053139E-2</c:v>
                </c:pt>
                <c:pt idx="609">
                  <c:v>8.0340976008591872E-2</c:v>
                </c:pt>
                <c:pt idx="610">
                  <c:v>8.0619333586652353E-2</c:v>
                </c:pt>
                <c:pt idx="611">
                  <c:v>8.0897691164712834E-2</c:v>
                </c:pt>
                <c:pt idx="612">
                  <c:v>8.1176048742773316E-2</c:v>
                </c:pt>
                <c:pt idx="613">
                  <c:v>8.1454406320833797E-2</c:v>
                </c:pt>
                <c:pt idx="614">
                  <c:v>8.1732763898894278E-2</c:v>
                </c:pt>
                <c:pt idx="615">
                  <c:v>8.201112147695476E-2</c:v>
                </c:pt>
                <c:pt idx="616">
                  <c:v>8.2289479055015241E-2</c:v>
                </c:pt>
                <c:pt idx="617">
                  <c:v>8.2567836633075722E-2</c:v>
                </c:pt>
                <c:pt idx="618">
                  <c:v>8.2846194211136204E-2</c:v>
                </c:pt>
                <c:pt idx="619">
                  <c:v>8.3124551789196685E-2</c:v>
                </c:pt>
                <c:pt idx="620">
                  <c:v>8.3402909367257166E-2</c:v>
                </c:pt>
                <c:pt idx="621">
                  <c:v>8.3681266945317648E-2</c:v>
                </c:pt>
                <c:pt idx="622">
                  <c:v>8.3959624523378129E-2</c:v>
                </c:pt>
                <c:pt idx="623">
                  <c:v>8.423798210143861E-2</c:v>
                </c:pt>
                <c:pt idx="624">
                  <c:v>8.4516339679499092E-2</c:v>
                </c:pt>
                <c:pt idx="625">
                  <c:v>8.4794697257559573E-2</c:v>
                </c:pt>
                <c:pt idx="626">
                  <c:v>8.5073054835620054E-2</c:v>
                </c:pt>
                <c:pt idx="627">
                  <c:v>8.5351412413680536E-2</c:v>
                </c:pt>
                <c:pt idx="628">
                  <c:v>8.5629769991741017E-2</c:v>
                </c:pt>
                <c:pt idx="629">
                  <c:v>8.5908127569801498E-2</c:v>
                </c:pt>
                <c:pt idx="630">
                  <c:v>8.618648514786198E-2</c:v>
                </c:pt>
                <c:pt idx="631">
                  <c:v>8.6464842725922461E-2</c:v>
                </c:pt>
                <c:pt idx="632">
                  <c:v>8.6743200303982942E-2</c:v>
                </c:pt>
                <c:pt idx="633">
                  <c:v>8.7021557882043424E-2</c:v>
                </c:pt>
                <c:pt idx="634">
                  <c:v>8.7299915460103905E-2</c:v>
                </c:pt>
                <c:pt idx="635">
                  <c:v>8.7578273038164386E-2</c:v>
                </c:pt>
                <c:pt idx="636">
                  <c:v>8.7856630616224868E-2</c:v>
                </c:pt>
                <c:pt idx="637">
                  <c:v>8.8134988194285349E-2</c:v>
                </c:pt>
                <c:pt idx="638">
                  <c:v>8.841334577234583E-2</c:v>
                </c:pt>
                <c:pt idx="639">
                  <c:v>8.8691703350406312E-2</c:v>
                </c:pt>
                <c:pt idx="640">
                  <c:v>8.8970060928466793E-2</c:v>
                </c:pt>
                <c:pt idx="641">
                  <c:v>8.9248418506527274E-2</c:v>
                </c:pt>
                <c:pt idx="642">
                  <c:v>8.9526776084587756E-2</c:v>
                </c:pt>
                <c:pt idx="643">
                  <c:v>8.9805133662648237E-2</c:v>
                </c:pt>
                <c:pt idx="644">
                  <c:v>9.0083491240708718E-2</c:v>
                </c:pt>
                <c:pt idx="645">
                  <c:v>9.03618488187692E-2</c:v>
                </c:pt>
                <c:pt idx="646">
                  <c:v>9.0640206396829681E-2</c:v>
                </c:pt>
                <c:pt idx="647">
                  <c:v>9.0918563974890163E-2</c:v>
                </c:pt>
                <c:pt idx="648">
                  <c:v>9.1196921552950644E-2</c:v>
                </c:pt>
                <c:pt idx="649">
                  <c:v>9.1475279131011125E-2</c:v>
                </c:pt>
                <c:pt idx="650">
                  <c:v>9.1753636709071607E-2</c:v>
                </c:pt>
                <c:pt idx="651">
                  <c:v>9.2031994287132088E-2</c:v>
                </c:pt>
                <c:pt idx="652">
                  <c:v>9.2310351865192569E-2</c:v>
                </c:pt>
                <c:pt idx="653">
                  <c:v>9.2588709443253051E-2</c:v>
                </c:pt>
                <c:pt idx="654">
                  <c:v>9.2867067021313532E-2</c:v>
                </c:pt>
                <c:pt idx="655">
                  <c:v>9.3145424599374013E-2</c:v>
                </c:pt>
                <c:pt idx="656">
                  <c:v>9.3423782177434495E-2</c:v>
                </c:pt>
                <c:pt idx="657">
                  <c:v>9.3702139755494976E-2</c:v>
                </c:pt>
                <c:pt idx="658">
                  <c:v>9.3980497333555457E-2</c:v>
                </c:pt>
                <c:pt idx="659">
                  <c:v>9.4258854911615939E-2</c:v>
                </c:pt>
                <c:pt idx="660">
                  <c:v>9.453721248967642E-2</c:v>
                </c:pt>
                <c:pt idx="661">
                  <c:v>9.4815570067736901E-2</c:v>
                </c:pt>
                <c:pt idx="662">
                  <c:v>9.5093927645797383E-2</c:v>
                </c:pt>
                <c:pt idx="663">
                  <c:v>9.5372285223857864E-2</c:v>
                </c:pt>
                <c:pt idx="664">
                  <c:v>9.5650642801918345E-2</c:v>
                </c:pt>
                <c:pt idx="665">
                  <c:v>9.5929000379978827E-2</c:v>
                </c:pt>
                <c:pt idx="666">
                  <c:v>9.6207357958039308E-2</c:v>
                </c:pt>
                <c:pt idx="667">
                  <c:v>9.6485715536099789E-2</c:v>
                </c:pt>
                <c:pt idx="668">
                  <c:v>9.6764073114160271E-2</c:v>
                </c:pt>
                <c:pt idx="669">
                  <c:v>9.7042430692220752E-2</c:v>
                </c:pt>
                <c:pt idx="670">
                  <c:v>9.7320788270281233E-2</c:v>
                </c:pt>
                <c:pt idx="671">
                  <c:v>9.7599145848341715E-2</c:v>
                </c:pt>
                <c:pt idx="672">
                  <c:v>9.7877503426402196E-2</c:v>
                </c:pt>
                <c:pt idx="673">
                  <c:v>9.8155861004462677E-2</c:v>
                </c:pt>
                <c:pt idx="674">
                  <c:v>9.8434218582523159E-2</c:v>
                </c:pt>
                <c:pt idx="675">
                  <c:v>9.871257616058364E-2</c:v>
                </c:pt>
                <c:pt idx="676">
                  <c:v>9.8990933738644121E-2</c:v>
                </c:pt>
                <c:pt idx="677">
                  <c:v>9.9269291316704603E-2</c:v>
                </c:pt>
                <c:pt idx="678">
                  <c:v>9.9547648894765084E-2</c:v>
                </c:pt>
                <c:pt idx="679">
                  <c:v>9.9826006472825565E-2</c:v>
                </c:pt>
                <c:pt idx="680">
                  <c:v>0.10010436405088605</c:v>
                </c:pt>
                <c:pt idx="681">
                  <c:v>0.10038272162894653</c:v>
                </c:pt>
                <c:pt idx="682">
                  <c:v>0.10066107920700701</c:v>
                </c:pt>
                <c:pt idx="683">
                  <c:v>0.10093943678506749</c:v>
                </c:pt>
                <c:pt idx="684">
                  <c:v>0.10121779436312797</c:v>
                </c:pt>
                <c:pt idx="685">
                  <c:v>0.10149615194118845</c:v>
                </c:pt>
                <c:pt idx="686">
                  <c:v>0.10177450951924893</c:v>
                </c:pt>
                <c:pt idx="687">
                  <c:v>0.10205286709730942</c:v>
                </c:pt>
                <c:pt idx="688">
                  <c:v>0.1023312246753699</c:v>
                </c:pt>
                <c:pt idx="689">
                  <c:v>0.10260958225343038</c:v>
                </c:pt>
                <c:pt idx="690">
                  <c:v>0.10288793983149086</c:v>
                </c:pt>
                <c:pt idx="691">
                  <c:v>0.10316629740955134</c:v>
                </c:pt>
                <c:pt idx="692">
                  <c:v>0.10344465498761182</c:v>
                </c:pt>
                <c:pt idx="693">
                  <c:v>0.1037230125656723</c:v>
                </c:pt>
                <c:pt idx="694">
                  <c:v>0.10400137014373279</c:v>
                </c:pt>
                <c:pt idx="695">
                  <c:v>0.10427972772179327</c:v>
                </c:pt>
                <c:pt idx="696">
                  <c:v>0.10455808529985375</c:v>
                </c:pt>
                <c:pt idx="697">
                  <c:v>0.10483644287791423</c:v>
                </c:pt>
                <c:pt idx="698">
                  <c:v>0.10511480045597471</c:v>
                </c:pt>
                <c:pt idx="699">
                  <c:v>0.10539315803403519</c:v>
                </c:pt>
                <c:pt idx="700">
                  <c:v>0.10567151561209567</c:v>
                </c:pt>
                <c:pt idx="701">
                  <c:v>0.10594987319015615</c:v>
                </c:pt>
                <c:pt idx="702">
                  <c:v>0.10622823076821664</c:v>
                </c:pt>
                <c:pt idx="703">
                  <c:v>0.10650658834627712</c:v>
                </c:pt>
                <c:pt idx="704">
                  <c:v>0.1067849459243376</c:v>
                </c:pt>
                <c:pt idx="705">
                  <c:v>0.10706330350239808</c:v>
                </c:pt>
                <c:pt idx="706">
                  <c:v>0.10734166108045856</c:v>
                </c:pt>
                <c:pt idx="707">
                  <c:v>0.10762001865851904</c:v>
                </c:pt>
                <c:pt idx="708">
                  <c:v>0.10789837623657952</c:v>
                </c:pt>
                <c:pt idx="709">
                  <c:v>0.10817673381464001</c:v>
                </c:pt>
                <c:pt idx="710">
                  <c:v>0.10845509139270049</c:v>
                </c:pt>
                <c:pt idx="711">
                  <c:v>0.10873344897076097</c:v>
                </c:pt>
                <c:pt idx="712">
                  <c:v>0.10901180654882145</c:v>
                </c:pt>
                <c:pt idx="713">
                  <c:v>0.10929016412688193</c:v>
                </c:pt>
                <c:pt idx="714">
                  <c:v>0.10956852170494241</c:v>
                </c:pt>
                <c:pt idx="715">
                  <c:v>0.10984687928300289</c:v>
                </c:pt>
                <c:pt idx="716">
                  <c:v>0.11012523686106337</c:v>
                </c:pt>
                <c:pt idx="717">
                  <c:v>0.11040359443912386</c:v>
                </c:pt>
                <c:pt idx="718">
                  <c:v>0.11068195201718434</c:v>
                </c:pt>
                <c:pt idx="719">
                  <c:v>0.11096030959524482</c:v>
                </c:pt>
                <c:pt idx="720">
                  <c:v>0.1112386671733053</c:v>
                </c:pt>
                <c:pt idx="721">
                  <c:v>0.11151702475136578</c:v>
                </c:pt>
                <c:pt idx="722">
                  <c:v>0.11179538232942626</c:v>
                </c:pt>
                <c:pt idx="723">
                  <c:v>0.11207373990748674</c:v>
                </c:pt>
                <c:pt idx="724">
                  <c:v>0.11235209748554723</c:v>
                </c:pt>
                <c:pt idx="725">
                  <c:v>0.11263045506360771</c:v>
                </c:pt>
                <c:pt idx="726">
                  <c:v>0.11290881264166819</c:v>
                </c:pt>
                <c:pt idx="727">
                  <c:v>0.11318717021972867</c:v>
                </c:pt>
                <c:pt idx="728">
                  <c:v>0.11346552779778915</c:v>
                </c:pt>
                <c:pt idx="729">
                  <c:v>0.11374388537584963</c:v>
                </c:pt>
                <c:pt idx="730">
                  <c:v>0.11402224295391011</c:v>
                </c:pt>
                <c:pt idx="731">
                  <c:v>0.11430060053197059</c:v>
                </c:pt>
                <c:pt idx="732">
                  <c:v>0.11457895811003108</c:v>
                </c:pt>
                <c:pt idx="733">
                  <c:v>0.11485731568809156</c:v>
                </c:pt>
                <c:pt idx="734">
                  <c:v>0.11513567326615204</c:v>
                </c:pt>
                <c:pt idx="735">
                  <c:v>0.11541403084421252</c:v>
                </c:pt>
                <c:pt idx="736">
                  <c:v>0.115692388422273</c:v>
                </c:pt>
                <c:pt idx="737">
                  <c:v>0.11597074600033348</c:v>
                </c:pt>
                <c:pt idx="738">
                  <c:v>0.11624910357839396</c:v>
                </c:pt>
                <c:pt idx="739">
                  <c:v>0.11652746115645445</c:v>
                </c:pt>
                <c:pt idx="740">
                  <c:v>0.11680581873451493</c:v>
                </c:pt>
                <c:pt idx="741">
                  <c:v>0.11708417631257541</c:v>
                </c:pt>
                <c:pt idx="742">
                  <c:v>0.11736253389063589</c:v>
                </c:pt>
                <c:pt idx="743">
                  <c:v>0.11764089146869637</c:v>
                </c:pt>
                <c:pt idx="744">
                  <c:v>0.11791924904675685</c:v>
                </c:pt>
                <c:pt idx="745">
                  <c:v>0.11819760662481733</c:v>
                </c:pt>
                <c:pt idx="746">
                  <c:v>0.11847596420287781</c:v>
                </c:pt>
                <c:pt idx="747">
                  <c:v>0.1187543217809383</c:v>
                </c:pt>
                <c:pt idx="748">
                  <c:v>0.11903267935899878</c:v>
                </c:pt>
                <c:pt idx="749">
                  <c:v>0.11931103693705926</c:v>
                </c:pt>
                <c:pt idx="750">
                  <c:v>0.11958939451511974</c:v>
                </c:pt>
                <c:pt idx="751">
                  <c:v>0.11986775209318022</c:v>
                </c:pt>
                <c:pt idx="752">
                  <c:v>0.1201461096712407</c:v>
                </c:pt>
                <c:pt idx="753">
                  <c:v>0.12042446724930118</c:v>
                </c:pt>
                <c:pt idx="754">
                  <c:v>0.12070282482736167</c:v>
                </c:pt>
                <c:pt idx="755">
                  <c:v>0.12098118240542215</c:v>
                </c:pt>
                <c:pt idx="756">
                  <c:v>0.12125953998348263</c:v>
                </c:pt>
                <c:pt idx="757">
                  <c:v>0.12153789756154311</c:v>
                </c:pt>
                <c:pt idx="758">
                  <c:v>0.12181625513960359</c:v>
                </c:pt>
                <c:pt idx="759">
                  <c:v>0.12209461271766407</c:v>
                </c:pt>
                <c:pt idx="760">
                  <c:v>0.12237297029572455</c:v>
                </c:pt>
                <c:pt idx="761">
                  <c:v>0.12265132787378503</c:v>
                </c:pt>
                <c:pt idx="762">
                  <c:v>0.12292968545184552</c:v>
                </c:pt>
                <c:pt idx="763">
                  <c:v>0.123208043029906</c:v>
                </c:pt>
                <c:pt idx="764">
                  <c:v>0.12348640060796648</c:v>
                </c:pt>
                <c:pt idx="765">
                  <c:v>0.12376475818602696</c:v>
                </c:pt>
                <c:pt idx="766">
                  <c:v>0.12404311576408744</c:v>
                </c:pt>
                <c:pt idx="767">
                  <c:v>0.12432147334214792</c:v>
                </c:pt>
                <c:pt idx="768">
                  <c:v>0.1245998309202084</c:v>
                </c:pt>
                <c:pt idx="769">
                  <c:v>0.12487818849826889</c:v>
                </c:pt>
                <c:pt idx="770">
                  <c:v>0.12515654607632937</c:v>
                </c:pt>
                <c:pt idx="771">
                  <c:v>0.12543490365438986</c:v>
                </c:pt>
                <c:pt idx="772">
                  <c:v>0.12571326123245036</c:v>
                </c:pt>
                <c:pt idx="773">
                  <c:v>0.12599161881051085</c:v>
                </c:pt>
                <c:pt idx="774">
                  <c:v>0.12626997638857135</c:v>
                </c:pt>
                <c:pt idx="775">
                  <c:v>0.12654833396663184</c:v>
                </c:pt>
                <c:pt idx="776">
                  <c:v>0.12682669154469234</c:v>
                </c:pt>
                <c:pt idx="777">
                  <c:v>0.12710504912275283</c:v>
                </c:pt>
                <c:pt idx="778">
                  <c:v>0.12738340670081333</c:v>
                </c:pt>
                <c:pt idx="779">
                  <c:v>0.12766176427887382</c:v>
                </c:pt>
                <c:pt idx="780">
                  <c:v>0.12794012185693432</c:v>
                </c:pt>
                <c:pt idx="781">
                  <c:v>0.12821847943499481</c:v>
                </c:pt>
                <c:pt idx="782">
                  <c:v>0.12849683701305531</c:v>
                </c:pt>
                <c:pt idx="783">
                  <c:v>0.1287751945911158</c:v>
                </c:pt>
                <c:pt idx="784">
                  <c:v>0.1290535521691763</c:v>
                </c:pt>
                <c:pt idx="785">
                  <c:v>0.1293319097472368</c:v>
                </c:pt>
                <c:pt idx="786">
                  <c:v>0.12961026732529729</c:v>
                </c:pt>
                <c:pt idx="787">
                  <c:v>0.12988862490335779</c:v>
                </c:pt>
                <c:pt idx="788">
                  <c:v>0.13016698248141828</c:v>
                </c:pt>
                <c:pt idx="789">
                  <c:v>0.13044534005947878</c:v>
                </c:pt>
                <c:pt idx="790">
                  <c:v>0.13072369763753927</c:v>
                </c:pt>
                <c:pt idx="791">
                  <c:v>0.13100205521559977</c:v>
                </c:pt>
                <c:pt idx="792">
                  <c:v>0.13128041279366026</c:v>
                </c:pt>
                <c:pt idx="793">
                  <c:v>0.13155877037172076</c:v>
                </c:pt>
                <c:pt idx="794">
                  <c:v>0.13183712794978125</c:v>
                </c:pt>
                <c:pt idx="795">
                  <c:v>0.13211548552784175</c:v>
                </c:pt>
                <c:pt idx="796">
                  <c:v>0.13239384310590224</c:v>
                </c:pt>
                <c:pt idx="797">
                  <c:v>0.13267220068396274</c:v>
                </c:pt>
                <c:pt idx="798">
                  <c:v>0.13295055826202323</c:v>
                </c:pt>
                <c:pt idx="799">
                  <c:v>0.13322891584008373</c:v>
                </c:pt>
                <c:pt idx="800">
                  <c:v>0.13350727341814422</c:v>
                </c:pt>
                <c:pt idx="801">
                  <c:v>0.13378563099620472</c:v>
                </c:pt>
                <c:pt idx="802">
                  <c:v>0.13406398857426521</c:v>
                </c:pt>
                <c:pt idx="803">
                  <c:v>0.13434234615232571</c:v>
                </c:pt>
                <c:pt idx="804">
                  <c:v>0.1346207037303862</c:v>
                </c:pt>
                <c:pt idx="805">
                  <c:v>0.1348990613084467</c:v>
                </c:pt>
                <c:pt idx="806">
                  <c:v>0.13517741888650719</c:v>
                </c:pt>
                <c:pt idx="807">
                  <c:v>0.13545577646456769</c:v>
                </c:pt>
                <c:pt idx="808">
                  <c:v>0.13573413404262819</c:v>
                </c:pt>
                <c:pt idx="809">
                  <c:v>0.13601249162068868</c:v>
                </c:pt>
                <c:pt idx="810">
                  <c:v>0.13629084919874918</c:v>
                </c:pt>
                <c:pt idx="811">
                  <c:v>0.13656920677680967</c:v>
                </c:pt>
                <c:pt idx="812">
                  <c:v>0.13684756435487017</c:v>
                </c:pt>
                <c:pt idx="813">
                  <c:v>0.13712592193293066</c:v>
                </c:pt>
                <c:pt idx="814">
                  <c:v>0.13740427951099116</c:v>
                </c:pt>
                <c:pt idx="815">
                  <c:v>0.13768263708905165</c:v>
                </c:pt>
                <c:pt idx="816">
                  <c:v>0.13796099466711215</c:v>
                </c:pt>
                <c:pt idx="817">
                  <c:v>0.13823935224517264</c:v>
                </c:pt>
                <c:pt idx="818">
                  <c:v>0.13851770982323314</c:v>
                </c:pt>
                <c:pt idx="819">
                  <c:v>0.13879606740129363</c:v>
                </c:pt>
                <c:pt idx="820">
                  <c:v>0.13907442497935413</c:v>
                </c:pt>
                <c:pt idx="821">
                  <c:v>0.13935278255741462</c:v>
                </c:pt>
                <c:pt idx="822">
                  <c:v>0.13963114013547512</c:v>
                </c:pt>
                <c:pt idx="823">
                  <c:v>0.13990949771353561</c:v>
                </c:pt>
                <c:pt idx="824">
                  <c:v>0.14018785529159611</c:v>
                </c:pt>
                <c:pt idx="825">
                  <c:v>0.1404662128696566</c:v>
                </c:pt>
                <c:pt idx="826">
                  <c:v>0.1407445704477171</c:v>
                </c:pt>
                <c:pt idx="827">
                  <c:v>0.14102292802577759</c:v>
                </c:pt>
                <c:pt idx="828">
                  <c:v>0.14130128560383809</c:v>
                </c:pt>
                <c:pt idx="829">
                  <c:v>0.14157964318189858</c:v>
                </c:pt>
                <c:pt idx="830">
                  <c:v>0.14185800075995908</c:v>
                </c:pt>
                <c:pt idx="831">
                  <c:v>0.14213635833801957</c:v>
                </c:pt>
                <c:pt idx="832">
                  <c:v>0.14241471591608007</c:v>
                </c:pt>
                <c:pt idx="833">
                  <c:v>0.14269307349414057</c:v>
                </c:pt>
                <c:pt idx="834">
                  <c:v>0.14297143107220106</c:v>
                </c:pt>
                <c:pt idx="835">
                  <c:v>0.14324978865026156</c:v>
                </c:pt>
                <c:pt idx="836">
                  <c:v>0.14352814622832205</c:v>
                </c:pt>
                <c:pt idx="837">
                  <c:v>0.14380650380638255</c:v>
                </c:pt>
                <c:pt idx="838">
                  <c:v>0.14408486138444304</c:v>
                </c:pt>
                <c:pt idx="839">
                  <c:v>0.14436321896250354</c:v>
                </c:pt>
                <c:pt idx="840">
                  <c:v>0.14464157654056403</c:v>
                </c:pt>
                <c:pt idx="841">
                  <c:v>0.14491993411862453</c:v>
                </c:pt>
                <c:pt idx="842">
                  <c:v>0.14519829169668502</c:v>
                </c:pt>
                <c:pt idx="843">
                  <c:v>0.14547664927474552</c:v>
                </c:pt>
                <c:pt idx="844">
                  <c:v>0.14575500685280601</c:v>
                </c:pt>
                <c:pt idx="845">
                  <c:v>0.14603336443086651</c:v>
                </c:pt>
                <c:pt idx="846">
                  <c:v>0.146311722008927</c:v>
                </c:pt>
                <c:pt idx="847">
                  <c:v>0.1465900795869875</c:v>
                </c:pt>
                <c:pt idx="848">
                  <c:v>0.14686843716504799</c:v>
                </c:pt>
                <c:pt idx="849">
                  <c:v>0.14714679474310849</c:v>
                </c:pt>
                <c:pt idx="850">
                  <c:v>0.14742515232116898</c:v>
                </c:pt>
                <c:pt idx="851">
                  <c:v>0.14770350989922948</c:v>
                </c:pt>
                <c:pt idx="852">
                  <c:v>0.14798186747728997</c:v>
                </c:pt>
                <c:pt idx="853">
                  <c:v>0.14826022505535047</c:v>
                </c:pt>
                <c:pt idx="854">
                  <c:v>0.14853858263341096</c:v>
                </c:pt>
                <c:pt idx="855">
                  <c:v>0.14881694021147146</c:v>
                </c:pt>
                <c:pt idx="856">
                  <c:v>0.14909529778953196</c:v>
                </c:pt>
                <c:pt idx="857">
                  <c:v>0.14937365536759245</c:v>
                </c:pt>
                <c:pt idx="858">
                  <c:v>0.14965201294565295</c:v>
                </c:pt>
                <c:pt idx="859">
                  <c:v>0.14993037052371344</c:v>
                </c:pt>
                <c:pt idx="860">
                  <c:v>0.15020872810177394</c:v>
                </c:pt>
                <c:pt idx="861">
                  <c:v>0.15048708567983443</c:v>
                </c:pt>
                <c:pt idx="862">
                  <c:v>0.15076544325789493</c:v>
                </c:pt>
                <c:pt idx="863">
                  <c:v>0.15104380083595542</c:v>
                </c:pt>
                <c:pt idx="864">
                  <c:v>0.15132215841401592</c:v>
                </c:pt>
                <c:pt idx="865">
                  <c:v>0.15160051599207641</c:v>
                </c:pt>
                <c:pt idx="866">
                  <c:v>0.15187887357013691</c:v>
                </c:pt>
                <c:pt idx="867">
                  <c:v>0.1521572311481974</c:v>
                </c:pt>
                <c:pt idx="868">
                  <c:v>0.1524355887262579</c:v>
                </c:pt>
                <c:pt idx="869">
                  <c:v>0.15271394630431839</c:v>
                </c:pt>
                <c:pt idx="870">
                  <c:v>0.15299230388237889</c:v>
                </c:pt>
                <c:pt idx="871">
                  <c:v>0.15327066146043938</c:v>
                </c:pt>
                <c:pt idx="872">
                  <c:v>0.15354901903849988</c:v>
                </c:pt>
                <c:pt idx="873">
                  <c:v>0.15382737661656037</c:v>
                </c:pt>
                <c:pt idx="874">
                  <c:v>0.15410573419462087</c:v>
                </c:pt>
                <c:pt idx="875">
                  <c:v>0.15438409177268136</c:v>
                </c:pt>
                <c:pt idx="876">
                  <c:v>0.15466244935074186</c:v>
                </c:pt>
                <c:pt idx="877">
                  <c:v>0.15494080692880235</c:v>
                </c:pt>
                <c:pt idx="878">
                  <c:v>0.15521916450686285</c:v>
                </c:pt>
                <c:pt idx="879">
                  <c:v>0.15549752208492335</c:v>
                </c:pt>
                <c:pt idx="880">
                  <c:v>0.15577587966298384</c:v>
                </c:pt>
                <c:pt idx="881">
                  <c:v>0.15605423724104434</c:v>
                </c:pt>
                <c:pt idx="882">
                  <c:v>0.15633259481910483</c:v>
                </c:pt>
                <c:pt idx="883">
                  <c:v>0.15661095239716533</c:v>
                </c:pt>
                <c:pt idx="884">
                  <c:v>0.15688930997522582</c:v>
                </c:pt>
                <c:pt idx="885">
                  <c:v>0.15716766755328632</c:v>
                </c:pt>
                <c:pt idx="886">
                  <c:v>0.15744602513134681</c:v>
                </c:pt>
                <c:pt idx="887">
                  <c:v>0.15772438270940731</c:v>
                </c:pt>
                <c:pt idx="888">
                  <c:v>0.1580027402874678</c:v>
                </c:pt>
                <c:pt idx="889">
                  <c:v>0.1582810978655283</c:v>
                </c:pt>
                <c:pt idx="890">
                  <c:v>0.15855945544358879</c:v>
                </c:pt>
                <c:pt idx="891">
                  <c:v>0.15883781302164929</c:v>
                </c:pt>
                <c:pt idx="892">
                  <c:v>0.15911617059970978</c:v>
                </c:pt>
                <c:pt idx="893">
                  <c:v>0.15939452817777028</c:v>
                </c:pt>
                <c:pt idx="894">
                  <c:v>0.15967288575583077</c:v>
                </c:pt>
                <c:pt idx="895">
                  <c:v>0.15995124333389127</c:v>
                </c:pt>
                <c:pt idx="896">
                  <c:v>0.16022960091195176</c:v>
                </c:pt>
                <c:pt idx="897">
                  <c:v>0.16050795849001226</c:v>
                </c:pt>
                <c:pt idx="898">
                  <c:v>0.16078631606807275</c:v>
                </c:pt>
                <c:pt idx="899">
                  <c:v>0.16106467364613325</c:v>
                </c:pt>
                <c:pt idx="900">
                  <c:v>0.16134303122419374</c:v>
                </c:pt>
                <c:pt idx="901">
                  <c:v>0.16162138880225424</c:v>
                </c:pt>
                <c:pt idx="902">
                  <c:v>0.16189974638031474</c:v>
                </c:pt>
                <c:pt idx="903">
                  <c:v>0.16217810395837523</c:v>
                </c:pt>
                <c:pt idx="904">
                  <c:v>0.16245646153643573</c:v>
                </c:pt>
                <c:pt idx="905">
                  <c:v>0.16273481911449622</c:v>
                </c:pt>
                <c:pt idx="906">
                  <c:v>0.16301317669255672</c:v>
                </c:pt>
                <c:pt idx="907">
                  <c:v>0.16329153427061721</c:v>
                </c:pt>
                <c:pt idx="908">
                  <c:v>0.16356989184867771</c:v>
                </c:pt>
                <c:pt idx="909">
                  <c:v>0.1638482494267382</c:v>
                </c:pt>
                <c:pt idx="910">
                  <c:v>0.1641266070047987</c:v>
                </c:pt>
                <c:pt idx="911">
                  <c:v>0.16440496458285919</c:v>
                </c:pt>
                <c:pt idx="912">
                  <c:v>0.16468332216091969</c:v>
                </c:pt>
                <c:pt idx="913">
                  <c:v>0.16496167973898018</c:v>
                </c:pt>
                <c:pt idx="914">
                  <c:v>0.16524003731704068</c:v>
                </c:pt>
                <c:pt idx="915">
                  <c:v>0.16551839489510117</c:v>
                </c:pt>
                <c:pt idx="916">
                  <c:v>0.16579675247316167</c:v>
                </c:pt>
                <c:pt idx="917">
                  <c:v>0.16607511005122216</c:v>
                </c:pt>
                <c:pt idx="918">
                  <c:v>0.16635346762928266</c:v>
                </c:pt>
                <c:pt idx="919">
                  <c:v>0.16663182520734315</c:v>
                </c:pt>
                <c:pt idx="920">
                  <c:v>0.16691018278540365</c:v>
                </c:pt>
                <c:pt idx="921">
                  <c:v>0.16718854036346414</c:v>
                </c:pt>
                <c:pt idx="922">
                  <c:v>0.16746689794152464</c:v>
                </c:pt>
                <c:pt idx="923">
                  <c:v>0.16774525551958513</c:v>
                </c:pt>
                <c:pt idx="924">
                  <c:v>0.16802361309764563</c:v>
                </c:pt>
                <c:pt idx="925">
                  <c:v>0.16830197067570613</c:v>
                </c:pt>
                <c:pt idx="926">
                  <c:v>0.16858032825376662</c:v>
                </c:pt>
                <c:pt idx="927">
                  <c:v>0.16885868583182712</c:v>
                </c:pt>
                <c:pt idx="928">
                  <c:v>0.16913704340988761</c:v>
                </c:pt>
                <c:pt idx="929">
                  <c:v>0.16941540098794811</c:v>
                </c:pt>
                <c:pt idx="930">
                  <c:v>0.1696937585660086</c:v>
                </c:pt>
                <c:pt idx="931">
                  <c:v>0.1699721161440691</c:v>
                </c:pt>
                <c:pt idx="932">
                  <c:v>0.17025047372212959</c:v>
                </c:pt>
                <c:pt idx="933">
                  <c:v>0.17052883130019009</c:v>
                </c:pt>
                <c:pt idx="934">
                  <c:v>0.17080718887825058</c:v>
                </c:pt>
                <c:pt idx="935">
                  <c:v>0.17108554645631108</c:v>
                </c:pt>
                <c:pt idx="936">
                  <c:v>0.17136390403437157</c:v>
                </c:pt>
                <c:pt idx="937">
                  <c:v>0.17164226161243207</c:v>
                </c:pt>
                <c:pt idx="938">
                  <c:v>0.17192061919049256</c:v>
                </c:pt>
                <c:pt idx="939">
                  <c:v>0.17219897676855306</c:v>
                </c:pt>
                <c:pt idx="940">
                  <c:v>0.17247733434661355</c:v>
                </c:pt>
                <c:pt idx="941">
                  <c:v>0.17275569192467405</c:v>
                </c:pt>
                <c:pt idx="942">
                  <c:v>0.17303404950273454</c:v>
                </c:pt>
                <c:pt idx="943">
                  <c:v>0.17331240708079504</c:v>
                </c:pt>
                <c:pt idx="944">
                  <c:v>0.17359076465885553</c:v>
                </c:pt>
                <c:pt idx="945">
                  <c:v>0.17386912223691603</c:v>
                </c:pt>
                <c:pt idx="946">
                  <c:v>0.17414747981497652</c:v>
                </c:pt>
                <c:pt idx="947">
                  <c:v>0.17442583739303702</c:v>
                </c:pt>
                <c:pt idx="948">
                  <c:v>0.17470419497109752</c:v>
                </c:pt>
                <c:pt idx="949">
                  <c:v>0.17498255254915801</c:v>
                </c:pt>
                <c:pt idx="950">
                  <c:v>0.17526091012721851</c:v>
                </c:pt>
                <c:pt idx="951">
                  <c:v>0.175539267705279</c:v>
                </c:pt>
                <c:pt idx="952">
                  <c:v>0.1758176252833395</c:v>
                </c:pt>
                <c:pt idx="953">
                  <c:v>0.17609598286139999</c:v>
                </c:pt>
                <c:pt idx="954">
                  <c:v>0.17637434043946049</c:v>
                </c:pt>
                <c:pt idx="955">
                  <c:v>0.17665269801752098</c:v>
                </c:pt>
                <c:pt idx="956">
                  <c:v>0.17693105559558148</c:v>
                </c:pt>
                <c:pt idx="957">
                  <c:v>0.17720941317364197</c:v>
                </c:pt>
                <c:pt idx="958">
                  <c:v>0.17748777075170247</c:v>
                </c:pt>
                <c:pt idx="959">
                  <c:v>0.17776612832976296</c:v>
                </c:pt>
                <c:pt idx="960">
                  <c:v>0.17804448590782346</c:v>
                </c:pt>
                <c:pt idx="961">
                  <c:v>0.17832284348588395</c:v>
                </c:pt>
                <c:pt idx="962">
                  <c:v>0.17860120106394445</c:v>
                </c:pt>
                <c:pt idx="963">
                  <c:v>0.17887955864200494</c:v>
                </c:pt>
                <c:pt idx="964">
                  <c:v>0.17915791622006544</c:v>
                </c:pt>
                <c:pt idx="965">
                  <c:v>0.17943627379812593</c:v>
                </c:pt>
                <c:pt idx="966">
                  <c:v>0.17971463137618643</c:v>
                </c:pt>
                <c:pt idx="967">
                  <c:v>0.17999298895424692</c:v>
                </c:pt>
                <c:pt idx="968">
                  <c:v>0.18027134653230742</c:v>
                </c:pt>
                <c:pt idx="969">
                  <c:v>0.18054970411036791</c:v>
                </c:pt>
                <c:pt idx="970">
                  <c:v>0.18082806168842841</c:v>
                </c:pt>
                <c:pt idx="971">
                  <c:v>0.1811064192664889</c:v>
                </c:pt>
                <c:pt idx="972">
                  <c:v>0.1813847768445494</c:v>
                </c:pt>
                <c:pt idx="973">
                  <c:v>0.1816631344226099</c:v>
                </c:pt>
                <c:pt idx="974">
                  <c:v>0.18194149200067039</c:v>
                </c:pt>
                <c:pt idx="975">
                  <c:v>0.18221984957873089</c:v>
                </c:pt>
                <c:pt idx="976">
                  <c:v>0.18249820715679138</c:v>
                </c:pt>
                <c:pt idx="977">
                  <c:v>0.18277656473485188</c:v>
                </c:pt>
                <c:pt idx="978">
                  <c:v>0.18305492231291237</c:v>
                </c:pt>
                <c:pt idx="979">
                  <c:v>0.18333327989097287</c:v>
                </c:pt>
                <c:pt idx="980">
                  <c:v>0.18361163746903336</c:v>
                </c:pt>
                <c:pt idx="981">
                  <c:v>0.18388999504709386</c:v>
                </c:pt>
                <c:pt idx="982">
                  <c:v>0.18416835262515435</c:v>
                </c:pt>
                <c:pt idx="983">
                  <c:v>0.18444671020321485</c:v>
                </c:pt>
                <c:pt idx="984">
                  <c:v>0.18472506778127534</c:v>
                </c:pt>
                <c:pt idx="985">
                  <c:v>0.18500342535933584</c:v>
                </c:pt>
                <c:pt idx="986">
                  <c:v>0.18528178293739633</c:v>
                </c:pt>
                <c:pt idx="987">
                  <c:v>0.18556014051545683</c:v>
                </c:pt>
                <c:pt idx="988">
                  <c:v>0.18583849809351732</c:v>
                </c:pt>
                <c:pt idx="989">
                  <c:v>0.18611685567157782</c:v>
                </c:pt>
                <c:pt idx="990">
                  <c:v>0.18639521324963831</c:v>
                </c:pt>
                <c:pt idx="991">
                  <c:v>0.18667357082769881</c:v>
                </c:pt>
                <c:pt idx="992">
                  <c:v>0.1869519284057593</c:v>
                </c:pt>
                <c:pt idx="993">
                  <c:v>0.1872302859838198</c:v>
                </c:pt>
                <c:pt idx="994">
                  <c:v>0.18750864356188029</c:v>
                </c:pt>
                <c:pt idx="995">
                  <c:v>0.18778700113994079</c:v>
                </c:pt>
                <c:pt idx="996">
                  <c:v>0.18806535871800129</c:v>
                </c:pt>
                <c:pt idx="997">
                  <c:v>0.18834371629606178</c:v>
                </c:pt>
                <c:pt idx="998">
                  <c:v>0.18862207387412228</c:v>
                </c:pt>
                <c:pt idx="999">
                  <c:v>0.18890043145218277</c:v>
                </c:pt>
                <c:pt idx="1000">
                  <c:v>0.18917878903024327</c:v>
                </c:pt>
              </c:numCache>
            </c:numRef>
          </c:xVal>
          <c:yVal>
            <c:numRef>
              <c:f>'Resol-Checker'!$C$22:$C$1022</c:f>
              <c:numCache>
                <c:formatCode>General</c:formatCode>
                <c:ptCount val="1001"/>
                <c:pt idx="0">
                  <c:v>3.014724822336449E-7</c:v>
                </c:pt>
                <c:pt idx="1">
                  <c:v>3.1997019355973026E-7</c:v>
                </c:pt>
                <c:pt idx="2">
                  <c:v>3.3957310838802448E-7</c:v>
                </c:pt>
                <c:pt idx="3">
                  <c:v>3.6034539389091284E-7</c:v>
                </c:pt>
                <c:pt idx="4">
                  <c:v>3.8235482844161748E-7</c:v>
                </c:pt>
                <c:pt idx="5">
                  <c:v>4.0567299802018154E-7</c:v>
                </c:pt>
                <c:pt idx="6">
                  <c:v>4.3037550290467556E-7</c:v>
                </c:pt>
                <c:pt idx="7">
                  <c:v>4.5654217516369175E-7</c:v>
                </c:pt>
                <c:pt idx="8">
                  <c:v>4.8425730749106004E-7</c:v>
                </c:pt>
                <c:pt idx="9">
                  <c:v>5.1360989394932873E-7</c:v>
                </c:pt>
                <c:pt idx="10">
                  <c:v>5.4469388321559211E-7</c:v>
                </c:pt>
                <c:pt idx="11">
                  <c:v>5.7760844495140129E-7</c:v>
                </c:pt>
                <c:pt idx="12">
                  <c:v>6.1245824994781708E-7</c:v>
                </c:pt>
                <c:pt idx="13">
                  <c:v>6.4935376472756231E-7</c:v>
                </c:pt>
                <c:pt idx="14">
                  <c:v>6.8841156131815305E-7</c:v>
                </c:pt>
                <c:pt idx="15">
                  <c:v>7.2975464294348743E-7</c:v>
                </c:pt>
                <c:pt idx="16">
                  <c:v>7.73512786416362E-7</c:v>
                </c:pt>
                <c:pt idx="17">
                  <c:v>8.1982290205097003E-7</c:v>
                </c:pt>
                <c:pt idx="18">
                  <c:v>8.6882941195246866E-7</c:v>
                </c:pt>
                <c:pt idx="19">
                  <c:v>9.2068464758066123E-7</c:v>
                </c:pt>
                <c:pt idx="20">
                  <c:v>9.7554926752629663E-7</c:v>
                </c:pt>
                <c:pt idx="21">
                  <c:v>1.0335926964819113E-6</c:v>
                </c:pt>
                <c:pt idx="22">
                  <c:v>1.0949935864344008E-6</c:v>
                </c:pt>
                <c:pt idx="23">
                  <c:v>1.159940301153697E-6</c:v>
                </c:pt>
                <c:pt idx="24">
                  <c:v>1.2286314251011469E-6</c:v>
                </c:pt>
                <c:pt idx="25">
                  <c:v>1.3012762979326333E-6</c:v>
                </c:pt>
                <c:pt idx="26">
                  <c:v>1.3780955758250922E-6</c:v>
                </c:pt>
                <c:pt idx="27">
                  <c:v>1.45932182091067E-6</c:v>
                </c:pt>
                <c:pt idx="28">
                  <c:v>1.5452001201613584E-6</c:v>
                </c:pt>
                <c:pt idx="29">
                  <c:v>1.6359887351275377E-6</c:v>
                </c:pt>
                <c:pt idx="30">
                  <c:v>1.7319597839970319E-6</c:v>
                </c:pt>
                <c:pt idx="31">
                  <c:v>1.8333999575073319E-6</c:v>
                </c:pt>
                <c:pt idx="32">
                  <c:v>1.940611270312435E-6</c:v>
                </c:pt>
                <c:pt idx="33">
                  <c:v>2.0539118494772688E-6</c:v>
                </c:pt>
                <c:pt idx="34">
                  <c:v>2.1736367618474146E-6</c:v>
                </c:pt>
                <c:pt idx="35">
                  <c:v>2.3001388821193093E-6</c:v>
                </c:pt>
                <c:pt idx="36">
                  <c:v>2.4337898035173417E-6</c:v>
                </c:pt>
                <c:pt idx="37">
                  <c:v>2.5749807930683903E-6</c:v>
                </c:pt>
                <c:pt idx="38">
                  <c:v>2.7241237935522626E-6</c:v>
                </c:pt>
                <c:pt idx="39">
                  <c:v>2.881652474297578E-6</c:v>
                </c:pt>
                <c:pt idx="40">
                  <c:v>3.0480233330881779E-6</c:v>
                </c:pt>
                <c:pt idx="41">
                  <c:v>3.2237168515437977E-6</c:v>
                </c:pt>
                <c:pt idx="42">
                  <c:v>3.4092387064421041E-6</c:v>
                </c:pt>
                <c:pt idx="43">
                  <c:v>3.6051210395560299E-6</c:v>
                </c:pt>
                <c:pt idx="44">
                  <c:v>3.811923788692295E-6</c:v>
                </c:pt>
                <c:pt idx="45">
                  <c:v>4.0302360827325956E-6</c:v>
                </c:pt>
                <c:pt idx="46">
                  <c:v>4.2606777036004852E-6</c:v>
                </c:pt>
                <c:pt idx="47">
                  <c:v>4.503900618200982E-6</c:v>
                </c:pt>
                <c:pt idx="48">
                  <c:v>4.7605905835122364E-6</c:v>
                </c:pt>
                <c:pt idx="49">
                  <c:v>5.031468828143213E-6</c:v>
                </c:pt>
                <c:pt idx="50">
                  <c:v>5.3172938138123878E-6</c:v>
                </c:pt>
                <c:pt idx="51">
                  <c:v>5.6188630803497937E-6</c:v>
                </c:pt>
                <c:pt idx="52">
                  <c:v>5.9370151779763261E-6</c:v>
                </c:pt>
                <c:pt idx="53">
                  <c:v>6.2726316907736293E-6</c:v>
                </c:pt>
                <c:pt idx="54">
                  <c:v>6.6266393554210168E-6</c:v>
                </c:pt>
                <c:pt idx="55">
                  <c:v>7.0000122794480432E-6</c:v>
                </c:pt>
                <c:pt idx="56">
                  <c:v>7.3937742634285383E-6</c:v>
                </c:pt>
                <c:pt idx="57">
                  <c:v>7.8090012317256498E-6</c:v>
                </c:pt>
                <c:pt idx="58">
                  <c:v>8.2468237765901179E-6</c:v>
                </c:pt>
                <c:pt idx="59">
                  <c:v>8.7084298206116981E-6</c:v>
                </c:pt>
                <c:pt idx="60">
                  <c:v>9.1950674027302521E-6</c:v>
                </c:pt>
                <c:pt idx="61">
                  <c:v>9.7080475932282739E-6</c:v>
                </c:pt>
                <c:pt idx="62">
                  <c:v>1.0248747543347237E-5</c:v>
                </c:pt>
                <c:pt idx="63">
                  <c:v>1.0818613675402085E-5</c:v>
                </c:pt>
                <c:pt idx="64">
                  <c:v>1.1419165019506843E-5</c:v>
                </c:pt>
                <c:pt idx="65">
                  <c:v>1.2051996703273377E-5</c:v>
                </c:pt>
                <c:pt idx="66">
                  <c:v>1.2718783601102377E-5</c:v>
                </c:pt>
                <c:pt idx="67">
                  <c:v>1.3421284149951594E-5</c:v>
                </c:pt>
                <c:pt idx="68">
                  <c:v>1.4161344338746126E-5</c:v>
                </c:pt>
                <c:pt idx="69">
                  <c:v>1.4940901878879288E-5</c:v>
                </c:pt>
                <c:pt idx="70">
                  <c:v>1.5761990563553756E-5</c:v>
                </c:pt>
                <c:pt idx="71">
                  <c:v>1.6626744824017617E-5</c:v>
                </c:pt>
                <c:pt idx="72">
                  <c:v>1.7537404491071797E-5</c:v>
                </c:pt>
                <c:pt idx="73">
                  <c:v>1.8496319770557056E-5</c:v>
                </c:pt>
                <c:pt idx="74">
                  <c:v>1.950595644187047E-5</c:v>
                </c:pt>
                <c:pt idx="75">
                  <c:v>2.056890128891677E-5</c:v>
                </c:pt>
                <c:pt idx="76">
                  <c:v>2.1687867773269279E-5</c:v>
                </c:pt>
                <c:pt idx="77">
                  <c:v>2.2865701959696342E-5</c:v>
                </c:pt>
                <c:pt idx="78">
                  <c:v>2.4105388704603448E-5</c:v>
                </c:pt>
                <c:pt idx="79">
                  <c:v>2.5410058118348186E-5</c:v>
                </c:pt>
                <c:pt idx="80">
                  <c:v>2.6782992312812624E-5</c:v>
                </c:pt>
                <c:pt idx="81">
                  <c:v>2.8227632446050652E-5</c:v>
                </c:pt>
                <c:pt idx="82">
                  <c:v>2.9747586076285286E-5</c:v>
                </c:pt>
                <c:pt idx="83">
                  <c:v>3.1346634837995237E-5</c:v>
                </c:pt>
                <c:pt idx="84">
                  <c:v>3.3028742453317125E-5</c:v>
                </c:pt>
                <c:pt idx="85">
                  <c:v>3.4798063092493714E-5</c:v>
                </c:pt>
                <c:pt idx="86">
                  <c:v>3.665895009761211E-5</c:v>
                </c:pt>
                <c:pt idx="87">
                  <c:v>3.8615965084414696E-5</c:v>
                </c:pt>
                <c:pt idx="88">
                  <c:v>4.0673887437520349E-5</c:v>
                </c:pt>
                <c:pt idx="89">
                  <c:v>4.2837724214965799E-5</c:v>
                </c:pt>
                <c:pt idx="90">
                  <c:v>4.5112720478569767E-5</c:v>
                </c:pt>
                <c:pt idx="91">
                  <c:v>4.75043700672322E-5</c:v>
                </c:pt>
                <c:pt idx="92">
                  <c:v>5.0018426830915523E-5</c:v>
                </c:pt>
                <c:pt idx="93">
                  <c:v>5.2660916343707647E-5</c:v>
                </c:pt>
                <c:pt idx="94">
                  <c:v>5.5438148115040896E-5</c:v>
                </c:pt>
                <c:pt idx="95">
                  <c:v>5.8356728318834639E-5</c:v>
                </c:pt>
                <c:pt idx="96">
                  <c:v>6.1423573061051965E-5</c:v>
                </c:pt>
                <c:pt idx="97">
                  <c:v>6.4645922206904186E-5</c:v>
                </c:pt>
                <c:pt idx="98">
                  <c:v>6.8031353789698709E-5</c:v>
                </c:pt>
                <c:pt idx="99">
                  <c:v>7.1587799024118101E-5</c:v>
                </c:pt>
                <c:pt idx="100">
                  <c:v>7.5323557947536829E-5</c:v>
                </c:pt>
                <c:pt idx="101">
                  <c:v>7.9247315713821645E-5</c:v>
                </c:pt>
                <c:pt idx="102">
                  <c:v>8.3368159564930095E-5</c:v>
                </c:pt>
                <c:pt idx="103">
                  <c:v>8.7695596506515386E-5</c:v>
                </c:pt>
                <c:pt idx="104">
                  <c:v>9.223957171466962E-5</c:v>
                </c:pt>
                <c:pt idx="105">
                  <c:v>9.7010487701896915E-5</c:v>
                </c:pt>
                <c:pt idx="106">
                  <c:v>1.0201922427137278E-4</c:v>
                </c:pt>
                <c:pt idx="107">
                  <c:v>1.0727715928957567E-4</c:v>
                </c:pt>
                <c:pt idx="108">
                  <c:v>1.1279619030839896E-4</c:v>
                </c:pt>
                <c:pt idx="109">
                  <c:v>1.1858875706894704E-4</c:v>
                </c:pt>
                <c:pt idx="110">
                  <c:v>1.24667864920307E-4</c:v>
                </c:pt>
                <c:pt idx="111">
                  <c:v>1.3104710918773006E-4</c:v>
                </c:pt>
                <c:pt idx="112">
                  <c:v>1.3774070052583609E-4</c:v>
                </c:pt>
                <c:pt idx="113">
                  <c:v>1.4476349129365193E-4</c:v>
                </c:pt>
                <c:pt idx="114">
                  <c:v>1.5213100298955387E-4</c:v>
                </c:pt>
                <c:pt idx="115">
                  <c:v>1.5985945478542941E-4</c:v>
                </c:pt>
                <c:pt idx="116">
                  <c:v>1.6796579320072953E-4</c:v>
                </c:pt>
                <c:pt idx="117">
                  <c:v>1.7646772295841143E-4</c:v>
                </c:pt>
                <c:pt idx="118">
                  <c:v>1.8538373906616602E-4</c:v>
                </c:pt>
                <c:pt idx="119">
                  <c:v>1.9473316016776587E-4</c:v>
                </c:pt>
                <c:pt idx="120">
                  <c:v>2.0453616321082399E-4</c:v>
                </c:pt>
                <c:pt idx="121">
                  <c:v>2.1481381947879562E-4</c:v>
                </c:pt>
                <c:pt idx="122">
                  <c:v>2.2558813203657737E-4</c:v>
                </c:pt>
                <c:pt idx="123">
                  <c:v>2.3688207464067819E-4</c:v>
                </c:pt>
                <c:pt idx="124">
                  <c:v>2.4871963216657435E-4</c:v>
                </c:pt>
                <c:pt idx="125">
                  <c:v>2.6112584260753514E-4</c:v>
                </c:pt>
                <c:pt idx="126">
                  <c:v>2.741268407009711E-4</c:v>
                </c:pt>
                <c:pt idx="127">
                  <c:v>2.8774990324008517E-4</c:v>
                </c:pt>
                <c:pt idx="128">
                  <c:v>3.0202349613047265E-4</c:v>
                </c:pt>
                <c:pt idx="129">
                  <c:v>3.1697732325318862E-4</c:v>
                </c:pt>
                <c:pt idx="130">
                  <c:v>3.326423771977005E-4</c:v>
                </c:pt>
                <c:pt idx="131">
                  <c:v>3.4905099193013119E-4</c:v>
                </c:pt>
                <c:pt idx="132">
                  <c:v>3.6623689746422726E-4</c:v>
                </c:pt>
                <c:pt idx="133">
                  <c:v>3.8423527660456014E-4</c:v>
                </c:pt>
                <c:pt idx="134">
                  <c:v>4.0308282383359133E-4</c:v>
                </c:pt>
                <c:pt idx="135">
                  <c:v>4.2281780641640682E-4</c:v>
                </c:pt>
                <c:pt idx="136">
                  <c:v>4.4348012779918828E-4</c:v>
                </c:pt>
                <c:pt idx="137">
                  <c:v>4.6511139337976153E-4</c:v>
                </c:pt>
                <c:pt idx="138">
                  <c:v>4.8775497873091757E-4</c:v>
                </c:pt>
                <c:pt idx="139">
                  <c:v>5.1145610035959377E-4</c:v>
                </c:pt>
                <c:pt idx="140">
                  <c:v>5.362618890874675E-4</c:v>
                </c:pt>
                <c:pt idx="141">
                  <c:v>5.6222146614108234E-4</c:v>
                </c:pt>
                <c:pt idx="142">
                  <c:v>5.8938602204213831E-4</c:v>
                </c:pt>
                <c:pt idx="143">
                  <c:v>6.1780889839124211E-4</c:v>
                </c:pt>
                <c:pt idx="144">
                  <c:v>6.4754567264113791E-4</c:v>
                </c:pt>
                <c:pt idx="145">
                  <c:v>6.7865424595820031E-4</c:v>
                </c:pt>
                <c:pt idx="146">
                  <c:v>7.1119493427377267E-4</c:v>
                </c:pt>
                <c:pt idx="147">
                  <c:v>7.4523056262982364E-4</c:v>
                </c:pt>
                <c:pt idx="148">
                  <c:v>7.8082656292638528E-4</c:v>
                </c:pt>
                <c:pt idx="149">
                  <c:v>8.1805107518122082E-4</c:v>
                </c:pt>
                <c:pt idx="150">
                  <c:v>8.5697505241528365E-4</c:v>
                </c:pt>
                <c:pt idx="151">
                  <c:v>8.9767236928062308E-4</c:v>
                </c:pt>
                <c:pt idx="152">
                  <c:v>9.402199345506934E-4</c:v>
                </c:pt>
                <c:pt idx="153">
                  <c:v>9.8469780759621829E-4</c:v>
                </c:pt>
                <c:pt idx="154">
                  <c:v>1.0311893189732246E-3</c:v>
                </c:pt>
                <c:pt idx="155">
                  <c:v>1.0797811952531103E-3</c:v>
                </c:pt>
                <c:pt idx="156">
                  <c:v>1.1305636882283038E-3</c:v>
                </c:pt>
                <c:pt idx="157">
                  <c:v>1.1836307086304781E-3</c:v>
                </c:pt>
                <c:pt idx="158">
                  <c:v>1.2390799645019836E-3</c:v>
                </c:pt>
                <c:pt idx="159">
                  <c:v>1.2970131043648395E-3</c:v>
                </c:pt>
                <c:pt idx="160">
                  <c:v>1.3575358653353283E-3</c:v>
                </c:pt>
                <c:pt idx="161">
                  <c:v>1.4207582263363065E-3</c:v>
                </c:pt>
                <c:pt idx="162">
                  <c:v>1.4867945665629097E-3</c:v>
                </c:pt>
                <c:pt idx="163">
                  <c:v>1.5557638293616002E-3</c:v>
                </c:pt>
                <c:pt idx="164">
                  <c:v>1.6277896916864004E-3</c:v>
                </c:pt>
                <c:pt idx="165">
                  <c:v>1.7030007393003506E-3</c:v>
                </c:pt>
                <c:pt idx="166">
                  <c:v>1.7815306478944565E-3</c:v>
                </c:pt>
                <c:pt idx="167">
                  <c:v>1.8635183703004266E-3</c:v>
                </c:pt>
                <c:pt idx="168">
                  <c:v>1.9491083299781849E-3</c:v>
                </c:pt>
                <c:pt idx="169">
                  <c:v>2.0384506209633218E-3</c:v>
                </c:pt>
                <c:pt idx="170">
                  <c:v>2.1317012144641419E-3</c:v>
                </c:pt>
                <c:pt idx="171">
                  <c:v>2.2290221723025895E-3</c:v>
                </c:pt>
                <c:pt idx="172">
                  <c:v>2.330581867397789E-3</c:v>
                </c:pt>
                <c:pt idx="173">
                  <c:v>2.4365552114960043E-3</c:v>
                </c:pt>
                <c:pt idx="174">
                  <c:v>2.5471238903550263E-3</c:v>
                </c:pt>
                <c:pt idx="175">
                  <c:v>2.6624766065962255E-3</c:v>
                </c:pt>
                <c:pt idx="176">
                  <c:v>2.7828093304422936E-3</c:v>
                </c:pt>
                <c:pt idx="177">
                  <c:v>2.9083255585635342E-3</c:v>
                </c:pt>
                <c:pt idx="178">
                  <c:v>3.0392365812609073E-3</c:v>
                </c:pt>
                <c:pt idx="179">
                  <c:v>3.1757617582184997E-3</c:v>
                </c:pt>
                <c:pt idx="180">
                  <c:v>3.3181288030639192E-3</c:v>
                </c:pt>
                <c:pt idx="181">
                  <c:v>3.4665740769799745E-3</c:v>
                </c:pt>
                <c:pt idx="182">
                  <c:v>3.621342891616247E-3</c:v>
                </c:pt>
                <c:pt idx="183">
                  <c:v>3.7826898215545602E-3</c:v>
                </c:pt>
                <c:pt idx="184">
                  <c:v>3.9508790265876835E-3</c:v>
                </c:pt>
                <c:pt idx="185">
                  <c:v>4.1261845840762064E-3</c:v>
                </c:pt>
                <c:pt idx="186">
                  <c:v>4.308890831653798E-3</c:v>
                </c:pt>
                <c:pt idx="187">
                  <c:v>4.4992927205566788E-3</c:v>
                </c:pt>
                <c:pt idx="188">
                  <c:v>4.6976961798586179E-3</c:v>
                </c:pt>
                <c:pt idx="189">
                  <c:v>4.9044184918988739E-3</c:v>
                </c:pt>
                <c:pt idx="190">
                  <c:v>5.1197886791954292E-3</c:v>
                </c:pt>
                <c:pt idx="191">
                  <c:v>5.3441479031421293E-3</c:v>
                </c:pt>
                <c:pt idx="192">
                  <c:v>5.5778498747938495E-3</c:v>
                </c:pt>
                <c:pt idx="193">
                  <c:v>5.8212612780499289E-3</c:v>
                </c:pt>
                <c:pt idx="194">
                  <c:v>6.0747622055514136E-3</c:v>
                </c:pt>
                <c:pt idx="195">
                  <c:v>6.3387466076139419E-3</c:v>
                </c:pt>
                <c:pt idx="196">
                  <c:v>6.6136227545235586E-3</c:v>
                </c:pt>
                <c:pt idx="197">
                  <c:v>6.8998137125295574E-3</c:v>
                </c:pt>
                <c:pt idx="198">
                  <c:v>7.1977578338728171E-3</c:v>
                </c:pt>
                <c:pt idx="199">
                  <c:v>7.5079092611958463E-3</c:v>
                </c:pt>
                <c:pt idx="200">
                  <c:v>7.8307384466848699E-3</c:v>
                </c:pt>
                <c:pt idx="201">
                  <c:v>8.1667326863019661E-3</c:v>
                </c:pt>
                <c:pt idx="202">
                  <c:v>8.5163966694699715E-3</c:v>
                </c:pt>
                <c:pt idx="203">
                  <c:v>8.8802530445791696E-3</c:v>
                </c:pt>
                <c:pt idx="204">
                  <c:v>9.2588430006909569E-3</c:v>
                </c:pt>
                <c:pt idx="205">
                  <c:v>9.652726865819394E-3</c:v>
                </c:pt>
                <c:pt idx="206">
                  <c:v>1.0062484722177526E-2</c:v>
                </c:pt>
                <c:pt idx="207">
                  <c:v>1.0488717038780963E-2</c:v>
                </c:pt>
                <c:pt idx="208">
                  <c:v>1.0932045321807426E-2</c:v>
                </c:pt>
                <c:pt idx="209">
                  <c:v>1.1393112783116655E-2</c:v>
                </c:pt>
                <c:pt idx="210">
                  <c:v>1.1872585027341105E-2</c:v>
                </c:pt>
                <c:pt idx="211">
                  <c:v>1.237115075796227E-2</c:v>
                </c:pt>
                <c:pt idx="212">
                  <c:v>1.2889522502795488E-2</c:v>
                </c:pt>
                <c:pt idx="213">
                  <c:v>1.3428437359309276E-2</c:v>
                </c:pt>
                <c:pt idx="214">
                  <c:v>1.3988657760212256E-2</c:v>
                </c:pt>
                <c:pt idx="215">
                  <c:v>1.4570972259746242E-2</c:v>
                </c:pt>
                <c:pt idx="216">
                  <c:v>1.5176196341127372E-2</c:v>
                </c:pt>
                <c:pt idx="217">
                  <c:v>1.5805173245586317E-2</c:v>
                </c:pt>
                <c:pt idx="218">
                  <c:v>1.6458774823458963E-2</c:v>
                </c:pt>
                <c:pt idx="219">
                  <c:v>1.7137902407788522E-2</c:v>
                </c:pt>
                <c:pt idx="220">
                  <c:v>1.7843487710902172E-2</c:v>
                </c:pt>
                <c:pt idx="221">
                  <c:v>1.857649374443027E-2</c:v>
                </c:pt>
                <c:pt idx="222">
                  <c:v>1.9337915763242619E-2</c:v>
                </c:pt>
                <c:pt idx="223">
                  <c:v>2.0128782233779532E-2</c:v>
                </c:pt>
                <c:pt idx="224">
                  <c:v>2.0950155827258943E-2</c:v>
                </c:pt>
                <c:pt idx="225">
                  <c:v>2.1803134438247163E-2</c:v>
                </c:pt>
                <c:pt idx="226">
                  <c:v>2.2688852229083775E-2</c:v>
                </c:pt>
                <c:pt idx="227">
                  <c:v>2.360848070065398E-2</c:v>
                </c:pt>
                <c:pt idx="228">
                  <c:v>2.4563229790007819E-2</c:v>
                </c:pt>
                <c:pt idx="229">
                  <c:v>2.5554348995326697E-2</c:v>
                </c:pt>
                <c:pt idx="230">
                  <c:v>2.658312852874218E-2</c:v>
                </c:pt>
                <c:pt idx="231">
                  <c:v>2.7650900497515528E-2</c:v>
                </c:pt>
                <c:pt idx="232">
                  <c:v>2.8759040114086785E-2</c:v>
                </c:pt>
                <c:pt idx="233">
                  <c:v>2.9908966935508072E-2</c:v>
                </c:pt>
                <c:pt idx="234">
                  <c:v>3.1102146132775177E-2</c:v>
                </c:pt>
                <c:pt idx="235">
                  <c:v>3.234008979057499E-2</c:v>
                </c:pt>
                <c:pt idx="236">
                  <c:v>3.3624358237967361E-2</c:v>
                </c:pt>
                <c:pt idx="237">
                  <c:v>3.495656141052219E-2</c:v>
                </c:pt>
                <c:pt idx="238">
                  <c:v>3.6338360244431482E-2</c:v>
                </c:pt>
                <c:pt idx="239">
                  <c:v>3.7771468103119932E-2</c:v>
                </c:pt>
                <c:pt idx="240">
                  <c:v>3.9257652236875336E-2</c:v>
                </c:pt>
                <c:pt idx="241">
                  <c:v>4.0798735276021139E-2</c:v>
                </c:pt>
                <c:pt idx="242">
                  <c:v>4.2396596758153715E-2</c:v>
                </c:pt>
                <c:pt idx="243">
                  <c:v>4.4053174689963691E-2</c:v>
                </c:pt>
                <c:pt idx="244">
                  <c:v>4.5770467144164682E-2</c:v>
                </c:pt>
                <c:pt idx="245">
                  <c:v>4.7550533892043556E-2</c:v>
                </c:pt>
                <c:pt idx="246">
                  <c:v>4.9395498072151718E-2</c:v>
                </c:pt>
                <c:pt idx="247">
                  <c:v>5.1307547895651132E-2</c:v>
                </c:pt>
                <c:pt idx="248">
                  <c:v>5.328893838882378E-2</c:v>
                </c:pt>
                <c:pt idx="249">
                  <c:v>5.5341993173254916E-2</c:v>
                </c:pt>
                <c:pt idx="250">
                  <c:v>5.7469106284192488E-2</c:v>
                </c:pt>
                <c:pt idx="251">
                  <c:v>5.9672744027581402E-2</c:v>
                </c:pt>
                <c:pt idx="252">
                  <c:v>6.1955446876269041E-2</c:v>
                </c:pt>
                <c:pt idx="253">
                  <c:v>6.4319831405868569E-2</c:v>
                </c:pt>
                <c:pt idx="254">
                  <c:v>6.6768592270764537E-2</c:v>
                </c:pt>
                <c:pt idx="255">
                  <c:v>6.9304504220736529E-2</c:v>
                </c:pt>
                <c:pt idx="256">
                  <c:v>7.193042415866964E-2</c:v>
                </c:pt>
                <c:pt idx="257">
                  <c:v>7.464929323981305E-2</c:v>
                </c:pt>
                <c:pt idx="258">
                  <c:v>7.7464139013040292E-2</c:v>
                </c:pt>
                <c:pt idx="259">
                  <c:v>8.0378077604553733E-2</c:v>
                </c:pt>
                <c:pt idx="260">
                  <c:v>8.3394315944467862E-2</c:v>
                </c:pt>
                <c:pt idx="261">
                  <c:v>8.6516154036694465E-2</c:v>
                </c:pt>
                <c:pt idx="262">
                  <c:v>8.9746987272543613E-2</c:v>
                </c:pt>
                <c:pt idx="263">
                  <c:v>9.3090308788438186E-2</c:v>
                </c:pt>
                <c:pt idx="264">
                  <c:v>9.6549711868131952E-2</c:v>
                </c:pt>
                <c:pt idx="265">
                  <c:v>0.10012889238980725</c:v>
                </c:pt>
                <c:pt idx="266">
                  <c:v>0.10383165131840821</c:v>
                </c:pt>
                <c:pt idx="267">
                  <c:v>0.10766189724355986</c:v>
                </c:pt>
                <c:pt idx="268">
                  <c:v>0.11162364896340175</c:v>
                </c:pt>
                <c:pt idx="269">
                  <c:v>0.11572103811464846</c:v>
                </c:pt>
                <c:pt idx="270">
                  <c:v>0.1199583118491743</c:v>
                </c:pt>
                <c:pt idx="271">
                  <c:v>0.1243398355574015</c:v>
                </c:pt>
                <c:pt idx="272">
                  <c:v>0.12887009563874663</c:v>
                </c:pt>
                <c:pt idx="273">
                  <c:v>0.13355370231937225</c:v>
                </c:pt>
                <c:pt idx="274">
                  <c:v>0.13839539251745403</c:v>
                </c:pt>
                <c:pt idx="275">
                  <c:v>0.1434000327561627</c:v>
                </c:pt>
                <c:pt idx="276">
                  <c:v>0.1485726221245397</c:v>
                </c:pt>
                <c:pt idx="277">
                  <c:v>0.15391829528640885</c:v>
                </c:pt>
                <c:pt idx="278">
                  <c:v>0.15944232553745472</c:v>
                </c:pt>
                <c:pt idx="279">
                  <c:v>0.16515012791056979</c:v>
                </c:pt>
                <c:pt idx="280">
                  <c:v>0.17104726232953493</c:v>
                </c:pt>
                <c:pt idx="281">
                  <c:v>0.17713943681109551</c:v>
                </c:pt>
                <c:pt idx="282">
                  <c:v>0.18343251071543029</c:v>
                </c:pt>
                <c:pt idx="283">
                  <c:v>0.18993249804502077</c:v>
                </c:pt>
                <c:pt idx="284">
                  <c:v>0.1966455707918639</c:v>
                </c:pt>
                <c:pt idx="285">
                  <c:v>0.20357806233296299</c:v>
                </c:pt>
                <c:pt idx="286">
                  <c:v>0.21073647087398253</c:v>
                </c:pt>
                <c:pt idx="287">
                  <c:v>0.21812746294093327</c:v>
                </c:pt>
                <c:pt idx="288">
                  <c:v>0.22575787691970334</c:v>
                </c:pt>
                <c:pt idx="289">
                  <c:v>0.23363472664323226</c:v>
                </c:pt>
                <c:pt idx="290">
                  <c:v>0.24176520502607235</c:v>
                </c:pt>
                <c:pt idx="291">
                  <c:v>0.25015668774604749</c:v>
                </c:pt>
                <c:pt idx="292">
                  <c:v>0.25881673697269453</c:v>
                </c:pt>
                <c:pt idx="293">
                  <c:v>0.26775310514210465</c:v>
                </c:pt>
                <c:pt idx="294">
                  <c:v>0.27697373877776482</c:v>
                </c:pt>
                <c:pt idx="295">
                  <c:v>0.28648678235694552</c:v>
                </c:pt>
                <c:pt idx="296">
                  <c:v>0.29630058222213301</c:v>
                </c:pt>
                <c:pt idx="297">
                  <c:v>0.30642369053697471</c:v>
                </c:pt>
                <c:pt idx="298">
                  <c:v>0.31686486928614094</c:v>
                </c:pt>
                <c:pt idx="299">
                  <c:v>0.3276330943184656</c:v>
                </c:pt>
                <c:pt idx="300">
                  <c:v>0.33873755943269818</c:v>
                </c:pt>
                <c:pt idx="301">
                  <c:v>0.3501876805051034</c:v>
                </c:pt>
                <c:pt idx="302">
                  <c:v>0.36199309965815957</c:v>
                </c:pt>
                <c:pt idx="303">
                  <c:v>0.37416368946948353</c:v>
                </c:pt>
                <c:pt idx="304">
                  <c:v>0.38670955722011502</c:v>
                </c:pt>
                <c:pt idx="305">
                  <c:v>0.39964104918120102</c:v>
                </c:pt>
                <c:pt idx="306">
                  <c:v>0.41296875493808721</c:v>
                </c:pt>
                <c:pt idx="307">
                  <c:v>0.42670351175075066</c:v>
                </c:pt>
                <c:pt idx="308">
                  <c:v>0.44085640894946604</c:v>
                </c:pt>
                <c:pt idx="309">
                  <c:v>0.45543879236451584</c:v>
                </c:pt>
                <c:pt idx="310">
                  <c:v>0.47046226878872449</c:v>
                </c:pt>
                <c:pt idx="311">
                  <c:v>0.48593871047150544</c:v>
                </c:pt>
                <c:pt idx="312">
                  <c:v>0.50188025964306526</c:v>
                </c:pt>
                <c:pt idx="313">
                  <c:v>0.51829933306734599</c:v>
                </c:pt>
                <c:pt idx="314">
                  <c:v>0.53520862662220559</c:v>
                </c:pt>
                <c:pt idx="315">
                  <c:v>0.55262111990528928</c:v>
                </c:pt>
                <c:pt idx="316">
                  <c:v>0.57055008086396841</c:v>
                </c:pt>
                <c:pt idx="317">
                  <c:v>0.58900907044765771</c:v>
                </c:pt>
                <c:pt idx="318">
                  <c:v>0.60801194728074248</c:v>
                </c:pt>
                <c:pt idx="319">
                  <c:v>0.62757287235430859</c:v>
                </c:pt>
                <c:pt idx="320">
                  <c:v>0.64770631373474807</c:v>
                </c:pt>
                <c:pt idx="321">
                  <c:v>0.66842705128728619</c:v>
                </c:pt>
                <c:pt idx="322">
                  <c:v>0.68975018141238453</c:v>
                </c:pt>
                <c:pt idx="323">
                  <c:v>0.71169112179289185</c:v>
                </c:pt>
                <c:pt idx="324">
                  <c:v>0.73426561614975883</c:v>
                </c:pt>
                <c:pt idx="325">
                  <c:v>0.75748973900404604</c:v>
                </c:pt>
                <c:pt idx="326">
                  <c:v>0.78137990044287664</c:v>
                </c:pt>
                <c:pt idx="327">
                  <c:v>0.80595285088691671</c:v>
                </c:pt>
                <c:pt idx="328">
                  <c:v>0.83122568585688361</c:v>
                </c:pt>
                <c:pt idx="329">
                  <c:v>0.85721585073650042</c:v>
                </c:pt>
                <c:pt idx="330">
                  <c:v>0.88394114552925163</c:v>
                </c:pt>
                <c:pt idx="331">
                  <c:v>0.91141972960618467</c:v>
                </c:pt>
                <c:pt idx="332">
                  <c:v>0.93967012644196279</c:v>
                </c:pt>
                <c:pt idx="333">
                  <c:v>0.96871122833624645</c:v>
                </c:pt>
                <c:pt idx="334">
                  <c:v>0.99856230111747091</c:v>
                </c:pt>
                <c:pt idx="335">
                  <c:v>1.0292429888258958</c:v>
                </c:pt>
                <c:pt idx="336">
                  <c:v>1.0607733183728503</c:v>
                </c:pt>
                <c:pt idx="337">
                  <c:v>1.093173704172903</c:v>
                </c:pt>
                <c:pt idx="338">
                  <c:v>1.1264649527456725</c:v>
                </c:pt>
                <c:pt idx="339">
                  <c:v>1.1606682672839055</c:v>
                </c:pt>
                <c:pt idx="340">
                  <c:v>1.1958052521843139</c:v>
                </c:pt>
                <c:pt idx="341">
                  <c:v>1.2318979175376452</c:v>
                </c:pt>
                <c:pt idx="342">
                  <c:v>1.2689686835743521</c:v>
                </c:pt>
                <c:pt idx="343">
                  <c:v>1.3070403850621235</c:v>
                </c:pt>
                <c:pt idx="344">
                  <c:v>1.3461362756514939</c:v>
                </c:pt>
                <c:pt idx="345">
                  <c:v>1.3862800321656468</c:v>
                </c:pt>
                <c:pt idx="346">
                  <c:v>1.4274957588304307</c:v>
                </c:pt>
                <c:pt idx="347">
                  <c:v>1.4698079914405708</c:v>
                </c:pt>
                <c:pt idx="348">
                  <c:v>1.5132417014579131</c:v>
                </c:pt>
                <c:pt idx="349">
                  <c:v>1.5578223000375186</c:v>
                </c:pt>
                <c:pt idx="350">
                  <c:v>1.6035756419773288</c:v>
                </c:pt>
                <c:pt idx="351">
                  <c:v>1.6505280295869886</c:v>
                </c:pt>
                <c:pt idx="352">
                  <c:v>1.6987062164714457</c:v>
                </c:pt>
                <c:pt idx="353">
                  <c:v>1.7481374112247339</c:v>
                </c:pt>
                <c:pt idx="354">
                  <c:v>1.7988492810294088</c:v>
                </c:pt>
                <c:pt idx="355">
                  <c:v>1.8508699551569037</c:v>
                </c:pt>
                <c:pt idx="356">
                  <c:v>1.9042280283640887</c:v>
                </c:pt>
                <c:pt idx="357">
                  <c:v>1.9589525641812</c:v>
                </c:pt>
                <c:pt idx="358">
                  <c:v>2.0150730980862148</c:v>
                </c:pt>
                <c:pt idx="359">
                  <c:v>2.0726196405607942</c:v>
                </c:pt>
                <c:pt idx="360">
                  <c:v>2.1316226800226343</c:v>
                </c:pt>
                <c:pt idx="361">
                  <c:v>2.1921131856292027</c:v>
                </c:pt>
                <c:pt idx="362">
                  <c:v>2.2541226099477014</c:v>
                </c:pt>
                <c:pt idx="363">
                  <c:v>2.317682891485958</c:v>
                </c:pt>
                <c:pt idx="364">
                  <c:v>2.3828264570790005</c:v>
                </c:pt>
                <c:pt idx="365">
                  <c:v>2.4495862241259556</c:v>
                </c:pt>
                <c:pt idx="366">
                  <c:v>2.5179956026718324</c:v>
                </c:pt>
                <c:pt idx="367">
                  <c:v>2.5880884973287186</c:v>
                </c:pt>
                <c:pt idx="368">
                  <c:v>2.6598993090309651</c:v>
                </c:pt>
                <c:pt idx="369">
                  <c:v>2.7334629366185625</c:v>
                </c:pt>
                <c:pt idx="370">
                  <c:v>2.8088147782433817</c:v>
                </c:pt>
                <c:pt idx="371">
                  <c:v>2.8859907325923357</c:v>
                </c:pt>
                <c:pt idx="372">
                  <c:v>2.9650271999219266</c:v>
                </c:pt>
                <c:pt idx="373">
                  <c:v>3.0459610828983754</c:v>
                </c:pt>
                <c:pt idx="374">
                  <c:v>3.1288297872374868</c:v>
                </c:pt>
                <c:pt idx="375">
                  <c:v>3.2136712221385304</c:v>
                </c:pt>
                <c:pt idx="376">
                  <c:v>3.3005238005062094</c:v>
                </c:pt>
                <c:pt idx="377">
                  <c:v>3.389426438954831</c:v>
                </c:pt>
                <c:pt idx="378">
                  <c:v>3.4804185575888309</c:v>
                </c:pt>
                <c:pt idx="379">
                  <c:v>3.5735400795536658</c:v>
                </c:pt>
                <c:pt idx="380">
                  <c:v>3.6688314303511356</c:v>
                </c:pt>
                <c:pt idx="381">
                  <c:v>3.7663335369132551</c:v>
                </c:pt>
                <c:pt idx="382">
                  <c:v>3.8660878264285077</c:v>
                </c:pt>
                <c:pt idx="383">
                  <c:v>3.9681362249148346</c:v>
                </c:pt>
                <c:pt idx="384">
                  <c:v>4.072521155533015</c:v>
                </c:pt>
                <c:pt idx="385">
                  <c:v>4.1792855366347368</c:v>
                </c:pt>
                <c:pt idx="386">
                  <c:v>4.2884727795392985</c:v>
                </c:pt>
                <c:pt idx="387">
                  <c:v>4.4001267860329492</c:v>
                </c:pt>
                <c:pt idx="388">
                  <c:v>4.5142919455850032</c:v>
                </c:pt>
                <c:pt idx="389">
                  <c:v>4.6310131322747674</c:v>
                </c:pt>
                <c:pt idx="390">
                  <c:v>4.750335701423392</c:v>
                </c:pt>
                <c:pt idx="391">
                  <c:v>4.87230548592483</c:v>
                </c:pt>
                <c:pt idx="392">
                  <c:v>4.9969687922700148</c:v>
                </c:pt>
                <c:pt idx="393">
                  <c:v>5.1243723962584795</c:v>
                </c:pt>
                <c:pt idx="394">
                  <c:v>5.2545635383917695</c:v>
                </c:pt>
                <c:pt idx="395">
                  <c:v>5.3875899189428207</c:v>
                </c:pt>
                <c:pt idx="396">
                  <c:v>5.5234996926957871</c:v>
                </c:pt>
                <c:pt idx="397">
                  <c:v>5.6623414633506579</c:v>
                </c:pt>
                <c:pt idx="398">
                  <c:v>5.8041642775872102</c:v>
                </c:pt>
                <c:pt idx="399">
                  <c:v>5.9490176187829187</c:v>
                </c:pt>
                <c:pt idx="400">
                  <c:v>6.0969514003793064</c:v>
                </c:pt>
                <c:pt idx="401">
                  <c:v>6.2480159588916235</c:v>
                </c:pt>
                <c:pt idx="402">
                  <c:v>6.4022620465566371</c:v>
                </c:pt>
                <c:pt idx="403">
                  <c:v>6.5597408236133692</c:v>
                </c:pt>
                <c:pt idx="404">
                  <c:v>6.7205038502119185</c:v>
                </c:pt>
                <c:pt idx="405">
                  <c:v>6.8846030779454228</c:v>
                </c:pt>
                <c:pt idx="406">
                  <c:v>7.0520908410003491</c:v>
                </c:pt>
                <c:pt idx="407">
                  <c:v>7.2230198469206686</c:v>
                </c:pt>
                <c:pt idx="408">
                  <c:v>7.397443166981172</c:v>
                </c:pt>
                <c:pt idx="409">
                  <c:v>7.5754142261656261</c:v>
                </c:pt>
                <c:pt idx="410">
                  <c:v>7.7569867927456686</c:v>
                </c:pt>
                <c:pt idx="411">
                  <c:v>7.9422149674561018</c:v>
                </c:pt>
                <c:pt idx="412">
                  <c:v>8.131153172262847</c:v>
                </c:pt>
                <c:pt idx="413">
                  <c:v>8.3238561387196572</c:v>
                </c:pt>
                <c:pt idx="414">
                  <c:v>8.5203788959099693</c:v>
                </c:pt>
                <c:pt idx="415">
                  <c:v>8.720776757970583</c:v>
                </c:pt>
                <c:pt idx="416">
                  <c:v>8.9251053111937253</c:v>
                </c:pt>
                <c:pt idx="417">
                  <c:v>9.1334204007043986</c:v>
                </c:pt>
                <c:pt idx="418">
                  <c:v>9.3457781167103917</c:v>
                </c:pt>
                <c:pt idx="419">
                  <c:v>9.5622347803218695</c:v>
                </c:pt>
                <c:pt idx="420">
                  <c:v>9.7828469289383957</c:v>
                </c:pt>
                <c:pt idx="421">
                  <c:v>10.007671301200778</c:v>
                </c:pt>
                <c:pt idx="422">
                  <c:v>10.236764821505989</c:v>
                </c:pt>
                <c:pt idx="423">
                  <c:v>10.4701845840831</c:v>
                </c:pt>
                <c:pt idx="424">
                  <c:v>10.707987836628696</c:v>
                </c:pt>
                <c:pt idx="425">
                  <c:v>10.950231963500293</c:v>
                </c:pt>
                <c:pt idx="426">
                  <c:v>11.196974468466893</c:v>
                </c:pt>
                <c:pt idx="427">
                  <c:v>11.448272957015439</c:v>
                </c:pt>
                <c:pt idx="428">
                  <c:v>11.704185118212781</c:v>
                </c:pt>
                <c:pt idx="429">
                  <c:v>11.964768706122708</c:v>
                </c:pt>
                <c:pt idx="430">
                  <c:v>12.230081520777917</c:v>
                </c:pt>
                <c:pt idx="431">
                  <c:v>12.500181388707203</c:v>
                </c:pt>
                <c:pt idx="432">
                  <c:v>12.775126143018193</c:v>
                </c:pt>
                <c:pt idx="433">
                  <c:v>13.054973603036357</c:v>
                </c:pt>
                <c:pt idx="434">
                  <c:v>13.339781553501561</c:v>
                </c:pt>
                <c:pt idx="435">
                  <c:v>13.629607723323101</c:v>
                </c:pt>
                <c:pt idx="436">
                  <c:v>13.924509763895292</c:v>
                </c:pt>
                <c:pt idx="437">
                  <c:v>14.224545226975064</c:v>
                </c:pt>
                <c:pt idx="438">
                  <c:v>14.529771542124413</c:v>
                </c:pt>
                <c:pt idx="439">
                  <c:v>14.840245993719515</c:v>
                </c:pt>
                <c:pt idx="440">
                  <c:v>15.156025697530378</c:v>
                </c:pt>
                <c:pt idx="441">
                  <c:v>15.477167576873073</c:v>
                </c:pt>
                <c:pt idx="442">
                  <c:v>15.803728338339422</c:v>
                </c:pt>
                <c:pt idx="443">
                  <c:v>16.135764447106677</c:v>
                </c:pt>
                <c:pt idx="444">
                  <c:v>16.473332101832767</c:v>
                </c:pt>
                <c:pt idx="445">
                  <c:v>16.81648720914049</c:v>
                </c:pt>
                <c:pt idx="446">
                  <c:v>17.165285357696582</c:v>
                </c:pt>
                <c:pt idx="447">
                  <c:v>17.519781791890139</c:v>
                </c:pt>
                <c:pt idx="448">
                  <c:v>17.880031385116897</c:v>
                </c:pt>
                <c:pt idx="449">
                  <c:v>18.24608861267431</c:v>
                </c:pt>
                <c:pt idx="450">
                  <c:v>18.618007524275086</c:v>
                </c:pt>
                <c:pt idx="451">
                  <c:v>18.995841716184596</c:v>
                </c:pt>
                <c:pt idx="452">
                  <c:v>19.379644302990641</c:v>
                </c:pt>
                <c:pt idx="453">
                  <c:v>19.769467889011505</c:v>
                </c:pt>
                <c:pt idx="454">
                  <c:v>20.165364539352034</c:v>
                </c:pt>
                <c:pt idx="455">
                  <c:v>20.567385750614012</c:v>
                </c:pt>
                <c:pt idx="456">
                  <c:v>20.975582421271184</c:v>
                </c:pt>
                <c:pt idx="457">
                  <c:v>21.390004821716719</c:v>
                </c:pt>
                <c:pt idx="458">
                  <c:v>21.810702563993164</c:v>
                </c:pt>
                <c:pt idx="459">
                  <c:v>22.237724571214475</c:v>
                </c:pt>
                <c:pt idx="460">
                  <c:v>22.671119046690205</c:v>
                </c:pt>
                <c:pt idx="461">
                  <c:v>23.110933442762505</c:v>
                </c:pt>
                <c:pt idx="462">
                  <c:v>23.557214429366905</c:v>
                </c:pt>
                <c:pt idx="463">
                  <c:v>24.010007862327988</c:v>
                </c:pt>
                <c:pt idx="464">
                  <c:v>24.46935875140192</c:v>
                </c:pt>
                <c:pt idx="465">
                  <c:v>24.93531122807768</c:v>
                </c:pt>
                <c:pt idx="466">
                  <c:v>25.407908513149621</c:v>
                </c:pt>
                <c:pt idx="467">
                  <c:v>25.88719288407416</c:v>
                </c:pt>
                <c:pt idx="468">
                  <c:v>26.373205642123803</c:v>
                </c:pt>
                <c:pt idx="469">
                  <c:v>26.865987079352053</c:v>
                </c:pt>
                <c:pt idx="470">
                  <c:v>27.365576445383326</c:v>
                </c:pt>
                <c:pt idx="471">
                  <c:v>27.872011914042105</c:v>
                </c:pt>
                <c:pt idx="472">
                  <c:v>28.385330549836006</c:v>
                </c:pt>
                <c:pt idx="473">
                  <c:v>28.905568274308081</c:v>
                </c:pt>
                <c:pt idx="474">
                  <c:v>29.432759832273391</c:v>
                </c:pt>
                <c:pt idx="475">
                  <c:v>29.966938757956104</c:v>
                </c:pt>
                <c:pt idx="476">
                  <c:v>30.508137341042886</c:v>
                </c:pt>
                <c:pt idx="477">
                  <c:v>31.056386592669316</c:v>
                </c:pt>
                <c:pt idx="478">
                  <c:v>31.611716211356086</c:v>
                </c:pt>
                <c:pt idx="479">
                  <c:v>32.174154548912107</c:v>
                </c:pt>
                <c:pt idx="480">
                  <c:v>32.743728576322155</c:v>
                </c:pt>
                <c:pt idx="481">
                  <c:v>33.320463849636781</c:v>
                </c:pt>
                <c:pt idx="482">
                  <c:v>33.904384475882559</c:v>
                </c:pt>
                <c:pt idx="483">
                  <c:v>34.495513079011424</c:v>
                </c:pt>
                <c:pt idx="484">
                  <c:v>35.093870765907482</c:v>
                </c:pt>
                <c:pt idx="485">
                  <c:v>35.699477092470545</c:v>
                </c:pt>
                <c:pt idx="486">
                  <c:v>36.312350029795795</c:v>
                </c:pt>
                <c:pt idx="487">
                  <c:v>36.932505930468913</c:v>
                </c:pt>
                <c:pt idx="488">
                  <c:v>37.559959494996903</c:v>
                </c:pt>
                <c:pt idx="489">
                  <c:v>38.194723738394465</c:v>
                </c:pt>
                <c:pt idx="490">
                  <c:v>38.836809956946382</c:v>
                </c:pt>
                <c:pt idx="491">
                  <c:v>39.486227695166662</c:v>
                </c:pt>
                <c:pt idx="492">
                  <c:v>40.142984712975149</c:v>
                </c:pt>
                <c:pt idx="493">
                  <c:v>40.80708695311268</c:v>
                </c:pt>
                <c:pt idx="494">
                  <c:v>41.478538508816186</c:v>
                </c:pt>
                <c:pt idx="495">
                  <c:v>42.15734159177503</c:v>
                </c:pt>
                <c:pt idx="496">
                  <c:v>42.843496500390309</c:v>
                </c:pt>
                <c:pt idx="497">
                  <c:v>43.537001588359111</c:v>
                </c:pt>
                <c:pt idx="498">
                  <c:v>44.237853233605335</c:v>
                </c:pt>
                <c:pt idx="499">
                  <c:v>44.946045807579438</c:v>
                </c:pt>
                <c:pt idx="500">
                  <c:v>45.661571644949547</c:v>
                </c:pt>
                <c:pt idx="501">
                  <c:v>46.384421013705762</c:v>
                </c:pt>
                <c:pt idx="502">
                  <c:v>47.114582085700626</c:v>
                </c:pt>
                <c:pt idx="503">
                  <c:v>47.852040907648146</c:v>
                </c:pt>
                <c:pt idx="504">
                  <c:v>48.596781372603864</c:v>
                </c:pt>
                <c:pt idx="505">
                  <c:v>49.348785191948991</c:v>
                </c:pt>
                <c:pt idx="506">
                  <c:v>50.108031867900969</c:v>
                </c:pt>
                <c:pt idx="507">
                  <c:v>50.874498666573501</c:v>
                </c:pt>
                <c:pt idx="508">
                  <c:v>51.648160591608757</c:v>
                </c:pt>
                <c:pt idx="509">
                  <c:v>52.428990358404562</c:v>
                </c:pt>
                <c:pt idx="510">
                  <c:v>53.216958368959126</c:v>
                </c:pt>
                <c:pt idx="511">
                  <c:v>54.01203268735641</c:v>
                </c:pt>
                <c:pt idx="512">
                  <c:v>54.814179015914412</c:v>
                </c:pt>
                <c:pt idx="513">
                  <c:v>55.62336067201943</c:v>
                </c:pt>
                <c:pt idx="514">
                  <c:v>56.439538565668137</c:v>
                </c:pt>
                <c:pt idx="515">
                  <c:v>57.262671177740856</c:v>
                </c:pt>
                <c:pt idx="516">
                  <c:v>58.092714539027213</c:v>
                </c:pt>
                <c:pt idx="517">
                  <c:v>58.929622210027496</c:v>
                </c:pt>
                <c:pt idx="518">
                  <c:v>59.77334526155061</c:v>
                </c:pt>
                <c:pt idx="519">
                  <c:v>60.623832256131323</c:v>
                </c:pt>
                <c:pt idx="520">
                  <c:v>61.481029230287994</c:v>
                </c:pt>
                <c:pt idx="521">
                  <c:v>62.344879677642389</c:v>
                </c:pt>
                <c:pt idx="522">
                  <c:v>63.2153245329227</c:v>
                </c:pt>
                <c:pt idx="523">
                  <c:v>64.092302156870744</c:v>
                </c:pt>
                <c:pt idx="524">
                  <c:v>64.975748322074168</c:v>
                </c:pt>
                <c:pt idx="525">
                  <c:v>65.865596199743933</c:v>
                </c:pt>
                <c:pt idx="526">
                  <c:v>66.7617763474572</c:v>
                </c:pt>
                <c:pt idx="527">
                  <c:v>67.664216697885522</c:v>
                </c:pt>
                <c:pt idx="528">
                  <c:v>68.57284254852766</c:v>
                </c:pt>
                <c:pt idx="529">
                  <c:v>69.487576552466422</c:v>
                </c:pt>
                <c:pt idx="530">
                  <c:v>70.408338710167698</c:v>
                </c:pt>
                <c:pt idx="531">
                  <c:v>71.335046362340691</c:v>
                </c:pt>
                <c:pt idx="532">
                  <c:v>72.267614183876859</c:v>
                </c:pt>
                <c:pt idx="533">
                  <c:v>73.205954178885207</c:v>
                </c:pt>
                <c:pt idx="534">
                  <c:v>74.149975676840867</c:v>
                </c:pt>
                <c:pt idx="535">
                  <c:v>75.0995853298638</c:v>
                </c:pt>
                <c:pt idx="536">
                  <c:v>76.054687111143508</c:v>
                </c:pt>
                <c:pt idx="537">
                  <c:v>77.015182314525418</c:v>
                </c:pt>
                <c:pt idx="538">
                  <c:v>77.980969555274143</c:v>
                </c:pt>
                <c:pt idx="539">
                  <c:v>78.951944772028114</c:v>
                </c:pt>
                <c:pt idx="540">
                  <c:v>79.92800122995942</c:v>
                </c:pt>
                <c:pt idx="541">
                  <c:v>80.909029525152675</c:v>
                </c:pt>
                <c:pt idx="542">
                  <c:v>81.894917590215428</c:v>
                </c:pt>
                <c:pt idx="543">
                  <c:v>82.88555070113253</c:v>
                </c:pt>
                <c:pt idx="544">
                  <c:v>83.880811485376029</c:v>
                </c:pt>
                <c:pt idx="545">
                  <c:v>84.880579931281787</c:v>
                </c:pt>
                <c:pt idx="546">
                  <c:v>85.884733398702693</c:v>
                </c:pt>
                <c:pt idx="547">
                  <c:v>86.893146630949019</c:v>
                </c:pt>
                <c:pt idx="548">
                  <c:v>87.905691768023843</c:v>
                </c:pt>
                <c:pt idx="549">
                  <c:v>88.922238361162925</c:v>
                </c:pt>
                <c:pt idx="550">
                  <c:v>89.942653388685798</c:v>
                </c:pt>
                <c:pt idx="551">
                  <c:v>90.966801273165544</c:v>
                </c:pt>
                <c:pt idx="552">
                  <c:v>91.994543899923173</c:v>
                </c:pt>
                <c:pt idx="553">
                  <c:v>93.025740636852035</c:v>
                </c:pt>
                <c:pt idx="554">
                  <c:v>94.060248355576832</c:v>
                </c:pt>
                <c:pt idx="555">
                  <c:v>95.097921453951457</c:v>
                </c:pt>
                <c:pt idx="556">
                  <c:v>96.138611879898349</c:v>
                </c:pt>
                <c:pt idx="557">
                  <c:v>97.182169156591868</c:v>
                </c:pt>
                <c:pt idx="558">
                  <c:v>98.228440408987311</c:v>
                </c:pt>
                <c:pt idx="559">
                  <c:v>99.27727039169595</c:v>
                </c:pt>
                <c:pt idx="560">
                  <c:v>100.32850151820624</c:v>
                </c:pt>
                <c:pt idx="561">
                  <c:v>101.38197389145016</c:v>
                </c:pt>
                <c:pt idx="562">
                  <c:v>102.43752533571285</c:v>
                </c:pt>
                <c:pt idx="563">
                  <c:v>103.49499142988273</c:v>
                </c:pt>
                <c:pt idx="564">
                  <c:v>104.55420554203914</c:v>
                </c:pt>
                <c:pt idx="565">
                  <c:v>105.61499886537237</c:v>
                </c:pt>
                <c:pt idx="566">
                  <c:v>106.67720045543128</c:v>
                </c:pt>
                <c:pt idx="567">
                  <c:v>107.74063726869279</c:v>
                </c:pt>
                <c:pt idx="568">
                  <c:v>108.80513420244515</c:v>
                </c:pt>
                <c:pt idx="569">
                  <c:v>109.87051413597837</c:v>
                </c:pt>
                <c:pt idx="570">
                  <c:v>110.93659797307211</c:v>
                </c:pt>
                <c:pt idx="571">
                  <c:v>112.00320468577186</c:v>
                </c:pt>
                <c:pt idx="572">
                  <c:v>113.07015135944297</c:v>
                </c:pt>
                <c:pt idx="573">
                  <c:v>114.13725323909055</c:v>
                </c:pt>
                <c:pt idx="574">
                  <c:v>115.20432377693366</c:v>
                </c:pt>
                <c:pt idx="575">
                  <c:v>116.27117468122</c:v>
                </c:pt>
                <c:pt idx="576">
                  <c:v>117.33761596626734</c:v>
                </c:pt>
                <c:pt idx="577">
                  <c:v>118.40345600371654</c:v>
                </c:pt>
                <c:pt idx="578">
                  <c:v>119.46850157498049</c:v>
                </c:pt>
                <c:pt idx="579">
                  <c:v>120.53255792487192</c:v>
                </c:pt>
                <c:pt idx="580">
                  <c:v>121.59542881639277</c:v>
                </c:pt>
                <c:pt idx="581">
                  <c:v>122.65691658666627</c:v>
                </c:pt>
                <c:pt idx="582">
                  <c:v>123.71682220399286</c:v>
                </c:pt>
                <c:pt idx="583">
                  <c:v>124.77494532600907</c:v>
                </c:pt>
                <c:pt idx="584">
                  <c:v>125.83108435892879</c:v>
                </c:pt>
                <c:pt idx="585">
                  <c:v>126.88503651784475</c:v>
                </c:pt>
                <c:pt idx="586">
                  <c:v>127.93659788806742</c:v>
                </c:pt>
                <c:pt idx="587">
                  <c:v>128.98556348747775</c:v>
                </c:pt>
                <c:pt idx="588">
                  <c:v>130.03172732986926</c:v>
                </c:pt>
                <c:pt idx="589">
                  <c:v>131.07488248925441</c:v>
                </c:pt>
                <c:pt idx="590">
                  <c:v>132.11482116510876</c:v>
                </c:pt>
                <c:pt idx="591">
                  <c:v>133.15133474852669</c:v>
                </c:pt>
                <c:pt idx="592">
                  <c:v>134.18421388926023</c:v>
                </c:pt>
                <c:pt idx="593">
                  <c:v>135.21324856361358</c:v>
                </c:pt>
                <c:pt idx="594">
                  <c:v>136.23822814316327</c:v>
                </c:pt>
                <c:pt idx="595">
                  <c:v>137.25894146427464</c:v>
                </c:pt>
                <c:pt idx="596">
                  <c:v>138.27517689838393</c:v>
                </c:pt>
                <c:pt idx="597">
                  <c:v>139.2867224230144</c:v>
                </c:pt>
                <c:pt idx="598">
                  <c:v>140.29336569349479</c:v>
                </c:pt>
                <c:pt idx="599">
                  <c:v>141.2948941153474</c:v>
                </c:pt>
                <c:pt idx="600">
                  <c:v>142.29109491731245</c:v>
                </c:pt>
                <c:pt idx="601">
                  <c:v>143.28175522497446</c:v>
                </c:pt>
                <c:pt idx="602">
                  <c:v>144.2666621349567</c:v>
                </c:pt>
                <c:pt idx="603">
                  <c:v>145.24560278964788</c:v>
                </c:pt>
                <c:pt idx="604">
                  <c:v>146.21836445242602</c:v>
                </c:pt>
                <c:pt idx="605">
                  <c:v>147.18473458334239</c:v>
                </c:pt>
                <c:pt idx="606">
                  <c:v>148.14450091522957</c:v>
                </c:pt>
                <c:pt idx="607">
                  <c:v>149.09745153019551</c:v>
                </c:pt>
                <c:pt idx="608">
                  <c:v>150.04337493646645</c:v>
                </c:pt>
                <c:pt idx="609">
                  <c:v>150.98206014553986</c:v>
                </c:pt>
                <c:pt idx="610">
                  <c:v>151.91329674960912</c:v>
                </c:pt>
                <c:pt idx="611">
                  <c:v>152.83687499922033</c:v>
                </c:pt>
                <c:pt idx="612">
                  <c:v>153.75258588112226</c:v>
                </c:pt>
                <c:pt idx="613">
                  <c:v>154.66022119626919</c:v>
                </c:pt>
                <c:pt idx="614">
                  <c:v>155.5595736379365</c:v>
                </c:pt>
                <c:pt idx="615">
                  <c:v>156.45043686990837</c:v>
                </c:pt>
                <c:pt idx="616">
                  <c:v>157.33260560469714</c:v>
                </c:pt>
                <c:pt idx="617">
                  <c:v>158.20587568175262</c:v>
                </c:pt>
                <c:pt idx="618">
                  <c:v>159.0700441456207</c:v>
                </c:pt>
                <c:pt idx="619">
                  <c:v>159.92490932400923</c:v>
                </c:pt>
                <c:pt idx="620">
                  <c:v>160.77027090571983</c:v>
                </c:pt>
                <c:pt idx="621">
                  <c:v>161.60593001840343</c:v>
                </c:pt>
                <c:pt idx="622">
                  <c:v>162.43168930609795</c:v>
                </c:pt>
                <c:pt idx="623">
                  <c:v>163.24735300650588</c:v>
                </c:pt>
                <c:pt idx="624">
                  <c:v>164.05272702796955</c:v>
                </c:pt>
                <c:pt idx="625">
                  <c:v>164.84761902610225</c:v>
                </c:pt>
                <c:pt idx="626">
                  <c:v>165.63183848003271</c:v>
                </c:pt>
                <c:pt idx="627">
                  <c:v>166.40519676822112</c:v>
                </c:pt>
                <c:pt idx="628">
                  <c:v>167.16750724380441</c:v>
                </c:pt>
                <c:pt idx="629">
                  <c:v>167.91858530942903</c:v>
                </c:pt>
                <c:pt idx="630">
                  <c:v>168.65824849152906</c:v>
                </c:pt>
                <c:pt idx="631">
                  <c:v>169.38631651400851</c:v>
                </c:pt>
                <c:pt idx="632">
                  <c:v>170.10261137128543</c:v>
                </c:pt>
                <c:pt idx="633">
                  <c:v>170.80695740065752</c:v>
                </c:pt>
                <c:pt idx="634">
                  <c:v>171.49918135394725</c:v>
                </c:pt>
                <c:pt idx="635">
                  <c:v>172.17911246838625</c:v>
                </c:pt>
                <c:pt idx="636">
                  <c:v>172.84658253669829</c:v>
                </c:pt>
                <c:pt idx="637">
                  <c:v>173.50142597634058</c:v>
                </c:pt>
                <c:pt idx="638">
                  <c:v>174.14347989786356</c:v>
                </c:pt>
                <c:pt idx="639">
                  <c:v>174.77258417234992</c:v>
                </c:pt>
                <c:pt idx="640">
                  <c:v>175.38858149789368</c:v>
                </c:pt>
                <c:pt idx="641">
                  <c:v>175.99131746508056</c:v>
                </c:pt>
                <c:pt idx="642">
                  <c:v>176.58064062143197</c:v>
                </c:pt>
                <c:pt idx="643">
                  <c:v>177.1564025347746</c:v>
                </c:pt>
                <c:pt idx="644">
                  <c:v>177.71845785549863</c:v>
                </c:pt>
                <c:pt idx="645">
                  <c:v>178.26666437766826</c:v>
                </c:pt>
                <c:pt idx="646">
                  <c:v>178.80088309894822</c:v>
                </c:pt>
                <c:pt idx="647">
                  <c:v>179.32097827931125</c:v>
                </c:pt>
                <c:pt idx="648">
                  <c:v>179.82681749849183</c:v>
                </c:pt>
                <c:pt idx="649">
                  <c:v>180.31827171215184</c:v>
                </c:pt>
                <c:pt idx="650">
                  <c:v>180.79521530672523</c:v>
                </c:pt>
                <c:pt idx="651">
                  <c:v>181.25752615290872</c:v>
                </c:pt>
                <c:pt idx="652">
                  <c:v>181.70508565776709</c:v>
                </c:pt>
                <c:pt idx="653">
                  <c:v>182.13777881542114</c:v>
                </c:pt>
                <c:pt idx="654">
                  <c:v>182.55549425628914</c:v>
                </c:pt>
                <c:pt idx="655">
                  <c:v>182.95812429485127</c:v>
                </c:pt>
                <c:pt idx="656">
                  <c:v>183.34556497590884</c:v>
                </c:pt>
                <c:pt idx="657">
                  <c:v>183.71771611931038</c:v>
                </c:pt>
                <c:pt idx="658">
                  <c:v>184.07448136311783</c:v>
                </c:pt>
                <c:pt idx="659">
                  <c:v>184.41576820518625</c:v>
                </c:pt>
                <c:pt idx="660">
                  <c:v>184.74148804313296</c:v>
                </c:pt>
                <c:pt idx="661">
                  <c:v>185.05155621267048</c:v>
                </c:pt>
                <c:pt idx="662">
                  <c:v>185.34589202428174</c:v>
                </c:pt>
                <c:pt idx="663">
                  <c:v>185.6244187982137</c:v>
                </c:pt>
                <c:pt idx="664">
                  <c:v>185.88706389776945</c:v>
                </c:pt>
                <c:pt idx="665">
                  <c:v>186.13375876087756</c:v>
                </c:pt>
                <c:pt idx="666">
                  <c:v>186.36443892992025</c:v>
                </c:pt>
                <c:pt idx="667">
                  <c:v>186.57904407980175</c:v>
                </c:pt>
                <c:pt idx="668">
                  <c:v>186.77751804423966</c:v>
                </c:pt>
                <c:pt idx="669">
                  <c:v>186.95980884026383</c:v>
                </c:pt>
                <c:pt idx="670">
                  <c:v>187.12586869090714</c:v>
                </c:pt>
                <c:pt idx="671">
                  <c:v>187.27565404607469</c:v>
                </c:pt>
                <c:pt idx="672">
                  <c:v>187.40912560157875</c:v>
                </c:pt>
                <c:pt idx="673">
                  <c:v>187.52624831632735</c:v>
                </c:pt>
                <c:pt idx="674">
                  <c:v>187.62699142765638</c:v>
                </c:pt>
                <c:pt idx="675">
                  <c:v>187.71132846479574</c:v>
                </c:pt>
                <c:pt idx="676">
                  <c:v>187.7792372604612</c:v>
                </c:pt>
                <c:pt idx="677">
                  <c:v>187.83069996056506</c:v>
                </c:pt>
                <c:pt idx="678">
                  <c:v>187.86570303203908</c:v>
                </c:pt>
                <c:pt idx="679">
                  <c:v>187.88423726876587</c:v>
                </c:pt>
                <c:pt idx="680">
                  <c:v>187.8862977956141</c:v>
                </c:pt>
                <c:pt idx="681">
                  <c:v>187.87188407057567</c:v>
                </c:pt>
                <c:pt idx="682">
                  <c:v>187.84099988500338</c:v>
                </c:pt>
                <c:pt idx="683">
                  <c:v>187.79365336194883</c:v>
                </c:pt>
                <c:pt idx="684">
                  <c:v>187.72985695260158</c:v>
                </c:pt>
                <c:pt idx="685">
                  <c:v>187.64962743083223</c:v>
                </c:pt>
                <c:pt idx="686">
                  <c:v>187.55298588584182</c:v>
                </c:pt>
                <c:pt idx="687">
                  <c:v>187.43995771292302</c:v>
                </c:pt>
                <c:pt idx="688">
                  <c:v>187.31057260233825</c:v>
                </c:pt>
                <c:pt idx="689">
                  <c:v>187.16486452632159</c:v>
                </c:pt>
                <c:pt idx="690">
                  <c:v>187.00287172421275</c:v>
                </c:pt>
                <c:pt idx="691">
                  <c:v>186.82463668573155</c:v>
                </c:pt>
                <c:pt idx="692">
                  <c:v>186.63020613240425</c:v>
                </c:pt>
                <c:pt idx="693">
                  <c:v>186.41963099715173</c:v>
                </c:pt>
                <c:pt idx="694">
                  <c:v>186.19296640205309</c:v>
                </c:pt>
                <c:pt idx="695">
                  <c:v>185.95027163429802</c:v>
                </c:pt>
                <c:pt idx="696">
                  <c:v>185.69161012034195</c:v>
                </c:pt>
                <c:pt idx="697">
                  <c:v>185.41704939828082</c:v>
                </c:pt>
                <c:pt idx="698">
                  <c:v>185.12666108846153</c:v>
                </c:pt>
                <c:pt idx="699">
                  <c:v>184.82052086234623</c:v>
                </c:pt>
                <c:pt idx="700">
                  <c:v>184.49870840964942</c:v>
                </c:pt>
                <c:pt idx="701">
                  <c:v>184.16130740376786</c:v>
                </c:pt>
                <c:pt idx="702">
                  <c:v>183.80840546552409</c:v>
                </c:pt>
                <c:pt idx="703">
                  <c:v>183.44009412524591</c:v>
                </c:pt>
                <c:pt idx="704">
                  <c:v>183.05646878320442</c:v>
                </c:pt>
                <c:pt idx="705">
                  <c:v>182.65762866843477</c:v>
                </c:pt>
                <c:pt idx="706">
                  <c:v>182.24367679596438</c:v>
                </c:pt>
                <c:pt idx="707">
                  <c:v>181.81471992247469</c:v>
                </c:pt>
                <c:pt idx="708">
                  <c:v>181.3708685004228</c:v>
                </c:pt>
                <c:pt idx="709">
                  <c:v>180.9122366306508</c:v>
                </c:pt>
                <c:pt idx="710">
                  <c:v>180.43894201351122</c:v>
                </c:pt>
                <c:pt idx="711">
                  <c:v>179.95110589853803</c:v>
                </c:pt>
                <c:pt idx="712">
                  <c:v>179.44885303269288</c:v>
                </c:pt>
                <c:pt idx="713">
                  <c:v>178.93231160721822</c:v>
                </c:pt>
                <c:pt idx="714">
                  <c:v>178.40161320312805</c:v>
                </c:pt>
                <c:pt idx="715">
                  <c:v>177.8568927353698</c:v>
                </c:pt>
                <c:pt idx="716">
                  <c:v>177.2982883956895</c:v>
                </c:pt>
                <c:pt idx="717">
                  <c:v>176.72594159423471</c:v>
                </c:pt>
                <c:pt idx="718">
                  <c:v>176.13999689992974</c:v>
                </c:pt>
                <c:pt idx="719">
                  <c:v>175.54060197965794</c:v>
                </c:pt>
                <c:pt idx="720">
                  <c:v>174.92790753628697</c:v>
                </c:pt>
                <c:pt idx="721">
                  <c:v>174.30206724557399</c:v>
                </c:pt>
                <c:pt idx="722">
                  <c:v>173.66323769198689</c:v>
                </c:pt>
                <c:pt idx="723">
                  <c:v>173.0115783034795</c:v>
                </c:pt>
                <c:pt idx="724">
                  <c:v>172.34725128525878</c:v>
                </c:pt>
                <c:pt idx="725">
                  <c:v>171.67042155258227</c:v>
                </c:pt>
                <c:pt idx="726">
                  <c:v>170.98125666262507</c:v>
                </c:pt>
                <c:pt idx="727">
                  <c:v>170.27992674545507</c:v>
                </c:pt>
                <c:pt idx="728">
                  <c:v>169.56660443415694</c:v>
                </c:pt>
                <c:pt idx="729">
                  <c:v>168.84146479414449</c:v>
                </c:pt>
                <c:pt idx="730">
                  <c:v>168.10468525170165</c:v>
                </c:pt>
                <c:pt idx="731">
                  <c:v>167.35644552179383</c:v>
                </c:pt>
                <c:pt idx="732">
                  <c:v>166.59692753518908</c:v>
                </c:pt>
                <c:pt idx="733">
                  <c:v>165.82631536493193</c:v>
                </c:pt>
                <c:pt idx="734">
                  <c:v>165.04479515221027</c:v>
                </c:pt>
                <c:pt idx="735">
                  <c:v>164.25255503165738</c:v>
                </c:pt>
                <c:pt idx="736">
                  <c:v>163.44978505613096</c:v>
                </c:pt>
                <c:pt idx="737">
                  <c:v>162.63667712101099</c:v>
                </c:pt>
                <c:pt idx="738">
                  <c:v>161.81342488805825</c:v>
                </c:pt>
                <c:pt idx="739">
                  <c:v>160.98022370887628</c:v>
                </c:pt>
                <c:pt idx="740">
                  <c:v>160.13727054801794</c:v>
                </c:pt>
                <c:pt idx="741">
                  <c:v>159.28476390577976</c:v>
                </c:pt>
                <c:pt idx="742">
                  <c:v>158.42290374072516</c:v>
                </c:pt>
                <c:pt idx="743">
                  <c:v>157.55189139197955</c:v>
                </c:pt>
                <c:pt idx="744">
                  <c:v>156.67192950133884</c:v>
                </c:pt>
                <c:pt idx="745">
                  <c:v>155.78322193523286</c:v>
                </c:pt>
                <c:pt idx="746">
                  <c:v>154.88597370658636</c:v>
                </c:pt>
                <c:pt idx="747">
                  <c:v>153.98039089661822</c:v>
                </c:pt>
                <c:pt idx="748">
                  <c:v>153.06668057662105</c:v>
                </c:pt>
                <c:pt idx="749">
                  <c:v>152.14505072976141</c:v>
                </c:pt>
                <c:pt idx="750">
                  <c:v>151.21571017294266</c:v>
                </c:pt>
                <c:pt idx="751">
                  <c:v>150.27886847876979</c:v>
                </c:pt>
                <c:pt idx="752">
                  <c:v>149.33473589765785</c:v>
                </c:pt>
                <c:pt idx="753">
                  <c:v>148.38352328012292</c:v>
                </c:pt>
                <c:pt idx="754">
                  <c:v>147.42544199929557</c:v>
                </c:pt>
                <c:pt idx="755">
                  <c:v>146.4607038736965</c:v>
                </c:pt>
                <c:pt idx="756">
                  <c:v>145.48952109031237</c:v>
                </c:pt>
                <c:pt idx="757">
                  <c:v>144.51210612801086</c:v>
                </c:pt>
                <c:pt idx="758">
                  <c:v>143.5286716813327</c:v>
                </c:pt>
                <c:pt idx="759">
                  <c:v>142.53943058469787</c:v>
                </c:pt>
                <c:pt idx="760">
                  <c:v>141.54459573706359</c:v>
                </c:pt>
                <c:pt idx="761">
                  <c:v>140.54438002706959</c:v>
                </c:pt>
                <c:pt idx="762">
                  <c:v>139.53899625870739</c:v>
                </c:pt>
                <c:pt idx="763">
                  <c:v>138.52865707754842</c:v>
                </c:pt>
                <c:pt idx="764">
                  <c:v>137.51357489756595</c:v>
                </c:pt>
                <c:pt idx="765">
                  <c:v>136.49396182858462</c:v>
                </c:pt>
                <c:pt idx="766">
                  <c:v>135.47002960439153</c:v>
                </c:pt>
                <c:pt idx="767">
                  <c:v>134.44198951154127</c:v>
                </c:pt>
                <c:pt idx="768">
                  <c:v>133.41005231888727</c:v>
                </c:pt>
                <c:pt idx="769">
                  <c:v>132.37442820787098</c:v>
                </c:pt>
                <c:pt idx="770">
                  <c:v>131.33532670359958</c:v>
                </c:pt>
                <c:pt idx="771">
                  <c:v>130.29295660674222</c:v>
                </c:pt>
                <c:pt idx="772">
                  <c:v>129.24752592627459</c:v>
                </c:pt>
                <c:pt idx="773">
                  <c:v>128.19924181309943</c:v>
                </c:pt>
                <c:pt idx="774">
                  <c:v>127.14831049457202</c:v>
                </c:pt>
                <c:pt idx="775">
                  <c:v>126.09493720995647</c:v>
                </c:pt>
                <c:pt idx="776">
                  <c:v>125.03932614684037</c:v>
                </c:pt>
                <c:pt idx="777">
                  <c:v>123.98168037853196</c:v>
                </c:pt>
                <c:pt idx="778">
                  <c:v>122.92220180246555</c:v>
                </c:pt>
                <c:pt idx="779">
                  <c:v>121.86109107963824</c:v>
                </c:pt>
                <c:pt idx="780">
                  <c:v>120.79854757510154</c:v>
                </c:pt>
                <c:pt idx="781">
                  <c:v>119.73476929952946</c:v>
                </c:pt>
                <c:pt idx="782">
                  <c:v>118.66995285188497</c:v>
                </c:pt>
                <c:pt idx="783">
                  <c:v>117.60429336320486</c:v>
                </c:pt>
                <c:pt idx="784">
                  <c:v>116.5379844415228</c:v>
                </c:pt>
                <c:pt idx="785">
                  <c:v>115.47121811794926</c:v>
                </c:pt>
                <c:pt idx="786">
                  <c:v>114.40418479392605</c:v>
                </c:pt>
                <c:pt idx="787">
                  <c:v>113.33707318967262</c:v>
                </c:pt>
                <c:pt idx="788">
                  <c:v>112.27007029384028</c:v>
                </c:pt>
                <c:pt idx="789">
                  <c:v>111.203361314389</c:v>
                </c:pt>
                <c:pt idx="790">
                  <c:v>110.13712963070198</c:v>
                </c:pt>
                <c:pt idx="791">
                  <c:v>109.07155674695049</c:v>
                </c:pt>
                <c:pt idx="792">
                  <c:v>108.00682224672227</c:v>
                </c:pt>
                <c:pt idx="793">
                  <c:v>106.94310374892474</c:v>
                </c:pt>
                <c:pt idx="794">
                  <c:v>105.88057686497362</c:v>
                </c:pt>
                <c:pt idx="795">
                  <c:v>104.81941515727748</c:v>
                </c:pt>
                <c:pt idx="796">
                  <c:v>103.7597900990264</c:v>
                </c:pt>
                <c:pt idx="797">
                  <c:v>102.70187103529331</c:v>
                </c:pt>
                <c:pt idx="798">
                  <c:v>101.64582514545516</c:v>
                </c:pt>
                <c:pt idx="799">
                  <c:v>100.59181740694007</c:v>
                </c:pt>
                <c:pt idx="800">
                  <c:v>99.540010560306143</c:v>
                </c:pt>
                <c:pt idx="801">
                  <c:v>98.490565075656406</c:v>
                </c:pt>
                <c:pt idx="802">
                  <c:v>97.443639120393357</c:v>
                </c:pt>
                <c:pt idx="803">
                  <c:v>96.399388528316706</c:v>
                </c:pt>
                <c:pt idx="804">
                  <c:v>95.357966770065417</c:v>
                </c:pt>
                <c:pt idx="805">
                  <c:v>94.319524924905835</c:v>
                </c:pt>
                <c:pt idx="806">
                  <c:v>93.284211653866123</c:v>
                </c:pt>
                <c:pt idx="807">
                  <c:v>92.252173174216352</c:v>
                </c:pt>
                <c:pt idx="808">
                  <c:v>91.223553235293011</c:v>
                </c:pt>
                <c:pt idx="809">
                  <c:v>90.198493095666123</c:v>
                </c:pt>
                <c:pt idx="810">
                  <c:v>89.177131501645377</c:v>
                </c:pt>
                <c:pt idx="811">
                  <c:v>88.159604667122522</c:v>
                </c:pt>
                <c:pt idx="812">
                  <c:v>87.146046254744533</c:v>
                </c:pt>
                <c:pt idx="813">
                  <c:v>86.136587358413252</c:v>
                </c:pt>
                <c:pt idx="814">
                  <c:v>85.131356487104952</c:v>
                </c:pt>
                <c:pt idx="815">
                  <c:v>84.130479550003187</c:v>
                </c:pt>
                <c:pt idx="816">
                  <c:v>83.134079842937751</c:v>
                </c:pt>
                <c:pt idx="817">
                  <c:v>82.142278036121297</c:v>
                </c:pt>
                <c:pt idx="818">
                  <c:v>81.155192163174945</c:v>
                </c:pt>
                <c:pt idx="819">
                  <c:v>80.172937611433341</c:v>
                </c:pt>
                <c:pt idx="820">
                  <c:v>79.195627113518881</c:v>
                </c:pt>
                <c:pt idx="821">
                  <c:v>78.223370740174317</c:v>
                </c:pt>
                <c:pt idx="822">
                  <c:v>77.256275894342323</c:v>
                </c:pt>
                <c:pt idx="823">
                  <c:v>76.294447306479839</c:v>
                </c:pt>
                <c:pt idx="824">
                  <c:v>75.337987031094372</c:v>
                </c:pt>
                <c:pt idx="825">
                  <c:v>74.386994444489289</c:v>
                </c:pt>
                <c:pt idx="826">
                  <c:v>73.441566243703875</c:v>
                </c:pt>
                <c:pt idx="827">
                  <c:v>72.501796446633904</c:v>
                </c:pt>
                <c:pt idx="828">
                  <c:v>71.567776393317914</c:v>
                </c:pt>
                <c:pt idx="829">
                  <c:v>70.639594748373099</c:v>
                </c:pt>
                <c:pt idx="830">
                  <c:v>69.717337504565904</c:v>
                </c:pt>
                <c:pt idx="831">
                  <c:v>68.801087987499429</c:v>
                </c:pt>
                <c:pt idx="832">
                  <c:v>67.890926861402207</c:v>
                </c:pt>
                <c:pt idx="833">
                  <c:v>66.98693213599968</c:v>
                </c:pt>
                <c:pt idx="834">
                  <c:v>66.089179174451374</c:v>
                </c:pt>
                <c:pt idx="835">
                  <c:v>65.197740702335153</c:v>
                </c:pt>
                <c:pt idx="836">
                  <c:v>64.312686817660037</c:v>
                </c:pt>
                <c:pt idx="837">
                  <c:v>63.434085001888498</c:v>
                </c:pt>
                <c:pt idx="838">
                  <c:v>62.562000131948928</c:v>
                </c:pt>
                <c:pt idx="839">
                  <c:v>61.696494493218587</c:v>
                </c:pt>
                <c:pt idx="840">
                  <c:v>60.837627793456818</c:v>
                </c:pt>
                <c:pt idx="841">
                  <c:v>59.98545717766838</c:v>
                </c:pt>
                <c:pt idx="842">
                  <c:v>59.140037243876336</c:v>
                </c:pt>
                <c:pt idx="843">
                  <c:v>58.301420059783005</c:v>
                </c:pt>
                <c:pt idx="844">
                  <c:v>57.469655180298915</c:v>
                </c:pt>
                <c:pt idx="845">
                  <c:v>56.644789665917152</c:v>
                </c:pt>
                <c:pt idx="846">
                  <c:v>55.82686810191251</c:v>
                </c:pt>
                <c:pt idx="847">
                  <c:v>55.01593261834298</c:v>
                </c:pt>
                <c:pt idx="848">
                  <c:v>54.212022910832104</c:v>
                </c:pt>
                <c:pt idx="849">
                  <c:v>53.41517626210964</c:v>
                </c:pt>
                <c:pt idx="850">
                  <c:v>52.625427564288508</c:v>
                </c:pt>
                <c:pt idx="851">
                  <c:v>51.842809341855869</c:v>
                </c:pt>
                <c:pt idx="852">
                  <c:v>51.067351775355057</c:v>
                </c:pt>
                <c:pt idx="853">
                  <c:v>50.299082725736739</c:v>
                </c:pt>
                <c:pt idx="854">
                  <c:v>49.538027759355955</c:v>
                </c:pt>
                <c:pt idx="855">
                  <c:v>48.784210173592534</c:v>
                </c:pt>
                <c:pt idx="856">
                  <c:v>48.037651023072371</c:v>
                </c:pt>
                <c:pt idx="857">
                  <c:v>47.298369146466271</c:v>
                </c:pt>
                <c:pt idx="858">
                  <c:v>46.566381193844109</c:v>
                </c:pt>
                <c:pt idx="859">
                  <c:v>45.841701654561135</c:v>
                </c:pt>
                <c:pt idx="860">
                  <c:v>45.124342885653981</c:v>
                </c:pt>
                <c:pt idx="861">
                  <c:v>44.414315140723431</c:v>
                </c:pt>
                <c:pt idx="862">
                  <c:v>43.711626599281303</c:v>
                </c:pt>
                <c:pt idx="863">
                  <c:v>43.016283396539208</c:v>
                </c:pt>
                <c:pt idx="864">
                  <c:v>42.328289653616203</c:v>
                </c:pt>
                <c:pt idx="865">
                  <c:v>41.64764750814318</c:v>
                </c:pt>
                <c:pt idx="866">
                  <c:v>40.974357145241889</c:v>
                </c:pt>
                <c:pt idx="867">
                  <c:v>40.308416828856011</c:v>
                </c:pt>
                <c:pt idx="868">
                  <c:v>39.649822933412665</c:v>
                </c:pt>
                <c:pt idx="869">
                  <c:v>38.998569975792321</c:v>
                </c:pt>
                <c:pt idx="870">
                  <c:v>38.354650647585331</c:v>
                </c:pt>
                <c:pt idx="871">
                  <c:v>37.718055847613783</c:v>
                </c:pt>
                <c:pt idx="872">
                  <c:v>37.088774714697202</c:v>
                </c:pt>
                <c:pt idx="873">
                  <c:v>36.466794660640964</c:v>
                </c:pt>
                <c:pt idx="874">
                  <c:v>35.852101403426666</c:v>
                </c:pt>
                <c:pt idx="875">
                  <c:v>35.244679000583574</c:v>
                </c:pt>
                <c:pt idx="876">
                  <c:v>34.644509882720861</c:v>
                </c:pt>
                <c:pt idx="877">
                  <c:v>34.051574887200388</c:v>
                </c:pt>
                <c:pt idx="878">
                  <c:v>33.46585329192996</c:v>
                </c:pt>
                <c:pt idx="879">
                  <c:v>32.887322849257657</c:v>
                </c:pt>
                <c:pt idx="880">
                  <c:v>32.315959819947572</c:v>
                </c:pt>
                <c:pt idx="881">
                  <c:v>31.751739007217832</c:v>
                </c:pt>
                <c:pt idx="882">
                  <c:v>31.194633790822433</c:v>
                </c:pt>
                <c:pt idx="883">
                  <c:v>30.644616161157835</c:v>
                </c:pt>
                <c:pt idx="884">
                  <c:v>30.101656753376478</c:v>
                </c:pt>
                <c:pt idx="885">
                  <c:v>29.565724881489231</c:v>
                </c:pt>
                <c:pt idx="886">
                  <c:v>29.03678857243905</c:v>
                </c:pt>
                <c:pt idx="887">
                  <c:v>28.514814600128741</c:v>
                </c:pt>
                <c:pt idx="888">
                  <c:v>27.999768519385846</c:v>
                </c:pt>
                <c:pt idx="889">
                  <c:v>27.491614699848061</c:v>
                </c:pt>
                <c:pt idx="890">
                  <c:v>26.990316359753042</c:v>
                </c:pt>
                <c:pt idx="891">
                  <c:v>26.495835599616427</c:v>
                </c:pt>
                <c:pt idx="892">
                  <c:v>26.008133435783051</c:v>
                </c:pt>
                <c:pt idx="893">
                  <c:v>25.527169833835575</c:v>
                </c:pt>
                <c:pt idx="894">
                  <c:v>25.052903741846286</c:v>
                </c:pt>
                <c:pt idx="895">
                  <c:v>24.585293123457195</c:v>
                </c:pt>
                <c:pt idx="896">
                  <c:v>24.124294990774608</c:v>
                </c:pt>
                <c:pt idx="897">
                  <c:v>23.669865437064445</c:v>
                </c:pt>
                <c:pt idx="898">
                  <c:v>23.221959669234856</c:v>
                </c:pt>
                <c:pt idx="899">
                  <c:v>22.780532040093387</c:v>
                </c:pt>
                <c:pt idx="900">
                  <c:v>22.345536080365978</c:v>
                </c:pt>
                <c:pt idx="901">
                  <c:v>21.916924530465661</c:v>
                </c:pt>
                <c:pt idx="902">
                  <c:v>21.494649371999216</c:v>
                </c:pt>
                <c:pt idx="903">
                  <c:v>21.07866185900032</c:v>
                </c:pt>
                <c:pt idx="904">
                  <c:v>20.668912548878186</c:v>
                </c:pt>
                <c:pt idx="905">
                  <c:v>20.265351333070956</c:v>
                </c:pt>
                <c:pt idx="906">
                  <c:v>19.867927467393823</c:v>
                </c:pt>
                <c:pt idx="907">
                  <c:v>19.476589602071712</c:v>
                </c:pt>
                <c:pt idx="908">
                  <c:v>19.091285811447264</c:v>
                </c:pt>
                <c:pt idx="909">
                  <c:v>18.711963623354897</c:v>
                </c:pt>
                <c:pt idx="910">
                  <c:v>18.338570048152363</c:v>
                </c:pt>
                <c:pt idx="911">
                  <c:v>17.971051607401105</c:v>
                </c:pt>
                <c:pt idx="912">
                  <c:v>17.609354362187968</c:v>
                </c:pt>
                <c:pt idx="913">
                  <c:v>17.253423941080271</c:v>
                </c:pt>
                <c:pt idx="914">
                  <c:v>16.903205567707111</c:v>
                </c:pt>
                <c:pt idx="915">
                  <c:v>16.558644087960253</c:v>
                </c:pt>
                <c:pt idx="916">
                  <c:v>16.219683996807873</c:v>
                </c:pt>
                <c:pt idx="917">
                  <c:v>15.886269464715163</c:v>
                </c:pt>
                <c:pt idx="918">
                  <c:v>15.558344363666135</c:v>
                </c:pt>
                <c:pt idx="919">
                  <c:v>15.235852292781063</c:v>
                </c:pt>
                <c:pt idx="920">
                  <c:v>14.91873660352473</c:v>
                </c:pt>
                <c:pt idx="921">
                  <c:v>14.606940424500543</c:v>
                </c:pt>
                <c:pt idx="922">
                  <c:v>14.300406685826607</c:v>
                </c:pt>
                <c:pt idx="923">
                  <c:v>13.999078143089253</c:v>
                </c:pt>
                <c:pt idx="924">
                  <c:v>13.702897400870809</c:v>
                </c:pt>
                <c:pt idx="925">
                  <c:v>13.411806935848107</c:v>
                </c:pt>
                <c:pt idx="926">
                  <c:v>13.125749119458701</c:v>
                </c:pt>
                <c:pt idx="927">
                  <c:v>12.844666240132362</c:v>
                </c:pt>
                <c:pt idx="928">
                  <c:v>12.568500525085216</c:v>
                </c:pt>
                <c:pt idx="929">
                  <c:v>12.297194161674822</c:v>
                </c:pt>
                <c:pt idx="930">
                  <c:v>12.030689318314192</c:v>
                </c:pt>
                <c:pt idx="931">
                  <c:v>11.768928164943553</c:v>
                </c:pt>
                <c:pt idx="932">
                  <c:v>11.511852893058725</c:v>
                </c:pt>
                <c:pt idx="933">
                  <c:v>11.259405735295097</c:v>
                </c:pt>
                <c:pt idx="934">
                  <c:v>11.011528984567027</c:v>
                </c:pt>
                <c:pt idx="935">
                  <c:v>10.768165012762074</c:v>
                </c:pt>
                <c:pt idx="936">
                  <c:v>10.529256288990357</c:v>
                </c:pt>
                <c:pt idx="937">
                  <c:v>10.294745397389171</c:v>
                </c:pt>
                <c:pt idx="938">
                  <c:v>10.064575054483502</c:v>
                </c:pt>
                <c:pt idx="939">
                  <c:v>9.8386881261033068</c:v>
                </c:pt>
                <c:pt idx="940">
                  <c:v>9.6170276438584743</c:v>
                </c:pt>
                <c:pt idx="941">
                  <c:v>9.3995368211729851</c:v>
                </c:pt>
                <c:pt idx="942">
                  <c:v>9.1861590688796539</c:v>
                </c:pt>
                <c:pt idx="943">
                  <c:v>8.9768380103773584</c:v>
                </c:pt>
                <c:pt idx="944">
                  <c:v>8.7715174963526881</c:v>
                </c:pt>
                <c:pt idx="945">
                  <c:v>8.5701416190682878</c:v>
                </c:pt>
                <c:pt idx="946">
                  <c:v>8.3726547262203681</c:v>
                </c:pt>
                <c:pt idx="947">
                  <c:v>8.1790014343678816</c:v>
                </c:pt>
                <c:pt idx="948">
                  <c:v>7.9891266419364682</c:v>
                </c:pt>
                <c:pt idx="949">
                  <c:v>7.8029755417999418</c:v>
                </c:pt>
                <c:pt idx="950">
                  <c:v>7.6204936334427282</c:v>
                </c:pt>
                <c:pt idx="951">
                  <c:v>7.441626734706559</c:v>
                </c:pt>
                <c:pt idx="952">
                  <c:v>7.2663209931250901</c:v>
                </c:pt>
                <c:pt idx="953">
                  <c:v>7.0945228968500684</c:v>
                </c:pt>
                <c:pt idx="954">
                  <c:v>6.9261792851731103</c:v>
                </c:pt>
                <c:pt idx="955">
                  <c:v>6.761237358646949</c:v>
                </c:pt>
                <c:pt idx="956">
                  <c:v>6.5996446888105753</c:v>
                </c:pt>
                <c:pt idx="957">
                  <c:v>6.4413492275224407</c:v>
                </c:pt>
                <c:pt idx="958">
                  <c:v>6.2862993159063043</c:v>
                </c:pt>
                <c:pt idx="959">
                  <c:v>6.1344436929143109</c:v>
                </c:pt>
                <c:pt idx="960">
                  <c:v>5.9857315035119649</c:v>
                </c:pt>
                <c:pt idx="961">
                  <c:v>5.8401123064899849</c:v>
                </c:pt>
                <c:pt idx="962">
                  <c:v>5.6975360819078311</c:v>
                </c:pt>
                <c:pt idx="963">
                  <c:v>5.5579532381741279</c:v>
                </c:pt>
                <c:pt idx="964">
                  <c:v>5.4213146187689487</c:v>
                </c:pt>
                <c:pt idx="965">
                  <c:v>5.2875715086134152</c:v>
                </c:pt>
                <c:pt idx="966">
                  <c:v>5.1566756400917981</c:v>
                </c:pt>
                <c:pt idx="967">
                  <c:v>5.0285791987315704</c:v>
                </c:pt>
                <c:pt idx="968">
                  <c:v>4.9032348285469336</c:v>
                </c:pt>
                <c:pt idx="969">
                  <c:v>4.7805956370513307</c:v>
                </c:pt>
                <c:pt idx="970">
                  <c:v>4.6606151999445666</c:v>
                </c:pt>
                <c:pt idx="971">
                  <c:v>4.543247565480268</c:v>
                </c:pt>
                <c:pt idx="972">
                  <c:v>4.4284472585193155</c:v>
                </c:pt>
                <c:pt idx="973">
                  <c:v>4.3161692842750945</c:v>
                </c:pt>
                <c:pt idx="974">
                  <c:v>4.2063691317563778</c:v>
                </c:pt>
                <c:pt idx="975">
                  <c:v>4.0990027769136335</c:v>
                </c:pt>
                <c:pt idx="976">
                  <c:v>3.9940266854947097</c:v>
                </c:pt>
                <c:pt idx="977">
                  <c:v>3.8913978156157727</c:v>
                </c:pt>
                <c:pt idx="978">
                  <c:v>3.7910736200534414</c:v>
                </c:pt>
                <c:pt idx="979">
                  <c:v>3.6930120482640474</c:v>
                </c:pt>
                <c:pt idx="980">
                  <c:v>3.5971715481360187</c:v>
                </c:pt>
                <c:pt idx="981">
                  <c:v>3.503511067481325</c:v>
                </c:pt>
                <c:pt idx="982">
                  <c:v>3.4119900552719709</c:v>
                </c:pt>
                <c:pt idx="983">
                  <c:v>3.322568462627534</c:v>
                </c:pt>
                <c:pt idx="984">
                  <c:v>3.2352067435596648</c:v>
                </c:pt>
                <c:pt idx="985">
                  <c:v>3.1498658554795562</c:v>
                </c:pt>
                <c:pt idx="986">
                  <c:v>3.0665072594743381</c:v>
                </c:pt>
                <c:pt idx="987">
                  <c:v>2.9850929203582566</c:v>
                </c:pt>
                <c:pt idx="988">
                  <c:v>2.9055853065046424</c:v>
                </c:pt>
                <c:pt idx="989">
                  <c:v>2.8279473894645122</c:v>
                </c:pt>
                <c:pt idx="990">
                  <c:v>2.7521426433776548</c:v>
                </c:pt>
                <c:pt idx="991">
                  <c:v>2.6781350441820555</c:v>
                </c:pt>
                <c:pt idx="992">
                  <c:v>2.6058890686274663</c:v>
                </c:pt>
                <c:pt idx="993">
                  <c:v>2.5353696930988376</c:v>
                </c:pt>
                <c:pt idx="994">
                  <c:v>2.4665423922554006</c:v>
                </c:pt>
                <c:pt idx="995">
                  <c:v>2.3993731374910188</c:v>
                </c:pt>
                <c:pt idx="996">
                  <c:v>2.3338283952214867</c:v>
                </c:pt>
                <c:pt idx="997">
                  <c:v>2.2698751250043325</c:v>
                </c:pt>
                <c:pt idx="998">
                  <c:v>2.2074807774966891</c:v>
                </c:pt>
                <c:pt idx="999">
                  <c:v>2.1466132922566739</c:v>
                </c:pt>
                <c:pt idx="1000">
                  <c:v>2.087241095393777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4E-E24F-8566-B5BC0BE61D84}"/>
            </c:ext>
          </c:extLst>
        </c:ser>
        <c:ser>
          <c:idx val="2"/>
          <c:order val="2"/>
          <c:tx>
            <c:strRef>
              <c:f>'Resol-Checker'!$D$21</c:f>
              <c:strCache>
                <c:ptCount val="1"/>
                <c:pt idx="0">
                  <c:v>Sum (Gauss)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'Resol-Checker'!$A$22:$A$1022</c:f>
              <c:numCache>
                <c:formatCode>General</c:formatCode>
                <c:ptCount val="1001"/>
                <c:pt idx="0">
                  <c:v>-8.9178789030241998E-2</c:v>
                </c:pt>
                <c:pt idx="1">
                  <c:v>-8.8900431452181516E-2</c:v>
                </c:pt>
                <c:pt idx="2">
                  <c:v>-8.8622073874121035E-2</c:v>
                </c:pt>
                <c:pt idx="3">
                  <c:v>-8.8343716296060554E-2</c:v>
                </c:pt>
                <c:pt idx="4">
                  <c:v>-8.8065358718000072E-2</c:v>
                </c:pt>
                <c:pt idx="5">
                  <c:v>-8.7787001139939591E-2</c:v>
                </c:pt>
                <c:pt idx="6">
                  <c:v>-8.750864356187911E-2</c:v>
                </c:pt>
                <c:pt idx="7">
                  <c:v>-8.7230285983818628E-2</c:v>
                </c:pt>
                <c:pt idx="8">
                  <c:v>-8.6951928405758147E-2</c:v>
                </c:pt>
                <c:pt idx="9">
                  <c:v>-8.6673570827697666E-2</c:v>
                </c:pt>
                <c:pt idx="10">
                  <c:v>-8.6395213249637184E-2</c:v>
                </c:pt>
                <c:pt idx="11">
                  <c:v>-8.6116855671576703E-2</c:v>
                </c:pt>
                <c:pt idx="12">
                  <c:v>-8.5838498093516222E-2</c:v>
                </c:pt>
                <c:pt idx="13">
                  <c:v>-8.556014051545574E-2</c:v>
                </c:pt>
                <c:pt idx="14">
                  <c:v>-8.5281782937395259E-2</c:v>
                </c:pt>
                <c:pt idx="15">
                  <c:v>-8.5003425359334778E-2</c:v>
                </c:pt>
                <c:pt idx="16">
                  <c:v>-8.4725067781274296E-2</c:v>
                </c:pt>
                <c:pt idx="17">
                  <c:v>-8.4446710203213815E-2</c:v>
                </c:pt>
                <c:pt idx="18">
                  <c:v>-8.4168352625153334E-2</c:v>
                </c:pt>
                <c:pt idx="19">
                  <c:v>-8.3889995047092852E-2</c:v>
                </c:pt>
                <c:pt idx="20">
                  <c:v>-8.3611637469032371E-2</c:v>
                </c:pt>
                <c:pt idx="21">
                  <c:v>-8.333327989097189E-2</c:v>
                </c:pt>
                <c:pt idx="22">
                  <c:v>-8.3054922312911408E-2</c:v>
                </c:pt>
                <c:pt idx="23">
                  <c:v>-8.2776564734850927E-2</c:v>
                </c:pt>
                <c:pt idx="24">
                  <c:v>-8.2498207156790446E-2</c:v>
                </c:pt>
                <c:pt idx="25">
                  <c:v>-8.2219849578729964E-2</c:v>
                </c:pt>
                <c:pt idx="26">
                  <c:v>-8.1941492000669483E-2</c:v>
                </c:pt>
                <c:pt idx="27">
                  <c:v>-8.1663134422609002E-2</c:v>
                </c:pt>
                <c:pt idx="28">
                  <c:v>-8.138477684454852E-2</c:v>
                </c:pt>
                <c:pt idx="29">
                  <c:v>-8.1106419266488039E-2</c:v>
                </c:pt>
                <c:pt idx="30">
                  <c:v>-8.0828061688427558E-2</c:v>
                </c:pt>
                <c:pt idx="31">
                  <c:v>-8.0549704110367076E-2</c:v>
                </c:pt>
                <c:pt idx="32">
                  <c:v>-8.0271346532306595E-2</c:v>
                </c:pt>
                <c:pt idx="33">
                  <c:v>-7.9992988954246114E-2</c:v>
                </c:pt>
                <c:pt idx="34">
                  <c:v>-7.9714631376185632E-2</c:v>
                </c:pt>
                <c:pt idx="35">
                  <c:v>-7.9436273798125151E-2</c:v>
                </c:pt>
                <c:pt idx="36">
                  <c:v>-7.915791622006467E-2</c:v>
                </c:pt>
                <c:pt idx="37">
                  <c:v>-7.8879558642004188E-2</c:v>
                </c:pt>
                <c:pt idx="38">
                  <c:v>-7.8601201063943707E-2</c:v>
                </c:pt>
                <c:pt idx="39">
                  <c:v>-7.8322843485883226E-2</c:v>
                </c:pt>
                <c:pt idx="40">
                  <c:v>-7.8044485907822744E-2</c:v>
                </c:pt>
                <c:pt idx="41">
                  <c:v>-7.7766128329762263E-2</c:v>
                </c:pt>
                <c:pt idx="42">
                  <c:v>-7.7487770751701782E-2</c:v>
                </c:pt>
                <c:pt idx="43">
                  <c:v>-7.72094131736413E-2</c:v>
                </c:pt>
                <c:pt idx="44">
                  <c:v>-7.6931055595580819E-2</c:v>
                </c:pt>
                <c:pt idx="45">
                  <c:v>-7.6652698017520338E-2</c:v>
                </c:pt>
                <c:pt idx="46">
                  <c:v>-7.6374340439459856E-2</c:v>
                </c:pt>
                <c:pt idx="47">
                  <c:v>-7.6095982861399375E-2</c:v>
                </c:pt>
                <c:pt idx="48">
                  <c:v>-7.5817625283338894E-2</c:v>
                </c:pt>
                <c:pt idx="49">
                  <c:v>-7.5539267705278412E-2</c:v>
                </c:pt>
                <c:pt idx="50">
                  <c:v>-7.5260910127217931E-2</c:v>
                </c:pt>
                <c:pt idx="51">
                  <c:v>-7.498255254915745E-2</c:v>
                </c:pt>
                <c:pt idx="52">
                  <c:v>-7.4704194971096968E-2</c:v>
                </c:pt>
                <c:pt idx="53">
                  <c:v>-7.4425837393036487E-2</c:v>
                </c:pt>
                <c:pt idx="54">
                  <c:v>-7.4147479814976006E-2</c:v>
                </c:pt>
                <c:pt idx="55">
                  <c:v>-7.3869122236915524E-2</c:v>
                </c:pt>
                <c:pt idx="56">
                  <c:v>-7.3590764658855043E-2</c:v>
                </c:pt>
                <c:pt idx="57">
                  <c:v>-7.3312407080794562E-2</c:v>
                </c:pt>
                <c:pt idx="58">
                  <c:v>-7.303404950273408E-2</c:v>
                </c:pt>
                <c:pt idx="59">
                  <c:v>-7.2755691924673599E-2</c:v>
                </c:pt>
                <c:pt idx="60">
                  <c:v>-7.2477334346613118E-2</c:v>
                </c:pt>
                <c:pt idx="61">
                  <c:v>-7.2198976768552636E-2</c:v>
                </c:pt>
                <c:pt idx="62">
                  <c:v>-7.1920619190492155E-2</c:v>
                </c:pt>
                <c:pt idx="63">
                  <c:v>-7.1642261612431674E-2</c:v>
                </c:pt>
                <c:pt idx="64">
                  <c:v>-7.1363904034371192E-2</c:v>
                </c:pt>
                <c:pt idx="65">
                  <c:v>-7.1085546456310711E-2</c:v>
                </c:pt>
                <c:pt idx="66">
                  <c:v>-7.080718887825023E-2</c:v>
                </c:pt>
                <c:pt idx="67">
                  <c:v>-7.0528831300189748E-2</c:v>
                </c:pt>
                <c:pt idx="68">
                  <c:v>-7.0250473722129267E-2</c:v>
                </c:pt>
                <c:pt idx="69">
                  <c:v>-6.9972116144068786E-2</c:v>
                </c:pt>
                <c:pt idx="70">
                  <c:v>-6.9693758566008304E-2</c:v>
                </c:pt>
                <c:pt idx="71">
                  <c:v>-6.9415400987947823E-2</c:v>
                </c:pt>
                <c:pt idx="72">
                  <c:v>-6.9137043409887342E-2</c:v>
                </c:pt>
                <c:pt idx="73">
                  <c:v>-6.885868583182686E-2</c:v>
                </c:pt>
                <c:pt idx="74">
                  <c:v>-6.8580328253766379E-2</c:v>
                </c:pt>
                <c:pt idx="75">
                  <c:v>-6.8301970675705898E-2</c:v>
                </c:pt>
                <c:pt idx="76">
                  <c:v>-6.8023613097645416E-2</c:v>
                </c:pt>
                <c:pt idx="77">
                  <c:v>-6.7745255519584935E-2</c:v>
                </c:pt>
                <c:pt idx="78">
                  <c:v>-6.7466897941524454E-2</c:v>
                </c:pt>
                <c:pt idx="79">
                  <c:v>-6.7188540363463972E-2</c:v>
                </c:pt>
                <c:pt idx="80">
                  <c:v>-6.6910182785403491E-2</c:v>
                </c:pt>
                <c:pt idx="81">
                  <c:v>-6.663182520734301E-2</c:v>
                </c:pt>
                <c:pt idx="82">
                  <c:v>-6.6353467629282528E-2</c:v>
                </c:pt>
                <c:pt idx="83">
                  <c:v>-6.6075110051222047E-2</c:v>
                </c:pt>
                <c:pt idx="84">
                  <c:v>-6.5796752473161565E-2</c:v>
                </c:pt>
                <c:pt idx="85">
                  <c:v>-6.5518394895101084E-2</c:v>
                </c:pt>
                <c:pt idx="86">
                  <c:v>-6.5240037317040603E-2</c:v>
                </c:pt>
                <c:pt idx="87">
                  <c:v>-6.4961679738980121E-2</c:v>
                </c:pt>
                <c:pt idx="88">
                  <c:v>-6.468332216091964E-2</c:v>
                </c:pt>
                <c:pt idx="89">
                  <c:v>-6.4404964582859159E-2</c:v>
                </c:pt>
                <c:pt idx="90">
                  <c:v>-6.4126607004798677E-2</c:v>
                </c:pt>
                <c:pt idx="91">
                  <c:v>-6.3848249426738196E-2</c:v>
                </c:pt>
                <c:pt idx="92">
                  <c:v>-6.3569891848677715E-2</c:v>
                </c:pt>
                <c:pt idx="93">
                  <c:v>-6.3291534270617233E-2</c:v>
                </c:pt>
                <c:pt idx="94">
                  <c:v>-6.3013176692556752E-2</c:v>
                </c:pt>
                <c:pt idx="95">
                  <c:v>-6.2734819114496271E-2</c:v>
                </c:pt>
                <c:pt idx="96">
                  <c:v>-6.2456461536435789E-2</c:v>
                </c:pt>
                <c:pt idx="97">
                  <c:v>-6.2178103958375308E-2</c:v>
                </c:pt>
                <c:pt idx="98">
                  <c:v>-6.1899746380314827E-2</c:v>
                </c:pt>
                <c:pt idx="99">
                  <c:v>-6.1621388802254345E-2</c:v>
                </c:pt>
                <c:pt idx="100">
                  <c:v>-6.1343031224193864E-2</c:v>
                </c:pt>
                <c:pt idx="101">
                  <c:v>-6.1064673646133383E-2</c:v>
                </c:pt>
                <c:pt idx="102">
                  <c:v>-6.0786316068072901E-2</c:v>
                </c:pt>
                <c:pt idx="103">
                  <c:v>-6.050795849001242E-2</c:v>
                </c:pt>
                <c:pt idx="104">
                  <c:v>-6.0229600911951939E-2</c:v>
                </c:pt>
                <c:pt idx="105">
                  <c:v>-5.9951243333891457E-2</c:v>
                </c:pt>
                <c:pt idx="106">
                  <c:v>-5.9672885755830976E-2</c:v>
                </c:pt>
                <c:pt idx="107">
                  <c:v>-5.9394528177770495E-2</c:v>
                </c:pt>
                <c:pt idx="108">
                  <c:v>-5.9116170599710013E-2</c:v>
                </c:pt>
                <c:pt idx="109">
                  <c:v>-5.8837813021649532E-2</c:v>
                </c:pt>
                <c:pt idx="110">
                  <c:v>-5.8559455443589051E-2</c:v>
                </c:pt>
                <c:pt idx="111">
                  <c:v>-5.8281097865528569E-2</c:v>
                </c:pt>
                <c:pt idx="112">
                  <c:v>-5.8002740287468088E-2</c:v>
                </c:pt>
                <c:pt idx="113">
                  <c:v>-5.7724382709407607E-2</c:v>
                </c:pt>
                <c:pt idx="114">
                  <c:v>-5.7446025131347125E-2</c:v>
                </c:pt>
                <c:pt idx="115">
                  <c:v>-5.7167667553286644E-2</c:v>
                </c:pt>
                <c:pt idx="116">
                  <c:v>-5.6889309975226163E-2</c:v>
                </c:pt>
                <c:pt idx="117">
                  <c:v>-5.6610952397165681E-2</c:v>
                </c:pt>
                <c:pt idx="118">
                  <c:v>-5.63325948191052E-2</c:v>
                </c:pt>
                <c:pt idx="119">
                  <c:v>-5.6054237241044719E-2</c:v>
                </c:pt>
                <c:pt idx="120">
                  <c:v>-5.5775879662984237E-2</c:v>
                </c:pt>
                <c:pt idx="121">
                  <c:v>-5.5497522084923756E-2</c:v>
                </c:pt>
                <c:pt idx="122">
                  <c:v>-5.5219164506863275E-2</c:v>
                </c:pt>
                <c:pt idx="123">
                  <c:v>-5.4940806928802793E-2</c:v>
                </c:pt>
                <c:pt idx="124">
                  <c:v>-5.4662449350742312E-2</c:v>
                </c:pt>
                <c:pt idx="125">
                  <c:v>-5.4384091772681831E-2</c:v>
                </c:pt>
                <c:pt idx="126">
                  <c:v>-5.4105734194621349E-2</c:v>
                </c:pt>
                <c:pt idx="127">
                  <c:v>-5.3827376616560868E-2</c:v>
                </c:pt>
                <c:pt idx="128">
                  <c:v>-5.3549019038500387E-2</c:v>
                </c:pt>
                <c:pt idx="129">
                  <c:v>-5.3270661460439905E-2</c:v>
                </c:pt>
                <c:pt idx="130">
                  <c:v>-5.2992303882379424E-2</c:v>
                </c:pt>
                <c:pt idx="131">
                  <c:v>-5.2713946304318943E-2</c:v>
                </c:pt>
                <c:pt idx="132">
                  <c:v>-5.2435588726258461E-2</c:v>
                </c:pt>
                <c:pt idx="133">
                  <c:v>-5.215723114819798E-2</c:v>
                </c:pt>
                <c:pt idx="134">
                  <c:v>-5.1878873570137499E-2</c:v>
                </c:pt>
                <c:pt idx="135">
                  <c:v>-5.1600515992077017E-2</c:v>
                </c:pt>
                <c:pt idx="136">
                  <c:v>-5.1322158414016536E-2</c:v>
                </c:pt>
                <c:pt idx="137">
                  <c:v>-5.1043800835956055E-2</c:v>
                </c:pt>
                <c:pt idx="138">
                  <c:v>-5.0765443257895573E-2</c:v>
                </c:pt>
                <c:pt idx="139">
                  <c:v>-5.0487085679835092E-2</c:v>
                </c:pt>
                <c:pt idx="140">
                  <c:v>-5.0208728101774611E-2</c:v>
                </c:pt>
                <c:pt idx="141">
                  <c:v>-4.9930370523714129E-2</c:v>
                </c:pt>
                <c:pt idx="142">
                  <c:v>-4.9652012945653648E-2</c:v>
                </c:pt>
                <c:pt idx="143">
                  <c:v>-4.9373655367593167E-2</c:v>
                </c:pt>
                <c:pt idx="144">
                  <c:v>-4.9095297789532685E-2</c:v>
                </c:pt>
                <c:pt idx="145">
                  <c:v>-4.8816940211472204E-2</c:v>
                </c:pt>
                <c:pt idx="146">
                  <c:v>-4.8538582633411723E-2</c:v>
                </c:pt>
                <c:pt idx="147">
                  <c:v>-4.8260225055351241E-2</c:v>
                </c:pt>
                <c:pt idx="148">
                  <c:v>-4.798186747729076E-2</c:v>
                </c:pt>
                <c:pt idx="149">
                  <c:v>-4.7703509899230279E-2</c:v>
                </c:pt>
                <c:pt idx="150">
                  <c:v>-4.7425152321169797E-2</c:v>
                </c:pt>
                <c:pt idx="151">
                  <c:v>-4.7146794743109316E-2</c:v>
                </c:pt>
                <c:pt idx="152">
                  <c:v>-4.6868437165048835E-2</c:v>
                </c:pt>
                <c:pt idx="153">
                  <c:v>-4.6590079586988353E-2</c:v>
                </c:pt>
                <c:pt idx="154">
                  <c:v>-4.6311722008927872E-2</c:v>
                </c:pt>
                <c:pt idx="155">
                  <c:v>-4.6033364430867391E-2</c:v>
                </c:pt>
                <c:pt idx="156">
                  <c:v>-4.5755006852806909E-2</c:v>
                </c:pt>
                <c:pt idx="157">
                  <c:v>-4.5476649274746428E-2</c:v>
                </c:pt>
                <c:pt idx="158">
                  <c:v>-4.5198291696685947E-2</c:v>
                </c:pt>
                <c:pt idx="159">
                  <c:v>-4.4919934118625465E-2</c:v>
                </c:pt>
                <c:pt idx="160">
                  <c:v>-4.4641576540564984E-2</c:v>
                </c:pt>
                <c:pt idx="161">
                  <c:v>-4.4363218962504503E-2</c:v>
                </c:pt>
                <c:pt idx="162">
                  <c:v>-4.4084861384444021E-2</c:v>
                </c:pt>
                <c:pt idx="163">
                  <c:v>-4.380650380638354E-2</c:v>
                </c:pt>
                <c:pt idx="164">
                  <c:v>-4.3528146228323059E-2</c:v>
                </c:pt>
                <c:pt idx="165">
                  <c:v>-4.3249788650262577E-2</c:v>
                </c:pt>
                <c:pt idx="166">
                  <c:v>-4.2971431072202096E-2</c:v>
                </c:pt>
                <c:pt idx="167">
                  <c:v>-4.2693073494141615E-2</c:v>
                </c:pt>
                <c:pt idx="168">
                  <c:v>-4.2414715916081133E-2</c:v>
                </c:pt>
                <c:pt idx="169">
                  <c:v>-4.2136358338020652E-2</c:v>
                </c:pt>
                <c:pt idx="170">
                  <c:v>-4.1858000759960171E-2</c:v>
                </c:pt>
                <c:pt idx="171">
                  <c:v>-4.1579643181899689E-2</c:v>
                </c:pt>
                <c:pt idx="172">
                  <c:v>-4.1301285603839208E-2</c:v>
                </c:pt>
                <c:pt idx="173">
                  <c:v>-4.1022928025778727E-2</c:v>
                </c:pt>
                <c:pt idx="174">
                  <c:v>-4.0744570447718245E-2</c:v>
                </c:pt>
                <c:pt idx="175">
                  <c:v>-4.0466212869657764E-2</c:v>
                </c:pt>
                <c:pt idx="176">
                  <c:v>-4.0187855291597283E-2</c:v>
                </c:pt>
                <c:pt idx="177">
                  <c:v>-3.9909497713536801E-2</c:v>
                </c:pt>
                <c:pt idx="178">
                  <c:v>-3.963114013547632E-2</c:v>
                </c:pt>
                <c:pt idx="179">
                  <c:v>-3.9352782557415839E-2</c:v>
                </c:pt>
                <c:pt idx="180">
                  <c:v>-3.9074424979355357E-2</c:v>
                </c:pt>
                <c:pt idx="181">
                  <c:v>-3.8796067401294876E-2</c:v>
                </c:pt>
                <c:pt idx="182">
                  <c:v>-3.8517709823234395E-2</c:v>
                </c:pt>
                <c:pt idx="183">
                  <c:v>-3.8239352245173913E-2</c:v>
                </c:pt>
                <c:pt idx="184">
                  <c:v>-3.7960994667113432E-2</c:v>
                </c:pt>
                <c:pt idx="185">
                  <c:v>-3.7682637089052951E-2</c:v>
                </c:pt>
                <c:pt idx="186">
                  <c:v>-3.7404279510992469E-2</c:v>
                </c:pt>
                <c:pt idx="187">
                  <c:v>-3.7125921932931988E-2</c:v>
                </c:pt>
                <c:pt idx="188">
                  <c:v>-3.6847564354871506E-2</c:v>
                </c:pt>
                <c:pt idx="189">
                  <c:v>-3.6569206776811025E-2</c:v>
                </c:pt>
                <c:pt idx="190">
                  <c:v>-3.6290849198750544E-2</c:v>
                </c:pt>
                <c:pt idx="191">
                  <c:v>-3.6012491620690062E-2</c:v>
                </c:pt>
                <c:pt idx="192">
                  <c:v>-3.5734134042629581E-2</c:v>
                </c:pt>
                <c:pt idx="193">
                  <c:v>-3.54557764645691E-2</c:v>
                </c:pt>
                <c:pt idx="194">
                  <c:v>-3.5177418886508618E-2</c:v>
                </c:pt>
                <c:pt idx="195">
                  <c:v>-3.4899061308448137E-2</c:v>
                </c:pt>
                <c:pt idx="196">
                  <c:v>-3.4620703730387656E-2</c:v>
                </c:pt>
                <c:pt idx="197">
                  <c:v>-3.4342346152327174E-2</c:v>
                </c:pt>
                <c:pt idx="198">
                  <c:v>-3.4063988574266693E-2</c:v>
                </c:pt>
                <c:pt idx="199">
                  <c:v>-3.3785630996206212E-2</c:v>
                </c:pt>
                <c:pt idx="200">
                  <c:v>-3.350727341814573E-2</c:v>
                </c:pt>
                <c:pt idx="201">
                  <c:v>-3.3228915840085249E-2</c:v>
                </c:pt>
                <c:pt idx="202">
                  <c:v>-3.2950558262024768E-2</c:v>
                </c:pt>
                <c:pt idx="203">
                  <c:v>-3.2672200683964286E-2</c:v>
                </c:pt>
                <c:pt idx="204">
                  <c:v>-3.2393843105903805E-2</c:v>
                </c:pt>
                <c:pt idx="205">
                  <c:v>-3.2115485527843324E-2</c:v>
                </c:pt>
                <c:pt idx="206">
                  <c:v>-3.1837127949782842E-2</c:v>
                </c:pt>
                <c:pt idx="207">
                  <c:v>-3.1558770371722361E-2</c:v>
                </c:pt>
                <c:pt idx="208">
                  <c:v>-3.128041279366188E-2</c:v>
                </c:pt>
                <c:pt idx="209">
                  <c:v>-3.1002055215601395E-2</c:v>
                </c:pt>
                <c:pt idx="210">
                  <c:v>-3.072369763754091E-2</c:v>
                </c:pt>
                <c:pt idx="211">
                  <c:v>-3.0445340059480425E-2</c:v>
                </c:pt>
                <c:pt idx="212">
                  <c:v>-3.0166982481419941E-2</c:v>
                </c:pt>
                <c:pt idx="213">
                  <c:v>-2.9888624903359456E-2</c:v>
                </c:pt>
                <c:pt idx="214">
                  <c:v>-2.9610267325298971E-2</c:v>
                </c:pt>
                <c:pt idx="215">
                  <c:v>-2.9331909747238486E-2</c:v>
                </c:pt>
                <c:pt idx="216">
                  <c:v>-2.9053552169178001E-2</c:v>
                </c:pt>
                <c:pt idx="217">
                  <c:v>-2.8775194591117517E-2</c:v>
                </c:pt>
                <c:pt idx="218">
                  <c:v>-2.8496837013057032E-2</c:v>
                </c:pt>
                <c:pt idx="219">
                  <c:v>-2.8218479434996547E-2</c:v>
                </c:pt>
                <c:pt idx="220">
                  <c:v>-2.7940121856936062E-2</c:v>
                </c:pt>
                <c:pt idx="221">
                  <c:v>-2.7661764278875577E-2</c:v>
                </c:pt>
                <c:pt idx="222">
                  <c:v>-2.7383406700815092E-2</c:v>
                </c:pt>
                <c:pt idx="223">
                  <c:v>-2.7105049122754608E-2</c:v>
                </c:pt>
                <c:pt idx="224">
                  <c:v>-2.6826691544694123E-2</c:v>
                </c:pt>
                <c:pt idx="225">
                  <c:v>-2.6548333966633638E-2</c:v>
                </c:pt>
                <c:pt idx="226">
                  <c:v>-2.6269976388573153E-2</c:v>
                </c:pt>
                <c:pt idx="227">
                  <c:v>-2.5991618810512668E-2</c:v>
                </c:pt>
                <c:pt idx="228">
                  <c:v>-2.5713261232452184E-2</c:v>
                </c:pt>
                <c:pt idx="229">
                  <c:v>-2.5434903654391699E-2</c:v>
                </c:pt>
                <c:pt idx="230">
                  <c:v>-2.5156546076331214E-2</c:v>
                </c:pt>
                <c:pt idx="231">
                  <c:v>-2.4878188498270729E-2</c:v>
                </c:pt>
                <c:pt idx="232">
                  <c:v>-2.4599830920210244E-2</c:v>
                </c:pt>
                <c:pt idx="233">
                  <c:v>-2.432147334214976E-2</c:v>
                </c:pt>
                <c:pt idx="234">
                  <c:v>-2.4043115764089275E-2</c:v>
                </c:pt>
                <c:pt idx="235">
                  <c:v>-2.376475818602879E-2</c:v>
                </c:pt>
                <c:pt idx="236">
                  <c:v>-2.3486400607968305E-2</c:v>
                </c:pt>
                <c:pt idx="237">
                  <c:v>-2.320804302990782E-2</c:v>
                </c:pt>
                <c:pt idx="238">
                  <c:v>-2.2929685451847336E-2</c:v>
                </c:pt>
                <c:pt idx="239">
                  <c:v>-2.2651327873786851E-2</c:v>
                </c:pt>
                <c:pt idx="240">
                  <c:v>-2.2372970295726366E-2</c:v>
                </c:pt>
                <c:pt idx="241">
                  <c:v>-2.2094612717665881E-2</c:v>
                </c:pt>
                <c:pt idx="242">
                  <c:v>-2.1816255139605396E-2</c:v>
                </c:pt>
                <c:pt idx="243">
                  <c:v>-2.1537897561544912E-2</c:v>
                </c:pt>
                <c:pt idx="244">
                  <c:v>-2.1259539983484427E-2</c:v>
                </c:pt>
                <c:pt idx="245">
                  <c:v>-2.0981182405423942E-2</c:v>
                </c:pt>
                <c:pt idx="246">
                  <c:v>-2.0702824827363457E-2</c:v>
                </c:pt>
                <c:pt idx="247">
                  <c:v>-2.0424467249302972E-2</c:v>
                </c:pt>
                <c:pt idx="248">
                  <c:v>-2.0146109671242488E-2</c:v>
                </c:pt>
                <c:pt idx="249">
                  <c:v>-1.9867752093182003E-2</c:v>
                </c:pt>
                <c:pt idx="250">
                  <c:v>-1.9589394515121518E-2</c:v>
                </c:pt>
                <c:pt idx="251">
                  <c:v>-1.9311036937061033E-2</c:v>
                </c:pt>
                <c:pt idx="252">
                  <c:v>-1.9032679359000548E-2</c:v>
                </c:pt>
                <c:pt idx="253">
                  <c:v>-1.8754321780940063E-2</c:v>
                </c:pt>
                <c:pt idx="254">
                  <c:v>-1.8475964202879579E-2</c:v>
                </c:pt>
                <c:pt idx="255">
                  <c:v>-1.8197606624819094E-2</c:v>
                </c:pt>
                <c:pt idx="256">
                  <c:v>-1.7919249046758609E-2</c:v>
                </c:pt>
                <c:pt idx="257">
                  <c:v>-1.7640891468698124E-2</c:v>
                </c:pt>
                <c:pt idx="258">
                  <c:v>-1.7362533890637639E-2</c:v>
                </c:pt>
                <c:pt idx="259">
                  <c:v>-1.7084176312577155E-2</c:v>
                </c:pt>
                <c:pt idx="260">
                  <c:v>-1.680581873451667E-2</c:v>
                </c:pt>
                <c:pt idx="261">
                  <c:v>-1.6527461156456185E-2</c:v>
                </c:pt>
                <c:pt idx="262">
                  <c:v>-1.62491035783957E-2</c:v>
                </c:pt>
                <c:pt idx="263">
                  <c:v>-1.5970746000335215E-2</c:v>
                </c:pt>
                <c:pt idx="264">
                  <c:v>-1.5692388422274731E-2</c:v>
                </c:pt>
                <c:pt idx="265">
                  <c:v>-1.5414030844214246E-2</c:v>
                </c:pt>
                <c:pt idx="266">
                  <c:v>-1.5135673266153761E-2</c:v>
                </c:pt>
                <c:pt idx="267">
                  <c:v>-1.4857315688093276E-2</c:v>
                </c:pt>
                <c:pt idx="268">
                  <c:v>-1.4578958110032791E-2</c:v>
                </c:pt>
                <c:pt idx="269">
                  <c:v>-1.4300600531972307E-2</c:v>
                </c:pt>
                <c:pt idx="270">
                  <c:v>-1.4022242953911822E-2</c:v>
                </c:pt>
                <c:pt idx="271">
                  <c:v>-1.3743885375851337E-2</c:v>
                </c:pt>
                <c:pt idx="272">
                  <c:v>-1.3465527797790852E-2</c:v>
                </c:pt>
                <c:pt idx="273">
                  <c:v>-1.3187170219730367E-2</c:v>
                </c:pt>
                <c:pt idx="274">
                  <c:v>-1.2908812641669883E-2</c:v>
                </c:pt>
                <c:pt idx="275">
                  <c:v>-1.2630455063609398E-2</c:v>
                </c:pt>
                <c:pt idx="276">
                  <c:v>-1.2352097485548913E-2</c:v>
                </c:pt>
                <c:pt idx="277">
                  <c:v>-1.2073739907488428E-2</c:v>
                </c:pt>
                <c:pt idx="278">
                  <c:v>-1.1795382329427943E-2</c:v>
                </c:pt>
                <c:pt idx="279">
                  <c:v>-1.1517024751367459E-2</c:v>
                </c:pt>
                <c:pt idx="280">
                  <c:v>-1.1238667173306974E-2</c:v>
                </c:pt>
                <c:pt idx="281">
                  <c:v>-1.0960309595246489E-2</c:v>
                </c:pt>
                <c:pt idx="282">
                  <c:v>-1.0681952017186004E-2</c:v>
                </c:pt>
                <c:pt idx="283">
                  <c:v>-1.0403594439125519E-2</c:v>
                </c:pt>
                <c:pt idx="284">
                  <c:v>-1.0125236861065035E-2</c:v>
                </c:pt>
                <c:pt idx="285">
                  <c:v>-9.8468792830045497E-3</c:v>
                </c:pt>
                <c:pt idx="286">
                  <c:v>-9.5685217049440649E-3</c:v>
                </c:pt>
                <c:pt idx="287">
                  <c:v>-9.2901641268835801E-3</c:v>
                </c:pt>
                <c:pt idx="288">
                  <c:v>-9.0118065488230953E-3</c:v>
                </c:pt>
                <c:pt idx="289">
                  <c:v>-8.7334489707626105E-3</c:v>
                </c:pt>
                <c:pt idx="290">
                  <c:v>-8.4550913927021257E-3</c:v>
                </c:pt>
                <c:pt idx="291">
                  <c:v>-8.1767338146416409E-3</c:v>
                </c:pt>
                <c:pt idx="292">
                  <c:v>-7.8983762365811561E-3</c:v>
                </c:pt>
                <c:pt idx="293">
                  <c:v>-7.6200186585206721E-3</c:v>
                </c:pt>
                <c:pt idx="294">
                  <c:v>-7.3416610804601882E-3</c:v>
                </c:pt>
                <c:pt idx="295">
                  <c:v>-7.0633035023997042E-3</c:v>
                </c:pt>
                <c:pt idx="296">
                  <c:v>-6.7849459243392203E-3</c:v>
                </c:pt>
                <c:pt idx="297">
                  <c:v>-6.5065883462787364E-3</c:v>
                </c:pt>
                <c:pt idx="298">
                  <c:v>-6.2282307682182524E-3</c:v>
                </c:pt>
                <c:pt idx="299">
                  <c:v>-5.9498731901577685E-3</c:v>
                </c:pt>
                <c:pt idx="300">
                  <c:v>-5.6715156120972846E-3</c:v>
                </c:pt>
                <c:pt idx="301">
                  <c:v>-5.3931580340368006E-3</c:v>
                </c:pt>
                <c:pt idx="302">
                  <c:v>-5.1148004559763167E-3</c:v>
                </c:pt>
                <c:pt idx="303">
                  <c:v>-4.8364428779158327E-3</c:v>
                </c:pt>
                <c:pt idx="304">
                  <c:v>-4.5580852998553488E-3</c:v>
                </c:pt>
                <c:pt idx="305">
                  <c:v>-4.2797277217948649E-3</c:v>
                </c:pt>
                <c:pt idx="306">
                  <c:v>-4.0013701437343809E-3</c:v>
                </c:pt>
                <c:pt idx="307">
                  <c:v>-3.723012565673897E-3</c:v>
                </c:pt>
                <c:pt idx="308">
                  <c:v>-3.444654987613413E-3</c:v>
                </c:pt>
                <c:pt idx="309">
                  <c:v>-3.1662974095529291E-3</c:v>
                </c:pt>
                <c:pt idx="310">
                  <c:v>-2.8879398314924452E-3</c:v>
                </c:pt>
                <c:pt idx="311">
                  <c:v>-2.6095822534319612E-3</c:v>
                </c:pt>
                <c:pt idx="312">
                  <c:v>-2.3312246753714773E-3</c:v>
                </c:pt>
                <c:pt idx="313">
                  <c:v>-2.0528670973109934E-3</c:v>
                </c:pt>
                <c:pt idx="314">
                  <c:v>-1.7745095192505094E-3</c:v>
                </c:pt>
                <c:pt idx="315">
                  <c:v>-1.4961519411900255E-3</c:v>
                </c:pt>
                <c:pt idx="316">
                  <c:v>-1.2177943631295415E-3</c:v>
                </c:pt>
                <c:pt idx="317">
                  <c:v>-9.394367850690576E-4</c:v>
                </c:pt>
                <c:pt idx="318">
                  <c:v>-6.6107920700857366E-4</c:v>
                </c:pt>
                <c:pt idx="319">
                  <c:v>-3.8272162894808966E-4</c:v>
                </c:pt>
                <c:pt idx="320">
                  <c:v>-1.0436405088760567E-4</c:v>
                </c:pt>
                <c:pt idx="321">
                  <c:v>1.7399352717287832E-4</c:v>
                </c:pt>
                <c:pt idx="322">
                  <c:v>4.5235110523336231E-4</c:v>
                </c:pt>
                <c:pt idx="323">
                  <c:v>7.3070868329384625E-4</c:v>
                </c:pt>
                <c:pt idx="324">
                  <c:v>1.0090662613543302E-3</c:v>
                </c:pt>
                <c:pt idx="325">
                  <c:v>1.2874238394148141E-3</c:v>
                </c:pt>
                <c:pt idx="326">
                  <c:v>1.5657814174752981E-3</c:v>
                </c:pt>
                <c:pt idx="327">
                  <c:v>1.844138995535782E-3</c:v>
                </c:pt>
                <c:pt idx="328">
                  <c:v>2.1224965735962662E-3</c:v>
                </c:pt>
                <c:pt idx="329">
                  <c:v>2.4008541516567501E-3</c:v>
                </c:pt>
                <c:pt idx="330">
                  <c:v>2.679211729717234E-3</c:v>
                </c:pt>
                <c:pt idx="331">
                  <c:v>2.957569307777718E-3</c:v>
                </c:pt>
                <c:pt idx="332">
                  <c:v>3.2359268858382019E-3</c:v>
                </c:pt>
                <c:pt idx="333">
                  <c:v>3.5142844638986859E-3</c:v>
                </c:pt>
                <c:pt idx="334">
                  <c:v>3.7926420419591698E-3</c:v>
                </c:pt>
                <c:pt idx="335">
                  <c:v>4.0709996200196542E-3</c:v>
                </c:pt>
                <c:pt idx="336">
                  <c:v>4.3493571980801381E-3</c:v>
                </c:pt>
                <c:pt idx="337">
                  <c:v>4.627714776140622E-3</c:v>
                </c:pt>
                <c:pt idx="338">
                  <c:v>4.906072354201106E-3</c:v>
                </c:pt>
                <c:pt idx="339">
                  <c:v>5.1844299322615899E-3</c:v>
                </c:pt>
                <c:pt idx="340">
                  <c:v>5.4627875103220739E-3</c:v>
                </c:pt>
                <c:pt idx="341">
                  <c:v>5.7411450883825578E-3</c:v>
                </c:pt>
                <c:pt idx="342">
                  <c:v>6.0195026664430417E-3</c:v>
                </c:pt>
                <c:pt idx="343">
                  <c:v>6.2978602445035257E-3</c:v>
                </c:pt>
                <c:pt idx="344">
                  <c:v>6.5762178225640096E-3</c:v>
                </c:pt>
                <c:pt idx="345">
                  <c:v>6.8545754006244936E-3</c:v>
                </c:pt>
                <c:pt idx="346">
                  <c:v>7.1329329786849775E-3</c:v>
                </c:pt>
                <c:pt idx="347">
                  <c:v>7.4112905567454614E-3</c:v>
                </c:pt>
                <c:pt idx="348">
                  <c:v>7.6896481348059454E-3</c:v>
                </c:pt>
                <c:pt idx="349">
                  <c:v>7.9680057128664293E-3</c:v>
                </c:pt>
                <c:pt idx="350">
                  <c:v>8.2463632909269141E-3</c:v>
                </c:pt>
                <c:pt idx="351">
                  <c:v>8.5247208689873989E-3</c:v>
                </c:pt>
                <c:pt idx="352">
                  <c:v>8.8030784470478837E-3</c:v>
                </c:pt>
                <c:pt idx="353">
                  <c:v>9.0814360251083685E-3</c:v>
                </c:pt>
                <c:pt idx="354">
                  <c:v>9.3597936031688533E-3</c:v>
                </c:pt>
                <c:pt idx="355">
                  <c:v>9.6381511812293381E-3</c:v>
                </c:pt>
                <c:pt idx="356">
                  <c:v>9.9165087592898229E-3</c:v>
                </c:pt>
                <c:pt idx="357">
                  <c:v>1.0194866337350308E-2</c:v>
                </c:pt>
                <c:pt idx="358">
                  <c:v>1.0473223915410793E-2</c:v>
                </c:pt>
                <c:pt idx="359">
                  <c:v>1.0751581493471277E-2</c:v>
                </c:pt>
                <c:pt idx="360">
                  <c:v>1.1029939071531762E-2</c:v>
                </c:pt>
                <c:pt idx="361">
                  <c:v>1.1308296649592247E-2</c:v>
                </c:pt>
                <c:pt idx="362">
                  <c:v>1.1586654227652732E-2</c:v>
                </c:pt>
                <c:pt idx="363">
                  <c:v>1.1865011805713217E-2</c:v>
                </c:pt>
                <c:pt idx="364">
                  <c:v>1.2143369383773701E-2</c:v>
                </c:pt>
                <c:pt idx="365">
                  <c:v>1.2421726961834186E-2</c:v>
                </c:pt>
                <c:pt idx="366">
                  <c:v>1.2700084539894671E-2</c:v>
                </c:pt>
                <c:pt idx="367">
                  <c:v>1.2978442117955156E-2</c:v>
                </c:pt>
                <c:pt idx="368">
                  <c:v>1.3256799696015641E-2</c:v>
                </c:pt>
                <c:pt idx="369">
                  <c:v>1.3535157274076125E-2</c:v>
                </c:pt>
                <c:pt idx="370">
                  <c:v>1.381351485213661E-2</c:v>
                </c:pt>
                <c:pt idx="371">
                  <c:v>1.4091872430197095E-2</c:v>
                </c:pt>
                <c:pt idx="372">
                  <c:v>1.437023000825758E-2</c:v>
                </c:pt>
                <c:pt idx="373">
                  <c:v>1.4648587586318065E-2</c:v>
                </c:pt>
                <c:pt idx="374">
                  <c:v>1.4926945164378549E-2</c:v>
                </c:pt>
                <c:pt idx="375">
                  <c:v>1.5205302742439034E-2</c:v>
                </c:pt>
                <c:pt idx="376">
                  <c:v>1.5483660320499519E-2</c:v>
                </c:pt>
                <c:pt idx="377">
                  <c:v>1.5762017898560004E-2</c:v>
                </c:pt>
                <c:pt idx="378">
                  <c:v>1.6040375476620489E-2</c:v>
                </c:pt>
                <c:pt idx="379">
                  <c:v>1.6318733054680973E-2</c:v>
                </c:pt>
                <c:pt idx="380">
                  <c:v>1.6597090632741458E-2</c:v>
                </c:pt>
                <c:pt idx="381">
                  <c:v>1.6875448210801943E-2</c:v>
                </c:pt>
                <c:pt idx="382">
                  <c:v>1.7153805788862428E-2</c:v>
                </c:pt>
                <c:pt idx="383">
                  <c:v>1.7432163366922913E-2</c:v>
                </c:pt>
                <c:pt idx="384">
                  <c:v>1.7710520944983398E-2</c:v>
                </c:pt>
                <c:pt idx="385">
                  <c:v>1.7988878523043882E-2</c:v>
                </c:pt>
                <c:pt idx="386">
                  <c:v>1.8267236101104367E-2</c:v>
                </c:pt>
                <c:pt idx="387">
                  <c:v>1.8545593679164852E-2</c:v>
                </c:pt>
                <c:pt idx="388">
                  <c:v>1.8823951257225337E-2</c:v>
                </c:pt>
                <c:pt idx="389">
                  <c:v>1.9102308835285822E-2</c:v>
                </c:pt>
                <c:pt idx="390">
                  <c:v>1.9380666413346306E-2</c:v>
                </c:pt>
                <c:pt idx="391">
                  <c:v>1.9659023991406791E-2</c:v>
                </c:pt>
                <c:pt idx="392">
                  <c:v>1.9937381569467276E-2</c:v>
                </c:pt>
                <c:pt idx="393">
                  <c:v>2.0215739147527761E-2</c:v>
                </c:pt>
                <c:pt idx="394">
                  <c:v>2.0494096725588246E-2</c:v>
                </c:pt>
                <c:pt idx="395">
                  <c:v>2.077245430364873E-2</c:v>
                </c:pt>
                <c:pt idx="396">
                  <c:v>2.1050811881709215E-2</c:v>
                </c:pt>
                <c:pt idx="397">
                  <c:v>2.13291694597697E-2</c:v>
                </c:pt>
                <c:pt idx="398">
                  <c:v>2.1607527037830185E-2</c:v>
                </c:pt>
                <c:pt idx="399">
                  <c:v>2.188588461589067E-2</c:v>
                </c:pt>
                <c:pt idx="400">
                  <c:v>2.2164242193951154E-2</c:v>
                </c:pt>
                <c:pt idx="401">
                  <c:v>2.2442599772011639E-2</c:v>
                </c:pt>
                <c:pt idx="402">
                  <c:v>2.2720957350072124E-2</c:v>
                </c:pt>
                <c:pt idx="403">
                  <c:v>2.2999314928132609E-2</c:v>
                </c:pt>
                <c:pt idx="404">
                  <c:v>2.3277672506193094E-2</c:v>
                </c:pt>
                <c:pt idx="405">
                  <c:v>2.3556030084253578E-2</c:v>
                </c:pt>
                <c:pt idx="406">
                  <c:v>2.3834387662314063E-2</c:v>
                </c:pt>
                <c:pt idx="407">
                  <c:v>2.4112745240374548E-2</c:v>
                </c:pt>
                <c:pt idx="408">
                  <c:v>2.4391102818435033E-2</c:v>
                </c:pt>
                <c:pt idx="409">
                  <c:v>2.4669460396495518E-2</c:v>
                </c:pt>
                <c:pt idx="410">
                  <c:v>2.4947817974556002E-2</c:v>
                </c:pt>
                <c:pt idx="411">
                  <c:v>2.5226175552616487E-2</c:v>
                </c:pt>
                <c:pt idx="412">
                  <c:v>2.5504533130676972E-2</c:v>
                </c:pt>
                <c:pt idx="413">
                  <c:v>2.5782890708737457E-2</c:v>
                </c:pt>
                <c:pt idx="414">
                  <c:v>2.6061248286797942E-2</c:v>
                </c:pt>
                <c:pt idx="415">
                  <c:v>2.6339605864858427E-2</c:v>
                </c:pt>
                <c:pt idx="416">
                  <c:v>2.6617963442918911E-2</c:v>
                </c:pt>
                <c:pt idx="417">
                  <c:v>2.6896321020979396E-2</c:v>
                </c:pt>
                <c:pt idx="418">
                  <c:v>2.7174678599039881E-2</c:v>
                </c:pt>
                <c:pt idx="419">
                  <c:v>2.7453036177100366E-2</c:v>
                </c:pt>
                <c:pt idx="420">
                  <c:v>2.7731393755160851E-2</c:v>
                </c:pt>
                <c:pt idx="421">
                  <c:v>2.8009751333221335E-2</c:v>
                </c:pt>
                <c:pt idx="422">
                  <c:v>2.828810891128182E-2</c:v>
                </c:pt>
                <c:pt idx="423">
                  <c:v>2.8566466489342305E-2</c:v>
                </c:pt>
                <c:pt idx="424">
                  <c:v>2.884482406740279E-2</c:v>
                </c:pt>
                <c:pt idx="425">
                  <c:v>2.9123181645463275E-2</c:v>
                </c:pt>
                <c:pt idx="426">
                  <c:v>2.9401539223523759E-2</c:v>
                </c:pt>
                <c:pt idx="427">
                  <c:v>2.9679896801584244E-2</c:v>
                </c:pt>
                <c:pt idx="428">
                  <c:v>2.9958254379644729E-2</c:v>
                </c:pt>
                <c:pt idx="429">
                  <c:v>3.0236611957705214E-2</c:v>
                </c:pt>
                <c:pt idx="430">
                  <c:v>3.0514969535765699E-2</c:v>
                </c:pt>
                <c:pt idx="431">
                  <c:v>3.0793327113826183E-2</c:v>
                </c:pt>
                <c:pt idx="432">
                  <c:v>3.1071684691886668E-2</c:v>
                </c:pt>
                <c:pt idx="433">
                  <c:v>3.135004226994715E-2</c:v>
                </c:pt>
                <c:pt idx="434">
                  <c:v>3.1628399848007631E-2</c:v>
                </c:pt>
                <c:pt idx="435">
                  <c:v>3.1906757426068112E-2</c:v>
                </c:pt>
                <c:pt idx="436">
                  <c:v>3.2185115004128594E-2</c:v>
                </c:pt>
                <c:pt idx="437">
                  <c:v>3.2463472582189075E-2</c:v>
                </c:pt>
                <c:pt idx="438">
                  <c:v>3.2741830160249556E-2</c:v>
                </c:pt>
                <c:pt idx="439">
                  <c:v>3.3020187738310038E-2</c:v>
                </c:pt>
                <c:pt idx="440">
                  <c:v>3.3298545316370519E-2</c:v>
                </c:pt>
                <c:pt idx="441">
                  <c:v>3.3576902894431E-2</c:v>
                </c:pt>
                <c:pt idx="442">
                  <c:v>3.3855260472491482E-2</c:v>
                </c:pt>
                <c:pt idx="443">
                  <c:v>3.4133618050551963E-2</c:v>
                </c:pt>
                <c:pt idx="444">
                  <c:v>3.4411975628612444E-2</c:v>
                </c:pt>
                <c:pt idx="445">
                  <c:v>3.4690333206672926E-2</c:v>
                </c:pt>
                <c:pt idx="446">
                  <c:v>3.4968690784733407E-2</c:v>
                </c:pt>
                <c:pt idx="447">
                  <c:v>3.5247048362793888E-2</c:v>
                </c:pt>
                <c:pt idx="448">
                  <c:v>3.552540594085437E-2</c:v>
                </c:pt>
                <c:pt idx="449">
                  <c:v>3.5803763518914851E-2</c:v>
                </c:pt>
                <c:pt idx="450">
                  <c:v>3.6082121096975332E-2</c:v>
                </c:pt>
                <c:pt idx="451">
                  <c:v>3.6360478675035814E-2</c:v>
                </c:pt>
                <c:pt idx="452">
                  <c:v>3.6638836253096295E-2</c:v>
                </c:pt>
                <c:pt idx="453">
                  <c:v>3.6917193831156776E-2</c:v>
                </c:pt>
                <c:pt idx="454">
                  <c:v>3.7195551409217258E-2</c:v>
                </c:pt>
                <c:pt idx="455">
                  <c:v>3.7473908987277739E-2</c:v>
                </c:pt>
                <c:pt idx="456">
                  <c:v>3.775226656533822E-2</c:v>
                </c:pt>
                <c:pt idx="457">
                  <c:v>3.8030624143398702E-2</c:v>
                </c:pt>
                <c:pt idx="458">
                  <c:v>3.8308981721459183E-2</c:v>
                </c:pt>
                <c:pt idx="459">
                  <c:v>3.8587339299519664E-2</c:v>
                </c:pt>
                <c:pt idx="460">
                  <c:v>3.8865696877580146E-2</c:v>
                </c:pt>
                <c:pt idx="461">
                  <c:v>3.9144054455640627E-2</c:v>
                </c:pt>
                <c:pt idx="462">
                  <c:v>3.9422412033701108E-2</c:v>
                </c:pt>
                <c:pt idx="463">
                  <c:v>3.970076961176159E-2</c:v>
                </c:pt>
                <c:pt idx="464">
                  <c:v>3.9979127189822071E-2</c:v>
                </c:pt>
                <c:pt idx="465">
                  <c:v>4.0257484767882552E-2</c:v>
                </c:pt>
                <c:pt idx="466">
                  <c:v>4.0535842345943034E-2</c:v>
                </c:pt>
                <c:pt idx="467">
                  <c:v>4.0814199924003515E-2</c:v>
                </c:pt>
                <c:pt idx="468">
                  <c:v>4.1092557502063996E-2</c:v>
                </c:pt>
                <c:pt idx="469">
                  <c:v>4.1370915080124478E-2</c:v>
                </c:pt>
                <c:pt idx="470">
                  <c:v>4.1649272658184959E-2</c:v>
                </c:pt>
                <c:pt idx="471">
                  <c:v>4.192763023624544E-2</c:v>
                </c:pt>
                <c:pt idx="472">
                  <c:v>4.2205987814305922E-2</c:v>
                </c:pt>
                <c:pt idx="473">
                  <c:v>4.2484345392366403E-2</c:v>
                </c:pt>
                <c:pt idx="474">
                  <c:v>4.2762702970426884E-2</c:v>
                </c:pt>
                <c:pt idx="475">
                  <c:v>4.3041060548487366E-2</c:v>
                </c:pt>
                <c:pt idx="476">
                  <c:v>4.3319418126547847E-2</c:v>
                </c:pt>
                <c:pt idx="477">
                  <c:v>4.3597775704608328E-2</c:v>
                </c:pt>
                <c:pt idx="478">
                  <c:v>4.387613328266881E-2</c:v>
                </c:pt>
                <c:pt idx="479">
                  <c:v>4.4154490860729291E-2</c:v>
                </c:pt>
                <c:pt idx="480">
                  <c:v>4.4432848438789772E-2</c:v>
                </c:pt>
                <c:pt idx="481">
                  <c:v>4.4711206016850254E-2</c:v>
                </c:pt>
                <c:pt idx="482">
                  <c:v>4.4989563594910735E-2</c:v>
                </c:pt>
                <c:pt idx="483">
                  <c:v>4.5267921172971216E-2</c:v>
                </c:pt>
                <c:pt idx="484">
                  <c:v>4.5546278751031698E-2</c:v>
                </c:pt>
                <c:pt idx="485">
                  <c:v>4.5824636329092179E-2</c:v>
                </c:pt>
                <c:pt idx="486">
                  <c:v>4.610299390715266E-2</c:v>
                </c:pt>
                <c:pt idx="487">
                  <c:v>4.6381351485213142E-2</c:v>
                </c:pt>
                <c:pt idx="488">
                  <c:v>4.6659709063273623E-2</c:v>
                </c:pt>
                <c:pt idx="489">
                  <c:v>4.6938066641334104E-2</c:v>
                </c:pt>
                <c:pt idx="490">
                  <c:v>4.7216424219394586E-2</c:v>
                </c:pt>
                <c:pt idx="491">
                  <c:v>4.7494781797455067E-2</c:v>
                </c:pt>
                <c:pt idx="492">
                  <c:v>4.7773139375515548E-2</c:v>
                </c:pt>
                <c:pt idx="493">
                  <c:v>4.805149695357603E-2</c:v>
                </c:pt>
                <c:pt idx="494">
                  <c:v>4.8329854531636511E-2</c:v>
                </c:pt>
                <c:pt idx="495">
                  <c:v>4.8608212109696992E-2</c:v>
                </c:pt>
                <c:pt idx="496">
                  <c:v>4.8886569687757474E-2</c:v>
                </c:pt>
                <c:pt idx="497">
                  <c:v>4.9164927265817955E-2</c:v>
                </c:pt>
                <c:pt idx="498">
                  <c:v>4.9443284843878436E-2</c:v>
                </c:pt>
                <c:pt idx="499">
                  <c:v>4.9721642421938918E-2</c:v>
                </c:pt>
                <c:pt idx="500">
                  <c:v>4.9999999999999399E-2</c:v>
                </c:pt>
                <c:pt idx="501">
                  <c:v>5.027835757805988E-2</c:v>
                </c:pt>
                <c:pt idx="502">
                  <c:v>5.0556715156120362E-2</c:v>
                </c:pt>
                <c:pt idx="503">
                  <c:v>5.0835072734180843E-2</c:v>
                </c:pt>
                <c:pt idx="504">
                  <c:v>5.1113430312241324E-2</c:v>
                </c:pt>
                <c:pt idx="505">
                  <c:v>5.1391787890301806E-2</c:v>
                </c:pt>
                <c:pt idx="506">
                  <c:v>5.1670145468362287E-2</c:v>
                </c:pt>
                <c:pt idx="507">
                  <c:v>5.1948503046422768E-2</c:v>
                </c:pt>
                <c:pt idx="508">
                  <c:v>5.222686062448325E-2</c:v>
                </c:pt>
                <c:pt idx="509">
                  <c:v>5.2505218202543731E-2</c:v>
                </c:pt>
                <c:pt idx="510">
                  <c:v>5.2783575780604212E-2</c:v>
                </c:pt>
                <c:pt idx="511">
                  <c:v>5.3061933358664694E-2</c:v>
                </c:pt>
                <c:pt idx="512">
                  <c:v>5.3340290936725175E-2</c:v>
                </c:pt>
                <c:pt idx="513">
                  <c:v>5.3618648514785656E-2</c:v>
                </c:pt>
                <c:pt idx="514">
                  <c:v>5.3897006092846138E-2</c:v>
                </c:pt>
                <c:pt idx="515">
                  <c:v>5.4175363670906619E-2</c:v>
                </c:pt>
                <c:pt idx="516">
                  <c:v>5.44537212489671E-2</c:v>
                </c:pt>
                <c:pt idx="517">
                  <c:v>5.4732078827027582E-2</c:v>
                </c:pt>
                <c:pt idx="518">
                  <c:v>5.5010436405088063E-2</c:v>
                </c:pt>
                <c:pt idx="519">
                  <c:v>5.5288793983148544E-2</c:v>
                </c:pt>
                <c:pt idx="520">
                  <c:v>5.5567151561209026E-2</c:v>
                </c:pt>
                <c:pt idx="521">
                  <c:v>5.5845509139269507E-2</c:v>
                </c:pt>
                <c:pt idx="522">
                  <c:v>5.6123866717329988E-2</c:v>
                </c:pt>
                <c:pt idx="523">
                  <c:v>5.640222429539047E-2</c:v>
                </c:pt>
                <c:pt idx="524">
                  <c:v>5.6680581873450951E-2</c:v>
                </c:pt>
                <c:pt idx="525">
                  <c:v>5.6958939451511433E-2</c:v>
                </c:pt>
                <c:pt idx="526">
                  <c:v>5.7237297029571914E-2</c:v>
                </c:pt>
                <c:pt idx="527">
                  <c:v>5.7515654607632395E-2</c:v>
                </c:pt>
                <c:pt idx="528">
                  <c:v>5.7794012185692877E-2</c:v>
                </c:pt>
                <c:pt idx="529">
                  <c:v>5.8072369763753358E-2</c:v>
                </c:pt>
                <c:pt idx="530">
                  <c:v>5.8350727341813839E-2</c:v>
                </c:pt>
                <c:pt idx="531">
                  <c:v>5.8629084919874321E-2</c:v>
                </c:pt>
                <c:pt idx="532">
                  <c:v>5.8907442497934802E-2</c:v>
                </c:pt>
                <c:pt idx="533">
                  <c:v>5.9185800075995283E-2</c:v>
                </c:pt>
                <c:pt idx="534">
                  <c:v>5.9464157654055765E-2</c:v>
                </c:pt>
                <c:pt idx="535">
                  <c:v>5.9742515232116246E-2</c:v>
                </c:pt>
                <c:pt idx="536">
                  <c:v>6.0020872810176727E-2</c:v>
                </c:pt>
                <c:pt idx="537">
                  <c:v>6.0299230388237209E-2</c:v>
                </c:pt>
                <c:pt idx="538">
                  <c:v>6.057758796629769E-2</c:v>
                </c:pt>
                <c:pt idx="539">
                  <c:v>6.0855945544358171E-2</c:v>
                </c:pt>
                <c:pt idx="540">
                  <c:v>6.1134303122418653E-2</c:v>
                </c:pt>
                <c:pt idx="541">
                  <c:v>6.1412660700479134E-2</c:v>
                </c:pt>
                <c:pt idx="542">
                  <c:v>6.1691018278539615E-2</c:v>
                </c:pt>
                <c:pt idx="543">
                  <c:v>6.1969375856600097E-2</c:v>
                </c:pt>
                <c:pt idx="544">
                  <c:v>6.2247733434660578E-2</c:v>
                </c:pt>
                <c:pt idx="545">
                  <c:v>6.2526091012721066E-2</c:v>
                </c:pt>
                <c:pt idx="546">
                  <c:v>6.2804448590781548E-2</c:v>
                </c:pt>
                <c:pt idx="547">
                  <c:v>6.3082806168842029E-2</c:v>
                </c:pt>
                <c:pt idx="548">
                  <c:v>6.336116374690251E-2</c:v>
                </c:pt>
                <c:pt idx="549">
                  <c:v>6.3639521324962992E-2</c:v>
                </c:pt>
                <c:pt idx="550">
                  <c:v>6.3917878903023473E-2</c:v>
                </c:pt>
                <c:pt idx="551">
                  <c:v>6.4196236481083954E-2</c:v>
                </c:pt>
                <c:pt idx="552">
                  <c:v>6.4474594059144436E-2</c:v>
                </c:pt>
                <c:pt idx="553">
                  <c:v>6.4752951637204917E-2</c:v>
                </c:pt>
                <c:pt idx="554">
                  <c:v>6.5031309215265398E-2</c:v>
                </c:pt>
                <c:pt idx="555">
                  <c:v>6.530966679332588E-2</c:v>
                </c:pt>
                <c:pt idx="556">
                  <c:v>6.5588024371386361E-2</c:v>
                </c:pt>
                <c:pt idx="557">
                  <c:v>6.5866381949446842E-2</c:v>
                </c:pt>
                <c:pt idx="558">
                  <c:v>6.6144739527507324E-2</c:v>
                </c:pt>
                <c:pt idx="559">
                  <c:v>6.6423097105567805E-2</c:v>
                </c:pt>
                <c:pt idx="560">
                  <c:v>6.6701454683628286E-2</c:v>
                </c:pt>
                <c:pt idx="561">
                  <c:v>6.6979812261688768E-2</c:v>
                </c:pt>
                <c:pt idx="562">
                  <c:v>6.7258169839749249E-2</c:v>
                </c:pt>
                <c:pt idx="563">
                  <c:v>6.753652741780973E-2</c:v>
                </c:pt>
                <c:pt idx="564">
                  <c:v>6.7814884995870212E-2</c:v>
                </c:pt>
                <c:pt idx="565">
                  <c:v>6.8093242573930693E-2</c:v>
                </c:pt>
                <c:pt idx="566">
                  <c:v>6.8371600151991174E-2</c:v>
                </c:pt>
                <c:pt idx="567">
                  <c:v>6.8649957730051656E-2</c:v>
                </c:pt>
                <c:pt idx="568">
                  <c:v>6.8928315308112137E-2</c:v>
                </c:pt>
                <c:pt idx="569">
                  <c:v>6.9206672886172618E-2</c:v>
                </c:pt>
                <c:pt idx="570">
                  <c:v>6.94850304642331E-2</c:v>
                </c:pt>
                <c:pt idx="571">
                  <c:v>6.9763388042293581E-2</c:v>
                </c:pt>
                <c:pt idx="572">
                  <c:v>7.0041745620354062E-2</c:v>
                </c:pt>
                <c:pt idx="573">
                  <c:v>7.0320103198414544E-2</c:v>
                </c:pt>
                <c:pt idx="574">
                  <c:v>7.0598460776475025E-2</c:v>
                </c:pt>
                <c:pt idx="575">
                  <c:v>7.0876818354535506E-2</c:v>
                </c:pt>
                <c:pt idx="576">
                  <c:v>7.1155175932595988E-2</c:v>
                </c:pt>
                <c:pt idx="577">
                  <c:v>7.1433533510656469E-2</c:v>
                </c:pt>
                <c:pt idx="578">
                  <c:v>7.171189108871695E-2</c:v>
                </c:pt>
                <c:pt idx="579">
                  <c:v>7.1990248666777432E-2</c:v>
                </c:pt>
                <c:pt idx="580">
                  <c:v>7.2268606244837913E-2</c:v>
                </c:pt>
                <c:pt idx="581">
                  <c:v>7.2546963822898394E-2</c:v>
                </c:pt>
                <c:pt idx="582">
                  <c:v>7.2825321400958876E-2</c:v>
                </c:pt>
                <c:pt idx="583">
                  <c:v>7.3103678979019357E-2</c:v>
                </c:pt>
                <c:pt idx="584">
                  <c:v>7.3382036557079838E-2</c:v>
                </c:pt>
                <c:pt idx="585">
                  <c:v>7.366039413514032E-2</c:v>
                </c:pt>
                <c:pt idx="586">
                  <c:v>7.3938751713200801E-2</c:v>
                </c:pt>
                <c:pt idx="587">
                  <c:v>7.4217109291261282E-2</c:v>
                </c:pt>
                <c:pt idx="588">
                  <c:v>7.4495466869321764E-2</c:v>
                </c:pt>
                <c:pt idx="589">
                  <c:v>7.4773824447382245E-2</c:v>
                </c:pt>
                <c:pt idx="590">
                  <c:v>7.5052182025442726E-2</c:v>
                </c:pt>
                <c:pt idx="591">
                  <c:v>7.5330539603503208E-2</c:v>
                </c:pt>
                <c:pt idx="592">
                  <c:v>7.5608897181563689E-2</c:v>
                </c:pt>
                <c:pt idx="593">
                  <c:v>7.588725475962417E-2</c:v>
                </c:pt>
                <c:pt idx="594">
                  <c:v>7.6165612337684652E-2</c:v>
                </c:pt>
                <c:pt idx="595">
                  <c:v>7.6443969915745133E-2</c:v>
                </c:pt>
                <c:pt idx="596">
                  <c:v>7.6722327493805614E-2</c:v>
                </c:pt>
                <c:pt idx="597">
                  <c:v>7.7000685071866096E-2</c:v>
                </c:pt>
                <c:pt idx="598">
                  <c:v>7.7279042649926577E-2</c:v>
                </c:pt>
                <c:pt idx="599">
                  <c:v>7.7557400227987058E-2</c:v>
                </c:pt>
                <c:pt idx="600">
                  <c:v>7.783575780604754E-2</c:v>
                </c:pt>
                <c:pt idx="601">
                  <c:v>7.8114115384108021E-2</c:v>
                </c:pt>
                <c:pt idx="602">
                  <c:v>7.8392472962168502E-2</c:v>
                </c:pt>
                <c:pt idx="603">
                  <c:v>7.8670830540228984E-2</c:v>
                </c:pt>
                <c:pt idx="604">
                  <c:v>7.8949188118289465E-2</c:v>
                </c:pt>
                <c:pt idx="605">
                  <c:v>7.9227545696349946E-2</c:v>
                </c:pt>
                <c:pt idx="606">
                  <c:v>7.9505903274410428E-2</c:v>
                </c:pt>
                <c:pt idx="607">
                  <c:v>7.9784260852470909E-2</c:v>
                </c:pt>
                <c:pt idx="608">
                  <c:v>8.006261843053139E-2</c:v>
                </c:pt>
                <c:pt idx="609">
                  <c:v>8.0340976008591872E-2</c:v>
                </c:pt>
                <c:pt idx="610">
                  <c:v>8.0619333586652353E-2</c:v>
                </c:pt>
                <c:pt idx="611">
                  <c:v>8.0897691164712834E-2</c:v>
                </c:pt>
                <c:pt idx="612">
                  <c:v>8.1176048742773316E-2</c:v>
                </c:pt>
                <c:pt idx="613">
                  <c:v>8.1454406320833797E-2</c:v>
                </c:pt>
                <c:pt idx="614">
                  <c:v>8.1732763898894278E-2</c:v>
                </c:pt>
                <c:pt idx="615">
                  <c:v>8.201112147695476E-2</c:v>
                </c:pt>
                <c:pt idx="616">
                  <c:v>8.2289479055015241E-2</c:v>
                </c:pt>
                <c:pt idx="617">
                  <c:v>8.2567836633075722E-2</c:v>
                </c:pt>
                <c:pt idx="618">
                  <c:v>8.2846194211136204E-2</c:v>
                </c:pt>
                <c:pt idx="619">
                  <c:v>8.3124551789196685E-2</c:v>
                </c:pt>
                <c:pt idx="620">
                  <c:v>8.3402909367257166E-2</c:v>
                </c:pt>
                <c:pt idx="621">
                  <c:v>8.3681266945317648E-2</c:v>
                </c:pt>
                <c:pt idx="622">
                  <c:v>8.3959624523378129E-2</c:v>
                </c:pt>
                <c:pt idx="623">
                  <c:v>8.423798210143861E-2</c:v>
                </c:pt>
                <c:pt idx="624">
                  <c:v>8.4516339679499092E-2</c:v>
                </c:pt>
                <c:pt idx="625">
                  <c:v>8.4794697257559573E-2</c:v>
                </c:pt>
                <c:pt idx="626">
                  <c:v>8.5073054835620054E-2</c:v>
                </c:pt>
                <c:pt idx="627">
                  <c:v>8.5351412413680536E-2</c:v>
                </c:pt>
                <c:pt idx="628">
                  <c:v>8.5629769991741017E-2</c:v>
                </c:pt>
                <c:pt idx="629">
                  <c:v>8.5908127569801498E-2</c:v>
                </c:pt>
                <c:pt idx="630">
                  <c:v>8.618648514786198E-2</c:v>
                </c:pt>
                <c:pt idx="631">
                  <c:v>8.6464842725922461E-2</c:v>
                </c:pt>
                <c:pt idx="632">
                  <c:v>8.6743200303982942E-2</c:v>
                </c:pt>
                <c:pt idx="633">
                  <c:v>8.7021557882043424E-2</c:v>
                </c:pt>
                <c:pt idx="634">
                  <c:v>8.7299915460103905E-2</c:v>
                </c:pt>
                <c:pt idx="635">
                  <c:v>8.7578273038164386E-2</c:v>
                </c:pt>
                <c:pt idx="636">
                  <c:v>8.7856630616224868E-2</c:v>
                </c:pt>
                <c:pt idx="637">
                  <c:v>8.8134988194285349E-2</c:v>
                </c:pt>
                <c:pt idx="638">
                  <c:v>8.841334577234583E-2</c:v>
                </c:pt>
                <c:pt idx="639">
                  <c:v>8.8691703350406312E-2</c:v>
                </c:pt>
                <c:pt idx="640">
                  <c:v>8.8970060928466793E-2</c:v>
                </c:pt>
                <c:pt idx="641">
                  <c:v>8.9248418506527274E-2</c:v>
                </c:pt>
                <c:pt idx="642">
                  <c:v>8.9526776084587756E-2</c:v>
                </c:pt>
                <c:pt idx="643">
                  <c:v>8.9805133662648237E-2</c:v>
                </c:pt>
                <c:pt idx="644">
                  <c:v>9.0083491240708718E-2</c:v>
                </c:pt>
                <c:pt idx="645">
                  <c:v>9.03618488187692E-2</c:v>
                </c:pt>
                <c:pt idx="646">
                  <c:v>9.0640206396829681E-2</c:v>
                </c:pt>
                <c:pt idx="647">
                  <c:v>9.0918563974890163E-2</c:v>
                </c:pt>
                <c:pt idx="648">
                  <c:v>9.1196921552950644E-2</c:v>
                </c:pt>
                <c:pt idx="649">
                  <c:v>9.1475279131011125E-2</c:v>
                </c:pt>
                <c:pt idx="650">
                  <c:v>9.1753636709071607E-2</c:v>
                </c:pt>
                <c:pt idx="651">
                  <c:v>9.2031994287132088E-2</c:v>
                </c:pt>
                <c:pt idx="652">
                  <c:v>9.2310351865192569E-2</c:v>
                </c:pt>
                <c:pt idx="653">
                  <c:v>9.2588709443253051E-2</c:v>
                </c:pt>
                <c:pt idx="654">
                  <c:v>9.2867067021313532E-2</c:v>
                </c:pt>
                <c:pt idx="655">
                  <c:v>9.3145424599374013E-2</c:v>
                </c:pt>
                <c:pt idx="656">
                  <c:v>9.3423782177434495E-2</c:v>
                </c:pt>
                <c:pt idx="657">
                  <c:v>9.3702139755494976E-2</c:v>
                </c:pt>
                <c:pt idx="658">
                  <c:v>9.3980497333555457E-2</c:v>
                </c:pt>
                <c:pt idx="659">
                  <c:v>9.4258854911615939E-2</c:v>
                </c:pt>
                <c:pt idx="660">
                  <c:v>9.453721248967642E-2</c:v>
                </c:pt>
                <c:pt idx="661">
                  <c:v>9.4815570067736901E-2</c:v>
                </c:pt>
                <c:pt idx="662">
                  <c:v>9.5093927645797383E-2</c:v>
                </c:pt>
                <c:pt idx="663">
                  <c:v>9.5372285223857864E-2</c:v>
                </c:pt>
                <c:pt idx="664">
                  <c:v>9.5650642801918345E-2</c:v>
                </c:pt>
                <c:pt idx="665">
                  <c:v>9.5929000379978827E-2</c:v>
                </c:pt>
                <c:pt idx="666">
                  <c:v>9.6207357958039308E-2</c:v>
                </c:pt>
                <c:pt idx="667">
                  <c:v>9.6485715536099789E-2</c:v>
                </c:pt>
                <c:pt idx="668">
                  <c:v>9.6764073114160271E-2</c:v>
                </c:pt>
                <c:pt idx="669">
                  <c:v>9.7042430692220752E-2</c:v>
                </c:pt>
                <c:pt idx="670">
                  <c:v>9.7320788270281233E-2</c:v>
                </c:pt>
                <c:pt idx="671">
                  <c:v>9.7599145848341715E-2</c:v>
                </c:pt>
                <c:pt idx="672">
                  <c:v>9.7877503426402196E-2</c:v>
                </c:pt>
                <c:pt idx="673">
                  <c:v>9.8155861004462677E-2</c:v>
                </c:pt>
                <c:pt idx="674">
                  <c:v>9.8434218582523159E-2</c:v>
                </c:pt>
                <c:pt idx="675">
                  <c:v>9.871257616058364E-2</c:v>
                </c:pt>
                <c:pt idx="676">
                  <c:v>9.8990933738644121E-2</c:v>
                </c:pt>
                <c:pt idx="677">
                  <c:v>9.9269291316704603E-2</c:v>
                </c:pt>
                <c:pt idx="678">
                  <c:v>9.9547648894765084E-2</c:v>
                </c:pt>
                <c:pt idx="679">
                  <c:v>9.9826006472825565E-2</c:v>
                </c:pt>
                <c:pt idx="680">
                  <c:v>0.10010436405088605</c:v>
                </c:pt>
                <c:pt idx="681">
                  <c:v>0.10038272162894653</c:v>
                </c:pt>
                <c:pt idx="682">
                  <c:v>0.10066107920700701</c:v>
                </c:pt>
                <c:pt idx="683">
                  <c:v>0.10093943678506749</c:v>
                </c:pt>
                <c:pt idx="684">
                  <c:v>0.10121779436312797</c:v>
                </c:pt>
                <c:pt idx="685">
                  <c:v>0.10149615194118845</c:v>
                </c:pt>
                <c:pt idx="686">
                  <c:v>0.10177450951924893</c:v>
                </c:pt>
                <c:pt idx="687">
                  <c:v>0.10205286709730942</c:v>
                </c:pt>
                <c:pt idx="688">
                  <c:v>0.1023312246753699</c:v>
                </c:pt>
                <c:pt idx="689">
                  <c:v>0.10260958225343038</c:v>
                </c:pt>
                <c:pt idx="690">
                  <c:v>0.10288793983149086</c:v>
                </c:pt>
                <c:pt idx="691">
                  <c:v>0.10316629740955134</c:v>
                </c:pt>
                <c:pt idx="692">
                  <c:v>0.10344465498761182</c:v>
                </c:pt>
                <c:pt idx="693">
                  <c:v>0.1037230125656723</c:v>
                </c:pt>
                <c:pt idx="694">
                  <c:v>0.10400137014373279</c:v>
                </c:pt>
                <c:pt idx="695">
                  <c:v>0.10427972772179327</c:v>
                </c:pt>
                <c:pt idx="696">
                  <c:v>0.10455808529985375</c:v>
                </c:pt>
                <c:pt idx="697">
                  <c:v>0.10483644287791423</c:v>
                </c:pt>
                <c:pt idx="698">
                  <c:v>0.10511480045597471</c:v>
                </c:pt>
                <c:pt idx="699">
                  <c:v>0.10539315803403519</c:v>
                </c:pt>
                <c:pt idx="700">
                  <c:v>0.10567151561209567</c:v>
                </c:pt>
                <c:pt idx="701">
                  <c:v>0.10594987319015615</c:v>
                </c:pt>
                <c:pt idx="702">
                  <c:v>0.10622823076821664</c:v>
                </c:pt>
                <c:pt idx="703">
                  <c:v>0.10650658834627712</c:v>
                </c:pt>
                <c:pt idx="704">
                  <c:v>0.1067849459243376</c:v>
                </c:pt>
                <c:pt idx="705">
                  <c:v>0.10706330350239808</c:v>
                </c:pt>
                <c:pt idx="706">
                  <c:v>0.10734166108045856</c:v>
                </c:pt>
                <c:pt idx="707">
                  <c:v>0.10762001865851904</c:v>
                </c:pt>
                <c:pt idx="708">
                  <c:v>0.10789837623657952</c:v>
                </c:pt>
                <c:pt idx="709">
                  <c:v>0.10817673381464001</c:v>
                </c:pt>
                <c:pt idx="710">
                  <c:v>0.10845509139270049</c:v>
                </c:pt>
                <c:pt idx="711">
                  <c:v>0.10873344897076097</c:v>
                </c:pt>
                <c:pt idx="712">
                  <c:v>0.10901180654882145</c:v>
                </c:pt>
                <c:pt idx="713">
                  <c:v>0.10929016412688193</c:v>
                </c:pt>
                <c:pt idx="714">
                  <c:v>0.10956852170494241</c:v>
                </c:pt>
                <c:pt idx="715">
                  <c:v>0.10984687928300289</c:v>
                </c:pt>
                <c:pt idx="716">
                  <c:v>0.11012523686106337</c:v>
                </c:pt>
                <c:pt idx="717">
                  <c:v>0.11040359443912386</c:v>
                </c:pt>
                <c:pt idx="718">
                  <c:v>0.11068195201718434</c:v>
                </c:pt>
                <c:pt idx="719">
                  <c:v>0.11096030959524482</c:v>
                </c:pt>
                <c:pt idx="720">
                  <c:v>0.1112386671733053</c:v>
                </c:pt>
                <c:pt idx="721">
                  <c:v>0.11151702475136578</c:v>
                </c:pt>
                <c:pt idx="722">
                  <c:v>0.11179538232942626</c:v>
                </c:pt>
                <c:pt idx="723">
                  <c:v>0.11207373990748674</c:v>
                </c:pt>
                <c:pt idx="724">
                  <c:v>0.11235209748554723</c:v>
                </c:pt>
                <c:pt idx="725">
                  <c:v>0.11263045506360771</c:v>
                </c:pt>
                <c:pt idx="726">
                  <c:v>0.11290881264166819</c:v>
                </c:pt>
                <c:pt idx="727">
                  <c:v>0.11318717021972867</c:v>
                </c:pt>
                <c:pt idx="728">
                  <c:v>0.11346552779778915</c:v>
                </c:pt>
                <c:pt idx="729">
                  <c:v>0.11374388537584963</c:v>
                </c:pt>
                <c:pt idx="730">
                  <c:v>0.11402224295391011</c:v>
                </c:pt>
                <c:pt idx="731">
                  <c:v>0.11430060053197059</c:v>
                </c:pt>
                <c:pt idx="732">
                  <c:v>0.11457895811003108</c:v>
                </c:pt>
                <c:pt idx="733">
                  <c:v>0.11485731568809156</c:v>
                </c:pt>
                <c:pt idx="734">
                  <c:v>0.11513567326615204</c:v>
                </c:pt>
                <c:pt idx="735">
                  <c:v>0.11541403084421252</c:v>
                </c:pt>
                <c:pt idx="736">
                  <c:v>0.115692388422273</c:v>
                </c:pt>
                <c:pt idx="737">
                  <c:v>0.11597074600033348</c:v>
                </c:pt>
                <c:pt idx="738">
                  <c:v>0.11624910357839396</c:v>
                </c:pt>
                <c:pt idx="739">
                  <c:v>0.11652746115645445</c:v>
                </c:pt>
                <c:pt idx="740">
                  <c:v>0.11680581873451493</c:v>
                </c:pt>
                <c:pt idx="741">
                  <c:v>0.11708417631257541</c:v>
                </c:pt>
                <c:pt idx="742">
                  <c:v>0.11736253389063589</c:v>
                </c:pt>
                <c:pt idx="743">
                  <c:v>0.11764089146869637</c:v>
                </c:pt>
                <c:pt idx="744">
                  <c:v>0.11791924904675685</c:v>
                </c:pt>
                <c:pt idx="745">
                  <c:v>0.11819760662481733</c:v>
                </c:pt>
                <c:pt idx="746">
                  <c:v>0.11847596420287781</c:v>
                </c:pt>
                <c:pt idx="747">
                  <c:v>0.1187543217809383</c:v>
                </c:pt>
                <c:pt idx="748">
                  <c:v>0.11903267935899878</c:v>
                </c:pt>
                <c:pt idx="749">
                  <c:v>0.11931103693705926</c:v>
                </c:pt>
                <c:pt idx="750">
                  <c:v>0.11958939451511974</c:v>
                </c:pt>
                <c:pt idx="751">
                  <c:v>0.11986775209318022</c:v>
                </c:pt>
                <c:pt idx="752">
                  <c:v>0.1201461096712407</c:v>
                </c:pt>
                <c:pt idx="753">
                  <c:v>0.12042446724930118</c:v>
                </c:pt>
                <c:pt idx="754">
                  <c:v>0.12070282482736167</c:v>
                </c:pt>
                <c:pt idx="755">
                  <c:v>0.12098118240542215</c:v>
                </c:pt>
                <c:pt idx="756">
                  <c:v>0.12125953998348263</c:v>
                </c:pt>
                <c:pt idx="757">
                  <c:v>0.12153789756154311</c:v>
                </c:pt>
                <c:pt idx="758">
                  <c:v>0.12181625513960359</c:v>
                </c:pt>
                <c:pt idx="759">
                  <c:v>0.12209461271766407</c:v>
                </c:pt>
                <c:pt idx="760">
                  <c:v>0.12237297029572455</c:v>
                </c:pt>
                <c:pt idx="761">
                  <c:v>0.12265132787378503</c:v>
                </c:pt>
                <c:pt idx="762">
                  <c:v>0.12292968545184552</c:v>
                </c:pt>
                <c:pt idx="763">
                  <c:v>0.123208043029906</c:v>
                </c:pt>
                <c:pt idx="764">
                  <c:v>0.12348640060796648</c:v>
                </c:pt>
                <c:pt idx="765">
                  <c:v>0.12376475818602696</c:v>
                </c:pt>
                <c:pt idx="766">
                  <c:v>0.12404311576408744</c:v>
                </c:pt>
                <c:pt idx="767">
                  <c:v>0.12432147334214792</c:v>
                </c:pt>
                <c:pt idx="768">
                  <c:v>0.1245998309202084</c:v>
                </c:pt>
                <c:pt idx="769">
                  <c:v>0.12487818849826889</c:v>
                </c:pt>
                <c:pt idx="770">
                  <c:v>0.12515654607632937</c:v>
                </c:pt>
                <c:pt idx="771">
                  <c:v>0.12543490365438986</c:v>
                </c:pt>
                <c:pt idx="772">
                  <c:v>0.12571326123245036</c:v>
                </c:pt>
                <c:pt idx="773">
                  <c:v>0.12599161881051085</c:v>
                </c:pt>
                <c:pt idx="774">
                  <c:v>0.12626997638857135</c:v>
                </c:pt>
                <c:pt idx="775">
                  <c:v>0.12654833396663184</c:v>
                </c:pt>
                <c:pt idx="776">
                  <c:v>0.12682669154469234</c:v>
                </c:pt>
                <c:pt idx="777">
                  <c:v>0.12710504912275283</c:v>
                </c:pt>
                <c:pt idx="778">
                  <c:v>0.12738340670081333</c:v>
                </c:pt>
                <c:pt idx="779">
                  <c:v>0.12766176427887382</c:v>
                </c:pt>
                <c:pt idx="780">
                  <c:v>0.12794012185693432</c:v>
                </c:pt>
                <c:pt idx="781">
                  <c:v>0.12821847943499481</c:v>
                </c:pt>
                <c:pt idx="782">
                  <c:v>0.12849683701305531</c:v>
                </c:pt>
                <c:pt idx="783">
                  <c:v>0.1287751945911158</c:v>
                </c:pt>
                <c:pt idx="784">
                  <c:v>0.1290535521691763</c:v>
                </c:pt>
                <c:pt idx="785">
                  <c:v>0.1293319097472368</c:v>
                </c:pt>
                <c:pt idx="786">
                  <c:v>0.12961026732529729</c:v>
                </c:pt>
                <c:pt idx="787">
                  <c:v>0.12988862490335779</c:v>
                </c:pt>
                <c:pt idx="788">
                  <c:v>0.13016698248141828</c:v>
                </c:pt>
                <c:pt idx="789">
                  <c:v>0.13044534005947878</c:v>
                </c:pt>
                <c:pt idx="790">
                  <c:v>0.13072369763753927</c:v>
                </c:pt>
                <c:pt idx="791">
                  <c:v>0.13100205521559977</c:v>
                </c:pt>
                <c:pt idx="792">
                  <c:v>0.13128041279366026</c:v>
                </c:pt>
                <c:pt idx="793">
                  <c:v>0.13155877037172076</c:v>
                </c:pt>
                <c:pt idx="794">
                  <c:v>0.13183712794978125</c:v>
                </c:pt>
                <c:pt idx="795">
                  <c:v>0.13211548552784175</c:v>
                </c:pt>
                <c:pt idx="796">
                  <c:v>0.13239384310590224</c:v>
                </c:pt>
                <c:pt idx="797">
                  <c:v>0.13267220068396274</c:v>
                </c:pt>
                <c:pt idx="798">
                  <c:v>0.13295055826202323</c:v>
                </c:pt>
                <c:pt idx="799">
                  <c:v>0.13322891584008373</c:v>
                </c:pt>
                <c:pt idx="800">
                  <c:v>0.13350727341814422</c:v>
                </c:pt>
                <c:pt idx="801">
                  <c:v>0.13378563099620472</c:v>
                </c:pt>
                <c:pt idx="802">
                  <c:v>0.13406398857426521</c:v>
                </c:pt>
                <c:pt idx="803">
                  <c:v>0.13434234615232571</c:v>
                </c:pt>
                <c:pt idx="804">
                  <c:v>0.1346207037303862</c:v>
                </c:pt>
                <c:pt idx="805">
                  <c:v>0.1348990613084467</c:v>
                </c:pt>
                <c:pt idx="806">
                  <c:v>0.13517741888650719</c:v>
                </c:pt>
                <c:pt idx="807">
                  <c:v>0.13545577646456769</c:v>
                </c:pt>
                <c:pt idx="808">
                  <c:v>0.13573413404262819</c:v>
                </c:pt>
                <c:pt idx="809">
                  <c:v>0.13601249162068868</c:v>
                </c:pt>
                <c:pt idx="810">
                  <c:v>0.13629084919874918</c:v>
                </c:pt>
                <c:pt idx="811">
                  <c:v>0.13656920677680967</c:v>
                </c:pt>
                <c:pt idx="812">
                  <c:v>0.13684756435487017</c:v>
                </c:pt>
                <c:pt idx="813">
                  <c:v>0.13712592193293066</c:v>
                </c:pt>
                <c:pt idx="814">
                  <c:v>0.13740427951099116</c:v>
                </c:pt>
                <c:pt idx="815">
                  <c:v>0.13768263708905165</c:v>
                </c:pt>
                <c:pt idx="816">
                  <c:v>0.13796099466711215</c:v>
                </c:pt>
                <c:pt idx="817">
                  <c:v>0.13823935224517264</c:v>
                </c:pt>
                <c:pt idx="818">
                  <c:v>0.13851770982323314</c:v>
                </c:pt>
                <c:pt idx="819">
                  <c:v>0.13879606740129363</c:v>
                </c:pt>
                <c:pt idx="820">
                  <c:v>0.13907442497935413</c:v>
                </c:pt>
                <c:pt idx="821">
                  <c:v>0.13935278255741462</c:v>
                </c:pt>
                <c:pt idx="822">
                  <c:v>0.13963114013547512</c:v>
                </c:pt>
                <c:pt idx="823">
                  <c:v>0.13990949771353561</c:v>
                </c:pt>
                <c:pt idx="824">
                  <c:v>0.14018785529159611</c:v>
                </c:pt>
                <c:pt idx="825">
                  <c:v>0.1404662128696566</c:v>
                </c:pt>
                <c:pt idx="826">
                  <c:v>0.1407445704477171</c:v>
                </c:pt>
                <c:pt idx="827">
                  <c:v>0.14102292802577759</c:v>
                </c:pt>
                <c:pt idx="828">
                  <c:v>0.14130128560383809</c:v>
                </c:pt>
                <c:pt idx="829">
                  <c:v>0.14157964318189858</c:v>
                </c:pt>
                <c:pt idx="830">
                  <c:v>0.14185800075995908</c:v>
                </c:pt>
                <c:pt idx="831">
                  <c:v>0.14213635833801957</c:v>
                </c:pt>
                <c:pt idx="832">
                  <c:v>0.14241471591608007</c:v>
                </c:pt>
                <c:pt idx="833">
                  <c:v>0.14269307349414057</c:v>
                </c:pt>
                <c:pt idx="834">
                  <c:v>0.14297143107220106</c:v>
                </c:pt>
                <c:pt idx="835">
                  <c:v>0.14324978865026156</c:v>
                </c:pt>
                <c:pt idx="836">
                  <c:v>0.14352814622832205</c:v>
                </c:pt>
                <c:pt idx="837">
                  <c:v>0.14380650380638255</c:v>
                </c:pt>
                <c:pt idx="838">
                  <c:v>0.14408486138444304</c:v>
                </c:pt>
                <c:pt idx="839">
                  <c:v>0.14436321896250354</c:v>
                </c:pt>
                <c:pt idx="840">
                  <c:v>0.14464157654056403</c:v>
                </c:pt>
                <c:pt idx="841">
                  <c:v>0.14491993411862453</c:v>
                </c:pt>
                <c:pt idx="842">
                  <c:v>0.14519829169668502</c:v>
                </c:pt>
                <c:pt idx="843">
                  <c:v>0.14547664927474552</c:v>
                </c:pt>
                <c:pt idx="844">
                  <c:v>0.14575500685280601</c:v>
                </c:pt>
                <c:pt idx="845">
                  <c:v>0.14603336443086651</c:v>
                </c:pt>
                <c:pt idx="846">
                  <c:v>0.146311722008927</c:v>
                </c:pt>
                <c:pt idx="847">
                  <c:v>0.1465900795869875</c:v>
                </c:pt>
                <c:pt idx="848">
                  <c:v>0.14686843716504799</c:v>
                </c:pt>
                <c:pt idx="849">
                  <c:v>0.14714679474310849</c:v>
                </c:pt>
                <c:pt idx="850">
                  <c:v>0.14742515232116898</c:v>
                </c:pt>
                <c:pt idx="851">
                  <c:v>0.14770350989922948</c:v>
                </c:pt>
                <c:pt idx="852">
                  <c:v>0.14798186747728997</c:v>
                </c:pt>
                <c:pt idx="853">
                  <c:v>0.14826022505535047</c:v>
                </c:pt>
                <c:pt idx="854">
                  <c:v>0.14853858263341096</c:v>
                </c:pt>
                <c:pt idx="855">
                  <c:v>0.14881694021147146</c:v>
                </c:pt>
                <c:pt idx="856">
                  <c:v>0.14909529778953196</c:v>
                </c:pt>
                <c:pt idx="857">
                  <c:v>0.14937365536759245</c:v>
                </c:pt>
                <c:pt idx="858">
                  <c:v>0.14965201294565295</c:v>
                </c:pt>
                <c:pt idx="859">
                  <c:v>0.14993037052371344</c:v>
                </c:pt>
                <c:pt idx="860">
                  <c:v>0.15020872810177394</c:v>
                </c:pt>
                <c:pt idx="861">
                  <c:v>0.15048708567983443</c:v>
                </c:pt>
                <c:pt idx="862">
                  <c:v>0.15076544325789493</c:v>
                </c:pt>
                <c:pt idx="863">
                  <c:v>0.15104380083595542</c:v>
                </c:pt>
                <c:pt idx="864">
                  <c:v>0.15132215841401592</c:v>
                </c:pt>
                <c:pt idx="865">
                  <c:v>0.15160051599207641</c:v>
                </c:pt>
                <c:pt idx="866">
                  <c:v>0.15187887357013691</c:v>
                </c:pt>
                <c:pt idx="867">
                  <c:v>0.1521572311481974</c:v>
                </c:pt>
                <c:pt idx="868">
                  <c:v>0.1524355887262579</c:v>
                </c:pt>
                <c:pt idx="869">
                  <c:v>0.15271394630431839</c:v>
                </c:pt>
                <c:pt idx="870">
                  <c:v>0.15299230388237889</c:v>
                </c:pt>
                <c:pt idx="871">
                  <c:v>0.15327066146043938</c:v>
                </c:pt>
                <c:pt idx="872">
                  <c:v>0.15354901903849988</c:v>
                </c:pt>
                <c:pt idx="873">
                  <c:v>0.15382737661656037</c:v>
                </c:pt>
                <c:pt idx="874">
                  <c:v>0.15410573419462087</c:v>
                </c:pt>
                <c:pt idx="875">
                  <c:v>0.15438409177268136</c:v>
                </c:pt>
                <c:pt idx="876">
                  <c:v>0.15466244935074186</c:v>
                </c:pt>
                <c:pt idx="877">
                  <c:v>0.15494080692880235</c:v>
                </c:pt>
                <c:pt idx="878">
                  <c:v>0.15521916450686285</c:v>
                </c:pt>
                <c:pt idx="879">
                  <c:v>0.15549752208492335</c:v>
                </c:pt>
                <c:pt idx="880">
                  <c:v>0.15577587966298384</c:v>
                </c:pt>
                <c:pt idx="881">
                  <c:v>0.15605423724104434</c:v>
                </c:pt>
                <c:pt idx="882">
                  <c:v>0.15633259481910483</c:v>
                </c:pt>
                <c:pt idx="883">
                  <c:v>0.15661095239716533</c:v>
                </c:pt>
                <c:pt idx="884">
                  <c:v>0.15688930997522582</c:v>
                </c:pt>
                <c:pt idx="885">
                  <c:v>0.15716766755328632</c:v>
                </c:pt>
                <c:pt idx="886">
                  <c:v>0.15744602513134681</c:v>
                </c:pt>
                <c:pt idx="887">
                  <c:v>0.15772438270940731</c:v>
                </c:pt>
                <c:pt idx="888">
                  <c:v>0.1580027402874678</c:v>
                </c:pt>
                <c:pt idx="889">
                  <c:v>0.1582810978655283</c:v>
                </c:pt>
                <c:pt idx="890">
                  <c:v>0.15855945544358879</c:v>
                </c:pt>
                <c:pt idx="891">
                  <c:v>0.15883781302164929</c:v>
                </c:pt>
                <c:pt idx="892">
                  <c:v>0.15911617059970978</c:v>
                </c:pt>
                <c:pt idx="893">
                  <c:v>0.15939452817777028</c:v>
                </c:pt>
                <c:pt idx="894">
                  <c:v>0.15967288575583077</c:v>
                </c:pt>
                <c:pt idx="895">
                  <c:v>0.15995124333389127</c:v>
                </c:pt>
                <c:pt idx="896">
                  <c:v>0.16022960091195176</c:v>
                </c:pt>
                <c:pt idx="897">
                  <c:v>0.16050795849001226</c:v>
                </c:pt>
                <c:pt idx="898">
                  <c:v>0.16078631606807275</c:v>
                </c:pt>
                <c:pt idx="899">
                  <c:v>0.16106467364613325</c:v>
                </c:pt>
                <c:pt idx="900">
                  <c:v>0.16134303122419374</c:v>
                </c:pt>
                <c:pt idx="901">
                  <c:v>0.16162138880225424</c:v>
                </c:pt>
                <c:pt idx="902">
                  <c:v>0.16189974638031474</c:v>
                </c:pt>
                <c:pt idx="903">
                  <c:v>0.16217810395837523</c:v>
                </c:pt>
                <c:pt idx="904">
                  <c:v>0.16245646153643573</c:v>
                </c:pt>
                <c:pt idx="905">
                  <c:v>0.16273481911449622</c:v>
                </c:pt>
                <c:pt idx="906">
                  <c:v>0.16301317669255672</c:v>
                </c:pt>
                <c:pt idx="907">
                  <c:v>0.16329153427061721</c:v>
                </c:pt>
                <c:pt idx="908">
                  <c:v>0.16356989184867771</c:v>
                </c:pt>
                <c:pt idx="909">
                  <c:v>0.1638482494267382</c:v>
                </c:pt>
                <c:pt idx="910">
                  <c:v>0.1641266070047987</c:v>
                </c:pt>
                <c:pt idx="911">
                  <c:v>0.16440496458285919</c:v>
                </c:pt>
                <c:pt idx="912">
                  <c:v>0.16468332216091969</c:v>
                </c:pt>
                <c:pt idx="913">
                  <c:v>0.16496167973898018</c:v>
                </c:pt>
                <c:pt idx="914">
                  <c:v>0.16524003731704068</c:v>
                </c:pt>
                <c:pt idx="915">
                  <c:v>0.16551839489510117</c:v>
                </c:pt>
                <c:pt idx="916">
                  <c:v>0.16579675247316167</c:v>
                </c:pt>
                <c:pt idx="917">
                  <c:v>0.16607511005122216</c:v>
                </c:pt>
                <c:pt idx="918">
                  <c:v>0.16635346762928266</c:v>
                </c:pt>
                <c:pt idx="919">
                  <c:v>0.16663182520734315</c:v>
                </c:pt>
                <c:pt idx="920">
                  <c:v>0.16691018278540365</c:v>
                </c:pt>
                <c:pt idx="921">
                  <c:v>0.16718854036346414</c:v>
                </c:pt>
                <c:pt idx="922">
                  <c:v>0.16746689794152464</c:v>
                </c:pt>
                <c:pt idx="923">
                  <c:v>0.16774525551958513</c:v>
                </c:pt>
                <c:pt idx="924">
                  <c:v>0.16802361309764563</c:v>
                </c:pt>
                <c:pt idx="925">
                  <c:v>0.16830197067570613</c:v>
                </c:pt>
                <c:pt idx="926">
                  <c:v>0.16858032825376662</c:v>
                </c:pt>
                <c:pt idx="927">
                  <c:v>0.16885868583182712</c:v>
                </c:pt>
                <c:pt idx="928">
                  <c:v>0.16913704340988761</c:v>
                </c:pt>
                <c:pt idx="929">
                  <c:v>0.16941540098794811</c:v>
                </c:pt>
                <c:pt idx="930">
                  <c:v>0.1696937585660086</c:v>
                </c:pt>
                <c:pt idx="931">
                  <c:v>0.1699721161440691</c:v>
                </c:pt>
                <c:pt idx="932">
                  <c:v>0.17025047372212959</c:v>
                </c:pt>
                <c:pt idx="933">
                  <c:v>0.17052883130019009</c:v>
                </c:pt>
                <c:pt idx="934">
                  <c:v>0.17080718887825058</c:v>
                </c:pt>
                <c:pt idx="935">
                  <c:v>0.17108554645631108</c:v>
                </c:pt>
                <c:pt idx="936">
                  <c:v>0.17136390403437157</c:v>
                </c:pt>
                <c:pt idx="937">
                  <c:v>0.17164226161243207</c:v>
                </c:pt>
                <c:pt idx="938">
                  <c:v>0.17192061919049256</c:v>
                </c:pt>
                <c:pt idx="939">
                  <c:v>0.17219897676855306</c:v>
                </c:pt>
                <c:pt idx="940">
                  <c:v>0.17247733434661355</c:v>
                </c:pt>
                <c:pt idx="941">
                  <c:v>0.17275569192467405</c:v>
                </c:pt>
                <c:pt idx="942">
                  <c:v>0.17303404950273454</c:v>
                </c:pt>
                <c:pt idx="943">
                  <c:v>0.17331240708079504</c:v>
                </c:pt>
                <c:pt idx="944">
                  <c:v>0.17359076465885553</c:v>
                </c:pt>
                <c:pt idx="945">
                  <c:v>0.17386912223691603</c:v>
                </c:pt>
                <c:pt idx="946">
                  <c:v>0.17414747981497652</c:v>
                </c:pt>
                <c:pt idx="947">
                  <c:v>0.17442583739303702</c:v>
                </c:pt>
                <c:pt idx="948">
                  <c:v>0.17470419497109752</c:v>
                </c:pt>
                <c:pt idx="949">
                  <c:v>0.17498255254915801</c:v>
                </c:pt>
                <c:pt idx="950">
                  <c:v>0.17526091012721851</c:v>
                </c:pt>
                <c:pt idx="951">
                  <c:v>0.175539267705279</c:v>
                </c:pt>
                <c:pt idx="952">
                  <c:v>0.1758176252833395</c:v>
                </c:pt>
                <c:pt idx="953">
                  <c:v>0.17609598286139999</c:v>
                </c:pt>
                <c:pt idx="954">
                  <c:v>0.17637434043946049</c:v>
                </c:pt>
                <c:pt idx="955">
                  <c:v>0.17665269801752098</c:v>
                </c:pt>
                <c:pt idx="956">
                  <c:v>0.17693105559558148</c:v>
                </c:pt>
                <c:pt idx="957">
                  <c:v>0.17720941317364197</c:v>
                </c:pt>
                <c:pt idx="958">
                  <c:v>0.17748777075170247</c:v>
                </c:pt>
                <c:pt idx="959">
                  <c:v>0.17776612832976296</c:v>
                </c:pt>
                <c:pt idx="960">
                  <c:v>0.17804448590782346</c:v>
                </c:pt>
                <c:pt idx="961">
                  <c:v>0.17832284348588395</c:v>
                </c:pt>
                <c:pt idx="962">
                  <c:v>0.17860120106394445</c:v>
                </c:pt>
                <c:pt idx="963">
                  <c:v>0.17887955864200494</c:v>
                </c:pt>
                <c:pt idx="964">
                  <c:v>0.17915791622006544</c:v>
                </c:pt>
                <c:pt idx="965">
                  <c:v>0.17943627379812593</c:v>
                </c:pt>
                <c:pt idx="966">
                  <c:v>0.17971463137618643</c:v>
                </c:pt>
                <c:pt idx="967">
                  <c:v>0.17999298895424692</c:v>
                </c:pt>
                <c:pt idx="968">
                  <c:v>0.18027134653230742</c:v>
                </c:pt>
                <c:pt idx="969">
                  <c:v>0.18054970411036791</c:v>
                </c:pt>
                <c:pt idx="970">
                  <c:v>0.18082806168842841</c:v>
                </c:pt>
                <c:pt idx="971">
                  <c:v>0.1811064192664889</c:v>
                </c:pt>
                <c:pt idx="972">
                  <c:v>0.1813847768445494</c:v>
                </c:pt>
                <c:pt idx="973">
                  <c:v>0.1816631344226099</c:v>
                </c:pt>
                <c:pt idx="974">
                  <c:v>0.18194149200067039</c:v>
                </c:pt>
                <c:pt idx="975">
                  <c:v>0.18221984957873089</c:v>
                </c:pt>
                <c:pt idx="976">
                  <c:v>0.18249820715679138</c:v>
                </c:pt>
                <c:pt idx="977">
                  <c:v>0.18277656473485188</c:v>
                </c:pt>
                <c:pt idx="978">
                  <c:v>0.18305492231291237</c:v>
                </c:pt>
                <c:pt idx="979">
                  <c:v>0.18333327989097287</c:v>
                </c:pt>
                <c:pt idx="980">
                  <c:v>0.18361163746903336</c:v>
                </c:pt>
                <c:pt idx="981">
                  <c:v>0.18388999504709386</c:v>
                </c:pt>
                <c:pt idx="982">
                  <c:v>0.18416835262515435</c:v>
                </c:pt>
                <c:pt idx="983">
                  <c:v>0.18444671020321485</c:v>
                </c:pt>
                <c:pt idx="984">
                  <c:v>0.18472506778127534</c:v>
                </c:pt>
                <c:pt idx="985">
                  <c:v>0.18500342535933584</c:v>
                </c:pt>
                <c:pt idx="986">
                  <c:v>0.18528178293739633</c:v>
                </c:pt>
                <c:pt idx="987">
                  <c:v>0.18556014051545683</c:v>
                </c:pt>
                <c:pt idx="988">
                  <c:v>0.18583849809351732</c:v>
                </c:pt>
                <c:pt idx="989">
                  <c:v>0.18611685567157782</c:v>
                </c:pt>
                <c:pt idx="990">
                  <c:v>0.18639521324963831</c:v>
                </c:pt>
                <c:pt idx="991">
                  <c:v>0.18667357082769881</c:v>
                </c:pt>
                <c:pt idx="992">
                  <c:v>0.1869519284057593</c:v>
                </c:pt>
                <c:pt idx="993">
                  <c:v>0.1872302859838198</c:v>
                </c:pt>
                <c:pt idx="994">
                  <c:v>0.18750864356188029</c:v>
                </c:pt>
                <c:pt idx="995">
                  <c:v>0.18778700113994079</c:v>
                </c:pt>
                <c:pt idx="996">
                  <c:v>0.18806535871800129</c:v>
                </c:pt>
                <c:pt idx="997">
                  <c:v>0.18834371629606178</c:v>
                </c:pt>
                <c:pt idx="998">
                  <c:v>0.18862207387412228</c:v>
                </c:pt>
                <c:pt idx="999">
                  <c:v>0.18890043145218277</c:v>
                </c:pt>
                <c:pt idx="1000">
                  <c:v>0.18917878903024327</c:v>
                </c:pt>
              </c:numCache>
            </c:numRef>
          </c:xVal>
          <c:yVal>
            <c:numRef>
              <c:f>'Resol-Checker'!$D$22:$D$1022</c:f>
              <c:numCache>
                <c:formatCode>General</c:formatCode>
                <c:ptCount val="1001"/>
                <c:pt idx="0">
                  <c:v>2.9817732948925393</c:v>
                </c:pt>
                <c:pt idx="1">
                  <c:v>3.066590737480114</c:v>
                </c:pt>
                <c:pt idx="2">
                  <c:v>3.1535443074259102</c:v>
                </c:pt>
                <c:pt idx="3">
                  <c:v>3.2426791103519799</c:v>
                </c:pt>
                <c:pt idx="4">
                  <c:v>3.3340409469573546</c:v>
                </c:pt>
                <c:pt idx="5">
                  <c:v>3.4276763163748574</c:v>
                </c:pt>
                <c:pt idx="6">
                  <c:v>3.5236324193121962</c:v>
                </c:pt>
                <c:pt idx="7">
                  <c:v>3.6219571609695009</c:v>
                </c:pt>
                <c:pt idx="8">
                  <c:v>3.7226991537255367</c:v>
                </c:pt>
                <c:pt idx="9">
                  <c:v>3.8259077195846909</c:v>
                </c:pt>
                <c:pt idx="10">
                  <c:v>3.9316328923766766</c:v>
                </c:pt>
                <c:pt idx="11">
                  <c:v>4.039925419701043</c:v>
                </c:pt>
                <c:pt idx="12">
                  <c:v>4.1508367646081812</c:v>
                </c:pt>
                <c:pt idx="13">
                  <c:v>4.2644191070088677</c:v>
                </c:pt>
                <c:pt idx="14">
                  <c:v>4.3807253448039249</c:v>
                </c:pt>
                <c:pt idx="15">
                  <c:v>4.4998090947258973</c:v>
                </c:pt>
                <c:pt idx="16">
                  <c:v>4.6217246928841949</c:v>
                </c:pt>
                <c:pt idx="17">
                  <c:v>4.746527195005557</c:v>
                </c:pt>
                <c:pt idx="18">
                  <c:v>4.8742723763612696</c:v>
                </c:pt>
                <c:pt idx="19">
                  <c:v>5.0050167313727236</c:v>
                </c:pt>
                <c:pt idx="20">
                  <c:v>5.1388174728869203</c:v>
                </c:pt>
                <c:pt idx="21">
                  <c:v>5.2757325311132464</c:v>
                </c:pt>
                <c:pt idx="22">
                  <c:v>5.4158205522132734</c:v>
                </c:pt>
                <c:pt idx="23">
                  <c:v>5.5591408965347506</c:v>
                </c:pt>
                <c:pt idx="24">
                  <c:v>5.7057536364815018</c:v>
                </c:pt>
                <c:pt idx="25">
                  <c:v>5.8557195540105607</c:v>
                </c:pt>
                <c:pt idx="26">
                  <c:v>6.0091001377480486</c:v>
                </c:pt>
                <c:pt idx="27">
                  <c:v>6.1659575797153217</c:v>
                </c:pt>
                <c:pt idx="28">
                  <c:v>6.3263547716567929</c:v>
                </c:pt>
                <c:pt idx="29">
                  <c:v>6.4903553009610624</c:v>
                </c:pt>
                <c:pt idx="30">
                  <c:v>6.6580234461668253</c:v>
                </c:pt>
                <c:pt idx="31">
                  <c:v>6.8294241720452273</c:v>
                </c:pt>
                <c:pt idx="32">
                  <c:v>7.0046231242502675</c:v>
                </c:pt>
                <c:pt idx="33">
                  <c:v>7.1836866235289083</c:v>
                </c:pt>
                <c:pt idx="34">
                  <c:v>7.3666816594827109</c:v>
                </c:pt>
                <c:pt idx="35">
                  <c:v>7.553675883872855</c:v>
                </c:pt>
                <c:pt idx="36">
                  <c:v>7.7447376034602531</c:v>
                </c:pt>
                <c:pt idx="37">
                  <c:v>7.9399357723729329</c:v>
                </c:pt>
                <c:pt idx="38">
                  <c:v>8.1393399839926595</c:v>
                </c:pt>
                <c:pt idx="39">
                  <c:v>8.3430204623529853</c:v>
                </c:pt>
                <c:pt idx="40">
                  <c:v>8.5510480530409545</c:v>
                </c:pt>
                <c:pt idx="41">
                  <c:v>8.7634942135949689</c:v>
                </c:pt>
                <c:pt idx="42">
                  <c:v>8.9804310033911072</c:v>
                </c:pt>
                <c:pt idx="43">
                  <c:v>9.2019310730107797</c:v>
                </c:pt>
                <c:pt idx="44">
                  <c:v>9.4280676530822891</c:v>
                </c:pt>
                <c:pt idx="45">
                  <c:v>9.6589145425894003</c:v>
                </c:pt>
                <c:pt idx="46">
                  <c:v>9.8945460966398233</c:v>
                </c:pt>
                <c:pt idx="47">
                  <c:v>10.135037213686964</c:v>
                </c:pt>
                <c:pt idx="48">
                  <c:v>10.380463322198381</c:v>
                </c:pt>
                <c:pt idx="49">
                  <c:v>10.63090036676444</c:v>
                </c:pt>
                <c:pt idx="50">
                  <c:v>10.886424793641089</c:v>
                </c:pt>
                <c:pt idx="51">
                  <c:v>11.147113535720669</c:v>
                </c:pt>
                <c:pt idx="52">
                  <c:v>11.413043996924939</c:v>
                </c:pt>
                <c:pt idx="53">
                  <c:v>11.684294036014888</c:v>
                </c:pt>
                <c:pt idx="54">
                  <c:v>11.960941949811822</c:v>
                </c:pt>
                <c:pt idx="55">
                  <c:v>12.243066455824641</c:v>
                </c:pt>
                <c:pt idx="56">
                  <c:v>12.530746674278603</c:v>
                </c:pt>
                <c:pt idx="57">
                  <c:v>12.824062109540822</c:v>
                </c:pt>
                <c:pt idx="58">
                  <c:v>13.12309263093807</c:v>
                </c:pt>
                <c:pt idx="59">
                  <c:v>13.427918452963144</c:v>
                </c:pt>
                <c:pt idx="60">
                  <c:v>13.738620114865704</c:v>
                </c:pt>
                <c:pt idx="61">
                  <c:v>14.055278459624219</c:v>
                </c:pt>
                <c:pt idx="62">
                  <c:v>14.377974612295874</c:v>
                </c:pt>
                <c:pt idx="63">
                  <c:v>14.706789957741519</c:v>
                </c:pt>
                <c:pt idx="64">
                  <c:v>15.041806117723127</c:v>
                </c:pt>
                <c:pt idx="65">
                  <c:v>15.383104927371544</c:v>
                </c:pt>
                <c:pt idx="66">
                  <c:v>15.73076841102265</c:v>
                </c:pt>
                <c:pt idx="67">
                  <c:v>16.084878757420434</c:v>
                </c:pt>
                <c:pt idx="68">
                  <c:v>16.445518294285783</c:v>
                </c:pt>
                <c:pt idx="69">
                  <c:v>16.81276946225022</c:v>
                </c:pt>
                <c:pt idx="70">
                  <c:v>17.18671478815407</c:v>
                </c:pt>
                <c:pt idx="71">
                  <c:v>17.567436857709236</c:v>
                </c:pt>
                <c:pt idx="72">
                  <c:v>17.955018287526592</c:v>
                </c:pt>
                <c:pt idx="73">
                  <c:v>18.349541696509217</c:v>
                </c:pt>
                <c:pt idx="74">
                  <c:v>18.751089676612079</c:v>
                </c:pt>
                <c:pt idx="75">
                  <c:v>19.159744762970341</c:v>
                </c:pt>
                <c:pt idx="76">
                  <c:v>19.575589403397817</c:v>
                </c:pt>
                <c:pt idx="77">
                  <c:v>19.998705927258339</c:v>
                </c:pt>
                <c:pt idx="78">
                  <c:v>20.429176513712719</c:v>
                </c:pt>
                <c:pt idx="79">
                  <c:v>20.867083159344876</c:v>
                </c:pt>
                <c:pt idx="80">
                  <c:v>21.312507645170733</c:v>
                </c:pt>
                <c:pt idx="81">
                  <c:v>21.765531503034204</c:v>
                </c:pt>
                <c:pt idx="82">
                  <c:v>22.22623598139506</c:v>
                </c:pt>
                <c:pt idx="83">
                  <c:v>22.694702010513833</c:v>
                </c:pt>
                <c:pt idx="84">
                  <c:v>23.171010167039579</c:v>
                </c:pt>
                <c:pt idx="85">
                  <c:v>23.655240638006468</c:v>
                </c:pt>
                <c:pt idx="86">
                  <c:v>24.147473184246099</c:v>
                </c:pt>
                <c:pt idx="87">
                  <c:v>24.647787103222701</c:v>
                </c:pt>
                <c:pt idx="88">
                  <c:v>25.15626119129891</c:v>
                </c:pt>
                <c:pt idx="89">
                  <c:v>25.672973705440125</c:v>
                </c:pt>
                <c:pt idx="90">
                  <c:v>26.198002324366755</c:v>
                </c:pt>
                <c:pt idx="91">
                  <c:v>26.731424109162774</c:v>
                </c:pt>
                <c:pt idx="92">
                  <c:v>27.273315463351462</c:v>
                </c:pt>
                <c:pt idx="93">
                  <c:v>27.823752092447297</c:v>
                </c:pt>
                <c:pt idx="94">
                  <c:v>28.382808962996346</c:v>
                </c:pt>
                <c:pt idx="95">
                  <c:v>28.950560261115292</c:v>
                </c:pt>
                <c:pt idx="96">
                  <c:v>29.527079350541751</c:v>
                </c:pt>
                <c:pt idx="97">
                  <c:v>30.112438730208208</c:v>
                </c:pt>
                <c:pt idx="98">
                  <c:v>30.706709991352447</c:v>
                </c:pt>
                <c:pt idx="99">
                  <c:v>31.309963774178286</c:v>
                </c:pt>
                <c:pt idx="100">
                  <c:v>31.922269724080497</c:v>
                </c:pt>
                <c:pt idx="101">
                  <c:v>32.543696447448816</c:v>
                </c:pt>
                <c:pt idx="102">
                  <c:v>33.174311467066161</c:v>
                </c:pt>
                <c:pt idx="103">
                  <c:v>33.814181177116751</c:v>
                </c:pt>
                <c:pt idx="104">
                  <c:v>34.463370797820737</c:v>
                </c:pt>
                <c:pt idx="105">
                  <c:v>35.121944329711773</c:v>
                </c:pt>
                <c:pt idx="106">
                  <c:v>35.789964507575604</c:v>
                </c:pt>
                <c:pt idx="107">
                  <c:v>36.46749275406669</c:v>
                </c:pt>
                <c:pt idx="108">
                  <c:v>37.154589133022647</c:v>
                </c:pt>
                <c:pt idx="109">
                  <c:v>37.851312302494186</c:v>
                </c:pt>
                <c:pt idx="110">
                  <c:v>38.55771946751144</c:v>
                </c:pt>
                <c:pt idx="111">
                  <c:v>39.273866332605706</c:v>
                </c:pt>
                <c:pt idx="112">
                  <c:v>39.999807054108103</c:v>
                </c:pt>
                <c:pt idx="113">
                  <c:v>40.73559419224582</c:v>
                </c:pt>
                <c:pt idx="114">
                  <c:v>41.481278663057928</c:v>
                </c:pt>
                <c:pt idx="115">
                  <c:v>42.236909690152771</c:v>
                </c:pt>
                <c:pt idx="116">
                  <c:v>43.002534756330057</c:v>
                </c:pt>
                <c:pt idx="117">
                  <c:v>43.778199555090268</c:v>
                </c:pt>
                <c:pt idx="118">
                  <c:v>44.563947942055762</c:v>
                </c:pt>
                <c:pt idx="119">
                  <c:v>45.359821886327381</c:v>
                </c:pt>
                <c:pt idx="120">
                  <c:v>46.165861421801402</c:v>
                </c:pt>
                <c:pt idx="121">
                  <c:v>46.982104598472056</c:v>
                </c:pt>
                <c:pt idx="122">
                  <c:v>47.808587433744982</c:v>
                </c:pt>
                <c:pt idx="123">
                  <c:v>48.645343863788128</c:v>
                </c:pt>
                <c:pt idx="124">
                  <c:v>49.492405694946299</c:v>
                </c:pt>
                <c:pt idx="125">
                  <c:v>50.349802555246249</c:v>
                </c:pt>
                <c:pt idx="126">
                  <c:v>51.217561846020132</c:v>
                </c:pt>
                <c:pt idx="127">
                  <c:v>52.09570869367446</c:v>
                </c:pt>
                <c:pt idx="128">
                  <c:v>52.984265901633329</c:v>
                </c:pt>
                <c:pt idx="129">
                  <c:v>53.883253902484086</c:v>
                </c:pt>
                <c:pt idx="130">
                  <c:v>54.792690710354449</c:v>
                </c:pt>
                <c:pt idx="131">
                  <c:v>55.712591873550529</c:v>
                </c:pt>
                <c:pt idx="132">
                  <c:v>56.642970427485075</c:v>
                </c:pt>
                <c:pt idx="133">
                  <c:v>57.583836847926065</c:v>
                </c:pt>
                <c:pt idx="134">
                  <c:v>58.53519900459591</c:v>
                </c:pt>
                <c:pt idx="135">
                  <c:v>59.497062115151699</c:v>
                </c:pt>
                <c:pt idx="136">
                  <c:v>60.469428699577321</c:v>
                </c:pt>
                <c:pt idx="137">
                  <c:v>61.452298535018549</c:v>
                </c:pt>
                <c:pt idx="138">
                  <c:v>62.445668611092522</c:v>
                </c:pt>
                <c:pt idx="139">
                  <c:v>63.449533085702839</c:v>
                </c:pt>
                <c:pt idx="140">
                  <c:v>64.463883241392281</c:v>
                </c:pt>
                <c:pt idx="141">
                  <c:v>65.488707442265209</c:v>
                </c:pt>
                <c:pt idx="142">
                  <c:v>66.523991091510965</c:v>
                </c:pt>
                <c:pt idx="143">
                  <c:v>67.569716589561779</c:v>
                </c:pt>
                <c:pt idx="144">
                  <c:v>68.625863292916065</c:v>
                </c:pt>
                <c:pt idx="145">
                  <c:v>69.692407473660978</c:v>
                </c:pt>
                <c:pt idx="146">
                  <c:v>70.769322279725515</c:v>
                </c:pt>
                <c:pt idx="147">
                  <c:v>71.856577695897798</c:v>
                </c:pt>
                <c:pt idx="148">
                  <c:v>72.954140505638463</c:v>
                </c:pt>
                <c:pt idx="149">
                  <c:v>74.061974253723207</c:v>
                </c:pt>
                <c:pt idx="150">
                  <c:v>75.180039209746994</c:v>
                </c:pt>
                <c:pt idx="151">
                  <c:v>76.308292332522484</c:v>
                </c:pt>
                <c:pt idx="152">
                  <c:v>77.446687235405506</c:v>
                </c:pt>
                <c:pt idx="153">
                  <c:v>78.59517415257973</c:v>
                </c:pt>
                <c:pt idx="154">
                  <c:v>79.753699906333196</c:v>
                </c:pt>
                <c:pt idx="155">
                  <c:v>80.922207875358865</c:v>
                </c:pt>
                <c:pt idx="156">
                  <c:v>82.100637964111399</c:v>
                </c:pt>
                <c:pt idx="157">
                  <c:v>83.288926573251857</c:v>
                </c:pt>
                <c:pt idx="158">
                  <c:v>84.48700657121239</c:v>
                </c:pt>
                <c:pt idx="159">
                  <c:v>85.69480726691225</c:v>
                </c:pt>
                <c:pt idx="160">
                  <c:v>86.912254383656588</c:v>
                </c:pt>
                <c:pt idx="161">
                  <c:v>88.139270034248568</c:v>
                </c:pt>
                <c:pt idx="162">
                  <c:v>89.375772697346349</c:v>
                </c:pt>
                <c:pt idx="163">
                  <c:v>90.621677195094151</c:v>
                </c:pt>
                <c:pt idx="164">
                  <c:v>91.876894672058583</c:v>
                </c:pt>
                <c:pt idx="165">
                  <c:v>93.141332575499121</c:v>
                </c:pt>
                <c:pt idx="166">
                  <c:v>94.41489463700222</c:v>
                </c:pt>
                <c:pt idx="167">
                  <c:v>95.69748085550782</c:v>
                </c:pt>
                <c:pt idx="168">
                  <c:v>96.988987481756695</c:v>
                </c:pt>
                <c:pt idx="169">
                  <c:v>98.289307004186483</c:v>
                </c:pt>
                <c:pt idx="170">
                  <c:v>99.598328136303408</c:v>
                </c:pt>
                <c:pt idx="171">
                  <c:v>100.91593580555718</c:v>
                </c:pt>
                <c:pt idx="172">
                  <c:v>102.24201114374476</c:v>
                </c:pt>
                <c:pt idx="173">
                  <c:v>103.57643147896876</c:v>
                </c:pt>
                <c:pt idx="174">
                  <c:v>104.91907032917599</c:v>
                </c:pt>
                <c:pt idx="175">
                  <c:v>106.26979739729991</c:v>
                </c:pt>
                <c:pt idx="176">
                  <c:v>107.6284785680309</c:v>
                </c:pt>
                <c:pt idx="177">
                  <c:v>108.99497590623818</c:v>
                </c:pt>
                <c:pt idx="178">
                  <c:v>110.36914765706432</c:v>
                </c:pt>
                <c:pt idx="179">
                  <c:v>111.75084824771544</c:v>
                </c:pt>
                <c:pt idx="180">
                  <c:v>113.13992829096669</c:v>
                </c:pt>
                <c:pt idx="181">
                  <c:v>114.53623459040405</c:v>
                </c:pt>
                <c:pt idx="182">
                  <c:v>115.93961014742086</c:v>
                </c:pt>
                <c:pt idx="183">
                  <c:v>117.34989416998833</c:v>
                </c:pt>
                <c:pt idx="184">
                  <c:v>118.76692208321678</c:v>
                </c:pt>
                <c:pt idx="185">
                  <c:v>120.1905255417248</c:v>
                </c:pt>
                <c:pt idx="186">
                  <c:v>121.62053244383191</c:v>
                </c:pt>
                <c:pt idx="187">
                  <c:v>123.05676694758972</c:v>
                </c:pt>
                <c:pt idx="188">
                  <c:v>124.49904948866502</c:v>
                </c:pt>
                <c:pt idx="189">
                  <c:v>125.94719680008841</c:v>
                </c:pt>
                <c:pt idx="190">
                  <c:v>127.40102193387969</c:v>
                </c:pt>
                <c:pt idx="191">
                  <c:v>128.86033428456173</c:v>
                </c:pt>
                <c:pt idx="192">
                  <c:v>130.32493961457172</c:v>
                </c:pt>
                <c:pt idx="193">
                  <c:v>131.79464008157962</c:v>
                </c:pt>
                <c:pt idx="194">
                  <c:v>133.26923426772098</c:v>
                </c:pt>
                <c:pt idx="195">
                  <c:v>134.74851721075109</c:v>
                </c:pt>
                <c:pt idx="196">
                  <c:v>136.23228043712589</c:v>
                </c:pt>
                <c:pt idx="197">
                  <c:v>137.72031199701419</c:v>
                </c:pt>
                <c:pt idx="198">
                  <c:v>139.21239650124497</c:v>
                </c:pt>
                <c:pt idx="199">
                  <c:v>140.70831516019084</c:v>
                </c:pt>
                <c:pt idx="200">
                  <c:v>142.20784582459015</c:v>
                </c:pt>
                <c:pt idx="201">
                  <c:v>143.7107630283067</c:v>
                </c:pt>
                <c:pt idx="202">
                  <c:v>145.21683803302565</c:v>
                </c:pt>
                <c:pt idx="203">
                  <c:v>146.72583887488372</c:v>
                </c:pt>
                <c:pt idx="204">
                  <c:v>148.23753041302987</c:v>
                </c:pt>
                <c:pt idx="205">
                  <c:v>149.75167438011073</c:v>
                </c:pt>
                <c:pt idx="206">
                  <c:v>151.26802943467578</c:v>
                </c:pt>
                <c:pt idx="207">
                  <c:v>152.78635121549388</c:v>
                </c:pt>
                <c:pt idx="208">
                  <c:v>154.30639239777332</c:v>
                </c:pt>
                <c:pt idx="209">
                  <c:v>155.82790275127485</c:v>
                </c:pt>
                <c:pt idx="210">
                  <c:v>157.35062920030686</c:v>
                </c:pt>
                <c:pt idx="211">
                  <c:v>158.87431588559033</c:v>
                </c:pt>
                <c:pt idx="212">
                  <c:v>160.39870422797978</c:v>
                </c:pt>
                <c:pt idx="213">
                  <c:v>161.92353299402529</c:v>
                </c:pt>
                <c:pt idx="214">
                  <c:v>163.4485383633596</c:v>
                </c:pt>
                <c:pt idx="215">
                  <c:v>164.97345399789222</c:v>
                </c:pt>
                <c:pt idx="216">
                  <c:v>166.49801111279291</c:v>
                </c:pt>
                <c:pt idx="217">
                  <c:v>168.02193854924312</c:v>
                </c:pt>
                <c:pt idx="218">
                  <c:v>169.5449628489354</c:v>
                </c:pt>
                <c:pt idx="219">
                  <c:v>171.06680833029753</c:v>
                </c:pt>
                <c:pt idx="220">
                  <c:v>172.58719716641784</c:v>
                </c:pt>
                <c:pt idx="221">
                  <c:v>174.10584946464664</c:v>
                </c:pt>
                <c:pt idx="222">
                  <c:v>175.62248334784724</c:v>
                </c:pt>
                <c:pt idx="223">
                  <c:v>177.13681503726971</c:v>
                </c:pt>
                <c:pt idx="224">
                  <c:v>178.64855893701804</c:v>
                </c:pt>
                <c:pt idx="225">
                  <c:v>180.15742772008059</c:v>
                </c:pt>
                <c:pt idx="226">
                  <c:v>181.66313241589359</c:v>
                </c:pt>
                <c:pt idx="227">
                  <c:v>183.16538249940436</c:v>
                </c:pt>
                <c:pt idx="228">
                  <c:v>184.663885981601</c:v>
                </c:pt>
                <c:pt idx="229">
                  <c:v>186.15834950147433</c:v>
                </c:pt>
                <c:pt idx="230">
                  <c:v>187.64847841937538</c:v>
                </c:pt>
                <c:pt idx="231">
                  <c:v>189.13397691173191</c:v>
                </c:pt>
                <c:pt idx="232">
                  <c:v>190.6145480670861</c:v>
                </c:pt>
                <c:pt idx="233">
                  <c:v>192.08989398341328</c:v>
                </c:pt>
                <c:pt idx="234">
                  <c:v>193.55971586668241</c:v>
                </c:pt>
                <c:pt idx="235">
                  <c:v>195.02371413061607</c:v>
                </c:pt>
                <c:pt idx="236">
                  <c:v>196.4815884976083</c:v>
                </c:pt>
                <c:pt idx="237">
                  <c:v>197.93303810075588</c:v>
                </c:pt>
                <c:pt idx="238">
                  <c:v>199.37776158695979</c:v>
                </c:pt>
                <c:pt idx="239">
                  <c:v>200.81545722105028</c:v>
                </c:pt>
                <c:pt idx="240">
                  <c:v>202.24582299088982</c:v>
                </c:pt>
                <c:pt idx="241">
                  <c:v>203.66855671340659</c:v>
                </c:pt>
                <c:pt idx="242">
                  <c:v>205.08335614150994</c:v>
                </c:pt>
                <c:pt idx="243">
                  <c:v>206.48991907183924</c:v>
                </c:pt>
                <c:pt idx="244">
                  <c:v>207.88794345329566</c:v>
                </c:pt>
                <c:pt idx="245">
                  <c:v>209.27712749630666</c:v>
                </c:pt>
                <c:pt idx="246">
                  <c:v>210.65716978277126</c:v>
                </c:pt>
                <c:pt idx="247">
                  <c:v>212.02776937663384</c:v>
                </c:pt>
                <c:pt idx="248">
                  <c:v>213.38862593503418</c:v>
                </c:pt>
                <c:pt idx="249">
                  <c:v>214.73943981997857</c:v>
                </c:pt>
                <c:pt idx="250">
                  <c:v>216.07991221047942</c:v>
                </c:pt>
                <c:pt idx="251">
                  <c:v>217.40974521510688</c:v>
                </c:pt>
                <c:pt idx="252">
                  <c:v>218.72864198489796</c:v>
                </c:pt>
                <c:pt idx="253">
                  <c:v>220.03630682656646</c:v>
                </c:pt>
                <c:pt idx="254">
                  <c:v>221.33244531595736</c:v>
                </c:pt>
                <c:pt idx="255">
                  <c:v>222.61676441168814</c:v>
                </c:pt>
                <c:pt idx="256">
                  <c:v>223.88897256892045</c:v>
                </c:pt>
                <c:pt idx="257">
                  <c:v>225.14877985320271</c:v>
                </c:pt>
                <c:pt idx="258">
                  <c:v>226.39589805432686</c:v>
                </c:pt>
                <c:pt idx="259">
                  <c:v>227.63004080013937</c:v>
                </c:pt>
                <c:pt idx="260">
                  <c:v>228.85092367024822</c:v>
                </c:pt>
                <c:pt idx="261">
                  <c:v>230.05826430956674</c:v>
                </c:pt>
                <c:pt idx="262">
                  <c:v>231.25178254163407</c:v>
                </c:pt>
                <c:pt idx="263">
                  <c:v>232.43120048165395</c:v>
                </c:pt>
                <c:pt idx="264">
                  <c:v>233.59624264919086</c:v>
                </c:pt>
                <c:pt idx="265">
                  <c:v>234.7466360804647</c:v>
                </c:pt>
                <c:pt idx="266">
                  <c:v>235.88211044018323</c:v>
                </c:pt>
                <c:pt idx="267">
                  <c:v>237.0023981328537</c:v>
                </c:pt>
                <c:pt idx="268">
                  <c:v>238.10723441351246</c:v>
                </c:pt>
                <c:pt idx="269">
                  <c:v>239.19635749781347</c:v>
                </c:pt>
                <c:pt idx="270">
                  <c:v>240.26950867141642</c:v>
                </c:pt>
                <c:pt idx="271">
                  <c:v>241.32643239861451</c:v>
                </c:pt>
                <c:pt idx="272">
                  <c:v>242.36687643014238</c:v>
                </c:pt>
                <c:pt idx="273">
                  <c:v>243.39059191010614</c:v>
                </c:pt>
                <c:pt idx="274">
                  <c:v>244.39733348197578</c:v>
                </c:pt>
                <c:pt idx="275">
                  <c:v>245.38685939358206</c:v>
                </c:pt>
                <c:pt idx="276">
                  <c:v>246.35893160105977</c:v>
                </c:pt>
                <c:pt idx="277">
                  <c:v>247.31331587168</c:v>
                </c:pt>
                <c:pt idx="278">
                  <c:v>248.24978188551313</c:v>
                </c:pt>
                <c:pt idx="279">
                  <c:v>249.16810333586795</c:v>
                </c:pt>
                <c:pt idx="280">
                  <c:v>250.06805802844841</c:v>
                </c:pt>
                <c:pt idx="281">
                  <c:v>250.94942797917435</c:v>
                </c:pt>
                <c:pt idx="282">
                  <c:v>251.81199951060998</c:v>
                </c:pt>
                <c:pt idx="283">
                  <c:v>252.65556334694676</c:v>
                </c:pt>
                <c:pt idx="284">
                  <c:v>253.47991470748627</c:v>
                </c:pt>
                <c:pt idx="285">
                  <c:v>254.28485339857082</c:v>
                </c:pt>
                <c:pt idx="286">
                  <c:v>255.07018390390948</c:v>
                </c:pt>
                <c:pt idx="287">
                  <c:v>255.8357154732482</c:v>
                </c:pt>
                <c:pt idx="288">
                  <c:v>256.58126220933377</c:v>
                </c:pt>
                <c:pt idx="289">
                  <c:v>257.30664315312191</c:v>
                </c:pt>
                <c:pt idx="290">
                  <c:v>258.01168236718092</c:v>
                </c:pt>
                <c:pt idx="291">
                  <c:v>258.69620901724323</c:v>
                </c:pt>
                <c:pt idx="292">
                  <c:v>259.36005745185861</c:v>
                </c:pt>
                <c:pt idx="293">
                  <c:v>260.00306728010224</c:v>
                </c:pt>
                <c:pt idx="294">
                  <c:v>260.62508344729474</c:v>
                </c:pt>
                <c:pt idx="295">
                  <c:v>261.22595630868892</c:v>
                </c:pt>
                <c:pt idx="296">
                  <c:v>261.80554170108235</c:v>
                </c:pt>
                <c:pt idx="297">
                  <c:v>262.3637010123137</c:v>
                </c:pt>
                <c:pt idx="298">
                  <c:v>262.90030124860323</c:v>
                </c:pt>
                <c:pt idx="299">
                  <c:v>263.41521509969817</c:v>
                </c:pt>
                <c:pt idx="300">
                  <c:v>263.90832100178625</c:v>
                </c:pt>
                <c:pt idx="301">
                  <c:v>264.37950319813996</c:v>
                </c:pt>
                <c:pt idx="302">
                  <c:v>264.82865179745784</c:v>
                </c:pt>
                <c:pt idx="303">
                  <c:v>265.2556628298683</c:v>
                </c:pt>
                <c:pt idx="304">
                  <c:v>265.66043830056356</c:v>
                </c:pt>
                <c:pt idx="305">
                  <c:v>266.04288624103344</c:v>
                </c:pt>
                <c:pt idx="306">
                  <c:v>266.4029207578692</c:v>
                </c:pt>
                <c:pt idx="307">
                  <c:v>266.74046207910857</c:v>
                </c:pt>
                <c:pt idx="308">
                  <c:v>267.05543659809672</c:v>
                </c:pt>
                <c:pt idx="309">
                  <c:v>267.34777691483663</c:v>
                </c:pt>
                <c:pt idx="310">
                  <c:v>267.61742187480547</c:v>
                </c:pt>
                <c:pt idx="311">
                  <c:v>267.86431660521538</c:v>
                </c:pt>
                <c:pt idx="312">
                  <c:v>268.08841254869662</c:v>
                </c:pt>
                <c:pt idx="313">
                  <c:v>268.28966749438496</c:v>
                </c:pt>
                <c:pt idx="314">
                  <c:v>268.46804560639538</c:v>
                </c:pt>
                <c:pt idx="315">
                  <c:v>268.62351744966486</c:v>
                </c:pt>
                <c:pt idx="316">
                  <c:v>268.7560600131514</c:v>
                </c:pt>
                <c:pt idx="317">
                  <c:v>268.86565673037404</c:v>
                </c:pt>
                <c:pt idx="318">
                  <c:v>268.9522974972852</c:v>
                </c:pt>
                <c:pt idx="319">
                  <c:v>269.01597868746222</c:v>
                </c:pt>
                <c:pt idx="320">
                  <c:v>269.05670316461197</c:v>
                </c:pt>
                <c:pt idx="321">
                  <c:v>269.07448029238145</c:v>
                </c:pt>
                <c:pt idx="322">
                  <c:v>269.06932594146838</c:v>
                </c:pt>
                <c:pt idx="323">
                  <c:v>269.04126249402901</c:v>
                </c:pt>
                <c:pt idx="324">
                  <c:v>268.9903188453805</c:v>
                </c:pt>
                <c:pt idx="325">
                  <c:v>268.91653040299849</c:v>
                </c:pt>
                <c:pt idx="326">
                  <c:v>268.81993908280981</c:v>
                </c:pt>
                <c:pt idx="327">
                  <c:v>268.700593302784</c:v>
                </c:pt>
                <c:pt idx="328">
                  <c:v>268.55854797382756</c:v>
                </c:pt>
                <c:pt idx="329">
                  <c:v>268.39386448798717</c:v>
                </c:pt>
                <c:pt idx="330">
                  <c:v>268.20661070396926</c:v>
                </c:pt>
                <c:pt idx="331">
                  <c:v>267.99686092998439</c:v>
                </c:pt>
                <c:pt idx="332">
                  <c:v>267.76469590392873</c:v>
                </c:pt>
                <c:pt idx="333">
                  <c:v>267.5102027709118</c:v>
                </c:pt>
                <c:pt idx="334">
                  <c:v>267.2334750581482</c:v>
                </c:pt>
                <c:pt idx="335">
                  <c:v>266.93461264722424</c:v>
                </c:pt>
                <c:pt idx="336">
                  <c:v>266.61372174375975</c:v>
                </c:pt>
                <c:pt idx="337">
                  <c:v>266.27091484448027</c:v>
                </c:pt>
                <c:pt idx="338">
                  <c:v>265.90631070172179</c:v>
                </c:pt>
                <c:pt idx="339">
                  <c:v>265.52003428538688</c:v>
                </c:pt>
                <c:pt idx="340">
                  <c:v>265.11221674237663</c:v>
                </c:pt>
                <c:pt idx="341">
                  <c:v>264.6829953535206</c:v>
                </c:pt>
                <c:pt idx="342">
                  <c:v>264.23251348803109</c:v>
                </c:pt>
                <c:pt idx="343">
                  <c:v>263.76092055550833</c:v>
                </c:pt>
                <c:pt idx="344">
                  <c:v>263.26837195552417</c:v>
                </c:pt>
                <c:pt idx="345">
                  <c:v>262.75502902481338</c:v>
                </c:pt>
                <c:pt idx="346">
                  <c:v>262.22105898210378</c:v>
                </c:pt>
                <c:pt idx="347">
                  <c:v>261.66663487061686</c:v>
                </c:pt>
                <c:pt idx="348">
                  <c:v>261.09193549827137</c:v>
                </c:pt>
                <c:pt idx="349">
                  <c:v>260.49714537562488</c:v>
                </c:pt>
                <c:pt idx="350">
                  <c:v>259.88245465158838</c:v>
                </c:pt>
                <c:pt idx="351">
                  <c:v>259.24805904695046</c:v>
                </c:pt>
                <c:pt idx="352">
                  <c:v>258.59415978574924</c:v>
                </c:pt>
                <c:pt idx="353">
                  <c:v>257.92096352453035</c:v>
                </c:pt>
                <c:pt idx="354">
                  <c:v>257.2286822795308</c:v>
                </c:pt>
                <c:pt idx="355">
                  <c:v>256.51753335182991</c:v>
                </c:pt>
                <c:pt idx="356">
                  <c:v>255.78773925050913</c:v>
                </c:pt>
                <c:pt idx="357">
                  <c:v>255.03952761386344</c:v>
                </c:pt>
                <c:pt idx="358">
                  <c:v>254.27313112870766</c:v>
                </c:pt>
                <c:pt idx="359">
                  <c:v>253.48878744782317</c:v>
                </c:pt>
                <c:pt idx="360">
                  <c:v>252.68673910558954</c:v>
                </c:pt>
                <c:pt idx="361">
                  <c:v>251.86723343184801</c:v>
                </c:pt>
                <c:pt idx="362">
                  <c:v>251.0305224640432</c:v>
                </c:pt>
                <c:pt idx="363">
                  <c:v>250.17686285769156</c:v>
                </c:pt>
                <c:pt idx="364">
                  <c:v>249.30651579522427</c:v>
                </c:pt>
                <c:pt idx="365">
                  <c:v>248.41974689325411</c:v>
                </c:pt>
                <c:pt idx="366">
                  <c:v>247.5168261083158</c:v>
                </c:pt>
                <c:pt idx="367">
                  <c:v>246.5980276411303</c:v>
                </c:pt>
                <c:pt idx="368">
                  <c:v>245.66362983944393</c:v>
                </c:pt>
                <c:pt idx="369">
                  <c:v>244.71391509949311</c:v>
                </c:pt>
                <c:pt idx="370">
                  <c:v>243.74916976614736</c:v>
                </c:pt>
                <c:pt idx="371">
                  <c:v>242.76968403178205</c:v>
                </c:pt>
                <c:pt idx="372">
                  <c:v>241.7757518339337</c:v>
                </c:pt>
                <c:pt idx="373">
                  <c:v>240.7676707517912</c:v>
                </c:pt>
                <c:pt idx="374">
                  <c:v>239.74574190157551</c:v>
                </c:pt>
                <c:pt idx="375">
                  <c:v>238.71026983086171</c:v>
                </c:pt>
                <c:pt idx="376">
                  <c:v>237.66156241189697</c:v>
                </c:pt>
                <c:pt idx="377">
                  <c:v>236.59993073396899</c:v>
                </c:pt>
                <c:pt idx="378">
                  <c:v>235.52568899487741</c:v>
                </c:pt>
                <c:pt idx="379">
                  <c:v>234.43915439156444</c:v>
                </c:pt>
                <c:pt idx="380">
                  <c:v>233.3406470099568</c:v>
                </c:pt>
                <c:pt idx="381">
                  <c:v>232.2304897140753</c:v>
                </c:pt>
                <c:pt idx="382">
                  <c:v>231.1090080344641</c:v>
                </c:pt>
                <c:pt idx="383">
                  <c:v>229.97653005599611</c:v>
                </c:pt>
                <c:pt idx="384">
                  <c:v>228.83338630510653</c:v>
                </c:pt>
                <c:pt idx="385">
                  <c:v>227.67990963651005</c:v>
                </c:pt>
                <c:pt idx="386">
                  <c:v>226.51643511945483</c:v>
                </c:pt>
                <c:pt idx="387">
                  <c:v>225.34329992356666</c:v>
                </c:pt>
                <c:pt idx="388">
                  <c:v>224.1608432043374</c:v>
                </c:pt>
                <c:pt idx="389">
                  <c:v>222.96940598831017</c:v>
                </c:pt>
                <c:pt idx="390">
                  <c:v>221.76933105801425</c:v>
                </c:pt>
                <c:pt idx="391">
                  <c:v>220.56096283670254</c:v>
                </c:pt>
                <c:pt idx="392">
                  <c:v>219.34464727294284</c:v>
                </c:pt>
                <c:pt idx="393">
                  <c:v>218.12073172511569</c:v>
                </c:pt>
                <c:pt idx="394">
                  <c:v>216.88956484586913</c:v>
                </c:pt>
                <c:pt idx="395">
                  <c:v>215.65149646658139</c:v>
                </c:pt>
                <c:pt idx="396">
                  <c:v>214.40687748188239</c:v>
                </c:pt>
                <c:pt idx="397">
                  <c:v>213.15605973428282</c:v>
                </c:pt>
                <c:pt idx="398">
                  <c:v>211.89939589896053</c:v>
                </c:pt>
                <c:pt idx="399">
                  <c:v>210.63723936875311</c:v>
                </c:pt>
                <c:pt idx="400">
                  <c:v>209.36994413940377</c:v>
                </c:pt>
                <c:pt idx="401">
                  <c:v>208.09786469510888</c:v>
                </c:pt>
                <c:pt idx="402">
                  <c:v>206.82135589441302</c:v>
                </c:pt>
                <c:pt idx="403">
                  <c:v>205.54077285649782</c:v>
                </c:pt>
                <c:pt idx="404">
                  <c:v>204.25647084791001</c:v>
                </c:pt>
                <c:pt idx="405">
                  <c:v>202.96880516977308</c:v>
                </c:pt>
                <c:pt idx="406">
                  <c:v>201.67813104552604</c:v>
                </c:pt>
                <c:pt idx="407">
                  <c:v>200.38480350923257</c:v>
                </c:pt>
                <c:pt idx="408">
                  <c:v>199.08917729450258</c:v>
                </c:pt>
                <c:pt idx="409">
                  <c:v>197.79160672406769</c:v>
                </c:pt>
                <c:pt idx="410">
                  <c:v>196.49244560005073</c:v>
                </c:pt>
                <c:pt idx="411">
                  <c:v>195.19204709496921</c:v>
                </c:pt>
                <c:pt idx="412">
                  <c:v>193.89076364351146</c:v>
                </c:pt>
                <c:pt idx="413">
                  <c:v>192.58894683512321</c:v>
                </c:pt>
                <c:pt idx="414">
                  <c:v>191.28694730744166</c:v>
                </c:pt>
                <c:pt idx="415">
                  <c:v>189.98511464061275</c:v>
                </c:pt>
                <c:pt idx="416">
                  <c:v>188.68379725252737</c:v>
                </c:pt>
                <c:pt idx="417">
                  <c:v>187.38334229500987</c:v>
                </c:pt>
                <c:pt idx="418">
                  <c:v>186.08409555099269</c:v>
                </c:pt>
                <c:pt idx="419">
                  <c:v>184.78640133270903</c:v>
                </c:pt>
                <c:pt idx="420">
                  <c:v>183.49060238093483</c:v>
                </c:pt>
                <c:pt idx="421">
                  <c:v>182.19703976531028</c:v>
                </c:pt>
                <c:pt idx="422">
                  <c:v>180.90605278577058</c:v>
                </c:pt>
                <c:pt idx="423">
                  <c:v>179.61797887511347</c:v>
                </c:pt>
                <c:pt idx="424">
                  <c:v>178.33315350273159</c:v>
                </c:pt>
                <c:pt idx="425">
                  <c:v>177.05191007953556</c:v>
                </c:pt>
                <c:pt idx="426">
                  <c:v>175.77457986409311</c:v>
                </c:pt>
                <c:pt idx="427">
                  <c:v>174.50149187000861</c:v>
                </c:pt>
                <c:pt idx="428">
                  <c:v>173.23297277456652</c:v>
                </c:pt>
                <c:pt idx="429">
                  <c:v>171.96934682866055</c:v>
                </c:pt>
                <c:pt idx="430">
                  <c:v>170.7109357680304</c:v>
                </c:pt>
                <c:pt idx="431">
                  <c:v>169.45805872582574</c:v>
                </c:pt>
                <c:pt idx="432">
                  <c:v>168.21103214651782</c:v>
                </c:pt>
                <c:pt idx="433">
                  <c:v>166.97016970117545</c:v>
                </c:pt>
                <c:pt idx="434">
                  <c:v>165.73578220412421</c:v>
                </c:pt>
                <c:pt idx="435">
                  <c:v>164.50817753100441</c:v>
                </c:pt>
                <c:pt idx="436">
                  <c:v>163.28766053824347</c:v>
                </c:pt>
                <c:pt idx="437">
                  <c:v>162.07453298395691</c:v>
                </c:pt>
                <c:pt idx="438">
                  <c:v>160.86909345029213</c:v>
                </c:pt>
                <c:pt idx="439">
                  <c:v>159.67163726722626</c:v>
                </c:pt>
                <c:pt idx="440">
                  <c:v>158.48245643783147</c:v>
                </c:pt>
                <c:pt idx="441">
                  <c:v>157.30183956501665</c:v>
                </c:pt>
                <c:pt idx="442">
                  <c:v>156.13007177975635</c:v>
                </c:pt>
                <c:pt idx="443">
                  <c:v>154.96743467081578</c:v>
                </c:pt>
                <c:pt idx="444">
                  <c:v>153.81420621597965</c:v>
                </c:pt>
                <c:pt idx="445">
                  <c:v>152.67066071479184</c:v>
                </c:pt>
                <c:pt idx="446">
                  <c:v>151.53706872281271</c:v>
                </c:pt>
                <c:pt idx="447">
                  <c:v>150.41369698739936</c:v>
                </c:pt>
                <c:pt idx="448">
                  <c:v>149.30080838501348</c:v>
                </c:pt>
                <c:pt idx="449">
                  <c:v>148.19866186005996</c:v>
                </c:pt>
                <c:pt idx="450">
                  <c:v>147.10751236526107</c:v>
                </c:pt>
                <c:pt idx="451">
                  <c:v>146.02761080356649</c:v>
                </c:pt>
                <c:pt idx="452">
                  <c:v>144.95920397160239</c:v>
                </c:pt>
                <c:pt idx="453">
                  <c:v>143.90253450465917</c:v>
                </c:pt>
                <c:pt idx="454">
                  <c:v>142.85784082321922</c:v>
                </c:pt>
                <c:pt idx="455">
                  <c:v>141.82535708102273</c:v>
                </c:pt>
                <c:pt idx="456">
                  <c:v>140.80531311467172</c:v>
                </c:pt>
                <c:pt idx="457">
                  <c:v>139.79793439476936</c:v>
                </c:pt>
                <c:pt idx="458">
                  <c:v>138.80344197859276</c:v>
                </c:pt>
                <c:pt idx="459">
                  <c:v>137.82205246429581</c:v>
                </c:pt>
                <c:pt idx="460">
                  <c:v>136.85397794663828</c:v>
                </c:pt>
                <c:pt idx="461">
                  <c:v>135.89942597423726</c:v>
                </c:pt>
                <c:pt idx="462">
                  <c:v>134.95859950833594</c:v>
                </c:pt>
                <c:pt idx="463">
                  <c:v>134.03169688308452</c:v>
                </c:pt>
                <c:pt idx="464">
                  <c:v>133.11891176732715</c:v>
                </c:pt>
                <c:pt idx="465">
                  <c:v>132.22043312788901</c:v>
                </c:pt>
                <c:pt idx="466">
                  <c:v>131.33644519435674</c:v>
                </c:pt>
                <c:pt idx="467">
                  <c:v>130.46712742534456</c:v>
                </c:pt>
                <c:pt idx="468">
                  <c:v>129.61265447623938</c:v>
                </c:pt>
                <c:pt idx="469">
                  <c:v>128.77319616841595</c:v>
                </c:pt>
                <c:pt idx="470">
                  <c:v>127.94891745991431</c:v>
                </c:pt>
                <c:pt idx="471">
                  <c:v>127.13997841757127</c:v>
                </c:pt>
                <c:pt idx="472">
                  <c:v>126.34653419059549</c:v>
                </c:pt>
                <c:pt idx="473">
                  <c:v>125.56873498557871</c:v>
                </c:pt>
                <c:pt idx="474">
                  <c:v>124.80672604293208</c:v>
                </c:pt>
                <c:pt idx="475">
                  <c:v>124.0606476147387</c:v>
                </c:pt>
                <c:pt idx="476">
                  <c:v>123.33063494401149</c:v>
                </c:pt>
                <c:pt idx="477">
                  <c:v>122.61681824534725</c:v>
                </c:pt>
                <c:pt idx="478">
                  <c:v>121.91932268696536</c:v>
                </c:pt>
                <c:pt idx="479">
                  <c:v>121.23826837412091</c:v>
                </c:pt>
                <c:pt idx="480">
                  <c:v>120.57377033388175</c:v>
                </c:pt>
                <c:pt idx="481">
                  <c:v>119.92593850125823</c:v>
                </c:pt>
                <c:pt idx="482">
                  <c:v>119.29487770667438</c:v>
                </c:pt>
                <c:pt idx="483">
                  <c:v>118.6806876647702</c:v>
                </c:pt>
                <c:pt idx="484">
                  <c:v>118.08346296452297</c:v>
                </c:pt>
                <c:pt idx="485">
                  <c:v>117.5032930606769</c:v>
                </c:pt>
                <c:pt idx="486">
                  <c:v>116.94026226646967</c:v>
                </c:pt>
                <c:pt idx="487">
                  <c:v>116.39444974764456</c:v>
                </c:pt>
                <c:pt idx="488">
                  <c:v>115.86592951773679</c:v>
                </c:pt>
                <c:pt idx="489">
                  <c:v>115.35477043462285</c:v>
                </c:pt>
                <c:pt idx="490">
                  <c:v>114.86103619832146</c:v>
                </c:pt>
                <c:pt idx="491">
                  <c:v>114.38478535003519</c:v>
                </c:pt>
                <c:pt idx="492">
                  <c:v>113.92607127242103</c:v>
                </c:pt>
                <c:pt idx="493">
                  <c:v>113.48494219107957</c:v>
                </c:pt>
                <c:pt idx="494">
                  <c:v>113.06144117725084</c:v>
                </c:pt>
                <c:pt idx="495">
                  <c:v>112.65560615170688</c:v>
                </c:pt>
                <c:pt idx="496">
                  <c:v>112.26746988982907</c:v>
                </c:pt>
                <c:pt idx="497">
                  <c:v>111.89706002786107</c:v>
                </c:pt>
                <c:pt idx="498">
                  <c:v>111.54439907032506</c:v>
                </c:pt>
                <c:pt idx="499">
                  <c:v>111.20950439859217</c:v>
                </c:pt>
                <c:pt idx="500">
                  <c:v>110.89238828059622</c:v>
                </c:pt>
                <c:pt idx="501">
                  <c:v>110.59305788168079</c:v>
                </c:pt>
                <c:pt idx="502">
                  <c:v>110.31151527656974</c:v>
                </c:pt>
                <c:pt idx="503">
                  <c:v>110.04775746245119</c:v>
                </c:pt>
                <c:pt idx="504">
                  <c:v>109.80177637316572</c:v>
                </c:pt>
                <c:pt idx="505">
                  <c:v>109.57355889448898</c:v>
                </c:pt>
                <c:pt idx="506">
                  <c:v>109.36308688049971</c:v>
                </c:pt>
                <c:pt idx="507">
                  <c:v>109.17033717102433</c:v>
                </c:pt>
                <c:pt idx="508">
                  <c:v>108.99528161014877</c:v>
                </c:pt>
                <c:pt idx="509">
                  <c:v>108.83788706578954</c:v>
                </c:pt>
                <c:pt idx="510">
                  <c:v>108.69811545031509</c:v>
                </c:pt>
                <c:pt idx="511">
                  <c:v>108.5759237422096</c:v>
                </c:pt>
                <c:pt idx="512">
                  <c:v>108.47126400877104</c:v>
                </c:pt>
                <c:pt idx="513">
                  <c:v>108.38408342983602</c:v>
                </c:pt>
                <c:pt idx="514">
                  <c:v>108.31432432252308</c:v>
                </c:pt>
                <c:pt idx="515">
                  <c:v>108.26192416698825</c:v>
                </c:pt>
                <c:pt idx="516">
                  <c:v>108.22681563318449</c:v>
                </c:pt>
                <c:pt idx="517">
                  <c:v>108.20892660861894</c:v>
                </c:pt>
                <c:pt idx="518">
                  <c:v>108.20818022710075</c:v>
                </c:pt>
                <c:pt idx="519">
                  <c:v>108.22449489847318</c:v>
                </c:pt>
                <c:pt idx="520">
                  <c:v>108.25778433932322</c:v>
                </c:pt>
                <c:pt idx="521">
                  <c:v>108.3079576046632</c:v>
                </c:pt>
                <c:pt idx="522">
                  <c:v>108.3749191205777</c:v>
                </c:pt>
                <c:pt idx="523">
                  <c:v>108.45856871783033</c:v>
                </c:pt>
                <c:pt idx="524">
                  <c:v>108.55880166642451</c:v>
                </c:pt>
                <c:pt idx="525">
                  <c:v>108.67550871111312</c:v>
                </c:pt>
                <c:pt idx="526">
                  <c:v>108.80857610785105</c:v>
                </c:pt>
                <c:pt idx="527">
                  <c:v>108.95788566118603</c:v>
                </c:pt>
                <c:pt idx="528">
                  <c:v>109.1233147625823</c:v>
                </c:pt>
                <c:pt idx="529">
                  <c:v>109.30473642967257</c:v>
                </c:pt>
                <c:pt idx="530">
                  <c:v>109.5020193464327</c:v>
                </c:pt>
                <c:pt idx="531">
                  <c:v>109.71502790427526</c:v>
                </c:pt>
                <c:pt idx="532">
                  <c:v>109.94362224405677</c:v>
                </c:pt>
                <c:pt idx="533">
                  <c:v>110.18765829899414</c:v>
                </c:pt>
                <c:pt idx="534">
                  <c:v>110.44698783848614</c:v>
                </c:pt>
                <c:pt idx="535">
                  <c:v>110.7214585128348</c:v>
                </c:pt>
                <c:pt idx="536">
                  <c:v>111.01091389886341</c:v>
                </c:pt>
                <c:pt idx="537">
                  <c:v>111.31519354642538</c:v>
                </c:pt>
                <c:pt idx="538">
                  <c:v>111.63413302580108</c:v>
                </c:pt>
                <c:pt idx="539">
                  <c:v>111.9675639759773</c:v>
                </c:pt>
                <c:pt idx="540">
                  <c:v>112.31531415380528</c:v>
                </c:pt>
                <c:pt idx="541">
                  <c:v>112.67720748403316</c:v>
                </c:pt>
                <c:pt idx="542">
                  <c:v>113.0530641102083</c:v>
                </c:pt>
                <c:pt idx="543">
                  <c:v>113.44270044644472</c:v>
                </c:pt>
                <c:pt idx="544">
                  <c:v>113.84592923005169</c:v>
                </c:pt>
                <c:pt idx="545">
                  <c:v>114.26255957501859</c:v>
                </c:pt>
                <c:pt idx="546">
                  <c:v>114.6923970263509</c:v>
                </c:pt>
                <c:pt idx="547">
                  <c:v>115.13524361525359</c:v>
                </c:pt>
                <c:pt idx="548">
                  <c:v>115.59089791515567</c:v>
                </c:pt>
                <c:pt idx="549">
                  <c:v>116.05915509857186</c:v>
                </c:pt>
                <c:pt idx="550">
                  <c:v>116.53980699479534</c:v>
                </c:pt>
                <c:pt idx="551">
                  <c:v>117.03264214841684</c:v>
                </c:pt>
                <c:pt idx="552">
                  <c:v>117.53744587866382</c:v>
                </c:pt>
                <c:pt idx="553">
                  <c:v>118.05400033955445</c:v>
                </c:pt>
                <c:pt idx="554">
                  <c:v>118.58208458085983</c:v>
                </c:pt>
                <c:pt idx="555">
                  <c:v>119.12147460986859</c:v>
                </c:pt>
                <c:pt idx="556">
                  <c:v>119.67194345394726</c:v>
                </c:pt>
                <c:pt idx="557">
                  <c:v>120.2332612238892</c:v>
                </c:pt>
                <c:pt idx="558">
                  <c:v>120.80519517804564</c:v>
                </c:pt>
                <c:pt idx="559">
                  <c:v>121.38750978723093</c:v>
                </c:pt>
                <c:pt idx="560">
                  <c:v>121.97996680039444</c:v>
                </c:pt>
                <c:pt idx="561">
                  <c:v>122.58232531105142</c:v>
                </c:pt>
                <c:pt idx="562">
                  <c:v>123.19434182446389</c:v>
                </c:pt>
                <c:pt idx="563">
                  <c:v>123.81577032556328</c:v>
                </c:pt>
                <c:pt idx="564">
                  <c:v>124.44636234760566</c:v>
                </c:pt>
                <c:pt idx="565">
                  <c:v>125.08586704155005</c:v>
                </c:pt>
                <c:pt idx="566">
                  <c:v>125.73403124614956</c:v>
                </c:pt>
                <c:pt idx="567">
                  <c:v>126.39059955874647</c:v>
                </c:pt>
                <c:pt idx="568">
                  <c:v>127.05531440675855</c:v>
                </c:pt>
                <c:pt idx="569">
                  <c:v>127.72791611984748</c:v>
                </c:pt>
                <c:pt idx="570">
                  <c:v>128.4081430027565</c:v>
                </c:pt>
                <c:pt idx="571">
                  <c:v>129.09573140880593</c:v>
                </c:pt>
                <c:pt idx="572">
                  <c:v>129.79041581403428</c:v>
                </c:pt>
                <c:pt idx="573">
                  <c:v>130.49192889197136</c:v>
                </c:pt>
                <c:pt idx="574">
                  <c:v>131.20000158903079</c:v>
                </c:pt>
                <c:pt idx="575">
                  <c:v>131.91436320050767</c:v>
                </c:pt>
                <c:pt idx="576">
                  <c:v>132.63474144716696</c:v>
                </c:pt>
                <c:pt idx="577">
                  <c:v>133.36086255240818</c:v>
                </c:pt>
                <c:pt idx="578">
                  <c:v>134.09245131999052</c:v>
                </c:pt>
                <c:pt idx="579">
                  <c:v>134.82923121230303</c:v>
                </c:pt>
                <c:pt idx="580">
                  <c:v>135.57092442916331</c:v>
                </c:pt>
                <c:pt idx="581">
                  <c:v>136.31725198712749</c:v>
                </c:pt>
                <c:pt idx="582">
                  <c:v>137.06793379929479</c:v>
                </c:pt>
                <c:pt idx="583">
                  <c:v>137.82268875558813</c:v>
                </c:pt>
                <c:pt idx="584">
                  <c:v>138.58123480349258</c:v>
                </c:pt>
                <c:pt idx="585">
                  <c:v>139.34328902923261</c:v>
                </c:pt>
                <c:pt idx="586">
                  <c:v>140.10856773936865</c:v>
                </c:pt>
                <c:pt idx="587">
                  <c:v>140.87678654279279</c:v>
                </c:pt>
                <c:pt idx="588">
                  <c:v>141.64766043310314</c:v>
                </c:pt>
                <c:pt idx="589">
                  <c:v>142.42090387133578</c:v>
                </c:pt>
                <c:pt idx="590">
                  <c:v>143.19623086903235</c:v>
                </c:pt>
                <c:pt idx="591">
                  <c:v>143.97335507162163</c:v>
                </c:pt>
                <c:pt idx="592">
                  <c:v>144.75198984209163</c:v>
                </c:pt>
                <c:pt idx="593">
                  <c:v>145.53184834492995</c:v>
                </c:pt>
                <c:pt idx="594">
                  <c:v>146.31264363030775</c:v>
                </c:pt>
                <c:pt idx="595">
                  <c:v>147.09408871848348</c:v>
                </c:pt>
                <c:pt idx="596">
                  <c:v>147.87589668440205</c:v>
                </c:pt>
                <c:pt idx="597">
                  <c:v>148.65778074246313</c:v>
                </c:pt>
                <c:pt idx="598">
                  <c:v>149.43945433143389</c:v>
                </c:pt>
                <c:pt idx="599">
                  <c:v>150.22063119947933</c:v>
                </c:pt>
                <c:pt idx="600">
                  <c:v>151.00102548928388</c:v>
                </c:pt>
                <c:pt idx="601">
                  <c:v>151.78035182323677</c:v>
                </c:pt>
                <c:pt idx="602">
                  <c:v>152.55832538865369</c:v>
                </c:pt>
                <c:pt idx="603">
                  <c:v>153.3346620230069</c:v>
                </c:pt>
                <c:pt idx="604">
                  <c:v>154.10907829913523</c:v>
                </c:pt>
                <c:pt idx="605">
                  <c:v>154.88129161040447</c:v>
                </c:pt>
                <c:pt idx="606">
                  <c:v>155.65102025579014</c:v>
                </c:pt>
                <c:pt idx="607">
                  <c:v>156.41798352485137</c:v>
                </c:pt>
                <c:pt idx="608">
                  <c:v>157.18190178256734</c:v>
                </c:pt>
                <c:pt idx="609">
                  <c:v>157.94249655400475</c:v>
                </c:pt>
                <c:pt idx="610">
                  <c:v>158.69949060878622</c:v>
                </c:pt>
                <c:pt idx="611">
                  <c:v>159.45260804532796</c:v>
                </c:pt>
                <c:pt idx="612">
                  <c:v>160.20157437481592</c:v>
                </c:pt>
                <c:pt idx="613">
                  <c:v>160.94611660488849</c:v>
                </c:pt>
                <c:pt idx="614">
                  <c:v>161.68596332299342</c:v>
                </c:pt>
                <c:pt idx="615">
                  <c:v>162.42084477938732</c:v>
                </c:pt>
                <c:pt idx="616">
                  <c:v>163.15049296974505</c:v>
                </c:pt>
                <c:pt idx="617">
                  <c:v>163.87464171734598</c:v>
                </c:pt>
                <c:pt idx="618">
                  <c:v>164.59302675480501</c:v>
                </c:pt>
                <c:pt idx="619">
                  <c:v>165.30538580531459</c:v>
                </c:pt>
                <c:pt idx="620">
                  <c:v>166.011458663365</c:v>
                </c:pt>
                <c:pt idx="621">
                  <c:v>166.71098727490934</c:v>
                </c:pt>
                <c:pt idx="622">
                  <c:v>167.40371581693978</c:v>
                </c:pt>
                <c:pt idx="623">
                  <c:v>168.08939077644197</c:v>
                </c:pt>
                <c:pt idx="624">
                  <c:v>168.76776102869334</c:v>
                </c:pt>
                <c:pt idx="625">
                  <c:v>169.43857791487221</c:v>
                </c:pt>
                <c:pt idx="626">
                  <c:v>170.10159531894402</c:v>
                </c:pt>
                <c:pt idx="627">
                  <c:v>170.75656974379081</c:v>
                </c:pt>
                <c:pt idx="628">
                  <c:v>171.40326038655061</c:v>
                </c:pt>
                <c:pt idx="629">
                  <c:v>172.04142921313294</c:v>
                </c:pt>
                <c:pt idx="630">
                  <c:v>172.6708410318773</c:v>
                </c:pt>
                <c:pt idx="631">
                  <c:v>173.29126356632128</c:v>
                </c:pt>
                <c:pt idx="632">
                  <c:v>173.90246752704448</c:v>
                </c:pt>
                <c:pt idx="633">
                  <c:v>174.50422668255621</c:v>
                </c:pt>
                <c:pt idx="634">
                  <c:v>175.09631792919322</c:v>
                </c:pt>
                <c:pt idx="635">
                  <c:v>175.67852135999524</c:v>
                </c:pt>
                <c:pt idx="636">
                  <c:v>176.25062033252593</c:v>
                </c:pt>
                <c:pt idx="637">
                  <c:v>176.81240153560671</c:v>
                </c:pt>
                <c:pt idx="638">
                  <c:v>177.36365505493217</c:v>
                </c:pt>
                <c:pt idx="639">
                  <c:v>177.90417443753495</c:v>
                </c:pt>
                <c:pt idx="640">
                  <c:v>178.43375675506931</c:v>
                </c:pt>
                <c:pt idx="641">
                  <c:v>178.95220266588214</c:v>
                </c:pt>
                <c:pt idx="642">
                  <c:v>179.45931647584126</c:v>
                </c:pt>
                <c:pt idx="643">
                  <c:v>179.95490619789101</c:v>
                </c:pt>
                <c:pt idx="644">
                  <c:v>180.43878361030488</c:v>
                </c:pt>
                <c:pt idx="645">
                  <c:v>180.9107643136071</c:v>
                </c:pt>
                <c:pt idx="646">
                  <c:v>181.37066778613348</c:v>
                </c:pt>
                <c:pt idx="647">
                  <c:v>181.8183174382041</c:v>
                </c:pt>
                <c:pt idx="648">
                  <c:v>182.25354066487998</c:v>
                </c:pt>
                <c:pt idx="649">
                  <c:v>182.67616889727648</c:v>
                </c:pt>
                <c:pt idx="650">
                  <c:v>183.08603765240747</c:v>
                </c:pt>
                <c:pt idx="651">
                  <c:v>183.48298658153411</c:v>
                </c:pt>
                <c:pt idx="652">
                  <c:v>183.866859516993</c:v>
                </c:pt>
                <c:pt idx="653">
                  <c:v>184.23750451747944</c:v>
                </c:pt>
                <c:pt idx="654">
                  <c:v>184.59477391176151</c:v>
                </c:pt>
                <c:pt idx="655">
                  <c:v>184.9385243408025</c:v>
                </c:pt>
                <c:pt idx="656">
                  <c:v>185.26861679826843</c:v>
                </c:pt>
                <c:pt idx="657">
                  <c:v>185.58491666939943</c:v>
                </c:pt>
                <c:pt idx="658">
                  <c:v>185.88729376822434</c:v>
                </c:pt>
                <c:pt idx="659">
                  <c:v>186.17562237309747</c:v>
                </c:pt>
                <c:pt idx="660">
                  <c:v>186.4497812605394</c:v>
                </c:pt>
                <c:pt idx="661">
                  <c:v>186.70965373736203</c:v>
                </c:pt>
                <c:pt idx="662">
                  <c:v>186.95512767106152</c:v>
                </c:pt>
                <c:pt idx="663">
                  <c:v>187.18609551846095</c:v>
                </c:pt>
                <c:pt idx="664">
                  <c:v>187.40245435258805</c:v>
                </c:pt>
                <c:pt idx="665">
                  <c:v>187.60410588777194</c:v>
                </c:pt>
                <c:pt idx="666">
                  <c:v>187.79095650294545</c:v>
                </c:pt>
                <c:pt idx="667">
                  <c:v>187.96291726313947</c:v>
                </c:pt>
                <c:pt idx="668">
                  <c:v>188.11990393915696</c:v>
                </c:pt>
                <c:pt idx="669">
                  <c:v>188.26183702541576</c:v>
                </c:pt>
                <c:pt idx="670">
                  <c:v>188.38864175594915</c:v>
                </c:pt>
                <c:pt idx="671">
                  <c:v>188.50024811855562</c:v>
                </c:pt>
                <c:pt idx="672">
                  <c:v>188.59659086708879</c:v>
                </c:pt>
                <c:pt idx="673">
                  <c:v>188.67760953188028</c:v>
                </c:pt>
                <c:pt idx="674">
                  <c:v>188.74324842828926</c:v>
                </c:pt>
                <c:pt idx="675">
                  <c:v>188.79345666337315</c:v>
                </c:pt>
                <c:pt idx="676">
                  <c:v>188.82818814067534</c:v>
                </c:pt>
                <c:pt idx="677">
                  <c:v>188.84740156312651</c:v>
                </c:pt>
                <c:pt idx="678">
                  <c:v>188.85106043405693</c:v>
                </c:pt>
                <c:pt idx="679">
                  <c:v>188.8391330563193</c:v>
                </c:pt>
                <c:pt idx="680">
                  <c:v>188.81159252952105</c:v>
                </c:pt>
                <c:pt idx="681">
                  <c:v>188.76841674536772</c:v>
                </c:pt>
                <c:pt idx="682">
                  <c:v>188.70958838111889</c:v>
                </c:pt>
                <c:pt idx="683">
                  <c:v>188.63509489115992</c:v>
                </c:pt>
                <c:pt idx="684">
                  <c:v>188.5449284966931</c:v>
                </c:pt>
                <c:pt idx="685">
                  <c:v>188.43908617355422</c:v>
                </c:pt>
                <c:pt idx="686">
                  <c:v>188.3175696381594</c:v>
                </c:pt>
                <c:pt idx="687">
                  <c:v>188.1803853315908</c:v>
                </c:pt>
                <c:pt idx="688">
                  <c:v>188.02754440182849</c:v>
                </c:pt>
                <c:pt idx="689">
                  <c:v>187.85906268413817</c:v>
                </c:pt>
                <c:pt idx="690">
                  <c:v>187.67496067962534</c:v>
                </c:pt>
                <c:pt idx="691">
                  <c:v>187.4752635319667</c:v>
                </c:pt>
                <c:pt idx="692">
                  <c:v>187.26000100233219</c:v>
                </c:pt>
                <c:pt idx="693">
                  <c:v>187.02920744251006</c:v>
                </c:pt>
                <c:pt idx="694">
                  <c:v>186.78292176625047</c:v>
                </c:pt>
                <c:pt idx="695">
                  <c:v>186.52118741884269</c:v>
                </c:pt>
                <c:pt idx="696">
                  <c:v>186.24405234494222</c:v>
                </c:pt>
                <c:pt idx="697">
                  <c:v>185.9515689546659</c:v>
                </c:pt>
                <c:pt idx="698">
                  <c:v>185.64379408797328</c:v>
                </c:pt>
                <c:pt idx="699">
                  <c:v>185.3207889773536</c:v>
                </c:pt>
                <c:pt idx="700">
                  <c:v>184.98261920883908</c:v>
                </c:pt>
                <c:pt idx="701">
                  <c:v>184.62935468136575</c:v>
                </c:pt>
                <c:pt idx="702">
                  <c:v>184.26106956450437</c:v>
                </c:pt>
                <c:pt idx="703">
                  <c:v>183.87784225458452</c:v>
                </c:pt>
                <c:pt idx="704">
                  <c:v>183.47975532923613</c:v>
                </c:pt>
                <c:pt idx="705">
                  <c:v>183.06689550037333</c:v>
                </c:pt>
                <c:pt idx="706">
                  <c:v>182.63935356564699</c:v>
                </c:pt>
                <c:pt idx="707">
                  <c:v>182.19722435839205</c:v>
                </c:pt>
                <c:pt idx="708">
                  <c:v>181.74060669609815</c:v>
                </c:pt>
                <c:pt idx="709">
                  <c:v>181.26960332743093</c:v>
                </c:pt>
                <c:pt idx="710">
                  <c:v>180.78432087783426</c:v>
                </c:pt>
                <c:pt idx="711">
                  <c:v>180.28486979374273</c:v>
                </c:pt>
                <c:pt idx="712">
                  <c:v>179.77136428543537</c:v>
                </c:pt>
                <c:pt idx="713">
                  <c:v>179.24392226856247</c:v>
                </c:pt>
                <c:pt idx="714">
                  <c:v>178.70266530437667</c:v>
                </c:pt>
                <c:pt idx="715">
                  <c:v>178.14771853870266</c:v>
                </c:pt>
                <c:pt idx="716">
                  <c:v>177.57921063967794</c:v>
                </c:pt>
                <c:pt idx="717">
                  <c:v>176.99727373429909</c:v>
                </c:pt>
                <c:pt idx="718">
                  <c:v>176.40204334380897</c:v>
                </c:pt>
                <c:pt idx="719">
                  <c:v>175.79365831795954</c:v>
                </c:pt>
                <c:pt idx="720">
                  <c:v>175.17226076818636</c:v>
                </c:pt>
                <c:pt idx="721">
                  <c:v>174.537995999732</c:v>
                </c:pt>
                <c:pt idx="722">
                  <c:v>173.89101244275474</c:v>
                </c:pt>
                <c:pt idx="723">
                  <c:v>173.23146158246013</c:v>
                </c:pt>
                <c:pt idx="724">
                  <c:v>172.55949788829389</c:v>
                </c:pt>
                <c:pt idx="725">
                  <c:v>171.87527874223397</c:v>
                </c:pt>
                <c:pt idx="726">
                  <c:v>171.17896436622146</c:v>
                </c:pt>
                <c:pt idx="727">
                  <c:v>170.47071774876849</c:v>
                </c:pt>
                <c:pt idx="728">
                  <c:v>169.75070457078377</c:v>
                </c:pt>
                <c:pt idx="729">
                  <c:v>169.01909313065511</c:v>
                </c:pt>
                <c:pt idx="730">
                  <c:v>168.27605426862908</c:v>
                </c:pt>
                <c:pt idx="731">
                  <c:v>167.52176129052907</c:v>
                </c:pt>
                <c:pt idx="732">
                  <c:v>166.75638989085112</c:v>
                </c:pt>
                <c:pt idx="733">
                  <c:v>165.9801180752799</c:v>
                </c:pt>
                <c:pt idx="734">
                  <c:v>165.19312608266517</c:v>
                </c:pt>
                <c:pt idx="735">
                  <c:v>164.39559630649998</c:v>
                </c:pt>
                <c:pt idx="736">
                  <c:v>163.58771321594261</c:v>
                </c:pt>
                <c:pt idx="737">
                  <c:v>162.76966327642307</c:v>
                </c:pt>
                <c:pt idx="738">
                  <c:v>161.9416348698762</c:v>
                </c:pt>
                <c:pt idx="739">
                  <c:v>161.10381821464301</c:v>
                </c:pt>
                <c:pt idx="740">
                  <c:v>160.25640528508148</c:v>
                </c:pt>
                <c:pt idx="741">
                  <c:v>159.39958973092914</c:v>
                </c:pt>
                <c:pt idx="742">
                  <c:v>158.5335667964581</c:v>
                </c:pt>
                <c:pt idx="743">
                  <c:v>157.65853323946502</c:v>
                </c:pt>
                <c:pt idx="744">
                  <c:v>156.77468725013696</c:v>
                </c:pt>
                <c:pt idx="745">
                  <c:v>155.88222836983394</c:v>
                </c:pt>
                <c:pt idx="746">
                  <c:v>154.98135740983034</c:v>
                </c:pt>
                <c:pt idx="747">
                  <c:v>154.07227637005519</c:v>
                </c:pt>
                <c:pt idx="748">
                  <c:v>153.15518835787287</c:v>
                </c:pt>
                <c:pt idx="749">
                  <c:v>152.23029750694369</c:v>
                </c:pt>
                <c:pt idx="750">
                  <c:v>151.29780889620582</c:v>
                </c:pt>
                <c:pt idx="751">
                  <c:v>150.35792846901731</c:v>
                </c:pt>
                <c:pt idx="752">
                  <c:v>149.41086295249906</c:v>
                </c:pt>
                <c:pt idx="753">
                  <c:v>148.45681977711672</c:v>
                </c:pt>
                <c:pt idx="754">
                  <c:v>147.49600699654152</c:v>
                </c:pt>
                <c:pt idx="755">
                  <c:v>146.52863320782802</c:v>
                </c:pt>
                <c:pt idx="756">
                  <c:v>145.5549074719469</c:v>
                </c:pt>
                <c:pt idx="757">
                  <c:v>144.57503923471083</c:v>
                </c:pt>
                <c:pt idx="758">
                  <c:v>143.58923824813007</c:v>
                </c:pt>
                <c:pt idx="759">
                  <c:v>142.59771449223504</c:v>
                </c:pt>
                <c:pt idx="760">
                  <c:v>141.60067809740198</c:v>
                </c:pt>
                <c:pt idx="761">
                  <c:v>140.59833926721691</c:v>
                </c:pt>
                <c:pt idx="762">
                  <c:v>139.59090820191372</c:v>
                </c:pt>
                <c:pt idx="763">
                  <c:v>138.57859502242061</c:v>
                </c:pt>
                <c:pt idx="764">
                  <c:v>137.56160969504876</c:v>
                </c:pt>
                <c:pt idx="765">
                  <c:v>136.54016195685688</c:v>
                </c:pt>
                <c:pt idx="766">
                  <c:v>135.51446124172406</c:v>
                </c:pt>
                <c:pt idx="767">
                  <c:v>134.48471660716342</c:v>
                </c:pt>
                <c:pt idx="768">
                  <c:v>133.45113666190741</c:v>
                </c:pt>
                <c:pt idx="769">
                  <c:v>132.41392949429601</c:v>
                </c:pt>
                <c:pt idx="770">
                  <c:v>131.37330260149778</c:v>
                </c:pt>
                <c:pt idx="771">
                  <c:v>130.32946281959269</c:v>
                </c:pt>
                <c:pt idx="772">
                  <c:v>129.28261625454604</c:v>
                </c:pt>
                <c:pt idx="773">
                  <c:v>128.23296821410037</c:v>
                </c:pt>
                <c:pt idx="774">
                  <c:v>127.18072314061357</c:v>
                </c:pt>
                <c:pt idx="775">
                  <c:v>126.12608454486826</c:v>
                </c:pt>
                <c:pt idx="776">
                  <c:v>125.06925494087932</c:v>
                </c:pt>
                <c:pt idx="777">
                  <c:v>124.01043578172309</c:v>
                </c:pt>
                <c:pt idx="778">
                  <c:v>122.94982739641304</c:v>
                </c:pt>
                <c:pt idx="779">
                  <c:v>121.88762892784457</c:v>
                </c:pt>
                <c:pt idx="780">
                  <c:v>120.8240382718314</c:v>
                </c:pt>
                <c:pt idx="781">
                  <c:v>119.75925201725488</c:v>
                </c:pt>
                <c:pt idx="782">
                  <c:v>118.69346538734706</c:v>
                </c:pt>
                <c:pt idx="783">
                  <c:v>117.62687218212713</c:v>
                </c:pt>
                <c:pt idx="784">
                  <c:v>116.55966472201013</c:v>
                </c:pt>
                <c:pt idx="785">
                  <c:v>115.49203379260605</c:v>
                </c:pt>
                <c:pt idx="786">
                  <c:v>114.42416859072635</c:v>
                </c:pt>
                <c:pt idx="787">
                  <c:v>113.3562566716145</c:v>
                </c:pt>
                <c:pt idx="788">
                  <c:v>112.2884838974157</c:v>
                </c:pt>
                <c:pt idx="789">
                  <c:v>111.22103438690039</c:v>
                </c:pt>
                <c:pt idx="790">
                  <c:v>110.15409046645533</c:v>
                </c:pt>
                <c:pt idx="791">
                  <c:v>109.08783262235495</c:v>
                </c:pt>
                <c:pt idx="792">
                  <c:v>108.02243945432485</c:v>
                </c:pt>
                <c:pt idx="793">
                  <c:v>106.95808763040871</c:v>
                </c:pt>
                <c:pt idx="794">
                  <c:v>105.89495184314816</c:v>
                </c:pt>
                <c:pt idx="795">
                  <c:v>104.83320476708579</c:v>
                </c:pt>
                <c:pt idx="796">
                  <c:v>103.77301701759882</c:v>
                </c:pt>
                <c:pt idx="797">
                  <c:v>102.71455711107129</c:v>
                </c:pt>
                <c:pt idx="798">
                  <c:v>101.65799142641156</c:v>
                </c:pt>
                <c:pt idx="799">
                  <c:v>100.6034841679205</c:v>
                </c:pt>
                <c:pt idx="800">
                  <c:v>99.551197329515702</c:v>
                </c:pt>
                <c:pt idx="801">
                  <c:v>98.501290660315263</c:v>
                </c:pt>
                <c:pt idx="802">
                  <c:v>97.453921631584606</c:v>
                </c:pt>
                <c:pt idx="803">
                  <c:v>96.409245405048893</c:v>
                </c:pt>
                <c:pt idx="804">
                  <c:v>95.367414802571886</c:v>
                </c:pt>
                <c:pt idx="805">
                  <c:v>94.328580277202434</c:v>
                </c:pt>
                <c:pt idx="806">
                  <c:v>93.292889885588338</c:v>
                </c:pt>
                <c:pt idx="807">
                  <c:v>92.260489261756419</c:v>
                </c:pt>
                <c:pt idx="808">
                  <c:v>91.23152159225701</c:v>
                </c:pt>
                <c:pt idx="809">
                  <c:v>90.206127592670612</c:v>
                </c:pt>
                <c:pt idx="810">
                  <c:v>89.184445485472807</c:v>
                </c:pt>
                <c:pt idx="811">
                  <c:v>88.166610979253804</c:v>
                </c:pt>
                <c:pt idx="812">
                  <c:v>87.152757249287191</c:v>
                </c:pt>
                <c:pt idx="813">
                  <c:v>86.143014919442621</c:v>
                </c:pt>
                <c:pt idx="814">
                  <c:v>85.137512045435884</c:v>
                </c:pt>
                <c:pt idx="815">
                  <c:v>84.136374099409011</c:v>
                </c:pt>
                <c:pt idx="816">
                  <c:v>83.139723955832878</c:v>
                </c:pt>
                <c:pt idx="817">
                  <c:v>82.147681878723517</c:v>
                </c:pt>
                <c:pt idx="818">
                  <c:v>81.160365510162976</c:v>
                </c:pt>
                <c:pt idx="819">
                  <c:v>80.177889860114746</c:v>
                </c:pt>
                <c:pt idx="820">
                  <c:v>79.200367297523258</c:v>
                </c:pt>
                <c:pt idx="821">
                  <c:v>78.227907542686054</c:v>
                </c:pt>
                <c:pt idx="822">
                  <c:v>77.260617660886979</c:v>
                </c:pt>
                <c:pt idx="823">
                  <c:v>76.29860205727779</c:v>
                </c:pt>
                <c:pt idx="824">
                  <c:v>75.341962472995007</c:v>
                </c:pt>
                <c:pt idx="825">
                  <c:v>74.390797982498711</c:v>
                </c:pt>
                <c:pt idx="826">
                  <c:v>73.445204992118661</c:v>
                </c:pt>
                <c:pt idx="827">
                  <c:v>72.505277239793188</c:v>
                </c:pt>
                <c:pt idx="828">
                  <c:v>71.57110579598563</c:v>
                </c:pt>
                <c:pt idx="829">
                  <c:v>70.642779065762099</c:v>
                </c:pt>
                <c:pt idx="830">
                  <c:v>69.720382792015144</c:v>
                </c:pt>
                <c:pt idx="831">
                  <c:v>68.804000059815095</c:v>
                </c:pt>
                <c:pt idx="832">
                  <c:v>67.893711301873608</c:v>
                </c:pt>
                <c:pt idx="833">
                  <c:v>66.989594305100113</c:v>
                </c:pt>
                <c:pt idx="834">
                  <c:v>66.091724218234077</c:v>
                </c:pt>
                <c:pt idx="835">
                  <c:v>65.200173560534154</c:v>
                </c:pt>
                <c:pt idx="836">
                  <c:v>64.315012231505307</c:v>
                </c:pt>
                <c:pt idx="837">
                  <c:v>63.436307521644729</c:v>
                </c:pt>
                <c:pt idx="838">
                  <c:v>62.564124124186876</c:v>
                </c:pt>
                <c:pt idx="839">
                  <c:v>61.698524147827641</c:v>
                </c:pt>
                <c:pt idx="840">
                  <c:v>60.839567130407296</c:v>
                </c:pt>
                <c:pt idx="841">
                  <c:v>59.987310053531758</c:v>
                </c:pt>
                <c:pt idx="842">
                  <c:v>59.141807358111336</c:v>
                </c:pt>
                <c:pt idx="843">
                  <c:v>58.303110960795337</c:v>
                </c:pt>
                <c:pt idx="844">
                  <c:v>57.471270271282101</c:v>
                </c:pt>
                <c:pt idx="845">
                  <c:v>56.646332210481802</c:v>
                </c:pt>
                <c:pt idx="846">
                  <c:v>55.828341229511047</c:v>
                </c:pt>
                <c:pt idx="847">
                  <c:v>55.017339329496686</c:v>
                </c:pt>
                <c:pt idx="848">
                  <c:v>54.213366082167177</c:v>
                </c:pt>
                <c:pt idx="849">
                  <c:v>53.416458651208615</c:v>
                </c:pt>
                <c:pt idx="850">
                  <c:v>52.626651814363385</c:v>
                </c:pt>
                <c:pt idx="851">
                  <c:v>51.843977986248987</c:v>
                </c:pt>
                <c:pt idx="852">
                  <c:v>51.06846724187352</c:v>
                </c:pt>
                <c:pt idx="853">
                  <c:v>50.300147340826207</c:v>
                </c:pt>
                <c:pt idx="854">
                  <c:v>49.539043752119206</c:v>
                </c:pt>
                <c:pt idx="855">
                  <c:v>48.785179679658185</c:v>
                </c:pt>
                <c:pt idx="856">
                  <c:v>48.038576088319004</c:v>
                </c:pt>
                <c:pt idx="857">
                  <c:v>47.299251730606834</c:v>
                </c:pt>
                <c:pt idx="858">
                  <c:v>46.567223173875597</c:v>
                </c:pt>
                <c:pt idx="859">
                  <c:v>45.842504828084195</c:v>
                </c:pt>
                <c:pt idx="860">
                  <c:v>45.125108974066961</c:v>
                </c:pt>
                <c:pt idx="861">
                  <c:v>44.415045792295373</c:v>
                </c:pt>
                <c:pt idx="862">
                  <c:v>43.712323392108061</c:v>
                </c:pt>
                <c:pt idx="863">
                  <c:v>43.016947841386894</c:v>
                </c:pt>
                <c:pt idx="864">
                  <c:v>42.328923196655914</c:v>
                </c:pt>
                <c:pt idx="865">
                  <c:v>41.648251533580918</c:v>
                </c:pt>
                <c:pt idx="866">
                  <c:v>40.974932977847367</c:v>
                </c:pt>
                <c:pt idx="867">
                  <c:v>40.308965736394015</c:v>
                </c:pt>
                <c:pt idx="868">
                  <c:v>39.650346128980473</c:v>
                </c:pt>
                <c:pt idx="869">
                  <c:v>38.99906862006651</c:v>
                </c:pt>
                <c:pt idx="870">
                  <c:v>38.355125850981331</c:v>
                </c:pt>
                <c:pt idx="871">
                  <c:v>37.718508672361288</c:v>
                </c:pt>
                <c:pt idx="872">
                  <c:v>37.08920617683453</c:v>
                </c:pt>
                <c:pt idx="873">
                  <c:v>36.467205731931308</c:v>
                </c:pt>
                <c:pt idx="874">
                  <c:v>35.852493013199094</c:v>
                </c:pt>
                <c:pt idx="875">
                  <c:v>35.245052037501587</c:v>
                </c:pt>
                <c:pt idx="876">
                  <c:v>34.644865196481099</c:v>
                </c:pt>
                <c:pt idx="877">
                  <c:v>34.051913290164158</c:v>
                </c:pt>
                <c:pt idx="878">
                  <c:v>33.466175560690012</c:v>
                </c:pt>
                <c:pt idx="879">
                  <c:v>32.887629726142627</c:v>
                </c:pt>
                <c:pt idx="880">
                  <c:v>32.316252014466443</c:v>
                </c:pt>
                <c:pt idx="881">
                  <c:v>31.752017197446644</c:v>
                </c:pt>
                <c:pt idx="882">
                  <c:v>31.194898624735384</c:v>
                </c:pt>
                <c:pt idx="883">
                  <c:v>30.644868257904918</c:v>
                </c:pt>
                <c:pt idx="884">
                  <c:v>30.10189670450962</c:v>
                </c:pt>
                <c:pt idx="885">
                  <c:v>29.565953252138925</c:v>
                </c:pt>
                <c:pt idx="886">
                  <c:v>29.037005902443322</c:v>
                </c:pt>
                <c:pt idx="887">
                  <c:v>28.515021405116304</c:v>
                </c:pt>
                <c:pt idx="888">
                  <c:v>27.999965291815169</c:v>
                </c:pt>
                <c:pt idx="889">
                  <c:v>27.491801910004042</c:v>
                </c:pt>
                <c:pt idx="890">
                  <c:v>26.990494456702926</c:v>
                </c:pt>
                <c:pt idx="891">
                  <c:v>26.496005012126524</c:v>
                </c:pt>
                <c:pt idx="892">
                  <c:v>26.008294573197777</c:v>
                </c:pt>
                <c:pt idx="893">
                  <c:v>25.527323086920276</c:v>
                </c:pt>
                <c:pt idx="894">
                  <c:v>25.053049483595245</c:v>
                </c:pt>
                <c:pt idx="895">
                  <c:v>24.585431709868196</c:v>
                </c:pt>
                <c:pt idx="896">
                  <c:v>24.124426761591344</c:v>
                </c:pt>
                <c:pt idx="897">
                  <c:v>23.669990716488027</c:v>
                </c:pt>
                <c:pt idx="898">
                  <c:v>23.222078766605662</c:v>
                </c:pt>
                <c:pt idx="899">
                  <c:v>22.780645250544406</c:v>
                </c:pt>
                <c:pt idx="900">
                  <c:v>22.34564368544876</c:v>
                </c:pt>
                <c:pt idx="901">
                  <c:v>21.91702679874998</c:v>
                </c:pt>
                <c:pt idx="902">
                  <c:v>21.494746559647488</c:v>
                </c:pt>
                <c:pt idx="903">
                  <c:v>21.078754210317758</c:v>
                </c:pt>
                <c:pt idx="904">
                  <c:v>20.669000296839702</c:v>
                </c:pt>
                <c:pt idx="905">
                  <c:v>20.265434699825697</c:v>
                </c:pt>
                <c:pt idx="906">
                  <c:v>19.868006664748272</c:v>
                </c:pt>
                <c:pt idx="907">
                  <c:v>19.476664831952203</c:v>
                </c:pt>
                <c:pt idx="908">
                  <c:v>19.091357266342737</c:v>
                </c:pt>
                <c:pt idx="909">
                  <c:v>18.712031486740706</c:v>
                </c:pt>
                <c:pt idx="910">
                  <c:v>18.338634494895903</c:v>
                </c:pt>
                <c:pt idx="911">
                  <c:v>17.971112804149982</c:v>
                </c:pt>
                <c:pt idx="912">
                  <c:v>17.60941246774145</c:v>
                </c:pt>
                <c:pt idx="913">
                  <c:v>17.253479106744678</c:v>
                </c:pt>
                <c:pt idx="914">
                  <c:v>16.903257937635821</c:v>
                </c:pt>
                <c:pt idx="915">
                  <c:v>16.558693799478956</c:v>
                </c:pt>
                <c:pt idx="916">
                  <c:v>16.219731180725663</c:v>
                </c:pt>
                <c:pt idx="917">
                  <c:v>15.886314245622074</c:v>
                </c:pt>
                <c:pt idx="918">
                  <c:v>15.558386860217674</c:v>
                </c:pt>
                <c:pt idx="919">
                  <c:v>15.235892617970272</c:v>
                </c:pt>
                <c:pt idx="920">
                  <c:v>14.91877486494232</c:v>
                </c:pt>
                <c:pt idx="921">
                  <c:v>14.60697672458357</c:v>
                </c:pt>
                <c:pt idx="922">
                  <c:v>14.300441122096185</c:v>
                </c:pt>
                <c:pt idx="923">
                  <c:v>13.999110808377766</c:v>
                </c:pt>
                <c:pt idx="924">
                  <c:v>13.702928383539057</c:v>
                </c:pt>
                <c:pt idx="925">
                  <c:v>13.411836319992805</c:v>
                </c:pt>
                <c:pt idx="926">
                  <c:v>13.125776985110761</c:v>
                </c:pt>
                <c:pt idx="927">
                  <c:v>12.84469266344632</c:v>
                </c:pt>
                <c:pt idx="928">
                  <c:v>12.568525578520203</c:v>
                </c:pt>
                <c:pt idx="929">
                  <c:v>12.297217914167428</c:v>
                </c:pt>
                <c:pt idx="930">
                  <c:v>12.030711835443569</c:v>
                </c:pt>
                <c:pt idx="931">
                  <c:v>11.768949509089094</c:v>
                </c:pt>
                <c:pt idx="932">
                  <c:v>11.511873123550638</c:v>
                </c:pt>
                <c:pt idx="933">
                  <c:v>11.259424908558168</c:v>
                </c:pt>
                <c:pt idx="934">
                  <c:v>11.011547154257887</c:v>
                </c:pt>
                <c:pt idx="935">
                  <c:v>10.768182229900221</c:v>
                </c:pt>
                <c:pt idx="936">
                  <c:v>10.529272602083243</c:v>
                </c:pt>
                <c:pt idx="937">
                  <c:v>10.294760852551565</c:v>
                </c:pt>
                <c:pt idx="938">
                  <c:v>10.064589695551421</c:v>
                </c:pt>
                <c:pt idx="939">
                  <c:v>9.8387019947427259</c:v>
                </c:pt>
                <c:pt idx="940">
                  <c:v>9.6170407796690505</c:v>
                </c:pt>
                <c:pt idx="941">
                  <c:v>9.3995492617870138</c:v>
                </c:pt>
                <c:pt idx="942">
                  <c:v>9.1861708500564774</c:v>
                </c:pt>
                <c:pt idx="943">
                  <c:v>8.9768491660934036</c:v>
                </c:pt>
                <c:pt idx="944">
                  <c:v>8.7715280588873501</c:v>
                </c:pt>
                <c:pt idx="945">
                  <c:v>8.5701516190858307</c:v>
                </c:pt>
                <c:pt idx="946">
                  <c:v>8.3726641928480188</c:v>
                </c:pt>
                <c:pt idx="947">
                  <c:v>8.1790103952702964</c:v>
                </c:pt>
                <c:pt idx="948">
                  <c:v>7.9891351233867223</c:v>
                </c:pt>
                <c:pt idx="949">
                  <c:v>7.8029835687471998</c:v>
                </c:pt>
                <c:pt idx="950">
                  <c:v>7.6205012295767478</c:v>
                </c:pt>
                <c:pt idx="951">
                  <c:v>7.4416339225191708</c:v>
                </c:pt>
                <c:pt idx="952">
                  <c:v>7.2663277939687809</c:v>
                </c:pt>
                <c:pt idx="953">
                  <c:v>7.0945293309938089</c:v>
                </c:pt>
                <c:pt idx="954">
                  <c:v>6.9261853718555439</c:v>
                </c:pt>
                <c:pt idx="955">
                  <c:v>6.7612431161270674</c:v>
                </c:pt>
                <c:pt idx="956">
                  <c:v>6.5996501344159881</c:v>
                </c:pt>
                <c:pt idx="957">
                  <c:v>6.4413543776953546</c:v>
                </c:pt>
                <c:pt idx="958">
                  <c:v>6.2863041862473139</c:v>
                </c:pt>
                <c:pt idx="959">
                  <c:v>6.1344482982240987</c:v>
                </c:pt>
                <c:pt idx="960">
                  <c:v>5.9857358578310125</c:v>
                </c:pt>
                <c:pt idx="961">
                  <c:v>5.8401164231363767</c:v>
                </c:pt>
                <c:pt idx="962">
                  <c:v>5.6975399735132504</c:v>
                </c:pt>
                <c:pt idx="963">
                  <c:v>5.5579569167181182</c:v>
                </c:pt>
                <c:pt idx="964">
                  <c:v>5.4213180956115252</c:v>
                </c:pt>
                <c:pt idx="965">
                  <c:v>5.2875747945261038</c:v>
                </c:pt>
                <c:pt idx="966">
                  <c:v>5.1566787452871719</c:v>
                </c:pt>
                <c:pt idx="967">
                  <c:v>5.0285821328913558</c:v>
                </c:pt>
                <c:pt idx="968">
                  <c:v>4.9032376008487484</c:v>
                </c:pt>
                <c:pt idx="969">
                  <c:v>4.7805982561941276</c:v>
                </c:pt>
                <c:pt idx="970">
                  <c:v>4.6606176741728298</c:v>
                </c:pt>
                <c:pt idx="971">
                  <c:v>4.5432499026070321</c:v>
                </c:pt>
                <c:pt idx="972">
                  <c:v>4.4284494659480584</c:v>
                </c:pt>
                <c:pt idx="973">
                  <c:v>4.3161713690205525</c:v>
                </c:pt>
                <c:pt idx="974">
                  <c:v>4.2063711004643434</c:v>
                </c:pt>
                <c:pt idx="975">
                  <c:v>4.0990046358797736</c:v>
                </c:pt>
                <c:pt idx="976">
                  <c:v>3.99402844068246</c:v>
                </c:pt>
                <c:pt idx="977">
                  <c:v>3.8913994726733456</c:v>
                </c:pt>
                <c:pt idx="978">
                  <c:v>3.7910751843299932</c:v>
                </c:pt>
                <c:pt idx="979">
                  <c:v>3.6930135248250422</c:v>
                </c:pt>
                <c:pt idx="980">
                  <c:v>3.5971729417778295</c:v>
                </c:pt>
                <c:pt idx="981">
                  <c:v>3.5035123827451073</c:v>
                </c:pt>
                <c:pt idx="982">
                  <c:v>3.4119912964568453</c:v>
                </c:pt>
                <c:pt idx="983">
                  <c:v>3.3225696338031083</c:v>
                </c:pt>
                <c:pt idx="984">
                  <c:v>3.235207848577931</c:v>
                </c:pt>
                <c:pt idx="985">
                  <c:v>3.1498668979861888</c:v>
                </c:pt>
                <c:pt idx="986">
                  <c:v>3.0665082429194257</c:v>
                </c:pt>
                <c:pt idx="987">
                  <c:v>2.9850938480064917</c:v>
                </c:pt>
                <c:pt idx="988">
                  <c:v>2.9055861814449995</c:v>
                </c:pt>
                <c:pt idx="989">
                  <c:v>2.8279482146194335</c:v>
                </c:pt>
                <c:pt idx="990">
                  <c:v>2.7521434215117737</c:v>
                </c:pt>
                <c:pt idx="991">
                  <c:v>2.6781357779104753</c:v>
                </c:pt>
                <c:pt idx="992">
                  <c:v>2.60588976042362</c:v>
                </c:pt>
                <c:pt idx="993">
                  <c:v>2.5353703453019452</c:v>
                </c:pt>
                <c:pt idx="994">
                  <c:v>2.4665430070775476</c:v>
                </c:pt>
                <c:pt idx="995">
                  <c:v>2.3993737170238729</c:v>
                </c:pt>
                <c:pt idx="996">
                  <c:v>2.3338289414426701</c:v>
                </c:pt>
                <c:pt idx="997">
                  <c:v>2.2698756397834665</c:v>
                </c:pt>
                <c:pt idx="998">
                  <c:v>2.2074812626011298</c:v>
                </c:pt>
                <c:pt idx="999">
                  <c:v>2.1466137493569502</c:v>
                </c:pt>
                <c:pt idx="1000">
                  <c:v>2.0872415260687518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4E-E24F-8566-B5BC0BE61D84}"/>
            </c:ext>
          </c:extLst>
        </c:ser>
        <c:ser>
          <c:idx val="3"/>
          <c:order val="3"/>
          <c:tx>
            <c:strRef>
              <c:f>'Resol-Checker'!$G$21</c:f>
              <c:strCache>
                <c:ptCount val="1"/>
                <c:pt idx="0">
                  <c:v>0 MeV</c:v>
                </c:pt>
              </c:strCache>
            </c:strRef>
          </c:tx>
          <c:spPr>
            <a:ln w="9525">
              <a:solidFill>
                <a:schemeClr val="accent1"/>
              </a:solidFill>
            </a:ln>
          </c:spPr>
          <c:marker>
            <c:symbol val="circle"/>
            <c:size val="8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</c:spPr>
          </c:marker>
          <c:xVal>
            <c:numRef>
              <c:f>'Resol-Checker'!$F$22:$F$202</c:f>
              <c:numCache>
                <c:formatCode>General</c:formatCode>
                <c:ptCount val="181"/>
                <c:pt idx="0">
                  <c:v>-0.09</c:v>
                </c:pt>
                <c:pt idx="1">
                  <c:v>-6.9999999999999993E-2</c:v>
                </c:pt>
                <c:pt idx="2">
                  <c:v>-4.9999999999999989E-2</c:v>
                </c:pt>
                <c:pt idx="3">
                  <c:v>-2.9999999999999988E-2</c:v>
                </c:pt>
                <c:pt idx="4">
                  <c:v>-9.9999999999999881E-3</c:v>
                </c:pt>
                <c:pt idx="5">
                  <c:v>1.0000000000000012E-2</c:v>
                </c:pt>
                <c:pt idx="6">
                  <c:v>3.0000000000000013E-2</c:v>
                </c:pt>
                <c:pt idx="7">
                  <c:v>5.0000000000000017E-2</c:v>
                </c:pt>
                <c:pt idx="8">
                  <c:v>7.0000000000000021E-2</c:v>
                </c:pt>
                <c:pt idx="9">
                  <c:v>9.0000000000000024E-2</c:v>
                </c:pt>
                <c:pt idx="10">
                  <c:v>0.11000000000000003</c:v>
                </c:pt>
                <c:pt idx="11">
                  <c:v>0.13000000000000003</c:v>
                </c:pt>
                <c:pt idx="12">
                  <c:v>0.15000000000000002</c:v>
                </c:pt>
                <c:pt idx="13">
                  <c:v>0.17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</c:numRef>
          </c:xVal>
          <c:yVal>
            <c:numRef>
              <c:f>'Resol-Checker'!$G$22:$G$202</c:f>
              <c:numCache>
                <c:formatCode>General</c:formatCode>
                <c:ptCount val="181"/>
                <c:pt idx="0">
                  <c:v>2</c:v>
                </c:pt>
                <c:pt idx="1">
                  <c:v>16</c:v>
                </c:pt>
                <c:pt idx="2">
                  <c:v>72</c:v>
                </c:pt>
                <c:pt idx="3">
                  <c:v>173</c:v>
                </c:pt>
                <c:pt idx="4">
                  <c:v>258</c:v>
                </c:pt>
                <c:pt idx="5">
                  <c:v>241</c:v>
                </c:pt>
                <c:pt idx="6">
                  <c:v>173</c:v>
                </c:pt>
                <c:pt idx="7">
                  <c:v>70</c:v>
                </c:pt>
                <c:pt idx="8">
                  <c:v>20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4E-E24F-8566-B5BC0BE61D84}"/>
            </c:ext>
          </c:extLst>
        </c:ser>
        <c:ser>
          <c:idx val="4"/>
          <c:order val="4"/>
          <c:tx>
            <c:strRef>
              <c:f>'Resol-Checker'!$H$21</c:f>
              <c:strCache>
                <c:ptCount val="1"/>
                <c:pt idx="0">
                  <c:v>0.1 MeV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8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</c:spPr>
          </c:marker>
          <c:xVal>
            <c:numRef>
              <c:f>'Resol-Checker'!$F$22:$F$202</c:f>
              <c:numCache>
                <c:formatCode>General</c:formatCode>
                <c:ptCount val="181"/>
                <c:pt idx="0">
                  <c:v>-0.09</c:v>
                </c:pt>
                <c:pt idx="1">
                  <c:v>-6.9999999999999993E-2</c:v>
                </c:pt>
                <c:pt idx="2">
                  <c:v>-4.9999999999999989E-2</c:v>
                </c:pt>
                <c:pt idx="3">
                  <c:v>-2.9999999999999988E-2</c:v>
                </c:pt>
                <c:pt idx="4">
                  <c:v>-9.9999999999999881E-3</c:v>
                </c:pt>
                <c:pt idx="5">
                  <c:v>1.0000000000000012E-2</c:v>
                </c:pt>
                <c:pt idx="6">
                  <c:v>3.0000000000000013E-2</c:v>
                </c:pt>
                <c:pt idx="7">
                  <c:v>5.0000000000000017E-2</c:v>
                </c:pt>
                <c:pt idx="8">
                  <c:v>7.0000000000000021E-2</c:v>
                </c:pt>
                <c:pt idx="9">
                  <c:v>9.0000000000000024E-2</c:v>
                </c:pt>
                <c:pt idx="10">
                  <c:v>0.11000000000000003</c:v>
                </c:pt>
                <c:pt idx="11">
                  <c:v>0.13000000000000003</c:v>
                </c:pt>
                <c:pt idx="12">
                  <c:v>0.15000000000000002</c:v>
                </c:pt>
                <c:pt idx="13">
                  <c:v>0.17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</c:numRef>
          </c:xVal>
          <c:yVal>
            <c:numRef>
              <c:f>'Resol-Checker'!$H$22:$H$202</c:f>
              <c:numCache>
                <c:formatCode>General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14</c:v>
                </c:pt>
                <c:pt idx="7">
                  <c:v>43</c:v>
                </c:pt>
                <c:pt idx="8">
                  <c:v>118</c:v>
                </c:pt>
                <c:pt idx="9">
                  <c:v>187</c:v>
                </c:pt>
                <c:pt idx="10">
                  <c:v>188</c:v>
                </c:pt>
                <c:pt idx="11">
                  <c:v>120</c:v>
                </c:pt>
                <c:pt idx="12">
                  <c:v>41</c:v>
                </c:pt>
                <c:pt idx="13">
                  <c:v>15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4E-E24F-8566-B5BC0BE61D84}"/>
            </c:ext>
          </c:extLst>
        </c:ser>
        <c:ser>
          <c:idx val="5"/>
          <c:order val="5"/>
          <c:tx>
            <c:strRef>
              <c:f>'Resol-Checker'!$I$21</c:f>
              <c:strCache>
                <c:ptCount val="1"/>
                <c:pt idx="0">
                  <c:v>sum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'Resol-Checker'!$F$22:$F$202</c:f>
              <c:numCache>
                <c:formatCode>General</c:formatCode>
                <c:ptCount val="181"/>
                <c:pt idx="0">
                  <c:v>-0.09</c:v>
                </c:pt>
                <c:pt idx="1">
                  <c:v>-6.9999999999999993E-2</c:v>
                </c:pt>
                <c:pt idx="2">
                  <c:v>-4.9999999999999989E-2</c:v>
                </c:pt>
                <c:pt idx="3">
                  <c:v>-2.9999999999999988E-2</c:v>
                </c:pt>
                <c:pt idx="4">
                  <c:v>-9.9999999999999881E-3</c:v>
                </c:pt>
                <c:pt idx="5">
                  <c:v>1.0000000000000012E-2</c:v>
                </c:pt>
                <c:pt idx="6">
                  <c:v>3.0000000000000013E-2</c:v>
                </c:pt>
                <c:pt idx="7">
                  <c:v>5.0000000000000017E-2</c:v>
                </c:pt>
                <c:pt idx="8">
                  <c:v>7.0000000000000021E-2</c:v>
                </c:pt>
                <c:pt idx="9">
                  <c:v>9.0000000000000024E-2</c:v>
                </c:pt>
                <c:pt idx="10">
                  <c:v>0.11000000000000003</c:v>
                </c:pt>
                <c:pt idx="11">
                  <c:v>0.13000000000000003</c:v>
                </c:pt>
                <c:pt idx="12">
                  <c:v>0.15000000000000002</c:v>
                </c:pt>
                <c:pt idx="13">
                  <c:v>0.17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</c:numRef>
          </c:xVal>
          <c:yVal>
            <c:numRef>
              <c:f>'Resol-Checker'!$I$22:$I$2022</c:f>
              <c:numCache>
                <c:formatCode>General</c:formatCode>
                <c:ptCount val="2001"/>
                <c:pt idx="0">
                  <c:v>2</c:v>
                </c:pt>
                <c:pt idx="1">
                  <c:v>16</c:v>
                </c:pt>
                <c:pt idx="2">
                  <c:v>72</c:v>
                </c:pt>
                <c:pt idx="3">
                  <c:v>173</c:v>
                </c:pt>
                <c:pt idx="4">
                  <c:v>258</c:v>
                </c:pt>
                <c:pt idx="5">
                  <c:v>242</c:v>
                </c:pt>
                <c:pt idx="6">
                  <c:v>187</c:v>
                </c:pt>
                <c:pt idx="7">
                  <c:v>113</c:v>
                </c:pt>
                <c:pt idx="8">
                  <c:v>138</c:v>
                </c:pt>
                <c:pt idx="9">
                  <c:v>190</c:v>
                </c:pt>
                <c:pt idx="10">
                  <c:v>188</c:v>
                </c:pt>
                <c:pt idx="11">
                  <c:v>120</c:v>
                </c:pt>
                <c:pt idx="12">
                  <c:v>41</c:v>
                </c:pt>
                <c:pt idx="13">
                  <c:v>15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4E-E24F-8566-B5BC0BE61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782608"/>
        <c:axId val="2073784240"/>
      </c:scatterChart>
      <c:valAx>
        <c:axId val="207378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Energy</a:t>
                </a:r>
                <a:r>
                  <a:rPr lang="en-GB" baseline="0"/>
                  <a:t> [ MeV]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2073784240"/>
        <c:crosses val="autoZero"/>
        <c:crossBetween val="midCat"/>
      </c:valAx>
      <c:valAx>
        <c:axId val="207378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Count / bin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2073782608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69670614229521"/>
          <c:y val="6.1942336874051596E-2"/>
          <c:w val="0.82498504711039811"/>
          <c:h val="0.804511727384608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Alpha!$R$32</c:f>
              <c:strCache>
                <c:ptCount val="1"/>
                <c:pt idx="0">
                  <c:v>8.7 MeV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Alpha!$Q$33:$Q$51</c:f>
              <c:numCache>
                <c:formatCode>General</c:formatCode>
                <c:ptCount val="1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89</c:v>
                </c:pt>
              </c:numCache>
            </c:numRef>
          </c:xVal>
          <c:yVal>
            <c:numRef>
              <c:f>Alpha!$R$33:$R$51</c:f>
              <c:numCache>
                <c:formatCode>0.000</c:formatCode>
                <c:ptCount val="19"/>
                <c:pt idx="0">
                  <c:v>1335.1463064202244</c:v>
                </c:pt>
                <c:pt idx="1">
                  <c:v>1330.0656716326048</c:v>
                </c:pt>
                <c:pt idx="2">
                  <c:v>1314.8624339682501</c:v>
                </c:pt>
                <c:pt idx="3">
                  <c:v>1289.6522992457528</c:v>
                </c:pt>
                <c:pt idx="4">
                  <c:v>1254.6271318126462</c:v>
                </c:pt>
                <c:pt idx="5">
                  <c:v>1210.0534943418706</c:v>
                </c:pt>
                <c:pt idx="6">
                  <c:v>1156.2706191288767</c:v>
                </c:pt>
                <c:pt idx="7">
                  <c:v>1093.6878263290234</c:v>
                </c:pt>
                <c:pt idx="8">
                  <c:v>1022.7814087840412</c:v>
                </c:pt>
                <c:pt idx="9">
                  <c:v>944.09100714591284</c:v>
                </c:pt>
                <c:pt idx="10">
                  <c:v>858.215502885668</c:v>
                </c:pt>
                <c:pt idx="11">
                  <c:v>765.80846044377427</c:v>
                </c:pt>
                <c:pt idx="12">
                  <c:v>667.57315321011231</c:v>
                </c:pt>
                <c:pt idx="13">
                  <c:v>564.25721118883052</c:v>
                </c:pt>
                <c:pt idx="14">
                  <c:v>456.64693108258251</c:v>
                </c:pt>
                <c:pt idx="15">
                  <c:v>345.56129209984005</c:v>
                </c:pt>
                <c:pt idx="16">
                  <c:v>231.84572302860508</c:v>
                </c:pt>
                <c:pt idx="17">
                  <c:v>116.36566801284704</c:v>
                </c:pt>
                <c:pt idx="18">
                  <c:v>23.301515992883449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BD-AA40-9B0E-E4AAC86DC20F}"/>
            </c:ext>
          </c:extLst>
        </c:ser>
        <c:ser>
          <c:idx val="1"/>
          <c:order val="1"/>
          <c:tx>
            <c:strRef>
              <c:f>Alpha!$S$32</c:f>
              <c:strCache>
                <c:ptCount val="1"/>
                <c:pt idx="0">
                  <c:v>5.6 MeV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Alpha!$Q$33:$Q$51</c:f>
              <c:numCache>
                <c:formatCode>General</c:formatCode>
                <c:ptCount val="1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89</c:v>
                </c:pt>
              </c:numCache>
            </c:numRef>
          </c:xVal>
          <c:yVal>
            <c:numRef>
              <c:f>Alpha!$S$33:$S$51</c:f>
              <c:numCache>
                <c:formatCode>0.000</c:formatCode>
                <c:ptCount val="19"/>
                <c:pt idx="0">
                  <c:v>1070.9594651126258</c:v>
                </c:pt>
                <c:pt idx="1">
                  <c:v>1066.8841410163693</c:v>
                </c:pt>
                <c:pt idx="2">
                  <c:v>1054.6891844047211</c:v>
                </c:pt>
                <c:pt idx="3">
                  <c:v>1034.4674062610118</c:v>
                </c:pt>
                <c:pt idx="4">
                  <c:v>1006.3727065271579</c:v>
                </c:pt>
                <c:pt idx="5">
                  <c:v>970.61890283217815</c:v>
                </c:pt>
                <c:pt idx="6">
                  <c:v>927.47810321092811</c:v>
                </c:pt>
                <c:pt idx="7">
                  <c:v>877.27863519765253</c:v>
                </c:pt>
                <c:pt idx="8">
                  <c:v>820.40254705519999</c:v>
                </c:pt>
                <c:pt idx="9">
                  <c:v>757.2827001570555</c:v>
                </c:pt>
                <c:pt idx="10">
                  <c:v>688.39947465091939</c:v>
                </c:pt>
                <c:pt idx="11">
                  <c:v>614.27711347572244</c:v>
                </c:pt>
                <c:pt idx="12">
                  <c:v>535.47973255631302</c:v>
                </c:pt>
                <c:pt idx="13">
                  <c:v>452.60702754064715</c:v>
                </c:pt>
                <c:pt idx="14">
                  <c:v>366.2897097538019</c:v>
                </c:pt>
                <c:pt idx="15">
                  <c:v>277.18470610395616</c:v>
                </c:pt>
                <c:pt idx="16">
                  <c:v>185.970159471958</c:v>
                </c:pt>
                <c:pt idx="17">
                  <c:v>93.340267634525574</c:v>
                </c:pt>
                <c:pt idx="18">
                  <c:v>18.690819863001149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BD-AA40-9B0E-E4AAC86DC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139775"/>
        <c:axId val="1699141455"/>
      </c:scatterChart>
      <c:valAx>
        <c:axId val="169913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theta</a:t>
                </a:r>
                <a:r>
                  <a:rPr lang="en-US" sz="1400" baseline="0"/>
                  <a:t> Lab [deg]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99141455"/>
        <c:crosses val="autoZero"/>
        <c:crossBetween val="midCat"/>
      </c:valAx>
      <c:valAx>
        <c:axId val="169914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Position</a:t>
                </a:r>
                <a:r>
                  <a:rPr lang="en-US" sz="1400" baseline="0"/>
                  <a:t> [mm]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99139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099882899252975"/>
          <c:y val="0.1008997168221954"/>
          <c:w val="0.2968386028669493"/>
          <c:h val="0.1537763014828002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Alpha!$D$31</c:f>
              <c:strCache>
                <c:ptCount val="1"/>
                <c:pt idx="0">
                  <c:v>8.7 MeV, 10deg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Alpha!$D$32:$D$950</c:f>
              <c:numCache>
                <c:formatCode>0.00</c:formatCode>
                <c:ptCount val="919"/>
                <c:pt idx="0">
                  <c:v>1.7632697905828675E-2</c:v>
                </c:pt>
                <c:pt idx="1">
                  <c:v>0.88161391397008715</c:v>
                </c:pt>
                <c:pt idx="2">
                  <c:v>1.0579256143841258</c:v>
                </c:pt>
                <c:pt idx="3">
                  <c:v>1.2342312699681726</c:v>
                </c:pt>
                <c:pt idx="4">
                  <c:v>1.410529873338034</c:v>
                </c:pt>
                <c:pt idx="5">
                  <c:v>1.5868204171497555</c:v>
                </c:pt>
                <c:pt idx="6">
                  <c:v>1.7631018941052907</c:v>
                </c:pt>
                <c:pt idx="7">
                  <c:v>1.9393732969584132</c:v>
                </c:pt>
                <c:pt idx="8">
                  <c:v>2.1156336185205222</c:v>
                </c:pt>
                <c:pt idx="9">
                  <c:v>2.2918818516663944</c:v>
                </c:pt>
                <c:pt idx="10">
                  <c:v>2.4681169893397299</c:v>
                </c:pt>
                <c:pt idx="11">
                  <c:v>2.644338024559163</c:v>
                </c:pt>
                <c:pt idx="12">
                  <c:v>2.8205439504238878</c:v>
                </c:pt>
                <c:pt idx="13">
                  <c:v>2.9967337601193154</c:v>
                </c:pt>
                <c:pt idx="14">
                  <c:v>3.1729064469231787</c:v>
                </c:pt>
                <c:pt idx="15">
                  <c:v>3.3490610042107929</c:v>
                </c:pt>
                <c:pt idx="16">
                  <c:v>3.5251964254612269</c:v>
                </c:pt>
                <c:pt idx="17">
                  <c:v>3.7013117042628605</c:v>
                </c:pt>
                <c:pt idx="18">
                  <c:v>3.877405834319104</c:v>
                </c:pt>
                <c:pt idx="19">
                  <c:v>4.0534778094543116</c:v>
                </c:pt>
                <c:pt idx="20">
                  <c:v>4.2295266236192992</c:v>
                </c:pt>
                <c:pt idx="21">
                  <c:v>4.4055512708973197</c:v>
                </c:pt>
                <c:pt idx="22">
                  <c:v>4.5815507455097118</c:v>
                </c:pt>
                <c:pt idx="23">
                  <c:v>4.7575240418215516</c:v>
                </c:pt>
                <c:pt idx="24">
                  <c:v>4.933470154347626</c:v>
                </c:pt>
                <c:pt idx="25">
                  <c:v>5.1093880777579415</c:v>
                </c:pt>
                <c:pt idx="26">
                  <c:v>5.2852768068836102</c:v>
                </c:pt>
                <c:pt idx="27">
                  <c:v>5.4611353367225748</c:v>
                </c:pt>
                <c:pt idx="28">
                  <c:v>5.6369626624453062</c:v>
                </c:pt>
                <c:pt idx="29">
                  <c:v>5.8127577794005614</c:v>
                </c:pt>
                <c:pt idx="30">
                  <c:v>5.9885196831211891</c:v>
                </c:pt>
                <c:pt idx="31">
                  <c:v>6.1642473693297415</c:v>
                </c:pt>
                <c:pt idx="32">
                  <c:v>6.3399398339443147</c:v>
                </c:pt>
                <c:pt idx="33">
                  <c:v>6.5155960730842795</c:v>
                </c:pt>
                <c:pt idx="34">
                  <c:v>6.6912150830759813</c:v>
                </c:pt>
                <c:pt idx="35">
                  <c:v>6.8667958604584571</c:v>
                </c:pt>
                <c:pt idx="36">
                  <c:v>7.0423374019892302</c:v>
                </c:pt>
                <c:pt idx="37">
                  <c:v>7.2178387046500054</c:v>
                </c:pt>
                <c:pt idx="38">
                  <c:v>7.3932987656524087</c:v>
                </c:pt>
                <c:pt idx="39">
                  <c:v>7.5687165824436962</c:v>
                </c:pt>
                <c:pt idx="40">
                  <c:v>7.7440911527125342</c:v>
                </c:pt>
                <c:pt idx="41">
                  <c:v>7.9194214743946638</c:v>
                </c:pt>
                <c:pt idx="42">
                  <c:v>8.0947065456786671</c:v>
                </c:pt>
                <c:pt idx="43">
                  <c:v>8.269945365011683</c:v>
                </c:pt>
                <c:pt idx="44">
                  <c:v>8.4451369311051039</c:v>
                </c:pt>
                <c:pt idx="45">
                  <c:v>8.6202802429403782</c:v>
                </c:pt>
                <c:pt idx="46">
                  <c:v>8.7953742997746076</c:v>
                </c:pt>
                <c:pt idx="47">
                  <c:v>8.9704181011463646</c:v>
                </c:pt>
                <c:pt idx="48">
                  <c:v>9.1454106468813539</c:v>
                </c:pt>
                <c:pt idx="49">
                  <c:v>9.3203509370981656</c:v>
                </c:pt>
                <c:pt idx="50">
                  <c:v>9.495237972213971</c:v>
                </c:pt>
                <c:pt idx="51">
                  <c:v>9.6700707529502363</c:v>
                </c:pt>
                <c:pt idx="52">
                  <c:v>9.8448482803383772</c:v>
                </c:pt>
                <c:pt idx="53">
                  <c:v>10.019569555725599</c:v>
                </c:pt>
                <c:pt idx="54">
                  <c:v>10.194233580780457</c:v>
                </c:pt>
                <c:pt idx="55">
                  <c:v>10.368839357498672</c:v>
                </c:pt>
                <c:pt idx="56">
                  <c:v>10.543385888208771</c:v>
                </c:pt>
                <c:pt idx="57">
                  <c:v>10.71787217557778</c:v>
                </c:pt>
                <c:pt idx="58">
                  <c:v>10.892297222616977</c:v>
                </c:pt>
                <c:pt idx="59">
                  <c:v>11.066660032687544</c:v>
                </c:pt>
                <c:pt idx="60">
                  <c:v>11.240959609506293</c:v>
                </c:pt>
                <c:pt idx="61">
                  <c:v>11.415194957151323</c:v>
                </c:pt>
                <c:pt idx="62">
                  <c:v>11.589365080067727</c:v>
                </c:pt>
                <c:pt idx="63">
                  <c:v>11.763468983073308</c:v>
                </c:pt>
                <c:pt idx="64">
                  <c:v>11.937505671364196</c:v>
                </c:pt>
                <c:pt idx="65">
                  <c:v>12.111474150520626</c:v>
                </c:pt>
                <c:pt idx="66">
                  <c:v>12.28537342651253</c:v>
                </c:pt>
                <c:pt idx="67">
                  <c:v>12.45920250570528</c:v>
                </c:pt>
                <c:pt idx="68">
                  <c:v>12.632960394865334</c:v>
                </c:pt>
                <c:pt idx="69">
                  <c:v>12.806646101165917</c:v>
                </c:pt>
                <c:pt idx="70">
                  <c:v>12.980258632192692</c:v>
                </c:pt>
                <c:pt idx="71">
                  <c:v>13.153796995949456</c:v>
                </c:pt>
                <c:pt idx="72">
                  <c:v>13.32726020086376</c:v>
                </c:pt>
                <c:pt idx="73">
                  <c:v>13.500647255792632</c:v>
                </c:pt>
                <c:pt idx="74">
                  <c:v>13.673957170028169</c:v>
                </c:pt>
                <c:pt idx="75">
                  <c:v>13.847188953303268</c:v>
                </c:pt>
                <c:pt idx="76">
                  <c:v>14.020341615797243</c:v>
                </c:pt>
                <c:pt idx="77">
                  <c:v>14.193414168141512</c:v>
                </c:pt>
                <c:pt idx="78">
                  <c:v>14.366405621425201</c:v>
                </c:pt>
                <c:pt idx="79">
                  <c:v>14.539314987200848</c:v>
                </c:pt>
                <c:pt idx="80">
                  <c:v>14.712141277490005</c:v>
                </c:pt>
                <c:pt idx="81">
                  <c:v>14.884883504788935</c:v>
                </c:pt>
                <c:pt idx="82">
                  <c:v>15.057540682074183</c:v>
                </c:pt>
                <c:pt idx="83">
                  <c:v>15.230111822808301</c:v>
                </c:pt>
                <c:pt idx="84">
                  <c:v>15.402595940945419</c:v>
                </c:pt>
                <c:pt idx="85">
                  <c:v>15.57499205093689</c:v>
                </c:pt>
                <c:pt idx="86">
                  <c:v>15.74729916773696</c:v>
                </c:pt>
                <c:pt idx="87">
                  <c:v>15.91951630680834</c:v>
                </c:pt>
                <c:pt idx="88">
                  <c:v>16.091642484127888</c:v>
                </c:pt>
                <c:pt idx="89">
                  <c:v>16.26367671619219</c:v>
                </c:pt>
                <c:pt idx="90">
                  <c:v>16.435618020023178</c:v>
                </c:pt>
                <c:pt idx="91">
                  <c:v>16.607465413173799</c:v>
                </c:pt>
                <c:pt idx="92">
                  <c:v>16.77921791373355</c:v>
                </c:pt>
                <c:pt idx="93">
                  <c:v>16.950874540334173</c:v>
                </c:pt>
                <c:pt idx="94">
                  <c:v>17.122434312155185</c:v>
                </c:pt>
                <c:pt idx="95">
                  <c:v>17.293896248929538</c:v>
                </c:pt>
                <c:pt idx="96">
                  <c:v>17.46525937094918</c:v>
                </c:pt>
                <c:pt idx="97">
                  <c:v>17.636522699070682</c:v>
                </c:pt>
                <c:pt idx="98">
                  <c:v>17.807685254720838</c:v>
                </c:pt>
                <c:pt idx="99">
                  <c:v>17.978746059902207</c:v>
                </c:pt>
                <c:pt idx="100">
                  <c:v>18.149704137198764</c:v>
                </c:pt>
                <c:pt idx="101">
                  <c:v>18.320558509781449</c:v>
                </c:pt>
                <c:pt idx="102">
                  <c:v>18.491308201413748</c:v>
                </c:pt>
                <c:pt idx="103">
                  <c:v>18.661952236457275</c:v>
                </c:pt>
                <c:pt idx="104">
                  <c:v>18.832489639877373</c:v>
                </c:pt>
                <c:pt idx="105">
                  <c:v>19.002919437248625</c:v>
                </c:pt>
                <c:pt idx="106">
                  <c:v>19.173240654760502</c:v>
                </c:pt>
                <c:pt idx="107">
                  <c:v>19.343452319222855</c:v>
                </c:pt>
                <c:pt idx="108">
                  <c:v>19.51355345807152</c:v>
                </c:pt>
                <c:pt idx="109">
                  <c:v>19.683543099373839</c:v>
                </c:pt>
                <c:pt idx="110">
                  <c:v>19.853420271834249</c:v>
                </c:pt>
                <c:pt idx="111">
                  <c:v>20.023184004799827</c:v>
                </c:pt>
                <c:pt idx="112">
                  <c:v>20.192833328265809</c:v>
                </c:pt>
                <c:pt idx="113">
                  <c:v>20.362367272881166</c:v>
                </c:pt>
                <c:pt idx="114">
                  <c:v>20.531784869954109</c:v>
                </c:pt>
                <c:pt idx="115">
                  <c:v>20.70108515145764</c:v>
                </c:pt>
                <c:pt idx="116">
                  <c:v>20.870267150035112</c:v>
                </c:pt>
                <c:pt idx="117">
                  <c:v>21.039329899005708</c:v>
                </c:pt>
                <c:pt idx="118">
                  <c:v>21.208272432369981</c:v>
                </c:pt>
                <c:pt idx="119">
                  <c:v>21.377093784815401</c:v>
                </c:pt>
                <c:pt idx="120">
                  <c:v>21.545792991721818</c:v>
                </c:pt>
                <c:pt idx="121">
                  <c:v>21.714369089167022</c:v>
                </c:pt>
                <c:pt idx="122">
                  <c:v>21.882821113932238</c:v>
                </c:pt>
                <c:pt idx="123">
                  <c:v>22.051148103507604</c:v>
                </c:pt>
                <c:pt idx="124">
                  <c:v>22.219349096097712</c:v>
                </c:pt>
                <c:pt idx="125">
                  <c:v>22.387423130627056</c:v>
                </c:pt>
                <c:pt idx="126">
                  <c:v>22.555369246745581</c:v>
                </c:pt>
                <c:pt idx="127">
                  <c:v>22.723186484834113</c:v>
                </c:pt>
                <c:pt idx="128">
                  <c:v>22.890873886009885</c:v>
                </c:pt>
                <c:pt idx="129">
                  <c:v>23.058430492131979</c:v>
                </c:pt>
                <c:pt idx="130">
                  <c:v>23.225855345806842</c:v>
                </c:pt>
                <c:pt idx="131">
                  <c:v>23.393147490393719</c:v>
                </c:pt>
                <c:pt idx="132">
                  <c:v>23.560305970010159</c:v>
                </c:pt>
                <c:pt idx="133">
                  <c:v>23.72732982953741</c:v>
                </c:pt>
                <c:pt idx="134">
                  <c:v>23.894218114625968</c:v>
                </c:pt>
                <c:pt idx="135">
                  <c:v>24.060969871700941</c:v>
                </c:pt>
                <c:pt idx="136">
                  <c:v>24.227584147967558</c:v>
                </c:pt>
                <c:pt idx="137">
                  <c:v>24.394059991416604</c:v>
                </c:pt>
                <c:pt idx="138">
                  <c:v>24.560396450829817</c:v>
                </c:pt>
                <c:pt idx="139">
                  <c:v>24.726592575785382</c:v>
                </c:pt>
                <c:pt idx="140">
                  <c:v>24.892647416663319</c:v>
                </c:pt>
                <c:pt idx="141">
                  <c:v>25.058560024650923</c:v>
                </c:pt>
                <c:pt idx="142">
                  <c:v>25.224329451748208</c:v>
                </c:pt>
                <c:pt idx="143">
                  <c:v>25.389954750773285</c:v>
                </c:pt>
                <c:pt idx="144">
                  <c:v>25.555434975367785</c:v>
                </c:pt>
                <c:pt idx="145">
                  <c:v>25.720769180002286</c:v>
                </c:pt>
                <c:pt idx="146">
                  <c:v>25.885956419981692</c:v>
                </c:pt>
                <c:pt idx="147">
                  <c:v>26.050995751450657</c:v>
                </c:pt>
                <c:pt idx="148">
                  <c:v>26.215886231398947</c:v>
                </c:pt>
                <c:pt idx="149">
                  <c:v>26.380626917666859</c:v>
                </c:pt>
                <c:pt idx="150">
                  <c:v>26.545216868950561</c:v>
                </c:pt>
                <c:pt idx="151">
                  <c:v>26.709655144807527</c:v>
                </c:pt>
                <c:pt idx="152">
                  <c:v>26.873940805661864</c:v>
                </c:pt>
                <c:pt idx="153">
                  <c:v>27.038072912809714</c:v>
                </c:pt>
                <c:pt idx="154">
                  <c:v>27.202050528424586</c:v>
                </c:pt>
                <c:pt idx="155">
                  <c:v>27.365872715562741</c:v>
                </c:pt>
                <c:pt idx="156">
                  <c:v>27.529538538168531</c:v>
                </c:pt>
                <c:pt idx="157">
                  <c:v>27.693047061079756</c:v>
                </c:pt>
                <c:pt idx="158">
                  <c:v>27.856397350033003</c:v>
                </c:pt>
                <c:pt idx="159">
                  <c:v>28.019588471668971</c:v>
                </c:pt>
                <c:pt idx="160">
                  <c:v>28.182619493537842</c:v>
                </c:pt>
                <c:pt idx="161">
                  <c:v>28.345489484104554</c:v>
                </c:pt>
                <c:pt idx="162">
                  <c:v>28.508197512754172</c:v>
                </c:pt>
                <c:pt idx="163">
                  <c:v>28.670742649797198</c:v>
                </c:pt>
                <c:pt idx="164">
                  <c:v>28.833123966474858</c:v>
                </c:pt>
                <c:pt idx="165">
                  <c:v>28.995340534964416</c:v>
                </c:pt>
                <c:pt idx="166">
                  <c:v>29.157391428384496</c:v>
                </c:pt>
                <c:pt idx="167">
                  <c:v>29.319275720800363</c:v>
                </c:pt>
                <c:pt idx="168">
                  <c:v>29.480992487229205</c:v>
                </c:pt>
                <c:pt idx="169">
                  <c:v>29.642540803645449</c:v>
                </c:pt>
                <c:pt idx="170">
                  <c:v>29.803919746985994</c:v>
                </c:pt>
                <c:pt idx="171">
                  <c:v>29.965128395155542</c:v>
                </c:pt>
                <c:pt idx="172">
                  <c:v>30.126165827031798</c:v>
                </c:pt>
                <c:pt idx="173">
                  <c:v>30.287031122470815</c:v>
                </c:pt>
                <c:pt idx="174">
                  <c:v>30.447723362312171</c:v>
                </c:pt>
                <c:pt idx="175">
                  <c:v>30.608241628384285</c:v>
                </c:pt>
                <c:pt idx="176">
                  <c:v>30.76858500350961</c:v>
                </c:pt>
                <c:pt idx="177">
                  <c:v>30.928752571509929</c:v>
                </c:pt>
                <c:pt idx="178">
                  <c:v>31.088743417211543</c:v>
                </c:pt>
                <c:pt idx="179">
                  <c:v>31.248556626450505</c:v>
                </c:pt>
                <c:pt idx="180">
                  <c:v>31.408191286077898</c:v>
                </c:pt>
                <c:pt idx="181">
                  <c:v>31.567646483964978</c:v>
                </c:pt>
                <c:pt idx="182">
                  <c:v>31.726921309008414</c:v>
                </c:pt>
                <c:pt idx="183">
                  <c:v>31.886014851135517</c:v>
                </c:pt>
                <c:pt idx="184">
                  <c:v>32.044926201309423</c:v>
                </c:pt>
                <c:pt idx="185">
                  <c:v>32.20365445153427</c:v>
                </c:pt>
                <c:pt idx="186">
                  <c:v>32.362198694860417</c:v>
                </c:pt>
                <c:pt idx="187">
                  <c:v>32.52055802538959</c:v>
                </c:pt>
                <c:pt idx="188">
                  <c:v>32.678731538280111</c:v>
                </c:pt>
                <c:pt idx="189">
                  <c:v>32.83671832975201</c:v>
                </c:pt>
                <c:pt idx="190">
                  <c:v>32.994517497092232</c:v>
                </c:pt>
                <c:pt idx="191">
                  <c:v>33.152128138659762</c:v>
                </c:pt>
                <c:pt idx="192">
                  <c:v>33.309549353890809</c:v>
                </c:pt>
                <c:pt idx="193">
                  <c:v>33.466780243303923</c:v>
                </c:pt>
                <c:pt idx="194">
                  <c:v>33.623819908505155</c:v>
                </c:pt>
                <c:pt idx="195">
                  <c:v>33.780667452193185</c:v>
                </c:pt>
                <c:pt idx="196">
                  <c:v>33.937321978164441</c:v>
                </c:pt>
                <c:pt idx="197">
                  <c:v>34.093782591318231</c:v>
                </c:pt>
                <c:pt idx="198">
                  <c:v>34.250048397661828</c:v>
                </c:pt>
                <c:pt idx="199">
                  <c:v>34.406118504315657</c:v>
                </c:pt>
                <c:pt idx="200">
                  <c:v>34.561992019518286</c:v>
                </c:pt>
                <c:pt idx="201">
                  <c:v>34.717668052631602</c:v>
                </c:pt>
                <c:pt idx="202">
                  <c:v>34.873145714145878</c:v>
                </c:pt>
                <c:pt idx="203">
                  <c:v>35.028424115684835</c:v>
                </c:pt>
                <c:pt idx="204">
                  <c:v>35.183502370010771</c:v>
                </c:pt>
                <c:pt idx="205">
                  <c:v>35.338379591029543</c:v>
                </c:pt>
                <c:pt idx="206">
                  <c:v>35.493054893795744</c:v>
                </c:pt>
                <c:pt idx="207">
                  <c:v>35.647527394517645</c:v>
                </c:pt>
                <c:pt idx="208">
                  <c:v>35.801796210562316</c:v>
                </c:pt>
                <c:pt idx="209">
                  <c:v>35.95586046046067</c:v>
                </c:pt>
                <c:pt idx="210">
                  <c:v>36.109719263912446</c:v>
                </c:pt>
                <c:pt idx="211">
                  <c:v>36.263371741791318</c:v>
                </c:pt>
                <c:pt idx="212">
                  <c:v>36.416817016149821</c:v>
                </c:pt>
                <c:pt idx="213">
                  <c:v>36.57005421022447</c:v>
                </c:pt>
                <c:pt idx="214">
                  <c:v>36.723082448440664</c:v>
                </c:pt>
                <c:pt idx="215">
                  <c:v>36.875900856417815</c:v>
                </c:pt>
                <c:pt idx="216">
                  <c:v>37.028508560974217</c:v>
                </c:pt>
                <c:pt idx="217">
                  <c:v>37.180904690132103</c:v>
                </c:pt>
                <c:pt idx="218">
                  <c:v>37.333088373122642</c:v>
                </c:pt>
                <c:pt idx="219">
                  <c:v>37.485058740390869</c:v>
                </c:pt>
                <c:pt idx="220">
                  <c:v>37.63681492360066</c:v>
                </c:pt>
                <c:pt idx="221">
                  <c:v>37.788356055639738</c:v>
                </c:pt>
                <c:pt idx="222">
                  <c:v>37.939681270624583</c:v>
                </c:pt>
                <c:pt idx="223">
                  <c:v>38.090789703905372</c:v>
                </c:pt>
                <c:pt idx="224">
                  <c:v>38.241680492070984</c:v>
                </c:pt>
                <c:pt idx="225">
                  <c:v>38.392352772953842</c:v>
                </c:pt>
                <c:pt idx="226">
                  <c:v>38.542805685634931</c:v>
                </c:pt>
                <c:pt idx="227">
                  <c:v>38.693038370448647</c:v>
                </c:pt>
                <c:pt idx="228">
                  <c:v>38.843049968987728</c:v>
                </c:pt>
                <c:pt idx="229">
                  <c:v>38.992839624108193</c:v>
                </c:pt>
                <c:pt idx="230">
                  <c:v>39.142406479934202</c:v>
                </c:pt>
                <c:pt idx="231">
                  <c:v>39.291749681862946</c:v>
                </c:pt>
                <c:pt idx="232">
                  <c:v>39.440868376569554</c:v>
                </c:pt>
                <c:pt idx="233">
                  <c:v>39.589761712011942</c:v>
                </c:pt>
                <c:pt idx="234">
                  <c:v>39.738428837435734</c:v>
                </c:pt>
                <c:pt idx="235">
                  <c:v>39.886868903379003</c:v>
                </c:pt>
                <c:pt idx="236">
                  <c:v>40.035081061677303</c:v>
                </c:pt>
                <c:pt idx="237">
                  <c:v>40.183064465468355</c:v>
                </c:pt>
                <c:pt idx="238">
                  <c:v>40.330818269196982</c:v>
                </c:pt>
                <c:pt idx="239">
                  <c:v>40.478341628619873</c:v>
                </c:pt>
                <c:pt idx="240">
                  <c:v>40.625633700810482</c:v>
                </c:pt>
                <c:pt idx="241">
                  <c:v>40.772693644163766</c:v>
                </c:pt>
                <c:pt idx="242">
                  <c:v>40.919520618401059</c:v>
                </c:pt>
                <c:pt idx="243">
                  <c:v>41.066113784574839</c:v>
                </c:pt>
                <c:pt idx="244">
                  <c:v>41.212472305073526</c:v>
                </c:pt>
                <c:pt idx="245">
                  <c:v>41.35859534362627</c:v>
                </c:pt>
                <c:pt idx="246">
                  <c:v>41.50448206530772</c:v>
                </c:pt>
                <c:pt idx="247">
                  <c:v>41.650131636542831</c:v>
                </c:pt>
                <c:pt idx="248">
                  <c:v>41.795543225111565</c:v>
                </c:pt>
                <c:pt idx="249">
                  <c:v>41.940716000153735</c:v>
                </c:pt>
                <c:pt idx="250">
                  <c:v>42.085649132173629</c:v>
                </c:pt>
                <c:pt idx="251">
                  <c:v>42.230341793044879</c:v>
                </c:pt>
                <c:pt idx="252">
                  <c:v>42.374793156015102</c:v>
                </c:pt>
                <c:pt idx="253">
                  <c:v>42.519002395710665</c:v>
                </c:pt>
                <c:pt idx="254">
                  <c:v>42.662968688141376</c:v>
                </c:pt>
                <c:pt idx="255">
                  <c:v>42.806691210705246</c:v>
                </c:pt>
                <c:pt idx="256">
                  <c:v>42.950169142193111</c:v>
                </c:pt>
                <c:pt idx="257">
                  <c:v>43.09340166279339</c:v>
                </c:pt>
                <c:pt idx="258">
                  <c:v>43.23638795409672</c:v>
                </c:pt>
                <c:pt idx="259">
                  <c:v>43.379127199100679</c:v>
                </c:pt>
                <c:pt idx="260">
                  <c:v>43.521618582214415</c:v>
                </c:pt>
                <c:pt idx="261">
                  <c:v>43.663861289263338</c:v>
                </c:pt>
                <c:pt idx="262">
                  <c:v>43.80585450749372</c:v>
                </c:pt>
                <c:pt idx="263">
                  <c:v>43.947597425577435</c:v>
                </c:pt>
                <c:pt idx="264">
                  <c:v>44.089089233616477</c:v>
                </c:pt>
                <c:pt idx="265">
                  <c:v>44.230329123147669</c:v>
                </c:pt>
                <c:pt idx="266">
                  <c:v>44.371316287147266</c:v>
                </c:pt>
                <c:pt idx="267">
                  <c:v>44.512049920035551</c:v>
                </c:pt>
                <c:pt idx="268">
                  <c:v>44.652529217681462</c:v>
                </c:pt>
                <c:pt idx="269">
                  <c:v>44.792753377407116</c:v>
                </c:pt>
                <c:pt idx="270">
                  <c:v>44.932721597992533</c:v>
                </c:pt>
                <c:pt idx="271">
                  <c:v>45.072433079680067</c:v>
                </c:pt>
                <c:pt idx="272">
                  <c:v>45.211887024179063</c:v>
                </c:pt>
                <c:pt idx="273">
                  <c:v>45.351082634670391</c:v>
                </c:pt>
                <c:pt idx="274">
                  <c:v>45.490019115811023</c:v>
                </c:pt>
                <c:pt idx="275">
                  <c:v>45.62869567373852</c:v>
                </c:pt>
                <c:pt idx="276">
                  <c:v>45.767111516075637</c:v>
                </c:pt>
                <c:pt idx="277">
                  <c:v>45.905265851934793</c:v>
                </c:pt>
                <c:pt idx="278">
                  <c:v>46.043157891922661</c:v>
                </c:pt>
                <c:pt idx="279">
                  <c:v>46.180786848144571</c:v>
                </c:pt>
                <c:pt idx="280">
                  <c:v>46.318151934209141</c:v>
                </c:pt>
                <c:pt idx="281">
                  <c:v>46.455252365232639</c:v>
                </c:pt>
                <c:pt idx="282">
                  <c:v>46.592087357843575</c:v>
                </c:pt>
                <c:pt idx="283">
                  <c:v>46.72865613018714</c:v>
                </c:pt>
                <c:pt idx="284">
                  <c:v>46.864957901929621</c:v>
                </c:pt>
                <c:pt idx="285">
                  <c:v>47.000991894262967</c:v>
                </c:pt>
                <c:pt idx="286">
                  <c:v>47.136757329909138</c:v>
                </c:pt>
                <c:pt idx="287">
                  <c:v>47.27225343312459</c:v>
                </c:pt>
                <c:pt idx="288">
                  <c:v>47.407479429704715</c:v>
                </c:pt>
                <c:pt idx="289">
                  <c:v>47.542434546988261</c:v>
                </c:pt>
                <c:pt idx="290">
                  <c:v>47.67711801386173</c:v>
                </c:pt>
                <c:pt idx="291">
                  <c:v>47.811529060763803</c:v>
                </c:pt>
                <c:pt idx="292">
                  <c:v>47.945666919689693</c:v>
                </c:pt>
                <c:pt idx="293">
                  <c:v>48.079530824195622</c:v>
                </c:pt>
                <c:pt idx="294">
                  <c:v>48.213120009403106</c:v>
                </c:pt>
                <c:pt idx="295">
                  <c:v>48.346433712003403</c:v>
                </c:pt>
                <c:pt idx="296">
                  <c:v>48.479471170261775</c:v>
                </c:pt>
                <c:pt idx="297">
                  <c:v>48.612231624021987</c:v>
                </c:pt>
                <c:pt idx="298">
                  <c:v>48.7447143147105</c:v>
                </c:pt>
                <c:pt idx="299">
                  <c:v>48.876918485340909</c:v>
                </c:pt>
                <c:pt idx="300">
                  <c:v>49.008843380518194</c:v>
                </c:pt>
                <c:pt idx="301">
                  <c:v>49.140488246443127</c:v>
                </c:pt>
                <c:pt idx="302">
                  <c:v>49.271852330916481</c:v>
                </c:pt>
                <c:pt idx="303">
                  <c:v>49.402934883343377</c:v>
                </c:pt>
                <c:pt idx="304">
                  <c:v>49.533735154737599</c:v>
                </c:pt>
                <c:pt idx="305">
                  <c:v>49.664252397725811</c:v>
                </c:pt>
                <c:pt idx="306">
                  <c:v>49.794485866551874</c:v>
                </c:pt>
                <c:pt idx="307">
                  <c:v>49.924434817081085</c:v>
                </c:pt>
                <c:pt idx="308">
                  <c:v>50.054098506804451</c:v>
                </c:pt>
                <c:pt idx="309">
                  <c:v>50.183476194842889</c:v>
                </c:pt>
                <c:pt idx="310">
                  <c:v>50.312567141951526</c:v>
                </c:pt>
                <c:pt idx="311">
                  <c:v>50.441370610523833</c:v>
                </c:pt>
                <c:pt idx="312">
                  <c:v>50.56988586459596</c:v>
                </c:pt>
                <c:pt idx="313">
                  <c:v>50.698112169850795</c:v>
                </c:pt>
                <c:pt idx="314">
                  <c:v>50.826048793622299</c:v>
                </c:pt>
                <c:pt idx="315">
                  <c:v>50.953695004899586</c:v>
                </c:pt>
                <c:pt idx="316">
                  <c:v>51.081050074331181</c:v>
                </c:pt>
                <c:pt idx="317">
                  <c:v>51.208113274229113</c:v>
                </c:pt>
                <c:pt idx="318">
                  <c:v>51.334883878573145</c:v>
                </c:pt>
                <c:pt idx="319">
                  <c:v>51.461361163014864</c:v>
                </c:pt>
                <c:pt idx="320">
                  <c:v>51.587544404881847</c:v>
                </c:pt>
                <c:pt idx="321">
                  <c:v>51.713432883181802</c:v>
                </c:pt>
                <c:pt idx="322">
                  <c:v>51.839025878606648</c:v>
                </c:pt>
                <c:pt idx="323">
                  <c:v>51.964322673536671</c:v>
                </c:pt>
                <c:pt idx="324">
                  <c:v>52.089322552044592</c:v>
                </c:pt>
                <c:pt idx="325">
                  <c:v>52.214024799899661</c:v>
                </c:pt>
                <c:pt idx="326">
                  <c:v>52.338428704571761</c:v>
                </c:pt>
                <c:pt idx="327">
                  <c:v>52.462533555235474</c:v>
                </c:pt>
                <c:pt idx="328">
                  <c:v>52.586338642774081</c:v>
                </c:pt>
                <c:pt idx="329">
                  <c:v>52.709843259783732</c:v>
                </c:pt>
                <c:pt idx="330">
                  <c:v>52.833046700577363</c:v>
                </c:pt>
                <c:pt idx="331">
                  <c:v>52.955948261188837</c:v>
                </c:pt>
                <c:pt idx="332">
                  <c:v>53.078547239376853</c:v>
                </c:pt>
                <c:pt idx="333">
                  <c:v>53.200842934629094</c:v>
                </c:pt>
                <c:pt idx="334">
                  <c:v>53.322834648166094</c:v>
                </c:pt>
                <c:pt idx="335">
                  <c:v>53.444521682945336</c:v>
                </c:pt>
                <c:pt idx="336">
                  <c:v>53.565903343665177</c:v>
                </c:pt>
                <c:pt idx="337">
                  <c:v>53.686978936768817</c:v>
                </c:pt>
                <c:pt idx="338">
                  <c:v>53.807747770448323</c:v>
                </c:pt>
                <c:pt idx="339">
                  <c:v>53.928209154648492</c:v>
                </c:pt>
                <c:pt idx="340">
                  <c:v>54.048362401070889</c:v>
                </c:pt>
                <c:pt idx="341">
                  <c:v>54.168206823177698</c:v>
                </c:pt>
                <c:pt idx="342">
                  <c:v>54.287741736195684</c:v>
                </c:pt>
                <c:pt idx="343">
                  <c:v>54.40696645712012</c:v>
                </c:pt>
                <c:pt idx="344">
                  <c:v>54.52588030471864</c:v>
                </c:pt>
                <c:pt idx="345">
                  <c:v>54.644482599535202</c:v>
                </c:pt>
                <c:pt idx="346">
                  <c:v>54.762772663893891</c:v>
                </c:pt>
                <c:pt idx="347">
                  <c:v>54.880749821902853</c:v>
                </c:pt>
                <c:pt idx="348">
                  <c:v>54.998413399458123</c:v>
                </c:pt>
                <c:pt idx="349">
                  <c:v>55.115762724247496</c:v>
                </c:pt>
                <c:pt idx="350">
                  <c:v>55.232797125754374</c:v>
                </c:pt>
                <c:pt idx="351">
                  <c:v>55.349515935261557</c:v>
                </c:pt>
                <c:pt idx="352">
                  <c:v>55.465918485855099</c:v>
                </c:pt>
                <c:pt idx="353">
                  <c:v>55.582004112428116</c:v>
                </c:pt>
                <c:pt idx="354">
                  <c:v>55.697772151684575</c:v>
                </c:pt>
                <c:pt idx="355">
                  <c:v>55.813221942143109</c:v>
                </c:pt>
                <c:pt idx="356">
                  <c:v>55.928352824140738</c:v>
                </c:pt>
                <c:pt idx="357">
                  <c:v>56.043164139836726</c:v>
                </c:pt>
                <c:pt idx="358">
                  <c:v>56.157655233216254</c:v>
                </c:pt>
                <c:pt idx="359">
                  <c:v>56.271825450094205</c:v>
                </c:pt>
                <c:pt idx="360">
                  <c:v>56.385674138118951</c:v>
                </c:pt>
                <c:pt idx="361">
                  <c:v>56.499200646775968</c:v>
                </c:pt>
                <c:pt idx="362">
                  <c:v>56.612404327391644</c:v>
                </c:pt>
                <c:pt idx="363">
                  <c:v>56.725284533136985</c:v>
                </c:pt>
                <c:pt idx="364">
                  <c:v>56.83784061903124</c:v>
                </c:pt>
                <c:pt idx="365">
                  <c:v>56.950071941945659</c:v>
                </c:pt>
                <c:pt idx="366">
                  <c:v>57.061977860607129</c:v>
                </c:pt>
                <c:pt idx="367">
                  <c:v>57.173557735601861</c:v>
                </c:pt>
                <c:pt idx="368">
                  <c:v>57.284810929378999</c:v>
                </c:pt>
                <c:pt idx="369">
                  <c:v>57.395736806254327</c:v>
                </c:pt>
                <c:pt idx="370">
                  <c:v>57.506334732413876</c:v>
                </c:pt>
                <c:pt idx="371">
                  <c:v>57.616604075917493</c:v>
                </c:pt>
                <c:pt idx="372">
                  <c:v>57.726544206702556</c:v>
                </c:pt>
                <c:pt idx="373">
                  <c:v>57.836154496587461</c:v>
                </c:pt>
                <c:pt idx="374">
                  <c:v>57.9454343192753</c:v>
                </c:pt>
                <c:pt idx="375">
                  <c:v>58.054383050357401</c:v>
                </c:pt>
                <c:pt idx="376">
                  <c:v>58.163000067316894</c:v>
                </c:pt>
                <c:pt idx="377">
                  <c:v>58.271284749532249</c:v>
                </c:pt>
                <c:pt idx="378">
                  <c:v>58.379236478280923</c:v>
                </c:pt>
                <c:pt idx="379">
                  <c:v>58.486854636742734</c:v>
                </c:pt>
                <c:pt idx="380">
                  <c:v>58.594138610003533</c:v>
                </c:pt>
                <c:pt idx="381">
                  <c:v>58.701087785058604</c:v>
                </c:pt>
                <c:pt idx="382">
                  <c:v>58.807701550816255</c:v>
                </c:pt>
                <c:pt idx="383">
                  <c:v>58.913979298101275</c:v>
                </c:pt>
                <c:pt idx="384">
                  <c:v>59.019920419658376</c:v>
                </c:pt>
                <c:pt idx="385">
                  <c:v>59.125524310155754</c:v>
                </c:pt>
                <c:pt idx="386">
                  <c:v>59.230790366188437</c:v>
                </c:pt>
                <c:pt idx="387">
                  <c:v>59.335717986281821</c:v>
                </c:pt>
                <c:pt idx="388">
                  <c:v>59.440306570895075</c:v>
                </c:pt>
                <c:pt idx="389">
                  <c:v>59.544555522424567</c:v>
                </c:pt>
                <c:pt idx="390">
                  <c:v>59.648464245207258</c:v>
                </c:pt>
                <c:pt idx="391">
                  <c:v>59.752032145524133</c:v>
                </c:pt>
                <c:pt idx="392">
                  <c:v>59.85525863160359</c:v>
                </c:pt>
                <c:pt idx="393">
                  <c:v>59.958143113624836</c:v>
                </c:pt>
                <c:pt idx="394">
                  <c:v>60.060685003721218</c:v>
                </c:pt>
                <c:pt idx="395">
                  <c:v>60.162883715983597</c:v>
                </c:pt>
                <c:pt idx="396">
                  <c:v>60.264738666463707</c:v>
                </c:pt>
                <c:pt idx="397">
                  <c:v>60.366249273177495</c:v>
                </c:pt>
                <c:pt idx="398">
                  <c:v>60.467414956108435</c:v>
                </c:pt>
                <c:pt idx="399">
                  <c:v>60.568235137210827</c:v>
                </c:pt>
                <c:pt idx="400">
                  <c:v>60.668709240413143</c:v>
                </c:pt>
                <c:pt idx="401">
                  <c:v>60.768836691621274</c:v>
                </c:pt>
                <c:pt idx="402">
                  <c:v>60.868616918721834</c:v>
                </c:pt>
                <c:pt idx="403">
                  <c:v>60.968049351585421</c:v>
                </c:pt>
                <c:pt idx="404">
                  <c:v>61.067133422069887</c:v>
                </c:pt>
                <c:pt idx="405">
                  <c:v>61.165868564023569</c:v>
                </c:pt>
                <c:pt idx="406">
                  <c:v>61.264254213288517</c:v>
                </c:pt>
                <c:pt idx="407">
                  <c:v>61.36228980770376</c:v>
                </c:pt>
                <c:pt idx="408">
                  <c:v>61.459974787108465</c:v>
                </c:pt>
                <c:pt idx="409">
                  <c:v>61.557308593345169</c:v>
                </c:pt>
                <c:pt idx="410">
                  <c:v>61.654290670262945</c:v>
                </c:pt>
                <c:pt idx="411">
                  <c:v>61.750920463720639</c:v>
                </c:pt>
                <c:pt idx="412">
                  <c:v>61.847197421589939</c:v>
                </c:pt>
                <c:pt idx="413">
                  <c:v>61.943120993758612</c:v>
                </c:pt>
                <c:pt idx="414">
                  <c:v>62.038690632133608</c:v>
                </c:pt>
                <c:pt idx="415">
                  <c:v>62.133905790644214</c:v>
                </c:pt>
                <c:pt idx="416">
                  <c:v>62.22876592524517</c:v>
                </c:pt>
                <c:pt idx="417">
                  <c:v>62.323270493919736</c:v>
                </c:pt>
                <c:pt idx="418">
                  <c:v>62.417418956682837</c:v>
                </c:pt>
                <c:pt idx="419">
                  <c:v>62.511210775584154</c:v>
                </c:pt>
                <c:pt idx="420">
                  <c:v>62.604645414711158</c:v>
                </c:pt>
                <c:pt idx="421">
                  <c:v>62.6977223401922</c:v>
                </c:pt>
                <c:pt idx="422">
                  <c:v>62.790441020199545</c:v>
                </c:pt>
                <c:pt idx="423">
                  <c:v>62.882800924952427</c:v>
                </c:pt>
                <c:pt idx="424">
                  <c:v>62.974801526720078</c:v>
                </c:pt>
                <c:pt idx="425">
                  <c:v>63.066442299824715</c:v>
                </c:pt>
                <c:pt idx="426">
                  <c:v>63.157722720644571</c:v>
                </c:pt>
                <c:pt idx="427">
                  <c:v>63.248642267616873</c:v>
                </c:pt>
                <c:pt idx="428">
                  <c:v>63.339200421240854</c:v>
                </c:pt>
                <c:pt idx="429">
                  <c:v>63.429396664080642</c:v>
                </c:pt>
                <c:pt idx="430">
                  <c:v>63.519230480768321</c:v>
                </c:pt>
                <c:pt idx="431">
                  <c:v>63.608701358006819</c:v>
                </c:pt>
                <c:pt idx="432">
                  <c:v>63.697808784572793</c:v>
                </c:pt>
                <c:pt idx="433">
                  <c:v>63.786552251319684</c:v>
                </c:pt>
                <c:pt idx="434">
                  <c:v>63.87493125118047</c:v>
                </c:pt>
                <c:pt idx="435">
                  <c:v>63.962945279170675</c:v>
                </c:pt>
                <c:pt idx="436">
                  <c:v>64.050593832391229</c:v>
                </c:pt>
                <c:pt idx="437">
                  <c:v>64.137876410031311</c:v>
                </c:pt>
                <c:pt idx="438">
                  <c:v>64.224792513371241</c:v>
                </c:pt>
                <c:pt idx="439">
                  <c:v>64.311341645785305</c:v>
                </c:pt>
                <c:pt idx="440">
                  <c:v>64.397523312744596</c:v>
                </c:pt>
                <c:pt idx="441">
                  <c:v>64.483337021819906</c:v>
                </c:pt>
                <c:pt idx="442">
                  <c:v>64.568782282684452</c:v>
                </c:pt>
                <c:pt idx="443">
                  <c:v>64.653858607116646</c:v>
                </c:pt>
                <c:pt idx="444">
                  <c:v>64.738565509003053</c:v>
                </c:pt>
                <c:pt idx="445">
                  <c:v>64.822902504341002</c:v>
                </c:pt>
                <c:pt idx="446">
                  <c:v>64.90686911124142</c:v>
                </c:pt>
                <c:pt idx="447">
                  <c:v>64.990464849931612</c:v>
                </c:pt>
                <c:pt idx="448">
                  <c:v>65.073689242757922</c:v>
                </c:pt>
                <c:pt idx="449">
                  <c:v>65.156541814188529</c:v>
                </c:pt>
                <c:pt idx="450">
                  <c:v>65.239022090816135</c:v>
                </c:pt>
                <c:pt idx="451">
                  <c:v>65.321129601360738</c:v>
                </c:pt>
                <c:pt idx="452">
                  <c:v>65.402863876672143</c:v>
                </c:pt>
                <c:pt idx="453">
                  <c:v>65.484224449732892</c:v>
                </c:pt>
                <c:pt idx="454">
                  <c:v>65.565210855660752</c:v>
                </c:pt>
                <c:pt idx="455">
                  <c:v>65.645822631711411</c:v>
                </c:pt>
                <c:pt idx="456">
                  <c:v>65.726059317281155</c:v>
                </c:pt>
                <c:pt idx="457">
                  <c:v>65.805920453909494</c:v>
                </c:pt>
                <c:pt idx="458">
                  <c:v>65.885405585281745</c:v>
                </c:pt>
                <c:pt idx="459">
                  <c:v>65.964514257231656</c:v>
                </c:pt>
                <c:pt idx="460">
                  <c:v>66.043246017744039</c:v>
                </c:pt>
                <c:pt idx="461">
                  <c:v>66.121600416957321</c:v>
                </c:pt>
                <c:pt idx="462">
                  <c:v>66.19957700716607</c:v>
                </c:pt>
                <c:pt idx="463">
                  <c:v>66.277175342823668</c:v>
                </c:pt>
                <c:pt idx="464">
                  <c:v>66.354394980544726</c:v>
                </c:pt>
                <c:pt idx="465">
                  <c:v>66.431235479107713</c:v>
                </c:pt>
                <c:pt idx="466">
                  <c:v>66.507696399457402</c:v>
                </c:pt>
                <c:pt idx="467">
                  <c:v>66.583777304707482</c:v>
                </c:pt>
                <c:pt idx="468">
                  <c:v>66.659477760142963</c:v>
                </c:pt>
                <c:pt idx="469">
                  <c:v>66.734797333222687</c:v>
                </c:pt>
                <c:pt idx="470">
                  <c:v>66.809735593581777</c:v>
                </c:pt>
                <c:pt idx="471">
                  <c:v>66.884292113034149</c:v>
                </c:pt>
                <c:pt idx="472">
                  <c:v>66.958466465574929</c:v>
                </c:pt>
                <c:pt idx="473">
                  <c:v>67.032258227382897</c:v>
                </c:pt>
                <c:pt idx="474">
                  <c:v>67.105666976822846</c:v>
                </c:pt>
                <c:pt idx="475">
                  <c:v>67.178692294448126</c:v>
                </c:pt>
                <c:pt idx="476">
                  <c:v>67.25133376300289</c:v>
                </c:pt>
                <c:pt idx="477">
                  <c:v>67.323590967424607</c:v>
                </c:pt>
                <c:pt idx="478">
                  <c:v>67.395463494846297</c:v>
                </c:pt>
                <c:pt idx="479">
                  <c:v>67.466950934599055</c:v>
                </c:pt>
                <c:pt idx="480">
                  <c:v>67.538052878214259</c:v>
                </c:pt>
                <c:pt idx="481">
                  <c:v>67.608768919425927</c:v>
                </c:pt>
                <c:pt idx="482">
                  <c:v>67.679098654173131</c:v>
                </c:pt>
                <c:pt idx="483">
                  <c:v>67.749041680602232</c:v>
                </c:pt>
                <c:pt idx="484">
                  <c:v>67.818597599069136</c:v>
                </c:pt>
                <c:pt idx="485">
                  <c:v>67.887766012141654</c:v>
                </c:pt>
                <c:pt idx="486">
                  <c:v>67.956546524601762</c:v>
                </c:pt>
                <c:pt idx="487">
                  <c:v>68.024938743447805</c:v>
                </c:pt>
                <c:pt idx="488">
                  <c:v>68.092942277896839</c:v>
                </c:pt>
                <c:pt idx="489">
                  <c:v>68.160556739386735</c:v>
                </c:pt>
                <c:pt idx="490">
                  <c:v>68.227781741578511</c:v>
                </c:pt>
                <c:pt idx="491">
                  <c:v>68.294616900358477</c:v>
                </c:pt>
                <c:pt idx="492">
                  <c:v>68.361061833840495</c:v>
                </c:pt>
                <c:pt idx="493">
                  <c:v>68.427116162368065</c:v>
                </c:pt>
                <c:pt idx="494">
                  <c:v>68.492779508516563</c:v>
                </c:pt>
                <c:pt idx="495">
                  <c:v>68.558051497095363</c:v>
                </c:pt>
                <c:pt idx="496">
                  <c:v>68.622931755150049</c:v>
                </c:pt>
                <c:pt idx="497">
                  <c:v>68.687419911964426</c:v>
                </c:pt>
                <c:pt idx="498">
                  <c:v>68.751515599062799</c:v>
                </c:pt>
                <c:pt idx="499">
                  <c:v>68.815218450211873</c:v>
                </c:pt>
                <c:pt idx="500">
                  <c:v>68.878528101423043</c:v>
                </c:pt>
                <c:pt idx="501">
                  <c:v>68.941444190954371</c:v>
                </c:pt>
                <c:pt idx="502">
                  <c:v>69.00396635931267</c:v>
                </c:pt>
                <c:pt idx="503">
                  <c:v>69.066094249255528</c:v>
                </c:pt>
                <c:pt idx="504">
                  <c:v>69.12782750579342</c:v>
                </c:pt>
                <c:pt idx="505">
                  <c:v>69.1891657761917</c:v>
                </c:pt>
                <c:pt idx="506">
                  <c:v>69.250108709972608</c:v>
                </c:pt>
                <c:pt idx="507">
                  <c:v>69.310655958917224</c:v>
                </c:pt>
                <c:pt idx="508">
                  <c:v>69.370807177067618</c:v>
                </c:pt>
                <c:pt idx="509">
                  <c:v>69.43056202072863</c:v>
                </c:pt>
                <c:pt idx="510">
                  <c:v>69.489920148469963</c:v>
                </c:pt>
                <c:pt idx="511">
                  <c:v>69.548881221128084</c:v>
                </c:pt>
                <c:pt idx="512">
                  <c:v>69.607444901808194</c:v>
                </c:pt>
                <c:pt idx="513">
                  <c:v>69.665610855886129</c:v>
                </c:pt>
                <c:pt idx="514">
                  <c:v>69.72337875101023</c:v>
                </c:pt>
                <c:pt idx="515">
                  <c:v>69.780748257103369</c:v>
                </c:pt>
                <c:pt idx="516">
                  <c:v>69.837719046364668</c:v>
                </c:pt>
                <c:pt idx="517">
                  <c:v>69.894290793271537</c:v>
                </c:pt>
                <c:pt idx="518">
                  <c:v>69.950463174581387</c:v>
                </c:pt>
                <c:pt idx="519">
                  <c:v>70.006235869333565</c:v>
                </c:pt>
                <c:pt idx="520">
                  <c:v>70.061608558851191</c:v>
                </c:pt>
                <c:pt idx="521">
                  <c:v>70.116580926742955</c:v>
                </c:pt>
                <c:pt idx="522">
                  <c:v>70.171152658904916</c:v>
                </c:pt>
                <c:pt idx="523">
                  <c:v>70.225323443522257</c:v>
                </c:pt>
                <c:pt idx="524">
                  <c:v>70.279092971071194</c:v>
                </c:pt>
                <c:pt idx="525">
                  <c:v>70.332460934320636</c:v>
                </c:pt>
                <c:pt idx="526">
                  <c:v>70.38542702833395</c:v>
                </c:pt>
                <c:pt idx="527">
                  <c:v>70.437990950470748</c:v>
                </c:pt>
                <c:pt idx="528">
                  <c:v>70.490152400388595</c:v>
                </c:pt>
                <c:pt idx="529">
                  <c:v>70.541911080044699</c:v>
                </c:pt>
                <c:pt idx="530">
                  <c:v>70.593266693697657</c:v>
                </c:pt>
                <c:pt idx="531">
                  <c:v>70.644218947909124</c:v>
                </c:pt>
                <c:pt idx="532">
                  <c:v>70.694767551545468</c:v>
                </c:pt>
                <c:pt idx="533">
                  <c:v>70.744912215779493</c:v>
                </c:pt>
                <c:pt idx="534">
                  <c:v>70.794652654092033</c:v>
                </c:pt>
                <c:pt idx="535">
                  <c:v>70.843988582273624</c:v>
                </c:pt>
                <c:pt idx="536">
                  <c:v>70.892919718426072</c:v>
                </c:pt>
                <c:pt idx="537">
                  <c:v>70.941445782964138</c:v>
                </c:pt>
                <c:pt idx="538">
                  <c:v>70.989566498617123</c:v>
                </c:pt>
                <c:pt idx="539">
                  <c:v>71.037281590430382</c:v>
                </c:pt>
                <c:pt idx="540">
                  <c:v>71.084590785766949</c:v>
                </c:pt>
                <c:pt idx="541">
                  <c:v>71.131493814309138</c:v>
                </c:pt>
                <c:pt idx="542">
                  <c:v>71.177990408060012</c:v>
                </c:pt>
                <c:pt idx="543">
                  <c:v>71.224080301344927</c:v>
                </c:pt>
                <c:pt idx="544">
                  <c:v>71.269763230813069</c:v>
                </c:pt>
                <c:pt idx="545">
                  <c:v>71.315038935438977</c:v>
                </c:pt>
                <c:pt idx="546">
                  <c:v>71.359907156524002</c:v>
                </c:pt>
                <c:pt idx="547">
                  <c:v>71.404367637697788</c:v>
                </c:pt>
                <c:pt idx="548">
                  <c:v>71.44842012491975</c:v>
                </c:pt>
                <c:pt idx="549">
                  <c:v>71.492064366480506</c:v>
                </c:pt>
                <c:pt idx="550">
                  <c:v>71.535300113003359</c:v>
                </c:pt>
                <c:pt idx="551">
                  <c:v>71.578127117445675</c:v>
                </c:pt>
                <c:pt idx="552">
                  <c:v>71.620545135100286</c:v>
                </c:pt>
                <c:pt idx="553">
                  <c:v>71.662553923596974</c:v>
                </c:pt>
                <c:pt idx="554">
                  <c:v>71.704153242903729</c:v>
                </c:pt>
                <c:pt idx="555">
                  <c:v>71.745342855328246</c:v>
                </c:pt>
                <c:pt idx="556">
                  <c:v>71.78612252551919</c:v>
                </c:pt>
                <c:pt idx="557">
                  <c:v>71.826492020467555</c:v>
                </c:pt>
                <c:pt idx="558">
                  <c:v>71.866451109508077</c:v>
                </c:pt>
                <c:pt idx="559">
                  <c:v>71.905999564320439</c:v>
                </c:pt>
                <c:pt idx="560">
                  <c:v>71.945137158930649</c:v>
                </c:pt>
                <c:pt idx="561">
                  <c:v>71.983863669712306</c:v>
                </c:pt>
                <c:pt idx="562">
                  <c:v>72.02217887538788</c:v>
                </c:pt>
                <c:pt idx="563">
                  <c:v>72.060082557029958</c:v>
                </c:pt>
                <c:pt idx="564">
                  <c:v>72.097574498062556</c:v>
                </c:pt>
                <c:pt idx="565">
                  <c:v>72.134654484262271</c:v>
                </c:pt>
                <c:pt idx="566">
                  <c:v>72.171322303759595</c:v>
                </c:pt>
                <c:pt idx="567">
                  <c:v>72.20757774704002</c:v>
                </c:pt>
                <c:pt idx="568">
                  <c:v>72.243420606945364</c:v>
                </c:pt>
                <c:pt idx="569">
                  <c:v>72.278850678674829</c:v>
                </c:pt>
                <c:pt idx="570">
                  <c:v>72.313867759786248</c:v>
                </c:pt>
                <c:pt idx="571">
                  <c:v>72.348471650197197</c:v>
                </c:pt>
                <c:pt idx="572">
                  <c:v>72.382662152186228</c:v>
                </c:pt>
                <c:pt idx="573">
                  <c:v>72.416439070393878</c:v>
                </c:pt>
                <c:pt idx="574">
                  <c:v>72.449802211823837</c:v>
                </c:pt>
                <c:pt idx="575">
                  <c:v>72.482751385844082</c:v>
                </c:pt>
                <c:pt idx="576">
                  <c:v>72.515286404187918</c:v>
                </c:pt>
                <c:pt idx="577">
                  <c:v>72.547407080955097</c:v>
                </c:pt>
                <c:pt idx="578">
                  <c:v>72.579113232612826</c:v>
                </c:pt>
                <c:pt idx="579">
                  <c:v>72.610404677996868</c:v>
                </c:pt>
                <c:pt idx="580">
                  <c:v>72.641281238312558</c:v>
                </c:pt>
                <c:pt idx="581">
                  <c:v>72.67174273713583</c:v>
                </c:pt>
                <c:pt idx="582">
                  <c:v>72.701789000414166</c:v>
                </c:pt>
                <c:pt idx="583">
                  <c:v>72.73141985646771</c:v>
                </c:pt>
                <c:pt idx="584">
                  <c:v>72.760635135990128</c:v>
                </c:pt>
                <c:pt idx="585">
                  <c:v>72.78943467204968</c:v>
                </c:pt>
                <c:pt idx="586">
                  <c:v>72.817818300090067</c:v>
                </c:pt>
                <c:pt idx="587">
                  <c:v>72.845785857931475</c:v>
                </c:pt>
                <c:pt idx="588">
                  <c:v>72.873337185771433</c:v>
                </c:pt>
                <c:pt idx="589">
                  <c:v>72.900472126185718</c:v>
                </c:pt>
                <c:pt idx="590">
                  <c:v>72.92719052412933</c:v>
                </c:pt>
                <c:pt idx="591">
                  <c:v>72.953492226937314</c:v>
                </c:pt>
                <c:pt idx="592">
                  <c:v>72.979377084325634</c:v>
                </c:pt>
                <c:pt idx="593">
                  <c:v>73.00484494839209</c:v>
                </c:pt>
                <c:pt idx="594">
                  <c:v>73.029895673617048</c:v>
                </c:pt>
                <c:pt idx="595">
                  <c:v>73.054529116864416</c:v>
                </c:pt>
                <c:pt idx="596">
                  <c:v>73.078745137382327</c:v>
                </c:pt>
                <c:pt idx="597">
                  <c:v>73.102543596804068</c:v>
                </c:pt>
                <c:pt idx="598">
                  <c:v>73.125924359148769</c:v>
                </c:pt>
                <c:pt idx="599">
                  <c:v>73.148887290822202</c:v>
                </c:pt>
                <c:pt idx="600">
                  <c:v>73.171432260617607</c:v>
                </c:pt>
                <c:pt idx="601">
                  <c:v>73.193559139716385</c:v>
                </c:pt>
                <c:pt idx="602">
                  <c:v>73.215267801688825</c:v>
                </c:pt>
                <c:pt idx="603">
                  <c:v>73.236558122494827</c:v>
                </c:pt>
                <c:pt idx="604">
                  <c:v>73.257429980484702</c:v>
                </c:pt>
                <c:pt idx="605">
                  <c:v>73.277883256399733</c:v>
                </c:pt>
                <c:pt idx="606">
                  <c:v>73.297917833372964</c:v>
                </c:pt>
                <c:pt idx="607">
                  <c:v>73.317533596929763</c:v>
                </c:pt>
                <c:pt idx="608">
                  <c:v>73.336730434988581</c:v>
                </c:pt>
                <c:pt idx="609">
                  <c:v>73.355508237861542</c:v>
                </c:pt>
                <c:pt idx="610">
                  <c:v>73.373866898255073</c:v>
                </c:pt>
                <c:pt idx="611">
                  <c:v>73.391806311270514</c:v>
                </c:pt>
                <c:pt idx="612">
                  <c:v>73.409326374404714</c:v>
                </c:pt>
                <c:pt idx="613">
                  <c:v>73.426426987550627</c:v>
                </c:pt>
                <c:pt idx="614">
                  <c:v>73.443108052997914</c:v>
                </c:pt>
                <c:pt idx="615">
                  <c:v>73.459369475433434</c:v>
                </c:pt>
                <c:pt idx="616">
                  <c:v>73.475211161941829</c:v>
                </c:pt>
                <c:pt idx="617">
                  <c:v>73.490633022006051</c:v>
                </c:pt>
                <c:pt idx="618">
                  <c:v>73.505634967507902</c:v>
                </c:pt>
                <c:pt idx="619">
                  <c:v>73.520216912728486</c:v>
                </c:pt>
                <c:pt idx="620">
                  <c:v>73.53437877434871</c:v>
                </c:pt>
                <c:pt idx="621">
                  <c:v>73.54812047144982</c:v>
                </c:pt>
                <c:pt idx="622">
                  <c:v>73.561441925513819</c:v>
                </c:pt>
                <c:pt idx="623">
                  <c:v>73.574343060423857</c:v>
                </c:pt>
                <c:pt idx="624">
                  <c:v>73.586823802464792</c:v>
                </c:pt>
                <c:pt idx="625">
                  <c:v>73.598884080323501</c:v>
                </c:pt>
                <c:pt idx="626">
                  <c:v>73.610523825089373</c:v>
                </c:pt>
                <c:pt idx="627">
                  <c:v>73.621742970254616</c:v>
                </c:pt>
                <c:pt idx="628">
                  <c:v>73.632541451714687</c:v>
                </c:pt>
                <c:pt idx="629">
                  <c:v>73.642919207768699</c:v>
                </c:pt>
                <c:pt idx="630">
                  <c:v>73.652876179119673</c:v>
                </c:pt>
                <c:pt idx="631">
                  <c:v>73.662412308874963</c:v>
                </c:pt>
                <c:pt idx="632">
                  <c:v>73.671527542546528</c:v>
                </c:pt>
                <c:pt idx="633">
                  <c:v>73.680221828051302</c:v>
                </c:pt>
                <c:pt idx="634">
                  <c:v>73.688495115711405</c:v>
                </c:pt>
                <c:pt idx="635">
                  <c:v>73.696347358254499</c:v>
                </c:pt>
                <c:pt idx="636">
                  <c:v>73.703778510814061</c:v>
                </c:pt>
                <c:pt idx="637">
                  <c:v>73.710788530929563</c:v>
                </c:pt>
                <c:pt idx="638">
                  <c:v>73.717377378546786</c:v>
                </c:pt>
                <c:pt idx="639">
                  <c:v>73.723545016018065</c:v>
                </c:pt>
                <c:pt idx="640">
                  <c:v>73.729291408102426</c:v>
                </c:pt>
                <c:pt idx="641">
                  <c:v>73.734616521965805</c:v>
                </c:pt>
                <c:pt idx="642">
                  <c:v>73.739520327181339</c:v>
                </c:pt>
                <c:pt idx="643">
                  <c:v>73.744002795729386</c:v>
                </c:pt>
                <c:pt idx="644">
                  <c:v>73.748063901997781</c:v>
                </c:pt>
                <c:pt idx="645">
                  <c:v>73.751703622781989</c:v>
                </c:pt>
                <c:pt idx="646">
                  <c:v>73.754921937285175</c:v>
                </c:pt>
                <c:pt idx="647">
                  <c:v>73.757718827118367</c:v>
                </c:pt>
                <c:pt idx="648">
                  <c:v>73.760094276300549</c:v>
                </c:pt>
                <c:pt idx="649">
                  <c:v>73.762048271258763</c:v>
                </c:pt>
                <c:pt idx="650">
                  <c:v>73.76358080082818</c:v>
                </c:pt>
                <c:pt idx="651">
                  <c:v>73.764691856252128</c:v>
                </c:pt>
                <c:pt idx="652">
                  <c:v>73.76538143118222</c:v>
                </c:pt>
                <c:pt idx="653">
                  <c:v>73.765649521678313</c:v>
                </c:pt>
                <c:pt idx="654">
                  <c:v>73.765496126208618</c:v>
                </c:pt>
                <c:pt idx="655">
                  <c:v>73.76492124564956</c:v>
                </c:pt>
                <c:pt idx="656">
                  <c:v>73.763924883285952</c:v>
                </c:pt>
                <c:pt idx="657">
                  <c:v>73.762507044810846</c:v>
                </c:pt>
                <c:pt idx="658">
                  <c:v>73.76066773832558</c:v>
                </c:pt>
                <c:pt idx="659">
                  <c:v>73.758406974339664</c:v>
                </c:pt>
                <c:pt idx="660">
                  <c:v>73.755724765770779</c:v>
                </c:pt>
                <c:pt idx="661">
                  <c:v>73.752621127944636</c:v>
                </c:pt>
                <c:pt idx="662">
                  <c:v>73.749096078595002</c:v>
                </c:pt>
                <c:pt idx="663">
                  <c:v>73.745149637863449</c:v>
                </c:pt>
                <c:pt idx="664">
                  <c:v>73.740781828299376</c:v>
                </c:pt>
                <c:pt idx="665">
                  <c:v>73.735992674859801</c:v>
                </c:pt>
                <c:pt idx="666">
                  <c:v>73.730782204909218</c:v>
                </c:pt>
                <c:pt idx="667">
                  <c:v>73.725150448219495</c:v>
                </c:pt>
                <c:pt idx="668">
                  <c:v>73.719097436969633</c:v>
                </c:pt>
                <c:pt idx="669">
                  <c:v>73.712623205745658</c:v>
                </c:pt>
                <c:pt idx="670">
                  <c:v>73.705727791540355</c:v>
                </c:pt>
                <c:pt idx="671">
                  <c:v>73.698411233753106</c:v>
                </c:pt>
                <c:pt idx="672">
                  <c:v>73.690673574189631</c:v>
                </c:pt>
                <c:pt idx="673">
                  <c:v>73.682514857061776</c:v>
                </c:pt>
                <c:pt idx="674">
                  <c:v>73.67393512898721</c:v>
                </c:pt>
                <c:pt idx="675">
                  <c:v>73.664934438989263</c:v>
                </c:pt>
                <c:pt idx="676">
                  <c:v>73.655512838496506</c:v>
                </c:pt>
                <c:pt idx="677">
                  <c:v>73.645670381342597</c:v>
                </c:pt>
                <c:pt idx="678">
                  <c:v>73.635407123765845</c:v>
                </c:pt>
                <c:pt idx="679">
                  <c:v>73.624723124409002</c:v>
                </c:pt>
                <c:pt idx="680">
                  <c:v>73.613618444318845</c:v>
                </c:pt>
                <c:pt idx="681">
                  <c:v>73.602093146945862</c:v>
                </c:pt>
                <c:pt idx="682">
                  <c:v>73.590147298143904</c:v>
                </c:pt>
                <c:pt idx="683">
                  <c:v>73.577780966169769</c:v>
                </c:pt>
                <c:pt idx="684">
                  <c:v>73.564994221682838</c:v>
                </c:pt>
                <c:pt idx="685">
                  <c:v>73.551787137744668</c:v>
                </c:pt>
                <c:pt idx="686">
                  <c:v>73.538159789818593</c:v>
                </c:pt>
                <c:pt idx="687">
                  <c:v>73.524112255769225</c:v>
                </c:pt>
                <c:pt idx="688">
                  <c:v>73.509644615862115</c:v>
                </c:pt>
                <c:pt idx="689">
                  <c:v>73.494756952763183</c:v>
                </c:pt>
                <c:pt idx="690">
                  <c:v>73.479449351538349</c:v>
                </c:pt>
                <c:pt idx="691">
                  <c:v>73.463721899652967</c:v>
                </c:pt>
                <c:pt idx="692">
                  <c:v>73.44757468697135</c:v>
                </c:pt>
                <c:pt idx="693">
                  <c:v>73.431007805756281</c:v>
                </c:pt>
                <c:pt idx="694">
                  <c:v>73.414021350668477</c:v>
                </c:pt>
                <c:pt idx="695">
                  <c:v>73.39661541876599</c:v>
                </c:pt>
                <c:pt idx="696">
                  <c:v>73.37879010950374</c:v>
                </c:pt>
                <c:pt idx="697">
                  <c:v>73.360545524732885</c:v>
                </c:pt>
                <c:pt idx="698">
                  <c:v>73.341881768700318</c:v>
                </c:pt>
                <c:pt idx="699">
                  <c:v>73.322798948047904</c:v>
                </c:pt>
                <c:pt idx="700">
                  <c:v>73.303297171812105</c:v>
                </c:pt>
                <c:pt idx="701">
                  <c:v>73.283376551423132</c:v>
                </c:pt>
                <c:pt idx="702">
                  <c:v>73.26303720070446</c:v>
                </c:pt>
                <c:pt idx="703">
                  <c:v>73.242279235872132</c:v>
                </c:pt>
                <c:pt idx="704">
                  <c:v>73.221102775534078</c:v>
                </c:pt>
                <c:pt idx="705">
                  <c:v>73.199507940689429</c:v>
                </c:pt>
                <c:pt idx="706">
                  <c:v>73.177494854727868</c:v>
                </c:pt>
                <c:pt idx="707">
                  <c:v>73.155063643428917</c:v>
                </c:pt>
                <c:pt idx="708">
                  <c:v>73.132214434961185</c:v>
                </c:pt>
                <c:pt idx="709">
                  <c:v>73.108947359881611</c:v>
                </c:pt>
                <c:pt idx="710">
                  <c:v>73.085262551134875</c:v>
                </c:pt>
                <c:pt idx="711">
                  <c:v>73.061160144052394</c:v>
                </c:pt>
                <c:pt idx="712">
                  <c:v>73.036640276351775</c:v>
                </c:pt>
                <c:pt idx="713">
                  <c:v>73.011703088135903</c:v>
                </c:pt>
                <c:pt idx="714">
                  <c:v>72.98634872189217</c:v>
                </c:pt>
                <c:pt idx="715">
                  <c:v>72.960577322491631</c:v>
                </c:pt>
                <c:pt idx="716">
                  <c:v>72.934389037188254</c:v>
                </c:pt>
                <c:pt idx="717">
                  <c:v>72.90778401561802</c:v>
                </c:pt>
                <c:pt idx="718">
                  <c:v>72.880762409798052</c:v>
                </c:pt>
                <c:pt idx="719">
                  <c:v>72.853324374125805</c:v>
                </c:pt>
                <c:pt idx="720">
                  <c:v>72.825470065378141</c:v>
                </c:pt>
                <c:pt idx="721">
                  <c:v>72.797199642710424</c:v>
                </c:pt>
                <c:pt idx="722">
                  <c:v>72.768513267655678</c:v>
                </c:pt>
                <c:pt idx="723">
                  <c:v>72.739411104123576</c:v>
                </c:pt>
                <c:pt idx="724">
                  <c:v>72.709893318399551</c:v>
                </c:pt>
                <c:pt idx="725">
                  <c:v>72.679960079143868</c:v>
                </c:pt>
                <c:pt idx="726">
                  <c:v>72.649611557390585</c:v>
                </c:pt>
                <c:pt idx="727">
                  <c:v>72.618847926546664</c:v>
                </c:pt>
                <c:pt idx="728">
                  <c:v>72.587669362390926</c:v>
                </c:pt>
                <c:pt idx="729">
                  <c:v>72.556076043073048</c:v>
                </c:pt>
                <c:pt idx="730">
                  <c:v>72.524068149112566</c:v>
                </c:pt>
                <c:pt idx="731">
                  <c:v>72.491645863397821</c:v>
                </c:pt>
                <c:pt idx="732">
                  <c:v>72.458809371184955</c:v>
                </c:pt>
                <c:pt idx="733">
                  <c:v>72.4255588600968</c:v>
                </c:pt>
                <c:pt idx="734">
                  <c:v>72.391894520121852</c:v>
                </c:pt>
                <c:pt idx="735">
                  <c:v>72.357816543613126</c:v>
                </c:pt>
                <c:pt idx="736">
                  <c:v>72.323325125287113</c:v>
                </c:pt>
                <c:pt idx="737">
                  <c:v>72.288420462222689</c:v>
                </c:pt>
                <c:pt idx="738">
                  <c:v>72.253102753859906</c:v>
                </c:pt>
                <c:pt idx="739">
                  <c:v>72.217372201998884</c:v>
                </c:pt>
                <c:pt idx="740">
                  <c:v>72.181229010798702</c:v>
                </c:pt>
                <c:pt idx="741">
                  <c:v>72.144673386776191</c:v>
                </c:pt>
                <c:pt idx="742">
                  <c:v>72.107705538804765</c:v>
                </c:pt>
                <c:pt idx="743">
                  <c:v>72.070325678113178</c:v>
                </c:pt>
                <c:pt idx="744">
                  <c:v>72.032534018284451</c:v>
                </c:pt>
                <c:pt idx="745">
                  <c:v>71.994330775254483</c:v>
                </c:pt>
                <c:pt idx="746">
                  <c:v>71.955716167310939</c:v>
                </c:pt>
                <c:pt idx="747">
                  <c:v>71.916690415091963</c:v>
                </c:pt>
                <c:pt idx="748">
                  <c:v>71.877253741584894</c:v>
                </c:pt>
                <c:pt idx="749">
                  <c:v>71.837406372125045</c:v>
                </c:pt>
                <c:pt idx="750">
                  <c:v>71.797148534394339</c:v>
                </c:pt>
                <c:pt idx="751">
                  <c:v>71.756480458420114</c:v>
                </c:pt>
                <c:pt idx="752">
                  <c:v>71.715402376573692</c:v>
                </c:pt>
                <c:pt idx="753">
                  <c:v>71.673914523569138</c:v>
                </c:pt>
                <c:pt idx="754">
                  <c:v>71.632017136461883</c:v>
                </c:pt>
                <c:pt idx="755">
                  <c:v>71.589710454647374</c:v>
                </c:pt>
                <c:pt idx="756">
                  <c:v>71.546994719859725</c:v>
                </c:pt>
                <c:pt idx="757">
                  <c:v>71.503870176170281</c:v>
                </c:pt>
                <c:pt idx="758">
                  <c:v>71.460337069986281</c:v>
                </c:pt>
                <c:pt idx="759">
                  <c:v>71.416395650049424</c:v>
                </c:pt>
                <c:pt idx="760">
                  <c:v>71.372046167434476</c:v>
                </c:pt>
                <c:pt idx="761">
                  <c:v>71.327288875547765</c:v>
                </c:pt>
                <c:pt idx="762">
                  <c:v>71.282124030125843</c:v>
                </c:pt>
                <c:pt idx="763">
                  <c:v>71.236551889233908</c:v>
                </c:pt>
                <c:pt idx="764">
                  <c:v>71.190572713264416</c:v>
                </c:pt>
                <c:pt idx="765">
                  <c:v>71.144186764935526</c:v>
                </c:pt>
                <c:pt idx="766">
                  <c:v>71.097394309289697</c:v>
                </c:pt>
                <c:pt idx="767">
                  <c:v>71.05019561369204</c:v>
                </c:pt>
                <c:pt idx="768">
                  <c:v>71.002590947828892</c:v>
                </c:pt>
                <c:pt idx="769">
                  <c:v>70.95458058370626</c:v>
                </c:pt>
                <c:pt idx="770">
                  <c:v>70.906164795648237</c:v>
                </c:pt>
                <c:pt idx="771">
                  <c:v>70.85734386029543</c:v>
                </c:pt>
                <c:pt idx="772">
                  <c:v>70.808118056603419</c:v>
                </c:pt>
                <c:pt idx="773">
                  <c:v>70.75848766584113</c:v>
                </c:pt>
                <c:pt idx="774">
                  <c:v>70.708452971589253</c:v>
                </c:pt>
                <c:pt idx="775">
                  <c:v>70.658014259738579</c:v>
                </c:pt>
                <c:pt idx="776">
                  <c:v>70.607171818488453</c:v>
                </c:pt>
                <c:pt idx="777">
                  <c:v>70.555925938344998</c:v>
                </c:pt>
                <c:pt idx="778">
                  <c:v>70.504276912119593</c:v>
                </c:pt>
                <c:pt idx="779">
                  <c:v>70.452225034927082</c:v>
                </c:pt>
                <c:pt idx="780">
                  <c:v>70.39977060418417</c:v>
                </c:pt>
                <c:pt idx="781">
                  <c:v>70.346913919607672</c:v>
                </c:pt>
                <c:pt idx="782">
                  <c:v>70.293655283212843</c:v>
                </c:pt>
                <c:pt idx="783">
                  <c:v>70.239994999311619</c:v>
                </c:pt>
                <c:pt idx="784">
                  <c:v>70.185933374510896</c:v>
                </c:pt>
                <c:pt idx="785">
                  <c:v>70.131470717710783</c:v>
                </c:pt>
                <c:pt idx="786">
                  <c:v>70.076607340102782</c:v>
                </c:pt>
                <c:pt idx="787">
                  <c:v>70.021343555168102</c:v>
                </c:pt>
                <c:pt idx="788">
                  <c:v>69.965679678675798</c:v>
                </c:pt>
                <c:pt idx="789">
                  <c:v>69.909616028680986</c:v>
                </c:pt>
                <c:pt idx="790">
                  <c:v>69.853152925523048</c:v>
                </c:pt>
                <c:pt idx="791">
                  <c:v>69.796290691823771</c:v>
                </c:pt>
                <c:pt idx="792">
                  <c:v>69.739029652485499</c:v>
                </c:pt>
                <c:pt idx="793">
                  <c:v>69.681370134689331</c:v>
                </c:pt>
                <c:pt idx="794">
                  <c:v>69.623312467893157</c:v>
                </c:pt>
                <c:pt idx="795">
                  <c:v>69.564856983829884</c:v>
                </c:pt>
                <c:pt idx="796">
                  <c:v>69.506004016505457</c:v>
                </c:pt>
                <c:pt idx="797">
                  <c:v>69.446753902197003</c:v>
                </c:pt>
                <c:pt idx="798">
                  <c:v>69.387106979450863</c:v>
                </c:pt>
                <c:pt idx="799">
                  <c:v>69.32706358908068</c:v>
                </c:pt>
                <c:pt idx="800">
                  <c:v>69.266624074165506</c:v>
                </c:pt>
                <c:pt idx="801">
                  <c:v>69.205788780047726</c:v>
                </c:pt>
                <c:pt idx="802">
                  <c:v>69.144558054331199</c:v>
                </c:pt>
                <c:pt idx="803">
                  <c:v>69.082932246879167</c:v>
                </c:pt>
                <c:pt idx="804">
                  <c:v>69.020911709812353</c:v>
                </c:pt>
                <c:pt idx="805">
                  <c:v>68.958496797506911</c:v>
                </c:pt>
                <c:pt idx="806">
                  <c:v>68.895687866592354</c:v>
                </c:pt>
                <c:pt idx="807">
                  <c:v>68.832485275949608</c:v>
                </c:pt>
                <c:pt idx="808">
                  <c:v>68.768889386708878</c:v>
                </c:pt>
                <c:pt idx="809">
                  <c:v>68.70490056224763</c:v>
                </c:pt>
                <c:pt idx="810">
                  <c:v>68.64051916818849</c:v>
                </c:pt>
                <c:pt idx="811">
                  <c:v>68.57574557239721</c:v>
                </c:pt>
                <c:pt idx="812">
                  <c:v>68.51058014498048</c:v>
                </c:pt>
                <c:pt idx="813">
                  <c:v>68.445023258283868</c:v>
                </c:pt>
                <c:pt idx="814">
                  <c:v>68.379075286889716</c:v>
                </c:pt>
                <c:pt idx="815">
                  <c:v>68.312736607614923</c:v>
                </c:pt>
                <c:pt idx="816">
                  <c:v>68.246007599508815</c:v>
                </c:pt>
                <c:pt idx="817">
                  <c:v>68.17888864385111</c:v>
                </c:pt>
                <c:pt idx="818">
                  <c:v>68.111380124149477</c:v>
                </c:pt>
                <c:pt idx="819">
                  <c:v>68.043482426137615</c:v>
                </c:pt>
                <c:pt idx="820">
                  <c:v>67.975195937772853</c:v>
                </c:pt>
                <c:pt idx="821">
                  <c:v>67.906521049234073</c:v>
                </c:pt>
                <c:pt idx="822">
                  <c:v>67.837458152919382</c:v>
                </c:pt>
                <c:pt idx="823">
                  <c:v>67.768007643443909</c:v>
                </c:pt>
                <c:pt idx="824">
                  <c:v>67.698169917637543</c:v>
                </c:pt>
                <c:pt idx="825">
                  <c:v>67.627945374542691</c:v>
                </c:pt>
                <c:pt idx="826">
                  <c:v>67.557334415411958</c:v>
                </c:pt>
                <c:pt idx="827">
                  <c:v>67.486337443705878</c:v>
                </c:pt>
                <c:pt idx="828">
                  <c:v>67.414954865090593</c:v>
                </c:pt>
                <c:pt idx="829">
                  <c:v>67.343187087435567</c:v>
                </c:pt>
                <c:pt idx="830">
                  <c:v>67.271034520811227</c:v>
                </c:pt>
                <c:pt idx="831">
                  <c:v>67.198497577486606</c:v>
                </c:pt>
                <c:pt idx="832">
                  <c:v>67.12557667192705</c:v>
                </c:pt>
                <c:pt idx="833">
                  <c:v>67.052272220791764</c:v>
                </c:pt>
                <c:pt idx="834">
                  <c:v>66.978584642931494</c:v>
                </c:pt>
                <c:pt idx="835">
                  <c:v>66.904514359386113</c:v>
                </c:pt>
                <c:pt idx="836">
                  <c:v>66.830061793382228</c:v>
                </c:pt>
                <c:pt idx="837">
                  <c:v>66.755227370330743</c:v>
                </c:pt>
                <c:pt idx="838">
                  <c:v>66.68001151782444</c:v>
                </c:pt>
                <c:pt idx="839">
                  <c:v>66.604414665635517</c:v>
                </c:pt>
                <c:pt idx="840">
                  <c:v>66.528437245713178</c:v>
                </c:pt>
                <c:pt idx="841">
                  <c:v>66.452079692181101</c:v>
                </c:pt>
                <c:pt idx="842">
                  <c:v>66.375342441335036</c:v>
                </c:pt>
                <c:pt idx="843">
                  <c:v>66.298225931640189</c:v>
                </c:pt>
                <c:pt idx="844">
                  <c:v>66.220730603728896</c:v>
                </c:pt>
                <c:pt idx="845">
                  <c:v>66.142856900397902</c:v>
                </c:pt>
                <c:pt idx="846">
                  <c:v>66.064605266606009</c:v>
                </c:pt>
                <c:pt idx="847">
                  <c:v>65.985976149471426</c:v>
                </c:pt>
                <c:pt idx="848">
                  <c:v>65.906969998269247</c:v>
                </c:pt>
                <c:pt idx="849">
                  <c:v>65.8275872644289</c:v>
                </c:pt>
                <c:pt idx="850">
                  <c:v>65.747828401531507</c:v>
                </c:pt>
                <c:pt idx="851">
                  <c:v>65.667693865307413</c:v>
                </c:pt>
                <c:pt idx="852">
                  <c:v>65.587184113633413</c:v>
                </c:pt>
                <c:pt idx="853">
                  <c:v>65.506299606530277</c:v>
                </c:pt>
                <c:pt idx="854">
                  <c:v>65.425040806160069</c:v>
                </c:pt>
                <c:pt idx="855">
                  <c:v>65.34340817682353</c:v>
                </c:pt>
                <c:pt idx="856">
                  <c:v>65.261402184957333</c:v>
                </c:pt>
                <c:pt idx="857">
                  <c:v>65.179023299131586</c:v>
                </c:pt>
                <c:pt idx="858">
                  <c:v>65.096271990046986</c:v>
                </c:pt>
                <c:pt idx="859">
                  <c:v>65.013148730532222</c:v>
                </c:pt>
                <c:pt idx="860">
                  <c:v>64.929653995541258</c:v>
                </c:pt>
                <c:pt idx="861">
                  <c:v>64.845788262150592</c:v>
                </c:pt>
                <c:pt idx="862">
                  <c:v>64.76155200955661</c:v>
                </c:pt>
                <c:pt idx="863">
                  <c:v>64.676945719072691</c:v>
                </c:pt>
                <c:pt idx="864">
                  <c:v>64.591969874126661</c:v>
                </c:pt>
                <c:pt idx="865">
                  <c:v>64.506624960257838</c:v>
                </c:pt>
                <c:pt idx="866">
                  <c:v>64.420911465114415</c:v>
                </c:pt>
                <c:pt idx="867">
                  <c:v>64.334829878450591</c:v>
                </c:pt>
                <c:pt idx="868">
                  <c:v>64.248380692123732</c:v>
                </c:pt>
                <c:pt idx="869">
                  <c:v>64.161564400091635</c:v>
                </c:pt>
                <c:pt idx="870">
                  <c:v>64.074381498409736</c:v>
                </c:pt>
                <c:pt idx="871">
                  <c:v>63.98683248522817</c:v>
                </c:pt>
                <c:pt idx="872">
                  <c:v>63.898917860788998</c:v>
                </c:pt>
                <c:pt idx="873">
                  <c:v>63.810638127423339</c:v>
                </c:pt>
                <c:pt idx="874">
                  <c:v>63.721993789548449</c:v>
                </c:pt>
                <c:pt idx="875">
                  <c:v>63.632985353664964</c:v>
                </c:pt>
                <c:pt idx="876">
                  <c:v>63.5436133283538</c:v>
                </c:pt>
                <c:pt idx="877">
                  <c:v>63.453878224273502</c:v>
                </c:pt>
                <c:pt idx="878">
                  <c:v>63.363780554157053</c:v>
                </c:pt>
                <c:pt idx="879">
                  <c:v>63.273320832809212</c:v>
                </c:pt>
                <c:pt idx="880">
                  <c:v>63.182499577103385</c:v>
                </c:pt>
                <c:pt idx="881">
                  <c:v>63.091317305978713</c:v>
                </c:pt>
                <c:pt idx="882">
                  <c:v>62.999774540437194</c:v>
                </c:pt>
                <c:pt idx="883">
                  <c:v>62.907871803540552</c:v>
                </c:pt>
                <c:pt idx="884">
                  <c:v>62.815609620407422</c:v>
                </c:pt>
                <c:pt idx="885">
                  <c:v>62.722988518210173</c:v>
                </c:pt>
                <c:pt idx="886">
                  <c:v>62.630009026172033</c:v>
                </c:pt>
                <c:pt idx="887">
                  <c:v>62.53667167556403</c:v>
                </c:pt>
                <c:pt idx="888">
                  <c:v>62.442976999701905</c:v>
                </c:pt>
                <c:pt idx="889">
                  <c:v>62.348925533943131</c:v>
                </c:pt>
                <c:pt idx="890">
                  <c:v>62.254517815683819</c:v>
                </c:pt>
                <c:pt idx="891">
                  <c:v>62.159754384355637</c:v>
                </c:pt>
                <c:pt idx="892">
                  <c:v>62.06463578142278</c:v>
                </c:pt>
                <c:pt idx="893">
                  <c:v>61.969162550378812</c:v>
                </c:pt>
                <c:pt idx="894">
                  <c:v>61.873335236743564</c:v>
                </c:pt>
                <c:pt idx="895">
                  <c:v>61.777154388060097</c:v>
                </c:pt>
                <c:pt idx="896">
                  <c:v>61.680620553891487</c:v>
                </c:pt>
                <c:pt idx="897">
                  <c:v>61.583734285817741</c:v>
                </c:pt>
                <c:pt idx="898">
                  <c:v>61.486496137432589</c:v>
                </c:pt>
                <c:pt idx="899">
                  <c:v>61.388906664340389</c:v>
                </c:pt>
                <c:pt idx="900">
                  <c:v>61.290966424152884</c:v>
                </c:pt>
                <c:pt idx="901">
                  <c:v>61.192675976486079</c:v>
                </c:pt>
                <c:pt idx="902">
                  <c:v>61.094035882956959</c:v>
                </c:pt>
                <c:pt idx="903">
                  <c:v>60.995046707180386</c:v>
                </c:pt>
                <c:pt idx="904">
                  <c:v>60.895709014765814</c:v>
                </c:pt>
                <c:pt idx="905">
                  <c:v>60.796023373314043</c:v>
                </c:pt>
                <c:pt idx="906">
                  <c:v>60.69599035241405</c:v>
                </c:pt>
                <c:pt idx="907">
                  <c:v>60.59561052363965</c:v>
                </c:pt>
                <c:pt idx="908">
                  <c:v>60.494884460546281</c:v>
                </c:pt>
                <c:pt idx="909">
                  <c:v>60.393812738667691</c:v>
                </c:pt>
                <c:pt idx="910">
                  <c:v>60.292395935512737</c:v>
                </c:pt>
                <c:pt idx="911">
                  <c:v>60.190634630561895</c:v>
                </c:pt>
                <c:pt idx="912">
                  <c:v>60.08852940526419</c:v>
                </c:pt>
                <c:pt idx="913">
                  <c:v>59.986080843033697</c:v>
                </c:pt>
                <c:pt idx="914">
                  <c:v>59.883289529246312</c:v>
                </c:pt>
                <c:pt idx="915">
                  <c:v>59.780156051236318</c:v>
                </c:pt>
                <c:pt idx="916">
                  <c:v>59.676680998293094</c:v>
                </c:pt>
                <c:pt idx="917">
                  <c:v>59.57286496165775</c:v>
                </c:pt>
                <c:pt idx="918">
                  <c:v>59.468708534519656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68-D140-98E5-84AD86B0516E}"/>
            </c:ext>
          </c:extLst>
        </c:ser>
        <c:ser>
          <c:idx val="1"/>
          <c:order val="1"/>
          <c:tx>
            <c:strRef>
              <c:f>Alpha!$E$31</c:f>
              <c:strCache>
                <c:ptCount val="1"/>
                <c:pt idx="0">
                  <c:v>8.7 MeV, 20deg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Alpha!$E$32:$E$950</c:f>
              <c:numCache>
                <c:formatCode>0.00</c:formatCode>
                <c:ptCount val="919"/>
                <c:pt idx="0">
                  <c:v>3.6397023046641171E-2</c:v>
                </c:pt>
                <c:pt idx="1">
                  <c:v>1.8198035850610559</c:v>
                </c:pt>
                <c:pt idx="2">
                  <c:v>2.1837391768065491</c:v>
                </c:pt>
                <c:pt idx="3">
                  <c:v>2.5476610641220616</c:v>
                </c:pt>
                <c:pt idx="4">
                  <c:v>2.9115669631534327</c:v>
                </c:pt>
                <c:pt idx="5">
                  <c:v>3.275454590146301</c:v>
                </c:pt>
                <c:pt idx="6">
                  <c:v>3.6393216614617794</c:v>
                </c:pt>
                <c:pt idx="7">
                  <c:v>4.0031658935894372</c:v>
                </c:pt>
                <c:pt idx="8">
                  <c:v>4.3669850031625241</c:v>
                </c:pt>
                <c:pt idx="9">
                  <c:v>4.7307767069715103</c:v>
                </c:pt>
                <c:pt idx="10">
                  <c:v>5.0945387219794185</c:v>
                </c:pt>
                <c:pt idx="11">
                  <c:v>5.458268765335017</c:v>
                </c:pt>
                <c:pt idx="12">
                  <c:v>5.8219645543880363</c:v>
                </c:pt>
                <c:pt idx="13">
                  <c:v>6.1856238067032878</c:v>
                </c:pt>
                <c:pt idx="14">
                  <c:v>6.5492442400745867</c:v>
                </c:pt>
                <c:pt idx="15">
                  <c:v>6.912823572539466</c:v>
                </c:pt>
                <c:pt idx="16">
                  <c:v>7.2763595223934621</c:v>
                </c:pt>
                <c:pt idx="17">
                  <c:v>7.6398498082044091</c:v>
                </c:pt>
                <c:pt idx="18">
                  <c:v>8.0032921488264623</c:v>
                </c:pt>
                <c:pt idx="19">
                  <c:v>8.3666842634149088</c:v>
                </c:pt>
                <c:pt idx="20">
                  <c:v>8.7300238714401388</c:v>
                </c:pt>
                <c:pt idx="21">
                  <c:v>9.0933086927021129</c:v>
                </c:pt>
                <c:pt idx="22">
                  <c:v>9.4565364473445594</c:v>
                </c:pt>
                <c:pt idx="23">
                  <c:v>9.8197048558693574</c:v>
                </c:pt>
                <c:pt idx="24">
                  <c:v>10.182811639150881</c:v>
                </c:pt>
                <c:pt idx="25">
                  <c:v>10.545854518450032</c:v>
                </c:pt>
                <c:pt idx="26">
                  <c:v>10.908831215429078</c:v>
                </c:pt>
                <c:pt idx="27">
                  <c:v>11.271739452165326</c:v>
                </c:pt>
                <c:pt idx="28">
                  <c:v>11.634576951165933</c:v>
                </c:pt>
                <c:pt idx="29">
                  <c:v>11.997341435381838</c:v>
                </c:pt>
                <c:pt idx="30">
                  <c:v>12.360030628222336</c:v>
                </c:pt>
                <c:pt idx="31">
                  <c:v>12.722642253569012</c:v>
                </c:pt>
                <c:pt idx="32">
                  <c:v>13.085174035790484</c:v>
                </c:pt>
                <c:pt idx="33">
                  <c:v>13.447623699756249</c:v>
                </c:pt>
                <c:pt idx="34">
                  <c:v>13.809988970851274</c:v>
                </c:pt>
                <c:pt idx="35">
                  <c:v>14.172267574990098</c:v>
                </c:pt>
                <c:pt idx="36">
                  <c:v>14.534457238631138</c:v>
                </c:pt>
                <c:pt idx="37">
                  <c:v>14.896555688791022</c:v>
                </c:pt>
                <c:pt idx="38">
                  <c:v>15.258560653058709</c:v>
                </c:pt>
                <c:pt idx="39">
                  <c:v>15.620469859610006</c:v>
                </c:pt>
                <c:pt idx="40">
                  <c:v>15.982281037221497</c:v>
                </c:pt>
                <c:pt idx="41">
                  <c:v>16.343991915285034</c:v>
                </c:pt>
                <c:pt idx="42">
                  <c:v>16.705600223821961</c:v>
                </c:pt>
                <c:pt idx="43">
                  <c:v>17.067103693497216</c:v>
                </c:pt>
                <c:pt idx="44">
                  <c:v>17.428500055633751</c:v>
                </c:pt>
                <c:pt idx="45">
                  <c:v>17.789787042226703</c:v>
                </c:pt>
                <c:pt idx="46">
                  <c:v>18.150962385957499</c:v>
                </c:pt>
                <c:pt idx="47">
                  <c:v>18.512023820208295</c:v>
                </c:pt>
                <c:pt idx="48">
                  <c:v>18.872969079076132</c:v>
                </c:pt>
                <c:pt idx="49">
                  <c:v>19.233795897387051</c:v>
                </c:pt>
                <c:pt idx="50">
                  <c:v>19.594502010710407</c:v>
                </c:pt>
                <c:pt idx="51">
                  <c:v>19.955085155373094</c:v>
                </c:pt>
                <c:pt idx="52">
                  <c:v>20.315543068473708</c:v>
                </c:pt>
                <c:pt idx="53">
                  <c:v>20.675873487896705</c:v>
                </c:pt>
                <c:pt idx="54">
                  <c:v>21.036074152326687</c:v>
                </c:pt>
                <c:pt idx="55">
                  <c:v>21.396142801262595</c:v>
                </c:pt>
                <c:pt idx="56">
                  <c:v>21.756077175031823</c:v>
                </c:pt>
                <c:pt idx="57">
                  <c:v>22.115875014804381</c:v>
                </c:pt>
                <c:pt idx="58">
                  <c:v>22.475534062607185</c:v>
                </c:pt>
                <c:pt idx="59">
                  <c:v>22.835052061338164</c:v>
                </c:pt>
                <c:pt idx="60">
                  <c:v>23.194426754780405</c:v>
                </c:pt>
                <c:pt idx="61">
                  <c:v>23.553655887616319</c:v>
                </c:pt>
                <c:pt idx="62">
                  <c:v>23.912737205441857</c:v>
                </c:pt>
                <c:pt idx="63">
                  <c:v>24.271668454780507</c:v>
                </c:pt>
                <c:pt idx="64">
                  <c:v>24.63044738309766</c:v>
                </c:pt>
                <c:pt idx="65">
                  <c:v>24.989071738814584</c:v>
                </c:pt>
                <c:pt idx="66">
                  <c:v>25.347539271322503</c:v>
                </c:pt>
                <c:pt idx="67">
                  <c:v>25.705847730996965</c:v>
                </c:pt>
                <c:pt idx="68">
                  <c:v>26.063994869211683</c:v>
                </c:pt>
                <c:pt idx="69">
                  <c:v>26.421978438352834</c:v>
                </c:pt>
                <c:pt idx="70">
                  <c:v>26.779796191833082</c:v>
                </c:pt>
                <c:pt idx="71">
                  <c:v>27.137445884105695</c:v>
                </c:pt>
                <c:pt idx="72">
                  <c:v>27.49492527067865</c:v>
                </c:pt>
                <c:pt idx="73">
                  <c:v>27.852232108128671</c:v>
                </c:pt>
                <c:pt idx="74">
                  <c:v>28.209364154115384</c:v>
                </c:pt>
                <c:pt idx="75">
                  <c:v>28.566319167395353</c:v>
                </c:pt>
                <c:pt idx="76">
                  <c:v>28.923094907836109</c:v>
                </c:pt>
                <c:pt idx="77">
                  <c:v>29.279689136430235</c:v>
                </c:pt>
                <c:pt idx="78">
                  <c:v>29.636099615309476</c:v>
                </c:pt>
                <c:pt idx="79">
                  <c:v>29.992324107758652</c:v>
                </c:pt>
                <c:pt idx="80">
                  <c:v>30.348360378229863</c:v>
                </c:pt>
                <c:pt idx="81">
                  <c:v>30.704206192356363</c:v>
                </c:pt>
                <c:pt idx="82">
                  <c:v>31.059859316966648</c:v>
                </c:pt>
                <c:pt idx="83">
                  <c:v>31.415317520098512</c:v>
                </c:pt>
                <c:pt idx="84">
                  <c:v>31.770578571012976</c:v>
                </c:pt>
                <c:pt idx="85">
                  <c:v>32.125640240208348</c:v>
                </c:pt>
                <c:pt idx="86">
                  <c:v>32.480500299434148</c:v>
                </c:pt>
                <c:pt idx="87">
                  <c:v>32.835156521705201</c:v>
                </c:pt>
                <c:pt idx="88">
                  <c:v>33.189606681315503</c:v>
                </c:pt>
                <c:pt idx="89">
                  <c:v>33.543848553852222</c:v>
                </c:pt>
                <c:pt idx="90">
                  <c:v>33.897879916209682</c:v>
                </c:pt>
                <c:pt idx="91">
                  <c:v>34.251698546603322</c:v>
                </c:pt>
                <c:pt idx="92">
                  <c:v>34.605302224583575</c:v>
                </c:pt>
                <c:pt idx="93">
                  <c:v>34.958688731049882</c:v>
                </c:pt>
                <c:pt idx="94">
                  <c:v>35.311855848264535</c:v>
                </c:pt>
                <c:pt idx="95">
                  <c:v>35.664801359866715</c:v>
                </c:pt>
                <c:pt idx="96">
                  <c:v>36.01752305088624</c:v>
                </c:pt>
                <c:pt idx="97">
                  <c:v>36.370018707757616</c:v>
                </c:pt>
                <c:pt idx="98">
                  <c:v>36.722286118333834</c:v>
                </c:pt>
                <c:pt idx="99">
                  <c:v>37.074323071900317</c:v>
                </c:pt>
                <c:pt idx="100">
                  <c:v>37.426127359188698</c:v>
                </c:pt>
                <c:pt idx="101">
                  <c:v>37.777696772390826</c:v>
                </c:pt>
                <c:pt idx="102">
                  <c:v>38.129029105172485</c:v>
                </c:pt>
                <c:pt idx="103">
                  <c:v>38.480122152687322</c:v>
                </c:pt>
                <c:pt idx="104">
                  <c:v>38.83097371159063</c:v>
                </c:pt>
                <c:pt idx="105">
                  <c:v>39.181581580053283</c:v>
                </c:pt>
                <c:pt idx="106">
                  <c:v>39.531943557775342</c:v>
                </c:pt>
                <c:pt idx="107">
                  <c:v>39.882057446000161</c:v>
                </c:pt>
                <c:pt idx="108">
                  <c:v>40.231921047527884</c:v>
                </c:pt>
                <c:pt idx="109">
                  <c:v>40.581532166729446</c:v>
                </c:pt>
                <c:pt idx="110">
                  <c:v>40.930888609560263</c:v>
                </c:pt>
                <c:pt idx="111">
                  <c:v>41.279988183573984</c:v>
                </c:pt>
                <c:pt idx="112">
                  <c:v>41.628828697936363</c:v>
                </c:pt>
                <c:pt idx="113">
                  <c:v>41.977407963438836</c:v>
                </c:pt>
                <c:pt idx="114">
                  <c:v>42.325723792512392</c:v>
                </c:pt>
                <c:pt idx="115">
                  <c:v>42.673773999241277</c:v>
                </c:pt>
                <c:pt idx="116">
                  <c:v>43.021556399376664</c:v>
                </c:pt>
                <c:pt idx="117">
                  <c:v>43.369068810350406</c:v>
                </c:pt>
                <c:pt idx="118">
                  <c:v>43.716309051288732</c:v>
                </c:pt>
                <c:pt idx="119">
                  <c:v>44.063274943025888</c:v>
                </c:pt>
                <c:pt idx="120">
                  <c:v>44.409964308117871</c:v>
                </c:pt>
                <c:pt idx="121">
                  <c:v>44.756374970856079</c:v>
                </c:pt>
                <c:pt idx="122">
                  <c:v>45.102504757280919</c:v>
                </c:pt>
                <c:pt idx="123">
                  <c:v>45.448351495195524</c:v>
                </c:pt>
                <c:pt idx="124">
                  <c:v>45.793913014179303</c:v>
                </c:pt>
                <c:pt idx="125">
                  <c:v>46.139187145601646</c:v>
                </c:pt>
                <c:pt idx="126">
                  <c:v>46.484171722635466</c:v>
                </c:pt>
                <c:pt idx="127">
                  <c:v>46.828864580270832</c:v>
                </c:pt>
                <c:pt idx="128">
                  <c:v>47.173263555328582</c:v>
                </c:pt>
                <c:pt idx="129">
                  <c:v>47.517366486473797</c:v>
                </c:pt>
                <c:pt idx="130">
                  <c:v>47.861171214229493</c:v>
                </c:pt>
                <c:pt idx="131">
                  <c:v>48.20467558099007</c:v>
                </c:pt>
                <c:pt idx="132">
                  <c:v>48.547877431034912</c:v>
                </c:pt>
                <c:pt idx="133">
                  <c:v>48.890774610541918</c:v>
                </c:pt>
                <c:pt idx="134">
                  <c:v>49.233364967600991</c:v>
                </c:pt>
                <c:pt idx="135">
                  <c:v>49.575646352227494</c:v>
                </c:pt>
                <c:pt idx="136">
                  <c:v>49.917616616375895</c:v>
                </c:pt>
                <c:pt idx="137">
                  <c:v>50.259273613953084</c:v>
                </c:pt>
                <c:pt idx="138">
                  <c:v>50.600615200831918</c:v>
                </c:pt>
                <c:pt idx="139">
                  <c:v>50.941639234864709</c:v>
                </c:pt>
                <c:pt idx="140">
                  <c:v>51.282343575896547</c:v>
                </c:pt>
                <c:pt idx="141">
                  <c:v>51.622726085778929</c:v>
                </c:pt>
                <c:pt idx="142">
                  <c:v>51.962784628382913</c:v>
                </c:pt>
                <c:pt idx="143">
                  <c:v>52.302517069612804</c:v>
                </c:pt>
                <c:pt idx="144">
                  <c:v>52.641921277419314</c:v>
                </c:pt>
                <c:pt idx="145">
                  <c:v>52.980995121813116</c:v>
                </c:pt>
                <c:pt idx="146">
                  <c:v>53.31973647487807</c:v>
                </c:pt>
                <c:pt idx="147">
                  <c:v>53.658143210784687</c:v>
                </c:pt>
                <c:pt idx="148">
                  <c:v>53.996213205803421</c:v>
                </c:pt>
                <c:pt idx="149">
                  <c:v>54.333944338317934</c:v>
                </c:pt>
                <c:pt idx="150">
                  <c:v>54.671334488838603</c:v>
                </c:pt>
                <c:pt idx="151">
                  <c:v>55.008381540015591</c:v>
                </c:pt>
                <c:pt idx="152">
                  <c:v>55.345083376652276</c:v>
                </c:pt>
                <c:pt idx="153">
                  <c:v>55.681437885718502</c:v>
                </c:pt>
                <c:pt idx="154">
                  <c:v>56.017442956363794</c:v>
                </c:pt>
                <c:pt idx="155">
                  <c:v>56.353096479930684</c:v>
                </c:pt>
                <c:pt idx="156">
                  <c:v>56.688396349967853</c:v>
                </c:pt>
                <c:pt idx="157">
                  <c:v>57.023340462243439</c:v>
                </c:pt>
                <c:pt idx="158">
                  <c:v>57.357926714758115</c:v>
                </c:pt>
                <c:pt idx="159">
                  <c:v>57.692153007758492</c:v>
                </c:pt>
                <c:pt idx="160">
                  <c:v>58.026017243750047</c:v>
                </c:pt>
                <c:pt idx="161">
                  <c:v>58.359517327510503</c:v>
                </c:pt>
                <c:pt idx="162">
                  <c:v>58.692651166102806</c:v>
                </c:pt>
                <c:pt idx="163">
                  <c:v>59.02541666888839</c:v>
                </c:pt>
                <c:pt idx="164">
                  <c:v>59.357811747540211</c:v>
                </c:pt>
                <c:pt idx="165">
                  <c:v>59.689834316055915</c:v>
                </c:pt>
                <c:pt idx="166">
                  <c:v>60.021482290770884</c:v>
                </c:pt>
                <c:pt idx="167">
                  <c:v>60.352753590371314</c:v>
                </c:pt>
                <c:pt idx="168">
                  <c:v>60.683646135907296</c:v>
                </c:pt>
                <c:pt idx="169">
                  <c:v>61.014157850805887</c:v>
                </c:pt>
                <c:pt idx="170">
                  <c:v>61.344286660884073</c:v>
                </c:pt>
                <c:pt idx="171">
                  <c:v>61.674030494361851</c:v>
                </c:pt>
                <c:pt idx="172">
                  <c:v>62.003387281875185</c:v>
                </c:pt>
                <c:pt idx="173">
                  <c:v>62.332354956489041</c:v>
                </c:pt>
                <c:pt idx="174">
                  <c:v>62.66093145371029</c:v>
                </c:pt>
                <c:pt idx="175">
                  <c:v>62.989114711500733</c:v>
                </c:pt>
                <c:pt idx="176">
                  <c:v>63.316902670289991</c:v>
                </c:pt>
                <c:pt idx="177">
                  <c:v>63.644293272988506</c:v>
                </c:pt>
                <c:pt idx="178">
                  <c:v>63.971284465000295</c:v>
                </c:pt>
                <c:pt idx="179">
                  <c:v>64.297874194236073</c:v>
                </c:pt>
                <c:pt idx="180">
                  <c:v>64.624060411125853</c:v>
                </c:pt>
                <c:pt idx="181">
                  <c:v>64.949841068632153</c:v>
                </c:pt>
                <c:pt idx="182">
                  <c:v>65.27521412226244</c:v>
                </c:pt>
                <c:pt idx="183">
                  <c:v>65.60017753008232</c:v>
                </c:pt>
                <c:pt idx="184">
                  <c:v>65.924729252728142</c:v>
                </c:pt>
                <c:pt idx="185">
                  <c:v>66.248867253419832</c:v>
                </c:pt>
                <c:pt idx="186">
                  <c:v>66.572589497973752</c:v>
                </c:pt>
                <c:pt idx="187">
                  <c:v>66.895893954815392</c:v>
                </c:pt>
                <c:pt idx="188">
                  <c:v>67.218778594992159</c:v>
                </c:pt>
                <c:pt idx="189">
                  <c:v>67.541241392186038</c:v>
                </c:pt>
                <c:pt idx="190">
                  <c:v>67.863280322726396</c:v>
                </c:pt>
                <c:pt idx="191">
                  <c:v>68.184893365602662</c:v>
                </c:pt>
                <c:pt idx="192">
                  <c:v>68.506078502476996</c:v>
                </c:pt>
                <c:pt idx="193">
                  <c:v>68.826833717696914</c:v>
                </c:pt>
                <c:pt idx="194">
                  <c:v>69.147156998308034</c:v>
                </c:pt>
                <c:pt idx="195">
                  <c:v>69.467046334066595</c:v>
                </c:pt>
                <c:pt idx="196">
                  <c:v>69.786499717452187</c:v>
                </c:pt>
                <c:pt idx="197">
                  <c:v>70.10551514368025</c:v>
                </c:pt>
                <c:pt idx="198">
                  <c:v>70.424090610714742</c:v>
                </c:pt>
                <c:pt idx="199">
                  <c:v>70.742224119280621</c:v>
                </c:pt>
                <c:pt idx="200">
                  <c:v>71.059913672876462</c:v>
                </c:pt>
                <c:pt idx="201">
                  <c:v>71.377157277786949</c:v>
                </c:pt>
                <c:pt idx="202">
                  <c:v>71.69395294309534</c:v>
                </c:pt>
                <c:pt idx="203">
                  <c:v>72.010298680696081</c:v>
                </c:pt>
                <c:pt idx="204">
                  <c:v>72.326192505307219</c:v>
                </c:pt>
                <c:pt idx="205">
                  <c:v>72.641632434482858</c:v>
                </c:pt>
                <c:pt idx="206">
                  <c:v>72.956616488625514</c:v>
                </c:pt>
                <c:pt idx="207">
                  <c:v>73.271142690998701</c:v>
                </c:pt>
                <c:pt idx="208">
                  <c:v>73.585209067739299</c:v>
                </c:pt>
                <c:pt idx="209">
                  <c:v>73.898813647869801</c:v>
                </c:pt>
                <c:pt idx="210">
                  <c:v>74.21195446331086</c:v>
                </c:pt>
                <c:pt idx="211">
                  <c:v>74.524629548893543</c:v>
                </c:pt>
                <c:pt idx="212">
                  <c:v>74.836836942371647</c:v>
                </c:pt>
                <c:pt idx="213">
                  <c:v>75.148574684434138</c:v>
                </c:pt>
                <c:pt idx="214">
                  <c:v>75.459840818717282</c:v>
                </c:pt>
                <c:pt idx="215">
                  <c:v>75.770633391817</c:v>
                </c:pt>
                <c:pt idx="216">
                  <c:v>76.080950453301199</c:v>
                </c:pt>
                <c:pt idx="217">
                  <c:v>76.390790055721851</c:v>
                </c:pt>
                <c:pt idx="218">
                  <c:v>76.700150254627417</c:v>
                </c:pt>
                <c:pt idx="219">
                  <c:v>77.009029108574779</c:v>
                </c:pt>
                <c:pt idx="220">
                  <c:v>77.317424679141723</c:v>
                </c:pt>
                <c:pt idx="221">
                  <c:v>77.625335030938899</c:v>
                </c:pt>
                <c:pt idx="222">
                  <c:v>77.93275823162206</c:v>
                </c:pt>
                <c:pt idx="223">
                  <c:v>78.239692351904139</c:v>
                </c:pt>
                <c:pt idx="224">
                  <c:v>78.54613546556736</c:v>
                </c:pt>
                <c:pt idx="225">
                  <c:v>78.85208564947537</c:v>
                </c:pt>
                <c:pt idx="226">
                  <c:v>79.157540983585264</c:v>
                </c:pt>
                <c:pt idx="227">
                  <c:v>79.462499550959706</c:v>
                </c:pt>
                <c:pt idx="228">
                  <c:v>79.766959437778837</c:v>
                </c:pt>
                <c:pt idx="229">
                  <c:v>80.070918733352343</c:v>
                </c:pt>
                <c:pt idx="230">
                  <c:v>80.374375530131545</c:v>
                </c:pt>
                <c:pt idx="231">
                  <c:v>80.677327923721208</c:v>
                </c:pt>
                <c:pt idx="232">
                  <c:v>80.979774012891568</c:v>
                </c:pt>
                <c:pt idx="233">
                  <c:v>81.281711899590306</c:v>
                </c:pt>
                <c:pt idx="234">
                  <c:v>81.583139688954375</c:v>
                </c:pt>
                <c:pt idx="235">
                  <c:v>81.884055489321952</c:v>
                </c:pt>
                <c:pt idx="236">
                  <c:v>82.184457412244271</c:v>
                </c:pt>
                <c:pt idx="237">
                  <c:v>82.484343572497508</c:v>
                </c:pt>
                <c:pt idx="238">
                  <c:v>82.78371208809456</c:v>
                </c:pt>
                <c:pt idx="239">
                  <c:v>83.082561080296969</c:v>
                </c:pt>
                <c:pt idx="240">
                  <c:v>83.380888673626558</c:v>
                </c:pt>
                <c:pt idx="241">
                  <c:v>83.678692995877341</c:v>
                </c:pt>
                <c:pt idx="242">
                  <c:v>83.975972178127151</c:v>
                </c:pt>
                <c:pt idx="243">
                  <c:v>84.272724354749457</c:v>
                </c:pt>
                <c:pt idx="244">
                  <c:v>84.568947663425021</c:v>
                </c:pt>
                <c:pt idx="245">
                  <c:v>84.864640245153652</c:v>
                </c:pt>
                <c:pt idx="246">
                  <c:v>85.159800244265796</c:v>
                </c:pt>
                <c:pt idx="247">
                  <c:v>85.454425808434209</c:v>
                </c:pt>
                <c:pt idx="248">
                  <c:v>85.748515088685579</c:v>
                </c:pt>
                <c:pt idx="249">
                  <c:v>86.042066239412179</c:v>
                </c:pt>
                <c:pt idx="250">
                  <c:v>86.335077418383349</c:v>
                </c:pt>
                <c:pt idx="251">
                  <c:v>86.627546786757151</c:v>
                </c:pt>
                <c:pt idx="252">
                  <c:v>86.919472509091861</c:v>
                </c:pt>
                <c:pt idx="253">
                  <c:v>87.210852753357486</c:v>
                </c:pt>
                <c:pt idx="254">
                  <c:v>87.50168569094734</c:v>
                </c:pt>
                <c:pt idx="255">
                  <c:v>87.791969496689333</c:v>
                </c:pt>
                <c:pt idx="256">
                  <c:v>88.081702348857675</c:v>
                </c:pt>
                <c:pt idx="257">
                  <c:v>88.370882429184078</c:v>
                </c:pt>
                <c:pt idx="258">
                  <c:v>88.659507922869338</c:v>
                </c:pt>
                <c:pt idx="259">
                  <c:v>88.947577018594643</c:v>
                </c:pt>
                <c:pt idx="260">
                  <c:v>89.235087908532876</c:v>
                </c:pt>
                <c:pt idx="261">
                  <c:v>89.522038788360149</c:v>
                </c:pt>
                <c:pt idx="262">
                  <c:v>89.808427857266963</c:v>
                </c:pt>
                <c:pt idx="263">
                  <c:v>90.094253317969532</c:v>
                </c:pt>
                <c:pt idx="264">
                  <c:v>90.379513376721135</c:v>
                </c:pt>
                <c:pt idx="265">
                  <c:v>90.664206243323306</c:v>
                </c:pt>
                <c:pt idx="266">
                  <c:v>90.94833013113707</c:v>
                </c:pt>
                <c:pt idx="267">
                  <c:v>91.231883257094239</c:v>
                </c:pt>
                <c:pt idx="268">
                  <c:v>91.51486384170849</c:v>
                </c:pt>
                <c:pt idx="269">
                  <c:v>91.797270109086568</c:v>
                </c:pt>
                <c:pt idx="270">
                  <c:v>92.079100286939507</c:v>
                </c:pt>
                <c:pt idx="271">
                  <c:v>92.360352606593622</c:v>
                </c:pt>
                <c:pt idx="272">
                  <c:v>92.641025303001712</c:v>
                </c:pt>
                <c:pt idx="273">
                  <c:v>92.921116614754084</c:v>
                </c:pt>
                <c:pt idx="274">
                  <c:v>93.200624784089655</c:v>
                </c:pt>
                <c:pt idx="275">
                  <c:v>93.479548056906921</c:v>
                </c:pt>
                <c:pt idx="276">
                  <c:v>93.757884682775014</c:v>
                </c:pt>
                <c:pt idx="277">
                  <c:v>94.035632914944671</c:v>
                </c:pt>
                <c:pt idx="278">
                  <c:v>94.312791010359163</c:v>
                </c:pt>
                <c:pt idx="279">
                  <c:v>94.589357229665282</c:v>
                </c:pt>
                <c:pt idx="280">
                  <c:v>94.865329837224294</c:v>
                </c:pt>
                <c:pt idx="281">
                  <c:v>95.140707101122715</c:v>
                </c:pt>
                <c:pt idx="282">
                  <c:v>95.415487293183219</c:v>
                </c:pt>
                <c:pt idx="283">
                  <c:v>95.689668688975587</c:v>
                </c:pt>
                <c:pt idx="284">
                  <c:v>95.963249567827361</c:v>
                </c:pt>
                <c:pt idx="285">
                  <c:v>96.23622821283486</c:v>
                </c:pt>
                <c:pt idx="286">
                  <c:v>96.508602910873677</c:v>
                </c:pt>
                <c:pt idx="287">
                  <c:v>96.780371952609627</c:v>
                </c:pt>
                <c:pt idx="288">
                  <c:v>97.051533632509503</c:v>
                </c:pt>
                <c:pt idx="289">
                  <c:v>97.322086248851591</c:v>
                </c:pt>
                <c:pt idx="290">
                  <c:v>97.592028103736538</c:v>
                </c:pt>
                <c:pt idx="291">
                  <c:v>97.861357503097864</c:v>
                </c:pt>
                <c:pt idx="292">
                  <c:v>98.130072756712735</c:v>
                </c:pt>
                <c:pt idx="293">
                  <c:v>98.39817217821242</c:v>
                </c:pt>
                <c:pt idx="294">
                  <c:v>98.66565408509301</c:v>
                </c:pt>
                <c:pt idx="295">
                  <c:v>98.932516798725871</c:v>
                </c:pt>
                <c:pt idx="296">
                  <c:v>99.198758644368212</c:v>
                </c:pt>
                <c:pt idx="297">
                  <c:v>99.464377951173674</c:v>
                </c:pt>
                <c:pt idx="298">
                  <c:v>99.729373052202689</c:v>
                </c:pt>
                <c:pt idx="299">
                  <c:v>99.993742284433026</c:v>
                </c:pt>
                <c:pt idx="300">
                  <c:v>100.25748398877016</c:v>
                </c:pt>
                <c:pt idx="301">
                  <c:v>100.52059651005779</c:v>
                </c:pt>
                <c:pt idx="302">
                  <c:v>100.78307819708809</c:v>
                </c:pt>
                <c:pt idx="303">
                  <c:v>101.04492740261222</c:v>
                </c:pt>
                <c:pt idx="304">
                  <c:v>101.30614248335051</c:v>
                </c:pt>
                <c:pt idx="305">
                  <c:v>101.56672180000291</c:v>
                </c:pt>
                <c:pt idx="306">
                  <c:v>101.82666371725918</c:v>
                </c:pt>
                <c:pt idx="307">
                  <c:v>102.0859666038092</c:v>
                </c:pt>
                <c:pt idx="308">
                  <c:v>102.34462883235319</c:v>
                </c:pt>
                <c:pt idx="309">
                  <c:v>102.60264877961195</c:v>
                </c:pt>
                <c:pt idx="310">
                  <c:v>102.86002482633702</c:v>
                </c:pt>
                <c:pt idx="311">
                  <c:v>103.11675535732083</c:v>
                </c:pt>
                <c:pt idx="312">
                  <c:v>103.37283876140684</c:v>
                </c:pt>
                <c:pt idx="313">
                  <c:v>103.62827343149975</c:v>
                </c:pt>
                <c:pt idx="314">
                  <c:v>103.88305776457537</c:v>
                </c:pt>
                <c:pt idx="315">
                  <c:v>104.13719016169098</c:v>
                </c:pt>
                <c:pt idx="316">
                  <c:v>104.390669027995</c:v>
                </c:pt>
                <c:pt idx="317">
                  <c:v>104.64349277273739</c:v>
                </c:pt>
                <c:pt idx="318">
                  <c:v>104.89565980927927</c:v>
                </c:pt>
                <c:pt idx="319">
                  <c:v>105.14716855510312</c:v>
                </c:pt>
                <c:pt idx="320">
                  <c:v>105.39801743182271</c:v>
                </c:pt>
                <c:pt idx="321">
                  <c:v>105.6482048651928</c:v>
                </c:pt>
                <c:pt idx="322">
                  <c:v>105.8977292851192</c:v>
                </c:pt>
                <c:pt idx="323">
                  <c:v>106.14658912566861</c:v>
                </c:pt>
                <c:pt idx="324">
                  <c:v>106.39478282507837</c:v>
                </c:pt>
                <c:pt idx="325">
                  <c:v>106.64230882576631</c:v>
                </c:pt>
                <c:pt idx="326">
                  <c:v>106.88916557434057</c:v>
                </c:pt>
                <c:pt idx="327">
                  <c:v>107.13535152160919</c:v>
                </c:pt>
                <c:pt idx="328">
                  <c:v>107.38086512259005</c:v>
                </c:pt>
                <c:pt idx="329">
                  <c:v>107.6257048365204</c:v>
                </c:pt>
                <c:pt idx="330">
                  <c:v>107.86986912686655</c:v>
                </c:pt>
                <c:pt idx="331">
                  <c:v>108.11335646133364</c:v>
                </c:pt>
                <c:pt idx="332">
                  <c:v>108.35616531187506</c:v>
                </c:pt>
                <c:pt idx="333">
                  <c:v>108.59829415470223</c:v>
                </c:pt>
                <c:pt idx="334">
                  <c:v>108.83974147029402</c:v>
                </c:pt>
                <c:pt idx="335">
                  <c:v>109.08050574340635</c:v>
                </c:pt>
                <c:pt idx="336">
                  <c:v>109.32058546308173</c:v>
                </c:pt>
                <c:pt idx="337">
                  <c:v>109.5599791226586</c:v>
                </c:pt>
                <c:pt idx="338">
                  <c:v>109.79868521978104</c:v>
                </c:pt>
                <c:pt idx="339">
                  <c:v>110.03670225640793</c:v>
                </c:pt>
                <c:pt idx="340">
                  <c:v>110.27402873882251</c:v>
                </c:pt>
                <c:pt idx="341">
                  <c:v>110.51066317764169</c:v>
                </c:pt>
                <c:pt idx="342">
                  <c:v>110.74660408782542</c:v>
                </c:pt>
                <c:pt idx="343">
                  <c:v>110.98184998868605</c:v>
                </c:pt>
                <c:pt idx="344">
                  <c:v>111.21639940389754</c:v>
                </c:pt>
                <c:pt idx="345">
                  <c:v>111.45025086150477</c:v>
                </c:pt>
                <c:pt idx="346">
                  <c:v>111.68340289393279</c:v>
                </c:pt>
                <c:pt idx="347">
                  <c:v>111.915854037996</c:v>
                </c:pt>
                <c:pt idx="348">
                  <c:v>112.14760283490732</c:v>
                </c:pt>
                <c:pt idx="349">
                  <c:v>112.37864783028742</c:v>
                </c:pt>
                <c:pt idx="350">
                  <c:v>112.6089875741738</c:v>
                </c:pt>
                <c:pt idx="351">
                  <c:v>112.83862062102978</c:v>
                </c:pt>
                <c:pt idx="352">
                  <c:v>113.06754552975383</c:v>
                </c:pt>
                <c:pt idx="353">
                  <c:v>113.29576086368837</c:v>
                </c:pt>
                <c:pt idx="354">
                  <c:v>113.5232651906289</c:v>
                </c:pt>
                <c:pt idx="355">
                  <c:v>113.75005708283297</c:v>
                </c:pt>
                <c:pt idx="356">
                  <c:v>113.97613511702913</c:v>
                </c:pt>
                <c:pt idx="357">
                  <c:v>114.20149787442585</c:v>
                </c:pt>
                <c:pt idx="358">
                  <c:v>114.42614394072049</c:v>
                </c:pt>
                <c:pt idx="359">
                  <c:v>114.6500719061081</c:v>
                </c:pt>
                <c:pt idx="360">
                  <c:v>114.8732803652903</c:v>
                </c:pt>
                <c:pt idx="361">
                  <c:v>115.09576791748408</c:v>
                </c:pt>
                <c:pt idx="362">
                  <c:v>115.31753316643064</c:v>
                </c:pt>
                <c:pt idx="363">
                  <c:v>115.53857472040404</c:v>
                </c:pt>
                <c:pt idx="364">
                  <c:v>115.7588911922201</c:v>
                </c:pt>
                <c:pt idx="365">
                  <c:v>115.97848119924501</c:v>
                </c:pt>
                <c:pt idx="366">
                  <c:v>116.19734336340396</c:v>
                </c:pt>
                <c:pt idx="367">
                  <c:v>116.41547631118991</c:v>
                </c:pt>
                <c:pt idx="368">
                  <c:v>116.63287867367201</c:v>
                </c:pt>
                <c:pt idx="369">
                  <c:v>116.84954908650451</c:v>
                </c:pt>
                <c:pt idx="370">
                  <c:v>117.06548618993506</c:v>
                </c:pt>
                <c:pt idx="371">
                  <c:v>117.28068862881319</c:v>
                </c:pt>
                <c:pt idx="372">
                  <c:v>117.49515505259916</c:v>
                </c:pt>
                <c:pt idx="373">
                  <c:v>117.70888411537209</c:v>
                </c:pt>
                <c:pt idx="374">
                  <c:v>117.92187447583854</c:v>
                </c:pt>
                <c:pt idx="375">
                  <c:v>118.13412479734095</c:v>
                </c:pt>
                <c:pt idx="376">
                  <c:v>118.345633747866</c:v>
                </c:pt>
                <c:pt idx="377">
                  <c:v>118.55640000005297</c:v>
                </c:pt>
                <c:pt idx="378">
                  <c:v>118.76642223120206</c:v>
                </c:pt>
                <c:pt idx="379">
                  <c:v>118.97569912328272</c:v>
                </c:pt>
                <c:pt idx="380">
                  <c:v>119.18422936294188</c:v>
                </c:pt>
                <c:pt idx="381">
                  <c:v>119.39201164151223</c:v>
                </c:pt>
                <c:pt idx="382">
                  <c:v>119.59904465502044</c:v>
                </c:pt>
                <c:pt idx="383">
                  <c:v>119.80532710419524</c:v>
                </c:pt>
                <c:pt idx="384">
                  <c:v>120.01085769447579</c:v>
                </c:pt>
                <c:pt idx="385">
                  <c:v>120.21563513601951</c:v>
                </c:pt>
                <c:pt idx="386">
                  <c:v>120.41965814371049</c:v>
                </c:pt>
                <c:pt idx="387">
                  <c:v>120.6229254371673</c:v>
                </c:pt>
                <c:pt idx="388">
                  <c:v>120.82543574075112</c:v>
                </c:pt>
                <c:pt idx="389">
                  <c:v>121.02718778357382</c:v>
                </c:pt>
                <c:pt idx="390">
                  <c:v>121.22818029950579</c:v>
                </c:pt>
                <c:pt idx="391">
                  <c:v>121.42841202718405</c:v>
                </c:pt>
                <c:pt idx="392">
                  <c:v>121.62788171001995</c:v>
                </c:pt>
                <c:pt idx="393">
                  <c:v>121.8265880962073</c:v>
                </c:pt>
                <c:pt idx="394">
                  <c:v>122.02452993873011</c:v>
                </c:pt>
                <c:pt idx="395">
                  <c:v>122.22170599537027</c:v>
                </c:pt>
                <c:pt idx="396">
                  <c:v>122.41811502871569</c:v>
                </c:pt>
                <c:pt idx="397">
                  <c:v>122.6137558061677</c:v>
                </c:pt>
                <c:pt idx="398">
                  <c:v>122.80862709994906</c:v>
                </c:pt>
                <c:pt idx="399">
                  <c:v>123.0027276871115</c:v>
                </c:pt>
                <c:pt idx="400">
                  <c:v>123.19605634954345</c:v>
                </c:pt>
                <c:pt idx="401">
                  <c:v>123.38861187397778</c:v>
                </c:pt>
                <c:pt idx="402">
                  <c:v>123.58039305199912</c:v>
                </c:pt>
                <c:pt idx="403">
                  <c:v>123.7713986800519</c:v>
                </c:pt>
                <c:pt idx="404">
                  <c:v>123.96162755944742</c:v>
                </c:pt>
                <c:pt idx="405">
                  <c:v>124.15107849637175</c:v>
                </c:pt>
                <c:pt idx="406">
                  <c:v>124.33975030189301</c:v>
                </c:pt>
                <c:pt idx="407">
                  <c:v>124.52764179196888</c:v>
                </c:pt>
                <c:pt idx="408">
                  <c:v>124.71475178745406</c:v>
                </c:pt>
                <c:pt idx="409">
                  <c:v>124.90107911410769</c:v>
                </c:pt>
                <c:pt idx="410">
                  <c:v>125.0866226026006</c:v>
                </c:pt>
                <c:pt idx="411">
                  <c:v>125.27138108852283</c:v>
                </c:pt>
                <c:pt idx="412">
                  <c:v>125.45535341239076</c:v>
                </c:pt>
                <c:pt idx="413">
                  <c:v>125.63853841965451</c:v>
                </c:pt>
                <c:pt idx="414">
                  <c:v>125.8209349607051</c:v>
                </c:pt>
                <c:pt idx="415">
                  <c:v>126.00254189088174</c:v>
                </c:pt>
                <c:pt idx="416">
                  <c:v>126.183358070479</c:v>
                </c:pt>
                <c:pt idx="417">
                  <c:v>126.36338236475386</c:v>
                </c:pt>
                <c:pt idx="418">
                  <c:v>126.542613643933</c:v>
                </c:pt>
                <c:pt idx="419">
                  <c:v>126.72105078321971</c:v>
                </c:pt>
                <c:pt idx="420">
                  <c:v>126.89869266280117</c:v>
                </c:pt>
                <c:pt idx="421">
                  <c:v>127.07553816785519</c:v>
                </c:pt>
                <c:pt idx="422">
                  <c:v>127.25158618855751</c:v>
                </c:pt>
                <c:pt idx="423">
                  <c:v>127.42683562008854</c:v>
                </c:pt>
                <c:pt idx="424">
                  <c:v>127.60128536264038</c:v>
                </c:pt>
                <c:pt idx="425">
                  <c:v>127.77493432142377</c:v>
                </c:pt>
                <c:pt idx="426">
                  <c:v>127.94778140667479</c:v>
                </c:pt>
                <c:pt idx="427">
                  <c:v>128.11982553366192</c:v>
                </c:pt>
                <c:pt idx="428">
                  <c:v>128.29106562269277</c:v>
                </c:pt>
                <c:pt idx="429">
                  <c:v>128.46150059912068</c:v>
                </c:pt>
                <c:pt idx="430">
                  <c:v>128.63112939335176</c:v>
                </c:pt>
                <c:pt idx="431">
                  <c:v>128.79995094085137</c:v>
                </c:pt>
                <c:pt idx="432">
                  <c:v>128.96796418215092</c:v>
                </c:pt>
                <c:pt idx="433">
                  <c:v>129.13516806285446</c:v>
                </c:pt>
                <c:pt idx="434">
                  <c:v>129.30156153364535</c:v>
                </c:pt>
                <c:pt idx="435">
                  <c:v>129.4671435502928</c:v>
                </c:pt>
                <c:pt idx="436">
                  <c:v>129.63191307365841</c:v>
                </c:pt>
                <c:pt idx="437">
                  <c:v>129.79586906970286</c:v>
                </c:pt>
                <c:pt idx="438">
                  <c:v>129.95901050949203</c:v>
                </c:pt>
                <c:pt idx="439">
                  <c:v>130.12133636920387</c:v>
                </c:pt>
                <c:pt idx="440">
                  <c:v>130.28284563013463</c:v>
                </c:pt>
                <c:pt idx="441">
                  <c:v>130.44353727870512</c:v>
                </c:pt>
                <c:pt idx="442">
                  <c:v>130.6034103064674</c:v>
                </c:pt>
                <c:pt idx="443">
                  <c:v>130.76246371011078</c:v>
                </c:pt>
                <c:pt idx="444">
                  <c:v>130.92069649146836</c:v>
                </c:pt>
                <c:pt idx="445">
                  <c:v>131.07810765752316</c:v>
                </c:pt>
                <c:pt idx="446">
                  <c:v>131.23469622041438</c:v>
                </c:pt>
                <c:pt idx="447">
                  <c:v>131.39046119744364</c:v>
                </c:pt>
                <c:pt idx="448">
                  <c:v>131.54540161108108</c:v>
                </c:pt>
                <c:pt idx="449">
                  <c:v>131.69951648897151</c:v>
                </c:pt>
                <c:pt idx="450">
                  <c:v>131.85280486394058</c:v>
                </c:pt>
                <c:pt idx="451">
                  <c:v>132.00526577400078</c:v>
                </c:pt>
                <c:pt idx="452">
                  <c:v>132.15689826235752</c:v>
                </c:pt>
                <c:pt idx="453">
                  <c:v>132.30770137741504</c:v>
                </c:pt>
                <c:pt idx="454">
                  <c:v>132.45767417278259</c:v>
                </c:pt>
                <c:pt idx="455">
                  <c:v>132.60681570728005</c:v>
                </c:pt>
                <c:pt idx="456">
                  <c:v>132.75512504494421</c:v>
                </c:pt>
                <c:pt idx="457">
                  <c:v>132.90260125503431</c:v>
                </c:pt>
                <c:pt idx="458">
                  <c:v>133.04924341203812</c:v>
                </c:pt>
                <c:pt idx="459">
                  <c:v>133.19505059567757</c:v>
                </c:pt>
                <c:pt idx="460">
                  <c:v>133.3400218909147</c:v>
                </c:pt>
                <c:pt idx="461">
                  <c:v>133.4841563879572</c:v>
                </c:pt>
                <c:pt idx="462">
                  <c:v>133.62745318226433</c:v>
                </c:pt>
                <c:pt idx="463">
                  <c:v>133.76991137455249</c:v>
                </c:pt>
                <c:pt idx="464">
                  <c:v>133.91153007080078</c:v>
                </c:pt>
                <c:pt idx="465">
                  <c:v>134.05230838225683</c:v>
                </c:pt>
                <c:pt idx="466">
                  <c:v>134.19224542544211</c:v>
                </c:pt>
                <c:pt idx="467">
                  <c:v>134.33134032215776</c:v>
                </c:pt>
                <c:pt idx="468">
                  <c:v>134.46959219948982</c:v>
                </c:pt>
                <c:pt idx="469">
                  <c:v>134.60700018981495</c:v>
                </c:pt>
                <c:pt idx="470">
                  <c:v>134.74356343080566</c:v>
                </c:pt>
                <c:pt idx="471">
                  <c:v>134.879281065436</c:v>
                </c:pt>
                <c:pt idx="472">
                  <c:v>135.01415224198655</c:v>
                </c:pt>
                <c:pt idx="473">
                  <c:v>135.14817611405013</c:v>
                </c:pt>
                <c:pt idx="474">
                  <c:v>135.2813518405369</c:v>
                </c:pt>
                <c:pt idx="475">
                  <c:v>135.41367858567978</c:v>
                </c:pt>
                <c:pt idx="476">
                  <c:v>135.54515551903955</c:v>
                </c:pt>
                <c:pt idx="477">
                  <c:v>135.67578181551013</c:v>
                </c:pt>
                <c:pt idx="478">
                  <c:v>135.80555665532381</c:v>
                </c:pt>
                <c:pt idx="479">
                  <c:v>135.93447922405625</c:v>
                </c:pt>
                <c:pt idx="480">
                  <c:v>136.06254871263181</c:v>
                </c:pt>
                <c:pt idx="481">
                  <c:v>136.18976431732835</c:v>
                </c:pt>
                <c:pt idx="482">
                  <c:v>136.31612523978259</c:v>
                </c:pt>
                <c:pt idx="483">
                  <c:v>136.44163068699484</c:v>
                </c:pt>
                <c:pt idx="484">
                  <c:v>136.5662798713341</c:v>
                </c:pt>
                <c:pt idx="485">
                  <c:v>136.69007201054305</c:v>
                </c:pt>
                <c:pt idx="486">
                  <c:v>136.81300632774284</c:v>
                </c:pt>
                <c:pt idx="487">
                  <c:v>136.93508205143809</c:v>
                </c:pt>
                <c:pt idx="488">
                  <c:v>137.05629841552164</c:v>
                </c:pt>
                <c:pt idx="489">
                  <c:v>137.17665465927936</c:v>
                </c:pt>
                <c:pt idx="490">
                  <c:v>137.29615002739504</c:v>
                </c:pt>
                <c:pt idx="491">
                  <c:v>137.41478376995494</c:v>
                </c:pt>
                <c:pt idx="492">
                  <c:v>137.53255514245265</c:v>
                </c:pt>
                <c:pt idx="493">
                  <c:v>137.64946340579371</c:v>
                </c:pt>
                <c:pt idx="494">
                  <c:v>137.76550782630028</c:v>
                </c:pt>
                <c:pt idx="495">
                  <c:v>137.88068767571565</c:v>
                </c:pt>
                <c:pt idx="496">
                  <c:v>137.99500223120887</c:v>
                </c:pt>
                <c:pt idx="497">
                  <c:v>138.1084507753794</c:v>
                </c:pt>
                <c:pt idx="498">
                  <c:v>138.22103259626138</c:v>
                </c:pt>
                <c:pt idx="499">
                  <c:v>138.33274698732831</c:v>
                </c:pt>
                <c:pt idx="500">
                  <c:v>138.44359324749729</c:v>
                </c:pt>
                <c:pt idx="501">
                  <c:v>138.55357068113361</c:v>
                </c:pt>
                <c:pt idx="502">
                  <c:v>138.66267859805507</c:v>
                </c:pt>
                <c:pt idx="503">
                  <c:v>138.77091631353611</c:v>
                </c:pt>
                <c:pt idx="504">
                  <c:v>138.87828314831245</c:v>
                </c:pt>
                <c:pt idx="505">
                  <c:v>138.98477842858503</c:v>
                </c:pt>
                <c:pt idx="506">
                  <c:v>139.09040148602449</c:v>
                </c:pt>
                <c:pt idx="507">
                  <c:v>139.19515165777517</c:v>
                </c:pt>
                <c:pt idx="508">
                  <c:v>139.29902828645939</c:v>
                </c:pt>
                <c:pt idx="509">
                  <c:v>139.40203072018153</c:v>
                </c:pt>
                <c:pt idx="510">
                  <c:v>139.50415831253218</c:v>
                </c:pt>
                <c:pt idx="511">
                  <c:v>139.60541042259209</c:v>
                </c:pt>
                <c:pt idx="512">
                  <c:v>139.70578641493623</c:v>
                </c:pt>
                <c:pt idx="513">
                  <c:v>139.80528565963786</c:v>
                </c:pt>
                <c:pt idx="514">
                  <c:v>139.90390753227237</c:v>
                </c:pt>
                <c:pt idx="515">
                  <c:v>140.00165141392125</c:v>
                </c:pt>
                <c:pt idx="516">
                  <c:v>140.09851669117606</c:v>
                </c:pt>
                <c:pt idx="517">
                  <c:v>140.1945027561421</c:v>
                </c:pt>
                <c:pt idx="518">
                  <c:v>140.2896090064423</c:v>
                </c:pt>
                <c:pt idx="519">
                  <c:v>140.38383484522114</c:v>
                </c:pt>
                <c:pt idx="520">
                  <c:v>140.47717968114813</c:v>
                </c:pt>
                <c:pt idx="521">
                  <c:v>140.56964292842176</c:v>
                </c:pt>
                <c:pt idx="522">
                  <c:v>140.66122400677304</c:v>
                </c:pt>
                <c:pt idx="523">
                  <c:v>140.7519223414692</c:v>
                </c:pt>
                <c:pt idx="524">
                  <c:v>140.84173736331724</c:v>
                </c:pt>
                <c:pt idx="525">
                  <c:v>140.93066850866762</c:v>
                </c:pt>
                <c:pt idx="526">
                  <c:v>141.01871521941766</c:v>
                </c:pt>
                <c:pt idx="527">
                  <c:v>141.10587694301509</c:v>
                </c:pt>
                <c:pt idx="528">
                  <c:v>141.19215313246161</c:v>
                </c:pt>
                <c:pt idx="529">
                  <c:v>141.27754324631613</c:v>
                </c:pt>
                <c:pt idx="530">
                  <c:v>141.36204674869836</c:v>
                </c:pt>
                <c:pt idx="531">
                  <c:v>141.44566310929204</c:v>
                </c:pt>
                <c:pt idx="532">
                  <c:v>141.52839180334834</c:v>
                </c:pt>
                <c:pt idx="533">
                  <c:v>141.6102323116892</c:v>
                </c:pt>
                <c:pt idx="534">
                  <c:v>141.69118412071043</c:v>
                </c:pt>
                <c:pt idx="535">
                  <c:v>141.77124672238503</c:v>
                </c:pt>
                <c:pt idx="536">
                  <c:v>141.85041961426643</c:v>
                </c:pt>
                <c:pt idx="537">
                  <c:v>141.92870229949153</c:v>
                </c:pt>
                <c:pt idx="538">
                  <c:v>142.00609428678396</c:v>
                </c:pt>
                <c:pt idx="539">
                  <c:v>142.08259509045698</c:v>
                </c:pt>
                <c:pt idx="540">
                  <c:v>142.15820423041666</c:v>
                </c:pt>
                <c:pt idx="541">
                  <c:v>142.23292123216487</c:v>
                </c:pt>
                <c:pt idx="542">
                  <c:v>142.30674562680224</c:v>
                </c:pt>
                <c:pt idx="543">
                  <c:v>142.37967695103112</c:v>
                </c:pt>
                <c:pt idx="544">
                  <c:v>142.45171474715846</c:v>
                </c:pt>
                <c:pt idx="545">
                  <c:v>142.52285856309868</c:v>
                </c:pt>
                <c:pt idx="546">
                  <c:v>142.59310795237661</c:v>
                </c:pt>
                <c:pt idx="547">
                  <c:v>142.66246247413008</c:v>
                </c:pt>
                <c:pt idx="548">
                  <c:v>142.73092169311298</c:v>
                </c:pt>
                <c:pt idx="549">
                  <c:v>142.79848517969762</c:v>
                </c:pt>
                <c:pt idx="550">
                  <c:v>142.86515250987782</c:v>
                </c:pt>
                <c:pt idx="551">
                  <c:v>142.93092326527128</c:v>
                </c:pt>
                <c:pt idx="552">
                  <c:v>142.9957970331223</c:v>
                </c:pt>
                <c:pt idx="553">
                  <c:v>143.05977340630449</c:v>
                </c:pt>
                <c:pt idx="554">
                  <c:v>143.12285198332307</c:v>
                </c:pt>
                <c:pt idx="555">
                  <c:v>143.18503236831765</c:v>
                </c:pt>
                <c:pt idx="556">
                  <c:v>143.24631417106454</c:v>
                </c:pt>
                <c:pt idx="557">
                  <c:v>143.30669700697925</c:v>
                </c:pt>
                <c:pt idx="558">
                  <c:v>143.36618049711893</c:v>
                </c:pt>
                <c:pt idx="559">
                  <c:v>143.42476426818476</c:v>
                </c:pt>
                <c:pt idx="560">
                  <c:v>143.48244795252418</c:v>
                </c:pt>
                <c:pt idx="561">
                  <c:v>143.53923118813339</c:v>
                </c:pt>
                <c:pt idx="562">
                  <c:v>143.59511361865938</c:v>
                </c:pt>
                <c:pt idx="563">
                  <c:v>143.65009489340238</c:v>
                </c:pt>
                <c:pt idx="564">
                  <c:v>143.70417466731803</c:v>
                </c:pt>
                <c:pt idx="565">
                  <c:v>143.75735260101936</c:v>
                </c:pt>
                <c:pt idx="566">
                  <c:v>143.80962836077913</c:v>
                </c:pt>
                <c:pt idx="567">
                  <c:v>143.86100161853184</c:v>
                </c:pt>
                <c:pt idx="568">
                  <c:v>143.91147205187582</c:v>
                </c:pt>
                <c:pt idx="569">
                  <c:v>143.96103934407515</c:v>
                </c:pt>
                <c:pt idx="570">
                  <c:v>144.00970318406183</c:v>
                </c:pt>
                <c:pt idx="571">
                  <c:v>144.05746326643754</c:v>
                </c:pt>
                <c:pt idx="572">
                  <c:v>144.10431929147569</c:v>
                </c:pt>
                <c:pt idx="573">
                  <c:v>144.1502709651233</c:v>
                </c:pt>
                <c:pt idx="574">
                  <c:v>144.1953179990027</c:v>
                </c:pt>
                <c:pt idx="575">
                  <c:v>144.23946011041355</c:v>
                </c:pt>
                <c:pt idx="576">
                  <c:v>144.28269702233436</c:v>
                </c:pt>
                <c:pt idx="577">
                  <c:v>144.32502846342453</c:v>
                </c:pt>
                <c:pt idx="578">
                  <c:v>144.36645416802591</c:v>
                </c:pt>
                <c:pt idx="579">
                  <c:v>144.40697387616422</c:v>
                </c:pt>
                <c:pt idx="580">
                  <c:v>144.44658733355118</c:v>
                </c:pt>
                <c:pt idx="581">
                  <c:v>144.48529429158575</c:v>
                </c:pt>
                <c:pt idx="582">
                  <c:v>144.52309450735572</c:v>
                </c:pt>
                <c:pt idx="583">
                  <c:v>144.55998774363937</c:v>
                </c:pt>
                <c:pt idx="584">
                  <c:v>144.59597376890684</c:v>
                </c:pt>
                <c:pt idx="585">
                  <c:v>144.63105235732169</c:v>
                </c:pt>
                <c:pt idx="586">
                  <c:v>144.6652232887422</c:v>
                </c:pt>
                <c:pt idx="587">
                  <c:v>144.69848634872284</c:v>
                </c:pt>
                <c:pt idx="588">
                  <c:v>144.73084132851551</c:v>
                </c:pt>
                <c:pt idx="589">
                  <c:v>144.76228802507103</c:v>
                </c:pt>
                <c:pt idx="590">
                  <c:v>144.79282624104027</c:v>
                </c:pt>
                <c:pt idx="591">
                  <c:v>144.8224557847754</c:v>
                </c:pt>
                <c:pt idx="592">
                  <c:v>144.85117647033113</c:v>
                </c:pt>
                <c:pt idx="593">
                  <c:v>144.87898811746584</c:v>
                </c:pt>
                <c:pt idx="594">
                  <c:v>144.90589055164278</c:v>
                </c:pt>
                <c:pt idx="595">
                  <c:v>144.93188360403113</c:v>
                </c:pt>
                <c:pt idx="596">
                  <c:v>144.95696711150705</c:v>
                </c:pt>
                <c:pt idx="597">
                  <c:v>144.9811409166546</c:v>
                </c:pt>
                <c:pt idx="598">
                  <c:v>145.00440486776697</c:v>
                </c:pt>
                <c:pt idx="599">
                  <c:v>145.02675881884724</c:v>
                </c:pt>
                <c:pt idx="600">
                  <c:v>145.04820262960936</c:v>
                </c:pt>
                <c:pt idx="601">
                  <c:v>145.06873616547898</c:v>
                </c:pt>
                <c:pt idx="602">
                  <c:v>145.08835929759442</c:v>
                </c:pt>
                <c:pt idx="603">
                  <c:v>145.10707190280729</c:v>
                </c:pt>
                <c:pt idx="604">
                  <c:v>145.12487386368349</c:v>
                </c:pt>
                <c:pt idx="605">
                  <c:v>145.14176506850373</c:v>
                </c:pt>
                <c:pt idx="606">
                  <c:v>145.15774541126433</c:v>
                </c:pt>
                <c:pt idx="607">
                  <c:v>145.17281479167789</c:v>
                </c:pt>
                <c:pt idx="608">
                  <c:v>145.186973115174</c:v>
                </c:pt>
                <c:pt idx="609">
                  <c:v>145.20022029289964</c:v>
                </c:pt>
                <c:pt idx="610">
                  <c:v>145.21255624171985</c:v>
                </c:pt>
                <c:pt idx="611">
                  <c:v>145.22398088421826</c:v>
                </c:pt>
                <c:pt idx="612">
                  <c:v>145.23449414869762</c:v>
                </c:pt>
                <c:pt idx="613">
                  <c:v>145.24409596918008</c:v>
                </c:pt>
                <c:pt idx="614">
                  <c:v>145.25278628540778</c:v>
                </c:pt>
                <c:pt idx="615">
                  <c:v>145.26056504284315</c:v>
                </c:pt>
                <c:pt idx="616">
                  <c:v>145.26743219266928</c:v>
                </c:pt>
                <c:pt idx="617">
                  <c:v>145.27338769179019</c:v>
                </c:pt>
                <c:pt idx="618">
                  <c:v>145.27843150283113</c:v>
                </c:pt>
                <c:pt idx="619">
                  <c:v>145.28256359413874</c:v>
                </c:pt>
                <c:pt idx="620">
                  <c:v>145.28578393978142</c:v>
                </c:pt>
                <c:pt idx="621">
                  <c:v>145.28809251954934</c:v>
                </c:pt>
                <c:pt idx="622">
                  <c:v>145.28948931895462</c:v>
                </c:pt>
                <c:pt idx="623">
                  <c:v>145.28997432923137</c:v>
                </c:pt>
                <c:pt idx="624">
                  <c:v>145.28954754733584</c:v>
                </c:pt>
                <c:pt idx="625">
                  <c:v>145.28820897594639</c:v>
                </c:pt>
                <c:pt idx="626">
                  <c:v>145.28595862346342</c:v>
                </c:pt>
                <c:pt idx="627">
                  <c:v>145.28279650400947</c:v>
                </c:pt>
                <c:pt idx="628">
                  <c:v>145.27872263742887</c:v>
                </c:pt>
                <c:pt idx="629">
                  <c:v>145.27373704928792</c:v>
                </c:pt>
                <c:pt idx="630">
                  <c:v>145.26783977087453</c:v>
                </c:pt>
                <c:pt idx="631">
                  <c:v>145.26103083919813</c:v>
                </c:pt>
                <c:pt idx="632">
                  <c:v>145.25331029698924</c:v>
                </c:pt>
                <c:pt idx="633">
                  <c:v>145.24467819269952</c:v>
                </c:pt>
                <c:pt idx="634">
                  <c:v>145.23513458050121</c:v>
                </c:pt>
                <c:pt idx="635">
                  <c:v>145.22467952028688</c:v>
                </c:pt>
                <c:pt idx="636">
                  <c:v>145.21331307766906</c:v>
                </c:pt>
                <c:pt idx="637">
                  <c:v>145.20103532397977</c:v>
                </c:pt>
                <c:pt idx="638">
                  <c:v>145.18784633627024</c:v>
                </c:pt>
                <c:pt idx="639">
                  <c:v>145.17374619731012</c:v>
                </c:pt>
                <c:pt idx="640">
                  <c:v>145.15873499558739</c:v>
                </c:pt>
                <c:pt idx="641">
                  <c:v>145.14281282530732</c:v>
                </c:pt>
                <c:pt idx="642">
                  <c:v>145.12597978639224</c:v>
                </c:pt>
                <c:pt idx="643">
                  <c:v>145.10823598448079</c:v>
                </c:pt>
                <c:pt idx="644">
                  <c:v>145.08958153092723</c:v>
                </c:pt>
                <c:pt idx="645">
                  <c:v>145.0700165428008</c:v>
                </c:pt>
                <c:pt idx="646">
                  <c:v>145.04954114288495</c:v>
                </c:pt>
                <c:pt idx="647">
                  <c:v>145.02815545967655</c:v>
                </c:pt>
                <c:pt idx="648">
                  <c:v>145.00585962738512</c:v>
                </c:pt>
                <c:pt idx="649">
                  <c:v>144.982653785932</c:v>
                </c:pt>
                <c:pt idx="650">
                  <c:v>144.95853808094944</c:v>
                </c:pt>
                <c:pt idx="651">
                  <c:v>144.93351266377965</c:v>
                </c:pt>
                <c:pt idx="652">
                  <c:v>144.90757769147393</c:v>
                </c:pt>
                <c:pt idx="653">
                  <c:v>144.8807333267917</c:v>
                </c:pt>
                <c:pt idx="654">
                  <c:v>144.85297973819934</c:v>
                </c:pt>
                <c:pt idx="655">
                  <c:v>144.82431709986926</c:v>
                </c:pt>
                <c:pt idx="656">
                  <c:v>144.79474559167878</c:v>
                </c:pt>
                <c:pt idx="657">
                  <c:v>144.76426539920899</c:v>
                </c:pt>
                <c:pt idx="658">
                  <c:v>144.73287671374351</c:v>
                </c:pt>
                <c:pt idx="659">
                  <c:v>144.70057973226747</c:v>
                </c:pt>
                <c:pt idx="660">
                  <c:v>144.66737465746615</c:v>
                </c:pt>
                <c:pt idx="661">
                  <c:v>144.63326169772364</c:v>
                </c:pt>
                <c:pt idx="662">
                  <c:v>144.59824106712168</c:v>
                </c:pt>
                <c:pt idx="663">
                  <c:v>144.56231298543827</c:v>
                </c:pt>
                <c:pt idx="664">
                  <c:v>144.52547767814625</c:v>
                </c:pt>
                <c:pt idx="665">
                  <c:v>144.48773537641191</c:v>
                </c:pt>
                <c:pt idx="666">
                  <c:v>144.44908631709353</c:v>
                </c:pt>
                <c:pt idx="667">
                  <c:v>144.40953074273995</c:v>
                </c:pt>
                <c:pt idx="668">
                  <c:v>144.36906890158892</c:v>
                </c:pt>
                <c:pt idx="669">
                  <c:v>144.32770104756571</c:v>
                </c:pt>
                <c:pt idx="670">
                  <c:v>144.28542744028138</c:v>
                </c:pt>
                <c:pt idx="671">
                  <c:v>144.24224834503119</c:v>
                </c:pt>
                <c:pt idx="672">
                  <c:v>144.19816403279296</c:v>
                </c:pt>
                <c:pt idx="673">
                  <c:v>144.15317478022538</c:v>
                </c:pt>
                <c:pt idx="674">
                  <c:v>144.10728086966623</c:v>
                </c:pt>
                <c:pt idx="675">
                  <c:v>144.0604825891306</c:v>
                </c:pt>
                <c:pt idx="676">
                  <c:v>144.01278023230915</c:v>
                </c:pt>
                <c:pt idx="677">
                  <c:v>143.96417409856622</c:v>
                </c:pt>
                <c:pt idx="678">
                  <c:v>143.9146644929379</c:v>
                </c:pt>
                <c:pt idx="679">
                  <c:v>143.86425172613028</c:v>
                </c:pt>
                <c:pt idx="680">
                  <c:v>143.81293611451727</c:v>
                </c:pt>
                <c:pt idx="681">
                  <c:v>143.76071798013882</c:v>
                </c:pt>
                <c:pt idx="682">
                  <c:v>143.70759765069883</c:v>
                </c:pt>
                <c:pt idx="683">
                  <c:v>143.653575459563</c:v>
                </c:pt>
                <c:pt idx="684">
                  <c:v>143.59865174575688</c:v>
                </c:pt>
                <c:pt idx="685">
                  <c:v>143.54282685396367</c:v>
                </c:pt>
                <c:pt idx="686">
                  <c:v>143.4861011345221</c:v>
                </c:pt>
                <c:pt idx="687">
                  <c:v>143.42847494342405</c:v>
                </c:pt>
                <c:pt idx="688">
                  <c:v>143.36994864231264</c:v>
                </c:pt>
                <c:pt idx="689">
                  <c:v>143.31052259847974</c:v>
                </c:pt>
                <c:pt idx="690">
                  <c:v>143.25019718486365</c:v>
                </c:pt>
                <c:pt idx="691">
                  <c:v>143.18897278004687</c:v>
                </c:pt>
                <c:pt idx="692">
                  <c:v>143.12684976825366</c:v>
                </c:pt>
                <c:pt idx="693">
                  <c:v>143.06382853934767</c:v>
                </c:pt>
                <c:pt idx="694">
                  <c:v>142.99990948882939</c:v>
                </c:pt>
                <c:pt idx="695">
                  <c:v>142.93509301783385</c:v>
                </c:pt>
                <c:pt idx="696">
                  <c:v>142.86937953312787</c:v>
                </c:pt>
                <c:pt idx="697">
                  <c:v>142.80276944710775</c:v>
                </c:pt>
                <c:pt idx="698">
                  <c:v>142.7352631777965</c:v>
                </c:pt>
                <c:pt idx="699">
                  <c:v>142.66686114884135</c:v>
                </c:pt>
                <c:pt idx="700">
                  <c:v>142.5975637895109</c:v>
                </c:pt>
                <c:pt idx="701">
                  <c:v>142.52737153469266</c:v>
                </c:pt>
                <c:pt idx="702">
                  <c:v>142.45628482489016</c:v>
                </c:pt>
                <c:pt idx="703">
                  <c:v>142.38430410622027</c:v>
                </c:pt>
                <c:pt idx="704">
                  <c:v>142.31142983041033</c:v>
                </c:pt>
                <c:pt idx="705">
                  <c:v>142.23766245479538</c:v>
                </c:pt>
                <c:pt idx="706">
                  <c:v>142.16300244231522</c:v>
                </c:pt>
                <c:pt idx="707">
                  <c:v>142.08745026151161</c:v>
                </c:pt>
                <c:pt idx="708">
                  <c:v>142.0110063865252</c:v>
                </c:pt>
                <c:pt idx="709">
                  <c:v>141.93367129709262</c:v>
                </c:pt>
                <c:pt idx="710">
                  <c:v>141.85544547854357</c:v>
                </c:pt>
                <c:pt idx="711">
                  <c:v>141.77632942179758</c:v>
                </c:pt>
                <c:pt idx="712">
                  <c:v>141.69632362336102</c:v>
                </c:pt>
                <c:pt idx="713">
                  <c:v>141.61542858532403</c:v>
                </c:pt>
                <c:pt idx="714">
                  <c:v>141.53364481535729</c:v>
                </c:pt>
                <c:pt idx="715">
                  <c:v>141.45097282670889</c:v>
                </c:pt>
                <c:pt idx="716">
                  <c:v>141.3674131382011</c:v>
                </c:pt>
                <c:pt idx="717">
                  <c:v>141.28296627422708</c:v>
                </c:pt>
                <c:pt idx="718">
                  <c:v>141.1976327647476</c:v>
                </c:pt>
                <c:pt idx="719">
                  <c:v>141.11141314528777</c:v>
                </c:pt>
                <c:pt idx="720">
                  <c:v>141.0243079569336</c:v>
                </c:pt>
                <c:pt idx="721">
                  <c:v>140.93631774632865</c:v>
                </c:pt>
                <c:pt idx="722">
                  <c:v>140.84744306567063</c:v>
                </c:pt>
                <c:pt idx="723">
                  <c:v>140.75768447270781</c:v>
                </c:pt>
                <c:pt idx="724">
                  <c:v>140.66704253073561</c:v>
                </c:pt>
                <c:pt idx="725">
                  <c:v>140.57551780859319</c:v>
                </c:pt>
                <c:pt idx="726">
                  <c:v>140.48311088065958</c:v>
                </c:pt>
                <c:pt idx="727">
                  <c:v>140.38982232685035</c:v>
                </c:pt>
                <c:pt idx="728">
                  <c:v>140.2956527326138</c:v>
                </c:pt>
                <c:pt idx="729">
                  <c:v>140.20060268892743</c:v>
                </c:pt>
                <c:pt idx="730">
                  <c:v>140.10467279229408</c:v>
                </c:pt>
                <c:pt idx="731">
                  <c:v>140.00786364473825</c:v>
                </c:pt>
                <c:pt idx="732">
                  <c:v>139.91017585380246</c:v>
                </c:pt>
                <c:pt idx="733">
                  <c:v>139.81161003254309</c:v>
                </c:pt>
                <c:pt idx="734">
                  <c:v>139.71216679952695</c:v>
                </c:pt>
                <c:pt idx="735">
                  <c:v>139.61184677882707</c:v>
                </c:pt>
                <c:pt idx="736">
                  <c:v>139.51065060001898</c:v>
                </c:pt>
                <c:pt idx="737">
                  <c:v>139.40857889817667</c:v>
                </c:pt>
                <c:pt idx="738">
                  <c:v>139.30563231386864</c:v>
                </c:pt>
                <c:pt idx="739">
                  <c:v>139.20181149315385</c:v>
                </c:pt>
                <c:pt idx="740">
                  <c:v>139.09711708757766</c:v>
                </c:pt>
                <c:pt idx="741">
                  <c:v>138.99154975416778</c:v>
                </c:pt>
                <c:pt idx="742">
                  <c:v>138.88511015543014</c:v>
                </c:pt>
                <c:pt idx="743">
                  <c:v>138.77779895934469</c:v>
                </c:pt>
                <c:pt idx="744">
                  <c:v>138.66961683936131</c:v>
                </c:pt>
                <c:pt idx="745">
                  <c:v>138.56056447439545</c:v>
                </c:pt>
                <c:pt idx="746">
                  <c:v>138.45064254882394</c:v>
                </c:pt>
                <c:pt idx="747">
                  <c:v>138.33985175248063</c:v>
                </c:pt>
                <c:pt idx="748">
                  <c:v>138.22819278065225</c:v>
                </c:pt>
                <c:pt idx="749">
                  <c:v>138.11566633407384</c:v>
                </c:pt>
                <c:pt idx="750">
                  <c:v>138.00227311892439</c:v>
                </c:pt>
                <c:pt idx="751">
                  <c:v>137.88801384682253</c:v>
                </c:pt>
                <c:pt idx="752">
                  <c:v>137.77288923482189</c:v>
                </c:pt>
                <c:pt idx="753">
                  <c:v>137.65690000540681</c:v>
                </c:pt>
                <c:pt idx="754">
                  <c:v>137.54004688648749</c:v>
                </c:pt>
                <c:pt idx="755">
                  <c:v>137.42233061139584</c:v>
                </c:pt>
                <c:pt idx="756">
                  <c:v>137.30375191888052</c:v>
                </c:pt>
                <c:pt idx="757">
                  <c:v>137.18431155310242</c:v>
                </c:pt>
                <c:pt idx="758">
                  <c:v>137.06401026363011</c:v>
                </c:pt>
                <c:pt idx="759">
                  <c:v>136.94284880543501</c:v>
                </c:pt>
                <c:pt idx="760">
                  <c:v>136.82082793888654</c:v>
                </c:pt>
                <c:pt idx="761">
                  <c:v>136.6979484297477</c:v>
                </c:pt>
                <c:pt idx="762">
                  <c:v>136.57421104916986</c:v>
                </c:pt>
                <c:pt idx="763">
                  <c:v>136.44961657368827</c:v>
                </c:pt>
                <c:pt idx="764">
                  <c:v>136.32416578521688</c:v>
                </c:pt>
                <c:pt idx="765">
                  <c:v>136.19785947104367</c:v>
                </c:pt>
                <c:pt idx="766">
                  <c:v>136.07069842382563</c:v>
                </c:pt>
                <c:pt idx="767">
                  <c:v>135.94268344158368</c:v>
                </c:pt>
                <c:pt idx="768">
                  <c:v>135.81381532769782</c:v>
                </c:pt>
                <c:pt idx="769">
                  <c:v>135.68409489090206</c:v>
                </c:pt>
                <c:pt idx="770">
                  <c:v>135.55352294527927</c:v>
                </c:pt>
                <c:pt idx="771">
                  <c:v>135.42210031025604</c:v>
                </c:pt>
                <c:pt idx="772">
                  <c:v>135.2898278105977</c:v>
                </c:pt>
                <c:pt idx="773">
                  <c:v>135.15670627640307</c:v>
                </c:pt>
                <c:pt idx="774">
                  <c:v>135.02273654309917</c:v>
                </c:pt>
                <c:pt idx="775">
                  <c:v>134.88791945143606</c:v>
                </c:pt>
                <c:pt idx="776">
                  <c:v>134.75225584748151</c:v>
                </c:pt>
                <c:pt idx="777">
                  <c:v>134.61574658261574</c:v>
                </c:pt>
                <c:pt idx="778">
                  <c:v>134.4783925135261</c:v>
                </c:pt>
                <c:pt idx="779">
                  <c:v>134.34019450220165</c:v>
                </c:pt>
                <c:pt idx="780">
                  <c:v>134.20115341592771</c:v>
                </c:pt>
                <c:pt idx="781">
                  <c:v>134.06127012728047</c:v>
                </c:pt>
                <c:pt idx="782">
                  <c:v>133.92054551412153</c:v>
                </c:pt>
                <c:pt idx="783">
                  <c:v>133.77898045959239</c:v>
                </c:pt>
                <c:pt idx="784">
                  <c:v>133.63657585210876</c:v>
                </c:pt>
                <c:pt idx="785">
                  <c:v>133.49333258535526</c:v>
                </c:pt>
                <c:pt idx="786">
                  <c:v>133.3492515582796</c:v>
                </c:pt>
                <c:pt idx="787">
                  <c:v>133.20433367508701</c:v>
                </c:pt>
                <c:pt idx="788">
                  <c:v>133.05857984523448</c:v>
                </c:pt>
                <c:pt idx="789">
                  <c:v>132.91199098342523</c:v>
                </c:pt>
                <c:pt idx="790">
                  <c:v>132.76456800960284</c:v>
                </c:pt>
                <c:pt idx="791">
                  <c:v>132.6163118489454</c:v>
                </c:pt>
                <c:pt idx="792">
                  <c:v>132.46722343186002</c:v>
                </c:pt>
                <c:pt idx="793">
                  <c:v>132.31730369397653</c:v>
                </c:pt>
                <c:pt idx="794">
                  <c:v>132.16655357614209</c:v>
                </c:pt>
                <c:pt idx="795">
                  <c:v>132.01497402441487</c:v>
                </c:pt>
                <c:pt idx="796">
                  <c:v>131.86256599005833</c:v>
                </c:pt>
                <c:pt idx="797">
                  <c:v>131.70933042953538</c:v>
                </c:pt>
                <c:pt idx="798">
                  <c:v>131.55526830450194</c:v>
                </c:pt>
                <c:pt idx="799">
                  <c:v>131.40038058180144</c:v>
                </c:pt>
                <c:pt idx="800">
                  <c:v>131.24466823345827</c:v>
                </c:pt>
                <c:pt idx="801">
                  <c:v>131.08813223667204</c:v>
                </c:pt>
                <c:pt idx="802">
                  <c:v>130.93077357381128</c:v>
                </c:pt>
                <c:pt idx="803">
                  <c:v>130.77259323240727</c:v>
                </c:pt>
                <c:pt idx="804">
                  <c:v>130.61359220514791</c:v>
                </c:pt>
                <c:pt idx="805">
                  <c:v>130.4537714898714</c:v>
                </c:pt>
                <c:pt idx="806">
                  <c:v>130.29313208956015</c:v>
                </c:pt>
                <c:pt idx="807">
                  <c:v>130.13167501233423</c:v>
                </c:pt>
                <c:pt idx="808">
                  <c:v>129.96940127144521</c:v>
                </c:pt>
                <c:pt idx="809">
                  <c:v>129.80631188526985</c:v>
                </c:pt>
                <c:pt idx="810">
                  <c:v>129.64240787730361</c:v>
                </c:pt>
                <c:pt idx="811">
                  <c:v>129.47769027615419</c:v>
                </c:pt>
                <c:pt idx="812">
                  <c:v>129.31216011553516</c:v>
                </c:pt>
                <c:pt idx="813">
                  <c:v>129.1458184342595</c:v>
                </c:pt>
                <c:pt idx="814">
                  <c:v>128.97866627623293</c:v>
                </c:pt>
                <c:pt idx="815">
                  <c:v>128.81070469044755</c:v>
                </c:pt>
                <c:pt idx="816">
                  <c:v>128.64193473097507</c:v>
                </c:pt>
                <c:pt idx="817">
                  <c:v>128.47235745696042</c:v>
                </c:pt>
                <c:pt idx="818">
                  <c:v>128.30197393261483</c:v>
                </c:pt>
                <c:pt idx="819">
                  <c:v>128.13078522720934</c:v>
                </c:pt>
                <c:pt idx="820">
                  <c:v>127.95879241506807</c:v>
                </c:pt>
                <c:pt idx="821">
                  <c:v>127.7859965755615</c:v>
                </c:pt>
                <c:pt idx="822">
                  <c:v>127.61239879309952</c:v>
                </c:pt>
                <c:pt idx="823">
                  <c:v>127.43800015712476</c:v>
                </c:pt>
                <c:pt idx="824">
                  <c:v>127.26280176210594</c:v>
                </c:pt>
                <c:pt idx="825">
                  <c:v>127.08680470753049</c:v>
                </c:pt>
                <c:pt idx="826">
                  <c:v>126.91001009789825</c:v>
                </c:pt>
                <c:pt idx="827">
                  <c:v>126.73241904271408</c:v>
                </c:pt>
                <c:pt idx="828">
                  <c:v>126.55403265648121</c:v>
                </c:pt>
                <c:pt idx="829">
                  <c:v>126.37485205869392</c:v>
                </c:pt>
                <c:pt idx="830">
                  <c:v>126.19487837383087</c:v>
                </c:pt>
                <c:pt idx="831">
                  <c:v>126.01411273134784</c:v>
                </c:pt>
                <c:pt idx="832">
                  <c:v>125.83255626567056</c:v>
                </c:pt>
                <c:pt idx="833">
                  <c:v>125.65021011618784</c:v>
                </c:pt>
                <c:pt idx="834">
                  <c:v>125.46707542724425</c:v>
                </c:pt>
                <c:pt idx="835">
                  <c:v>125.28315334813297</c:v>
                </c:pt>
                <c:pt idx="836">
                  <c:v>125.09844503308854</c:v>
                </c:pt>
                <c:pt idx="837">
                  <c:v>124.91295164127973</c:v>
                </c:pt>
                <c:pt idx="838">
                  <c:v>124.72667433680215</c:v>
                </c:pt>
                <c:pt idx="839">
                  <c:v>124.53961428867096</c:v>
                </c:pt>
                <c:pt idx="840">
                  <c:v>124.35177267081366</c:v>
                </c:pt>
                <c:pt idx="841">
                  <c:v>124.16315066206255</c:v>
                </c:pt>
                <c:pt idx="842">
                  <c:v>123.97374944614741</c:v>
                </c:pt>
                <c:pt idx="843">
                  <c:v>123.78357021168803</c:v>
                </c:pt>
                <c:pt idx="844">
                  <c:v>123.59261415218695</c:v>
                </c:pt>
                <c:pt idx="845">
                  <c:v>123.40088246602164</c:v>
                </c:pt>
                <c:pt idx="846">
                  <c:v>123.20837635643721</c:v>
                </c:pt>
                <c:pt idx="847">
                  <c:v>123.01509703153872</c:v>
                </c:pt>
                <c:pt idx="848">
                  <c:v>122.82104570428388</c:v>
                </c:pt>
                <c:pt idx="849">
                  <c:v>122.62622359247501</c:v>
                </c:pt>
                <c:pt idx="850">
                  <c:v>122.43063191875176</c:v>
                </c:pt>
                <c:pt idx="851">
                  <c:v>122.23427191058323</c:v>
                </c:pt>
                <c:pt idx="852">
                  <c:v>122.03714480026039</c:v>
                </c:pt>
                <c:pt idx="853">
                  <c:v>121.83925182488819</c:v>
                </c:pt>
                <c:pt idx="854">
                  <c:v>121.64059422637798</c:v>
                </c:pt>
                <c:pt idx="855">
                  <c:v>121.44117325143972</c:v>
                </c:pt>
                <c:pt idx="856">
                  <c:v>121.2409901515738</c:v>
                </c:pt>
                <c:pt idx="857">
                  <c:v>121.04004618306375</c:v>
                </c:pt>
                <c:pt idx="858">
                  <c:v>120.83834260696791</c:v>
                </c:pt>
                <c:pt idx="859">
                  <c:v>120.63588068911162</c:v>
                </c:pt>
                <c:pt idx="860">
                  <c:v>120.43266170007951</c:v>
                </c:pt>
                <c:pt idx="861">
                  <c:v>120.22868691520713</c:v>
                </c:pt>
                <c:pt idx="862">
                  <c:v>120.02395761457338</c:v>
                </c:pt>
                <c:pt idx="863">
                  <c:v>119.81847508299195</c:v>
                </c:pt>
                <c:pt idx="864">
                  <c:v>119.61224061000388</c:v>
                </c:pt>
                <c:pt idx="865">
                  <c:v>119.40525548986898</c:v>
                </c:pt>
                <c:pt idx="866">
                  <c:v>119.19752102155782</c:v>
                </c:pt>
                <c:pt idx="867">
                  <c:v>118.98903850874379</c:v>
                </c:pt>
                <c:pt idx="868">
                  <c:v>118.77980925979463</c:v>
                </c:pt>
                <c:pt idx="869">
                  <c:v>118.56983458776455</c:v>
                </c:pt>
                <c:pt idx="870">
                  <c:v>118.35911581038543</c:v>
                </c:pt>
                <c:pt idx="871">
                  <c:v>118.14765425005925</c:v>
                </c:pt>
                <c:pt idx="872">
                  <c:v>117.93545123384932</c:v>
                </c:pt>
                <c:pt idx="873">
                  <c:v>117.7225080934721</c:v>
                </c:pt>
                <c:pt idx="874">
                  <c:v>117.50882616528874</c:v>
                </c:pt>
                <c:pt idx="875">
                  <c:v>117.29440679029696</c:v>
                </c:pt>
                <c:pt idx="876">
                  <c:v>117.0792513141223</c:v>
                </c:pt>
                <c:pt idx="877">
                  <c:v>116.86336108700986</c:v>
                </c:pt>
                <c:pt idx="878">
                  <c:v>116.64673746381588</c:v>
                </c:pt>
                <c:pt idx="879">
                  <c:v>116.42938180399905</c:v>
                </c:pt>
                <c:pt idx="880">
                  <c:v>116.21129547161213</c:v>
                </c:pt>
                <c:pt idx="881">
                  <c:v>115.99247983529331</c:v>
                </c:pt>
                <c:pt idx="882">
                  <c:v>115.77293626825775</c:v>
                </c:pt>
                <c:pt idx="883">
                  <c:v>115.55266614828868</c:v>
                </c:pt>
                <c:pt idx="884">
                  <c:v>115.33167085772905</c:v>
                </c:pt>
                <c:pt idx="885">
                  <c:v>115.10995178347285</c:v>
                </c:pt>
                <c:pt idx="886">
                  <c:v>114.88751031695615</c:v>
                </c:pt>
                <c:pt idx="887">
                  <c:v>114.66434785414852</c:v>
                </c:pt>
                <c:pt idx="888">
                  <c:v>114.44046579554426</c:v>
                </c:pt>
                <c:pt idx="889">
                  <c:v>114.21586554615378</c:v>
                </c:pt>
                <c:pt idx="890">
                  <c:v>113.99054851549434</c:v>
                </c:pt>
                <c:pt idx="891">
                  <c:v>113.76451611758176</c:v>
                </c:pt>
                <c:pt idx="892">
                  <c:v>113.53776977092109</c:v>
                </c:pt>
                <c:pt idx="893">
                  <c:v>113.31031089849802</c:v>
                </c:pt>
                <c:pt idx="894">
                  <c:v>113.08214092776969</c:v>
                </c:pt>
                <c:pt idx="895">
                  <c:v>112.85326129065588</c:v>
                </c:pt>
                <c:pt idx="896">
                  <c:v>112.62367342353016</c:v>
                </c:pt>
                <c:pt idx="897">
                  <c:v>112.39337876721045</c:v>
                </c:pt>
                <c:pt idx="898">
                  <c:v>112.16237876695048</c:v>
                </c:pt>
                <c:pt idx="899">
                  <c:v>111.93067487243043</c:v>
                </c:pt>
                <c:pt idx="900">
                  <c:v>111.69826853774779</c:v>
                </c:pt>
                <c:pt idx="901">
                  <c:v>111.46516122140841</c:v>
                </c:pt>
                <c:pt idx="902">
                  <c:v>111.23135438631734</c:v>
                </c:pt>
                <c:pt idx="903">
                  <c:v>110.99684949976941</c:v>
                </c:pt>
                <c:pt idx="904">
                  <c:v>110.76164803344034</c:v>
                </c:pt>
                <c:pt idx="905">
                  <c:v>110.5257514633773</c:v>
                </c:pt>
                <c:pt idx="906">
                  <c:v>110.28916126998971</c:v>
                </c:pt>
                <c:pt idx="907">
                  <c:v>110.05187893803995</c:v>
                </c:pt>
                <c:pt idx="908">
                  <c:v>109.81390595663393</c:v>
                </c:pt>
                <c:pt idx="909">
                  <c:v>109.57524381921206</c:v>
                </c:pt>
                <c:pt idx="910">
                  <c:v>109.33589402353952</c:v>
                </c:pt>
                <c:pt idx="911">
                  <c:v>109.09585807169698</c:v>
                </c:pt>
                <c:pt idx="912">
                  <c:v>108.85513747007133</c:v>
                </c:pt>
                <c:pt idx="913">
                  <c:v>108.61373372934598</c:v>
                </c:pt>
                <c:pt idx="914">
                  <c:v>108.37164836449155</c:v>
                </c:pt>
                <c:pt idx="915">
                  <c:v>108.12888289475627</c:v>
                </c:pt>
                <c:pt idx="916">
                  <c:v>107.88543884365662</c:v>
                </c:pt>
                <c:pt idx="917">
                  <c:v>107.64131773896739</c:v>
                </c:pt>
                <c:pt idx="918">
                  <c:v>107.39652111271258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68-D140-98E5-84AD86B0516E}"/>
            </c:ext>
          </c:extLst>
        </c:ser>
        <c:ser>
          <c:idx val="2"/>
          <c:order val="2"/>
          <c:tx>
            <c:strRef>
              <c:f>Alpha!$F$31</c:f>
              <c:strCache>
                <c:ptCount val="1"/>
                <c:pt idx="0">
                  <c:v>8.7 MeV, 30deg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Alpha!$F$32:$F$950</c:f>
              <c:numCache>
                <c:formatCode>0.00</c:formatCode>
                <c:ptCount val="919"/>
                <c:pt idx="0">
                  <c:v>5.7735026216712934E-2</c:v>
                </c:pt>
                <c:pt idx="1">
                  <c:v>2.8866624739523474</c:v>
                </c:pt>
                <c:pt idx="2">
                  <c:v>3.4639480449530549</c:v>
                </c:pt>
                <c:pt idx="3">
                  <c:v>4.0412080217332411</c:v>
                </c:pt>
                <c:pt idx="4">
                  <c:v>4.6184381390671518</c:v>
                </c:pt>
                <c:pt idx="5">
                  <c:v>5.195634131949995</c:v>
                </c:pt>
                <c:pt idx="6">
                  <c:v>5.7727917356291698</c:v>
                </c:pt>
                <c:pt idx="7">
                  <c:v>6.349906685635994</c:v>
                </c:pt>
                <c:pt idx="8">
                  <c:v>6.9269747178160053</c:v>
                </c:pt>
                <c:pt idx="9">
                  <c:v>7.503991568362621</c:v>
                </c:pt>
                <c:pt idx="10">
                  <c:v>8.0809529738462942</c:v>
                </c:pt>
                <c:pt idx="11">
                  <c:v>8.6578546712480726</c:v>
                </c:pt>
                <c:pt idx="12">
                  <c:v>9.2346923979895408</c:v>
                </c:pt>
                <c:pt idx="13">
                  <c:v>9.8114618919651146</c:v>
                </c:pt>
                <c:pt idx="14">
                  <c:v>10.38815889157361</c:v>
                </c:pt>
                <c:pt idx="15">
                  <c:v>10.96477913574925</c:v>
                </c:pt>
                <c:pt idx="16">
                  <c:v>11.541318363993312</c:v>
                </c:pt>
                <c:pt idx="17">
                  <c:v>12.11777231640597</c:v>
                </c:pt>
                <c:pt idx="18">
                  <c:v>12.694136733717231</c:v>
                </c:pt>
                <c:pt idx="19">
                  <c:v>13.270407357318641</c:v>
                </c:pt>
                <c:pt idx="20">
                  <c:v>13.846579929294936</c:v>
                </c:pt>
                <c:pt idx="21">
                  <c:v>14.422650192455313</c:v>
                </c:pt>
                <c:pt idx="22">
                  <c:v>14.998613890364727</c:v>
                </c:pt>
                <c:pt idx="23">
                  <c:v>15.574466767375638</c:v>
                </c:pt>
                <c:pt idx="24">
                  <c:v>16.150204568659436</c:v>
                </c:pt>
                <c:pt idx="25">
                  <c:v>16.725823040237454</c:v>
                </c:pt>
                <c:pt idx="26">
                  <c:v>17.301317929013095</c:v>
                </c:pt>
                <c:pt idx="27">
                  <c:v>17.876684982802697</c:v>
                </c:pt>
                <c:pt idx="28">
                  <c:v>18.451919950367127</c:v>
                </c:pt>
                <c:pt idx="29">
                  <c:v>19.027018581443244</c:v>
                </c:pt>
                <c:pt idx="30">
                  <c:v>19.601976626775208</c:v>
                </c:pt>
                <c:pt idx="31">
                  <c:v>20.176789838145972</c:v>
                </c:pt>
                <c:pt idx="32">
                  <c:v>20.751453968408732</c:v>
                </c:pt>
                <c:pt idx="33">
                  <c:v>21.325964771518034</c:v>
                </c:pt>
                <c:pt idx="34">
                  <c:v>21.90031800256136</c:v>
                </c:pt>
                <c:pt idx="35">
                  <c:v>22.474509417790564</c:v>
                </c:pt>
                <c:pt idx="36">
                  <c:v>23.048534774653007</c:v>
                </c:pt>
                <c:pt idx="37">
                  <c:v>23.622389831822968</c:v>
                </c:pt>
                <c:pt idx="38">
                  <c:v>24.196070349233221</c:v>
                </c:pt>
                <c:pt idx="39">
                  <c:v>24.769572088105942</c:v>
                </c:pt>
                <c:pt idx="40">
                  <c:v>25.342890810984418</c:v>
                </c:pt>
                <c:pt idx="41">
                  <c:v>25.916022281764153</c:v>
                </c:pt>
                <c:pt idx="42">
                  <c:v>26.488962265724119</c:v>
                </c:pt>
                <c:pt idx="43">
                  <c:v>27.061706529558258</c:v>
                </c:pt>
                <c:pt idx="44">
                  <c:v>27.634250841406558</c:v>
                </c:pt>
                <c:pt idx="45">
                  <c:v>28.206590970886463</c:v>
                </c:pt>
                <c:pt idx="46">
                  <c:v>28.778722689124045</c:v>
                </c:pt>
                <c:pt idx="47">
                  <c:v>29.350641768785231</c:v>
                </c:pt>
                <c:pt idx="48">
                  <c:v>29.922343984107119</c:v>
                </c:pt>
                <c:pt idx="49">
                  <c:v>30.493825110929158</c:v>
                </c:pt>
                <c:pt idx="50">
                  <c:v>31.065080926724338</c:v>
                </c:pt>
                <c:pt idx="51">
                  <c:v>31.636107210630474</c:v>
                </c:pt>
                <c:pt idx="52">
                  <c:v>32.206899743481301</c:v>
                </c:pt>
                <c:pt idx="53">
                  <c:v>32.777454307837615</c:v>
                </c:pt>
                <c:pt idx="54">
                  <c:v>33.347766688018623</c:v>
                </c:pt>
                <c:pt idx="55">
                  <c:v>33.917832670132846</c:v>
                </c:pt>
                <c:pt idx="56">
                  <c:v>34.487648042109498</c:v>
                </c:pt>
                <c:pt idx="57">
                  <c:v>35.057208593729399</c:v>
                </c:pt>
                <c:pt idx="58">
                  <c:v>35.626510116656171</c:v>
                </c:pt>
                <c:pt idx="59">
                  <c:v>36.195548404467409</c:v>
                </c:pt>
                <c:pt idx="60">
                  <c:v>36.764319252685588</c:v>
                </c:pt>
                <c:pt idx="61">
                  <c:v>37.332818458809278</c:v>
                </c:pt>
                <c:pt idx="62">
                  <c:v>37.901041822344148</c:v>
                </c:pt>
                <c:pt idx="63">
                  <c:v>38.468985144833994</c:v>
                </c:pt>
                <c:pt idx="64">
                  <c:v>39.036644229891749</c:v>
                </c:pt>
                <c:pt idx="65">
                  <c:v>39.604014883230469</c:v>
                </c:pt>
                <c:pt idx="66">
                  <c:v>40.171092912694476</c:v>
                </c:pt>
                <c:pt idx="67">
                  <c:v>40.737874128290052</c:v>
                </c:pt>
                <c:pt idx="68">
                  <c:v>41.304354342216669</c:v>
                </c:pt>
                <c:pt idx="69">
                  <c:v>41.870529368897849</c:v>
                </c:pt>
                <c:pt idx="70">
                  <c:v>42.436395025011926</c:v>
                </c:pt>
                <c:pt idx="71">
                  <c:v>43.001947129523252</c:v>
                </c:pt>
                <c:pt idx="72">
                  <c:v>43.567181503712845</c:v>
                </c:pt>
                <c:pt idx="73">
                  <c:v>44.132093971209329</c:v>
                </c:pt>
                <c:pt idx="74">
                  <c:v>44.696680358019854</c:v>
                </c:pt>
                <c:pt idx="75">
                  <c:v>45.260936492560944</c:v>
                </c:pt>
                <c:pt idx="76">
                  <c:v>45.824858205689168</c:v>
                </c:pt>
                <c:pt idx="77">
                  <c:v>46.388441330732135</c:v>
                </c:pt>
                <c:pt idx="78">
                  <c:v>46.951681703519128</c:v>
                </c:pt>
                <c:pt idx="79">
                  <c:v>47.51457516241198</c:v>
                </c:pt>
                <c:pt idx="80">
                  <c:v>48.077117548335764</c:v>
                </c:pt>
                <c:pt idx="81">
                  <c:v>48.639304704809597</c:v>
                </c:pt>
                <c:pt idx="82">
                  <c:v>49.201132477977168</c:v>
                </c:pt>
                <c:pt idx="83">
                  <c:v>49.762596716637702</c:v>
                </c:pt>
                <c:pt idx="84">
                  <c:v>50.323693272276373</c:v>
                </c:pt>
                <c:pt idx="85">
                  <c:v>50.884417999095149</c:v>
                </c:pt>
                <c:pt idx="86">
                  <c:v>51.4447667540433</c:v>
                </c:pt>
                <c:pt idx="87">
                  <c:v>52.004735396848098</c:v>
                </c:pt>
                <c:pt idx="88">
                  <c:v>52.564319790045268</c:v>
                </c:pt>
                <c:pt idx="89">
                  <c:v>53.123515799009802</c:v>
                </c:pt>
                <c:pt idx="90">
                  <c:v>53.682319291986204</c:v>
                </c:pt>
                <c:pt idx="91">
                  <c:v>54.240726140119342</c:v>
                </c:pt>
                <c:pt idx="92">
                  <c:v>54.798732217484691</c:v>
                </c:pt>
                <c:pt idx="93">
                  <c:v>55.356333401118881</c:v>
                </c:pt>
                <c:pt idx="94">
                  <c:v>55.913525571050315</c:v>
                </c:pt>
                <c:pt idx="95">
                  <c:v>56.470304610329386</c:v>
                </c:pt>
                <c:pt idx="96">
                  <c:v>57.026666405059089</c:v>
                </c:pt>
                <c:pt idx="97">
                  <c:v>57.58260684442525</c:v>
                </c:pt>
                <c:pt idx="98">
                  <c:v>58.138121820727051</c:v>
                </c:pt>
                <c:pt idx="99">
                  <c:v>58.693207229407271</c:v>
                </c:pt>
                <c:pt idx="100">
                  <c:v>59.247858969082664</c:v>
                </c:pt>
                <c:pt idx="101">
                  <c:v>59.802072941574238</c:v>
                </c:pt>
                <c:pt idx="102">
                  <c:v>60.355845051937585</c:v>
                </c:pt>
                <c:pt idx="103">
                  <c:v>60.909171208493078</c:v>
                </c:pt>
                <c:pt idx="104">
                  <c:v>61.462047322856137</c:v>
                </c:pt>
                <c:pt idx="105">
                  <c:v>62.01446930996741</c:v>
                </c:pt>
                <c:pt idx="106">
                  <c:v>62.566433088122984</c:v>
                </c:pt>
                <c:pt idx="107">
                  <c:v>63.117934579004576</c:v>
                </c:pt>
                <c:pt idx="108">
                  <c:v>63.668969707709529</c:v>
                </c:pt>
                <c:pt idx="109">
                  <c:v>64.219534402781136</c:v>
                </c:pt>
                <c:pt idx="110">
                  <c:v>64.769624596238486</c:v>
                </c:pt>
                <c:pt idx="111">
                  <c:v>65.319236223606723</c:v>
                </c:pt>
                <c:pt idx="112">
                  <c:v>65.868365223946952</c:v>
                </c:pt>
                <c:pt idx="113">
                  <c:v>66.417007539886299</c:v>
                </c:pt>
                <c:pt idx="114">
                  <c:v>66.965159117647858</c:v>
                </c:pt>
                <c:pt idx="115">
                  <c:v>67.512815907080721</c:v>
                </c:pt>
                <c:pt idx="116">
                  <c:v>68.059973861689741</c:v>
                </c:pt>
                <c:pt idx="117">
                  <c:v>68.606628938665636</c:v>
                </c:pt>
                <c:pt idx="118">
                  <c:v>69.152777098914697</c:v>
                </c:pt>
                <c:pt idx="119">
                  <c:v>69.698414307088669</c:v>
                </c:pt>
                <c:pt idx="120">
                  <c:v>70.24353653161468</c:v>
                </c:pt>
                <c:pt idx="121">
                  <c:v>70.788139744724873</c:v>
                </c:pt>
                <c:pt idx="122">
                  <c:v>71.33221992248626</c:v>
                </c:pt>
                <c:pt idx="123">
                  <c:v>71.875773044830353</c:v>
                </c:pt>
                <c:pt idx="124">
                  <c:v>72.418795095583079</c:v>
                </c:pt>
                <c:pt idx="125">
                  <c:v>72.961282062494206</c:v>
                </c:pt>
                <c:pt idx="126">
                  <c:v>73.503229937267122</c:v>
                </c:pt>
                <c:pt idx="127">
                  <c:v>74.044634715588487</c:v>
                </c:pt>
                <c:pt idx="128">
                  <c:v>74.585492397157651</c:v>
                </c:pt>
                <c:pt idx="129">
                  <c:v>75.125798985716401</c:v>
                </c:pt>
                <c:pt idx="130">
                  <c:v>75.665550489078413</c:v>
                </c:pt>
                <c:pt idx="131">
                  <c:v>76.204742919158704</c:v>
                </c:pt>
                <c:pt idx="132">
                  <c:v>76.743372292003158</c:v>
                </c:pt>
                <c:pt idx="133">
                  <c:v>77.28143462781793</c:v>
                </c:pt>
                <c:pt idx="134">
                  <c:v>77.818925950998903</c:v>
                </c:pt>
                <c:pt idx="135">
                  <c:v>78.355842290161007</c:v>
                </c:pt>
                <c:pt idx="136">
                  <c:v>78.892179678167537</c:v>
                </c:pt>
                <c:pt idx="137">
                  <c:v>79.427934152159594</c:v>
                </c:pt>
                <c:pt idx="138">
                  <c:v>79.963101753585192</c:v>
                </c:pt>
                <c:pt idx="139">
                  <c:v>80.497678528228661</c:v>
                </c:pt>
                <c:pt idx="140">
                  <c:v>81.03166052623979</c:v>
                </c:pt>
                <c:pt idx="141">
                  <c:v>81.565043802162975</c:v>
                </c:pt>
                <c:pt idx="142">
                  <c:v>82.097824414966439</c:v>
                </c:pt>
                <c:pt idx="143">
                  <c:v>82.62999842807136</c:v>
                </c:pt>
                <c:pt idx="144">
                  <c:v>83.161561909380879</c:v>
                </c:pt>
                <c:pt idx="145">
                  <c:v>83.692510931309243</c:v>
                </c:pt>
                <c:pt idx="146">
                  <c:v>84.222841570810729</c:v>
                </c:pt>
                <c:pt idx="147">
                  <c:v>84.752549909408728</c:v>
                </c:pt>
                <c:pt idx="148">
                  <c:v>85.281632033224611</c:v>
                </c:pt>
                <c:pt idx="149">
                  <c:v>85.810084033006746</c:v>
                </c:pt>
                <c:pt idx="150">
                  <c:v>86.33790200415929</c:v>
                </c:pt>
                <c:pt idx="151">
                  <c:v>86.865082046771036</c:v>
                </c:pt>
                <c:pt idx="152">
                  <c:v>87.391620265644349</c:v>
                </c:pt>
                <c:pt idx="153">
                  <c:v>87.917512770323796</c:v>
                </c:pt>
                <c:pt idx="154">
                  <c:v>88.442755675125014</c:v>
                </c:pt>
                <c:pt idx="155">
                  <c:v>88.96734509916331</c:v>
                </c:pt>
                <c:pt idx="156">
                  <c:v>89.491277166382432</c:v>
                </c:pt>
                <c:pt idx="157">
                  <c:v>90.014548005583151</c:v>
                </c:pt>
                <c:pt idx="158">
                  <c:v>90.537153750451921</c:v>
                </c:pt>
                <c:pt idx="159">
                  <c:v>91.059090539589349</c:v>
                </c:pt>
                <c:pt idx="160">
                  <c:v>91.580354516538804</c:v>
                </c:pt>
                <c:pt idx="161">
                  <c:v>92.100941829814886</c:v>
                </c:pt>
                <c:pt idx="162">
                  <c:v>92.620848632931924</c:v>
                </c:pt>
                <c:pt idx="163">
                  <c:v>93.14007108443235</c:v>
                </c:pt>
                <c:pt idx="164">
                  <c:v>93.658605347915014</c:v>
                </c:pt>
                <c:pt idx="165">
                  <c:v>94.176447592063738</c:v>
                </c:pt>
                <c:pt idx="166">
                  <c:v>94.693593990675438</c:v>
                </c:pt>
                <c:pt idx="167">
                  <c:v>95.210040722688404</c:v>
                </c:pt>
                <c:pt idx="168">
                  <c:v>95.725783972210664</c:v>
                </c:pt>
                <c:pt idx="169">
                  <c:v>96.240819928548049</c:v>
                </c:pt>
                <c:pt idx="170">
                  <c:v>96.755144786232421</c:v>
                </c:pt>
                <c:pt idx="171">
                  <c:v>97.268754745049748</c:v>
                </c:pt>
                <c:pt idx="172">
                  <c:v>97.781646010068201</c:v>
                </c:pt>
                <c:pt idx="173">
                  <c:v>98.29381479166625</c:v>
                </c:pt>
                <c:pt idx="174">
                  <c:v>98.805257305560502</c:v>
                </c:pt>
                <c:pt idx="175">
                  <c:v>99.315969772833839</c:v>
                </c:pt>
                <c:pt idx="176">
                  <c:v>99.825948419963296</c:v>
                </c:pt>
                <c:pt idx="177">
                  <c:v>100.33518947884789</c:v>
                </c:pt>
                <c:pt idx="178">
                  <c:v>100.84368918683643</c:v>
                </c:pt>
                <c:pt idx="179">
                  <c:v>101.35144378675545</c:v>
                </c:pt>
                <c:pt idx="180">
                  <c:v>101.85844952693685</c:v>
                </c:pt>
                <c:pt idx="181">
                  <c:v>102.36470266124572</c:v>
                </c:pt>
                <c:pt idx="182">
                  <c:v>102.87019944910789</c:v>
                </c:pt>
                <c:pt idx="183">
                  <c:v>103.37493615553771</c:v>
                </c:pt>
                <c:pt idx="184">
                  <c:v>103.87890905116548</c:v>
                </c:pt>
                <c:pt idx="185">
                  <c:v>104.38211441226522</c:v>
                </c:pt>
                <c:pt idx="186">
                  <c:v>104.88454852078199</c:v>
                </c:pt>
                <c:pt idx="187">
                  <c:v>105.38620766435943</c:v>
                </c:pt>
                <c:pt idx="188">
                  <c:v>105.88708813636724</c:v>
                </c:pt>
                <c:pt idx="189">
                  <c:v>106.38718623592847</c:v>
                </c:pt>
                <c:pt idx="190">
                  <c:v>106.88649826794699</c:v>
                </c:pt>
                <c:pt idx="191">
                  <c:v>107.38502054313469</c:v>
                </c:pt>
                <c:pt idx="192">
                  <c:v>107.88274937803874</c:v>
                </c:pt>
                <c:pt idx="193">
                  <c:v>108.37968109506885</c:v>
                </c:pt>
                <c:pt idx="194">
                  <c:v>108.87581202252443</c:v>
                </c:pt>
                <c:pt idx="195">
                  <c:v>109.37113849462176</c:v>
                </c:pt>
                <c:pt idx="196">
                  <c:v>109.86565685152097</c:v>
                </c:pt>
                <c:pt idx="197">
                  <c:v>110.35936343935319</c:v>
                </c:pt>
                <c:pt idx="198">
                  <c:v>110.8522546102475</c:v>
                </c:pt>
                <c:pt idx="199">
                  <c:v>111.34432672235781</c:v>
                </c:pt>
                <c:pt idx="200">
                  <c:v>111.83557613989001</c:v>
                </c:pt>
                <c:pt idx="201">
                  <c:v>112.32599923312847</c:v>
                </c:pt>
                <c:pt idx="202">
                  <c:v>112.81559237846319</c:v>
                </c:pt>
                <c:pt idx="203">
                  <c:v>113.30435195841642</c:v>
                </c:pt>
                <c:pt idx="204">
                  <c:v>113.7922743616694</c:v>
                </c:pt>
                <c:pt idx="205">
                  <c:v>114.27935598308902</c:v>
                </c:pt>
                <c:pt idx="206">
                  <c:v>114.76559322375449</c:v>
                </c:pt>
                <c:pt idx="207">
                  <c:v>115.25098249098404</c:v>
                </c:pt>
                <c:pt idx="208">
                  <c:v>115.73552019836123</c:v>
                </c:pt>
                <c:pt idx="209">
                  <c:v>116.21920276576164</c:v>
                </c:pt>
                <c:pt idx="210">
                  <c:v>116.70202661937924</c:v>
                </c:pt>
                <c:pt idx="211">
                  <c:v>117.18398819175279</c:v>
                </c:pt>
                <c:pt idx="212">
                  <c:v>117.66508392179232</c:v>
                </c:pt>
                <c:pt idx="213">
                  <c:v>118.14531025480522</c:v>
                </c:pt>
                <c:pt idx="214">
                  <c:v>118.62466364252272</c:v>
                </c:pt>
                <c:pt idx="215">
                  <c:v>119.10314054312599</c:v>
                </c:pt>
                <c:pt idx="216">
                  <c:v>119.58073742127232</c:v>
                </c:pt>
                <c:pt idx="217">
                  <c:v>120.05745074812128</c:v>
                </c:pt>
                <c:pt idx="218">
                  <c:v>120.53327700136077</c:v>
                </c:pt>
                <c:pt idx="219">
                  <c:v>121.00821266523305</c:v>
                </c:pt>
                <c:pt idx="220">
                  <c:v>121.48225423056074</c:v>
                </c:pt>
                <c:pt idx="221">
                  <c:v>121.95539819477267</c:v>
                </c:pt>
                <c:pt idx="222">
                  <c:v>122.42764106192985</c:v>
                </c:pt>
                <c:pt idx="223">
                  <c:v>122.89897934275122</c:v>
                </c:pt>
                <c:pt idx="224">
                  <c:v>123.36940955463956</c:v>
                </c:pt>
                <c:pt idx="225">
                  <c:v>123.83892822170709</c:v>
                </c:pt>
                <c:pt idx="226">
                  <c:v>124.30753187480116</c:v>
                </c:pt>
                <c:pt idx="227">
                  <c:v>124.77521705152998</c:v>
                </c:pt>
                <c:pt idx="228">
                  <c:v>125.24198029628816</c:v>
                </c:pt>
                <c:pt idx="229">
                  <c:v>125.7078181602821</c:v>
                </c:pt>
                <c:pt idx="230">
                  <c:v>126.17272720155586</c:v>
                </c:pt>
                <c:pt idx="231">
                  <c:v>126.63670398501601</c:v>
                </c:pt>
                <c:pt idx="232">
                  <c:v>127.09974508245755</c:v>
                </c:pt>
                <c:pt idx="233">
                  <c:v>127.56184707258898</c:v>
                </c:pt>
                <c:pt idx="234">
                  <c:v>128.02300654105761</c:v>
                </c:pt>
                <c:pt idx="235">
                  <c:v>128.48322008047472</c:v>
                </c:pt>
                <c:pt idx="236">
                  <c:v>128.942484290441</c:v>
                </c:pt>
                <c:pt idx="237">
                  <c:v>129.40079577757132</c:v>
                </c:pt>
                <c:pt idx="238">
                  <c:v>129.85815115552009</c:v>
                </c:pt>
                <c:pt idx="239">
                  <c:v>130.31454704500604</c:v>
                </c:pt>
                <c:pt idx="240">
                  <c:v>130.76998007383744</c:v>
                </c:pt>
                <c:pt idx="241">
                  <c:v>131.22444687693681</c:v>
                </c:pt>
                <c:pt idx="242">
                  <c:v>131.67794409636588</c:v>
                </c:pt>
                <c:pt idx="243">
                  <c:v>132.13046838135043</c:v>
                </c:pt>
                <c:pt idx="244">
                  <c:v>132.58201638830494</c:v>
                </c:pt>
                <c:pt idx="245">
                  <c:v>133.03258478085735</c:v>
                </c:pt>
                <c:pt idx="246">
                  <c:v>133.48217022987384</c:v>
                </c:pt>
                <c:pt idx="247">
                  <c:v>133.93076941348315</c:v>
                </c:pt>
                <c:pt idx="248">
                  <c:v>134.37837901710139</c:v>
                </c:pt>
                <c:pt idx="249">
                  <c:v>134.82499573345632</c:v>
                </c:pt>
                <c:pt idx="250">
                  <c:v>135.27061626261201</c:v>
                </c:pt>
                <c:pt idx="251">
                  <c:v>135.71523731199301</c:v>
                </c:pt>
                <c:pt idx="252">
                  <c:v>136.15885559640878</c:v>
                </c:pt>
                <c:pt idx="253">
                  <c:v>136.60146783807804</c:v>
                </c:pt>
                <c:pt idx="254">
                  <c:v>137.04307076665279</c:v>
                </c:pt>
                <c:pt idx="255">
                  <c:v>137.48366111924258</c:v>
                </c:pt>
                <c:pt idx="256">
                  <c:v>137.92323564043878</c:v>
                </c:pt>
                <c:pt idx="257">
                  <c:v>138.3617910823383</c:v>
                </c:pt>
                <c:pt idx="258">
                  <c:v>138.79932420456782</c:v>
                </c:pt>
                <c:pt idx="259">
                  <c:v>139.23583177430768</c:v>
                </c:pt>
                <c:pt idx="260">
                  <c:v>139.67131056631584</c:v>
                </c:pt>
                <c:pt idx="261">
                  <c:v>140.10575736295155</c:v>
                </c:pt>
                <c:pt idx="262">
                  <c:v>140.53916895419917</c:v>
                </c:pt>
                <c:pt idx="263">
                  <c:v>140.97154213769201</c:v>
                </c:pt>
                <c:pt idx="264">
                  <c:v>141.40287371873589</c:v>
                </c:pt>
                <c:pt idx="265">
                  <c:v>141.8331605103327</c:v>
                </c:pt>
                <c:pt idx="266">
                  <c:v>142.2623993332042</c:v>
                </c:pt>
                <c:pt idx="267">
                  <c:v>142.69058701581505</c:v>
                </c:pt>
                <c:pt idx="268">
                  <c:v>143.11772039439666</c:v>
                </c:pt>
                <c:pt idx="269">
                  <c:v>143.54379631297044</c:v>
                </c:pt>
                <c:pt idx="270">
                  <c:v>143.9688116233711</c:v>
                </c:pt>
                <c:pt idx="271">
                  <c:v>144.39276318526979</c:v>
                </c:pt>
                <c:pt idx="272">
                  <c:v>144.81564786619759</c:v>
                </c:pt>
                <c:pt idx="273">
                  <c:v>145.23746254156842</c:v>
                </c:pt>
                <c:pt idx="274">
                  <c:v>145.65820409470211</c:v>
                </c:pt>
                <c:pt idx="275">
                  <c:v>146.07786941684768</c:v>
                </c:pt>
                <c:pt idx="276">
                  <c:v>146.49645540720601</c:v>
                </c:pt>
                <c:pt idx="277">
                  <c:v>146.91395897295294</c:v>
                </c:pt>
                <c:pt idx="278">
                  <c:v>147.33037702926202</c:v>
                </c:pt>
                <c:pt idx="279">
                  <c:v>147.74570649932747</c:v>
                </c:pt>
                <c:pt idx="280">
                  <c:v>148.15994431438665</c:v>
                </c:pt>
                <c:pt idx="281">
                  <c:v>148.57308741374294</c:v>
                </c:pt>
                <c:pt idx="282">
                  <c:v>148.9851327447883</c:v>
                </c:pt>
                <c:pt idx="283">
                  <c:v>149.39607726302586</c:v>
                </c:pt>
                <c:pt idx="284">
                  <c:v>149.80591793209226</c:v>
                </c:pt>
                <c:pt idx="285">
                  <c:v>150.21465172378026</c:v>
                </c:pt>
                <c:pt idx="286">
                  <c:v>150.62227561806108</c:v>
                </c:pt>
                <c:pt idx="287">
                  <c:v>151.02878660310665</c:v>
                </c:pt>
                <c:pt idx="288">
                  <c:v>151.43418167531189</c:v>
                </c:pt>
                <c:pt idx="289">
                  <c:v>151.83845783931696</c:v>
                </c:pt>
                <c:pt idx="290">
                  <c:v>152.24161210802933</c:v>
                </c:pt>
                <c:pt idx="291">
                  <c:v>152.64364150264575</c:v>
                </c:pt>
                <c:pt idx="292">
                  <c:v>153.04454305267458</c:v>
                </c:pt>
                <c:pt idx="293">
                  <c:v>153.44431379595747</c:v>
                </c:pt>
                <c:pt idx="294">
                  <c:v>153.84295077869115</c:v>
                </c:pt>
                <c:pt idx="295">
                  <c:v>154.24045105544957</c:v>
                </c:pt>
                <c:pt idx="296">
                  <c:v>154.6368116892055</c:v>
                </c:pt>
                <c:pt idx="297">
                  <c:v>155.03202975135221</c:v>
                </c:pt>
                <c:pt idx="298">
                  <c:v>155.42610232172507</c:v>
                </c:pt>
                <c:pt idx="299">
                  <c:v>155.81902648862339</c:v>
                </c:pt>
                <c:pt idx="300">
                  <c:v>156.21079934883153</c:v>
                </c:pt>
                <c:pt idx="301">
                  <c:v>156.60141800764063</c:v>
                </c:pt>
                <c:pt idx="302">
                  <c:v>156.99087957886999</c:v>
                </c:pt>
                <c:pt idx="303">
                  <c:v>157.37918118488827</c:v>
                </c:pt>
                <c:pt idx="304">
                  <c:v>157.76631995663476</c:v>
                </c:pt>
                <c:pt idx="305">
                  <c:v>158.15229303364075</c:v>
                </c:pt>
                <c:pt idx="306">
                  <c:v>158.5370975640505</c:v>
                </c:pt>
                <c:pt idx="307">
                  <c:v>158.92073070464232</c:v>
                </c:pt>
                <c:pt idx="308">
                  <c:v>159.30318962084968</c:v>
                </c:pt>
                <c:pt idx="309">
                  <c:v>159.68447148678206</c:v>
                </c:pt>
                <c:pt idx="310">
                  <c:v>160.06457348524589</c:v>
                </c:pt>
                <c:pt idx="311">
                  <c:v>160.4434928077653</c:v>
                </c:pt>
                <c:pt idx="312">
                  <c:v>160.82122665460287</c:v>
                </c:pt>
                <c:pt idx="313">
                  <c:v>161.19777223478047</c:v>
                </c:pt>
                <c:pt idx="314">
                  <c:v>161.57312676609973</c:v>
                </c:pt>
                <c:pt idx="315">
                  <c:v>161.94728747516248</c:v>
                </c:pt>
                <c:pt idx="316">
                  <c:v>162.32025159739169</c:v>
                </c:pt>
                <c:pt idx="317">
                  <c:v>162.69201637705132</c:v>
                </c:pt>
                <c:pt idx="318">
                  <c:v>163.06257906726705</c:v>
                </c:pt>
                <c:pt idx="319">
                  <c:v>163.43193693004665</c:v>
                </c:pt>
                <c:pt idx="320">
                  <c:v>163.80008723629985</c:v>
                </c:pt>
                <c:pt idx="321">
                  <c:v>164.16702726585874</c:v>
                </c:pt>
                <c:pt idx="322">
                  <c:v>164.53275430749787</c:v>
                </c:pt>
                <c:pt idx="323">
                  <c:v>164.8972656589543</c:v>
                </c:pt>
                <c:pt idx="324">
                  <c:v>165.26055862694739</c:v>
                </c:pt>
                <c:pt idx="325">
                  <c:v>165.62263052719891</c:v>
                </c:pt>
                <c:pt idx="326">
                  <c:v>165.98347868445279</c:v>
                </c:pt>
                <c:pt idx="327">
                  <c:v>166.34310043249479</c:v>
                </c:pt>
                <c:pt idx="328">
                  <c:v>166.70149311417242</c:v>
                </c:pt>
                <c:pt idx="329">
                  <c:v>167.05865408141435</c:v>
                </c:pt>
                <c:pt idx="330">
                  <c:v>167.41458069525009</c:v>
                </c:pt>
                <c:pt idx="331">
                  <c:v>167.7692703258295</c:v>
                </c:pt>
                <c:pt idx="332">
                  <c:v>168.12272035244214</c:v>
                </c:pt>
                <c:pt idx="333">
                  <c:v>168.47492816353673</c:v>
                </c:pt>
                <c:pt idx="334">
                  <c:v>168.82589115674037</c:v>
                </c:pt>
                <c:pt idx="335">
                  <c:v>169.17560673887786</c:v>
                </c:pt>
                <c:pt idx="336">
                  <c:v>169.52407232599074</c:v>
                </c:pt>
                <c:pt idx="337">
                  <c:v>169.87128534335645</c:v>
                </c:pt>
                <c:pt idx="338">
                  <c:v>170.21724322550739</c:v>
                </c:pt>
                <c:pt idx="339">
                  <c:v>170.5619434162497</c:v>
                </c:pt>
                <c:pt idx="340">
                  <c:v>170.90538336868246</c:v>
                </c:pt>
                <c:pt idx="341">
                  <c:v>171.24756054521617</c:v>
                </c:pt>
                <c:pt idx="342">
                  <c:v>171.58847241759182</c:v>
                </c:pt>
                <c:pt idx="343">
                  <c:v>171.92811646689918</c:v>
                </c:pt>
                <c:pt idx="344">
                  <c:v>172.26649018359586</c:v>
                </c:pt>
                <c:pt idx="345">
                  <c:v>172.60359106752551</c:v>
                </c:pt>
                <c:pt idx="346">
                  <c:v>172.93941662793651</c:v>
                </c:pt>
                <c:pt idx="347">
                  <c:v>173.2739643835001</c:v>
                </c:pt>
                <c:pt idx="348">
                  <c:v>173.60723186232909</c:v>
                </c:pt>
                <c:pt idx="349">
                  <c:v>173.93921660199578</c:v>
                </c:pt>
                <c:pt idx="350">
                  <c:v>174.26991614955043</c:v>
                </c:pt>
                <c:pt idx="351">
                  <c:v>174.59932806153907</c:v>
                </c:pt>
                <c:pt idx="352">
                  <c:v>174.92744990402193</c:v>
                </c:pt>
                <c:pt idx="353">
                  <c:v>175.25427925259118</c:v>
                </c:pt>
                <c:pt idx="354">
                  <c:v>175.57981369238874</c:v>
                </c:pt>
                <c:pt idx="355">
                  <c:v>175.90405081812455</c:v>
                </c:pt>
                <c:pt idx="356">
                  <c:v>176.22698823409385</c:v>
                </c:pt>
                <c:pt idx="357">
                  <c:v>176.54862355419516</c:v>
                </c:pt>
                <c:pt idx="358">
                  <c:v>176.86895440194792</c:v>
                </c:pt>
                <c:pt idx="359">
                  <c:v>177.18797841050986</c:v>
                </c:pt>
                <c:pt idx="360">
                  <c:v>177.5056932226947</c:v>
                </c:pt>
                <c:pt idx="361">
                  <c:v>177.82209649098948</c:v>
                </c:pt>
                <c:pt idx="362">
                  <c:v>178.13718587757185</c:v>
                </c:pt>
                <c:pt idx="363">
                  <c:v>178.4509590543274</c:v>
                </c:pt>
                <c:pt idx="364">
                  <c:v>178.76341370286687</c:v>
                </c:pt>
                <c:pt idx="365">
                  <c:v>179.0745475145433</c:v>
                </c:pt>
                <c:pt idx="366">
                  <c:v>179.38435819046899</c:v>
                </c:pt>
                <c:pt idx="367">
                  <c:v>179.69284344153255</c:v>
                </c:pt>
                <c:pt idx="368">
                  <c:v>180.00000098841588</c:v>
                </c:pt>
                <c:pt idx="369">
                  <c:v>180.30582856161089</c:v>
                </c:pt>
                <c:pt idx="370">
                  <c:v>180.6103239014364</c:v>
                </c:pt>
                <c:pt idx="371">
                  <c:v>180.91348475805461</c:v>
                </c:pt>
                <c:pt idx="372">
                  <c:v>181.21530889148801</c:v>
                </c:pt>
                <c:pt idx="373">
                  <c:v>181.51579407163572</c:v>
                </c:pt>
                <c:pt idx="374">
                  <c:v>181.81493807829011</c:v>
                </c:pt>
                <c:pt idx="375">
                  <c:v>182.11273870115306</c:v>
                </c:pt>
                <c:pt idx="376">
                  <c:v>182.40919373985241</c:v>
                </c:pt>
                <c:pt idx="377">
                  <c:v>182.70430100395816</c:v>
                </c:pt>
                <c:pt idx="378">
                  <c:v>182.99805831299867</c:v>
                </c:pt>
                <c:pt idx="379">
                  <c:v>183.2904634964768</c:v>
                </c:pt>
                <c:pt idx="380">
                  <c:v>183.58151439388587</c:v>
                </c:pt>
                <c:pt idx="381">
                  <c:v>183.87120885472567</c:v>
                </c:pt>
                <c:pt idx="382">
                  <c:v>184.15954473851841</c:v>
                </c:pt>
                <c:pt idx="383">
                  <c:v>184.44651991482448</c:v>
                </c:pt>
                <c:pt idx="384">
                  <c:v>184.73213226325808</c:v>
                </c:pt>
                <c:pt idx="385">
                  <c:v>185.01637967350305</c:v>
                </c:pt>
                <c:pt idx="386">
                  <c:v>185.29926004532854</c:v>
                </c:pt>
                <c:pt idx="387">
                  <c:v>185.58077128860415</c:v>
                </c:pt>
                <c:pt idx="388">
                  <c:v>185.86091132331578</c:v>
                </c:pt>
                <c:pt idx="389">
                  <c:v>186.13967807958079</c:v>
                </c:pt>
                <c:pt idx="390">
                  <c:v>186.41706949766342</c:v>
                </c:pt>
                <c:pt idx="391">
                  <c:v>186.69308352798981</c:v>
                </c:pt>
                <c:pt idx="392">
                  <c:v>186.96771813116331</c:v>
                </c:pt>
                <c:pt idx="393">
                  <c:v>187.2409712779795</c:v>
                </c:pt>
                <c:pt idx="394">
                  <c:v>187.51284094944126</c:v>
                </c:pt>
                <c:pt idx="395">
                  <c:v>187.78332513677344</c:v>
                </c:pt>
                <c:pt idx="396">
                  <c:v>188.0524218414381</c:v>
                </c:pt>
                <c:pt idx="397">
                  <c:v>188.32012907514886</c:v>
                </c:pt>
                <c:pt idx="398">
                  <c:v>188.58644485988583</c:v>
                </c:pt>
                <c:pt idx="399">
                  <c:v>188.85136722791032</c:v>
                </c:pt>
                <c:pt idx="400">
                  <c:v>189.11489422177902</c:v>
                </c:pt>
                <c:pt idx="401">
                  <c:v>189.37702389435884</c:v>
                </c:pt>
                <c:pt idx="402">
                  <c:v>189.63775430884104</c:v>
                </c:pt>
                <c:pt idx="403">
                  <c:v>189.89708353875574</c:v>
                </c:pt>
                <c:pt idx="404">
                  <c:v>190.15500966798598</c:v>
                </c:pt>
                <c:pt idx="405">
                  <c:v>190.41153079078191</c:v>
                </c:pt>
                <c:pt idx="406">
                  <c:v>190.66664501177499</c:v>
                </c:pt>
                <c:pt idx="407">
                  <c:v>190.92035044599189</c:v>
                </c:pt>
                <c:pt idx="408">
                  <c:v>191.17264521886847</c:v>
                </c:pt>
                <c:pt idx="409">
                  <c:v>191.42352746626349</c:v>
                </c:pt>
                <c:pt idx="410">
                  <c:v>191.67299533447274</c:v>
                </c:pt>
                <c:pt idx="411">
                  <c:v>191.92104698024218</c:v>
                </c:pt>
                <c:pt idx="412">
                  <c:v>192.16768057078215</c:v>
                </c:pt>
                <c:pt idx="413">
                  <c:v>192.41289428378039</c:v>
                </c:pt>
                <c:pt idx="414">
                  <c:v>192.65668630741598</c:v>
                </c:pt>
                <c:pt idx="415">
                  <c:v>192.89905484037232</c:v>
                </c:pt>
                <c:pt idx="416">
                  <c:v>193.13999809185074</c:v>
                </c:pt>
                <c:pt idx="417">
                  <c:v>193.3795142815836</c:v>
                </c:pt>
                <c:pt idx="418">
                  <c:v>193.61760163984724</c:v>
                </c:pt>
                <c:pt idx="419">
                  <c:v>193.85425840747564</c:v>
                </c:pt>
                <c:pt idx="420">
                  <c:v>194.0894828358727</c:v>
                </c:pt>
                <c:pt idx="421">
                  <c:v>194.32327318702568</c:v>
                </c:pt>
                <c:pt idx="422">
                  <c:v>194.55562773351787</c:v>
                </c:pt>
                <c:pt idx="423">
                  <c:v>194.78654475854128</c:v>
                </c:pt>
                <c:pt idx="424">
                  <c:v>195.01602255590947</c:v>
                </c:pt>
                <c:pt idx="425">
                  <c:v>195.24405943007002</c:v>
                </c:pt>
                <c:pt idx="426">
                  <c:v>195.47065369611713</c:v>
                </c:pt>
                <c:pt idx="427">
                  <c:v>195.69580367980413</c:v>
                </c:pt>
                <c:pt idx="428">
                  <c:v>195.91950771755569</c:v>
                </c:pt>
                <c:pt idx="429">
                  <c:v>196.14176415648026</c:v>
                </c:pt>
                <c:pt idx="430">
                  <c:v>196.36257135438217</c:v>
                </c:pt>
                <c:pt idx="431">
                  <c:v>196.58192767977391</c:v>
                </c:pt>
                <c:pt idx="432">
                  <c:v>196.79983151188799</c:v>
                </c:pt>
                <c:pt idx="433">
                  <c:v>197.0162812406891</c:v>
                </c:pt>
                <c:pt idx="434">
                  <c:v>197.23127526688586</c:v>
                </c:pt>
                <c:pt idx="435">
                  <c:v>197.44481200194272</c:v>
                </c:pt>
                <c:pt idx="436">
                  <c:v>197.65688986809178</c:v>
                </c:pt>
                <c:pt idx="437">
                  <c:v>197.86750729834418</c:v>
                </c:pt>
                <c:pt idx="438">
                  <c:v>198.07666273650196</c:v>
                </c:pt>
                <c:pt idx="439">
                  <c:v>198.28435463716937</c:v>
                </c:pt>
                <c:pt idx="440">
                  <c:v>198.49058146576445</c:v>
                </c:pt>
                <c:pt idx="441">
                  <c:v>198.69534169853026</c:v>
                </c:pt>
                <c:pt idx="442">
                  <c:v>198.898633822546</c:v>
                </c:pt>
                <c:pt idx="443">
                  <c:v>199.10045633573864</c:v>
                </c:pt>
                <c:pt idx="444">
                  <c:v>199.30080774689344</c:v>
                </c:pt>
                <c:pt idx="445">
                  <c:v>199.49968657566544</c:v>
                </c:pt>
                <c:pt idx="446">
                  <c:v>199.69709135259012</c:v>
                </c:pt>
                <c:pt idx="447">
                  <c:v>199.89302061909439</c:v>
                </c:pt>
                <c:pt idx="448">
                  <c:v>200.08747292750738</c:v>
                </c:pt>
                <c:pt idx="449">
                  <c:v>200.2804468410709</c:v>
                </c:pt>
                <c:pt idx="450">
                  <c:v>200.47194093395044</c:v>
                </c:pt>
                <c:pt idx="451">
                  <c:v>200.66195379124545</c:v>
                </c:pt>
                <c:pt idx="452">
                  <c:v>200.85048400899976</c:v>
                </c:pt>
                <c:pt idx="453">
                  <c:v>201.03753019421211</c:v>
                </c:pt>
                <c:pt idx="454">
                  <c:v>201.22309096484639</c:v>
                </c:pt>
                <c:pt idx="455">
                  <c:v>201.40716494984184</c:v>
                </c:pt>
                <c:pt idx="456">
                  <c:v>201.58975078912312</c:v>
                </c:pt>
                <c:pt idx="457">
                  <c:v>201.77084713361043</c:v>
                </c:pt>
                <c:pt idx="458">
                  <c:v>201.95045264522955</c:v>
                </c:pt>
                <c:pt idx="459">
                  <c:v>202.12856599692151</c:v>
                </c:pt>
                <c:pt idx="460">
                  <c:v>202.30518587265257</c:v>
                </c:pt>
                <c:pt idx="461">
                  <c:v>202.48031096742397</c:v>
                </c:pt>
                <c:pt idx="462">
                  <c:v>202.65393998728143</c:v>
                </c:pt>
                <c:pt idx="463">
                  <c:v>202.82607164932486</c:v>
                </c:pt>
                <c:pt idx="464">
                  <c:v>202.9967046817176</c:v>
                </c:pt>
                <c:pt idx="465">
                  <c:v>203.16583782369617</c:v>
                </c:pt>
                <c:pt idx="466">
                  <c:v>203.33346982557921</c:v>
                </c:pt>
                <c:pt idx="467">
                  <c:v>203.49959944877708</c:v>
                </c:pt>
                <c:pt idx="468">
                  <c:v>203.66422546580068</c:v>
                </c:pt>
                <c:pt idx="469">
                  <c:v>203.82734666027082</c:v>
                </c:pt>
                <c:pt idx="470">
                  <c:v>203.9889618269269</c:v>
                </c:pt>
                <c:pt idx="471">
                  <c:v>204.14906977163605</c:v>
                </c:pt>
                <c:pt idx="472">
                  <c:v>204.30766931140187</c:v>
                </c:pt>
                <c:pt idx="473">
                  <c:v>204.46475927437319</c:v>
                </c:pt>
                <c:pt idx="474">
                  <c:v>204.62033849985269</c:v>
                </c:pt>
                <c:pt idx="475">
                  <c:v>204.77440583830551</c:v>
                </c:pt>
                <c:pt idx="476">
                  <c:v>204.92696015136769</c:v>
                </c:pt>
                <c:pt idx="477">
                  <c:v>205.07800031185474</c:v>
                </c:pt>
                <c:pt idx="478">
                  <c:v>205.22752520376972</c:v>
                </c:pt>
                <c:pt idx="479">
                  <c:v>205.37553372231173</c:v>
                </c:pt>
                <c:pt idx="480">
                  <c:v>205.52202477388386</c:v>
                </c:pt>
                <c:pt idx="481">
                  <c:v>205.66699727610148</c:v>
                </c:pt>
                <c:pt idx="482">
                  <c:v>205.81045015780003</c:v>
                </c:pt>
                <c:pt idx="483">
                  <c:v>205.9523823590431</c:v>
                </c:pt>
                <c:pt idx="484">
                  <c:v>206.09279283113023</c:v>
                </c:pt>
                <c:pt idx="485">
                  <c:v>206.23168053660447</c:v>
                </c:pt>
                <c:pt idx="486">
                  <c:v>206.3690444492604</c:v>
                </c:pt>
                <c:pt idx="487">
                  <c:v>206.50488355415129</c:v>
                </c:pt>
                <c:pt idx="488">
                  <c:v>206.63919684759713</c:v>
                </c:pt>
                <c:pt idx="489">
                  <c:v>206.77198333719139</c:v>
                </c:pt>
                <c:pt idx="490">
                  <c:v>206.90324204180897</c:v>
                </c:pt>
                <c:pt idx="491">
                  <c:v>207.03297199161304</c:v>
                </c:pt>
                <c:pt idx="492">
                  <c:v>207.16117222806241</c:v>
                </c:pt>
                <c:pt idx="493">
                  <c:v>207.28784180391847</c:v>
                </c:pt>
                <c:pt idx="494">
                  <c:v>207.41297978325238</c:v>
                </c:pt>
                <c:pt idx="495">
                  <c:v>207.53658524145177</c:v>
                </c:pt>
                <c:pt idx="496">
                  <c:v>207.65865726522773</c:v>
                </c:pt>
                <c:pt idx="497">
                  <c:v>207.77919495262151</c:v>
                </c:pt>
                <c:pt idx="498">
                  <c:v>207.8981974130111</c:v>
                </c:pt>
                <c:pt idx="499">
                  <c:v>208.01566376711804</c:v>
                </c:pt>
                <c:pt idx="500">
                  <c:v>208.1315931470136</c:v>
                </c:pt>
                <c:pt idx="501">
                  <c:v>208.24598469612536</c:v>
                </c:pt>
                <c:pt idx="502">
                  <c:v>208.35883756924369</c:v>
                </c:pt>
                <c:pt idx="503">
                  <c:v>208.47015093252776</c:v>
                </c:pt>
                <c:pt idx="504">
                  <c:v>208.57992396351173</c:v>
                </c:pt>
                <c:pt idx="505">
                  <c:v>208.68815585111093</c:v>
                </c:pt>
                <c:pt idx="506">
                  <c:v>208.79484579562779</c:v>
                </c:pt>
                <c:pt idx="507">
                  <c:v>208.8999930087578</c:v>
                </c:pt>
                <c:pt idx="508">
                  <c:v>209.00359671359519</c:v>
                </c:pt>
                <c:pt idx="509">
                  <c:v>209.10565614463894</c:v>
                </c:pt>
                <c:pt idx="510">
                  <c:v>209.20617054779808</c:v>
                </c:pt>
                <c:pt idx="511">
                  <c:v>209.30513918039762</c:v>
                </c:pt>
                <c:pt idx="512">
                  <c:v>209.40256131118372</c:v>
                </c:pt>
                <c:pt idx="513">
                  <c:v>209.49843622032947</c:v>
                </c:pt>
                <c:pt idx="514">
                  <c:v>209.59276319943967</c:v>
                </c:pt>
                <c:pt idx="515">
                  <c:v>209.68554155155664</c:v>
                </c:pt>
                <c:pt idx="516">
                  <c:v>209.77677059116499</c:v>
                </c:pt>
                <c:pt idx="517">
                  <c:v>209.86644964419688</c:v>
                </c:pt>
                <c:pt idx="518">
                  <c:v>209.95457804803675</c:v>
                </c:pt>
                <c:pt idx="519">
                  <c:v>210.04115515152654</c:v>
                </c:pt>
                <c:pt idx="520">
                  <c:v>210.12618031497038</c:v>
                </c:pt>
                <c:pt idx="521">
                  <c:v>210.20965291013914</c:v>
                </c:pt>
                <c:pt idx="522">
                  <c:v>210.29157232027535</c:v>
                </c:pt>
                <c:pt idx="523">
                  <c:v>210.37193794009752</c:v>
                </c:pt>
                <c:pt idx="524">
                  <c:v>210.45074917580482</c:v>
                </c:pt>
                <c:pt idx="525">
                  <c:v>210.52800544508122</c:v>
                </c:pt>
                <c:pt idx="526">
                  <c:v>210.60370617710012</c:v>
                </c:pt>
                <c:pt idx="527">
                  <c:v>210.67785081252825</c:v>
                </c:pt>
                <c:pt idx="528">
                  <c:v>210.75043880352996</c:v>
                </c:pt>
                <c:pt idx="529">
                  <c:v>210.82146961377131</c:v>
                </c:pt>
                <c:pt idx="530">
                  <c:v>210.89094271842387</c:v>
                </c:pt>
                <c:pt idx="531">
                  <c:v>210.95885760416877</c:v>
                </c:pt>
                <c:pt idx="532">
                  <c:v>211.02521376920041</c:v>
                </c:pt>
                <c:pt idx="533">
                  <c:v>211.09001072323017</c:v>
                </c:pt>
                <c:pt idx="534">
                  <c:v>211.15324798749</c:v>
                </c:pt>
                <c:pt idx="535">
                  <c:v>211.21492509473606</c:v>
                </c:pt>
                <c:pt idx="536">
                  <c:v>211.275041589252</c:v>
                </c:pt>
                <c:pt idx="537">
                  <c:v>211.33359702685263</c:v>
                </c:pt>
                <c:pt idx="538">
                  <c:v>211.39059097488678</c:v>
                </c:pt>
                <c:pt idx="539">
                  <c:v>211.44602301224091</c:v>
                </c:pt>
                <c:pt idx="540">
                  <c:v>211.49989272934189</c:v>
                </c:pt>
                <c:pt idx="541">
                  <c:v>211.5521997281603</c:v>
                </c:pt>
                <c:pt idx="542">
                  <c:v>211.60294362221316</c:v>
                </c:pt>
                <c:pt idx="543">
                  <c:v>211.65212403656693</c:v>
                </c:pt>
                <c:pt idx="544">
                  <c:v>211.69974060784014</c:v>
                </c:pt>
                <c:pt idx="545">
                  <c:v>211.74579298420622</c:v>
                </c:pt>
                <c:pt idx="546">
                  <c:v>211.790280825396</c:v>
                </c:pt>
                <c:pt idx="547">
                  <c:v>211.83320380270027</c:v>
                </c:pt>
                <c:pt idx="548">
                  <c:v>211.87456159897224</c:v>
                </c:pt>
                <c:pt idx="549">
                  <c:v>211.91435390862972</c:v>
                </c:pt>
                <c:pt idx="550">
                  <c:v>211.95258043765762</c:v>
                </c:pt>
                <c:pt idx="551">
                  <c:v>211.98924090360993</c:v>
                </c:pt>
                <c:pt idx="552">
                  <c:v>212.02433503561193</c:v>
                </c:pt>
                <c:pt idx="553">
                  <c:v>212.05786257436208</c:v>
                </c:pt>
                <c:pt idx="554">
                  <c:v>212.08982327213405</c:v>
                </c:pt>
                <c:pt idx="555">
                  <c:v>212.12021689277844</c:v>
                </c:pt>
                <c:pt idx="556">
                  <c:v>212.14904321172466</c:v>
                </c:pt>
                <c:pt idx="557">
                  <c:v>212.17630201598243</c:v>
                </c:pt>
                <c:pt idx="558">
                  <c:v>212.20199310414344</c:v>
                </c:pt>
                <c:pt idx="559">
                  <c:v>212.22611628638282</c:v>
                </c:pt>
                <c:pt idx="560">
                  <c:v>212.24867138446066</c:v>
                </c:pt>
                <c:pt idx="561">
                  <c:v>212.26965823172313</c:v>
                </c:pt>
                <c:pt idx="562">
                  <c:v>212.28907667310378</c:v>
                </c:pt>
                <c:pt idx="563">
                  <c:v>212.30692656512471</c:v>
                </c:pt>
                <c:pt idx="564">
                  <c:v>212.32320777589777</c:v>
                </c:pt>
                <c:pt idx="565">
                  <c:v>212.3379201851252</c:v>
                </c:pt>
                <c:pt idx="566">
                  <c:v>212.35106368410089</c:v>
                </c:pt>
                <c:pt idx="567">
                  <c:v>212.36263817571077</c:v>
                </c:pt>
                <c:pt idx="568">
                  <c:v>212.37264357443397</c:v>
                </c:pt>
                <c:pt idx="569">
                  <c:v>212.38107980634317</c:v>
                </c:pt>
                <c:pt idx="570">
                  <c:v>212.38794680910522</c:v>
                </c:pt>
                <c:pt idx="571">
                  <c:v>212.39324453198165</c:v>
                </c:pt>
                <c:pt idx="572">
                  <c:v>212.3969729358289</c:v>
                </c:pt>
                <c:pt idx="573">
                  <c:v>212.39913199309871</c:v>
                </c:pt>
                <c:pt idx="574">
                  <c:v>212.39972168783845</c:v>
                </c:pt>
                <c:pt idx="575">
                  <c:v>212.39874201569094</c:v>
                </c:pt>
                <c:pt idx="576">
                  <c:v>212.39619298389479</c:v>
                </c:pt>
                <c:pt idx="577">
                  <c:v>212.39207461128413</c:v>
                </c:pt>
                <c:pt idx="578">
                  <c:v>212.38638692828854</c:v>
                </c:pt>
                <c:pt idx="579">
                  <c:v>212.3791299769328</c:v>
                </c:pt>
                <c:pt idx="580">
                  <c:v>212.37030381083679</c:v>
                </c:pt>
                <c:pt idx="581">
                  <c:v>212.35990849521463</c:v>
                </c:pt>
                <c:pt idx="582">
                  <c:v>212.34794410687468</c:v>
                </c:pt>
                <c:pt idx="583">
                  <c:v>212.33441073421878</c:v>
                </c:pt>
                <c:pt idx="584">
                  <c:v>212.31930847724146</c:v>
                </c:pt>
                <c:pt idx="585">
                  <c:v>212.30263744752946</c:v>
                </c:pt>
                <c:pt idx="586">
                  <c:v>212.28439776826073</c:v>
                </c:pt>
                <c:pt idx="587">
                  <c:v>212.26458957420357</c:v>
                </c:pt>
                <c:pt idx="588">
                  <c:v>212.2432130117156</c:v>
                </c:pt>
                <c:pt idx="589">
                  <c:v>212.22026823874276</c:v>
                </c:pt>
                <c:pt idx="590">
                  <c:v>212.19575542481803</c:v>
                </c:pt>
                <c:pt idx="591">
                  <c:v>212.16967475106034</c:v>
                </c:pt>
                <c:pt idx="592">
                  <c:v>212.14202641017306</c:v>
                </c:pt>
                <c:pt idx="593">
                  <c:v>212.11281060644268</c:v>
                </c:pt>
                <c:pt idx="594">
                  <c:v>212.08202755573723</c:v>
                </c:pt>
                <c:pt idx="595">
                  <c:v>212.04967748550473</c:v>
                </c:pt>
                <c:pt idx="596">
                  <c:v>212.01576063477157</c:v>
                </c:pt>
                <c:pt idx="597">
                  <c:v>211.98027725414065</c:v>
                </c:pt>
                <c:pt idx="598">
                  <c:v>211.94322760578947</c:v>
                </c:pt>
                <c:pt idx="599">
                  <c:v>211.9046119634684</c:v>
                </c:pt>
                <c:pt idx="600">
                  <c:v>211.86443061249847</c:v>
                </c:pt>
                <c:pt idx="601">
                  <c:v>211.82268384976931</c:v>
                </c:pt>
                <c:pt idx="602">
                  <c:v>211.77937198373704</c:v>
                </c:pt>
                <c:pt idx="603">
                  <c:v>211.73449533442192</c:v>
                </c:pt>
                <c:pt idx="604">
                  <c:v>211.68805423340592</c:v>
                </c:pt>
                <c:pt idx="605">
                  <c:v>211.64004902383039</c:v>
                </c:pt>
                <c:pt idx="606">
                  <c:v>211.59048006039347</c:v>
                </c:pt>
                <c:pt idx="607">
                  <c:v>211.53934770934754</c:v>
                </c:pt>
                <c:pt idx="608">
                  <c:v>211.48665234849628</c:v>
                </c:pt>
                <c:pt idx="609">
                  <c:v>211.43239436719219</c:v>
                </c:pt>
                <c:pt idx="610">
                  <c:v>211.37657416633357</c:v>
                </c:pt>
                <c:pt idx="611">
                  <c:v>211.31919215836146</c:v>
                </c:pt>
                <c:pt idx="612">
                  <c:v>211.2602487672568</c:v>
                </c:pt>
                <c:pt idx="613">
                  <c:v>211.19974442853714</c:v>
                </c:pt>
                <c:pt idx="614">
                  <c:v>211.13767958925342</c:v>
                </c:pt>
                <c:pt idx="615">
                  <c:v>211.07405470798682</c:v>
                </c:pt>
                <c:pt idx="616">
                  <c:v>211.00887025484519</c:v>
                </c:pt>
                <c:pt idx="617">
                  <c:v>210.94212671145968</c:v>
                </c:pt>
                <c:pt idx="618">
                  <c:v>210.87382457098113</c:v>
                </c:pt>
                <c:pt idx="619">
                  <c:v>210.80396433807653</c:v>
                </c:pt>
                <c:pt idx="620">
                  <c:v>210.73254652892516</c:v>
                </c:pt>
                <c:pt idx="621">
                  <c:v>210.65957167121479</c:v>
                </c:pt>
                <c:pt idx="622">
                  <c:v>210.58504030413792</c:v>
                </c:pt>
                <c:pt idx="623">
                  <c:v>210.50895297838758</c:v>
                </c:pt>
                <c:pt idx="624">
                  <c:v>210.43131025615349</c:v>
                </c:pt>
                <c:pt idx="625">
                  <c:v>210.35211271111774</c:v>
                </c:pt>
                <c:pt idx="626">
                  <c:v>210.2713609284506</c:v>
                </c:pt>
                <c:pt idx="627">
                  <c:v>210.18905550480622</c:v>
                </c:pt>
                <c:pt idx="628">
                  <c:v>210.10519704831819</c:v>
                </c:pt>
                <c:pt idx="629">
                  <c:v>210.01978617859507</c:v>
                </c:pt>
                <c:pt idx="630">
                  <c:v>209.93282352671577</c:v>
                </c:pt>
                <c:pt idx="631">
                  <c:v>209.84430973522495</c:v>
                </c:pt>
                <c:pt idx="632">
                  <c:v>209.75424545812831</c:v>
                </c:pt>
                <c:pt idx="633">
                  <c:v>209.66263136088756</c:v>
                </c:pt>
                <c:pt idx="634">
                  <c:v>209.56946812041568</c:v>
                </c:pt>
                <c:pt idx="635">
                  <c:v>209.47475642507189</c:v>
                </c:pt>
                <c:pt idx="636">
                  <c:v>209.37849697465654</c:v>
                </c:pt>
                <c:pt idx="637">
                  <c:v>209.28069048040595</c:v>
                </c:pt>
                <c:pt idx="638">
                  <c:v>209.18133766498713</c:v>
                </c:pt>
                <c:pt idx="639">
                  <c:v>209.08043926249246</c:v>
                </c:pt>
                <c:pt idx="640">
                  <c:v>208.97799601843428</c:v>
                </c:pt>
                <c:pt idx="641">
                  <c:v>208.87400868973936</c:v>
                </c:pt>
                <c:pt idx="642">
                  <c:v>208.76847804474329</c:v>
                </c:pt>
                <c:pt idx="643">
                  <c:v>208.66140486318488</c:v>
                </c:pt>
                <c:pt idx="644">
                  <c:v>208.55278993620027</c:v>
                </c:pt>
                <c:pt idx="645">
                  <c:v>208.44263406631731</c:v>
                </c:pt>
                <c:pt idx="646">
                  <c:v>208.33093806744927</c:v>
                </c:pt>
                <c:pt idx="647">
                  <c:v>208.21770276488917</c:v>
                </c:pt>
                <c:pt idx="648">
                  <c:v>208.10292899530353</c:v>
                </c:pt>
                <c:pt idx="649">
                  <c:v>207.98661760672621</c:v>
                </c:pt>
                <c:pt idx="650">
                  <c:v>207.86876945855209</c:v>
                </c:pt>
                <c:pt idx="651">
                  <c:v>207.74938542153086</c:v>
                </c:pt>
                <c:pt idx="652">
                  <c:v>207.62846637776047</c:v>
                </c:pt>
                <c:pt idx="653">
                  <c:v>207.50601322068053</c:v>
                </c:pt>
                <c:pt idx="654">
                  <c:v>207.38202685506602</c:v>
                </c:pt>
                <c:pt idx="655">
                  <c:v>207.25650819702011</c:v>
                </c:pt>
                <c:pt idx="656">
                  <c:v>207.12945817396806</c:v>
                </c:pt>
                <c:pt idx="657">
                  <c:v>207.00087772464971</c:v>
                </c:pt>
                <c:pt idx="658">
                  <c:v>206.87076779911297</c:v>
                </c:pt>
                <c:pt idx="659">
                  <c:v>206.73912935870646</c:v>
                </c:pt>
                <c:pt idx="660">
                  <c:v>206.60596337607288</c:v>
                </c:pt>
                <c:pt idx="661">
                  <c:v>206.47127083514135</c:v>
                </c:pt>
                <c:pt idx="662">
                  <c:v>206.33505273112041</c:v>
                </c:pt>
                <c:pt idx="663">
                  <c:v>206.19731007049057</c:v>
                </c:pt>
                <c:pt idx="664">
                  <c:v>206.0580438709969</c:v>
                </c:pt>
                <c:pt idx="665">
                  <c:v>205.91725516164152</c:v>
                </c:pt>
                <c:pt idx="666">
                  <c:v>205.77494498267598</c:v>
                </c:pt>
                <c:pt idx="667">
                  <c:v>205.63111438559358</c:v>
                </c:pt>
                <c:pt idx="668">
                  <c:v>205.48576443312152</c:v>
                </c:pt>
                <c:pt idx="669">
                  <c:v>205.33889619921331</c:v>
                </c:pt>
                <c:pt idx="670">
                  <c:v>205.19051076904043</c:v>
                </c:pt>
                <c:pt idx="671">
                  <c:v>205.0406092389847</c:v>
                </c:pt>
                <c:pt idx="672">
                  <c:v>204.88919271662996</c:v>
                </c:pt>
                <c:pt idx="673">
                  <c:v>204.73626232075392</c:v>
                </c:pt>
                <c:pt idx="674">
                  <c:v>204.58181918131987</c:v>
                </c:pt>
                <c:pt idx="675">
                  <c:v>204.42586443946851</c:v>
                </c:pt>
                <c:pt idx="676">
                  <c:v>204.26839924750922</c:v>
                </c:pt>
                <c:pt idx="677">
                  <c:v>204.10942476891182</c:v>
                </c:pt>
                <c:pt idx="678">
                  <c:v>203.94894217829781</c:v>
                </c:pt>
                <c:pt idx="679">
                  <c:v>203.7869526614318</c:v>
                </c:pt>
                <c:pt idx="680">
                  <c:v>203.62345741521261</c:v>
                </c:pt>
                <c:pt idx="681">
                  <c:v>203.45845764766449</c:v>
                </c:pt>
                <c:pt idx="682">
                  <c:v>203.29195457792835</c:v>
                </c:pt>
                <c:pt idx="683">
                  <c:v>203.1239494362525</c:v>
                </c:pt>
                <c:pt idx="684">
                  <c:v>202.95444346398369</c:v>
                </c:pt>
                <c:pt idx="685">
                  <c:v>202.78343791355795</c:v>
                </c:pt>
                <c:pt idx="686">
                  <c:v>202.61093404849126</c:v>
                </c:pt>
                <c:pt idx="687">
                  <c:v>202.43693314337031</c:v>
                </c:pt>
                <c:pt idx="688">
                  <c:v>202.26143648384294</c:v>
                </c:pt>
                <c:pt idx="689">
                  <c:v>202.08444536660889</c:v>
                </c:pt>
                <c:pt idx="690">
                  <c:v>201.90596109941001</c:v>
                </c:pt>
                <c:pt idx="691">
                  <c:v>201.72598500102052</c:v>
                </c:pt>
                <c:pt idx="692">
                  <c:v>201.54451840123758</c:v>
                </c:pt>
                <c:pt idx="693">
                  <c:v>201.36156264087117</c:v>
                </c:pt>
                <c:pt idx="694">
                  <c:v>201.1771190717343</c:v>
                </c:pt>
                <c:pt idx="695">
                  <c:v>200.99118905663312</c:v>
                </c:pt>
                <c:pt idx="696">
                  <c:v>200.80377396935651</c:v>
                </c:pt>
                <c:pt idx="697">
                  <c:v>200.6148751946665</c:v>
                </c:pt>
                <c:pt idx="698">
                  <c:v>200.42449412828745</c:v>
                </c:pt>
                <c:pt idx="699">
                  <c:v>200.23263217689603</c:v>
                </c:pt>
                <c:pt idx="700">
                  <c:v>200.03929075811089</c:v>
                </c:pt>
                <c:pt idx="701">
                  <c:v>199.84447130048196</c:v>
                </c:pt>
                <c:pt idx="702">
                  <c:v>199.64817524348013</c:v>
                </c:pt>
                <c:pt idx="703">
                  <c:v>199.45040403748644</c:v>
                </c:pt>
                <c:pt idx="704">
                  <c:v>199.25115914378145</c:v>
                </c:pt>
                <c:pt idx="705">
                  <c:v>199.05044203453443</c:v>
                </c:pt>
                <c:pt idx="706">
                  <c:v>198.84825419279238</c:v>
                </c:pt>
                <c:pt idx="707">
                  <c:v>198.64459711246928</c:v>
                </c:pt>
                <c:pt idx="708">
                  <c:v>198.43947229833489</c:v>
                </c:pt>
                <c:pt idx="709">
                  <c:v>198.23288126600363</c:v>
                </c:pt>
                <c:pt idx="710">
                  <c:v>198.02482554192355</c:v>
                </c:pt>
                <c:pt idx="711">
                  <c:v>197.81530666336479</c:v>
                </c:pt>
                <c:pt idx="712">
                  <c:v>197.60432617840851</c:v>
                </c:pt>
                <c:pt idx="713">
                  <c:v>197.39188564593513</c:v>
                </c:pt>
                <c:pt idx="714">
                  <c:v>197.17798663561314</c:v>
                </c:pt>
                <c:pt idx="715">
                  <c:v>196.96263072788724</c:v>
                </c:pt>
                <c:pt idx="716">
                  <c:v>196.74581951396689</c:v>
                </c:pt>
                <c:pt idx="717">
                  <c:v>196.52755459581425</c:v>
                </c:pt>
                <c:pt idx="718">
                  <c:v>196.30783758613276</c:v>
                </c:pt>
                <c:pt idx="719">
                  <c:v>196.08667010835472</c:v>
                </c:pt>
                <c:pt idx="720">
                  <c:v>195.86405379662986</c:v>
                </c:pt>
                <c:pt idx="721">
                  <c:v>195.63999029581271</c:v>
                </c:pt>
                <c:pt idx="722">
                  <c:v>195.41448126145087</c:v>
                </c:pt>
                <c:pt idx="723">
                  <c:v>195.18752835977253</c:v>
                </c:pt>
                <c:pt idx="724">
                  <c:v>194.95913326767436</c:v>
                </c:pt>
                <c:pt idx="725">
                  <c:v>194.72929767270887</c:v>
                </c:pt>
                <c:pt idx="726">
                  <c:v>194.49802327307208</c:v>
                </c:pt>
                <c:pt idx="727">
                  <c:v>194.26531177759111</c:v>
                </c:pt>
                <c:pt idx="728">
                  <c:v>194.03116490571122</c:v>
                </c:pt>
                <c:pt idx="729">
                  <c:v>193.79558438748342</c:v>
                </c:pt>
                <c:pt idx="730">
                  <c:v>193.5585719635516</c:v>
                </c:pt>
                <c:pt idx="731">
                  <c:v>193.32012938513952</c:v>
                </c:pt>
                <c:pt idx="732">
                  <c:v>193.0802584140381</c:v>
                </c:pt>
                <c:pt idx="733">
                  <c:v>192.8389608225921</c:v>
                </c:pt>
                <c:pt idx="734">
                  <c:v>192.59623839368743</c:v>
                </c:pt>
                <c:pt idx="735">
                  <c:v>192.35209292073762</c:v>
                </c:pt>
                <c:pt idx="736">
                  <c:v>192.10652620767073</c:v>
                </c:pt>
                <c:pt idx="737">
                  <c:v>191.85954006891606</c:v>
                </c:pt>
                <c:pt idx="738">
                  <c:v>191.61113632939055</c:v>
                </c:pt>
                <c:pt idx="739">
                  <c:v>191.36131682448558</c:v>
                </c:pt>
                <c:pt idx="740">
                  <c:v>191.11008340005324</c:v>
                </c:pt>
                <c:pt idx="741">
                  <c:v>190.8574379123925</c:v>
                </c:pt>
                <c:pt idx="742">
                  <c:v>190.60338222823597</c:v>
                </c:pt>
                <c:pt idx="743">
                  <c:v>190.34791822473571</c:v>
                </c:pt>
                <c:pt idx="744">
                  <c:v>190.09104778944945</c:v>
                </c:pt>
                <c:pt idx="745">
                  <c:v>189.83277282032677</c:v>
                </c:pt>
                <c:pt idx="746">
                  <c:v>189.573095225695</c:v>
                </c:pt>
                <c:pt idx="747">
                  <c:v>189.31201692424494</c:v>
                </c:pt>
                <c:pt idx="748">
                  <c:v>189.04953984501722</c:v>
                </c:pt>
                <c:pt idx="749">
                  <c:v>188.78566592738713</c:v>
                </c:pt>
                <c:pt idx="750">
                  <c:v>188.52039712105136</c:v>
                </c:pt>
                <c:pt idx="751">
                  <c:v>188.25373538601278</c:v>
                </c:pt>
                <c:pt idx="752">
                  <c:v>187.98568269256631</c:v>
                </c:pt>
                <c:pt idx="753">
                  <c:v>187.71624102128436</c:v>
                </c:pt>
                <c:pt idx="754">
                  <c:v>187.44541236300216</c:v>
                </c:pt>
                <c:pt idx="755">
                  <c:v>187.17319871880287</c:v>
                </c:pt>
                <c:pt idx="756">
                  <c:v>186.89960210000308</c:v>
                </c:pt>
                <c:pt idx="757">
                  <c:v>186.62462452813787</c:v>
                </c:pt>
                <c:pt idx="758">
                  <c:v>186.34826803494565</c:v>
                </c:pt>
                <c:pt idx="759">
                  <c:v>186.07053466235357</c:v>
                </c:pt>
                <c:pt idx="760">
                  <c:v>185.79142646246197</c:v>
                </c:pt>
                <c:pt idx="761">
                  <c:v>185.51094549752949</c:v>
                </c:pt>
                <c:pt idx="762">
                  <c:v>185.22909383995787</c:v>
                </c:pt>
                <c:pt idx="763">
                  <c:v>184.94587357227647</c:v>
                </c:pt>
                <c:pt idx="764">
                  <c:v>184.66128678712687</c:v>
                </c:pt>
                <c:pt idx="765">
                  <c:v>184.37533558724772</c:v>
                </c:pt>
                <c:pt idx="766">
                  <c:v>184.08802208545882</c:v>
                </c:pt>
                <c:pt idx="767">
                  <c:v>183.79934840464566</c:v>
                </c:pt>
                <c:pt idx="768">
                  <c:v>183.50931667774387</c:v>
                </c:pt>
                <c:pt idx="769">
                  <c:v>183.21792904772306</c:v>
                </c:pt>
                <c:pt idx="770">
                  <c:v>182.92518766757166</c:v>
                </c:pt>
                <c:pt idx="771">
                  <c:v>182.63109470028033</c:v>
                </c:pt>
                <c:pt idx="772">
                  <c:v>182.33565231882625</c:v>
                </c:pt>
                <c:pt idx="773">
                  <c:v>182.03886270615723</c:v>
                </c:pt>
                <c:pt idx="774">
                  <c:v>181.74072805517531</c:v>
                </c:pt>
                <c:pt idx="775">
                  <c:v>181.44125056872073</c:v>
                </c:pt>
                <c:pt idx="776">
                  <c:v>181.1404324595556</c:v>
                </c:pt>
                <c:pt idx="777">
                  <c:v>180.83827595034745</c:v>
                </c:pt>
                <c:pt idx="778">
                  <c:v>180.53478327365301</c:v>
                </c:pt>
                <c:pt idx="779">
                  <c:v>180.22995667190156</c:v>
                </c:pt>
                <c:pt idx="780">
                  <c:v>179.92379839737845</c:v>
                </c:pt>
                <c:pt idx="781">
                  <c:v>179.61631071220833</c:v>
                </c:pt>
                <c:pt idx="782">
                  <c:v>179.30749588833865</c:v>
                </c:pt>
                <c:pt idx="783">
                  <c:v>178.99735620752264</c:v>
                </c:pt>
                <c:pt idx="784">
                  <c:v>178.68589396130258</c:v>
                </c:pt>
                <c:pt idx="785">
                  <c:v>178.37311145099292</c:v>
                </c:pt>
                <c:pt idx="786">
                  <c:v>178.05901098766304</c:v>
                </c:pt>
                <c:pt idx="787">
                  <c:v>177.74359489212051</c:v>
                </c:pt>
                <c:pt idx="788">
                  <c:v>177.42686549489378</c:v>
                </c:pt>
                <c:pt idx="789">
                  <c:v>177.10882513621462</c:v>
                </c:pt>
                <c:pt idx="790">
                  <c:v>176.78947616600161</c:v>
                </c:pt>
                <c:pt idx="791">
                  <c:v>176.46882094384205</c:v>
                </c:pt>
                <c:pt idx="792">
                  <c:v>176.14686183897479</c:v>
                </c:pt>
                <c:pt idx="793">
                  <c:v>175.82360123027294</c:v>
                </c:pt>
                <c:pt idx="794">
                  <c:v>175.49904150622589</c:v>
                </c:pt>
                <c:pt idx="795">
                  <c:v>175.17318506492191</c:v>
                </c:pt>
                <c:pt idx="796">
                  <c:v>174.84603431403042</c:v>
                </c:pt>
                <c:pt idx="797">
                  <c:v>174.5175916707841</c:v>
                </c:pt>
                <c:pt idx="798">
                  <c:v>174.18785956196112</c:v>
                </c:pt>
                <c:pt idx="799">
                  <c:v>173.85684042386725</c:v>
                </c:pt>
                <c:pt idx="800">
                  <c:v>173.52453670231765</c:v>
                </c:pt>
                <c:pt idx="801">
                  <c:v>173.19095085261901</c:v>
                </c:pt>
                <c:pt idx="802">
                  <c:v>172.85608533955147</c:v>
                </c:pt>
                <c:pt idx="803">
                  <c:v>172.51994263734989</c:v>
                </c:pt>
                <c:pt idx="804">
                  <c:v>172.18252522968638</c:v>
                </c:pt>
                <c:pt idx="805">
                  <c:v>171.84383560965131</c:v>
                </c:pt>
                <c:pt idx="806">
                  <c:v>171.50387627973507</c:v>
                </c:pt>
                <c:pt idx="807">
                  <c:v>171.16264975180968</c:v>
                </c:pt>
                <c:pt idx="808">
                  <c:v>170.82015854711028</c:v>
                </c:pt>
                <c:pt idx="809">
                  <c:v>170.47640519621601</c:v>
                </c:pt>
                <c:pt idx="810">
                  <c:v>170.13139223903212</c:v>
                </c:pt>
                <c:pt idx="811">
                  <c:v>169.78512222477053</c:v>
                </c:pt>
                <c:pt idx="812">
                  <c:v>169.43759771193118</c:v>
                </c:pt>
                <c:pt idx="813">
                  <c:v>169.08882126828337</c:v>
                </c:pt>
                <c:pt idx="814">
                  <c:v>168.73879547084641</c:v>
                </c:pt>
                <c:pt idx="815">
                  <c:v>168.38752290587095</c:v>
                </c:pt>
                <c:pt idx="816">
                  <c:v>168.03500616881951</c:v>
                </c:pt>
                <c:pt idx="817">
                  <c:v>167.68124786434751</c:v>
                </c:pt>
                <c:pt idx="818">
                  <c:v>167.32625060628408</c:v>
                </c:pt>
                <c:pt idx="819">
                  <c:v>166.97001701761263</c:v>
                </c:pt>
                <c:pt idx="820">
                  <c:v>166.61254973045146</c:v>
                </c:pt>
                <c:pt idx="821">
                  <c:v>166.2538513860344</c:v>
                </c:pt>
                <c:pt idx="822">
                  <c:v>165.89392463469113</c:v>
                </c:pt>
                <c:pt idx="823">
                  <c:v>165.5327721358278</c:v>
                </c:pt>
                <c:pt idx="824">
                  <c:v>165.1703965579074</c:v>
                </c:pt>
                <c:pt idx="825">
                  <c:v>164.80680057842974</c:v>
                </c:pt>
                <c:pt idx="826">
                  <c:v>164.44198688391197</c:v>
                </c:pt>
                <c:pt idx="827">
                  <c:v>164.07595816986858</c:v>
                </c:pt>
                <c:pt idx="828">
                  <c:v>163.70871714079155</c:v>
                </c:pt>
                <c:pt idx="829">
                  <c:v>163.34026651013039</c:v>
                </c:pt>
                <c:pt idx="830">
                  <c:v>162.97060900027199</c:v>
                </c:pt>
                <c:pt idx="831">
                  <c:v>162.59974734252054</c:v>
                </c:pt>
                <c:pt idx="832">
                  <c:v>162.22768427707734</c:v>
                </c:pt>
                <c:pt idx="833">
                  <c:v>161.85442255302075</c:v>
                </c:pt>
                <c:pt idx="834">
                  <c:v>161.47996492828557</c:v>
                </c:pt>
                <c:pt idx="835">
                  <c:v>161.10431416964278</c:v>
                </c:pt>
                <c:pt idx="836">
                  <c:v>160.72747305267924</c:v>
                </c:pt>
                <c:pt idx="837">
                  <c:v>160.34944436177693</c:v>
                </c:pt>
                <c:pt idx="838">
                  <c:v>159.97023089009252</c:v>
                </c:pt>
                <c:pt idx="839">
                  <c:v>159.5898354395369</c:v>
                </c:pt>
                <c:pt idx="840">
                  <c:v>159.20826082075413</c:v>
                </c:pt>
                <c:pt idx="841">
                  <c:v>158.82550985310084</c:v>
                </c:pt>
                <c:pt idx="842">
                  <c:v>158.44158536462547</c:v>
                </c:pt>
                <c:pt idx="843">
                  <c:v>158.05649019204719</c:v>
                </c:pt>
                <c:pt idx="844">
                  <c:v>157.67022718073525</c:v>
                </c:pt>
                <c:pt idx="845">
                  <c:v>157.2827991846876</c:v>
                </c:pt>
                <c:pt idx="846">
                  <c:v>156.89420906651</c:v>
                </c:pt>
                <c:pt idx="847">
                  <c:v>156.50445969739485</c:v>
                </c:pt>
                <c:pt idx="848">
                  <c:v>156.11355395709984</c:v>
                </c:pt>
                <c:pt idx="849">
                  <c:v>155.7214947339271</c:v>
                </c:pt>
                <c:pt idx="850">
                  <c:v>155.32828492470119</c:v>
                </c:pt>
                <c:pt idx="851">
                  <c:v>154.93392743474828</c:v>
                </c:pt>
                <c:pt idx="852">
                  <c:v>154.5384251778743</c:v>
                </c:pt>
                <c:pt idx="853">
                  <c:v>154.14178107634379</c:v>
                </c:pt>
                <c:pt idx="854">
                  <c:v>153.74399806085776</c:v>
                </c:pt>
                <c:pt idx="855">
                  <c:v>153.34507907053273</c:v>
                </c:pt>
                <c:pt idx="856">
                  <c:v>152.94502705287834</c:v>
                </c:pt>
                <c:pt idx="857">
                  <c:v>152.54384496377605</c:v>
                </c:pt>
                <c:pt idx="858">
                  <c:v>152.1415357674571</c:v>
                </c:pt>
                <c:pt idx="859">
                  <c:v>151.73810243648063</c:v>
                </c:pt>
                <c:pt idx="860">
                  <c:v>151.33354795171167</c:v>
                </c:pt>
                <c:pt idx="861">
                  <c:v>150.92787530229921</c:v>
                </c:pt>
                <c:pt idx="862">
                  <c:v>150.52108748565408</c:v>
                </c:pt>
                <c:pt idx="863">
                  <c:v>150.11318750742672</c:v>
                </c:pt>
                <c:pt idx="864">
                  <c:v>149.70417838148521</c:v>
                </c:pt>
                <c:pt idx="865">
                  <c:v>149.29406312989266</c:v>
                </c:pt>
                <c:pt idx="866">
                  <c:v>148.88284478288509</c:v>
                </c:pt>
                <c:pt idx="867">
                  <c:v>148.47052637884926</c:v>
                </c:pt>
                <c:pt idx="868">
                  <c:v>148.05711096429943</c:v>
                </c:pt>
                <c:pt idx="869">
                  <c:v>147.64260159385597</c:v>
                </c:pt>
                <c:pt idx="870">
                  <c:v>147.22700133022187</c:v>
                </c:pt>
                <c:pt idx="871">
                  <c:v>146.81031324416054</c:v>
                </c:pt>
                <c:pt idx="872">
                  <c:v>146.39254041447296</c:v>
                </c:pt>
                <c:pt idx="873">
                  <c:v>145.97368592797523</c:v>
                </c:pt>
                <c:pt idx="874">
                  <c:v>145.55375287947513</c:v>
                </c:pt>
                <c:pt idx="875">
                  <c:v>145.13274437175008</c:v>
                </c:pt>
                <c:pt idx="876">
                  <c:v>144.71066351552355</c:v>
                </c:pt>
                <c:pt idx="877">
                  <c:v>144.2875134294423</c:v>
                </c:pt>
                <c:pt idx="878">
                  <c:v>143.86329724005358</c:v>
                </c:pt>
                <c:pt idx="879">
                  <c:v>143.43801808178156</c:v>
                </c:pt>
                <c:pt idx="880">
                  <c:v>143.01167909690454</c:v>
                </c:pt>
                <c:pt idx="881">
                  <c:v>142.58428343553152</c:v>
                </c:pt>
                <c:pt idx="882">
                  <c:v>142.15583425557909</c:v>
                </c:pt>
                <c:pt idx="883">
                  <c:v>141.72633472274791</c:v>
                </c:pt>
                <c:pt idx="884">
                  <c:v>141.29578801049968</c:v>
                </c:pt>
                <c:pt idx="885">
                  <c:v>140.86419730003314</c:v>
                </c:pt>
                <c:pt idx="886">
                  <c:v>140.43156578026094</c:v>
                </c:pt>
                <c:pt idx="887">
                  <c:v>139.99789664778621</c:v>
                </c:pt>
                <c:pt idx="888">
                  <c:v>139.56319310687857</c:v>
                </c:pt>
                <c:pt idx="889">
                  <c:v>139.12745836945038</c:v>
                </c:pt>
                <c:pt idx="890">
                  <c:v>138.69069565503375</c:v>
                </c:pt>
                <c:pt idx="891">
                  <c:v>138.25290819075582</c:v>
                </c:pt>
                <c:pt idx="892">
                  <c:v>137.81409921131569</c:v>
                </c:pt>
                <c:pt idx="893">
                  <c:v>137.37427195895981</c:v>
                </c:pt>
                <c:pt idx="894">
                  <c:v>136.9334296834586</c:v>
                </c:pt>
                <c:pt idx="895">
                  <c:v>136.49157564208227</c:v>
                </c:pt>
                <c:pt idx="896">
                  <c:v>136.0487130995765</c:v>
                </c:pt>
                <c:pt idx="897">
                  <c:v>135.60484532813894</c:v>
                </c:pt>
                <c:pt idx="898">
                  <c:v>135.15997560739396</c:v>
                </c:pt>
                <c:pt idx="899">
                  <c:v>134.71410722436971</c:v>
                </c:pt>
                <c:pt idx="900">
                  <c:v>134.26724347347277</c:v>
                </c:pt>
                <c:pt idx="901">
                  <c:v>133.81938765646464</c:v>
                </c:pt>
                <c:pt idx="902">
                  <c:v>133.37054308243651</c:v>
                </c:pt>
                <c:pt idx="903">
                  <c:v>132.92071306778539</c:v>
                </c:pt>
                <c:pt idx="904">
                  <c:v>132.46990093618967</c:v>
                </c:pt>
                <c:pt idx="905">
                  <c:v>132.01811001858403</c:v>
                </c:pt>
                <c:pt idx="906">
                  <c:v>131.56534365313556</c:v>
                </c:pt>
                <c:pt idx="907">
                  <c:v>131.11160518521817</c:v>
                </c:pt>
                <c:pt idx="908">
                  <c:v>130.65689796738863</c:v>
                </c:pt>
                <c:pt idx="909">
                  <c:v>130.20122535936173</c:v>
                </c:pt>
                <c:pt idx="910">
                  <c:v>129.74459072798504</c:v>
                </c:pt>
                <c:pt idx="911">
                  <c:v>129.28699744721436</c:v>
                </c:pt>
                <c:pt idx="912">
                  <c:v>128.82844889808857</c:v>
                </c:pt>
                <c:pt idx="913">
                  <c:v>128.3689484687051</c:v>
                </c:pt>
                <c:pt idx="914">
                  <c:v>127.90849955419428</c:v>
                </c:pt>
                <c:pt idx="915">
                  <c:v>127.44710555669467</c:v>
                </c:pt>
                <c:pt idx="916">
                  <c:v>126.98476988532776</c:v>
                </c:pt>
                <c:pt idx="917">
                  <c:v>126.5214959561728</c:v>
                </c:pt>
                <c:pt idx="918">
                  <c:v>126.05728719224179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68-D140-98E5-84AD86B0516E}"/>
            </c:ext>
          </c:extLst>
        </c:ser>
        <c:ser>
          <c:idx val="3"/>
          <c:order val="3"/>
          <c:tx>
            <c:strRef>
              <c:f>Alpha!$G$31</c:f>
              <c:strCache>
                <c:ptCount val="1"/>
                <c:pt idx="0">
                  <c:v>8.7 MeV, 40deg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Alpha!$G$32:$G$950</c:f>
              <c:numCache>
                <c:formatCode>0.00</c:formatCode>
                <c:ptCount val="919"/>
                <c:pt idx="0">
                  <c:v>8.3909961802897143E-2</c:v>
                </c:pt>
                <c:pt idx="1">
                  <c:v>4.1953330770854089</c:v>
                </c:pt>
                <c:pt idx="2">
                  <c:v>5.0343125323772986</c:v>
                </c:pt>
                <c:pt idx="3">
                  <c:v>5.8732444471443532</c:v>
                </c:pt>
                <c:pt idx="4">
                  <c:v>6.7121208991006984</c:v>
                </c:pt>
                <c:pt idx="5">
                  <c:v>7.5509339664842186</c:v>
                </c:pt>
                <c:pt idx="6">
                  <c:v>8.389675728131234</c:v>
                </c:pt>
                <c:pt idx="7">
                  <c:v>9.2283382635514872</c:v>
                </c:pt>
                <c:pt idx="8">
                  <c:v>10.066913653002901</c:v>
                </c:pt>
                <c:pt idx="9">
                  <c:v>10.905393977566241</c:v>
                </c:pt>
                <c:pt idx="10">
                  <c:v>11.743771319220105</c:v>
                </c:pt>
                <c:pt idx="11">
                  <c:v>12.582037760915336</c:v>
                </c:pt>
                <c:pt idx="12">
                  <c:v>13.420185386650628</c:v>
                </c:pt>
                <c:pt idx="13">
                  <c:v>14.258206281546146</c:v>
                </c:pt>
                <c:pt idx="14">
                  <c:v>15.096092531918833</c:v>
                </c:pt>
                <c:pt idx="15">
                  <c:v>15.933836225357387</c:v>
                </c:pt>
                <c:pt idx="16">
                  <c:v>16.771429450796678</c:v>
                </c:pt>
                <c:pt idx="17">
                  <c:v>17.608864298592298</c:v>
                </c:pt>
                <c:pt idx="18">
                  <c:v>18.446132860595458</c:v>
                </c:pt>
                <c:pt idx="19">
                  <c:v>19.283227230227986</c:v>
                </c:pt>
                <c:pt idx="20">
                  <c:v>20.120139502556199</c:v>
                </c:pt>
                <c:pt idx="21">
                  <c:v>20.956861774366391</c:v>
                </c:pt>
                <c:pt idx="22">
                  <c:v>21.793386144238866</c:v>
                </c:pt>
                <c:pt idx="23">
                  <c:v>22.62970471262285</c:v>
                </c:pt>
                <c:pt idx="24">
                  <c:v>23.465809581911042</c:v>
                </c:pt>
                <c:pt idx="25">
                  <c:v>24.301692856514151</c:v>
                </c:pt>
                <c:pt idx="26">
                  <c:v>25.137346642935359</c:v>
                </c:pt>
                <c:pt idx="27">
                  <c:v>25.97276304984517</c:v>
                </c:pt>
                <c:pt idx="28">
                  <c:v>26.807934188155624</c:v>
                </c:pt>
                <c:pt idx="29">
                  <c:v>27.642852171094809</c:v>
                </c:pt>
                <c:pt idx="30">
                  <c:v>28.477509114281666</c:v>
                </c:pt>
                <c:pt idx="31">
                  <c:v>29.311897135800084</c:v>
                </c:pt>
                <c:pt idx="32">
                  <c:v>30.146008356273349</c:v>
                </c:pt>
                <c:pt idx="33">
                  <c:v>30.979834898938851</c:v>
                </c:pt>
                <c:pt idx="34">
                  <c:v>31.813368889722213</c:v>
                </c:pt>
                <c:pt idx="35">
                  <c:v>32.646602457311751</c:v>
                </c:pt>
                <c:pt idx="36">
                  <c:v>33.479527733232615</c:v>
                </c:pt>
                <c:pt idx="37">
                  <c:v>34.312136851921402</c:v>
                </c:pt>
                <c:pt idx="38">
                  <c:v>35.144421950800222</c:v>
                </c:pt>
                <c:pt idx="39">
                  <c:v>35.976375170350998</c:v>
                </c:pt>
                <c:pt idx="40">
                  <c:v>36.807988654189721</c:v>
                </c:pt>
                <c:pt idx="41">
                  <c:v>37.639254549140588</c:v>
                </c:pt>
                <c:pt idx="42">
                  <c:v>38.470165005310143</c:v>
                </c:pt>
                <c:pt idx="43">
                  <c:v>39.300712176161504</c:v>
                </c:pt>
                <c:pt idx="44">
                  <c:v>40.130888218588389</c:v>
                </c:pt>
                <c:pt idx="45">
                  <c:v>40.960685292989155</c:v>
                </c:pt>
                <c:pt idx="46">
                  <c:v>41.790095563340898</c:v>
                </c:pt>
                <c:pt idx="47">
                  <c:v>42.619111197273448</c:v>
                </c:pt>
                <c:pt idx="48">
                  <c:v>43.447724366143262</c:v>
                </c:pt>
                <c:pt idx="49">
                  <c:v>44.275927245107354</c:v>
                </c:pt>
                <c:pt idx="50">
                  <c:v>45.103712013197409</c:v>
                </c:pt>
                <c:pt idx="51">
                  <c:v>45.93107085339318</c:v>
                </c:pt>
                <c:pt idx="52">
                  <c:v>46.757995952696859</c:v>
                </c:pt>
                <c:pt idx="53">
                  <c:v>47.584479502206399</c:v>
                </c:pt>
                <c:pt idx="54">
                  <c:v>48.410513697189529</c:v>
                </c:pt>
                <c:pt idx="55">
                  <c:v>49.236090737157326</c:v>
                </c:pt>
                <c:pt idx="56">
                  <c:v>50.061202825937947</c:v>
                </c:pt>
                <c:pt idx="57">
                  <c:v>50.885842171750205</c:v>
                </c:pt>
                <c:pt idx="58">
                  <c:v>51.710000987277176</c:v>
                </c:pt>
                <c:pt idx="59">
                  <c:v>52.533671489739731</c:v>
                </c:pt>
                <c:pt idx="60">
                  <c:v>53.356845900969986</c:v>
                </c:pt>
                <c:pt idx="61">
                  <c:v>54.179516447484879</c:v>
                </c:pt>
                <c:pt idx="62">
                  <c:v>55.001675360559403</c:v>
                </c:pt>
                <c:pt idx="63">
                  <c:v>55.823314876300174</c:v>
                </c:pt>
                <c:pt idx="64">
                  <c:v>56.644427235718453</c:v>
                </c:pt>
                <c:pt idx="65">
                  <c:v>57.465004684803787</c:v>
                </c:pt>
                <c:pt idx="66">
                  <c:v>58.285039474596928</c:v>
                </c:pt>
                <c:pt idx="67">
                  <c:v>59.104523861263168</c:v>
                </c:pt>
                <c:pt idx="68">
                  <c:v>59.923450106165397</c:v>
                </c:pt>
                <c:pt idx="69">
                  <c:v>60.741810475937214</c:v>
                </c:pt>
                <c:pt idx="70">
                  <c:v>61.559597242555952</c:v>
                </c:pt>
                <c:pt idx="71">
                  <c:v>62.376802683415612</c:v>
                </c:pt>
                <c:pt idx="72">
                  <c:v>63.193419081399945</c:v>
                </c:pt>
                <c:pt idx="73">
                  <c:v>64.009438724955046</c:v>
                </c:pt>
                <c:pt idx="74">
                  <c:v>64.824853908162467</c:v>
                </c:pt>
                <c:pt idx="75">
                  <c:v>65.63965693081181</c:v>
                </c:pt>
                <c:pt idx="76">
                  <c:v>66.453840098473492</c:v>
                </c:pt>
                <c:pt idx="77">
                  <c:v>67.267395722571393</c:v>
                </c:pt>
                <c:pt idx="78">
                  <c:v>68.080316120455578</c:v>
                </c:pt>
                <c:pt idx="79">
                  <c:v>68.892593615474567</c:v>
                </c:pt>
                <c:pt idx="80">
                  <c:v>69.704220537048172</c:v>
                </c:pt>
                <c:pt idx="81">
                  <c:v>70.515189220739657</c:v>
                </c:pt>
                <c:pt idx="82">
                  <c:v>71.325492008328283</c:v>
                </c:pt>
                <c:pt idx="83">
                  <c:v>72.135121247881514</c:v>
                </c:pt>
                <c:pt idx="84">
                  <c:v>72.944069293827397</c:v>
                </c:pt>
                <c:pt idx="85">
                  <c:v>73.752328507026661</c:v>
                </c:pt>
                <c:pt idx="86">
                  <c:v>74.559891254844857</c:v>
                </c:pt>
                <c:pt idx="87">
                  <c:v>75.366749911224531</c:v>
                </c:pt>
                <c:pt idx="88">
                  <c:v>76.17289685675712</c:v>
                </c:pt>
                <c:pt idx="89">
                  <c:v>76.978324478755013</c:v>
                </c:pt>
                <c:pt idx="90">
                  <c:v>77.783025171323317</c:v>
                </c:pt>
                <c:pt idx="91">
                  <c:v>78.586991335431861</c:v>
                </c:pt>
                <c:pt idx="92">
                  <c:v>79.39021537898671</c:v>
                </c:pt>
                <c:pt idx="93">
                  <c:v>80.19268971690208</c:v>
                </c:pt>
                <c:pt idx="94">
                  <c:v>80.994406771171882</c:v>
                </c:pt>
                <c:pt idx="95">
                  <c:v>81.795358970941265</c:v>
                </c:pt>
                <c:pt idx="96">
                  <c:v>82.595538752578165</c:v>
                </c:pt>
                <c:pt idx="97">
                  <c:v>83.394938559744617</c:v>
                </c:pt>
                <c:pt idx="98">
                  <c:v>84.193550843468216</c:v>
                </c:pt>
                <c:pt idx="99">
                  <c:v>84.991368062213496</c:v>
                </c:pt>
                <c:pt idx="100">
                  <c:v>85.788382681952839</c:v>
                </c:pt>
                <c:pt idx="101">
                  <c:v>86.584587176237932</c:v>
                </c:pt>
                <c:pt idx="102">
                  <c:v>87.379974026270645</c:v>
                </c:pt>
                <c:pt idx="103">
                  <c:v>88.174535720974205</c:v>
                </c:pt>
                <c:pt idx="104">
                  <c:v>88.968264757063977</c:v>
                </c:pt>
                <c:pt idx="105">
                  <c:v>89.761153639118334</c:v>
                </c:pt>
                <c:pt idx="106">
                  <c:v>90.553194879649553</c:v>
                </c:pt>
                <c:pt idx="107">
                  <c:v>91.344380999174334</c:v>
                </c:pt>
                <c:pt idx="108">
                  <c:v>92.134704526284679</c:v>
                </c:pt>
                <c:pt idx="109">
                  <c:v>92.924157997718183</c:v>
                </c:pt>
                <c:pt idx="110">
                  <c:v>93.712733958428743</c:v>
                </c:pt>
                <c:pt idx="111">
                  <c:v>94.500424961656776</c:v>
                </c:pt>
                <c:pt idx="112">
                  <c:v>95.28722356899965</c:v>
                </c:pt>
                <c:pt idx="113">
                  <c:v>96.07312235048191</c:v>
                </c:pt>
                <c:pt idx="114">
                  <c:v>96.858113884625382</c:v>
                </c:pt>
                <c:pt idx="115">
                  <c:v>97.642190758519362</c:v>
                </c:pt>
                <c:pt idx="116">
                  <c:v>98.42534556789046</c:v>
                </c:pt>
                <c:pt idx="117">
                  <c:v>99.207570917172745</c:v>
                </c:pt>
                <c:pt idx="118">
                  <c:v>99.988859419577409</c:v>
                </c:pt>
                <c:pt idx="119">
                  <c:v>100.76920369716247</c:v>
                </c:pt>
                <c:pt idx="120">
                  <c:v>101.54859638090271</c:v>
                </c:pt>
                <c:pt idx="121">
                  <c:v>102.32703011075894</c:v>
                </c:pt>
                <c:pt idx="122">
                  <c:v>103.10449753574781</c:v>
                </c:pt>
                <c:pt idx="123">
                  <c:v>103.88099131401097</c:v>
                </c:pt>
                <c:pt idx="124">
                  <c:v>104.65650411288455</c:v>
                </c:pt>
                <c:pt idx="125">
                  <c:v>105.43102860896832</c:v>
                </c:pt>
                <c:pt idx="126">
                  <c:v>106.20455748819496</c:v>
                </c:pt>
                <c:pt idx="127">
                  <c:v>106.97708344589905</c:v>
                </c:pt>
                <c:pt idx="128">
                  <c:v>107.74859918688598</c:v>
                </c:pt>
                <c:pt idx="129">
                  <c:v>108.519097425501</c:v>
                </c:pt>
                <c:pt idx="130">
                  <c:v>109.28857088569791</c:v>
                </c:pt>
                <c:pt idx="131">
                  <c:v>110.0570123011078</c:v>
                </c:pt>
                <c:pt idx="132">
                  <c:v>110.82441441510767</c:v>
                </c:pt>
                <c:pt idx="133">
                  <c:v>111.59076998088894</c:v>
                </c:pt>
                <c:pt idx="134">
                  <c:v>112.35607176152597</c:v>
                </c:pt>
                <c:pt idx="135">
                  <c:v>113.12031253004419</c:v>
                </c:pt>
                <c:pt idx="136">
                  <c:v>113.8834850694887</c:v>
                </c:pt>
                <c:pt idx="137">
                  <c:v>114.64558217299194</c:v>
                </c:pt>
                <c:pt idx="138">
                  <c:v>115.40659664384222</c:v>
                </c:pt>
                <c:pt idx="139">
                  <c:v>116.16652129555143</c:v>
                </c:pt>
                <c:pt idx="140">
                  <c:v>116.92534895192291</c:v>
                </c:pt>
                <c:pt idx="141">
                  <c:v>117.68307244711924</c:v>
                </c:pt>
                <c:pt idx="142">
                  <c:v>118.43968462573004</c:v>
                </c:pt>
                <c:pt idx="143">
                  <c:v>119.19517834283924</c:v>
                </c:pt>
                <c:pt idx="144">
                  <c:v>119.94954646409293</c:v>
                </c:pt>
                <c:pt idx="145">
                  <c:v>120.70278186576643</c:v>
                </c:pt>
                <c:pt idx="146">
                  <c:v>121.45487743483167</c:v>
                </c:pt>
                <c:pt idx="147">
                  <c:v>122.20582606902443</c:v>
                </c:pt>
                <c:pt idx="148">
                  <c:v>122.95562067691127</c:v>
                </c:pt>
                <c:pt idx="149">
                  <c:v>123.70425417795659</c:v>
                </c:pt>
                <c:pt idx="150">
                  <c:v>124.45171950258948</c:v>
                </c:pt>
                <c:pt idx="151">
                  <c:v>125.19800959227049</c:v>
                </c:pt>
                <c:pt idx="152">
                  <c:v>125.94311739955819</c:v>
                </c:pt>
                <c:pt idx="153">
                  <c:v>126.6870358881759</c:v>
                </c:pt>
                <c:pt idx="154">
                  <c:v>127.42975803307796</c:v>
                </c:pt>
                <c:pt idx="155">
                  <c:v>128.17127682051617</c:v>
                </c:pt>
                <c:pt idx="156">
                  <c:v>128.91158524810595</c:v>
                </c:pt>
                <c:pt idx="157">
                  <c:v>129.65067632489263</c:v>
                </c:pt>
                <c:pt idx="158">
                  <c:v>130.38854307141722</c:v>
                </c:pt>
                <c:pt idx="159">
                  <c:v>131.12517851978248</c:v>
                </c:pt>
                <c:pt idx="160">
                  <c:v>131.86057571371882</c:v>
                </c:pt>
                <c:pt idx="161">
                  <c:v>132.5947277086496</c:v>
                </c:pt>
                <c:pt idx="162">
                  <c:v>133.3276275717572</c:v>
                </c:pt>
                <c:pt idx="163">
                  <c:v>134.05926838204812</c:v>
                </c:pt>
                <c:pt idx="164">
                  <c:v>134.78964323041856</c:v>
                </c:pt>
                <c:pt idx="165">
                  <c:v>135.51874521971956</c:v>
                </c:pt>
                <c:pt idx="166">
                  <c:v>136.24656746482211</c:v>
                </c:pt>
                <c:pt idx="167">
                  <c:v>136.97310309268224</c:v>
                </c:pt>
                <c:pt idx="168">
                  <c:v>137.69834524240588</c:v>
                </c:pt>
                <c:pt idx="169">
                  <c:v>138.42228706531367</c:v>
                </c:pt>
                <c:pt idx="170">
                  <c:v>139.14492172500564</c:v>
                </c:pt>
                <c:pt idx="171">
                  <c:v>139.86624239742571</c:v>
                </c:pt>
                <c:pt idx="172">
                  <c:v>140.58624227092619</c:v>
                </c:pt>
                <c:pt idx="173">
                  <c:v>141.30491454633216</c:v>
                </c:pt>
                <c:pt idx="174">
                  <c:v>142.02225243700553</c:v>
                </c:pt>
                <c:pt idx="175">
                  <c:v>142.73824916890922</c:v>
                </c:pt>
                <c:pt idx="176">
                  <c:v>143.45289798067111</c:v>
                </c:pt>
                <c:pt idx="177">
                  <c:v>144.16619212364796</c:v>
                </c:pt>
                <c:pt idx="178">
                  <c:v>144.87812486198897</c:v>
                </c:pt>
                <c:pt idx="179">
                  <c:v>145.5886894726996</c:v>
                </c:pt>
                <c:pt idx="180">
                  <c:v>146.29787924570479</c:v>
                </c:pt>
                <c:pt idx="181">
                  <c:v>147.00568748391274</c:v>
                </c:pt>
                <c:pt idx="182">
                  <c:v>147.71210750327762</c:v>
                </c:pt>
                <c:pt idx="183">
                  <c:v>148.4171326328632</c:v>
                </c:pt>
                <c:pt idx="184">
                  <c:v>149.12075621490541</c:v>
                </c:pt>
                <c:pt idx="185">
                  <c:v>149.82297160487559</c:v>
                </c:pt>
                <c:pt idx="186">
                  <c:v>150.52377217154293</c:v>
                </c:pt>
                <c:pt idx="187">
                  <c:v>151.22315129703733</c:v>
                </c:pt>
                <c:pt idx="188">
                  <c:v>151.92110237691168</c:v>
                </c:pt>
                <c:pt idx="189">
                  <c:v>152.6176188202044</c:v>
                </c:pt>
                <c:pt idx="190">
                  <c:v>153.31269404950157</c:v>
                </c:pt>
                <c:pt idx="191">
                  <c:v>154.00632150099921</c:v>
                </c:pt>
                <c:pt idx="192">
                  <c:v>154.69849462456494</c:v>
                </c:pt>
                <c:pt idx="193">
                  <c:v>155.38920688380014</c:v>
                </c:pt>
                <c:pt idx="194">
                  <c:v>156.07845175610166</c:v>
                </c:pt>
                <c:pt idx="195">
                  <c:v>156.76622273272321</c:v>
                </c:pt>
                <c:pt idx="196">
                  <c:v>157.45251331883694</c:v>
                </c:pt>
                <c:pt idx="197">
                  <c:v>158.13731703359477</c:v>
                </c:pt>
                <c:pt idx="198">
                  <c:v>158.82062741018964</c:v>
                </c:pt>
                <c:pt idx="199">
                  <c:v>159.50243799591652</c:v>
                </c:pt>
                <c:pt idx="200">
                  <c:v>160.18274235223336</c:v>
                </c:pt>
                <c:pt idx="201">
                  <c:v>160.86153405482187</c:v>
                </c:pt>
                <c:pt idx="202">
                  <c:v>161.53880669364818</c:v>
                </c:pt>
                <c:pt idx="203">
                  <c:v>162.21455387302345</c:v>
                </c:pt>
                <c:pt idx="204">
                  <c:v>162.8887692116642</c:v>
                </c:pt>
                <c:pt idx="205">
                  <c:v>163.5614463427525</c:v>
                </c:pt>
                <c:pt idx="206">
                  <c:v>164.23257891399629</c:v>
                </c:pt>
                <c:pt idx="207">
                  <c:v>164.90216058768914</c:v>
                </c:pt>
                <c:pt idx="208">
                  <c:v>165.57018504077035</c:v>
                </c:pt>
                <c:pt idx="209">
                  <c:v>166.23664596488445</c:v>
                </c:pt>
                <c:pt idx="210">
                  <c:v>166.90153706644077</c:v>
                </c:pt>
                <c:pt idx="211">
                  <c:v>167.56485206667307</c:v>
                </c:pt>
                <c:pt idx="212">
                  <c:v>168.22658470169864</c:v>
                </c:pt>
                <c:pt idx="213">
                  <c:v>168.88672872257757</c:v>
                </c:pt>
                <c:pt idx="214">
                  <c:v>169.54527789537156</c:v>
                </c:pt>
                <c:pt idx="215">
                  <c:v>170.20222600120317</c:v>
                </c:pt>
                <c:pt idx="216">
                  <c:v>170.85756683631411</c:v>
                </c:pt>
                <c:pt idx="217">
                  <c:v>171.5112942121242</c:v>
                </c:pt>
                <c:pt idx="218">
                  <c:v>172.16340195528952</c:v>
                </c:pt>
                <c:pt idx="219">
                  <c:v>172.81388390776084</c:v>
                </c:pt>
                <c:pt idx="220">
                  <c:v>173.46273392684182</c:v>
                </c:pt>
                <c:pt idx="221">
                  <c:v>174.10994588524693</c:v>
                </c:pt>
                <c:pt idx="222">
                  <c:v>174.75551367115932</c:v>
                </c:pt>
                <c:pt idx="223">
                  <c:v>175.39943118828856</c:v>
                </c:pt>
                <c:pt idx="224">
                  <c:v>176.04169235592818</c:v>
                </c:pt>
                <c:pt idx="225">
                  <c:v>176.68229110901322</c:v>
                </c:pt>
                <c:pt idx="226">
                  <c:v>177.32122139817727</c:v>
                </c:pt>
                <c:pt idx="227">
                  <c:v>177.9584771898098</c:v>
                </c:pt>
                <c:pt idx="228">
                  <c:v>178.59405246611303</c:v>
                </c:pt>
                <c:pt idx="229">
                  <c:v>179.22794122515882</c:v>
                </c:pt>
                <c:pt idx="230">
                  <c:v>179.8601374809453</c:v>
                </c:pt>
                <c:pt idx="231">
                  <c:v>180.49063526345341</c:v>
                </c:pt>
                <c:pt idx="232">
                  <c:v>181.11942861870332</c:v>
                </c:pt>
                <c:pt idx="233">
                  <c:v>181.74651160881052</c:v>
                </c:pt>
                <c:pt idx="234">
                  <c:v>182.37187831204218</c:v>
                </c:pt>
                <c:pt idx="235">
                  <c:v>182.99552282287263</c:v>
                </c:pt>
                <c:pt idx="236">
                  <c:v>183.61743925203962</c:v>
                </c:pt>
                <c:pt idx="237">
                  <c:v>184.23762172659954</c:v>
                </c:pt>
                <c:pt idx="238">
                  <c:v>184.85606438998309</c:v>
                </c:pt>
                <c:pt idx="239">
                  <c:v>185.47276140205057</c:v>
                </c:pt>
                <c:pt idx="240">
                  <c:v>186.08770693914687</c:v>
                </c:pt>
                <c:pt idx="241">
                  <c:v>186.70089519415669</c:v>
                </c:pt>
                <c:pt idx="242">
                  <c:v>187.3123203765592</c:v>
                </c:pt>
                <c:pt idx="243">
                  <c:v>187.92197671248289</c:v>
                </c:pt>
                <c:pt idx="244">
                  <c:v>188.52985844475992</c:v>
                </c:pt>
                <c:pt idx="245">
                  <c:v>189.13595983298057</c:v>
                </c:pt>
                <c:pt idx="246">
                  <c:v>189.74027515354749</c:v>
                </c:pt>
                <c:pt idx="247">
                  <c:v>190.34279869972963</c:v>
                </c:pt>
                <c:pt idx="248">
                  <c:v>190.94352478171626</c:v>
                </c:pt>
                <c:pt idx="249">
                  <c:v>191.54244772667067</c:v>
                </c:pt>
                <c:pt idx="250">
                  <c:v>192.13956187878358</c:v>
                </c:pt>
                <c:pt idx="251">
                  <c:v>192.73486159932688</c:v>
                </c:pt>
                <c:pt idx="252">
                  <c:v>193.32834126670653</c:v>
                </c:pt>
                <c:pt idx="253">
                  <c:v>193.91999527651586</c:v>
                </c:pt>
                <c:pt idx="254">
                  <c:v>194.5098180415884</c:v>
                </c:pt>
                <c:pt idx="255">
                  <c:v>195.0978039920507</c:v>
                </c:pt>
                <c:pt idx="256">
                  <c:v>195.68394757537493</c:v>
                </c:pt>
                <c:pt idx="257">
                  <c:v>196.26824325643125</c:v>
                </c:pt>
                <c:pt idx="258">
                  <c:v>196.85068551754006</c:v>
                </c:pt>
                <c:pt idx="259">
                  <c:v>197.43126885852428</c:v>
                </c:pt>
                <c:pt idx="260">
                  <c:v>198.00998779676107</c:v>
                </c:pt>
                <c:pt idx="261">
                  <c:v>198.58683686723373</c:v>
                </c:pt>
                <c:pt idx="262">
                  <c:v>199.16181062258335</c:v>
                </c:pt>
                <c:pt idx="263">
                  <c:v>199.73490363316014</c:v>
                </c:pt>
                <c:pt idx="264">
                  <c:v>200.30611048707468</c:v>
                </c:pt>
                <c:pt idx="265">
                  <c:v>200.87542579024918</c:v>
                </c:pt>
                <c:pt idx="266">
                  <c:v>201.44284416646835</c:v>
                </c:pt>
                <c:pt idx="267">
                  <c:v>202.00836025743004</c:v>
                </c:pt>
                <c:pt idx="268">
                  <c:v>202.57196872279602</c:v>
                </c:pt>
                <c:pt idx="269">
                  <c:v>203.13366424024238</c:v>
                </c:pt>
                <c:pt idx="270">
                  <c:v>203.6934415055097</c:v>
                </c:pt>
                <c:pt idx="271">
                  <c:v>204.25129523245315</c:v>
                </c:pt>
                <c:pt idx="272">
                  <c:v>204.80722015309252</c:v>
                </c:pt>
                <c:pt idx="273">
                  <c:v>205.3612110176619</c:v>
                </c:pt>
                <c:pt idx="274">
                  <c:v>205.91326259465927</c:v>
                </c:pt>
                <c:pt idx="275">
                  <c:v>206.46336967089576</c:v>
                </c:pt>
                <c:pt idx="276">
                  <c:v>207.0115270515451</c:v>
                </c:pt>
                <c:pt idx="277">
                  <c:v>207.5577295601926</c:v>
                </c:pt>
                <c:pt idx="278">
                  <c:v>208.10197203888399</c:v>
                </c:pt>
                <c:pt idx="279">
                  <c:v>208.6442493481741</c:v>
                </c:pt>
                <c:pt idx="280">
                  <c:v>209.1845563671755</c:v>
                </c:pt>
                <c:pt idx="281">
                  <c:v>209.72288799360686</c:v>
                </c:pt>
                <c:pt idx="282">
                  <c:v>210.25923914384092</c:v>
                </c:pt>
                <c:pt idx="283">
                  <c:v>210.7936047529528</c:v>
                </c:pt>
                <c:pt idx="284">
                  <c:v>211.32597977476757</c:v>
                </c:pt>
                <c:pt idx="285">
                  <c:v>211.85635918190806</c:v>
                </c:pt>
                <c:pt idx="286">
                  <c:v>212.38473796584233</c:v>
                </c:pt>
                <c:pt idx="287">
                  <c:v>212.91111113693083</c:v>
                </c:pt>
                <c:pt idx="288">
                  <c:v>213.43547372447378</c:v>
                </c:pt>
                <c:pt idx="289">
                  <c:v>213.95782077675767</c:v>
                </c:pt>
                <c:pt idx="290">
                  <c:v>214.47814736110263</c:v>
                </c:pt>
                <c:pt idx="291">
                  <c:v>214.99644856390839</c:v>
                </c:pt>
                <c:pt idx="292">
                  <c:v>215.51271949070116</c:v>
                </c:pt>
                <c:pt idx="293">
                  <c:v>216.02695526617944</c:v>
                </c:pt>
                <c:pt idx="294">
                  <c:v>216.53915103426053</c:v>
                </c:pt>
                <c:pt idx="295">
                  <c:v>217.04930195812602</c:v>
                </c:pt>
                <c:pt idx="296">
                  <c:v>217.5574032202675</c:v>
                </c:pt>
                <c:pt idx="297">
                  <c:v>218.06345002253227</c:v>
                </c:pt>
                <c:pt idx="298">
                  <c:v>218.56743758616838</c:v>
                </c:pt>
                <c:pt idx="299">
                  <c:v>219.06936115187003</c:v>
                </c:pt>
                <c:pt idx="300">
                  <c:v>219.56921597982222</c:v>
                </c:pt>
                <c:pt idx="301">
                  <c:v>220.06699734974575</c:v>
                </c:pt>
                <c:pt idx="302">
                  <c:v>220.56270056094175</c:v>
                </c:pt>
                <c:pt idx="303">
                  <c:v>221.05632093233589</c:v>
                </c:pt>
                <c:pt idx="304">
                  <c:v>221.54785380252284</c:v>
                </c:pt>
                <c:pt idx="305">
                  <c:v>222.0372945298102</c:v>
                </c:pt>
                <c:pt idx="306">
                  <c:v>222.52463849226211</c:v>
                </c:pt>
                <c:pt idx="307">
                  <c:v>223.00988108774325</c:v>
                </c:pt>
                <c:pt idx="308">
                  <c:v>223.49301773396215</c:v>
                </c:pt>
                <c:pt idx="309">
                  <c:v>223.97404386851437</c:v>
                </c:pt>
                <c:pt idx="310">
                  <c:v>224.45295494892574</c:v>
                </c:pt>
                <c:pt idx="311">
                  <c:v>224.92974645269507</c:v>
                </c:pt>
                <c:pt idx="312">
                  <c:v>225.40441387733713</c:v>
                </c:pt>
                <c:pt idx="313">
                  <c:v>225.87695274042483</c:v>
                </c:pt>
                <c:pt idx="314">
                  <c:v>226.34735857963193</c:v>
                </c:pt>
                <c:pt idx="315">
                  <c:v>226.81562695277478</c:v>
                </c:pt>
                <c:pt idx="316">
                  <c:v>227.28175343785452</c:v>
                </c:pt>
                <c:pt idx="317">
                  <c:v>227.74573363309881</c:v>
                </c:pt>
                <c:pt idx="318">
                  <c:v>228.20756315700339</c:v>
                </c:pt>
                <c:pt idx="319">
                  <c:v>228.66723764837346</c:v>
                </c:pt>
                <c:pt idx="320">
                  <c:v>229.12475276636468</c:v>
                </c:pt>
                <c:pt idx="321">
                  <c:v>229.58010419052451</c:v>
                </c:pt>
                <c:pt idx="322">
                  <c:v>230.03328762083268</c:v>
                </c:pt>
                <c:pt idx="323">
                  <c:v>230.48429877774205</c:v>
                </c:pt>
                <c:pt idx="324">
                  <c:v>230.93313340221883</c:v>
                </c:pt>
                <c:pt idx="325">
                  <c:v>231.37978725578293</c:v>
                </c:pt>
                <c:pt idx="326">
                  <c:v>231.82425612054791</c:v>
                </c:pt>
                <c:pt idx="327">
                  <c:v>232.26653579926074</c:v>
                </c:pt>
                <c:pt idx="328">
                  <c:v>232.70662211534176</c:v>
                </c:pt>
                <c:pt idx="329">
                  <c:v>233.14451091292366</c:v>
                </c:pt>
                <c:pt idx="330">
                  <c:v>233.58019805689111</c:v>
                </c:pt>
                <c:pt idx="331">
                  <c:v>234.01367943291962</c:v>
                </c:pt>
                <c:pt idx="332">
                  <c:v>234.44495094751437</c:v>
                </c:pt>
                <c:pt idx="333">
                  <c:v>234.87400852804899</c:v>
                </c:pt>
                <c:pt idx="334">
                  <c:v>235.30084812280387</c:v>
                </c:pt>
                <c:pt idx="335">
                  <c:v>235.72546570100465</c:v>
                </c:pt>
                <c:pt idx="336">
                  <c:v>236.14785725285995</c:v>
                </c:pt>
                <c:pt idx="337">
                  <c:v>236.56801878959968</c:v>
                </c:pt>
                <c:pt idx="338">
                  <c:v>236.9859463435121</c:v>
                </c:pt>
                <c:pt idx="339">
                  <c:v>237.40163596798209</c:v>
                </c:pt>
                <c:pt idx="340">
                  <c:v>237.81508373752749</c:v>
                </c:pt>
                <c:pt idx="341">
                  <c:v>238.22628574783707</c:v>
                </c:pt>
                <c:pt idx="342">
                  <c:v>238.6352381158066</c:v>
                </c:pt>
                <c:pt idx="343">
                  <c:v>239.04193697957623</c:v>
                </c:pt>
                <c:pt idx="344">
                  <c:v>239.44637849856645</c:v>
                </c:pt>
                <c:pt idx="345">
                  <c:v>239.84855885351453</c:v>
                </c:pt>
                <c:pt idx="346">
                  <c:v>240.24847424651071</c:v>
                </c:pt>
                <c:pt idx="347">
                  <c:v>240.64612090103373</c:v>
                </c:pt>
                <c:pt idx="348">
                  <c:v>241.04149506198701</c:v>
                </c:pt>
                <c:pt idx="349">
                  <c:v>241.43459299573348</c:v>
                </c:pt>
                <c:pt idx="350">
                  <c:v>241.82541099013156</c:v>
                </c:pt>
                <c:pt idx="351">
                  <c:v>242.21394535456932</c:v>
                </c:pt>
                <c:pt idx="352">
                  <c:v>242.6001924200003</c:v>
                </c:pt>
                <c:pt idx="353">
                  <c:v>242.98414853897737</c:v>
                </c:pt>
                <c:pt idx="354">
                  <c:v>243.36581008568771</c:v>
                </c:pt>
                <c:pt idx="355">
                  <c:v>243.74517345598673</c:v>
                </c:pt>
                <c:pt idx="356">
                  <c:v>244.1222350674322</c:v>
                </c:pt>
                <c:pt idx="357">
                  <c:v>244.49699135931812</c:v>
                </c:pt>
                <c:pt idx="358">
                  <c:v>244.86943879270839</c:v>
                </c:pt>
                <c:pt idx="359">
                  <c:v>245.2395738504699</c:v>
                </c:pt>
                <c:pt idx="360">
                  <c:v>245.60739303730634</c:v>
                </c:pt>
                <c:pt idx="361">
                  <c:v>245.97289287979063</c:v>
                </c:pt>
                <c:pt idx="362">
                  <c:v>246.33606992639798</c:v>
                </c:pt>
                <c:pt idx="363">
                  <c:v>246.6969207475386</c:v>
                </c:pt>
                <c:pt idx="364">
                  <c:v>247.05544193558981</c:v>
                </c:pt>
                <c:pt idx="365">
                  <c:v>247.41163010492832</c:v>
                </c:pt>
                <c:pt idx="366">
                  <c:v>247.76548189196239</c:v>
                </c:pt>
                <c:pt idx="367">
                  <c:v>248.11699395516334</c:v>
                </c:pt>
                <c:pt idx="368">
                  <c:v>248.46616297509718</c:v>
                </c:pt>
                <c:pt idx="369">
                  <c:v>248.81298565445607</c:v>
                </c:pt>
                <c:pt idx="370">
                  <c:v>249.15745871808929</c:v>
                </c:pt>
                <c:pt idx="371">
                  <c:v>249.4995789130343</c:v>
                </c:pt>
                <c:pt idx="372">
                  <c:v>249.83934300854739</c:v>
                </c:pt>
                <c:pt idx="373">
                  <c:v>250.17674779613418</c:v>
                </c:pt>
                <c:pt idx="374">
                  <c:v>250.51179008957993</c:v>
                </c:pt>
                <c:pt idx="375">
                  <c:v>250.84446672497972</c:v>
                </c:pt>
                <c:pt idx="376">
                  <c:v>251.17477456076821</c:v>
                </c:pt>
                <c:pt idx="377">
                  <c:v>251.50271047774928</c:v>
                </c:pt>
                <c:pt idx="378">
                  <c:v>251.82827137912568</c:v>
                </c:pt>
                <c:pt idx="379">
                  <c:v>252.151454190528</c:v>
                </c:pt>
                <c:pt idx="380">
                  <c:v>252.47225586004396</c:v>
                </c:pt>
                <c:pt idx="381">
                  <c:v>252.79067335824706</c:v>
                </c:pt>
                <c:pt idx="382">
                  <c:v>253.10670367822533</c:v>
                </c:pt>
                <c:pt idx="383">
                  <c:v>253.42034383560946</c:v>
                </c:pt>
                <c:pt idx="384">
                  <c:v>253.73159086860139</c:v>
                </c:pt>
                <c:pt idx="385">
                  <c:v>254.04044183800187</c:v>
                </c:pt>
                <c:pt idx="386">
                  <c:v>254.34689382723852</c:v>
                </c:pt>
                <c:pt idx="387">
                  <c:v>254.65094394239313</c:v>
                </c:pt>
                <c:pt idx="388">
                  <c:v>254.95258931222921</c:v>
                </c:pt>
                <c:pt idx="389">
                  <c:v>255.25182708821902</c:v>
                </c:pt>
                <c:pt idx="390">
                  <c:v>255.5486544445703</c:v>
                </c:pt>
                <c:pt idx="391">
                  <c:v>255.84306857825337</c:v>
                </c:pt>
                <c:pt idx="392">
                  <c:v>256.13506670902694</c:v>
                </c:pt>
                <c:pt idx="393">
                  <c:v>256.42464607946516</c:v>
                </c:pt>
                <c:pt idx="394">
                  <c:v>256.71180395498311</c:v>
                </c:pt>
                <c:pt idx="395">
                  <c:v>256.99653762386265</c:v>
                </c:pt>
                <c:pt idx="396">
                  <c:v>257.27884439727825</c:v>
                </c:pt>
                <c:pt idx="397">
                  <c:v>257.55872160932245</c:v>
                </c:pt>
                <c:pt idx="398">
                  <c:v>257.83616661703053</c:v>
                </c:pt>
                <c:pt idx="399">
                  <c:v>258.1111768004061</c:v>
                </c:pt>
                <c:pt idx="400">
                  <c:v>258.38374956244536</c:v>
                </c:pt>
                <c:pt idx="401">
                  <c:v>258.65388232916195</c:v>
                </c:pt>
                <c:pt idx="402">
                  <c:v>258.92157254961097</c:v>
                </c:pt>
                <c:pt idx="403">
                  <c:v>259.18681769591336</c:v>
                </c:pt>
                <c:pt idx="404">
                  <c:v>259.4496152632795</c:v>
                </c:pt>
                <c:pt idx="405">
                  <c:v>259.70996277003314</c:v>
                </c:pt>
                <c:pt idx="406">
                  <c:v>259.96785775763465</c:v>
                </c:pt>
                <c:pt idx="407">
                  <c:v>260.22329779070412</c:v>
                </c:pt>
                <c:pt idx="408">
                  <c:v>260.47628045704465</c:v>
                </c:pt>
                <c:pt idx="409">
                  <c:v>260.72680336766496</c:v>
                </c:pt>
                <c:pt idx="410">
                  <c:v>260.97486415680203</c:v>
                </c:pt>
                <c:pt idx="411">
                  <c:v>261.22046048194335</c:v>
                </c:pt>
                <c:pt idx="412">
                  <c:v>261.46359002384912</c:v>
                </c:pt>
                <c:pt idx="413">
                  <c:v>261.70425048657393</c:v>
                </c:pt>
                <c:pt idx="414">
                  <c:v>261.94243959748894</c:v>
                </c:pt>
                <c:pt idx="415">
                  <c:v>262.17815510730276</c:v>
                </c:pt>
                <c:pt idx="416">
                  <c:v>262.41139479008319</c:v>
                </c:pt>
                <c:pt idx="417">
                  <c:v>262.64215644327766</c:v>
                </c:pt>
                <c:pt idx="418">
                  <c:v>262.87043788773485</c:v>
                </c:pt>
                <c:pt idx="419">
                  <c:v>263.09623696772434</c:v>
                </c:pt>
                <c:pt idx="420">
                  <c:v>263.31955155095773</c:v>
                </c:pt>
                <c:pt idx="421">
                  <c:v>263.54037952860836</c:v>
                </c:pt>
                <c:pt idx="422">
                  <c:v>263.75871881533129</c:v>
                </c:pt>
                <c:pt idx="423">
                  <c:v>263.97456734928312</c:v>
                </c:pt>
                <c:pt idx="424">
                  <c:v>264.18792309214132</c:v>
                </c:pt>
                <c:pt idx="425">
                  <c:v>264.39878402912353</c:v>
                </c:pt>
                <c:pt idx="426">
                  <c:v>264.60714816900668</c:v>
                </c:pt>
                <c:pt idx="427">
                  <c:v>264.81301354414563</c:v>
                </c:pt>
                <c:pt idx="428">
                  <c:v>265.01637821049178</c:v>
                </c:pt>
                <c:pt idx="429">
                  <c:v>265.21724024761153</c:v>
                </c:pt>
                <c:pt idx="430">
                  <c:v>265.41559775870439</c:v>
                </c:pt>
                <c:pt idx="431">
                  <c:v>265.61144887062085</c:v>
                </c:pt>
                <c:pt idx="432">
                  <c:v>265.80479173388005</c:v>
                </c:pt>
                <c:pt idx="433">
                  <c:v>265.99562452268725</c:v>
                </c:pt>
                <c:pt idx="434">
                  <c:v>266.18394543495117</c:v>
                </c:pt>
                <c:pt idx="435">
                  <c:v>266.36975269230084</c:v>
                </c:pt>
                <c:pt idx="436">
                  <c:v>266.55304454010252</c:v>
                </c:pt>
                <c:pt idx="437">
                  <c:v>266.73381924747639</c:v>
                </c:pt>
                <c:pt idx="438">
                  <c:v>266.91207510731255</c:v>
                </c:pt>
                <c:pt idx="439">
                  <c:v>267.08781043628738</c:v>
                </c:pt>
                <c:pt idx="440">
                  <c:v>267.2610235748794</c:v>
                </c:pt>
                <c:pt idx="441">
                  <c:v>267.43171288738495</c:v>
                </c:pt>
                <c:pt idx="442">
                  <c:v>267.59987676193361</c:v>
                </c:pt>
                <c:pt idx="443">
                  <c:v>267.76551361050343</c:v>
                </c:pt>
                <c:pt idx="444">
                  <c:v>267.92862186893592</c:v>
                </c:pt>
                <c:pt idx="445">
                  <c:v>268.08919999695081</c:v>
                </c:pt>
                <c:pt idx="446">
                  <c:v>268.2472464781606</c:v>
                </c:pt>
                <c:pt idx="447">
                  <c:v>268.40275982008495</c:v>
                </c:pt>
                <c:pt idx="448">
                  <c:v>268.55573855416475</c:v>
                </c:pt>
                <c:pt idx="449">
                  <c:v>268.70618123577572</c:v>
                </c:pt>
                <c:pt idx="450">
                  <c:v>268.85408644424263</c:v>
                </c:pt>
                <c:pt idx="451">
                  <c:v>268.99945278285207</c:v>
                </c:pt>
                <c:pt idx="452">
                  <c:v>269.14227887886608</c:v>
                </c:pt>
                <c:pt idx="453">
                  <c:v>269.28256338353498</c:v>
                </c:pt>
                <c:pt idx="454">
                  <c:v>269.4203049721101</c:v>
                </c:pt>
                <c:pt idx="455">
                  <c:v>269.55550234385618</c:v>
                </c:pt>
                <c:pt idx="456">
                  <c:v>269.68815422206387</c:v>
                </c:pt>
                <c:pt idx="457">
                  <c:v>269.81825935406175</c:v>
                </c:pt>
                <c:pt idx="458">
                  <c:v>269.94581651122792</c:v>
                </c:pt>
                <c:pt idx="459">
                  <c:v>270.07082448900184</c:v>
                </c:pt>
                <c:pt idx="460">
                  <c:v>270.19328210689571</c:v>
                </c:pt>
                <c:pt idx="461">
                  <c:v>270.31318820850538</c:v>
                </c:pt>
                <c:pt idx="462">
                  <c:v>270.4305416615216</c:v>
                </c:pt>
                <c:pt idx="463">
                  <c:v>270.54534135774048</c:v>
                </c:pt>
                <c:pt idx="464">
                  <c:v>270.65758621307396</c:v>
                </c:pt>
                <c:pt idx="465">
                  <c:v>270.76727516756023</c:v>
                </c:pt>
                <c:pt idx="466">
                  <c:v>270.87440718537357</c:v>
                </c:pt>
                <c:pt idx="467">
                  <c:v>270.97898125483414</c:v>
                </c:pt>
                <c:pt idx="468">
                  <c:v>271.08099638841759</c:v>
                </c:pt>
                <c:pt idx="469">
                  <c:v>271.18045162276445</c:v>
                </c:pt>
                <c:pt idx="470">
                  <c:v>271.277346018689</c:v>
                </c:pt>
                <c:pt idx="471">
                  <c:v>271.37167866118841</c:v>
                </c:pt>
                <c:pt idx="472">
                  <c:v>271.46344865945127</c:v>
                </c:pt>
                <c:pt idx="473">
                  <c:v>271.55265514686579</c:v>
                </c:pt>
                <c:pt idx="474">
                  <c:v>271.63929728102846</c:v>
                </c:pt>
                <c:pt idx="475">
                  <c:v>271.72337424375155</c:v>
                </c:pt>
                <c:pt idx="476">
                  <c:v>271.80488524107108</c:v>
                </c:pt>
                <c:pt idx="477">
                  <c:v>271.88382950325416</c:v>
                </c:pt>
                <c:pt idx="478">
                  <c:v>271.96020628480653</c:v>
                </c:pt>
                <c:pt idx="479">
                  <c:v>272.03401486447916</c:v>
                </c:pt>
                <c:pt idx="480">
                  <c:v>272.10525454527561</c:v>
                </c:pt>
                <c:pt idx="481">
                  <c:v>272.17392465445818</c:v>
                </c:pt>
                <c:pt idx="482">
                  <c:v>272.24002454355434</c:v>
                </c:pt>
                <c:pt idx="483">
                  <c:v>272.30355358836294</c:v>
                </c:pt>
                <c:pt idx="484">
                  <c:v>272.36451118896031</c:v>
                </c:pt>
                <c:pt idx="485">
                  <c:v>272.4228967697054</c:v>
                </c:pt>
                <c:pt idx="486">
                  <c:v>272.47870977924566</c:v>
                </c:pt>
                <c:pt idx="487">
                  <c:v>272.53194969052214</c:v>
                </c:pt>
                <c:pt idx="488">
                  <c:v>272.58261600077429</c:v>
                </c:pt>
                <c:pt idx="489">
                  <c:v>272.63070823154499</c:v>
                </c:pt>
                <c:pt idx="490">
                  <c:v>272.67622592868486</c:v>
                </c:pt>
                <c:pt idx="491">
                  <c:v>272.71916866235654</c:v>
                </c:pt>
                <c:pt idx="492">
                  <c:v>272.75953602703908</c:v>
                </c:pt>
                <c:pt idx="493">
                  <c:v>272.79732764153113</c:v>
                </c:pt>
                <c:pt idx="494">
                  <c:v>272.83254314895527</c:v>
                </c:pt>
                <c:pt idx="495">
                  <c:v>272.86518221676084</c:v>
                </c:pt>
                <c:pt idx="496">
                  <c:v>272.89524453672732</c:v>
                </c:pt>
                <c:pt idx="497">
                  <c:v>272.92272982496718</c:v>
                </c:pt>
                <c:pt idx="498">
                  <c:v>272.94763782192865</c:v>
                </c:pt>
                <c:pt idx="499">
                  <c:v>272.96996829239805</c:v>
                </c:pt>
                <c:pt idx="500">
                  <c:v>272.98972102550192</c:v>
                </c:pt>
                <c:pt idx="501">
                  <c:v>273.00689583470938</c:v>
                </c:pt>
                <c:pt idx="502">
                  <c:v>273.02149255783354</c:v>
                </c:pt>
                <c:pt idx="503">
                  <c:v>273.03351105703302</c:v>
                </c:pt>
                <c:pt idx="504">
                  <c:v>273.04295121881376</c:v>
                </c:pt>
                <c:pt idx="505">
                  <c:v>273.04981295402933</c:v>
                </c:pt>
                <c:pt idx="506">
                  <c:v>273.05409619788236</c:v>
                </c:pt>
                <c:pt idx="507">
                  <c:v>273.05580090992481</c:v>
                </c:pt>
                <c:pt idx="508">
                  <c:v>273.0549270740587</c:v>
                </c:pt>
                <c:pt idx="509">
                  <c:v>273.05147469853574</c:v>
                </c:pt>
                <c:pt idx="510">
                  <c:v>273.04544381595798</c:v>
                </c:pt>
                <c:pt idx="511">
                  <c:v>273.03683448327666</c:v>
                </c:pt>
                <c:pt idx="512">
                  <c:v>273.02564678179237</c:v>
                </c:pt>
                <c:pt idx="513">
                  <c:v>273.01188081715395</c:v>
                </c:pt>
                <c:pt idx="514">
                  <c:v>272.99553671935752</c:v>
                </c:pt>
                <c:pt idx="515">
                  <c:v>272.97661464274535</c:v>
                </c:pt>
                <c:pt idx="516">
                  <c:v>272.95511476600421</c:v>
                </c:pt>
                <c:pt idx="517">
                  <c:v>272.93103729216392</c:v>
                </c:pt>
                <c:pt idx="518">
                  <c:v>272.9043824485953</c:v>
                </c:pt>
                <c:pt idx="519">
                  <c:v>272.87515048700806</c:v>
                </c:pt>
                <c:pt idx="520">
                  <c:v>272.84334168344833</c:v>
                </c:pt>
                <c:pt idx="521">
                  <c:v>272.80895633829624</c:v>
                </c:pt>
                <c:pt idx="522">
                  <c:v>272.77199477626294</c:v>
                </c:pt>
                <c:pt idx="523">
                  <c:v>272.73245734638755</c:v>
                </c:pt>
                <c:pt idx="524">
                  <c:v>272.69034442203383</c:v>
                </c:pt>
                <c:pt idx="525">
                  <c:v>272.64565640088682</c:v>
                </c:pt>
                <c:pt idx="526">
                  <c:v>272.59839370494893</c:v>
                </c:pt>
                <c:pt idx="527">
                  <c:v>272.54855678053599</c:v>
                </c:pt>
                <c:pt idx="528">
                  <c:v>272.49614609827302</c:v>
                </c:pt>
                <c:pt idx="529">
                  <c:v>272.44116215308981</c:v>
                </c:pt>
                <c:pt idx="530">
                  <c:v>272.38360546421632</c:v>
                </c:pt>
                <c:pt idx="531">
                  <c:v>272.32347657517761</c:v>
                </c:pt>
                <c:pt idx="532">
                  <c:v>272.26077605378873</c:v>
                </c:pt>
                <c:pt idx="533">
                  <c:v>272.19550449214978</c:v>
                </c:pt>
                <c:pt idx="534">
                  <c:v>272.12766250663947</c:v>
                </c:pt>
                <c:pt idx="535">
                  <c:v>272.05725073791012</c:v>
                </c:pt>
                <c:pt idx="536">
                  <c:v>271.98426985088128</c:v>
                </c:pt>
                <c:pt idx="537">
                  <c:v>271.90872053473328</c:v>
                </c:pt>
                <c:pt idx="538">
                  <c:v>271.830603502901</c:v>
                </c:pt>
                <c:pt idx="539">
                  <c:v>271.74991949306707</c:v>
                </c:pt>
                <c:pt idx="540">
                  <c:v>271.66666926715476</c:v>
                </c:pt>
                <c:pt idx="541">
                  <c:v>271.580853611321</c:v>
                </c:pt>
                <c:pt idx="542">
                  <c:v>271.49247333594883</c:v>
                </c:pt>
                <c:pt idx="543">
                  <c:v>271.40152927563963</c:v>
                </c:pt>
                <c:pt idx="544">
                  <c:v>271.3080222892055</c:v>
                </c:pt>
                <c:pt idx="545">
                  <c:v>271.21195325966102</c:v>
                </c:pt>
                <c:pt idx="546">
                  <c:v>271.11332309421488</c:v>
                </c:pt>
                <c:pt idx="547">
                  <c:v>271.01213272426122</c:v>
                </c:pt>
                <c:pt idx="548">
                  <c:v>270.90838310537129</c:v>
                </c:pt>
                <c:pt idx="549">
                  <c:v>270.80207521728374</c:v>
                </c:pt>
                <c:pt idx="550">
                  <c:v>270.69321006389595</c:v>
                </c:pt>
                <c:pt idx="551">
                  <c:v>270.58178867325421</c:v>
                </c:pt>
                <c:pt idx="552">
                  <c:v>270.46781209754414</c:v>
                </c:pt>
                <c:pt idx="553">
                  <c:v>270.35128141308081</c:v>
                </c:pt>
                <c:pt idx="554">
                  <c:v>270.23219772029842</c:v>
                </c:pt>
                <c:pt idx="555">
                  <c:v>270.11056214374014</c:v>
                </c:pt>
                <c:pt idx="556">
                  <c:v>269.98637583204703</c:v>
                </c:pt>
                <c:pt idx="557">
                  <c:v>269.85963995794799</c:v>
                </c:pt>
                <c:pt idx="558">
                  <c:v>269.73035571824767</c:v>
                </c:pt>
                <c:pt idx="559">
                  <c:v>269.5985243338161</c:v>
                </c:pt>
                <c:pt idx="560">
                  <c:v>269.46414704957664</c:v>
                </c:pt>
                <c:pt idx="561">
                  <c:v>269.32722513449431</c:v>
                </c:pt>
                <c:pt idx="562">
                  <c:v>269.18775988156375</c:v>
                </c:pt>
                <c:pt idx="563">
                  <c:v>269.0457526077974</c:v>
                </c:pt>
                <c:pt idx="564">
                  <c:v>268.90120465421245</c:v>
                </c:pt>
                <c:pt idx="565">
                  <c:v>268.75411738581863</c:v>
                </c:pt>
                <c:pt idx="566">
                  <c:v>268.60449219160523</c:v>
                </c:pt>
                <c:pt idx="567">
                  <c:v>268.45233048452786</c:v>
                </c:pt>
                <c:pt idx="568">
                  <c:v>268.29763370149522</c:v>
                </c:pt>
                <c:pt idx="569">
                  <c:v>268.14040330335541</c:v>
                </c:pt>
                <c:pt idx="570">
                  <c:v>267.98064077488237</c:v>
                </c:pt>
                <c:pt idx="571">
                  <c:v>267.8183476247616</c:v>
                </c:pt>
                <c:pt idx="572">
                  <c:v>267.65352538557602</c:v>
                </c:pt>
                <c:pt idx="573">
                  <c:v>267.48617561379154</c:v>
                </c:pt>
                <c:pt idx="574">
                  <c:v>267.31629988974231</c:v>
                </c:pt>
                <c:pt idx="575">
                  <c:v>267.14389981761576</c:v>
                </c:pt>
                <c:pt idx="576">
                  <c:v>266.96897702543754</c:v>
                </c:pt>
                <c:pt idx="577">
                  <c:v>266.79153316505608</c:v>
                </c:pt>
                <c:pt idx="578">
                  <c:v>266.61156991212709</c:v>
                </c:pt>
                <c:pt idx="579">
                  <c:v>266.42908896609754</c:v>
                </c:pt>
                <c:pt idx="580">
                  <c:v>266.24409205018981</c:v>
                </c:pt>
                <c:pt idx="581">
                  <c:v>266.05658091138531</c:v>
                </c:pt>
                <c:pt idx="582">
                  <c:v>265.86655732040799</c:v>
                </c:pt>
                <c:pt idx="583">
                  <c:v>265.67402307170778</c:v>
                </c:pt>
                <c:pt idx="584">
                  <c:v>265.47897998344331</c:v>
                </c:pt>
                <c:pt idx="585">
                  <c:v>265.28142989746505</c:v>
                </c:pt>
                <c:pt idx="586">
                  <c:v>265.08137467929771</c:v>
                </c:pt>
                <c:pt idx="587">
                  <c:v>264.87881621812284</c:v>
                </c:pt>
                <c:pt idx="588">
                  <c:v>264.67375642676075</c:v>
                </c:pt>
                <c:pt idx="589">
                  <c:v>264.46619724165276</c:v>
                </c:pt>
                <c:pt idx="590">
                  <c:v>264.25614062284239</c:v>
                </c:pt>
                <c:pt idx="591">
                  <c:v>264.04358855395753</c:v>
                </c:pt>
                <c:pt idx="592">
                  <c:v>263.82854304219097</c:v>
                </c:pt>
                <c:pt idx="593">
                  <c:v>263.61100611828226</c:v>
                </c:pt>
                <c:pt idx="594">
                  <c:v>263.39097983649771</c:v>
                </c:pt>
                <c:pt idx="595">
                  <c:v>263.16846627461166</c:v>
                </c:pt>
                <c:pt idx="596">
                  <c:v>262.94346753388652</c:v>
                </c:pt>
                <c:pt idx="597">
                  <c:v>262.71598573905277</c:v>
                </c:pt>
                <c:pt idx="598">
                  <c:v>262.48602303828943</c:v>
                </c:pt>
                <c:pt idx="599">
                  <c:v>262.25358160320332</c:v>
                </c:pt>
                <c:pt idx="600">
                  <c:v>262.01866362880878</c:v>
                </c:pt>
                <c:pt idx="601">
                  <c:v>261.7812713335066</c:v>
                </c:pt>
                <c:pt idx="602">
                  <c:v>261.54140695906352</c:v>
                </c:pt>
                <c:pt idx="603">
                  <c:v>261.29907277059095</c:v>
                </c:pt>
                <c:pt idx="604">
                  <c:v>261.05427105652336</c:v>
                </c:pt>
                <c:pt idx="605">
                  <c:v>260.80700412859682</c:v>
                </c:pt>
                <c:pt idx="606">
                  <c:v>260.55727432182715</c:v>
                </c:pt>
                <c:pt idx="607">
                  <c:v>260.30508399448786</c:v>
                </c:pt>
                <c:pt idx="608">
                  <c:v>260.05043552808797</c:v>
                </c:pt>
                <c:pt idx="609">
                  <c:v>259.79333132734951</c:v>
                </c:pt>
                <c:pt idx="610">
                  <c:v>259.53377382018442</c:v>
                </c:pt>
                <c:pt idx="611">
                  <c:v>259.2717654576723</c:v>
                </c:pt>
                <c:pt idx="612">
                  <c:v>259.00730871403681</c:v>
                </c:pt>
                <c:pt idx="613">
                  <c:v>258.74040608662227</c:v>
                </c:pt>
                <c:pt idx="614">
                  <c:v>258.47106009587037</c:v>
                </c:pt>
                <c:pt idx="615">
                  <c:v>258.19927328529621</c:v>
                </c:pt>
                <c:pt idx="616">
                  <c:v>257.92504822146418</c:v>
                </c:pt>
                <c:pt idx="617">
                  <c:v>257.64838749396404</c:v>
                </c:pt>
                <c:pt idx="618">
                  <c:v>257.36929371538588</c:v>
                </c:pt>
                <c:pt idx="619">
                  <c:v>257.0877695212962</c:v>
                </c:pt>
                <c:pt idx="620">
                  <c:v>256.8038175702124</c:v>
                </c:pt>
                <c:pt idx="621">
                  <c:v>256.51744054357806</c:v>
                </c:pt>
                <c:pt idx="622">
                  <c:v>256.22864114573741</c:v>
                </c:pt>
                <c:pt idx="623">
                  <c:v>255.93742210390982</c:v>
                </c:pt>
                <c:pt idx="624">
                  <c:v>255.64378616816424</c:v>
                </c:pt>
                <c:pt idx="625">
                  <c:v>255.34773611139283</c:v>
                </c:pt>
                <c:pt idx="626">
                  <c:v>255.0492747292854</c:v>
                </c:pt>
                <c:pt idx="627">
                  <c:v>254.74840484030213</c:v>
                </c:pt>
                <c:pt idx="628">
                  <c:v>254.44512928564779</c:v>
                </c:pt>
                <c:pt idx="629">
                  <c:v>254.13945092924456</c:v>
                </c:pt>
                <c:pt idx="630">
                  <c:v>253.83137265770497</c:v>
                </c:pt>
                <c:pt idx="631">
                  <c:v>253.52089738030443</c:v>
                </c:pt>
                <c:pt idx="632">
                  <c:v>253.2080280289544</c:v>
                </c:pt>
                <c:pt idx="633">
                  <c:v>252.892767558174</c:v>
                </c:pt>
                <c:pt idx="634">
                  <c:v>252.5751189450626</c:v>
                </c:pt>
                <c:pt idx="635">
                  <c:v>252.25508518927131</c:v>
                </c:pt>
                <c:pt idx="636">
                  <c:v>251.93266931297507</c:v>
                </c:pt>
                <c:pt idx="637">
                  <c:v>251.60787436084368</c:v>
                </c:pt>
                <c:pt idx="638">
                  <c:v>251.28070340001346</c:v>
                </c:pt>
                <c:pt idx="639">
                  <c:v>250.95115952005813</c:v>
                </c:pt>
                <c:pt idx="640">
                  <c:v>250.61924583295925</c:v>
                </c:pt>
                <c:pt idx="641">
                  <c:v>250.28496547307759</c:v>
                </c:pt>
                <c:pt idx="642">
                  <c:v>249.94832159712288</c:v>
                </c:pt>
                <c:pt idx="643">
                  <c:v>249.60931738412441</c:v>
                </c:pt>
                <c:pt idx="644">
                  <c:v>249.26795603540066</c:v>
                </c:pt>
                <c:pt idx="645">
                  <c:v>248.92424077452932</c:v>
                </c:pt>
                <c:pt idx="646">
                  <c:v>248.5781748473168</c:v>
                </c:pt>
                <c:pt idx="647">
                  <c:v>248.22976152176759</c:v>
                </c:pt>
                <c:pt idx="648">
                  <c:v>247.87900408805336</c:v>
                </c:pt>
                <c:pt idx="649">
                  <c:v>247.52590585848179</c:v>
                </c:pt>
                <c:pt idx="650">
                  <c:v>247.17047016746548</c:v>
                </c:pt>
                <c:pt idx="651">
                  <c:v>246.81270037149045</c:v>
                </c:pt>
                <c:pt idx="652">
                  <c:v>246.45259984908412</c:v>
                </c:pt>
                <c:pt idx="653">
                  <c:v>246.09017200078412</c:v>
                </c:pt>
                <c:pt idx="654">
                  <c:v>245.72542024910521</c:v>
                </c:pt>
                <c:pt idx="655">
                  <c:v>245.35834803850773</c:v>
                </c:pt>
                <c:pt idx="656">
                  <c:v>244.98895883536474</c:v>
                </c:pt>
                <c:pt idx="657">
                  <c:v>244.61725612792961</c:v>
                </c:pt>
                <c:pt idx="658">
                  <c:v>244.24324342630237</c:v>
                </c:pt>
                <c:pt idx="659">
                  <c:v>243.8669242623973</c:v>
                </c:pt>
                <c:pt idx="660">
                  <c:v>243.48830218990926</c:v>
                </c:pt>
                <c:pt idx="661">
                  <c:v>243.10738078428022</c:v>
                </c:pt>
                <c:pt idx="662">
                  <c:v>242.72416364266536</c:v>
                </c:pt>
                <c:pt idx="663">
                  <c:v>242.33865438389913</c:v>
                </c:pt>
                <c:pt idx="664">
                  <c:v>241.95085664846121</c:v>
                </c:pt>
                <c:pt idx="665">
                  <c:v>241.5607740984421</c:v>
                </c:pt>
                <c:pt idx="666">
                  <c:v>241.16841041750851</c:v>
                </c:pt>
                <c:pt idx="667">
                  <c:v>240.77376931086826</c:v>
                </c:pt>
                <c:pt idx="668">
                  <c:v>240.376854505236</c:v>
                </c:pt>
                <c:pt idx="669">
                  <c:v>239.97766974879727</c:v>
                </c:pt>
                <c:pt idx="670">
                  <c:v>239.5762188111737</c:v>
                </c:pt>
                <c:pt idx="671">
                  <c:v>239.17250548338703</c:v>
                </c:pt>
                <c:pt idx="672">
                  <c:v>238.76653357782325</c:v>
                </c:pt>
                <c:pt idx="673">
                  <c:v>238.35830692819704</c:v>
                </c:pt>
                <c:pt idx="674">
                  <c:v>237.94782938951533</c:v>
                </c:pt>
                <c:pt idx="675">
                  <c:v>237.53510483804064</c:v>
                </c:pt>
                <c:pt idx="676">
                  <c:v>237.12013717125484</c:v>
                </c:pt>
                <c:pt idx="677">
                  <c:v>236.70293030782213</c:v>
                </c:pt>
                <c:pt idx="678">
                  <c:v>236.28348818755234</c:v>
                </c:pt>
                <c:pt idx="679">
                  <c:v>235.86181477136321</c:v>
                </c:pt>
                <c:pt idx="680">
                  <c:v>235.43791404124354</c:v>
                </c:pt>
                <c:pt idx="681">
                  <c:v>235.01179000021506</c:v>
                </c:pt>
                <c:pt idx="682">
                  <c:v>234.583446672295</c:v>
                </c:pt>
                <c:pt idx="683">
                  <c:v>234.15288810245815</c:v>
                </c:pt>
                <c:pt idx="684">
                  <c:v>233.72011835659831</c:v>
                </c:pt>
                <c:pt idx="685">
                  <c:v>233.28514152149009</c:v>
                </c:pt>
                <c:pt idx="686">
                  <c:v>232.84796170475028</c:v>
                </c:pt>
                <c:pt idx="687">
                  <c:v>232.40858303479925</c:v>
                </c:pt>
                <c:pt idx="688">
                  <c:v>231.96700966082167</c:v>
                </c:pt>
                <c:pt idx="689">
                  <c:v>231.52324575272752</c:v>
                </c:pt>
                <c:pt idx="690">
                  <c:v>231.07729550111247</c:v>
                </c:pt>
                <c:pt idx="691">
                  <c:v>230.62916311721884</c:v>
                </c:pt>
                <c:pt idx="692">
                  <c:v>230.1788528328951</c:v>
                </c:pt>
                <c:pt idx="693">
                  <c:v>229.72636890055665</c:v>
                </c:pt>
                <c:pt idx="694">
                  <c:v>229.27171559314493</c:v>
                </c:pt>
                <c:pt idx="695">
                  <c:v>228.8148972040876</c:v>
                </c:pt>
                <c:pt idx="696">
                  <c:v>228.35591804725809</c:v>
                </c:pt>
                <c:pt idx="697">
                  <c:v>227.89478245693419</c:v>
                </c:pt>
                <c:pt idx="698">
                  <c:v>227.43149478775786</c:v>
                </c:pt>
                <c:pt idx="699">
                  <c:v>226.96605941469346</c:v>
                </c:pt>
                <c:pt idx="700">
                  <c:v>226.4984807329871</c:v>
                </c:pt>
                <c:pt idx="701">
                  <c:v>226.02876315812469</c:v>
                </c:pt>
                <c:pt idx="702">
                  <c:v>225.55691112579029</c:v>
                </c:pt>
                <c:pt idx="703">
                  <c:v>225.08292909182416</c:v>
                </c:pt>
                <c:pt idx="704">
                  <c:v>224.6068215321811</c:v>
                </c:pt>
                <c:pt idx="705">
                  <c:v>224.12859294288771</c:v>
                </c:pt>
                <c:pt idx="706">
                  <c:v>223.64824784000015</c:v>
                </c:pt>
                <c:pt idx="707">
                  <c:v>223.16579075956142</c:v>
                </c:pt>
                <c:pt idx="708">
                  <c:v>222.68122625755859</c:v>
                </c:pt>
                <c:pt idx="709">
                  <c:v>222.1945589098797</c:v>
                </c:pt>
                <c:pt idx="710">
                  <c:v>221.70579331227071</c:v>
                </c:pt>
                <c:pt idx="711">
                  <c:v>221.2149340802919</c:v>
                </c:pt>
                <c:pt idx="712">
                  <c:v>220.72198584927418</c:v>
                </c:pt>
                <c:pt idx="713">
                  <c:v>220.2269532742759</c:v>
                </c:pt>
                <c:pt idx="714">
                  <c:v>219.72984103003824</c:v>
                </c:pt>
                <c:pt idx="715">
                  <c:v>219.23065381094136</c:v>
                </c:pt>
                <c:pt idx="716">
                  <c:v>218.72939633096004</c:v>
                </c:pt>
                <c:pt idx="717">
                  <c:v>218.22607332361915</c:v>
                </c:pt>
                <c:pt idx="718">
                  <c:v>217.72068954194899</c:v>
                </c:pt>
                <c:pt idx="719">
                  <c:v>217.2132497584403</c:v>
                </c:pt>
                <c:pt idx="720">
                  <c:v>216.70375876499932</c:v>
                </c:pt>
                <c:pt idx="721">
                  <c:v>216.19222137290259</c:v>
                </c:pt>
                <c:pt idx="722">
                  <c:v>215.67864241275115</c:v>
                </c:pt>
                <c:pt idx="723">
                  <c:v>215.16302673442527</c:v>
                </c:pt>
                <c:pt idx="724">
                  <c:v>214.6453792070387</c:v>
                </c:pt>
                <c:pt idx="725">
                  <c:v>214.12570471889248</c:v>
                </c:pt>
                <c:pt idx="726">
                  <c:v>213.60400817742871</c:v>
                </c:pt>
                <c:pt idx="727">
                  <c:v>213.08029450918457</c:v>
                </c:pt>
                <c:pt idx="728">
                  <c:v>212.55456865974543</c:v>
                </c:pt>
                <c:pt idx="729">
                  <c:v>212.02683559369828</c:v>
                </c:pt>
                <c:pt idx="730">
                  <c:v>211.49710029458501</c:v>
                </c:pt>
                <c:pt idx="731">
                  <c:v>210.96536776485505</c:v>
                </c:pt>
                <c:pt idx="732">
                  <c:v>210.43164302581826</c:v>
                </c:pt>
                <c:pt idx="733">
                  <c:v>209.8959311175976</c:v>
                </c:pt>
                <c:pt idx="734">
                  <c:v>209.35823709908161</c:v>
                </c:pt>
                <c:pt idx="735">
                  <c:v>208.81856604787617</c:v>
                </c:pt>
                <c:pt idx="736">
                  <c:v>208.27692306025708</c:v>
                </c:pt>
                <c:pt idx="737">
                  <c:v>207.73331325112176</c:v>
                </c:pt>
                <c:pt idx="738">
                  <c:v>207.18774175394068</c:v>
                </c:pt>
                <c:pt idx="739">
                  <c:v>206.6402137207096</c:v>
                </c:pt>
                <c:pt idx="740">
                  <c:v>206.09073432189987</c:v>
                </c:pt>
                <c:pt idx="741">
                  <c:v>205.53930874641043</c:v>
                </c:pt>
                <c:pt idx="742">
                  <c:v>204.98594220151858</c:v>
                </c:pt>
                <c:pt idx="743">
                  <c:v>204.43063991283091</c:v>
                </c:pt>
                <c:pt idx="744">
                  <c:v>203.87340712423344</c:v>
                </c:pt>
                <c:pt idx="745">
                  <c:v>203.31424909784275</c:v>
                </c:pt>
                <c:pt idx="746">
                  <c:v>202.75317111395591</c:v>
                </c:pt>
                <c:pt idx="747">
                  <c:v>202.19017847100091</c:v>
                </c:pt>
                <c:pt idx="748">
                  <c:v>201.62527648548632</c:v>
                </c:pt>
                <c:pt idx="749">
                  <c:v>201.05847049195103</c:v>
                </c:pt>
                <c:pt idx="750">
                  <c:v>200.48976584291424</c:v>
                </c:pt>
                <c:pt idx="751">
                  <c:v>199.91916790882479</c:v>
                </c:pt>
                <c:pt idx="752">
                  <c:v>199.34668207801033</c:v>
                </c:pt>
                <c:pt idx="753">
                  <c:v>198.77231375662629</c:v>
                </c:pt>
                <c:pt idx="754">
                  <c:v>198.19606836860521</c:v>
                </c:pt>
                <c:pt idx="755">
                  <c:v>197.61795135560527</c:v>
                </c:pt>
                <c:pt idx="756">
                  <c:v>197.03796817695917</c:v>
                </c:pt>
                <c:pt idx="757">
                  <c:v>196.45612430962208</c:v>
                </c:pt>
                <c:pt idx="758">
                  <c:v>195.87242524812027</c:v>
                </c:pt>
                <c:pt idx="759">
                  <c:v>195.28687650449919</c:v>
                </c:pt>
                <c:pt idx="760">
                  <c:v>194.69948360827161</c:v>
                </c:pt>
                <c:pt idx="761">
                  <c:v>194.11025210636495</c:v>
                </c:pt>
                <c:pt idx="762">
                  <c:v>193.51918756306912</c:v>
                </c:pt>
                <c:pt idx="763">
                  <c:v>192.926295559984</c:v>
                </c:pt>
                <c:pt idx="764">
                  <c:v>192.33158169596692</c:v>
                </c:pt>
                <c:pt idx="765">
                  <c:v>191.73505158707943</c:v>
                </c:pt>
                <c:pt idx="766">
                  <c:v>191.13671086653451</c:v>
                </c:pt>
                <c:pt idx="767">
                  <c:v>190.53656518464302</c:v>
                </c:pt>
                <c:pt idx="768">
                  <c:v>189.93462020876089</c:v>
                </c:pt>
                <c:pt idx="769">
                  <c:v>189.33088162323534</c:v>
                </c:pt>
                <c:pt idx="770">
                  <c:v>188.72535512935116</c:v>
                </c:pt>
                <c:pt idx="771">
                  <c:v>188.11804644527663</c:v>
                </c:pt>
                <c:pt idx="772">
                  <c:v>187.50896130600998</c:v>
                </c:pt>
                <c:pt idx="773">
                  <c:v>186.89810546332527</c:v>
                </c:pt>
                <c:pt idx="774">
                  <c:v>186.28548468571748</c:v>
                </c:pt>
                <c:pt idx="775">
                  <c:v>185.67110475834863</c:v>
                </c:pt>
                <c:pt idx="776">
                  <c:v>185.05497148299264</c:v>
                </c:pt>
                <c:pt idx="777">
                  <c:v>184.43709067798119</c:v>
                </c:pt>
                <c:pt idx="778">
                  <c:v>183.81746817814818</c:v>
                </c:pt>
                <c:pt idx="779">
                  <c:v>183.19610983477503</c:v>
                </c:pt>
                <c:pt idx="780">
                  <c:v>182.5730215155348</c:v>
                </c:pt>
                <c:pt idx="781">
                  <c:v>181.94820910443786</c:v>
                </c:pt>
                <c:pt idx="782">
                  <c:v>181.3216785017753</c:v>
                </c:pt>
                <c:pt idx="783">
                  <c:v>180.69343562406371</c:v>
                </c:pt>
                <c:pt idx="784">
                  <c:v>180.06348640398932</c:v>
                </c:pt>
                <c:pt idx="785">
                  <c:v>179.43183679035144</c:v>
                </c:pt>
                <c:pt idx="786">
                  <c:v>178.79849274800731</c:v>
                </c:pt>
                <c:pt idx="787">
                  <c:v>178.16346025781476</c:v>
                </c:pt>
                <c:pt idx="788">
                  <c:v>177.52674531657635</c:v>
                </c:pt>
                <c:pt idx="789">
                  <c:v>176.88835393698218</c:v>
                </c:pt>
                <c:pt idx="790">
                  <c:v>176.24829214755394</c:v>
                </c:pt>
                <c:pt idx="791">
                  <c:v>175.60656599258726</c:v>
                </c:pt>
                <c:pt idx="792">
                  <c:v>174.96318153209481</c:v>
                </c:pt>
                <c:pt idx="793">
                  <c:v>174.3181448417493</c:v>
                </c:pt>
                <c:pt idx="794">
                  <c:v>173.6714620128258</c:v>
                </c:pt>
                <c:pt idx="795">
                  <c:v>173.02313915214438</c:v>
                </c:pt>
                <c:pt idx="796">
                  <c:v>172.37318238201257</c:v>
                </c:pt>
                <c:pt idx="797">
                  <c:v>171.72159784016733</c:v>
                </c:pt>
                <c:pt idx="798">
                  <c:v>171.0683916797168</c:v>
                </c:pt>
                <c:pt idx="799">
                  <c:v>170.41357006908319</c:v>
                </c:pt>
                <c:pt idx="800">
                  <c:v>169.75713919194348</c:v>
                </c:pt>
                <c:pt idx="801">
                  <c:v>169.09910524717154</c:v>
                </c:pt>
                <c:pt idx="802">
                  <c:v>168.43947444877941</c:v>
                </c:pt>
                <c:pt idx="803">
                  <c:v>167.77825302585879</c:v>
                </c:pt>
                <c:pt idx="804">
                  <c:v>167.11544722252214</c:v>
                </c:pt>
                <c:pt idx="805">
                  <c:v>166.4510632978436</c:v>
                </c:pt>
                <c:pt idx="806">
                  <c:v>165.7851075258001</c:v>
                </c:pt>
                <c:pt idx="807">
                  <c:v>165.11758619521189</c:v>
                </c:pt>
                <c:pt idx="808">
                  <c:v>164.44850560968328</c:v>
                </c:pt>
                <c:pt idx="809">
                  <c:v>163.77787208754322</c:v>
                </c:pt>
                <c:pt idx="810">
                  <c:v>163.10569196178531</c:v>
                </c:pt>
                <c:pt idx="811">
                  <c:v>162.43197158000837</c:v>
                </c:pt>
                <c:pt idx="812">
                  <c:v>161.75671730435616</c:v>
                </c:pt>
                <c:pt idx="813">
                  <c:v>161.07993551145762</c:v>
                </c:pt>
                <c:pt idx="814">
                  <c:v>160.40163259236635</c:v>
                </c:pt>
                <c:pt idx="815">
                  <c:v>159.72181495250047</c:v>
                </c:pt>
                <c:pt idx="816">
                  <c:v>159.04048901158205</c:v>
                </c:pt>
                <c:pt idx="817">
                  <c:v>158.35766120357655</c:v>
                </c:pt>
                <c:pt idx="818">
                  <c:v>157.67333797663198</c:v>
                </c:pt>
                <c:pt idx="819">
                  <c:v>156.98752579301785</c:v>
                </c:pt>
                <c:pt idx="820">
                  <c:v>156.30023112906488</c:v>
                </c:pt>
                <c:pt idx="821">
                  <c:v>155.61146047510263</c:v>
                </c:pt>
                <c:pt idx="822">
                  <c:v>154.92122033539925</c:v>
                </c:pt>
                <c:pt idx="823">
                  <c:v>154.22951722809964</c:v>
                </c:pt>
                <c:pt idx="824">
                  <c:v>153.53635768516386</c:v>
                </c:pt>
                <c:pt idx="825">
                  <c:v>152.84174825230565</c:v>
                </c:pt>
                <c:pt idx="826">
                  <c:v>152.14569548893039</c:v>
                </c:pt>
                <c:pt idx="827">
                  <c:v>151.44820596807332</c:v>
                </c:pt>
                <c:pt idx="828">
                  <c:v>150.74928627633727</c:v>
                </c:pt>
                <c:pt idx="829">
                  <c:v>150.04894301383106</c:v>
                </c:pt>
                <c:pt idx="830">
                  <c:v>149.34718279410609</c:v>
                </c:pt>
                <c:pt idx="831">
                  <c:v>148.64401224409488</c:v>
                </c:pt>
                <c:pt idx="832">
                  <c:v>147.93943800404799</c:v>
                </c:pt>
                <c:pt idx="833">
                  <c:v>147.23346672747175</c:v>
                </c:pt>
                <c:pt idx="834">
                  <c:v>146.5261050810646</c:v>
                </c:pt>
                <c:pt idx="835">
                  <c:v>145.81735974465505</c:v>
                </c:pt>
                <c:pt idx="836">
                  <c:v>145.10723741113799</c:v>
                </c:pt>
                <c:pt idx="837">
                  <c:v>144.39574478641205</c:v>
                </c:pt>
                <c:pt idx="838">
                  <c:v>143.6828885893157</c:v>
                </c:pt>
                <c:pt idx="839">
                  <c:v>142.96867555156373</c:v>
                </c:pt>
                <c:pt idx="840">
                  <c:v>142.25311241768455</c:v>
                </c:pt>
                <c:pt idx="841">
                  <c:v>141.53620594495544</c:v>
                </c:pt>
                <c:pt idx="842">
                  <c:v>140.81796290333983</c:v>
                </c:pt>
                <c:pt idx="843">
                  <c:v>140.09839007542209</c:v>
                </c:pt>
                <c:pt idx="844">
                  <c:v>139.37749425634456</c:v>
                </c:pt>
                <c:pt idx="845">
                  <c:v>138.6552822537428</c:v>
                </c:pt>
                <c:pt idx="846">
                  <c:v>137.93176088768175</c:v>
                </c:pt>
                <c:pt idx="847">
                  <c:v>137.20693699059098</c:v>
                </c:pt>
                <c:pt idx="848">
                  <c:v>136.48081740719991</c:v>
                </c:pt>
                <c:pt idx="849">
                  <c:v>135.75340899447374</c:v>
                </c:pt>
                <c:pt idx="850">
                  <c:v>135.02471862154877</c:v>
                </c:pt>
                <c:pt idx="851">
                  <c:v>134.29475316966696</c:v>
                </c:pt>
                <c:pt idx="852">
                  <c:v>133.56351953211103</c:v>
                </c:pt>
                <c:pt idx="853">
                  <c:v>132.83102461413981</c:v>
                </c:pt>
                <c:pt idx="854">
                  <c:v>132.09727533292266</c:v>
                </c:pt>
                <c:pt idx="855">
                  <c:v>131.36227861747457</c:v>
                </c:pt>
                <c:pt idx="856">
                  <c:v>130.62604140859017</c:v>
                </c:pt>
                <c:pt idx="857">
                  <c:v>129.88857065877826</c:v>
                </c:pt>
                <c:pt idx="858">
                  <c:v>129.14987333219653</c:v>
                </c:pt>
                <c:pt idx="859">
                  <c:v>128.40995640458587</c:v>
                </c:pt>
                <c:pt idx="860">
                  <c:v>127.66882686320396</c:v>
                </c:pt>
                <c:pt idx="861">
                  <c:v>126.92649170675935</c:v>
                </c:pt>
                <c:pt idx="862">
                  <c:v>126.18295794534578</c:v>
                </c:pt>
                <c:pt idx="863">
                  <c:v>125.43823260037601</c:v>
                </c:pt>
                <c:pt idx="864">
                  <c:v>124.69232270451499</c:v>
                </c:pt>
                <c:pt idx="865">
                  <c:v>123.94523530161389</c:v>
                </c:pt>
                <c:pt idx="866">
                  <c:v>123.19697744664306</c:v>
                </c:pt>
                <c:pt idx="867">
                  <c:v>122.44755620562637</c:v>
                </c:pt>
                <c:pt idx="868">
                  <c:v>121.69697865557353</c:v>
                </c:pt>
                <c:pt idx="869">
                  <c:v>120.94525188441375</c:v>
                </c:pt>
                <c:pt idx="870">
                  <c:v>120.19238299092846</c:v>
                </c:pt>
                <c:pt idx="871">
                  <c:v>119.43837908468463</c:v>
                </c:pt>
                <c:pt idx="872">
                  <c:v>118.68324728596775</c:v>
                </c:pt>
                <c:pt idx="873">
                  <c:v>117.92699472571401</c:v>
                </c:pt>
                <c:pt idx="874">
                  <c:v>117.16962854544349</c:v>
                </c:pt>
                <c:pt idx="875">
                  <c:v>116.41115589719207</c:v>
                </c:pt>
                <c:pt idx="876">
                  <c:v>115.65158394344503</c:v>
                </c:pt>
                <c:pt idx="877">
                  <c:v>114.89091985706831</c:v>
                </c:pt>
                <c:pt idx="878">
                  <c:v>114.12917082124132</c:v>
                </c:pt>
                <c:pt idx="879">
                  <c:v>113.36634402938854</c:v>
                </c:pt>
                <c:pt idx="880">
                  <c:v>112.60244668511281</c:v>
                </c:pt>
                <c:pt idx="881">
                  <c:v>111.83748600212594</c:v>
                </c:pt>
                <c:pt idx="882">
                  <c:v>111.07146920418133</c:v>
                </c:pt>
                <c:pt idx="883">
                  <c:v>110.30440352500571</c:v>
                </c:pt>
                <c:pt idx="884">
                  <c:v>109.53629620823024</c:v>
                </c:pt>
                <c:pt idx="885">
                  <c:v>108.76715450732326</c:v>
                </c:pt>
                <c:pt idx="886">
                  <c:v>107.9969856855207</c:v>
                </c:pt>
                <c:pt idx="887">
                  <c:v>107.225797015758</c:v>
                </c:pt>
                <c:pt idx="888">
                  <c:v>106.45359578060106</c:v>
                </c:pt>
                <c:pt idx="889">
                  <c:v>105.68038927217827</c:v>
                </c:pt>
                <c:pt idx="890">
                  <c:v>104.90618479211075</c:v>
                </c:pt>
                <c:pt idx="891">
                  <c:v>104.13098965144385</c:v>
                </c:pt>
                <c:pt idx="892">
                  <c:v>103.35481117057796</c:v>
                </c:pt>
                <c:pt idx="893">
                  <c:v>102.57765667919959</c:v>
                </c:pt>
                <c:pt idx="894">
                  <c:v>101.79953351621188</c:v>
                </c:pt>
                <c:pt idx="895">
                  <c:v>101.02044902966553</c:v>
                </c:pt>
                <c:pt idx="896">
                  <c:v>100.24041057668917</c:v>
                </c:pt>
                <c:pt idx="897">
                  <c:v>99.45942552342018</c:v>
                </c:pt>
                <c:pt idx="898">
                  <c:v>98.677501244934859</c:v>
                </c:pt>
                <c:pt idx="899">
                  <c:v>97.89464512517894</c:v>
                </c:pt>
                <c:pt idx="900">
                  <c:v>97.110864556897809</c:v>
                </c:pt>
                <c:pt idx="901">
                  <c:v>96.326166941566669</c:v>
                </c:pt>
                <c:pt idx="902">
                  <c:v>95.540559689320716</c:v>
                </c:pt>
                <c:pt idx="903">
                  <c:v>94.754050218885098</c:v>
                </c:pt>
                <c:pt idx="904">
                  <c:v>93.966645957504866</c:v>
                </c:pt>
                <c:pt idx="905">
                  <c:v>93.17835434087489</c:v>
                </c:pt>
                <c:pt idx="906">
                  <c:v>92.389182813069539</c:v>
                </c:pt>
                <c:pt idx="907">
                  <c:v>91.599138826472526</c:v>
                </c:pt>
                <c:pt idx="908">
                  <c:v>90.808229841706378</c:v>
                </c:pt>
                <c:pt idx="909">
                  <c:v>90.016463327562008</c:v>
                </c:pt>
                <c:pt idx="910">
                  <c:v>89.223846760928666</c:v>
                </c:pt>
                <c:pt idx="911">
                  <c:v>88.430387626722236</c:v>
                </c:pt>
                <c:pt idx="912">
                  <c:v>87.636093417815587</c:v>
                </c:pt>
                <c:pt idx="913">
                  <c:v>86.840971634967488</c:v>
                </c:pt>
                <c:pt idx="914">
                  <c:v>86.045029786751627</c:v>
                </c:pt>
                <c:pt idx="915">
                  <c:v>85.24827538948584</c:v>
                </c:pt>
                <c:pt idx="916">
                  <c:v>84.45071596716113</c:v>
                </c:pt>
                <c:pt idx="917">
                  <c:v>83.652359051370539</c:v>
                </c:pt>
                <c:pt idx="918">
                  <c:v>82.853212181238035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68-D140-98E5-84AD86B0516E}"/>
            </c:ext>
          </c:extLst>
        </c:ser>
        <c:ser>
          <c:idx val="4"/>
          <c:order val="4"/>
          <c:tx>
            <c:strRef>
              <c:f>Alpha!$H$31</c:f>
              <c:strCache>
                <c:ptCount val="1"/>
                <c:pt idx="0">
                  <c:v>8.7 MeV, 50deg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Alpha!$H$32:$H$950</c:f>
              <c:numCache>
                <c:formatCode>0.00</c:formatCode>
                <c:ptCount val="919"/>
                <c:pt idx="0">
                  <c:v>0.11917535660199023</c:v>
                </c:pt>
                <c:pt idx="1">
                  <c:v>5.9584349700273753</c:v>
                </c:pt>
                <c:pt idx="2">
                  <c:v>7.1499461480037114</c:v>
                </c:pt>
                <c:pt idx="3">
                  <c:v>8.3413614302284387</c:v>
                </c:pt>
                <c:pt idx="4">
                  <c:v>9.5326648373286442</c:v>
                </c:pt>
                <c:pt idx="5">
                  <c:v>10.723840391430594</c:v>
                </c:pt>
                <c:pt idx="6">
                  <c:v>11.91487211637555</c:v>
                </c:pt>
                <c:pt idx="7">
                  <c:v>13.105744037933498</c:v>
                </c:pt>
                <c:pt idx="8">
                  <c:v>14.296440184018829</c:v>
                </c:pt>
                <c:pt idx="9">
                  <c:v>15.486944584902108</c:v>
                </c:pt>
                <c:pt idx="10">
                  <c:v>16.6772412734265</c:v>
                </c:pt>
                <c:pt idx="11">
                  <c:v>17.86731428522074</c:v>
                </c:pt>
                <c:pt idx="12">
                  <c:v>19.057147658913522</c:v>
                </c:pt>
                <c:pt idx="13">
                  <c:v>20.246725436347667</c:v>
                </c:pt>
                <c:pt idx="14">
                  <c:v>21.436031662793912</c:v>
                </c:pt>
                <c:pt idx="15">
                  <c:v>22.625050387165206</c:v>
                </c:pt>
                <c:pt idx="16">
                  <c:v>23.813765662230374</c:v>
                </c:pt>
                <c:pt idx="17">
                  <c:v>25.002161544828418</c:v>
                </c:pt>
                <c:pt idx="18">
                  <c:v>26.190222096081747</c:v>
                </c:pt>
                <c:pt idx="19">
                  <c:v>27.377931381610452</c:v>
                </c:pt>
                <c:pt idx="20">
                  <c:v>28.565273471745765</c:v>
                </c:pt>
                <c:pt idx="21">
                  <c:v>29.752232441743629</c:v>
                </c:pt>
                <c:pt idx="22">
                  <c:v>30.93879237199878</c:v>
                </c:pt>
                <c:pt idx="23">
                  <c:v>32.124937348257625</c:v>
                </c:pt>
                <c:pt idx="24">
                  <c:v>33.310651461832094</c:v>
                </c:pt>
                <c:pt idx="25">
                  <c:v>34.495918809812778</c:v>
                </c:pt>
                <c:pt idx="26">
                  <c:v>35.680723495282493</c:v>
                </c:pt>
                <c:pt idx="27">
                  <c:v>36.865049627529196</c:v>
                </c:pt>
                <c:pt idx="28">
                  <c:v>38.04888132225939</c:v>
                </c:pt>
                <c:pt idx="29">
                  <c:v>39.232202701810785</c:v>
                </c:pt>
                <c:pt idx="30">
                  <c:v>40.414997895365644</c:v>
                </c:pt>
                <c:pt idx="31">
                  <c:v>41.597251039163567</c:v>
                </c:pt>
                <c:pt idx="32">
                  <c:v>42.778946276714017</c:v>
                </c:pt>
                <c:pt idx="33">
                  <c:v>43.960067759009192</c:v>
                </c:pt>
                <c:pt idx="34">
                  <c:v>45.140599644736568</c:v>
                </c:pt>
                <c:pt idx="35">
                  <c:v>46.320526100491335</c:v>
                </c:pt>
                <c:pt idx="36">
                  <c:v>47.499831300988795</c:v>
                </c:pt>
                <c:pt idx="37">
                  <c:v>48.67849942927657</c:v>
                </c:pt>
                <c:pt idx="38">
                  <c:v>49.856514676946773</c:v>
                </c:pt>
                <c:pt idx="39">
                  <c:v>51.033861244347868</c:v>
                </c:pt>
                <c:pt idx="40">
                  <c:v>52.210523340797032</c:v>
                </c:pt>
                <c:pt idx="41">
                  <c:v>53.386485184791255</c:v>
                </c:pt>
                <c:pt idx="42">
                  <c:v>54.561731004219652</c:v>
                </c:pt>
                <c:pt idx="43">
                  <c:v>55.736245036574651</c:v>
                </c:pt>
                <c:pt idx="44">
                  <c:v>56.910011529163391</c:v>
                </c:pt>
                <c:pt idx="45">
                  <c:v>58.083014739319289</c:v>
                </c:pt>
                <c:pt idx="46">
                  <c:v>59.255238934612713</c:v>
                </c:pt>
                <c:pt idx="47">
                  <c:v>60.426668393062478</c:v>
                </c:pt>
                <c:pt idx="48">
                  <c:v>61.597287403346328</c:v>
                </c:pt>
                <c:pt idx="49">
                  <c:v>62.76708026501192</c:v>
                </c:pt>
                <c:pt idx="50">
                  <c:v>63.936031288687253</c:v>
                </c:pt>
                <c:pt idx="51">
                  <c:v>65.104124796291089</c:v>
                </c:pt>
                <c:pt idx="52">
                  <c:v>66.271345121243399</c:v>
                </c:pt>
                <c:pt idx="53">
                  <c:v>67.437676608675218</c:v>
                </c:pt>
                <c:pt idx="54">
                  <c:v>68.603103615638872</c:v>
                </c:pt>
                <c:pt idx="55">
                  <c:v>69.767610511317585</c:v>
                </c:pt>
                <c:pt idx="56">
                  <c:v>70.93118167723523</c:v>
                </c:pt>
                <c:pt idx="57">
                  <c:v>72.093801507465813</c:v>
                </c:pt>
                <c:pt idx="58">
                  <c:v>73.255454408842652</c:v>
                </c:pt>
                <c:pt idx="59">
                  <c:v>74.416124801167683</c:v>
                </c:pt>
                <c:pt idx="60">
                  <c:v>75.575797117420322</c:v>
                </c:pt>
                <c:pt idx="61">
                  <c:v>76.734455803966284</c:v>
                </c:pt>
                <c:pt idx="62">
                  <c:v>77.892085320766171</c:v>
                </c:pt>
                <c:pt idx="63">
                  <c:v>79.048670141583884</c:v>
                </c:pt>
                <c:pt idx="64">
                  <c:v>80.204194754194958</c:v>
                </c:pt>
                <c:pt idx="65">
                  <c:v>81.358643660594467</c:v>
                </c:pt>
                <c:pt idx="66">
                  <c:v>82.512001377204925</c:v>
                </c:pt>
                <c:pt idx="67">
                  <c:v>83.664252435084123</c:v>
                </c:pt>
                <c:pt idx="68">
                  <c:v>84.815381380132393</c:v>
                </c:pt>
                <c:pt idx="69">
                  <c:v>85.965372773299862</c:v>
                </c:pt>
                <c:pt idx="70">
                  <c:v>87.114211190793753</c:v>
                </c:pt>
                <c:pt idx="71">
                  <c:v>88.26188122428502</c:v>
                </c:pt>
                <c:pt idx="72">
                  <c:v>89.408367481115121</c:v>
                </c:pt>
                <c:pt idx="73">
                  <c:v>90.553654584502411</c:v>
                </c:pt>
                <c:pt idx="74">
                  <c:v>91.69772717374849</c:v>
                </c:pt>
                <c:pt idx="75">
                  <c:v>92.840569904444024</c:v>
                </c:pt>
                <c:pt idx="76">
                  <c:v>93.982167448674673</c:v>
                </c:pt>
                <c:pt idx="77">
                  <c:v>95.122504495226721</c:v>
                </c:pt>
                <c:pt idx="78">
                  <c:v>96.26156574979241</c:v>
                </c:pt>
                <c:pt idx="79">
                  <c:v>97.399335935174804</c:v>
                </c:pt>
                <c:pt idx="80">
                  <c:v>98.535799791493147</c:v>
                </c:pt>
                <c:pt idx="81">
                  <c:v>99.670942076387163</c:v>
                </c:pt>
                <c:pt idx="82">
                  <c:v>100.80474756522169</c:v>
                </c:pt>
                <c:pt idx="83">
                  <c:v>101.9372010512907</c:v>
                </c:pt>
                <c:pt idx="84">
                  <c:v>103.06828734602146</c:v>
                </c:pt>
                <c:pt idx="85">
                  <c:v>104.19799127917804</c:v>
                </c:pt>
                <c:pt idx="86">
                  <c:v>105.32629769906494</c:v>
                </c:pt>
                <c:pt idx="87">
                  <c:v>106.45319147273027</c:v>
                </c:pt>
                <c:pt idx="88">
                  <c:v>107.57865748616861</c:v>
                </c:pt>
                <c:pt idx="89">
                  <c:v>108.70268064452378</c:v>
                </c:pt>
                <c:pt idx="90">
                  <c:v>109.82524587229138</c:v>
                </c:pt>
                <c:pt idx="91">
                  <c:v>110.94633811352089</c:v>
                </c:pt>
                <c:pt idx="92">
                  <c:v>112.06594233201761</c:v>
                </c:pt>
                <c:pt idx="93">
                  <c:v>113.18404351154435</c:v>
                </c:pt>
                <c:pt idx="94">
                  <c:v>114.30062665602281</c:v>
                </c:pt>
                <c:pt idx="95">
                  <c:v>115.41567678973473</c:v>
                </c:pt>
                <c:pt idx="96">
                  <c:v>116.52917895752272</c:v>
                </c:pt>
                <c:pt idx="97">
                  <c:v>117.64111822499085</c:v>
                </c:pt>
                <c:pt idx="98">
                  <c:v>118.75147967870504</c:v>
                </c:pt>
                <c:pt idx="99">
                  <c:v>119.86024842639287</c:v>
                </c:pt>
                <c:pt idx="100">
                  <c:v>120.96740959714346</c:v>
                </c:pt>
                <c:pt idx="101">
                  <c:v>122.07294834160706</c:v>
                </c:pt>
                <c:pt idx="102">
                  <c:v>123.17684983219384</c:v>
                </c:pt>
                <c:pt idx="103">
                  <c:v>124.27909926327311</c:v>
                </c:pt>
                <c:pt idx="104">
                  <c:v>125.37968185137173</c:v>
                </c:pt>
                <c:pt idx="105">
                  <c:v>126.47858283537238</c:v>
                </c:pt>
                <c:pt idx="106">
                  <c:v>127.57578747671161</c:v>
                </c:pt>
                <c:pt idx="107">
                  <c:v>128.67128105957752</c:v>
                </c:pt>
                <c:pt idx="108">
                  <c:v>129.76504889110689</c:v>
                </c:pt>
                <c:pt idx="109">
                  <c:v>130.85707630158268</c:v>
                </c:pt>
                <c:pt idx="110">
                  <c:v>131.94734864463047</c:v>
                </c:pt>
                <c:pt idx="111">
                  <c:v>133.03585129741487</c:v>
                </c:pt>
                <c:pt idx="112">
                  <c:v>134.12256966083586</c:v>
                </c:pt>
                <c:pt idx="113">
                  <c:v>135.20748915972442</c:v>
                </c:pt>
                <c:pt idx="114">
                  <c:v>136.29059524303807</c:v>
                </c:pt>
                <c:pt idx="115">
                  <c:v>137.37187338405604</c:v>
                </c:pt>
                <c:pt idx="116">
                  <c:v>138.45130908057413</c:v>
                </c:pt>
                <c:pt idx="117">
                  <c:v>139.5288878550991</c:v>
                </c:pt>
                <c:pt idx="118">
                  <c:v>140.60459525504299</c:v>
                </c:pt>
                <c:pt idx="119">
                  <c:v>141.67841685291685</c:v>
                </c:pt>
                <c:pt idx="120">
                  <c:v>142.75033824652436</c:v>
                </c:pt>
                <c:pt idx="121">
                  <c:v>143.82034505915482</c:v>
                </c:pt>
                <c:pt idx="122">
                  <c:v>144.88842293977609</c:v>
                </c:pt>
                <c:pt idx="123">
                  <c:v>145.95455756322716</c:v>
                </c:pt>
                <c:pt idx="124">
                  <c:v>147.01873463040997</c:v>
                </c:pt>
                <c:pt idx="125">
                  <c:v>148.08093986848158</c:v>
                </c:pt>
                <c:pt idx="126">
                  <c:v>149.14115903104531</c:v>
                </c:pt>
                <c:pt idx="127">
                  <c:v>150.19937789834188</c:v>
                </c:pt>
                <c:pt idx="128">
                  <c:v>151.25558227744028</c:v>
                </c:pt>
                <c:pt idx="129">
                  <c:v>152.30975800242786</c:v>
                </c:pt>
                <c:pt idx="130">
                  <c:v>153.36189093460055</c:v>
                </c:pt>
                <c:pt idx="131">
                  <c:v>154.41196696265249</c:v>
                </c:pt>
                <c:pt idx="132">
                  <c:v>155.45997200286502</c:v>
                </c:pt>
                <c:pt idx="133">
                  <c:v>156.50589199929595</c:v>
                </c:pt>
                <c:pt idx="134">
                  <c:v>157.54971292396772</c:v>
                </c:pt>
                <c:pt idx="135">
                  <c:v>158.5914207770559</c:v>
                </c:pt>
                <c:pt idx="136">
                  <c:v>159.63100158707661</c:v>
                </c:pt>
                <c:pt idx="137">
                  <c:v>160.66844141107418</c:v>
                </c:pt>
                <c:pt idx="138">
                  <c:v>161.70372633480801</c:v>
                </c:pt>
                <c:pt idx="139">
                  <c:v>162.73684247293923</c:v>
                </c:pt>
                <c:pt idx="140">
                  <c:v>163.7677759692169</c:v>
                </c:pt>
                <c:pt idx="141">
                  <c:v>164.79651299666398</c:v>
                </c:pt>
                <c:pt idx="142">
                  <c:v>165.8230397577625</c:v>
                </c:pt>
                <c:pt idx="143">
                  <c:v>166.84734248463892</c:v>
                </c:pt>
                <c:pt idx="144">
                  <c:v>167.86940743924862</c:v>
                </c:pt>
                <c:pt idx="145">
                  <c:v>168.88922091356022</c:v>
                </c:pt>
                <c:pt idx="146">
                  <c:v>169.90676922973941</c:v>
                </c:pt>
                <c:pt idx="147">
                  <c:v>170.92203874033225</c:v>
                </c:pt>
                <c:pt idx="148">
                  <c:v>171.9350158284486</c:v>
                </c:pt>
                <c:pt idx="149">
                  <c:v>172.94568690794432</c:v>
                </c:pt>
                <c:pt idx="150">
                  <c:v>173.95403842360381</c:v>
                </c:pt>
                <c:pt idx="151">
                  <c:v>174.9600568513215</c:v>
                </c:pt>
                <c:pt idx="152">
                  <c:v>175.96372869828355</c:v>
                </c:pt>
                <c:pt idx="153">
                  <c:v>176.96504050314863</c:v>
                </c:pt>
                <c:pt idx="154">
                  <c:v>177.96397883622859</c:v>
                </c:pt>
                <c:pt idx="155">
                  <c:v>178.96053029966839</c:v>
                </c:pt>
                <c:pt idx="156">
                  <c:v>179.95468152762601</c:v>
                </c:pt>
                <c:pt idx="157">
                  <c:v>180.94641918645155</c:v>
                </c:pt>
                <c:pt idx="158">
                  <c:v>181.93572997486621</c:v>
                </c:pt>
                <c:pt idx="159">
                  <c:v>182.92260062414053</c:v>
                </c:pt>
                <c:pt idx="160">
                  <c:v>183.90701789827244</c:v>
                </c:pt>
                <c:pt idx="161">
                  <c:v>184.88896859416474</c:v>
                </c:pt>
                <c:pt idx="162">
                  <c:v>185.86843954180225</c:v>
                </c:pt>
                <c:pt idx="163">
                  <c:v>186.84541760442843</c:v>
                </c:pt>
                <c:pt idx="164">
                  <c:v>187.81988967872149</c:v>
                </c:pt>
                <c:pt idx="165">
                  <c:v>188.79184269497023</c:v>
                </c:pt>
                <c:pt idx="166">
                  <c:v>189.76126361724928</c:v>
                </c:pt>
                <c:pt idx="167">
                  <c:v>190.72813944359399</c:v>
                </c:pt>
                <c:pt idx="168">
                  <c:v>191.69245720617468</c:v>
                </c:pt>
                <c:pt idx="169">
                  <c:v>192.65420397147082</c:v>
                </c:pt>
                <c:pt idx="170">
                  <c:v>193.61336684044412</c:v>
                </c:pt>
                <c:pt idx="171">
                  <c:v>194.56993294871194</c:v>
                </c:pt>
                <c:pt idx="172">
                  <c:v>195.52388946671957</c:v>
                </c:pt>
                <c:pt idx="173">
                  <c:v>196.47522359991237</c:v>
                </c:pt>
                <c:pt idx="174">
                  <c:v>197.42392258890735</c:v>
                </c:pt>
                <c:pt idx="175">
                  <c:v>198.36997370966438</c:v>
                </c:pt>
                <c:pt idx="176">
                  <c:v>199.31336427365673</c:v>
                </c:pt>
                <c:pt idx="177">
                  <c:v>200.25408162804132</c:v>
                </c:pt>
                <c:pt idx="178">
                  <c:v>201.19211315582848</c:v>
                </c:pt>
                <c:pt idx="179">
                  <c:v>202.12744627605099</c:v>
                </c:pt>
                <c:pt idx="180">
                  <c:v>203.06006844393301</c:v>
                </c:pt>
                <c:pt idx="181">
                  <c:v>203.98996715105815</c:v>
                </c:pt>
                <c:pt idx="182">
                  <c:v>204.91712992553747</c:v>
                </c:pt>
                <c:pt idx="183">
                  <c:v>205.84154433217648</c:v>
                </c:pt>
                <c:pt idx="184">
                  <c:v>206.76319797264216</c:v>
                </c:pt>
                <c:pt idx="185">
                  <c:v>207.68207848562909</c:v>
                </c:pt>
                <c:pt idx="186">
                  <c:v>208.59817354702534</c:v>
                </c:pt>
                <c:pt idx="187">
                  <c:v>209.51147087007769</c:v>
                </c:pt>
                <c:pt idx="188">
                  <c:v>210.42195820555642</c:v>
                </c:pt>
                <c:pt idx="189">
                  <c:v>211.3296233419197</c:v>
                </c:pt>
                <c:pt idx="190">
                  <c:v>212.23445410547725</c:v>
                </c:pt>
                <c:pt idx="191">
                  <c:v>213.13643836055365</c:v>
                </c:pt>
                <c:pt idx="192">
                  <c:v>214.03556400965113</c:v>
                </c:pt>
                <c:pt idx="193">
                  <c:v>214.9318189936119</c:v>
                </c:pt>
                <c:pt idx="194">
                  <c:v>215.82519129177967</c:v>
                </c:pt>
                <c:pt idx="195">
                  <c:v>216.71566892216111</c:v>
                </c:pt>
                <c:pt idx="196">
                  <c:v>217.60323994158634</c:v>
                </c:pt>
                <c:pt idx="197">
                  <c:v>218.48789244586936</c:v>
                </c:pt>
                <c:pt idx="198">
                  <c:v>219.36961456996738</c:v>
                </c:pt>
                <c:pt idx="199">
                  <c:v>220.24839448814032</c:v>
                </c:pt>
                <c:pt idx="200">
                  <c:v>221.12422041410923</c:v>
                </c:pt>
                <c:pt idx="201">
                  <c:v>221.99708060121426</c:v>
                </c:pt>
                <c:pt idx="202">
                  <c:v>222.86696334257235</c:v>
                </c:pt>
                <c:pt idx="203">
                  <c:v>223.73385697123439</c:v>
                </c:pt>
                <c:pt idx="204">
                  <c:v>224.59774986034128</c:v>
                </c:pt>
                <c:pt idx="205">
                  <c:v>225.45863042328037</c:v>
                </c:pt>
                <c:pt idx="206">
                  <c:v>226.31648711384045</c:v>
                </c:pt>
                <c:pt idx="207">
                  <c:v>227.17130842636681</c:v>
                </c:pt>
                <c:pt idx="208">
                  <c:v>228.02308289591554</c:v>
                </c:pt>
                <c:pt idx="209">
                  <c:v>228.87179909840719</c:v>
                </c:pt>
                <c:pt idx="210">
                  <c:v>229.71744565078026</c:v>
                </c:pt>
                <c:pt idx="211">
                  <c:v>230.56001121114346</c:v>
                </c:pt>
                <c:pt idx="212">
                  <c:v>231.3994844789282</c:v>
                </c:pt>
                <c:pt idx="213">
                  <c:v>232.23585419503999</c:v>
                </c:pt>
                <c:pt idx="214">
                  <c:v>233.06910914200938</c:v>
                </c:pt>
                <c:pt idx="215">
                  <c:v>233.89923814414274</c:v>
                </c:pt>
                <c:pt idx="216">
                  <c:v>234.72623006767154</c:v>
                </c:pt>
                <c:pt idx="217">
                  <c:v>235.55007382090233</c:v>
                </c:pt>
                <c:pt idx="218">
                  <c:v>236.37075835436517</c:v>
                </c:pt>
                <c:pt idx="219">
                  <c:v>237.18827266096167</c:v>
                </c:pt>
                <c:pt idx="220">
                  <c:v>238.00260577611314</c:v>
                </c:pt>
                <c:pt idx="221">
                  <c:v>238.81374677790708</c:v>
                </c:pt>
                <c:pt idx="222">
                  <c:v>239.62168478724405</c:v>
                </c:pt>
                <c:pt idx="223">
                  <c:v>240.42640896798335</c:v>
                </c:pt>
                <c:pt idx="224">
                  <c:v>241.22790852708849</c:v>
                </c:pt>
                <c:pt idx="225">
                  <c:v>242.02617271477206</c:v>
                </c:pt>
                <c:pt idx="226">
                  <c:v>242.82119082463939</c:v>
                </c:pt>
                <c:pt idx="227">
                  <c:v>243.61295219383294</c:v>
                </c:pt>
                <c:pt idx="228">
                  <c:v>244.40144620317449</c:v>
                </c:pt>
                <c:pt idx="229">
                  <c:v>245.18666227730833</c:v>
                </c:pt>
                <c:pt idx="230">
                  <c:v>245.96858988484246</c:v>
                </c:pt>
                <c:pt idx="231">
                  <c:v>246.74721853849019</c:v>
                </c:pt>
                <c:pt idx="232">
                  <c:v>247.52253779521067</c:v>
                </c:pt>
                <c:pt idx="233">
                  <c:v>248.29453725634909</c:v>
                </c:pt>
                <c:pt idx="234">
                  <c:v>249.06320656777592</c:v>
                </c:pt>
                <c:pt idx="235">
                  <c:v>249.8285354200261</c:v>
                </c:pt>
                <c:pt idx="236">
                  <c:v>250.59051354843686</c:v>
                </c:pt>
                <c:pt idx="237">
                  <c:v>251.34913073328593</c:v>
                </c:pt>
                <c:pt idx="238">
                  <c:v>252.10437679992808</c:v>
                </c:pt>
                <c:pt idx="239">
                  <c:v>252.85624161893207</c:v>
                </c:pt>
                <c:pt idx="240">
                  <c:v>253.6047151062161</c:v>
                </c:pt>
                <c:pt idx="241">
                  <c:v>254.34978722318328</c:v>
                </c:pt>
                <c:pt idx="242">
                  <c:v>255.09144797685624</c:v>
                </c:pt>
                <c:pt idx="243">
                  <c:v>255.82968742001111</c:v>
                </c:pt>
                <c:pt idx="244">
                  <c:v>256.56449565131101</c:v>
                </c:pt>
                <c:pt idx="245">
                  <c:v>257.29586281543868</c:v>
                </c:pt>
                <c:pt idx="246">
                  <c:v>258.02377910322889</c:v>
                </c:pt>
                <c:pt idx="247">
                  <c:v>258.74823475179988</c:v>
                </c:pt>
                <c:pt idx="248">
                  <c:v>259.46922004468422</c:v>
                </c:pt>
                <c:pt idx="249">
                  <c:v>260.18672531195944</c:v>
                </c:pt>
                <c:pt idx="250">
                  <c:v>260.90074093037708</c:v>
                </c:pt>
                <c:pt idx="251">
                  <c:v>261.61125732349268</c:v>
                </c:pt>
                <c:pt idx="252">
                  <c:v>262.31826496179326</c:v>
                </c:pt>
                <c:pt idx="253">
                  <c:v>263.02175436282602</c:v>
                </c:pt>
                <c:pt idx="254">
                  <c:v>263.72171609132482</c:v>
                </c:pt>
                <c:pt idx="255">
                  <c:v>264.41814075933689</c:v>
                </c:pt>
                <c:pt idx="256">
                  <c:v>265.11101902634925</c:v>
                </c:pt>
                <c:pt idx="257">
                  <c:v>265.80034159941312</c:v>
                </c:pt>
                <c:pt idx="258">
                  <c:v>266.48609923326944</c:v>
                </c:pt>
                <c:pt idx="259">
                  <c:v>267.16828273047219</c:v>
                </c:pt>
                <c:pt idx="260">
                  <c:v>267.84688294151204</c:v>
                </c:pt>
                <c:pt idx="261">
                  <c:v>268.52189076493897</c:v>
                </c:pt>
                <c:pt idx="262">
                  <c:v>269.19329714748483</c:v>
                </c:pt>
                <c:pt idx="263">
                  <c:v>269.86109308418366</c:v>
                </c:pt>
                <c:pt idx="264">
                  <c:v>270.52526961849361</c:v>
                </c:pt>
                <c:pt idx="265">
                  <c:v>271.18581784241644</c:v>
                </c:pt>
                <c:pt idx="266">
                  <c:v>271.84272889661736</c:v>
                </c:pt>
                <c:pt idx="267">
                  <c:v>272.49599397054311</c:v>
                </c:pt>
                <c:pt idx="268">
                  <c:v>273.14560430254136</c:v>
                </c:pt>
                <c:pt idx="269">
                  <c:v>273.79155117997692</c:v>
                </c:pt>
                <c:pt idx="270">
                  <c:v>274.43382593934962</c:v>
                </c:pt>
                <c:pt idx="271">
                  <c:v>275.07241996640977</c:v>
                </c:pt>
                <c:pt idx="272">
                  <c:v>275.70732469627433</c:v>
                </c:pt>
                <c:pt idx="273">
                  <c:v>276.33853161354108</c:v>
                </c:pt>
                <c:pt idx="274">
                  <c:v>276.96603225240358</c:v>
                </c:pt>
                <c:pt idx="275">
                  <c:v>277.5898181967641</c:v>
                </c:pt>
                <c:pt idx="276">
                  <c:v>278.20988108034686</c:v>
                </c:pt>
                <c:pt idx="277">
                  <c:v>278.82621258681007</c:v>
                </c:pt>
                <c:pt idx="278">
                  <c:v>279.43880444985751</c:v>
                </c:pt>
                <c:pt idx="279">
                  <c:v>280.04764845334944</c:v>
                </c:pt>
                <c:pt idx="280">
                  <c:v>280.65273643141279</c:v>
                </c:pt>
                <c:pt idx="281">
                  <c:v>281.25406026855063</c:v>
                </c:pt>
                <c:pt idx="282">
                  <c:v>281.85161189975105</c:v>
                </c:pt>
                <c:pt idx="283">
                  <c:v>282.44538331059528</c:v>
                </c:pt>
                <c:pt idx="284">
                  <c:v>283.03536653736523</c:v>
                </c:pt>
                <c:pt idx="285">
                  <c:v>283.62155366715029</c:v>
                </c:pt>
                <c:pt idx="286">
                  <c:v>284.20393683795362</c:v>
                </c:pt>
                <c:pt idx="287">
                  <c:v>284.78250823879711</c:v>
                </c:pt>
                <c:pt idx="288">
                  <c:v>285.35726010982688</c:v>
                </c:pt>
                <c:pt idx="289">
                  <c:v>285.92818474241653</c:v>
                </c:pt>
                <c:pt idx="290">
                  <c:v>286.49527447927125</c:v>
                </c:pt>
                <c:pt idx="291">
                  <c:v>287.05852171452995</c:v>
                </c:pt>
                <c:pt idx="292">
                  <c:v>287.61791889386785</c:v>
                </c:pt>
                <c:pt idx="293">
                  <c:v>288.1734585145972</c:v>
                </c:pt>
                <c:pt idx="294">
                  <c:v>288.72513312576837</c:v>
                </c:pt>
                <c:pt idx="295">
                  <c:v>289.27293532826951</c:v>
                </c:pt>
                <c:pt idx="296">
                  <c:v>289.81685777492589</c:v>
                </c:pt>
                <c:pt idx="297">
                  <c:v>290.35689317059843</c:v>
                </c:pt>
                <c:pt idx="298">
                  <c:v>290.89303427228157</c:v>
                </c:pt>
                <c:pt idx="299">
                  <c:v>291.42527388920041</c:v>
                </c:pt>
                <c:pt idx="300">
                  <c:v>291.95360488290703</c:v>
                </c:pt>
                <c:pt idx="301">
                  <c:v>292.47802016737649</c:v>
                </c:pt>
                <c:pt idx="302">
                  <c:v>292.99851270910153</c:v>
                </c:pt>
                <c:pt idx="303">
                  <c:v>293.51507552718721</c:v>
                </c:pt>
                <c:pt idx="304">
                  <c:v>294.02770169344439</c:v>
                </c:pt>
                <c:pt idx="305">
                  <c:v>294.53638433248256</c:v>
                </c:pt>
                <c:pt idx="306">
                  <c:v>295.04111662180247</c:v>
                </c:pt>
                <c:pt idx="307">
                  <c:v>295.54189179188694</c:v>
                </c:pt>
                <c:pt idx="308">
                  <c:v>296.03870312629238</c:v>
                </c:pt>
                <c:pt idx="309">
                  <c:v>296.53154396173829</c:v>
                </c:pt>
                <c:pt idx="310">
                  <c:v>297.02040768819705</c:v>
                </c:pt>
                <c:pt idx="311">
                  <c:v>297.50528774898225</c:v>
                </c:pt>
                <c:pt idx="312">
                  <c:v>297.98617764083701</c:v>
                </c:pt>
                <c:pt idx="313">
                  <c:v>298.4630709140207</c:v>
                </c:pt>
                <c:pt idx="314">
                  <c:v>298.93596117239588</c:v>
                </c:pt>
                <c:pt idx="315">
                  <c:v>299.40484207351386</c:v>
                </c:pt>
                <c:pt idx="316">
                  <c:v>299.86970732869986</c:v>
                </c:pt>
                <c:pt idx="317">
                  <c:v>300.33055070313725</c:v>
                </c:pt>
                <c:pt idx="318">
                  <c:v>300.78736601595142</c:v>
                </c:pt>
                <c:pt idx="319">
                  <c:v>301.24014714029238</c:v>
                </c:pt>
                <c:pt idx="320">
                  <c:v>301.68888800341693</c:v>
                </c:pt>
                <c:pt idx="321">
                  <c:v>302.13358258677044</c:v>
                </c:pt>
                <c:pt idx="322">
                  <c:v>302.5742249260673</c:v>
                </c:pt>
                <c:pt idx="323">
                  <c:v>303.01080911137097</c:v>
                </c:pt>
                <c:pt idx="324">
                  <c:v>303.44332928717319</c:v>
                </c:pt>
                <c:pt idx="325">
                  <c:v>303.87177965247275</c:v>
                </c:pt>
                <c:pt idx="326">
                  <c:v>304.2961544608529</c:v>
                </c:pt>
                <c:pt idx="327">
                  <c:v>304.7164480205588</c:v>
                </c:pt>
                <c:pt idx="328">
                  <c:v>305.13265469457366</c:v>
                </c:pt>
                <c:pt idx="329">
                  <c:v>305.54476890069435</c:v>
                </c:pt>
                <c:pt idx="330">
                  <c:v>305.95278511160632</c:v>
                </c:pt>
                <c:pt idx="331">
                  <c:v>306.35669785495787</c:v>
                </c:pt>
                <c:pt idx="332">
                  <c:v>306.75650171343307</c:v>
                </c:pt>
                <c:pt idx="333">
                  <c:v>307.15219132482508</c:v>
                </c:pt>
                <c:pt idx="334">
                  <c:v>307.5437613821075</c:v>
                </c:pt>
                <c:pt idx="335">
                  <c:v>307.93120663350584</c:v>
                </c:pt>
                <c:pt idx="336">
                  <c:v>308.31452188256793</c:v>
                </c:pt>
                <c:pt idx="337">
                  <c:v>308.69370198823356</c:v>
                </c:pt>
                <c:pt idx="338">
                  <c:v>309.06874186490347</c:v>
                </c:pt>
                <c:pt idx="339">
                  <c:v>309.43963648250747</c:v>
                </c:pt>
                <c:pt idx="340">
                  <c:v>309.80638086657211</c:v>
                </c:pt>
                <c:pt idx="341">
                  <c:v>310.1689700982871</c:v>
                </c:pt>
                <c:pt idx="342">
                  <c:v>310.5273993145716</c:v>
                </c:pt>
                <c:pt idx="343">
                  <c:v>310.88166370813917</c:v>
                </c:pt>
                <c:pt idx="344">
                  <c:v>311.23175852756242</c:v>
                </c:pt>
                <c:pt idx="345">
                  <c:v>311.5776790773366</c:v>
                </c:pt>
                <c:pt idx="346">
                  <c:v>311.91942071794284</c:v>
                </c:pt>
                <c:pt idx="347">
                  <c:v>312.25697886590996</c:v>
                </c:pt>
                <c:pt idx="348">
                  <c:v>312.59034899387638</c:v>
                </c:pt>
                <c:pt idx="349">
                  <c:v>312.91952663065058</c:v>
                </c:pt>
                <c:pt idx="350">
                  <c:v>313.24450736127108</c:v>
                </c:pt>
                <c:pt idx="351">
                  <c:v>313.56528682706562</c:v>
                </c:pt>
                <c:pt idx="352">
                  <c:v>313.88186072570994</c:v>
                </c:pt>
                <c:pt idx="353">
                  <c:v>314.1942248112851</c:v>
                </c:pt>
                <c:pt idx="354">
                  <c:v>314.50237489433448</c:v>
                </c:pt>
                <c:pt idx="355">
                  <c:v>314.80630684192016</c:v>
                </c:pt>
                <c:pt idx="356">
                  <c:v>315.1060165776783</c:v>
                </c:pt>
                <c:pt idx="357">
                  <c:v>315.40150008187373</c:v>
                </c:pt>
                <c:pt idx="358">
                  <c:v>315.69275339145378</c:v>
                </c:pt>
                <c:pt idx="359">
                  <c:v>315.97977260010174</c:v>
                </c:pt>
                <c:pt idx="360">
                  <c:v>316.26255385828887</c:v>
                </c:pt>
                <c:pt idx="361">
                  <c:v>316.54109337332631</c:v>
                </c:pt>
                <c:pt idx="362">
                  <c:v>316.81538740941596</c:v>
                </c:pt>
                <c:pt idx="363">
                  <c:v>317.08543228770026</c:v>
                </c:pt>
                <c:pt idx="364">
                  <c:v>317.35122438631197</c:v>
                </c:pt>
                <c:pt idx="365">
                  <c:v>317.61276014042244</c:v>
                </c:pt>
                <c:pt idx="366">
                  <c:v>317.87003604228943</c:v>
                </c:pt>
                <c:pt idx="367">
                  <c:v>318.12304864130436</c:v>
                </c:pt>
                <c:pt idx="368">
                  <c:v>318.37179454403838</c:v>
                </c:pt>
                <c:pt idx="369">
                  <c:v>318.61627041428818</c:v>
                </c:pt>
                <c:pt idx="370">
                  <c:v>318.85647297312022</c:v>
                </c:pt>
                <c:pt idx="371">
                  <c:v>319.0923989989152</c:v>
                </c:pt>
                <c:pt idx="372">
                  <c:v>319.32404532741111</c:v>
                </c:pt>
                <c:pt idx="373">
                  <c:v>319.55140885174546</c:v>
                </c:pt>
                <c:pt idx="374">
                  <c:v>319.77448652249734</c:v>
                </c:pt>
                <c:pt idx="375">
                  <c:v>319.99327534772806</c:v>
                </c:pt>
                <c:pt idx="376">
                  <c:v>320.20777239302117</c:v>
                </c:pt>
                <c:pt idx="377">
                  <c:v>320.41797478152228</c:v>
                </c:pt>
                <c:pt idx="378">
                  <c:v>320.62387969397696</c:v>
                </c:pt>
                <c:pt idx="379">
                  <c:v>320.82548436876931</c:v>
                </c:pt>
                <c:pt idx="380">
                  <c:v>321.02278610195839</c:v>
                </c:pt>
                <c:pt idx="381">
                  <c:v>321.21578224731473</c:v>
                </c:pt>
                <c:pt idx="382">
                  <c:v>321.40447021635589</c:v>
                </c:pt>
                <c:pt idx="383">
                  <c:v>321.58884747838118</c:v>
                </c:pt>
                <c:pt idx="384">
                  <c:v>321.76891156050522</c:v>
                </c:pt>
                <c:pt idx="385">
                  <c:v>321.94466004769163</c:v>
                </c:pt>
                <c:pt idx="386">
                  <c:v>322.1160905827852</c:v>
                </c:pt>
                <c:pt idx="387">
                  <c:v>322.28320086654344</c:v>
                </c:pt>
                <c:pt idx="388">
                  <c:v>322.4459886576675</c:v>
                </c:pt>
                <c:pt idx="389">
                  <c:v>322.60445177283214</c:v>
                </c:pt>
                <c:pt idx="390">
                  <c:v>322.75858808671524</c:v>
                </c:pt>
                <c:pt idx="391">
                  <c:v>322.90839553202596</c:v>
                </c:pt>
                <c:pt idx="392">
                  <c:v>323.05387209953273</c:v>
                </c:pt>
                <c:pt idx="393">
                  <c:v>323.19501583809023</c:v>
                </c:pt>
                <c:pt idx="394">
                  <c:v>323.33182485466523</c:v>
                </c:pt>
                <c:pt idx="395">
                  <c:v>323.46429731436245</c:v>
                </c:pt>
                <c:pt idx="396">
                  <c:v>323.59243144044865</c:v>
                </c:pt>
                <c:pt idx="397">
                  <c:v>323.7162255143769</c:v>
                </c:pt>
                <c:pt idx="398">
                  <c:v>323.83567787580955</c:v>
                </c:pt>
                <c:pt idx="399">
                  <c:v>323.95078692264008</c:v>
                </c:pt>
                <c:pt idx="400">
                  <c:v>324.06155111101532</c:v>
                </c:pt>
                <c:pt idx="401">
                  <c:v>324.16796895535543</c:v>
                </c:pt>
                <c:pt idx="402">
                  <c:v>324.27003902837419</c:v>
                </c:pt>
                <c:pt idx="403">
                  <c:v>324.36775996109839</c:v>
                </c:pt>
                <c:pt idx="404">
                  <c:v>324.46113044288546</c:v>
                </c:pt>
                <c:pt idx="405">
                  <c:v>324.55014922144181</c:v>
                </c:pt>
                <c:pt idx="406">
                  <c:v>324.63481510283918</c:v>
                </c:pt>
                <c:pt idx="407">
                  <c:v>324.71512695153081</c:v>
                </c:pt>
                <c:pt idx="408">
                  <c:v>324.79108369036663</c:v>
                </c:pt>
                <c:pt idx="409">
                  <c:v>324.86268430060773</c:v>
                </c:pt>
                <c:pt idx="410">
                  <c:v>324.92992782193988</c:v>
                </c:pt>
                <c:pt idx="411">
                  <c:v>324.99281335248673</c:v>
                </c:pt>
                <c:pt idx="412">
                  <c:v>325.05134004882166</c:v>
                </c:pt>
                <c:pt idx="413">
                  <c:v>325.10550712597899</c:v>
                </c:pt>
                <c:pt idx="414">
                  <c:v>325.15531385746488</c:v>
                </c:pt>
                <c:pt idx="415">
                  <c:v>325.20075957526672</c:v>
                </c:pt>
                <c:pt idx="416">
                  <c:v>325.24184366986225</c:v>
                </c:pt>
                <c:pt idx="417">
                  <c:v>325.27856559022769</c:v>
                </c:pt>
                <c:pt idx="418">
                  <c:v>325.31092484384533</c:v>
                </c:pt>
                <c:pt idx="419">
                  <c:v>325.33892099670965</c:v>
                </c:pt>
                <c:pt idx="420">
                  <c:v>325.36255367333365</c:v>
                </c:pt>
                <c:pt idx="421">
                  <c:v>325.38182255675372</c:v>
                </c:pt>
                <c:pt idx="422">
                  <c:v>325.3967273885338</c:v>
                </c:pt>
                <c:pt idx="423">
                  <c:v>325.40726796876879</c:v>
                </c:pt>
                <c:pt idx="424">
                  <c:v>325.41344415608745</c:v>
                </c:pt>
                <c:pt idx="425">
                  <c:v>325.4152558676542</c:v>
                </c:pt>
                <c:pt idx="426">
                  <c:v>325.41270307917017</c:v>
                </c:pt>
                <c:pt idx="427">
                  <c:v>325.40578582487359</c:v>
                </c:pt>
                <c:pt idx="428">
                  <c:v>325.39450419753939</c:v>
                </c:pt>
                <c:pt idx="429">
                  <c:v>325.37885834847776</c:v>
                </c:pt>
                <c:pt idx="430">
                  <c:v>325.35884848753238</c:v>
                </c:pt>
                <c:pt idx="431">
                  <c:v>325.33447488307729</c:v>
                </c:pt>
                <c:pt idx="432">
                  <c:v>325.30573786201353</c:v>
                </c:pt>
                <c:pt idx="433">
                  <c:v>325.27263780976494</c:v>
                </c:pt>
                <c:pt idx="434">
                  <c:v>325.23517517027233</c:v>
                </c:pt>
                <c:pt idx="435">
                  <c:v>325.19335044598824</c:v>
                </c:pt>
                <c:pt idx="436">
                  <c:v>325.14716419786976</c:v>
                </c:pt>
                <c:pt idx="437">
                  <c:v>325.09661704537126</c:v>
                </c:pt>
                <c:pt idx="438">
                  <c:v>325.04170966643585</c:v>
                </c:pt>
                <c:pt idx="439">
                  <c:v>324.98244279748656</c:v>
                </c:pt>
                <c:pt idx="440">
                  <c:v>324.91881723341612</c:v>
                </c:pt>
                <c:pt idx="441">
                  <c:v>324.85083382757665</c:v>
                </c:pt>
                <c:pt idx="442">
                  <c:v>324.7784934917679</c:v>
                </c:pt>
                <c:pt idx="443">
                  <c:v>324.70179719622541</c:v>
                </c:pt>
                <c:pt idx="444">
                  <c:v>324.6207459696069</c:v>
                </c:pt>
                <c:pt idx="445">
                  <c:v>324.53534089897931</c:v>
                </c:pt>
                <c:pt idx="446">
                  <c:v>324.44558312980331</c:v>
                </c:pt>
                <c:pt idx="447">
                  <c:v>324.35147386591859</c:v>
                </c:pt>
                <c:pt idx="448">
                  <c:v>324.25301436952753</c:v>
                </c:pt>
                <c:pt idx="449">
                  <c:v>324.15020596117802</c:v>
                </c:pt>
                <c:pt idx="450">
                  <c:v>324.04305001974626</c:v>
                </c:pt>
                <c:pt idx="451">
                  <c:v>323.93154798241778</c:v>
                </c:pt>
                <c:pt idx="452">
                  <c:v>323.81570134466835</c:v>
                </c:pt>
                <c:pt idx="453">
                  <c:v>323.69551166024399</c:v>
                </c:pt>
                <c:pt idx="454">
                  <c:v>323.57098054114016</c:v>
                </c:pt>
                <c:pt idx="455">
                  <c:v>323.44210965757986</c:v>
                </c:pt>
                <c:pt idx="456">
                  <c:v>323.30890073799156</c:v>
                </c:pt>
                <c:pt idx="457">
                  <c:v>323.1713555689858</c:v>
                </c:pt>
                <c:pt idx="458">
                  <c:v>323.02947599533138</c:v>
                </c:pt>
                <c:pt idx="459">
                  <c:v>322.88326391993047</c:v>
                </c:pt>
                <c:pt idx="460">
                  <c:v>322.7327213037932</c:v>
                </c:pt>
                <c:pt idx="461">
                  <c:v>322.57785016601133</c:v>
                </c:pt>
                <c:pt idx="462">
                  <c:v>322.41865258373105</c:v>
                </c:pt>
                <c:pt idx="463">
                  <c:v>322.25513069212542</c:v>
                </c:pt>
                <c:pt idx="464">
                  <c:v>322.08728668436538</c:v>
                </c:pt>
                <c:pt idx="465">
                  <c:v>321.91512281159061</c:v>
                </c:pt>
                <c:pt idx="466">
                  <c:v>321.73864138287922</c:v>
                </c:pt>
                <c:pt idx="467">
                  <c:v>321.55784476521666</c:v>
                </c:pt>
                <c:pt idx="468">
                  <c:v>321.37273538346426</c:v>
                </c:pt>
                <c:pt idx="469">
                  <c:v>321.18331572032645</c:v>
                </c:pt>
                <c:pt idx="470">
                  <c:v>320.98958831631757</c:v>
                </c:pt>
                <c:pt idx="471">
                  <c:v>320.79155576972784</c:v>
                </c:pt>
                <c:pt idx="472">
                  <c:v>320.5892207365884</c:v>
                </c:pt>
                <c:pt idx="473">
                  <c:v>320.38258593063574</c:v>
                </c:pt>
                <c:pt idx="474">
                  <c:v>320.17165412327535</c:v>
                </c:pt>
                <c:pt idx="475">
                  <c:v>319.95642814354449</c:v>
                </c:pt>
                <c:pt idx="476">
                  <c:v>319.7369108780743</c:v>
                </c:pt>
                <c:pt idx="477">
                  <c:v>319.51310527105096</c:v>
                </c:pt>
                <c:pt idx="478">
                  <c:v>319.28501432417636</c:v>
                </c:pt>
                <c:pt idx="479">
                  <c:v>319.05264109662778</c:v>
                </c:pt>
                <c:pt idx="480">
                  <c:v>318.81598870501682</c:v>
                </c:pt>
                <c:pt idx="481">
                  <c:v>318.5750603233476</c:v>
                </c:pt>
                <c:pt idx="482">
                  <c:v>318.3298591829743</c:v>
                </c:pt>
                <c:pt idx="483">
                  <c:v>318.08038857255769</c:v>
                </c:pt>
                <c:pt idx="484">
                  <c:v>317.82665183802106</c:v>
                </c:pt>
                <c:pt idx="485">
                  <c:v>317.56865238250543</c:v>
                </c:pt>
                <c:pt idx="486">
                  <c:v>317.30639366632374</c:v>
                </c:pt>
                <c:pt idx="487">
                  <c:v>317.03987920691463</c:v>
                </c:pt>
                <c:pt idx="488">
                  <c:v>316.7691125787951</c:v>
                </c:pt>
                <c:pt idx="489">
                  <c:v>316.49409741351269</c:v>
                </c:pt>
                <c:pt idx="490">
                  <c:v>316.2148373995966</c:v>
                </c:pt>
                <c:pt idx="491">
                  <c:v>315.93133628250854</c:v>
                </c:pt>
                <c:pt idx="492">
                  <c:v>315.64359786459215</c:v>
                </c:pt>
                <c:pt idx="493">
                  <c:v>315.35162600502213</c:v>
                </c:pt>
                <c:pt idx="494">
                  <c:v>315.05542461975261</c:v>
                </c:pt>
                <c:pt idx="495">
                  <c:v>314.75499768146443</c:v>
                </c:pt>
                <c:pt idx="496">
                  <c:v>314.45034921951202</c:v>
                </c:pt>
                <c:pt idx="497">
                  <c:v>314.14148331986917</c:v>
                </c:pt>
                <c:pt idx="498">
                  <c:v>313.82840412507443</c:v>
                </c:pt>
                <c:pt idx="499">
                  <c:v>313.51111583417543</c:v>
                </c:pt>
                <c:pt idx="500">
                  <c:v>313.18962270267264</c:v>
                </c:pt>
                <c:pt idx="501">
                  <c:v>312.86392904246213</c:v>
                </c:pt>
                <c:pt idx="502">
                  <c:v>312.53403922177802</c:v>
                </c:pt>
                <c:pt idx="503">
                  <c:v>312.1999576651337</c:v>
                </c:pt>
                <c:pt idx="504">
                  <c:v>311.86168885326225</c:v>
                </c:pt>
                <c:pt idx="505">
                  <c:v>311.51923732305704</c:v>
                </c:pt>
                <c:pt idx="506">
                  <c:v>311.17260766751002</c:v>
                </c:pt>
                <c:pt idx="507">
                  <c:v>310.82180453565104</c:v>
                </c:pt>
                <c:pt idx="508">
                  <c:v>310.46683263248457</c:v>
                </c:pt>
                <c:pt idx="509">
                  <c:v>310.10769671892717</c:v>
                </c:pt>
                <c:pt idx="510">
                  <c:v>309.74440161174357</c:v>
                </c:pt>
                <c:pt idx="511">
                  <c:v>309.37695218348199</c:v>
                </c:pt>
                <c:pt idx="512">
                  <c:v>309.0053533624087</c:v>
                </c:pt>
                <c:pt idx="513">
                  <c:v>308.62961013244211</c:v>
                </c:pt>
                <c:pt idx="514">
                  <c:v>308.24972753308577</c:v>
                </c:pt>
                <c:pt idx="515">
                  <c:v>307.8657106593609</c:v>
                </c:pt>
                <c:pt idx="516">
                  <c:v>307.47756466173792</c:v>
                </c:pt>
                <c:pt idx="517">
                  <c:v>307.08529474606763</c:v>
                </c:pt>
                <c:pt idx="518">
                  <c:v>306.68890617351087</c:v>
                </c:pt>
                <c:pt idx="519">
                  <c:v>306.28840426046861</c:v>
                </c:pt>
                <c:pt idx="520">
                  <c:v>305.88379437851029</c:v>
                </c:pt>
                <c:pt idx="521">
                  <c:v>305.47508195430157</c:v>
                </c:pt>
                <c:pt idx="522">
                  <c:v>305.06227246953205</c:v>
                </c:pt>
                <c:pt idx="523">
                  <c:v>304.64537146084143</c:v>
                </c:pt>
                <c:pt idx="524">
                  <c:v>304.22438451974534</c:v>
                </c:pt>
                <c:pt idx="525">
                  <c:v>303.79931729256009</c:v>
                </c:pt>
                <c:pt idx="526">
                  <c:v>303.37017548032759</c:v>
                </c:pt>
                <c:pt idx="527">
                  <c:v>302.93696483873799</c:v>
                </c:pt>
                <c:pt idx="528">
                  <c:v>302.49969117805335</c:v>
                </c:pt>
                <c:pt idx="529">
                  <c:v>302.05836036302924</c:v>
                </c:pt>
                <c:pt idx="530">
                  <c:v>301.61297831283599</c:v>
                </c:pt>
                <c:pt idx="531">
                  <c:v>301.16355100097951</c:v>
                </c:pt>
                <c:pt idx="532">
                  <c:v>300.71008445522136</c:v>
                </c:pt>
                <c:pt idx="533">
                  <c:v>300.25258475749757</c:v>
                </c:pt>
                <c:pt idx="534">
                  <c:v>299.79105804383704</c:v>
                </c:pt>
                <c:pt idx="535">
                  <c:v>299.32551050427963</c:v>
                </c:pt>
                <c:pt idx="536">
                  <c:v>298.85594838279269</c:v>
                </c:pt>
                <c:pt idx="537">
                  <c:v>298.38237797718767</c:v>
                </c:pt>
                <c:pt idx="538">
                  <c:v>297.90480563903532</c:v>
                </c:pt>
                <c:pt idx="539">
                  <c:v>297.42323777358092</c:v>
                </c:pt>
                <c:pt idx="540">
                  <c:v>296.93768083965801</c:v>
                </c:pt>
                <c:pt idx="541">
                  <c:v>296.44814134960188</c:v>
                </c:pt>
                <c:pt idx="542">
                  <c:v>295.95462586916221</c:v>
                </c:pt>
                <c:pt idx="543">
                  <c:v>295.45714101741515</c:v>
                </c:pt>
                <c:pt idx="544">
                  <c:v>294.95569346667446</c:v>
                </c:pt>
                <c:pt idx="545">
                  <c:v>294.4502899424017</c:v>
                </c:pt>
                <c:pt idx="546">
                  <c:v>293.94093722311675</c:v>
                </c:pt>
                <c:pt idx="547">
                  <c:v>293.42764214030598</c:v>
                </c:pt>
                <c:pt idx="548">
                  <c:v>292.9104115783316</c:v>
                </c:pt>
                <c:pt idx="549">
                  <c:v>292.38925247433849</c:v>
                </c:pt>
                <c:pt idx="550">
                  <c:v>291.86417181816171</c:v>
                </c:pt>
                <c:pt idx="551">
                  <c:v>291.33517665223229</c:v>
                </c:pt>
                <c:pt idx="552">
                  <c:v>290.8022740714834</c:v>
                </c:pt>
                <c:pt idx="553">
                  <c:v>290.26547122325451</c:v>
                </c:pt>
                <c:pt idx="554">
                  <c:v>289.72477530719601</c:v>
                </c:pt>
                <c:pt idx="555">
                  <c:v>289.18019357517232</c:v>
                </c:pt>
                <c:pt idx="556">
                  <c:v>288.63173333116509</c:v>
                </c:pt>
                <c:pt idx="557">
                  <c:v>288.07940193117469</c:v>
                </c:pt>
                <c:pt idx="558">
                  <c:v>287.52320678312179</c:v>
                </c:pt>
                <c:pt idx="559">
                  <c:v>286.96315534674807</c:v>
                </c:pt>
                <c:pt idx="560">
                  <c:v>286.39925513351625</c:v>
                </c:pt>
                <c:pt idx="561">
                  <c:v>285.83151370650899</c:v>
                </c:pt>
                <c:pt idx="562">
                  <c:v>285.25993868032782</c:v>
                </c:pt>
                <c:pt idx="563">
                  <c:v>284.6845377209907</c:v>
                </c:pt>
                <c:pt idx="564">
                  <c:v>284.10531854582962</c:v>
                </c:pt>
                <c:pt idx="565">
                  <c:v>283.52228892338661</c:v>
                </c:pt>
                <c:pt idx="566">
                  <c:v>282.93545667330989</c:v>
                </c:pt>
                <c:pt idx="567">
                  <c:v>282.34482966624876</c:v>
                </c:pt>
                <c:pt idx="568">
                  <c:v>281.75041582374837</c:v>
                </c:pt>
                <c:pt idx="569">
                  <c:v>281.15222311814307</c:v>
                </c:pt>
                <c:pt idx="570">
                  <c:v>280.55025957244976</c:v>
                </c:pt>
                <c:pt idx="571">
                  <c:v>279.94453326026024</c:v>
                </c:pt>
                <c:pt idx="572">
                  <c:v>279.33505230563287</c:v>
                </c:pt>
                <c:pt idx="573">
                  <c:v>278.72182488298336</c:v>
                </c:pt>
                <c:pt idx="574">
                  <c:v>278.10485921697597</c:v>
                </c:pt>
                <c:pt idx="575">
                  <c:v>277.48416358241207</c:v>
                </c:pt>
                <c:pt idx="576">
                  <c:v>276.85974630411999</c:v>
                </c:pt>
                <c:pt idx="577">
                  <c:v>276.23161575684321</c:v>
                </c:pt>
                <c:pt idx="578">
                  <c:v>275.59978036512763</c:v>
                </c:pt>
                <c:pt idx="579">
                  <c:v>274.964248603209</c:v>
                </c:pt>
                <c:pt idx="580">
                  <c:v>274.32502899489918</c:v>
                </c:pt>
                <c:pt idx="581">
                  <c:v>273.68213011347171</c:v>
                </c:pt>
                <c:pt idx="582">
                  <c:v>273.03556058154709</c:v>
                </c:pt>
                <c:pt idx="583">
                  <c:v>272.38532907097658</c:v>
                </c:pt>
                <c:pt idx="584">
                  <c:v>271.73144430272635</c:v>
                </c:pt>
                <c:pt idx="585">
                  <c:v>271.0739150467607</c:v>
                </c:pt>
                <c:pt idx="586">
                  <c:v>270.41275012192386</c:v>
                </c:pt>
                <c:pt idx="587">
                  <c:v>269.74795839582197</c:v>
                </c:pt>
                <c:pt idx="588">
                  <c:v>269.07954878470423</c:v>
                </c:pt>
                <c:pt idx="589">
                  <c:v>268.4075302533434</c:v>
                </c:pt>
                <c:pt idx="590">
                  <c:v>267.73191181491524</c:v>
                </c:pt>
                <c:pt idx="591">
                  <c:v>267.05270253087781</c:v>
                </c:pt>
                <c:pt idx="592">
                  <c:v>266.36991151085005</c:v>
                </c:pt>
                <c:pt idx="593">
                  <c:v>265.68354791248936</c:v>
                </c:pt>
                <c:pt idx="594">
                  <c:v>264.99362094136904</c:v>
                </c:pt>
                <c:pt idx="595">
                  <c:v>264.30013985085446</c:v>
                </c:pt>
                <c:pt idx="596">
                  <c:v>263.6031139419793</c:v>
                </c:pt>
                <c:pt idx="597">
                  <c:v>262.9025525633208</c:v>
                </c:pt>
                <c:pt idx="598">
                  <c:v>262.198465110874</c:v>
                </c:pt>
                <c:pt idx="599">
                  <c:v>261.49086102792626</c:v>
                </c:pt>
                <c:pt idx="600">
                  <c:v>260.77974980492991</c:v>
                </c:pt>
                <c:pt idx="601">
                  <c:v>260.06514097937588</c:v>
                </c:pt>
                <c:pt idx="602">
                  <c:v>259.34704413566493</c:v>
                </c:pt>
                <c:pt idx="603">
                  <c:v>258.62546890497958</c:v>
                </c:pt>
                <c:pt idx="604">
                  <c:v>257.90042496515457</c:v>
                </c:pt>
                <c:pt idx="605">
                  <c:v>257.17192204054777</c:v>
                </c:pt>
                <c:pt idx="606">
                  <c:v>256.43996990190885</c:v>
                </c:pt>
                <c:pt idx="607">
                  <c:v>255.7045783662488</c:v>
                </c:pt>
                <c:pt idx="608">
                  <c:v>254.96575729670806</c:v>
                </c:pt>
                <c:pt idx="609">
                  <c:v>254.22351660242461</c:v>
                </c:pt>
                <c:pt idx="610">
                  <c:v>253.47786623840025</c:v>
                </c:pt>
                <c:pt idx="611">
                  <c:v>252.72881620536813</c:v>
                </c:pt>
                <c:pt idx="612">
                  <c:v>251.97637654965769</c:v>
                </c:pt>
                <c:pt idx="613">
                  <c:v>251.22055736306032</c:v>
                </c:pt>
                <c:pt idx="614">
                  <c:v>250.46136878269439</c:v>
                </c:pt>
                <c:pt idx="615">
                  <c:v>249.69882099086846</c:v>
                </c:pt>
                <c:pt idx="616">
                  <c:v>248.93292421494519</c:v>
                </c:pt>
                <c:pt idx="617">
                  <c:v>248.16368872720449</c:v>
                </c:pt>
                <c:pt idx="618">
                  <c:v>247.39112484470505</c:v>
                </c:pt>
                <c:pt idx="619">
                  <c:v>246.61524292914638</c:v>
                </c:pt>
                <c:pt idx="620">
                  <c:v>245.83605338672967</c:v>
                </c:pt>
                <c:pt idx="621">
                  <c:v>245.05356666801865</c:v>
                </c:pt>
                <c:pt idx="622">
                  <c:v>244.26779326779882</c:v>
                </c:pt>
                <c:pt idx="623">
                  <c:v>243.47874372493692</c:v>
                </c:pt>
                <c:pt idx="624">
                  <c:v>242.68642862223965</c:v>
                </c:pt>
                <c:pt idx="625">
                  <c:v>241.89085858631194</c:v>
                </c:pt>
                <c:pt idx="626">
                  <c:v>241.09204428741396</c:v>
                </c:pt>
                <c:pt idx="627">
                  <c:v>240.28999643931829</c:v>
                </c:pt>
                <c:pt idx="628">
                  <c:v>239.48472579916603</c:v>
                </c:pt>
                <c:pt idx="629">
                  <c:v>238.67624316732309</c:v>
                </c:pt>
                <c:pt idx="630">
                  <c:v>237.86455938723452</c:v>
                </c:pt>
                <c:pt idx="631">
                  <c:v>237.04968534527961</c:v>
                </c:pt>
                <c:pt idx="632">
                  <c:v>236.23163197062559</c:v>
                </c:pt>
                <c:pt idx="633">
                  <c:v>235.41041023508166</c:v>
                </c:pt>
                <c:pt idx="634">
                  <c:v>234.58603115295082</c:v>
                </c:pt>
                <c:pt idx="635">
                  <c:v>233.75850578088304</c:v>
                </c:pt>
                <c:pt idx="636">
                  <c:v>232.92784521772637</c:v>
                </c:pt>
                <c:pt idx="637">
                  <c:v>232.09406060437874</c:v>
                </c:pt>
                <c:pt idx="638">
                  <c:v>231.25716312363772</c:v>
                </c:pt>
                <c:pt idx="639">
                  <c:v>230.4171640000512</c:v>
                </c:pt>
                <c:pt idx="640">
                  <c:v>229.57407449976643</c:v>
                </c:pt>
                <c:pt idx="641">
                  <c:v>228.72790593037914</c:v>
                </c:pt>
                <c:pt idx="642">
                  <c:v>227.87866964078199</c:v>
                </c:pt>
                <c:pt idx="643">
                  <c:v>227.026377021012</c:v>
                </c:pt>
                <c:pt idx="644">
                  <c:v>226.17103950209801</c:v>
                </c:pt>
                <c:pt idx="645">
                  <c:v>225.31266855590727</c:v>
                </c:pt>
                <c:pt idx="646">
                  <c:v>224.45127569499192</c:v>
                </c:pt>
                <c:pt idx="647">
                  <c:v>223.58687247243404</c:v>
                </c:pt>
                <c:pt idx="648">
                  <c:v>222.71947048169088</c:v>
                </c:pt>
                <c:pt idx="649">
                  <c:v>221.84908135643988</c:v>
                </c:pt>
                <c:pt idx="650">
                  <c:v>220.9757167704218</c:v>
                </c:pt>
                <c:pt idx="651">
                  <c:v>220.09938843728457</c:v>
                </c:pt>
                <c:pt idx="652">
                  <c:v>219.22010811042657</c:v>
                </c:pt>
                <c:pt idx="653">
                  <c:v>218.33788758283805</c:v>
                </c:pt>
                <c:pt idx="654">
                  <c:v>217.45273868694409</c:v>
                </c:pt>
                <c:pt idx="655">
                  <c:v>216.56467329444484</c:v>
                </c:pt>
                <c:pt idx="656">
                  <c:v>215.673703316157</c:v>
                </c:pt>
                <c:pt idx="657">
                  <c:v>214.77984070185369</c:v>
                </c:pt>
                <c:pt idx="658">
                  <c:v>213.88309744010468</c:v>
                </c:pt>
                <c:pt idx="659">
                  <c:v>212.98348555811489</c:v>
                </c:pt>
                <c:pt idx="660">
                  <c:v>212.0810171215636</c:v>
                </c:pt>
                <c:pt idx="661">
                  <c:v>211.17570423444235</c:v>
                </c:pt>
                <c:pt idx="662">
                  <c:v>210.26755903889304</c:v>
                </c:pt>
                <c:pt idx="663">
                  <c:v>209.3565937150444</c:v>
                </c:pt>
                <c:pt idx="664">
                  <c:v>208.44282048084915</c:v>
                </c:pt>
                <c:pt idx="665">
                  <c:v>207.52625159191982</c:v>
                </c:pt>
                <c:pt idx="666">
                  <c:v>206.60689934136488</c:v>
                </c:pt>
                <c:pt idx="667">
                  <c:v>205.68477605962318</c:v>
                </c:pt>
                <c:pt idx="668">
                  <c:v>204.75989411429896</c:v>
                </c:pt>
                <c:pt idx="669">
                  <c:v>203.83226590999584</c:v>
                </c:pt>
                <c:pt idx="670">
                  <c:v>202.90190388815091</c:v>
                </c:pt>
                <c:pt idx="671">
                  <c:v>201.96882052686701</c:v>
                </c:pt>
                <c:pt idx="672">
                  <c:v>201.03302834074611</c:v>
                </c:pt>
                <c:pt idx="673">
                  <c:v>200.09453988072096</c:v>
                </c:pt>
                <c:pt idx="674">
                  <c:v>199.15336773388742</c:v>
                </c:pt>
                <c:pt idx="675">
                  <c:v>198.20952452333475</c:v>
                </c:pt>
                <c:pt idx="676">
                  <c:v>197.26302290797705</c:v>
                </c:pt>
                <c:pt idx="677">
                  <c:v>196.31387558238291</c:v>
                </c:pt>
                <c:pt idx="678">
                  <c:v>195.36209527660591</c:v>
                </c:pt>
                <c:pt idx="679">
                  <c:v>194.40769475601297</c:v>
                </c:pt>
                <c:pt idx="680">
                  <c:v>193.45068682111375</c:v>
                </c:pt>
                <c:pt idx="681">
                  <c:v>192.49108430738869</c:v>
                </c:pt>
                <c:pt idx="682">
                  <c:v>191.52890008511719</c:v>
                </c:pt>
                <c:pt idx="683">
                  <c:v>190.56414705920463</c:v>
                </c:pt>
                <c:pt idx="684">
                  <c:v>189.59683816900937</c:v>
                </c:pt>
                <c:pt idx="685">
                  <c:v>188.62698638816923</c:v>
                </c:pt>
                <c:pt idx="686">
                  <c:v>187.65460472442783</c:v>
                </c:pt>
                <c:pt idx="687">
                  <c:v>186.67970621945946</c:v>
                </c:pt>
                <c:pt idx="688">
                  <c:v>185.70230394869458</c:v>
                </c:pt>
                <c:pt idx="689">
                  <c:v>184.72241102114469</c:v>
                </c:pt>
                <c:pt idx="690">
                  <c:v>183.74004057922585</c:v>
                </c:pt>
                <c:pt idx="691">
                  <c:v>182.75520579858286</c:v>
                </c:pt>
                <c:pt idx="692">
                  <c:v>181.76791988791271</c:v>
                </c:pt>
                <c:pt idx="693">
                  <c:v>180.7781960887869</c:v>
                </c:pt>
                <c:pt idx="694">
                  <c:v>179.78604767547409</c:v>
                </c:pt>
                <c:pt idx="695">
                  <c:v>178.79148795476243</c:v>
                </c:pt>
                <c:pt idx="696">
                  <c:v>177.79453026578045</c:v>
                </c:pt>
                <c:pt idx="697">
                  <c:v>176.79518797981839</c:v>
                </c:pt>
                <c:pt idx="698">
                  <c:v>175.79347450014933</c:v>
                </c:pt>
                <c:pt idx="699">
                  <c:v>174.78940326184866</c:v>
                </c:pt>
                <c:pt idx="700">
                  <c:v>173.78298773161436</c:v>
                </c:pt>
                <c:pt idx="701">
                  <c:v>172.77424140758632</c:v>
                </c:pt>
                <c:pt idx="702">
                  <c:v>171.76317781916504</c:v>
                </c:pt>
                <c:pt idx="703">
                  <c:v>170.74981052683077</c:v>
                </c:pt>
                <c:pt idx="704">
                  <c:v>169.73415312196104</c:v>
                </c:pt>
                <c:pt idx="705">
                  <c:v>168.71621922664852</c:v>
                </c:pt>
                <c:pt idx="706">
                  <c:v>167.69602249351831</c:v>
                </c:pt>
                <c:pt idx="707">
                  <c:v>166.67357660554538</c:v>
                </c:pt>
                <c:pt idx="708">
                  <c:v>165.64889527587002</c:v>
                </c:pt>
                <c:pt idx="709">
                  <c:v>164.6219922476148</c:v>
                </c:pt>
                <c:pt idx="710">
                  <c:v>163.59288129369963</c:v>
                </c:pt>
                <c:pt idx="711">
                  <c:v>162.56157621665778</c:v>
                </c:pt>
                <c:pt idx="712">
                  <c:v>161.52809084844998</c:v>
                </c:pt>
                <c:pt idx="713">
                  <c:v>160.49243905027919</c:v>
                </c:pt>
                <c:pt idx="714">
                  <c:v>159.45463471240481</c:v>
                </c:pt>
                <c:pt idx="715">
                  <c:v>158.41469175395648</c:v>
                </c:pt>
                <c:pt idx="716">
                  <c:v>157.37262412274708</c:v>
                </c:pt>
                <c:pt idx="717">
                  <c:v>156.32844579508568</c:v>
                </c:pt>
                <c:pt idx="718">
                  <c:v>155.28217077559023</c:v>
                </c:pt>
                <c:pt idx="719">
                  <c:v>154.23381309700011</c:v>
                </c:pt>
                <c:pt idx="720">
                  <c:v>153.18338681998699</c:v>
                </c:pt>
                <c:pt idx="721">
                  <c:v>152.13090603296709</c:v>
                </c:pt>
                <c:pt idx="722">
                  <c:v>151.07638485191163</c:v>
                </c:pt>
                <c:pt idx="723">
                  <c:v>150.01983742015827</c:v>
                </c:pt>
                <c:pt idx="724">
                  <c:v>148.96127790822047</c:v>
                </c:pt>
                <c:pt idx="725">
                  <c:v>147.90072051359815</c:v>
                </c:pt>
                <c:pt idx="726">
                  <c:v>146.83817946058673</c:v>
                </c:pt>
                <c:pt idx="727">
                  <c:v>145.77366900008715</c:v>
                </c:pt>
                <c:pt idx="728">
                  <c:v>144.70720340941381</c:v>
                </c:pt>
                <c:pt idx="729">
                  <c:v>143.63879699210349</c:v>
                </c:pt>
                <c:pt idx="730">
                  <c:v>142.56846407772392</c:v>
                </c:pt>
                <c:pt idx="731">
                  <c:v>141.49621902168064</c:v>
                </c:pt>
                <c:pt idx="732">
                  <c:v>140.42207620502558</c:v>
                </c:pt>
                <c:pt idx="733">
                  <c:v>139.34605003426316</c:v>
                </c:pt>
                <c:pt idx="734">
                  <c:v>138.26815494115763</c:v>
                </c:pt>
                <c:pt idx="735">
                  <c:v>137.18840538253968</c:v>
                </c:pt>
                <c:pt idx="736">
                  <c:v>136.10681584011192</c:v>
                </c:pt>
                <c:pt idx="737">
                  <c:v>135.02340082025518</c:v>
                </c:pt>
                <c:pt idx="738">
                  <c:v>133.93817485383352</c:v>
                </c:pt>
                <c:pt idx="739">
                  <c:v>132.85115249600008</c:v>
                </c:pt>
                <c:pt idx="740">
                  <c:v>131.76234832600093</c:v>
                </c:pt>
                <c:pt idx="741">
                  <c:v>130.67177694698015</c:v>
                </c:pt>
                <c:pt idx="742">
                  <c:v>129.57945298578352</c:v>
                </c:pt>
                <c:pt idx="743">
                  <c:v>128.48539109276322</c:v>
                </c:pt>
                <c:pt idx="744">
                  <c:v>127.3896059415802</c:v>
                </c:pt>
                <c:pt idx="745">
                  <c:v>126.29211222900808</c:v>
                </c:pt>
                <c:pt idx="746">
                  <c:v>125.19292467473574</c:v>
                </c:pt>
                <c:pt idx="747">
                  <c:v>124.09205802117042</c:v>
                </c:pt>
                <c:pt idx="748">
                  <c:v>122.98952703323917</c:v>
                </c:pt>
                <c:pt idx="749">
                  <c:v>121.88534649819142</c:v>
                </c:pt>
                <c:pt idx="750">
                  <c:v>120.77953122540038</c:v>
                </c:pt>
                <c:pt idx="751">
                  <c:v>119.67209604616478</c:v>
                </c:pt>
                <c:pt idx="752">
                  <c:v>118.56305581350946</c:v>
                </c:pt>
                <c:pt idx="753">
                  <c:v>117.45242540198639</c:v>
                </c:pt>
                <c:pt idx="754">
                  <c:v>116.34021970747513</c:v>
                </c:pt>
                <c:pt idx="755">
                  <c:v>115.2264536469834</c:v>
                </c:pt>
                <c:pt idx="756">
                  <c:v>114.11114215844638</c:v>
                </c:pt>
                <c:pt idx="757">
                  <c:v>112.99430020052674</c:v>
                </c:pt>
                <c:pt idx="758">
                  <c:v>111.87594275241381</c:v>
                </c:pt>
                <c:pt idx="759">
                  <c:v>110.7560848136233</c:v>
                </c:pt>
                <c:pt idx="760">
                  <c:v>109.63474140379516</c:v>
                </c:pt>
                <c:pt idx="761">
                  <c:v>108.51192756249279</c:v>
                </c:pt>
                <c:pt idx="762">
                  <c:v>107.387658349001</c:v>
                </c:pt>
                <c:pt idx="763">
                  <c:v>106.26194884212465</c:v>
                </c:pt>
                <c:pt idx="764">
                  <c:v>105.13481413998544</c:v>
                </c:pt>
                <c:pt idx="765">
                  <c:v>104.00626935982015</c:v>
                </c:pt>
                <c:pt idx="766">
                  <c:v>102.8763296377775</c:v>
                </c:pt>
                <c:pt idx="767">
                  <c:v>101.74501012871569</c:v>
                </c:pt>
                <c:pt idx="768">
                  <c:v>100.61232600599836</c:v>
                </c:pt>
                <c:pt idx="769">
                  <c:v>99.478292461291474</c:v>
                </c:pt>
                <c:pt idx="770">
                  <c:v>98.342924704359959</c:v>
                </c:pt>
                <c:pt idx="771">
                  <c:v>97.206237962862971</c:v>
                </c:pt>
                <c:pt idx="772">
                  <c:v>96.068247482149957</c:v>
                </c:pt>
                <c:pt idx="773">
                  <c:v>94.928968525056675</c:v>
                </c:pt>
                <c:pt idx="774">
                  <c:v>93.788416371699597</c:v>
                </c:pt>
                <c:pt idx="775">
                  <c:v>92.64660631927147</c:v>
                </c:pt>
                <c:pt idx="776">
                  <c:v>91.503553681836493</c:v>
                </c:pt>
                <c:pt idx="777">
                  <c:v>90.359273790124163</c:v>
                </c:pt>
                <c:pt idx="778">
                  <c:v>89.213781991324097</c:v>
                </c:pt>
                <c:pt idx="779">
                  <c:v>88.067093648879975</c:v>
                </c:pt>
                <c:pt idx="780">
                  <c:v>86.919224142284165</c:v>
                </c:pt>
                <c:pt idx="781">
                  <c:v>85.77018886687037</c:v>
                </c:pt>
                <c:pt idx="782">
                  <c:v>84.620003233607903</c:v>
                </c:pt>
                <c:pt idx="783">
                  <c:v>83.468682668894644</c:v>
                </c:pt>
                <c:pt idx="784">
                  <c:v>82.316242614350656</c:v>
                </c:pt>
                <c:pt idx="785">
                  <c:v>81.162698526610356</c:v>
                </c:pt>
                <c:pt idx="786">
                  <c:v>80.008065877115655</c:v>
                </c:pt>
                <c:pt idx="787">
                  <c:v>78.852360151908229</c:v>
                </c:pt>
                <c:pt idx="788">
                  <c:v>77.695596851422295</c:v>
                </c:pt>
                <c:pt idx="789">
                  <c:v>76.537791490276078</c:v>
                </c:pt>
                <c:pt idx="790">
                  <c:v>75.378959597064096</c:v>
                </c:pt>
                <c:pt idx="791">
                  <c:v>74.219116714148583</c:v>
                </c:pt>
                <c:pt idx="792">
                  <c:v>73.058278397451872</c:v>
                </c:pt>
                <c:pt idx="793">
                  <c:v>71.896460216246581</c:v>
                </c:pt>
                <c:pt idx="794">
                  <c:v>70.7336777529476</c:v>
                </c:pt>
                <c:pt idx="795">
                  <c:v>69.569946602902547</c:v>
                </c:pt>
                <c:pt idx="796">
                  <c:v>68.405282374183528</c:v>
                </c:pt>
                <c:pt idx="797">
                  <c:v>67.239700687376711</c:v>
                </c:pt>
                <c:pt idx="798">
                  <c:v>66.073217175373415</c:v>
                </c:pt>
                <c:pt idx="799">
                  <c:v>64.905847483160144</c:v>
                </c:pt>
                <c:pt idx="800">
                  <c:v>63.737607267609462</c:v>
                </c:pt>
                <c:pt idx="801">
                  <c:v>62.56851219726898</c:v>
                </c:pt>
                <c:pt idx="802">
                  <c:v>61.398577952151875</c:v>
                </c:pt>
                <c:pt idx="803">
                  <c:v>60.227820223526152</c:v>
                </c:pt>
                <c:pt idx="804">
                  <c:v>59.056254713705108</c:v>
                </c:pt>
                <c:pt idx="805">
                  <c:v>57.883897135835468</c:v>
                </c:pt>
                <c:pt idx="806">
                  <c:v>56.710763213687315</c:v>
                </c:pt>
                <c:pt idx="807">
                  <c:v>55.536868681443536</c:v>
                </c:pt>
                <c:pt idx="808">
                  <c:v>54.362229283488055</c:v>
                </c:pt>
                <c:pt idx="809">
                  <c:v>53.186860774194791</c:v>
                </c:pt>
                <c:pt idx="810">
                  <c:v>52.010778917717261</c:v>
                </c:pt>
                <c:pt idx="811">
                  <c:v>50.83399948777592</c:v>
                </c:pt>
                <c:pt idx="812">
                  <c:v>49.656538267447019</c:v>
                </c:pt>
                <c:pt idx="813">
                  <c:v>48.478411048951706</c:v>
                </c:pt>
                <c:pt idx="814">
                  <c:v>47.299633633442973</c:v>
                </c:pt>
                <c:pt idx="815">
                  <c:v>46.120221830794385</c:v>
                </c:pt>
                <c:pt idx="816">
                  <c:v>44.940191459388359</c:v>
                </c:pt>
                <c:pt idx="817">
                  <c:v>43.759558345903159</c:v>
                </c:pt>
                <c:pt idx="818">
                  <c:v>42.578338325101278</c:v>
                </c:pt>
                <c:pt idx="819">
                  <c:v>41.396547239616787</c:v>
                </c:pt>
                <c:pt idx="820">
                  <c:v>40.214200939743201</c:v>
                </c:pt>
                <c:pt idx="821">
                  <c:v>39.031315283220295</c:v>
                </c:pt>
                <c:pt idx="822">
                  <c:v>37.847906135021859</c:v>
                </c:pt>
                <c:pt idx="823">
                  <c:v>36.663989367142634</c:v>
                </c:pt>
                <c:pt idx="824">
                  <c:v>35.479580858386122</c:v>
                </c:pt>
                <c:pt idx="825">
                  <c:v>34.294696494150635</c:v>
                </c:pt>
                <c:pt idx="826">
                  <c:v>33.109352166216752</c:v>
                </c:pt>
                <c:pt idx="827">
                  <c:v>31.923563772534141</c:v>
                </c:pt>
                <c:pt idx="828">
                  <c:v>30.737347217008676</c:v>
                </c:pt>
                <c:pt idx="829">
                  <c:v>29.550718409288208</c:v>
                </c:pt>
                <c:pt idx="830">
                  <c:v>28.363693264550147</c:v>
                </c:pt>
                <c:pt idx="831">
                  <c:v>27.17628770328756</c:v>
                </c:pt>
                <c:pt idx="832">
                  <c:v>25.988517651095261</c:v>
                </c:pt>
                <c:pt idx="833">
                  <c:v>24.800399038457609</c:v>
                </c:pt>
                <c:pt idx="834">
                  <c:v>23.611947800532921</c:v>
                </c:pt>
                <c:pt idx="835">
                  <c:v>22.423179876941084</c:v>
                </c:pt>
                <c:pt idx="836">
                  <c:v>21.234111211549507</c:v>
                </c:pt>
                <c:pt idx="837">
                  <c:v>20.044757752259162</c:v>
                </c:pt>
                <c:pt idx="838">
                  <c:v>18.855135450790659</c:v>
                </c:pt>
                <c:pt idx="839">
                  <c:v>17.665260262470046</c:v>
                </c:pt>
                <c:pt idx="840">
                  <c:v>16.475148146015517</c:v>
                </c:pt>
                <c:pt idx="841">
                  <c:v>15.284815063322968</c:v>
                </c:pt>
                <c:pt idx="842">
                  <c:v>14.09427697925158</c:v>
                </c:pt>
                <c:pt idx="843">
                  <c:v>12.903549861410431</c:v>
                </c:pt>
                <c:pt idx="844">
                  <c:v>11.712649679943587</c:v>
                </c:pt>
                <c:pt idx="845">
                  <c:v>10.521592407316438</c:v>
                </c:pt>
                <c:pt idx="846">
                  <c:v>9.33039401810138</c:v>
                </c:pt>
                <c:pt idx="847">
                  <c:v>8.1390704887629148</c:v>
                </c:pt>
                <c:pt idx="848">
                  <c:v>6.9476377974451005</c:v>
                </c:pt>
                <c:pt idx="849">
                  <c:v>5.7561119237547764</c:v>
                </c:pt>
                <c:pt idx="850">
                  <c:v>4.5645088485491927</c:v>
                </c:pt>
                <c:pt idx="851">
                  <c:v>3.3728445537212655</c:v>
                </c:pt>
                <c:pt idx="852">
                  <c:v>2.1811350219849386</c:v>
                </c:pt>
                <c:pt idx="853">
                  <c:v>0.98939623666076593</c:v>
                </c:pt>
                <c:pt idx="854">
                  <c:v>0.20235581854427045</c:v>
                </c:pt>
                <c:pt idx="855">
                  <c:v>1.394105159725777</c:v>
                </c:pt>
                <c:pt idx="856">
                  <c:v>2.5858358030402435</c:v>
                </c:pt>
                <c:pt idx="857">
                  <c:v>3.7775317648819438</c:v>
                </c:pt>
                <c:pt idx="858">
                  <c:v>4.9691770621127427</c:v>
                </c:pt>
                <c:pt idx="859">
                  <c:v>6.1607557122722696</c:v>
                </c:pt>
                <c:pt idx="860">
                  <c:v>7.3522517337964031</c:v>
                </c:pt>
                <c:pt idx="861">
                  <c:v>8.5436491462281143</c:v>
                </c:pt>
                <c:pt idx="862">
                  <c:v>9.7349319704330597</c:v>
                </c:pt>
                <c:pt idx="863">
                  <c:v>10.926084228813425</c:v>
                </c:pt>
                <c:pt idx="864">
                  <c:v>12.117089945523754</c:v>
                </c:pt>
                <c:pt idx="865">
                  <c:v>13.307933146682561</c:v>
                </c:pt>
                <c:pt idx="866">
                  <c:v>14.498597860589157</c:v>
                </c:pt>
                <c:pt idx="867">
                  <c:v>15.689068117936461</c:v>
                </c:pt>
                <c:pt idx="868">
                  <c:v>16.879327952024546</c:v>
                </c:pt>
                <c:pt idx="869">
                  <c:v>18.069361398977108</c:v>
                </c:pt>
                <c:pt idx="870">
                  <c:v>19.259152497953334</c:v>
                </c:pt>
                <c:pt idx="871">
                  <c:v>20.44868529136264</c:v>
                </c:pt>
                <c:pt idx="872">
                  <c:v>21.637943825079773</c:v>
                </c:pt>
                <c:pt idx="873">
                  <c:v>22.826912148656838</c:v>
                </c:pt>
                <c:pt idx="874">
                  <c:v>24.01557431553907</c:v>
                </c:pt>
                <c:pt idx="875">
                  <c:v>25.2039143832775</c:v>
                </c:pt>
                <c:pt idx="876">
                  <c:v>26.391916413742919</c:v>
                </c:pt>
                <c:pt idx="877">
                  <c:v>27.579564473340731</c:v>
                </c:pt>
                <c:pt idx="878">
                  <c:v>28.766842633223213</c:v>
                </c:pt>
                <c:pt idx="879">
                  <c:v>29.953734969503397</c:v>
                </c:pt>
                <c:pt idx="880">
                  <c:v>31.14022556347026</c:v>
                </c:pt>
                <c:pt idx="881">
                  <c:v>32.326298501799563</c:v>
                </c:pt>
                <c:pt idx="882">
                  <c:v>33.511937876769998</c:v>
                </c:pt>
                <c:pt idx="883">
                  <c:v>34.69712778647439</c:v>
                </c:pt>
                <c:pt idx="884">
                  <c:v>35.881852335033855</c:v>
                </c:pt>
                <c:pt idx="885">
                  <c:v>37.066095632811432</c:v>
                </c:pt>
                <c:pt idx="886">
                  <c:v>38.249841796624672</c:v>
                </c:pt>
                <c:pt idx="887">
                  <c:v>39.43307494995814</c:v>
                </c:pt>
                <c:pt idx="888">
                  <c:v>40.615779223177661</c:v>
                </c:pt>
                <c:pt idx="889">
                  <c:v>41.797938753742081</c:v>
                </c:pt>
                <c:pt idx="890">
                  <c:v>42.979537686416592</c:v>
                </c:pt>
                <c:pt idx="891">
                  <c:v>44.160560173484932</c:v>
                </c:pt>
                <c:pt idx="892">
                  <c:v>45.340990374962303</c:v>
                </c:pt>
                <c:pt idx="893">
                  <c:v>46.520812458807853</c:v>
                </c:pt>
                <c:pt idx="894">
                  <c:v>47.700010601136334</c:v>
                </c:pt>
                <c:pt idx="895">
                  <c:v>48.878568986431745</c:v>
                </c:pt>
                <c:pt idx="896">
                  <c:v>50.056471807757873</c:v>
                </c:pt>
                <c:pt idx="897">
                  <c:v>51.233703266970771</c:v>
                </c:pt>
                <c:pt idx="898">
                  <c:v>52.410247574931901</c:v>
                </c:pt>
                <c:pt idx="899">
                  <c:v>53.586088951717976</c:v>
                </c:pt>
                <c:pt idx="900">
                  <c:v>54.761211626833379</c:v>
                </c:pt>
                <c:pt idx="901">
                  <c:v>55.935599839422778</c:v>
                </c:pt>
                <c:pt idx="902">
                  <c:v>57.109237838480276</c:v>
                </c:pt>
                <c:pt idx="903">
                  <c:v>58.282109883063121</c:v>
                </c:pt>
                <c:pt idx="904">
                  <c:v>59.454200242500747</c:v>
                </c:pt>
                <c:pt idx="905">
                  <c:v>60.625493196606598</c:v>
                </c:pt>
                <c:pt idx="906">
                  <c:v>61.79597303588988</c:v>
                </c:pt>
                <c:pt idx="907">
                  <c:v>62.965624061764423</c:v>
                </c:pt>
                <c:pt idx="908">
                  <c:v>64.134430586760388</c:v>
                </c:pt>
                <c:pt idx="909">
                  <c:v>65.302376934735051</c:v>
                </c:pt>
                <c:pt idx="910">
                  <c:v>66.46944744108157</c:v>
                </c:pt>
                <c:pt idx="911">
                  <c:v>67.635626452940897</c:v>
                </c:pt>
                <c:pt idx="912">
                  <c:v>68.800898329410145</c:v>
                </c:pt>
                <c:pt idx="913">
                  <c:v>69.965247441752808</c:v>
                </c:pt>
                <c:pt idx="914">
                  <c:v>71.128658173609566</c:v>
                </c:pt>
                <c:pt idx="915">
                  <c:v>72.291114921205903</c:v>
                </c:pt>
                <c:pt idx="916">
                  <c:v>73.45260209356212</c:v>
                </c:pt>
                <c:pt idx="917">
                  <c:v>74.613104112703539</c:v>
                </c:pt>
                <c:pt idx="918">
                  <c:v>75.772605413867183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68-D140-98E5-84AD86B0516E}"/>
            </c:ext>
          </c:extLst>
        </c:ser>
        <c:ser>
          <c:idx val="5"/>
          <c:order val="5"/>
          <c:tx>
            <c:strRef>
              <c:f>Alpha!$I$31</c:f>
              <c:strCache>
                <c:ptCount val="1"/>
                <c:pt idx="0">
                  <c:v>5.6 MeV, 10deg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Alpha!$I$32:$I$950</c:f>
              <c:numCache>
                <c:formatCode>0.00</c:formatCode>
                <c:ptCount val="919"/>
                <c:pt idx="0">
                  <c:v>1.7632697812004768E-2</c:v>
                </c:pt>
                <c:pt idx="1">
                  <c:v>0.88160229487159991</c:v>
                </c:pt>
                <c:pt idx="2">
                  <c:v>1.0579055367429386</c:v>
                </c:pt>
                <c:pt idx="3">
                  <c:v>1.2341993877200126</c:v>
                </c:pt>
                <c:pt idx="4">
                  <c:v>1.4104822828645589</c:v>
                </c:pt>
                <c:pt idx="5">
                  <c:v>1.5867526573355646</c:v>
                </c:pt>
                <c:pt idx="6">
                  <c:v>1.7630089464029843</c:v>
                </c:pt>
                <c:pt idx="7">
                  <c:v>1.9392495854619629</c:v>
                </c:pt>
                <c:pt idx="8">
                  <c:v>2.1154730100466335</c:v>
                </c:pt>
                <c:pt idx="9">
                  <c:v>2.2916776558438037</c:v>
                </c:pt>
                <c:pt idx="10">
                  <c:v>2.467861958707033</c:v>
                </c:pt>
                <c:pt idx="11">
                  <c:v>2.6440243546703983</c:v>
                </c:pt>
                <c:pt idx="12">
                  <c:v>2.8201632799625136</c:v>
                </c:pt>
                <c:pt idx="13">
                  <c:v>2.9962771710203744</c:v>
                </c:pt>
                <c:pt idx="14">
                  <c:v>3.1723644645031008</c:v>
                </c:pt>
                <c:pt idx="15">
                  <c:v>3.3484235973059722</c:v>
                </c:pt>
                <c:pt idx="16">
                  <c:v>3.5244530065742437</c:v>
                </c:pt>
                <c:pt idx="17">
                  <c:v>3.7004511297170302</c:v>
                </c:pt>
                <c:pt idx="18">
                  <c:v>3.8764164044210974</c:v>
                </c:pt>
                <c:pt idx="19">
                  <c:v>4.0523472686649455</c:v>
                </c:pt>
                <c:pt idx="20">
                  <c:v>4.2282421607323801</c:v>
                </c:pt>
                <c:pt idx="21">
                  <c:v>4.4040995192266132</c:v>
                </c:pt>
                <c:pt idx="22">
                  <c:v>4.5799177830840314</c:v>
                </c:pt>
                <c:pt idx="23">
                  <c:v>4.7556953915880502</c:v>
                </c:pt>
                <c:pt idx="24">
                  <c:v>4.9314307843829752</c:v>
                </c:pt>
                <c:pt idx="25">
                  <c:v>5.1071224014878185</c:v>
                </c:pt>
                <c:pt idx="26">
                  <c:v>5.282768683310274</c:v>
                </c:pt>
                <c:pt idx="27">
                  <c:v>5.4583680706603745</c:v>
                </c:pt>
                <c:pt idx="28">
                  <c:v>5.6339190047644863</c:v>
                </c:pt>
                <c:pt idx="29">
                  <c:v>5.8094199272790927</c:v>
                </c:pt>
                <c:pt idx="30">
                  <c:v>5.9848692803045722</c:v>
                </c:pt>
                <c:pt idx="31">
                  <c:v>6.1602655063991483</c:v>
                </c:pt>
                <c:pt idx="32">
                  <c:v>6.3356070485925722</c:v>
                </c:pt>
                <c:pt idx="33">
                  <c:v>6.5108923504000824</c:v>
                </c:pt>
                <c:pt idx="34">
                  <c:v>6.6861198558361217</c:v>
                </c:pt>
                <c:pt idx="35">
                  <c:v>6.8612880094281765</c:v>
                </c:pt>
                <c:pt idx="36">
                  <c:v>7.0363952562306293</c:v>
                </c:pt>
                <c:pt idx="37">
                  <c:v>7.2114400418384967</c:v>
                </c:pt>
                <c:pt idx="38">
                  <c:v>7.3864208124012407</c:v>
                </c:pt>
                <c:pt idx="39">
                  <c:v>7.561336014636618</c:v>
                </c:pt>
                <c:pt idx="40">
                  <c:v>7.7361840958443988</c:v>
                </c:pt>
                <c:pt idx="41">
                  <c:v>7.91096350392018</c:v>
                </c:pt>
                <c:pt idx="42">
                  <c:v>8.0856726873691738</c:v>
                </c:pt>
                <c:pt idx="43">
                  <c:v>8.2603100953199569</c:v>
                </c:pt>
                <c:pt idx="44">
                  <c:v>8.4348741775382585</c:v>
                </c:pt>
                <c:pt idx="45">
                  <c:v>8.6093633844406821</c:v>
                </c:pt>
                <c:pt idx="46">
                  <c:v>8.7837761671085399</c:v>
                </c:pt>
                <c:pt idx="47">
                  <c:v>8.9581109773014997</c:v>
                </c:pt>
                <c:pt idx="48">
                  <c:v>9.132366267471415</c:v>
                </c:pt>
                <c:pt idx="49">
                  <c:v>9.3065404907760261</c:v>
                </c:pt>
                <c:pt idx="50">
                  <c:v>9.480632101092672</c:v>
                </c:pt>
                <c:pt idx="51">
                  <c:v>9.6546395530320712</c:v>
                </c:pt>
                <c:pt idx="52">
                  <c:v>9.8285613019519573</c:v>
                </c:pt>
                <c:pt idx="53">
                  <c:v>10.0023958039709</c:v>
                </c:pt>
                <c:pt idx="54">
                  <c:v>10.176141515981891</c:v>
                </c:pt>
                <c:pt idx="55">
                  <c:v>10.349796895666136</c:v>
                </c:pt>
                <c:pt idx="56">
                  <c:v>10.523360401506702</c:v>
                </c:pt>
                <c:pt idx="57">
                  <c:v>10.696830492802196</c:v>
                </c:pt>
                <c:pt idx="58">
                  <c:v>10.870205629680463</c:v>
                </c:pt>
                <c:pt idx="59">
                  <c:v>11.043484273112243</c:v>
                </c:pt>
                <c:pt idx="60">
                  <c:v>11.216664884924851</c:v>
                </c:pt>
                <c:pt idx="61">
                  <c:v>11.389745927815799</c:v>
                </c:pt>
                <c:pt idx="62">
                  <c:v>11.562725865366463</c:v>
                </c:pt>
                <c:pt idx="63">
                  <c:v>11.735603162055725</c:v>
                </c:pt>
                <c:pt idx="64">
                  <c:v>11.90837628327359</c:v>
                </c:pt>
                <c:pt idx="65">
                  <c:v>12.081043695334818</c:v>
                </c:pt>
                <c:pt idx="66">
                  <c:v>12.253603865492538</c:v>
                </c:pt>
                <c:pt idx="67">
                  <c:v>12.426055261951854</c:v>
                </c:pt>
                <c:pt idx="68">
                  <c:v>12.598396353883425</c:v>
                </c:pt>
                <c:pt idx="69">
                  <c:v>12.770625611437087</c:v>
                </c:pt>
                <c:pt idx="70">
                  <c:v>12.942741505755414</c:v>
                </c:pt>
                <c:pt idx="71">
                  <c:v>13.114742508987288</c:v>
                </c:pt>
                <c:pt idx="72">
                  <c:v>13.286627094301455</c:v>
                </c:pt>
                <c:pt idx="73">
                  <c:v>13.458393735900101</c:v>
                </c:pt>
                <c:pt idx="74">
                  <c:v>13.630040909032383</c:v>
                </c:pt>
                <c:pt idx="75">
                  <c:v>13.801567090007953</c:v>
                </c:pt>
                <c:pt idx="76">
                  <c:v>13.972970756210508</c:v>
                </c:pt>
                <c:pt idx="77">
                  <c:v>14.144250386111283</c:v>
                </c:pt>
                <c:pt idx="78">
                  <c:v>14.315404459282584</c:v>
                </c:pt>
                <c:pt idx="79">
                  <c:v>14.486431456411246</c:v>
                </c:pt>
                <c:pt idx="80">
                  <c:v>14.657329859312153</c:v>
                </c:pt>
                <c:pt idx="81">
                  <c:v>14.82809815094171</c:v>
                </c:pt>
                <c:pt idx="82">
                  <c:v>14.998734815411296</c:v>
                </c:pt>
                <c:pt idx="83">
                  <c:v>15.169238338000728</c:v>
                </c:pt>
                <c:pt idx="84">
                  <c:v>15.339607205171706</c:v>
                </c:pt>
                <c:pt idx="85">
                  <c:v>15.509839904581254</c:v>
                </c:pt>
                <c:pt idx="86">
                  <c:v>15.679934925095129</c:v>
                </c:pt>
                <c:pt idx="87">
                  <c:v>15.849890756801269</c:v>
                </c:pt>
                <c:pt idx="88">
                  <c:v>16.019705891023143</c:v>
                </c:pt>
                <c:pt idx="89">
                  <c:v>16.189378820333204</c:v>
                </c:pt>
                <c:pt idx="90">
                  <c:v>16.358908038566209</c:v>
                </c:pt>
                <c:pt idx="91">
                  <c:v>16.528292040832646</c:v>
                </c:pt>
                <c:pt idx="92">
                  <c:v>16.697529323532056</c:v>
                </c:pt>
                <c:pt idx="93">
                  <c:v>16.866618384366394</c:v>
                </c:pt>
                <c:pt idx="94">
                  <c:v>17.035557722353367</c:v>
                </c:pt>
                <c:pt idx="95">
                  <c:v>17.204345837839732</c:v>
                </c:pt>
                <c:pt idx="96">
                  <c:v>17.37298123251465</c:v>
                </c:pt>
                <c:pt idx="97">
                  <c:v>17.541462409422966</c:v>
                </c:pt>
                <c:pt idx="98">
                  <c:v>17.709787872978481</c:v>
                </c:pt>
                <c:pt idx="99">
                  <c:v>17.87795612897725</c:v>
                </c:pt>
                <c:pt idx="100">
                  <c:v>18.045965684610849</c:v>
                </c:pt>
                <c:pt idx="101">
                  <c:v>18.21381504847961</c:v>
                </c:pt>
                <c:pt idx="102">
                  <c:v>18.381502730605863</c:v>
                </c:pt>
                <c:pt idx="103">
                  <c:v>18.549027242447174</c:v>
                </c:pt>
                <c:pt idx="104">
                  <c:v>18.716387096909546</c:v>
                </c:pt>
                <c:pt idx="105">
                  <c:v>18.88358080836063</c:v>
                </c:pt>
                <c:pt idx="106">
                  <c:v>19.050606892642904</c:v>
                </c:pt>
                <c:pt idx="107">
                  <c:v>19.217463867086842</c:v>
                </c:pt>
                <c:pt idx="108">
                  <c:v>19.384150250524101</c:v>
                </c:pt>
                <c:pt idx="109">
                  <c:v>19.550664563300653</c:v>
                </c:pt>
                <c:pt idx="110">
                  <c:v>19.717005327289904</c:v>
                </c:pt>
                <c:pt idx="111">
                  <c:v>19.883171065905842</c:v>
                </c:pt>
                <c:pt idx="112">
                  <c:v>20.049160304116128</c:v>
                </c:pt>
                <c:pt idx="113">
                  <c:v>20.214971568455205</c:v>
                </c:pt>
                <c:pt idx="114">
                  <c:v>20.380603387037354</c:v>
                </c:pt>
                <c:pt idx="115">
                  <c:v>20.546054289569781</c:v>
                </c:pt>
                <c:pt idx="116">
                  <c:v>20.711322807365658</c:v>
                </c:pt>
                <c:pt idx="117">
                  <c:v>20.876407473357173</c:v>
                </c:pt>
                <c:pt idx="118">
                  <c:v>21.041306822108517</c:v>
                </c:pt>
                <c:pt idx="119">
                  <c:v>21.206019389828956</c:v>
                </c:pt>
                <c:pt idx="120">
                  <c:v>21.370543714385761</c:v>
                </c:pt>
                <c:pt idx="121">
                  <c:v>21.534878335317224</c:v>
                </c:pt>
                <c:pt idx="122">
                  <c:v>21.699021793845606</c:v>
                </c:pt>
                <c:pt idx="123">
                  <c:v>21.862972632890099</c:v>
                </c:pt>
                <c:pt idx="124">
                  <c:v>22.026729397079748</c:v>
                </c:pt>
                <c:pt idx="125">
                  <c:v>22.190290632766381</c:v>
                </c:pt>
                <c:pt idx="126">
                  <c:v>22.353654888037514</c:v>
                </c:pt>
                <c:pt idx="127">
                  <c:v>22.51682071272921</c:v>
                </c:pt>
                <c:pt idx="128">
                  <c:v>22.679786658439006</c:v>
                </c:pt>
                <c:pt idx="129">
                  <c:v>22.842551278538707</c:v>
                </c:pt>
                <c:pt idx="130">
                  <c:v>23.0051131281873</c:v>
                </c:pt>
                <c:pt idx="131">
                  <c:v>23.167470764343701</c:v>
                </c:pt>
                <c:pt idx="132">
                  <c:v>23.329622745779623</c:v>
                </c:pt>
                <c:pt idx="133">
                  <c:v>23.491567633092352</c:v>
                </c:pt>
                <c:pt idx="134">
                  <c:v>23.653303988717511</c:v>
                </c:pt>
                <c:pt idx="135">
                  <c:v>23.814830376941838</c:v>
                </c:pt>
                <c:pt idx="136">
                  <c:v>23.976145363915933</c:v>
                </c:pt>
                <c:pt idx="137">
                  <c:v>24.137247517666964</c:v>
                </c:pt>
                <c:pt idx="138">
                  <c:v>24.298135408111399</c:v>
                </c:pt>
                <c:pt idx="139">
                  <c:v>24.458807607067701</c:v>
                </c:pt>
                <c:pt idx="140">
                  <c:v>24.619262688268996</c:v>
                </c:pt>
                <c:pt idx="141">
                  <c:v>24.779499227375727</c:v>
                </c:pt>
                <c:pt idx="142">
                  <c:v>24.939515801988307</c:v>
                </c:pt>
                <c:pt idx="143">
                  <c:v>25.099310991659777</c:v>
                </c:pt>
                <c:pt idx="144">
                  <c:v>25.258883377908347</c:v>
                </c:pt>
                <c:pt idx="145">
                  <c:v>25.418231544230043</c:v>
                </c:pt>
                <c:pt idx="146">
                  <c:v>25.577354076111256</c:v>
                </c:pt>
                <c:pt idx="147">
                  <c:v>25.736249561041308</c:v>
                </c:pt>
                <c:pt idx="148">
                  <c:v>25.894916588524996</c:v>
                </c:pt>
                <c:pt idx="149">
                  <c:v>26.053353750095095</c:v>
                </c:pt>
                <c:pt idx="150">
                  <c:v>26.211559639324868</c:v>
                </c:pt>
                <c:pt idx="151">
                  <c:v>26.369532851840571</c:v>
                </c:pt>
                <c:pt idx="152">
                  <c:v>26.527271985333872</c:v>
                </c:pt>
                <c:pt idx="153">
                  <c:v>26.684775639574372</c:v>
                </c:pt>
                <c:pt idx="154">
                  <c:v>26.842042416421947</c:v>
                </c:pt>
                <c:pt idx="155">
                  <c:v>26.999070919839234</c:v>
                </c:pt>
                <c:pt idx="156">
                  <c:v>27.155859755903968</c:v>
                </c:pt>
                <c:pt idx="157">
                  <c:v>27.31240753282141</c:v>
                </c:pt>
                <c:pt idx="158">
                  <c:v>27.468712860936666</c:v>
                </c:pt>
                <c:pt idx="159">
                  <c:v>27.624774352747004</c:v>
                </c:pt>
                <c:pt idx="160">
                  <c:v>27.780590622914222</c:v>
                </c:pt>
                <c:pt idx="161">
                  <c:v>27.936160288276913</c:v>
                </c:pt>
                <c:pt idx="162">
                  <c:v>28.091481967862741</c:v>
                </c:pt>
                <c:pt idx="163">
                  <c:v>28.246554282900725</c:v>
                </c:pt>
                <c:pt idx="164">
                  <c:v>28.401375856833454</c:v>
                </c:pt>
                <c:pt idx="165">
                  <c:v>28.555945315329303</c:v>
                </c:pt>
                <c:pt idx="166">
                  <c:v>28.710261286294656</c:v>
                </c:pt>
                <c:pt idx="167">
                  <c:v>28.864322399886085</c:v>
                </c:pt>
                <c:pt idx="168">
                  <c:v>29.018127288522475</c:v>
                </c:pt>
                <c:pt idx="169">
                  <c:v>29.171674586897193</c:v>
                </c:pt>
                <c:pt idx="170">
                  <c:v>29.324962931990218</c:v>
                </c:pt>
                <c:pt idx="171">
                  <c:v>29.477990963080213</c:v>
                </c:pt>
                <c:pt idx="172">
                  <c:v>29.630757321756608</c:v>
                </c:pt>
                <c:pt idx="173">
                  <c:v>29.783260651931684</c:v>
                </c:pt>
                <c:pt idx="174">
                  <c:v>29.935499599852584</c:v>
                </c:pt>
                <c:pt idx="175">
                  <c:v>30.087472814113337</c:v>
                </c:pt>
                <c:pt idx="176">
                  <c:v>30.239178945666854</c:v>
                </c:pt>
                <c:pt idx="177">
                  <c:v>30.390616647836911</c:v>
                </c:pt>
                <c:pt idx="178">
                  <c:v>30.541784576330105</c:v>
                </c:pt>
                <c:pt idx="179">
                  <c:v>30.692681389247753</c:v>
                </c:pt>
                <c:pt idx="180">
                  <c:v>30.843305747097872</c:v>
                </c:pt>
                <c:pt idx="181">
                  <c:v>30.993656312806994</c:v>
                </c:pt>
                <c:pt idx="182">
                  <c:v>31.14373175173208</c:v>
                </c:pt>
                <c:pt idx="183">
                  <c:v>31.293530731672359</c:v>
                </c:pt>
                <c:pt idx="184">
                  <c:v>31.443051922881153</c:v>
                </c:pt>
                <c:pt idx="185">
                  <c:v>31.592293998077672</c:v>
                </c:pt>
                <c:pt idx="186">
                  <c:v>31.741255632458817</c:v>
                </c:pt>
                <c:pt idx="187">
                  <c:v>31.889935503710902</c:v>
                </c:pt>
                <c:pt idx="188">
                  <c:v>32.038332292021451</c:v>
                </c:pt>
                <c:pt idx="189">
                  <c:v>32.186444680090858</c:v>
                </c:pt>
                <c:pt idx="190">
                  <c:v>32.334271353144096</c:v>
                </c:pt>
                <c:pt idx="191">
                  <c:v>32.481810998942414</c:v>
                </c:pt>
                <c:pt idx="192">
                  <c:v>32.62906230779496</c:v>
                </c:pt>
                <c:pt idx="193">
                  <c:v>32.7760239725704</c:v>
                </c:pt>
                <c:pt idx="194">
                  <c:v>32.922694688708532</c:v>
                </c:pt>
                <c:pt idx="195">
                  <c:v>33.069073154231901</c:v>
                </c:pt>
                <c:pt idx="196">
                  <c:v>33.215158069757294</c:v>
                </c:pt>
                <c:pt idx="197">
                  <c:v>33.360948138507311</c:v>
                </c:pt>
                <c:pt idx="198">
                  <c:v>33.506442066321874</c:v>
                </c:pt>
                <c:pt idx="199">
                  <c:v>33.651638561669699</c:v>
                </c:pt>
                <c:pt idx="200">
                  <c:v>33.796536335659802</c:v>
                </c:pt>
                <c:pt idx="201">
                  <c:v>33.941134102052871</c:v>
                </c:pt>
                <c:pt idx="202">
                  <c:v>34.085430577272739</c:v>
                </c:pt>
                <c:pt idx="203">
                  <c:v>34.229424480417784</c:v>
                </c:pt>
                <c:pt idx="204">
                  <c:v>34.373114533272258</c:v>
                </c:pt>
                <c:pt idx="205">
                  <c:v>34.516499460317647</c:v>
                </c:pt>
                <c:pt idx="206">
                  <c:v>34.659577988744012</c:v>
                </c:pt>
                <c:pt idx="207">
                  <c:v>34.802348848461286</c:v>
                </c:pt>
                <c:pt idx="208">
                  <c:v>34.944810772110515</c:v>
                </c:pt>
                <c:pt idx="209">
                  <c:v>35.086962495075149</c:v>
                </c:pt>
                <c:pt idx="210">
                  <c:v>35.228802755492239</c:v>
                </c:pt>
                <c:pt idx="211">
                  <c:v>35.370330294263653</c:v>
                </c:pt>
                <c:pt idx="212">
                  <c:v>35.511543855067266</c:v>
                </c:pt>
                <c:pt idx="213">
                  <c:v>35.652442184368063</c:v>
                </c:pt>
                <c:pt idx="214">
                  <c:v>35.79302403142934</c:v>
                </c:pt>
                <c:pt idx="215">
                  <c:v>35.933288148323726</c:v>
                </c:pt>
                <c:pt idx="216">
                  <c:v>36.073233289944326</c:v>
                </c:pt>
                <c:pt idx="217">
                  <c:v>36.212858214015739</c:v>
                </c:pt>
                <c:pt idx="218">
                  <c:v>36.352161681105102</c:v>
                </c:pt>
                <c:pt idx="219">
                  <c:v>36.491142454633078</c:v>
                </c:pt>
                <c:pt idx="220">
                  <c:v>36.629799300884834</c:v>
                </c:pt>
                <c:pt idx="221">
                  <c:v>36.768130989021024</c:v>
                </c:pt>
                <c:pt idx="222">
                  <c:v>36.906136291088657</c:v>
                </c:pt>
                <c:pt idx="223">
                  <c:v>37.043813982032056</c:v>
                </c:pt>
                <c:pt idx="224">
                  <c:v>37.181162839703681</c:v>
                </c:pt>
                <c:pt idx="225">
                  <c:v>37.31818164487504</c:v>
                </c:pt>
                <c:pt idx="226">
                  <c:v>37.454869181247446</c:v>
                </c:pt>
                <c:pt idx="227">
                  <c:v>37.591224235462846</c:v>
                </c:pt>
                <c:pt idx="228">
                  <c:v>37.727245597114596</c:v>
                </c:pt>
                <c:pt idx="229">
                  <c:v>37.862932058758204</c:v>
                </c:pt>
                <c:pt idx="230">
                  <c:v>37.998282415922034</c:v>
                </c:pt>
                <c:pt idx="231">
                  <c:v>38.133295467118018</c:v>
                </c:pt>
                <c:pt idx="232">
                  <c:v>38.267970013852278</c:v>
                </c:pt>
                <c:pt idx="233">
                  <c:v>38.402304860635859</c:v>
                </c:pt>
                <c:pt idx="234">
                  <c:v>38.536298814995206</c:v>
                </c:pt>
                <c:pt idx="235">
                  <c:v>38.669950687482888</c:v>
                </c:pt>
                <c:pt idx="236">
                  <c:v>38.80325929168805</c:v>
                </c:pt>
                <c:pt idx="237">
                  <c:v>38.936223444247005</c:v>
                </c:pt>
                <c:pt idx="238">
                  <c:v>39.068841964853718</c:v>
                </c:pt>
                <c:pt idx="239">
                  <c:v>39.201113676270261</c:v>
                </c:pt>
                <c:pt idx="240">
                  <c:v>39.33303740433734</c:v>
                </c:pt>
                <c:pt idx="241">
                  <c:v>39.464611977984617</c:v>
                </c:pt>
                <c:pt idx="242">
                  <c:v>39.595836229241172</c:v>
                </c:pt>
                <c:pt idx="243">
                  <c:v>39.726708993245857</c:v>
                </c:pt>
                <c:pt idx="244">
                  <c:v>39.85722910825762</c:v>
                </c:pt>
                <c:pt idx="245">
                  <c:v>39.987395415665844</c:v>
                </c:pt>
                <c:pt idx="246">
                  <c:v>40.117206760000599</c:v>
                </c:pt>
                <c:pt idx="247">
                  <c:v>40.24666198894294</c:v>
                </c:pt>
                <c:pt idx="248">
                  <c:v>40.375759953335098</c:v>
                </c:pt>
                <c:pt idx="249">
                  <c:v>40.504499507190708</c:v>
                </c:pt>
                <c:pt idx="250">
                  <c:v>40.632879507704942</c:v>
                </c:pt>
                <c:pt idx="251">
                  <c:v>40.760898815264717</c:v>
                </c:pt>
                <c:pt idx="252">
                  <c:v>40.88855629345877</c:v>
                </c:pt>
                <c:pt idx="253">
                  <c:v>41.015850809087723</c:v>
                </c:pt>
                <c:pt idx="254">
                  <c:v>41.142781232174194</c:v>
                </c:pt>
                <c:pt idx="255">
                  <c:v>41.269346435972821</c:v>
                </c:pt>
                <c:pt idx="256">
                  <c:v>41.39554529698021</c:v>
                </c:pt>
                <c:pt idx="257">
                  <c:v>41.521376694944976</c:v>
                </c:pt>
                <c:pt idx="258">
                  <c:v>41.646839512877627</c:v>
                </c:pt>
                <c:pt idx="259">
                  <c:v>41.771932637060551</c:v>
                </c:pt>
                <c:pt idx="260">
                  <c:v>41.896654957057827</c:v>
                </c:pt>
                <c:pt idx="261">
                  <c:v>42.021005365725124</c:v>
                </c:pt>
                <c:pt idx="262">
                  <c:v>42.144982759219523</c:v>
                </c:pt>
                <c:pt idx="263">
                  <c:v>42.268586037009328</c:v>
                </c:pt>
                <c:pt idx="264">
                  <c:v>42.391814101883789</c:v>
                </c:pt>
                <c:pt idx="265">
                  <c:v>42.514665859962903</c:v>
                </c:pt>
                <c:pt idx="266">
                  <c:v>42.637140220707082</c:v>
                </c:pt>
                <c:pt idx="267">
                  <c:v>42.759236096926855</c:v>
                </c:pt>
                <c:pt idx="268">
                  <c:v>42.880952404792481</c:v>
                </c:pt>
                <c:pt idx="269">
                  <c:v>43.00228806384365</c:v>
                </c:pt>
                <c:pt idx="270">
                  <c:v>43.123241996998999</c:v>
                </c:pt>
                <c:pt idx="271">
                  <c:v>43.24381313056567</c:v>
                </c:pt>
                <c:pt idx="272">
                  <c:v>43.364000394248912</c:v>
                </c:pt>
                <c:pt idx="273">
                  <c:v>43.48380272116151</c:v>
                </c:pt>
                <c:pt idx="274">
                  <c:v>43.603219047833299</c:v>
                </c:pt>
                <c:pt idx="275">
                  <c:v>43.7222483142206</c:v>
                </c:pt>
                <c:pt idx="276">
                  <c:v>43.840889463715584</c:v>
                </c:pt>
                <c:pt idx="277">
                  <c:v>43.959141443155701</c:v>
                </c:pt>
                <c:pt idx="278">
                  <c:v>44.077003202833055</c:v>
                </c:pt>
                <c:pt idx="279">
                  <c:v>44.194473696503614</c:v>
                </c:pt>
                <c:pt idx="280">
                  <c:v>44.311551881396625</c:v>
                </c:pt>
                <c:pt idx="281">
                  <c:v>44.428236718223765</c:v>
                </c:pt>
                <c:pt idx="282">
                  <c:v>44.544527171188442</c:v>
                </c:pt>
                <c:pt idx="283">
                  <c:v>44.660422207994941</c:v>
                </c:pt>
                <c:pt idx="284">
                  <c:v>44.77592079985763</c:v>
                </c:pt>
                <c:pt idx="285">
                  <c:v>44.891021921510038</c:v>
                </c:pt>
                <c:pt idx="286">
                  <c:v>45.005724551214001</c:v>
                </c:pt>
                <c:pt idx="287">
                  <c:v>45.120027670768735</c:v>
                </c:pt>
                <c:pt idx="288">
                  <c:v>45.233930265519831</c:v>
                </c:pt>
                <c:pt idx="289">
                  <c:v>45.347431324368308</c:v>
                </c:pt>
                <c:pt idx="290">
                  <c:v>45.460529839779554</c:v>
                </c:pt>
                <c:pt idx="291">
                  <c:v>45.573224807792293</c:v>
                </c:pt>
                <c:pt idx="292">
                  <c:v>45.685515228027477</c:v>
                </c:pt>
                <c:pt idx="293">
                  <c:v>45.7974001036972</c:v>
                </c:pt>
                <c:pt idx="294">
                  <c:v>45.90887844161351</c:v>
                </c:pt>
                <c:pt idx="295">
                  <c:v>46.019949252197215</c:v>
                </c:pt>
                <c:pt idx="296">
                  <c:v>46.130611549486751</c:v>
                </c:pt>
                <c:pt idx="297">
                  <c:v>46.240864351146818</c:v>
                </c:pt>
                <c:pt idx="298">
                  <c:v>46.350706678477188</c:v>
                </c:pt>
                <c:pt idx="299">
                  <c:v>46.460137556421358</c:v>
                </c:pt>
                <c:pt idx="300">
                  <c:v>46.569156013575189</c:v>
                </c:pt>
                <c:pt idx="301">
                  <c:v>46.677761082195588</c:v>
                </c:pt>
                <c:pt idx="302">
                  <c:v>46.785951798209013</c:v>
                </c:pt>
                <c:pt idx="303">
                  <c:v>46.893727201220123</c:v>
                </c:pt>
                <c:pt idx="304">
                  <c:v>47.001086334520238</c:v>
                </c:pt>
                <c:pt idx="305">
                  <c:v>47.108028245095831</c:v>
                </c:pt>
                <c:pt idx="306">
                  <c:v>47.214551983637051</c:v>
                </c:pt>
                <c:pt idx="307">
                  <c:v>47.320656604546066</c:v>
                </c:pt>
                <c:pt idx="308">
                  <c:v>47.42634116594553</c:v>
                </c:pt>
                <c:pt idx="309">
                  <c:v>47.531604729686912</c:v>
                </c:pt>
                <c:pt idx="310">
                  <c:v>47.636446361358793</c:v>
                </c:pt>
                <c:pt idx="311">
                  <c:v>47.740865130295212</c:v>
                </c:pt>
                <c:pt idx="312">
                  <c:v>47.844860109583919</c:v>
                </c:pt>
                <c:pt idx="313">
                  <c:v>47.948430376074569</c:v>
                </c:pt>
                <c:pt idx="314">
                  <c:v>48.051575010386948</c:v>
                </c:pt>
                <c:pt idx="315">
                  <c:v>48.15429309691914</c:v>
                </c:pt>
                <c:pt idx="316">
                  <c:v>48.256583723855613</c:v>
                </c:pt>
                <c:pt idx="317">
                  <c:v>48.358445983175358</c:v>
                </c:pt>
                <c:pt idx="318">
                  <c:v>48.459878970659922</c:v>
                </c:pt>
                <c:pt idx="319">
                  <c:v>48.560881785901458</c:v>
                </c:pt>
                <c:pt idx="320">
                  <c:v>48.661453532310688</c:v>
                </c:pt>
                <c:pt idx="321">
                  <c:v>48.761593317124884</c:v>
                </c:pt>
                <c:pt idx="322">
                  <c:v>48.861300251415791</c:v>
                </c:pt>
                <c:pt idx="323">
                  <c:v>48.960573450097499</c:v>
                </c:pt>
                <c:pt idx="324">
                  <c:v>49.05941203193435</c:v>
                </c:pt>
                <c:pt idx="325">
                  <c:v>49.157815119548658</c:v>
                </c:pt>
                <c:pt idx="326">
                  <c:v>49.255781839428643</c:v>
                </c:pt>
                <c:pt idx="327">
                  <c:v>49.353311321936062</c:v>
                </c:pt>
                <c:pt idx="328">
                  <c:v>49.450402701313969</c:v>
                </c:pt>
                <c:pt idx="329">
                  <c:v>49.547055115694434</c:v>
                </c:pt>
                <c:pt idx="330">
                  <c:v>49.643267707106112</c:v>
                </c:pt>
                <c:pt idx="331">
                  <c:v>49.739039621481986</c:v>
                </c:pt>
                <c:pt idx="332">
                  <c:v>49.834370008666824</c:v>
                </c:pt>
                <c:pt idx="333">
                  <c:v>49.929258022424747</c:v>
                </c:pt>
                <c:pt idx="334">
                  <c:v>50.02370282044685</c:v>
                </c:pt>
                <c:pt idx="335">
                  <c:v>50.117703564358543</c:v>
                </c:pt>
                <c:pt idx="336">
                  <c:v>50.211259419727043</c:v>
                </c:pt>
                <c:pt idx="337">
                  <c:v>50.304369556068828</c:v>
                </c:pt>
                <c:pt idx="338">
                  <c:v>50.397033146856927</c:v>
                </c:pt>
                <c:pt idx="339">
                  <c:v>50.489249369528316</c:v>
                </c:pt>
                <c:pt idx="340">
                  <c:v>50.58101740549121</c:v>
                </c:pt>
                <c:pt idx="341">
                  <c:v>50.672336440132284</c:v>
                </c:pt>
                <c:pt idx="342">
                  <c:v>50.763205662823992</c:v>
                </c:pt>
                <c:pt idx="343">
                  <c:v>50.853624266931689</c:v>
                </c:pt>
                <c:pt idx="344">
                  <c:v>50.943591449820794</c:v>
                </c:pt>
                <c:pt idx="345">
                  <c:v>51.033106412863958</c:v>
                </c:pt>
                <c:pt idx="346">
                  <c:v>51.122168361448146</c:v>
                </c:pt>
                <c:pt idx="347">
                  <c:v>51.210776504981638</c:v>
                </c:pt>
                <c:pt idx="348">
                  <c:v>51.298930056901106</c:v>
                </c:pt>
                <c:pt idx="349">
                  <c:v>51.386628234678575</c:v>
                </c:pt>
                <c:pt idx="350">
                  <c:v>51.473870259828352</c:v>
                </c:pt>
                <c:pt idx="351">
                  <c:v>51.560655357913987</c:v>
                </c:pt>
                <c:pt idx="352">
                  <c:v>51.646982758555083</c:v>
                </c:pt>
                <c:pt idx="353">
                  <c:v>51.732851695434171</c:v>
                </c:pt>
                <c:pt idx="354">
                  <c:v>51.818261406303513</c:v>
                </c:pt>
                <c:pt idx="355">
                  <c:v>51.903211132991856</c:v>
                </c:pt>
                <c:pt idx="356">
                  <c:v>51.987700121411201</c:v>
                </c:pt>
                <c:pt idx="357">
                  <c:v>52.071727621563404</c:v>
                </c:pt>
                <c:pt idx="358">
                  <c:v>52.155292887546956</c:v>
                </c:pt>
                <c:pt idx="359">
                  <c:v>52.23839517756349</c:v>
                </c:pt>
                <c:pt idx="360">
                  <c:v>52.321033753924453</c:v>
                </c:pt>
                <c:pt idx="361">
                  <c:v>52.403207883057618</c:v>
                </c:pt>
                <c:pt idx="362">
                  <c:v>52.484916835513573</c:v>
                </c:pt>
                <c:pt idx="363">
                  <c:v>52.56615988597224</c:v>
                </c:pt>
                <c:pt idx="364">
                  <c:v>52.646936313249306</c:v>
                </c:pt>
                <c:pt idx="365">
                  <c:v>52.727245400302579</c:v>
                </c:pt>
                <c:pt idx="366">
                  <c:v>52.807086434238428</c:v>
                </c:pt>
                <c:pt idx="367">
                  <c:v>52.886458706318024</c:v>
                </c:pt>
                <c:pt idx="368">
                  <c:v>52.965361511963721</c:v>
                </c:pt>
                <c:pt idx="369">
                  <c:v>53.043794150765237</c:v>
                </c:pt>
                <c:pt idx="370">
                  <c:v>53.121755926485932</c:v>
                </c:pt>
                <c:pt idx="371">
                  <c:v>53.199246147068926</c:v>
                </c:pt>
                <c:pt idx="372">
                  <c:v>53.276264124643298</c:v>
                </c:pt>
                <c:pt idx="373">
                  <c:v>53.352809175530147</c:v>
                </c:pt>
                <c:pt idx="374">
                  <c:v>53.428880620248712</c:v>
                </c:pt>
                <c:pt idx="375">
                  <c:v>53.504477783522347</c:v>
                </c:pt>
                <c:pt idx="376">
                  <c:v>53.579599994284564</c:v>
                </c:pt>
                <c:pt idx="377">
                  <c:v>53.65424658568493</c:v>
                </c:pt>
                <c:pt idx="378">
                  <c:v>53.728416895095094</c:v>
                </c:pt>
                <c:pt idx="379">
                  <c:v>53.802110264114539</c:v>
                </c:pt>
                <c:pt idx="380">
                  <c:v>53.87532603857651</c:v>
                </c:pt>
                <c:pt idx="381">
                  <c:v>53.948063568553785</c:v>
                </c:pt>
                <c:pt idx="382">
                  <c:v>54.020322208364497</c:v>
                </c:pt>
                <c:pt idx="383">
                  <c:v>54.092101316577775</c:v>
                </c:pt>
                <c:pt idx="384">
                  <c:v>54.163400256019528</c:v>
                </c:pt>
                <c:pt idx="385">
                  <c:v>54.23421839377805</c:v>
                </c:pt>
                <c:pt idx="386">
                  <c:v>54.304555101209644</c:v>
                </c:pt>
                <c:pt idx="387">
                  <c:v>54.374409753944221</c:v>
                </c:pt>
                <c:pt idx="388">
                  <c:v>54.443781731890816</c:v>
                </c:pt>
                <c:pt idx="389">
                  <c:v>54.512670419243129</c:v>
                </c:pt>
                <c:pt idx="390">
                  <c:v>54.581075204484954</c:v>
                </c:pt>
                <c:pt idx="391">
                  <c:v>54.648995480395627</c:v>
                </c:pt>
                <c:pt idx="392">
                  <c:v>54.716430644055393</c:v>
                </c:pt>
                <c:pt idx="393">
                  <c:v>54.783380096850827</c:v>
                </c:pt>
                <c:pt idx="394">
                  <c:v>54.849843244480041</c:v>
                </c:pt>
                <c:pt idx="395">
                  <c:v>54.915819496958072</c:v>
                </c:pt>
                <c:pt idx="396">
                  <c:v>54.981308268622016</c:v>
                </c:pt>
                <c:pt idx="397">
                  <c:v>55.046308978136288</c:v>
                </c:pt>
                <c:pt idx="398">
                  <c:v>55.110821048497804</c:v>
                </c:pt>
                <c:pt idx="399">
                  <c:v>55.174843907040994</c:v>
                </c:pt>
                <c:pt idx="400">
                  <c:v>55.238376985443047</c:v>
                </c:pt>
                <c:pt idx="401">
                  <c:v>55.301419719728806</c:v>
                </c:pt>
                <c:pt idx="402">
                  <c:v>55.36397155027587</c:v>
                </c:pt>
                <c:pt idx="403">
                  <c:v>55.426031921819494</c:v>
                </c:pt>
                <c:pt idx="404">
                  <c:v>55.487600283457603</c:v>
                </c:pt>
                <c:pt idx="405">
                  <c:v>55.548676088655583</c:v>
                </c:pt>
                <c:pt idx="406">
                  <c:v>55.609258795251215</c:v>
                </c:pt>
                <c:pt idx="407">
                  <c:v>55.669347865459436</c:v>
                </c:pt>
                <c:pt idx="408">
                  <c:v>55.728942765877143</c:v>
                </c:pt>
                <c:pt idx="409">
                  <c:v>55.788042967487904</c:v>
                </c:pt>
                <c:pt idx="410">
                  <c:v>55.84664794566666</c:v>
                </c:pt>
                <c:pt idx="411">
                  <c:v>55.904757180184426</c:v>
                </c:pt>
                <c:pt idx="412">
                  <c:v>55.962370155212831</c:v>
                </c:pt>
                <c:pt idx="413">
                  <c:v>56.019486359328752</c:v>
                </c:pt>
                <c:pt idx="414">
                  <c:v>56.076105285518835</c:v>
                </c:pt>
                <c:pt idx="415">
                  <c:v>56.132226431184002</c:v>
                </c:pt>
                <c:pt idx="416">
                  <c:v>56.187849298143909</c:v>
                </c:pt>
                <c:pt idx="417">
                  <c:v>56.242973392641382</c:v>
                </c:pt>
                <c:pt idx="418">
                  <c:v>56.297598225346775</c:v>
                </c:pt>
                <c:pt idx="419">
                  <c:v>56.351723311362321</c:v>
                </c:pt>
                <c:pt idx="420">
                  <c:v>56.405348170226425</c:v>
                </c:pt>
                <c:pt idx="421">
                  <c:v>56.458472325918017</c:v>
                </c:pt>
                <c:pt idx="422">
                  <c:v>56.511095306860611</c:v>
                </c:pt>
                <c:pt idx="423">
                  <c:v>56.563216645926659</c:v>
                </c:pt>
                <c:pt idx="424">
                  <c:v>56.614835880441589</c:v>
                </c:pt>
                <c:pt idx="425">
                  <c:v>56.665952552187953</c:v>
                </c:pt>
                <c:pt idx="426">
                  <c:v>56.716566207409507</c:v>
                </c:pt>
                <c:pt idx="427">
                  <c:v>56.766676396815186</c:v>
                </c:pt>
                <c:pt idx="428">
                  <c:v>56.816282675583174</c:v>
                </c:pt>
                <c:pt idx="429">
                  <c:v>56.865384603364753</c:v>
                </c:pt>
                <c:pt idx="430">
                  <c:v>56.913981744288321</c:v>
                </c:pt>
                <c:pt idx="431">
                  <c:v>56.962073666963157</c:v>
                </c:pt>
                <c:pt idx="432">
                  <c:v>57.009659944483339</c:v>
                </c:pt>
                <c:pt idx="433">
                  <c:v>57.056740154431452</c:v>
                </c:pt>
                <c:pt idx="434">
                  <c:v>57.103313878882425</c:v>
                </c:pt>
                <c:pt idx="435">
                  <c:v>57.14938070440715</c:v>
                </c:pt>
                <c:pt idx="436">
                  <c:v>57.194940222076227</c:v>
                </c:pt>
                <c:pt idx="437">
                  <c:v>57.239992027463551</c:v>
                </c:pt>
                <c:pt idx="438">
                  <c:v>57.284535720649934</c:v>
                </c:pt>
                <c:pt idx="439">
                  <c:v>57.328570906226602</c:v>
                </c:pt>
                <c:pt idx="440">
                  <c:v>57.372097193298771</c:v>
                </c:pt>
                <c:pt idx="441">
                  <c:v>57.41511419548906</c:v>
                </c:pt>
                <c:pt idx="442">
                  <c:v>57.457621530940969</c:v>
                </c:pt>
                <c:pt idx="443">
                  <c:v>57.499618822322219</c:v>
                </c:pt>
                <c:pt idx="444">
                  <c:v>57.541105696828161</c:v>
                </c:pt>
                <c:pt idx="445">
                  <c:v>57.582081786185029</c:v>
                </c:pt>
                <c:pt idx="446">
                  <c:v>57.622546726653233</c:v>
                </c:pt>
                <c:pt idx="447">
                  <c:v>57.662500159030607</c:v>
                </c:pt>
                <c:pt idx="448">
                  <c:v>57.701941728655534</c:v>
                </c:pt>
                <c:pt idx="449">
                  <c:v>57.740871085410191</c:v>
                </c:pt>
                <c:pt idx="450">
                  <c:v>57.779287883723576</c:v>
                </c:pt>
                <c:pt idx="451">
                  <c:v>57.817191782574611</c:v>
                </c:pt>
                <c:pt idx="452">
                  <c:v>57.85458244549514</c:v>
                </c:pt>
                <c:pt idx="453">
                  <c:v>57.891459540572988</c:v>
                </c:pt>
                <c:pt idx="454">
                  <c:v>57.927822740454808</c:v>
                </c:pt>
                <c:pt idx="455">
                  <c:v>57.963671722349048</c:v>
                </c:pt>
                <c:pt idx="456">
                  <c:v>57.999006168028821</c:v>
                </c:pt>
                <c:pt idx="457">
                  <c:v>58.033825763834692</c:v>
                </c:pt>
                <c:pt idx="458">
                  <c:v>58.068130200677508</c:v>
                </c:pt>
                <c:pt idx="459">
                  <c:v>58.1019191740411</c:v>
                </c:pt>
                <c:pt idx="460">
                  <c:v>58.135192383984993</c:v>
                </c:pt>
                <c:pt idx="461">
                  <c:v>58.167949535147109</c:v>
                </c:pt>
                <c:pt idx="462">
                  <c:v>58.200190336746338</c:v>
                </c:pt>
                <c:pt idx="463">
                  <c:v>58.231914502585134</c:v>
                </c:pt>
                <c:pt idx="464">
                  <c:v>58.263121751052083</c:v>
                </c:pt>
                <c:pt idx="465">
                  <c:v>58.293811805124371</c:v>
                </c:pt>
                <c:pt idx="466">
                  <c:v>58.323984392370242</c:v>
                </c:pt>
                <c:pt idx="467">
                  <c:v>58.353639244951445</c:v>
                </c:pt>
                <c:pt idx="468">
                  <c:v>58.382776099625588</c:v>
                </c:pt>
                <c:pt idx="469">
                  <c:v>58.411394697748484</c:v>
                </c:pt>
                <c:pt idx="470">
                  <c:v>58.439494785276445</c:v>
                </c:pt>
                <c:pt idx="471">
                  <c:v>58.467076112768517</c:v>
                </c:pt>
                <c:pt idx="472">
                  <c:v>58.494138435388749</c:v>
                </c:pt>
                <c:pt idx="473">
                  <c:v>58.520681512908297</c:v>
                </c:pt>
                <c:pt idx="474">
                  <c:v>58.546705109707602</c:v>
                </c:pt>
                <c:pt idx="475">
                  <c:v>58.572208994778485</c:v>
                </c:pt>
                <c:pt idx="476">
                  <c:v>58.597192941726156</c:v>
                </c:pt>
                <c:pt idx="477">
                  <c:v>58.621656728771285</c:v>
                </c:pt>
                <c:pt idx="478">
                  <c:v>58.645600138751895</c:v>
                </c:pt>
                <c:pt idx="479">
                  <c:v>58.669022959125357</c:v>
                </c:pt>
                <c:pt idx="480">
                  <c:v>58.691924981970246</c:v>
                </c:pt>
                <c:pt idx="481">
                  <c:v>58.714306003988192</c:v>
                </c:pt>
                <c:pt idx="482">
                  <c:v>58.736165826505669</c:v>
                </c:pt>
                <c:pt idx="483">
                  <c:v>58.757504255475801</c:v>
                </c:pt>
                <c:pt idx="484">
                  <c:v>58.778321101480032</c:v>
                </c:pt>
                <c:pt idx="485">
                  <c:v>58.798616179729855</c:v>
                </c:pt>
                <c:pt idx="486">
                  <c:v>58.81838931006839</c:v>
                </c:pt>
                <c:pt idx="487">
                  <c:v>58.837640316972063</c:v>
                </c:pt>
                <c:pt idx="488">
                  <c:v>58.856369029552113</c:v>
                </c:pt>
                <c:pt idx="489">
                  <c:v>58.874575281556119</c:v>
                </c:pt>
                <c:pt idx="490">
                  <c:v>58.892258911369467</c:v>
                </c:pt>
                <c:pt idx="491">
                  <c:v>58.909419762016817</c:v>
                </c:pt>
                <c:pt idx="492">
                  <c:v>58.926057681163428</c:v>
                </c:pt>
                <c:pt idx="493">
                  <c:v>58.942172521116618</c:v>
                </c:pt>
                <c:pt idx="494">
                  <c:v>58.957764138826967</c:v>
                </c:pt>
                <c:pt idx="495">
                  <c:v>58.972832395889654</c:v>
                </c:pt>
                <c:pt idx="496">
                  <c:v>58.987377158545655</c:v>
                </c:pt>
                <c:pt idx="497">
                  <c:v>59.001398297682947</c:v>
                </c:pt>
                <c:pt idx="498">
                  <c:v>59.014895688837633</c:v>
                </c:pt>
                <c:pt idx="499">
                  <c:v>59.027869212195085</c:v>
                </c:pt>
                <c:pt idx="500">
                  <c:v>59.040318752590963</c:v>
                </c:pt>
                <c:pt idx="501">
                  <c:v>59.052244199512273</c:v>
                </c:pt>
                <c:pt idx="502">
                  <c:v>59.06364544709831</c:v>
                </c:pt>
                <c:pt idx="503">
                  <c:v>59.074522394141646</c:v>
                </c:pt>
                <c:pt idx="504">
                  <c:v>59.084874944088988</c:v>
                </c:pt>
                <c:pt idx="505">
                  <c:v>59.094703005042049</c:v>
                </c:pt>
                <c:pt idx="506">
                  <c:v>59.104006489758383</c:v>
                </c:pt>
                <c:pt idx="507">
                  <c:v>59.112785315652111</c:v>
                </c:pt>
                <c:pt idx="508">
                  <c:v>59.121039404794715</c:v>
                </c:pt>
                <c:pt idx="509">
                  <c:v>59.128768683915673</c:v>
                </c:pt>
                <c:pt idx="510">
                  <c:v>59.135973084403162</c:v>
                </c:pt>
                <c:pt idx="511">
                  <c:v>59.142652542304624</c:v>
                </c:pt>
                <c:pt idx="512">
                  <c:v>59.148806998327331</c:v>
                </c:pt>
                <c:pt idx="513">
                  <c:v>59.154436397838985</c:v>
                </c:pt>
                <c:pt idx="514">
                  <c:v>59.159540690868084</c:v>
                </c:pt>
                <c:pt idx="515">
                  <c:v>59.164119832104483</c:v>
                </c:pt>
                <c:pt idx="516">
                  <c:v>59.168173780899714</c:v>
                </c:pt>
                <c:pt idx="517">
                  <c:v>59.171702501267376</c:v>
                </c:pt>
                <c:pt idx="518">
                  <c:v>59.174705961883483</c:v>
                </c:pt>
                <c:pt idx="519">
                  <c:v>59.17718413608668</c:v>
                </c:pt>
                <c:pt idx="520">
                  <c:v>59.17913700187853</c:v>
                </c:pt>
                <c:pt idx="521">
                  <c:v>59.180564541923687</c:v>
                </c:pt>
                <c:pt idx="522">
                  <c:v>59.181466743550047</c:v>
                </c:pt>
                <c:pt idx="523">
                  <c:v>59.181843598748898</c:v>
                </c:pt>
                <c:pt idx="524">
                  <c:v>59.181695104174949</c:v>
                </c:pt>
                <c:pt idx="525">
                  <c:v>59.181021261146341</c:v>
                </c:pt>
                <c:pt idx="526">
                  <c:v>59.179822075644715</c:v>
                </c:pt>
                <c:pt idx="527">
                  <c:v>59.178097558315088</c:v>
                </c:pt>
                <c:pt idx="528">
                  <c:v>59.175847724465761</c:v>
                </c:pt>
                <c:pt idx="529">
                  <c:v>59.173072594068259</c:v>
                </c:pt>
                <c:pt idx="530">
                  <c:v>59.169772191757041</c:v>
                </c:pt>
                <c:pt idx="531">
                  <c:v>59.165946546829375</c:v>
                </c:pt>
                <c:pt idx="532">
                  <c:v>59.161595693245026</c:v>
                </c:pt>
                <c:pt idx="533">
                  <c:v>59.156719669625971</c:v>
                </c:pt>
                <c:pt idx="534">
                  <c:v>59.151318519256051</c:v>
                </c:pt>
                <c:pt idx="535">
                  <c:v>59.145392290080615</c:v>
                </c:pt>
                <c:pt idx="536">
                  <c:v>59.13894103470605</c:v>
                </c:pt>
                <c:pt idx="537">
                  <c:v>59.131964810399317</c:v>
                </c:pt>
                <c:pt idx="538">
                  <c:v>59.124463679087512</c:v>
                </c:pt>
                <c:pt idx="539">
                  <c:v>59.1164377073572</c:v>
                </c:pt>
                <c:pt idx="540">
                  <c:v>59.107886966453954</c:v>
                </c:pt>
                <c:pt idx="541">
                  <c:v>59.098811532281587</c:v>
                </c:pt>
                <c:pt idx="542">
                  <c:v>59.089211485401613</c:v>
                </c:pt>
                <c:pt idx="543">
                  <c:v>59.079086911032441</c:v>
                </c:pt>
                <c:pt idx="544">
                  <c:v>59.068437899048625</c:v>
                </c:pt>
                <c:pt idx="545">
                  <c:v>59.057264543980118</c:v>
                </c:pt>
                <c:pt idx="546">
                  <c:v>59.04556694501138</c:v>
                </c:pt>
                <c:pt idx="547">
                  <c:v>59.033345205980517</c:v>
                </c:pt>
                <c:pt idx="548">
                  <c:v>59.020599435378379</c:v>
                </c:pt>
                <c:pt idx="549">
                  <c:v>59.007329746347565</c:v>
                </c:pt>
                <c:pt idx="550">
                  <c:v>58.993536256681431</c:v>
                </c:pt>
                <c:pt idx="551">
                  <c:v>58.979219088823044</c:v>
                </c:pt>
                <c:pt idx="552">
                  <c:v>58.9643783698641</c:v>
                </c:pt>
                <c:pt idx="553">
                  <c:v>58.949014231543792</c:v>
                </c:pt>
                <c:pt idx="554">
                  <c:v>58.93312681024765</c:v>
                </c:pt>
                <c:pt idx="555">
                  <c:v>58.916716247006306</c:v>
                </c:pt>
                <c:pt idx="556">
                  <c:v>58.899782687494259</c:v>
                </c:pt>
                <c:pt idx="557">
                  <c:v>58.8823262820286</c:v>
                </c:pt>
                <c:pt idx="558">
                  <c:v>58.864347185567617</c:v>
                </c:pt>
                <c:pt idx="559">
                  <c:v>58.845845557709517</c:v>
                </c:pt>
                <c:pt idx="560">
                  <c:v>58.826821562690888</c:v>
                </c:pt>
                <c:pt idx="561">
                  <c:v>58.807275369385366</c:v>
                </c:pt>
                <c:pt idx="562">
                  <c:v>58.787207151302027</c:v>
                </c:pt>
                <c:pt idx="563">
                  <c:v>58.766617086583921</c:v>
                </c:pt>
                <c:pt idx="564">
                  <c:v>58.745505358006461</c:v>
                </c:pt>
                <c:pt idx="565">
                  <c:v>58.723872152975815</c:v>
                </c:pt>
                <c:pt idx="566">
                  <c:v>58.701717663527198</c:v>
                </c:pt>
                <c:pt idx="567">
                  <c:v>58.679042086323236</c:v>
                </c:pt>
                <c:pt idx="568">
                  <c:v>58.655845622652173</c:v>
                </c:pt>
                <c:pt idx="569">
                  <c:v>58.63212847842609</c:v>
                </c:pt>
                <c:pt idx="570">
                  <c:v>58.60789086417909</c:v>
                </c:pt>
                <c:pt idx="571">
                  <c:v>58.583132995065419</c:v>
                </c:pt>
                <c:pt idx="572">
                  <c:v>58.557855090857579</c:v>
                </c:pt>
                <c:pt idx="573">
                  <c:v>58.532057375944333</c:v>
                </c:pt>
                <c:pt idx="574">
                  <c:v>58.505740079328739</c:v>
                </c:pt>
                <c:pt idx="575">
                  <c:v>58.47890343462614</c:v>
                </c:pt>
                <c:pt idx="576">
                  <c:v>58.451547680062049</c:v>
                </c:pt>
                <c:pt idx="577">
                  <c:v>58.423673058470037</c:v>
                </c:pt>
                <c:pt idx="578">
                  <c:v>58.395279817289627</c:v>
                </c:pt>
                <c:pt idx="579">
                  <c:v>58.36636820856404</c:v>
                </c:pt>
                <c:pt idx="580">
                  <c:v>58.336938488937989</c:v>
                </c:pt>
                <c:pt idx="581">
                  <c:v>58.306990919655384</c:v>
                </c:pt>
                <c:pt idx="582">
                  <c:v>58.276525766557036</c:v>
                </c:pt>
                <c:pt idx="583">
                  <c:v>58.245543300078261</c:v>
                </c:pt>
                <c:pt idx="584">
                  <c:v>58.214043795246504</c:v>
                </c:pt>
                <c:pt idx="585">
                  <c:v>58.182027531678933</c:v>
                </c:pt>
                <c:pt idx="586">
                  <c:v>58.149494793579862</c:v>
                </c:pt>
                <c:pt idx="587">
                  <c:v>58.116445869738321</c:v>
                </c:pt>
                <c:pt idx="588">
                  <c:v>58.082881053525441</c:v>
                </c:pt>
                <c:pt idx="589">
                  <c:v>58.048800642891862</c:v>
                </c:pt>
                <c:pt idx="590">
                  <c:v>58.014204940365119</c:v>
                </c:pt>
                <c:pt idx="591">
                  <c:v>57.979094253046881</c:v>
                </c:pt>
                <c:pt idx="592">
                  <c:v>57.943468892610319</c:v>
                </c:pt>
                <c:pt idx="593">
                  <c:v>57.907329175297257</c:v>
                </c:pt>
                <c:pt idx="594">
                  <c:v>57.870675421915429</c:v>
                </c:pt>
                <c:pt idx="595">
                  <c:v>57.833507957835565</c:v>
                </c:pt>
                <c:pt idx="596">
                  <c:v>57.795827112988583</c:v>
                </c:pt>
                <c:pt idx="597">
                  <c:v>57.757633221862584</c:v>
                </c:pt>
                <c:pt idx="598">
                  <c:v>57.718926623499939</c:v>
                </c:pt>
                <c:pt idx="599">
                  <c:v>57.679707661494255</c:v>
                </c:pt>
                <c:pt idx="600">
                  <c:v>57.6399766839873</c:v>
                </c:pt>
                <c:pt idx="601">
                  <c:v>57.599734043665975</c:v>
                </c:pt>
                <c:pt idx="602">
                  <c:v>57.558980097759111</c:v>
                </c:pt>
                <c:pt idx="603">
                  <c:v>57.517715208034382</c:v>
                </c:pt>
                <c:pt idx="604">
                  <c:v>57.475939740794985</c:v>
                </c:pt>
                <c:pt idx="605">
                  <c:v>57.433654066876507</c:v>
                </c:pt>
                <c:pt idx="606">
                  <c:v>57.39085856164354</c:v>
                </c:pt>
                <c:pt idx="607">
                  <c:v>57.347553604986388</c:v>
                </c:pt>
                <c:pt idx="608">
                  <c:v>57.303739581317707</c:v>
                </c:pt>
                <c:pt idx="609">
                  <c:v>57.259416879569066</c:v>
                </c:pt>
                <c:pt idx="610">
                  <c:v>57.214585893187518</c:v>
                </c:pt>
                <c:pt idx="611">
                  <c:v>57.169247020132062</c:v>
                </c:pt>
                <c:pt idx="612">
                  <c:v>57.123400662870175</c:v>
                </c:pt>
                <c:pt idx="613">
                  <c:v>57.077047228374191</c:v>
                </c:pt>
                <c:pt idx="614">
                  <c:v>57.030187128117724</c:v>
                </c:pt>
                <c:pt idx="615">
                  <c:v>56.982820778071968</c:v>
                </c:pt>
                <c:pt idx="616">
                  <c:v>56.934948598702071</c:v>
                </c:pt>
                <c:pt idx="617">
                  <c:v>56.886571014963309</c:v>
                </c:pt>
                <c:pt idx="618">
                  <c:v>56.837688456297421</c:v>
                </c:pt>
                <c:pt idx="619">
                  <c:v>56.788301356628729</c:v>
                </c:pt>
                <c:pt idx="620">
                  <c:v>56.738410154360267</c:v>
                </c:pt>
                <c:pt idx="621">
                  <c:v>56.68801529236999</c:v>
                </c:pt>
                <c:pt idx="622">
                  <c:v>56.637117218006722</c:v>
                </c:pt>
                <c:pt idx="623">
                  <c:v>56.585716383086272</c:v>
                </c:pt>
                <c:pt idx="624">
                  <c:v>56.533813243887366</c:v>
                </c:pt>
                <c:pt idx="625">
                  <c:v>56.481408261147642</c:v>
                </c:pt>
                <c:pt idx="626">
                  <c:v>56.42850190005953</c:v>
                </c:pt>
                <c:pt idx="627">
                  <c:v>56.375094630266133</c:v>
                </c:pt>
                <c:pt idx="628">
                  <c:v>56.321186925857056</c:v>
                </c:pt>
                <c:pt idx="629">
                  <c:v>56.266779265364221</c:v>
                </c:pt>
                <c:pt idx="630">
                  <c:v>56.211872131757552</c:v>
                </c:pt>
                <c:pt idx="631">
                  <c:v>56.156466012440774</c:v>
                </c:pt>
                <c:pt idx="632">
                  <c:v>56.100561399247034</c:v>
                </c:pt>
                <c:pt idx="633">
                  <c:v>56.044158788434551</c:v>
                </c:pt>
                <c:pt idx="634">
                  <c:v>55.987258680682167</c:v>
                </c:pt>
                <c:pt idx="635">
                  <c:v>55.929861581085</c:v>
                </c:pt>
                <c:pt idx="636">
                  <c:v>55.871967999149867</c:v>
                </c:pt>
                <c:pt idx="637">
                  <c:v>55.813578448790807</c:v>
                </c:pt>
                <c:pt idx="638">
                  <c:v>55.754693448324502</c:v>
                </c:pt>
                <c:pt idx="639">
                  <c:v>55.695313520465682</c:v>
                </c:pt>
                <c:pt idx="640">
                  <c:v>55.635439192322508</c:v>
                </c:pt>
                <c:pt idx="641">
                  <c:v>55.575070995391826</c:v>
                </c:pt>
                <c:pt idx="642">
                  <c:v>55.514209465554529</c:v>
                </c:pt>
                <c:pt idx="643">
                  <c:v>55.452855143070749</c:v>
                </c:pt>
                <c:pt idx="644">
                  <c:v>55.391008572575089</c:v>
                </c:pt>
                <c:pt idx="645">
                  <c:v>55.328670303071753</c:v>
                </c:pt>
                <c:pt idx="646">
                  <c:v>55.265840887929734</c:v>
                </c:pt>
                <c:pt idx="647">
                  <c:v>55.202520884877806</c:v>
                </c:pt>
                <c:pt idx="648">
                  <c:v>55.13871085599969</c:v>
                </c:pt>
                <c:pt idx="649">
                  <c:v>55.074411367728963</c:v>
                </c:pt>
                <c:pt idx="650">
                  <c:v>55.009622990844086</c:v>
                </c:pt>
                <c:pt idx="651">
                  <c:v>54.944346300463316</c:v>
                </c:pt>
                <c:pt idx="652">
                  <c:v>54.878581876039618</c:v>
                </c:pt>
                <c:pt idx="653">
                  <c:v>54.812330301355516</c:v>
                </c:pt>
                <c:pt idx="654">
                  <c:v>54.745592164517888</c:v>
                </c:pt>
                <c:pt idx="655">
                  <c:v>54.678368057952767</c:v>
                </c:pt>
                <c:pt idx="656">
                  <c:v>54.610658578400091</c:v>
                </c:pt>
                <c:pt idx="657">
                  <c:v>54.542464326908366</c:v>
                </c:pt>
                <c:pt idx="658">
                  <c:v>54.473785908829385</c:v>
                </c:pt>
                <c:pt idx="659">
                  <c:v>54.404623933812807</c:v>
                </c:pt>
                <c:pt idx="660">
                  <c:v>54.334979015800805</c:v>
                </c:pt>
                <c:pt idx="661">
                  <c:v>54.264851773022507</c:v>
                </c:pt>
                <c:pt idx="662">
                  <c:v>54.194242827988646</c:v>
                </c:pt>
                <c:pt idx="663">
                  <c:v>54.123152807485916</c:v>
                </c:pt>
                <c:pt idx="664">
                  <c:v>54.051582342571493</c:v>
                </c:pt>
                <c:pt idx="665">
                  <c:v>53.979532068567359</c:v>
                </c:pt>
                <c:pt idx="666">
                  <c:v>53.907002625054737</c:v>
                </c:pt>
                <c:pt idx="667">
                  <c:v>53.833994655868366</c:v>
                </c:pt>
                <c:pt idx="668">
                  <c:v>53.760508809090794</c:v>
                </c:pt>
                <c:pt idx="669">
                  <c:v>53.686545737046622</c:v>
                </c:pt>
                <c:pt idx="670">
                  <c:v>53.612106096296735</c:v>
                </c:pt>
                <c:pt idx="671">
                  <c:v>53.537190547632441</c:v>
                </c:pt>
                <c:pt idx="672">
                  <c:v>53.461799756069631</c:v>
                </c:pt>
                <c:pt idx="673">
                  <c:v>53.385934390842863</c:v>
                </c:pt>
                <c:pt idx="674">
                  <c:v>53.309595125399447</c:v>
                </c:pt>
                <c:pt idx="675">
                  <c:v>53.232782637393427</c:v>
                </c:pt>
                <c:pt idx="676">
                  <c:v>53.155497608679568</c:v>
                </c:pt>
                <c:pt idx="677">
                  <c:v>53.077740725307343</c:v>
                </c:pt>
                <c:pt idx="678">
                  <c:v>52.999512677514844</c:v>
                </c:pt>
                <c:pt idx="679">
                  <c:v>52.920814159722553</c:v>
                </c:pt>
                <c:pt idx="680">
                  <c:v>52.841645870527337</c:v>
                </c:pt>
                <c:pt idx="681">
                  <c:v>52.762008512696113</c:v>
                </c:pt>
                <c:pt idx="682">
                  <c:v>52.681902793159686</c:v>
                </c:pt>
                <c:pt idx="683">
                  <c:v>52.601329423006419</c:v>
                </c:pt>
                <c:pt idx="684">
                  <c:v>52.520289117476011</c:v>
                </c:pt>
                <c:pt idx="685">
                  <c:v>52.438782595953015</c:v>
                </c:pt>
                <c:pt idx="686">
                  <c:v>52.356810581960566</c:v>
                </c:pt>
                <c:pt idx="687">
                  <c:v>52.274373803153928</c:v>
                </c:pt>
                <c:pt idx="688">
                  <c:v>52.191472991313987</c:v>
                </c:pt>
                <c:pt idx="689">
                  <c:v>52.108108882340794</c:v>
                </c:pt>
                <c:pt idx="690">
                  <c:v>52.02428221624708</c:v>
                </c:pt>
                <c:pt idx="691">
                  <c:v>51.939993737151596</c:v>
                </c:pt>
                <c:pt idx="692">
                  <c:v>51.855244193272547</c:v>
                </c:pt>
                <c:pt idx="693">
                  <c:v>51.770034336920972</c:v>
                </c:pt>
                <c:pt idx="694">
                  <c:v>51.684364924494012</c:v>
                </c:pt>
                <c:pt idx="695">
                  <c:v>51.598236716468257</c:v>
                </c:pt>
                <c:pt idx="696">
                  <c:v>51.511650477393005</c:v>
                </c:pt>
                <c:pt idx="697">
                  <c:v>51.42460697588335</c:v>
                </c:pt>
                <c:pt idx="698">
                  <c:v>51.33710698461352</c:v>
                </c:pt>
                <c:pt idx="699">
                  <c:v>51.249151280309896</c:v>
                </c:pt>
                <c:pt idx="700">
                  <c:v>51.160740643744212</c:v>
                </c:pt>
                <c:pt idx="701">
                  <c:v>51.071875859726546</c:v>
                </c:pt>
                <c:pt idx="702">
                  <c:v>50.982557717098366</c:v>
                </c:pt>
                <c:pt idx="703">
                  <c:v>50.892787008725627</c:v>
                </c:pt>
                <c:pt idx="704">
                  <c:v>50.802564531491576</c:v>
                </c:pt>
                <c:pt idx="705">
                  <c:v>50.711891086289789</c:v>
                </c:pt>
                <c:pt idx="706">
                  <c:v>50.620767478016994</c:v>
                </c:pt>
                <c:pt idx="707">
                  <c:v>50.529194515566026</c:v>
                </c:pt>
                <c:pt idx="708">
                  <c:v>50.437173011818523</c:v>
                </c:pt>
                <c:pt idx="709">
                  <c:v>50.34470378363779</c:v>
                </c:pt>
                <c:pt idx="710">
                  <c:v>50.251787651861505</c:v>
                </c:pt>
                <c:pt idx="711">
                  <c:v>50.15842544129449</c:v>
                </c:pt>
                <c:pt idx="712">
                  <c:v>50.0646179807013</c:v>
                </c:pt>
                <c:pt idx="713">
                  <c:v>49.970366102798984</c:v>
                </c:pt>
                <c:pt idx="714">
                  <c:v>49.875670644249588</c:v>
                </c:pt>
                <c:pt idx="715">
                  <c:v>49.78053244565276</c:v>
                </c:pt>
                <c:pt idx="716">
                  <c:v>49.684952351538307</c:v>
                </c:pt>
                <c:pt idx="717">
                  <c:v>49.588931210358695</c:v>
                </c:pt>
                <c:pt idx="718">
                  <c:v>49.492469874481493</c:v>
                </c:pt>
                <c:pt idx="719">
                  <c:v>49.395569200181853</c:v>
                </c:pt>
                <c:pt idx="720">
                  <c:v>49.298230047634839</c:v>
                </c:pt>
                <c:pt idx="721">
                  <c:v>49.200453280907851</c:v>
                </c:pt>
                <c:pt idx="722">
                  <c:v>49.102239767952931</c:v>
                </c:pt>
                <c:pt idx="723">
                  <c:v>49.003590380599086</c:v>
                </c:pt>
                <c:pt idx="724">
                  <c:v>48.904505994544493</c:v>
                </c:pt>
                <c:pt idx="725">
                  <c:v>48.804987489348768</c:v>
                </c:pt>
                <c:pt idx="726">
                  <c:v>48.705035748425132</c:v>
                </c:pt>
                <c:pt idx="727">
                  <c:v>48.604651659032648</c:v>
                </c:pt>
                <c:pt idx="728">
                  <c:v>48.503836112268196</c:v>
                </c:pt>
                <c:pt idx="729">
                  <c:v>48.402590003058691</c:v>
                </c:pt>
                <c:pt idx="730">
                  <c:v>48.300914230153111</c:v>
                </c:pt>
                <c:pt idx="731">
                  <c:v>48.198809696114473</c:v>
                </c:pt>
                <c:pt idx="732">
                  <c:v>48.09627730731188</c:v>
                </c:pt>
                <c:pt idx="733">
                  <c:v>47.993317973912426</c:v>
                </c:pt>
                <c:pt idx="734">
                  <c:v>47.889932609873163</c:v>
                </c:pt>
                <c:pt idx="735">
                  <c:v>47.786122132932917</c:v>
                </c:pt>
                <c:pt idx="736">
                  <c:v>47.681887464604259</c:v>
                </c:pt>
                <c:pt idx="737">
                  <c:v>47.577229530165184</c:v>
                </c:pt>
                <c:pt idx="738">
                  <c:v>47.472149258651015</c:v>
                </c:pt>
                <c:pt idx="739">
                  <c:v>47.36664758284607</c:v>
                </c:pt>
                <c:pt idx="740">
                  <c:v>47.260725439275454</c:v>
                </c:pt>
                <c:pt idx="741">
                  <c:v>47.154383768196695</c:v>
                </c:pt>
                <c:pt idx="742">
                  <c:v>47.047623513591439</c:v>
                </c:pt>
                <c:pt idx="743">
                  <c:v>46.940445623156947</c:v>
                </c:pt>
                <c:pt idx="744">
                  <c:v>46.832851048297925</c:v>
                </c:pt>
                <c:pt idx="745">
                  <c:v>46.724840744117856</c:v>
                </c:pt>
                <c:pt idx="746">
                  <c:v>46.616415669410586</c:v>
                </c:pt>
                <c:pt idx="747">
                  <c:v>46.507576786651846</c:v>
                </c:pt>
                <c:pt idx="748">
                  <c:v>46.398325061990711</c:v>
                </c:pt>
                <c:pt idx="749">
                  <c:v>46.288661465240992</c:v>
                </c:pt>
                <c:pt idx="750">
                  <c:v>46.178586969872597</c:v>
                </c:pt>
                <c:pt idx="751">
                  <c:v>46.068102553002966</c:v>
                </c:pt>
                <c:pt idx="752">
                  <c:v>45.95720919538838</c:v>
                </c:pt>
                <c:pt idx="753">
                  <c:v>45.845907881415194</c:v>
                </c:pt>
                <c:pt idx="754">
                  <c:v>45.734199599091149</c:v>
                </c:pt>
                <c:pt idx="755">
                  <c:v>45.622085340036598</c:v>
                </c:pt>
                <c:pt idx="756">
                  <c:v>45.509566099475713</c:v>
                </c:pt>
                <c:pt idx="757">
                  <c:v>45.396642876227645</c:v>
                </c:pt>
                <c:pt idx="758">
                  <c:v>45.283316672697573</c:v>
                </c:pt>
                <c:pt idx="759">
                  <c:v>45.169588494867966</c:v>
                </c:pt>
                <c:pt idx="760">
                  <c:v>45.05545935228951</c:v>
                </c:pt>
                <c:pt idx="761">
                  <c:v>44.940930258072271</c:v>
                </c:pt>
                <c:pt idx="762">
                  <c:v>44.826002228876575</c:v>
                </c:pt>
                <c:pt idx="763">
                  <c:v>44.710676284904061</c:v>
                </c:pt>
                <c:pt idx="764">
                  <c:v>44.594953449888592</c:v>
                </c:pt>
                <c:pt idx="765">
                  <c:v>44.478834751087255</c:v>
                </c:pt>
                <c:pt idx="766">
                  <c:v>44.362321219271081</c:v>
                </c:pt>
                <c:pt idx="767">
                  <c:v>44.24541388871603</c:v>
                </c:pt>
                <c:pt idx="768">
                  <c:v>44.12811379719372</c:v>
                </c:pt>
                <c:pt idx="769">
                  <c:v>44.010421985962338</c:v>
                </c:pt>
                <c:pt idx="770">
                  <c:v>43.892339499757263</c:v>
                </c:pt>
                <c:pt idx="771">
                  <c:v>43.773867386781838</c:v>
                </c:pt>
                <c:pt idx="772">
                  <c:v>43.655006698698088</c:v>
                </c:pt>
                <c:pt idx="773">
                  <c:v>43.53575849061739</c:v>
                </c:pt>
                <c:pt idx="774">
                  <c:v>43.416123821091062</c:v>
                </c:pt>
                <c:pt idx="775">
                  <c:v>43.296103752100997</c:v>
                </c:pt>
                <c:pt idx="776">
                  <c:v>43.175699349050227</c:v>
                </c:pt>
                <c:pt idx="777">
                  <c:v>43.054911680753492</c:v>
                </c:pt>
                <c:pt idx="778">
                  <c:v>42.933741819427702</c:v>
                </c:pt>
                <c:pt idx="779">
                  <c:v>42.812190840682469</c:v>
                </c:pt>
                <c:pt idx="780">
                  <c:v>42.690259823510488</c:v>
                </c:pt>
                <c:pt idx="781">
                  <c:v>42.56794985027809</c:v>
                </c:pt>
                <c:pt idx="782">
                  <c:v>42.445262006715488</c:v>
                </c:pt>
                <c:pt idx="783">
                  <c:v>42.322197381907216</c:v>
                </c:pt>
                <c:pt idx="784">
                  <c:v>42.198757068282433</c:v>
                </c:pt>
                <c:pt idx="785">
                  <c:v>42.0749421616053</c:v>
                </c:pt>
                <c:pt idx="786">
                  <c:v>41.950753760965114</c:v>
                </c:pt>
                <c:pt idx="787">
                  <c:v>41.826192968766705</c:v>
                </c:pt>
                <c:pt idx="788">
                  <c:v>41.701260890720505</c:v>
                </c:pt>
                <c:pt idx="789">
                  <c:v>41.575958635832826</c:v>
                </c:pt>
                <c:pt idx="790">
                  <c:v>41.450287316396043</c:v>
                </c:pt>
                <c:pt idx="791">
                  <c:v>41.324248047978628</c:v>
                </c:pt>
                <c:pt idx="792">
                  <c:v>41.197841949415277</c:v>
                </c:pt>
                <c:pt idx="793">
                  <c:v>41.071070142797005</c:v>
                </c:pt>
                <c:pt idx="794">
                  <c:v>40.943933753461202</c:v>
                </c:pt>
                <c:pt idx="795">
                  <c:v>40.816433909981562</c:v>
                </c:pt>
                <c:pt idx="796">
                  <c:v>40.688571744158153</c:v>
                </c:pt>
                <c:pt idx="797">
                  <c:v>40.560348391007302</c:v>
                </c:pt>
                <c:pt idx="798">
                  <c:v>40.431764988751588</c:v>
                </c:pt>
                <c:pt idx="799">
                  <c:v>40.302822678809676</c:v>
                </c:pt>
                <c:pt idx="800">
                  <c:v>40.173522605786211</c:v>
                </c:pt>
                <c:pt idx="801">
                  <c:v>40.04386591746163</c:v>
                </c:pt>
                <c:pt idx="802">
                  <c:v>39.913853764782104</c:v>
                </c:pt>
                <c:pt idx="803">
                  <c:v>39.783487301849064</c:v>
                </c:pt>
                <c:pt idx="804">
                  <c:v>39.652767685909204</c:v>
                </c:pt>
                <c:pt idx="805">
                  <c:v>39.521696077344089</c:v>
                </c:pt>
                <c:pt idx="806">
                  <c:v>39.39027363965991</c:v>
                </c:pt>
                <c:pt idx="807">
                  <c:v>39.258501539477074</c:v>
                </c:pt>
                <c:pt idx="808">
                  <c:v>39.12638094651993</c:v>
                </c:pt>
                <c:pt idx="809">
                  <c:v>38.993913033606319</c:v>
                </c:pt>
                <c:pt idx="810">
                  <c:v>38.861098976637258</c:v>
                </c:pt>
                <c:pt idx="811">
                  <c:v>38.72793995458639</c:v>
                </c:pt>
                <c:pt idx="812">
                  <c:v>38.594437149489586</c:v>
                </c:pt>
                <c:pt idx="813">
                  <c:v>38.46059174643441</c:v>
                </c:pt>
                <c:pt idx="814">
                  <c:v>38.326404933549696</c:v>
                </c:pt>
                <c:pt idx="815">
                  <c:v>38.191877901994857</c:v>
                </c:pt>
                <c:pt idx="816">
                  <c:v>38.057011845949411</c:v>
                </c:pt>
                <c:pt idx="817">
                  <c:v>37.921807962602379</c:v>
                </c:pt>
                <c:pt idx="818">
                  <c:v>37.786267452141544</c:v>
                </c:pt>
                <c:pt idx="819">
                  <c:v>37.650391517743017</c:v>
                </c:pt>
                <c:pt idx="820">
                  <c:v>37.514181365560319</c:v>
                </c:pt>
                <c:pt idx="821">
                  <c:v>37.377638204713833</c:v>
                </c:pt>
                <c:pt idx="822">
                  <c:v>37.240763247279979</c:v>
                </c:pt>
                <c:pt idx="823">
                  <c:v>37.103557708280547</c:v>
                </c:pt>
                <c:pt idx="824">
                  <c:v>36.966022805671827</c:v>
                </c:pt>
                <c:pt idx="825">
                  <c:v>36.828159760333818</c:v>
                </c:pt>
                <c:pt idx="826">
                  <c:v>36.689969796059401</c:v>
                </c:pt>
                <c:pt idx="827">
                  <c:v>36.551454139543516</c:v>
                </c:pt>
                <c:pt idx="828">
                  <c:v>36.412614020372182</c:v>
                </c:pt>
                <c:pt idx="829">
                  <c:v>36.273450671011659</c:v>
                </c:pt>
                <c:pt idx="830">
                  <c:v>36.133965326797451</c:v>
                </c:pt>
                <c:pt idx="831">
                  <c:v>35.99415922592344</c:v>
                </c:pt>
                <c:pt idx="832">
                  <c:v>35.854033609430765</c:v>
                </c:pt>
                <c:pt idx="833">
                  <c:v>35.713589721196854</c:v>
                </c:pt>
                <c:pt idx="834">
                  <c:v>35.572828807924402</c:v>
                </c:pt>
                <c:pt idx="835">
                  <c:v>35.431752119130351</c:v>
                </c:pt>
                <c:pt idx="836">
                  <c:v>35.290360907134691</c:v>
                </c:pt>
                <c:pt idx="837">
                  <c:v>35.148656427049396</c:v>
                </c:pt>
                <c:pt idx="838">
                  <c:v>35.006639936767279</c:v>
                </c:pt>
                <c:pt idx="839">
                  <c:v>34.864312696950876</c:v>
                </c:pt>
                <c:pt idx="840">
                  <c:v>34.721675971021149</c:v>
                </c:pt>
                <c:pt idx="841">
                  <c:v>34.578731025146361</c:v>
                </c:pt>
                <c:pt idx="842">
                  <c:v>34.43547912823076</c:v>
                </c:pt>
                <c:pt idx="843">
                  <c:v>34.291921551903442</c:v>
                </c:pt>
                <c:pt idx="844">
                  <c:v>34.148059570506923</c:v>
                </c:pt>
                <c:pt idx="845">
                  <c:v>34.003894461085878</c:v>
                </c:pt>
                <c:pt idx="846">
                  <c:v>33.859427503375827</c:v>
                </c:pt>
                <c:pt idx="847">
                  <c:v>33.714659979791811</c:v>
                </c:pt>
                <c:pt idx="848">
                  <c:v>33.569593175416848</c:v>
                </c:pt>
                <c:pt idx="849">
                  <c:v>33.424228377990708</c:v>
                </c:pt>
                <c:pt idx="850">
                  <c:v>33.278566877898392</c:v>
                </c:pt>
                <c:pt idx="851">
                  <c:v>33.132609968158675</c:v>
                </c:pt>
                <c:pt idx="852">
                  <c:v>32.986358944412714</c:v>
                </c:pt>
                <c:pt idx="853">
                  <c:v>32.83981510491239</c:v>
                </c:pt>
                <c:pt idx="854">
                  <c:v>32.692979750508933</c:v>
                </c:pt>
                <c:pt idx="855">
                  <c:v>32.545854184641257</c:v>
                </c:pt>
                <c:pt idx="856">
                  <c:v>32.398439713324528</c:v>
                </c:pt>
                <c:pt idx="857">
                  <c:v>32.250737645138422</c:v>
                </c:pt>
                <c:pt idx="858">
                  <c:v>32.102749291215602</c:v>
                </c:pt>
                <c:pt idx="859">
                  <c:v>31.954475965230028</c:v>
                </c:pt>
                <c:pt idx="860">
                  <c:v>31.805918983385382</c:v>
                </c:pt>
                <c:pt idx="861">
                  <c:v>31.657079664403266</c:v>
                </c:pt>
                <c:pt idx="862">
                  <c:v>31.507959329511586</c:v>
                </c:pt>
                <c:pt idx="863">
                  <c:v>31.35855930243272</c:v>
                </c:pt>
                <c:pt idx="864">
                  <c:v>31.208880909371953</c:v>
                </c:pt>
                <c:pt idx="865">
                  <c:v>31.058925479005513</c:v>
                </c:pt>
                <c:pt idx="866">
                  <c:v>30.908694342468866</c:v>
                </c:pt>
                <c:pt idx="867">
                  <c:v>30.758188833344875</c:v>
                </c:pt>
                <c:pt idx="868">
                  <c:v>30.607410287652037</c:v>
                </c:pt>
                <c:pt idx="869">
                  <c:v>30.456360043832483</c:v>
                </c:pt>
                <c:pt idx="870">
                  <c:v>30.305039442740224</c:v>
                </c:pt>
                <c:pt idx="871">
                  <c:v>30.153449827629135</c:v>
                </c:pt>
                <c:pt idx="872">
                  <c:v>30.0015925441412</c:v>
                </c:pt>
                <c:pt idx="873">
                  <c:v>29.849468940294379</c:v>
                </c:pt>
                <c:pt idx="874">
                  <c:v>29.697080366470736</c:v>
                </c:pt>
                <c:pt idx="875">
                  <c:v>29.544428175404434</c:v>
                </c:pt>
                <c:pt idx="876">
                  <c:v>29.39151372216979</c:v>
                </c:pt>
                <c:pt idx="877">
                  <c:v>29.238338364169156</c:v>
                </c:pt>
                <c:pt idx="878">
                  <c:v>29.084903461120845</c:v>
                </c:pt>
                <c:pt idx="879">
                  <c:v>28.931210375047197</c:v>
                </c:pt>
                <c:pt idx="880">
                  <c:v>28.777260470262352</c:v>
                </c:pt>
                <c:pt idx="881">
                  <c:v>28.623055113360277</c:v>
                </c:pt>
                <c:pt idx="882">
                  <c:v>28.46859567320249</c:v>
                </c:pt>
                <c:pt idx="883">
                  <c:v>28.313883520905978</c:v>
                </c:pt>
                <c:pt idx="884">
                  <c:v>28.158920029831016</c:v>
                </c:pt>
                <c:pt idx="885">
                  <c:v>28.003706575569048</c:v>
                </c:pt>
                <c:pt idx="886">
                  <c:v>27.848244535930338</c:v>
                </c:pt>
                <c:pt idx="887">
                  <c:v>27.692535290931829</c:v>
                </c:pt>
                <c:pt idx="888">
                  <c:v>27.536580222784867</c:v>
                </c:pt>
                <c:pt idx="889">
                  <c:v>27.380380715882989</c:v>
                </c:pt>
                <c:pt idx="890">
                  <c:v>27.223938156789533</c:v>
                </c:pt>
                <c:pt idx="891">
                  <c:v>27.067253934225381</c:v>
                </c:pt>
                <c:pt idx="892">
                  <c:v>26.910329439056664</c:v>
                </c:pt>
                <c:pt idx="893">
                  <c:v>26.753166064282347</c:v>
                </c:pt>
                <c:pt idx="894">
                  <c:v>26.59576520502193</c:v>
                </c:pt>
                <c:pt idx="895">
                  <c:v>26.43812825850301</c:v>
                </c:pt>
                <c:pt idx="896">
                  <c:v>26.280256624048889</c:v>
                </c:pt>
                <c:pt idx="897">
                  <c:v>26.122151703066233</c:v>
                </c:pt>
                <c:pt idx="898">
                  <c:v>25.963814899032489</c:v>
                </c:pt>
                <c:pt idx="899">
                  <c:v>25.805247617483531</c:v>
                </c:pt>
                <c:pt idx="900">
                  <c:v>25.646451266001122</c:v>
                </c:pt>
                <c:pt idx="901">
                  <c:v>25.487427254200529</c:v>
                </c:pt>
                <c:pt idx="902">
                  <c:v>25.32817699371785</c:v>
                </c:pt>
                <c:pt idx="903">
                  <c:v>25.168701898197593</c:v>
                </c:pt>
                <c:pt idx="904">
                  <c:v>25.009003383280074</c:v>
                </c:pt>
                <c:pt idx="905">
                  <c:v>24.849082866588951</c:v>
                </c:pt>
                <c:pt idx="906">
                  <c:v>24.688941767718482</c:v>
                </c:pt>
                <c:pt idx="907">
                  <c:v>24.528581508221038</c:v>
                </c:pt>
                <c:pt idx="908">
                  <c:v>24.368003511594477</c:v>
                </c:pt>
                <c:pt idx="909">
                  <c:v>24.207209203269375</c:v>
                </c:pt>
                <c:pt idx="910">
                  <c:v>24.046200010596628</c:v>
                </c:pt>
                <c:pt idx="911">
                  <c:v>23.884977362834551</c:v>
                </c:pt>
                <c:pt idx="912">
                  <c:v>23.72354269113627</c:v>
                </c:pt>
                <c:pt idx="913">
                  <c:v>23.561897428537019</c:v>
                </c:pt>
                <c:pt idx="914">
                  <c:v>23.400043009941488</c:v>
                </c:pt>
                <c:pt idx="915">
                  <c:v>23.237980872110946</c:v>
                </c:pt>
                <c:pt idx="916">
                  <c:v>23.075712453650574</c:v>
                </c:pt>
                <c:pt idx="917">
                  <c:v>22.913239194996677</c:v>
                </c:pt>
                <c:pt idx="918">
                  <c:v>22.750562538403944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68-D140-98E5-84AD86B0516E}"/>
            </c:ext>
          </c:extLst>
        </c:ser>
        <c:ser>
          <c:idx val="6"/>
          <c:order val="6"/>
          <c:tx>
            <c:strRef>
              <c:f>Alpha!$J$31</c:f>
              <c:strCache>
                <c:ptCount val="1"/>
                <c:pt idx="0">
                  <c:v>5.6 MeV, 20deg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Alpha!$J$32:$J$950</c:f>
              <c:numCache>
                <c:formatCode>0.00</c:formatCode>
                <c:ptCount val="919"/>
                <c:pt idx="0">
                  <c:v>3.6397022835524727E-2</c:v>
                </c:pt>
                <c:pt idx="1">
                  <c:v>1.8197772429826751</c:v>
                </c:pt>
                <c:pt idx="2">
                  <c:v>2.1836936580964093</c:v>
                </c:pt>
                <c:pt idx="3">
                  <c:v>2.5475887828490986</c:v>
                </c:pt>
                <c:pt idx="4">
                  <c:v>2.9114590693720697</c:v>
                </c:pt>
                <c:pt idx="5">
                  <c:v>3.2753009700385385</c:v>
                </c:pt>
                <c:pt idx="6">
                  <c:v>3.6391109374988138</c:v>
                </c:pt>
                <c:pt idx="7">
                  <c:v>4.0028854247143579</c:v>
                </c:pt>
                <c:pt idx="8">
                  <c:v>4.3666208849924129</c:v>
                </c:pt>
                <c:pt idx="9">
                  <c:v>4.7303137720210691</c:v>
                </c:pt>
                <c:pt idx="10">
                  <c:v>5.0939605399030867</c:v>
                </c:pt>
                <c:pt idx="11">
                  <c:v>5.4575576431912687</c:v>
                </c:pt>
                <c:pt idx="12">
                  <c:v>5.8211015369223356</c:v>
                </c:pt>
                <c:pt idx="13">
                  <c:v>6.1845886766520088</c:v>
                </c:pt>
                <c:pt idx="14">
                  <c:v>6.5480155184891036</c:v>
                </c:pt>
                <c:pt idx="15">
                  <c:v>6.9113785191305039</c:v>
                </c:pt>
                <c:pt idx="16">
                  <c:v>7.2746741358955207</c:v>
                </c:pt>
                <c:pt idx="17">
                  <c:v>7.6378988267604058</c:v>
                </c:pt>
                <c:pt idx="18">
                  <c:v>8.0010490503927958</c:v>
                </c:pt>
                <c:pt idx="19">
                  <c:v>8.3641212661865278</c:v>
                </c:pt>
                <c:pt idx="20">
                  <c:v>8.7271119342959622</c:v>
                </c:pt>
                <c:pt idx="21">
                  <c:v>9.0900175156704552</c:v>
                </c:pt>
                <c:pt idx="22">
                  <c:v>9.4528344720889717</c:v>
                </c:pt>
                <c:pt idx="23">
                  <c:v>9.815559266194569</c:v>
                </c:pt>
                <c:pt idx="24">
                  <c:v>10.178188361528854</c:v>
                </c:pt>
                <c:pt idx="25">
                  <c:v>10.540718222566392</c:v>
                </c:pt>
                <c:pt idx="26">
                  <c:v>10.903145314749343</c:v>
                </c:pt>
                <c:pt idx="27">
                  <c:v>11.26546610452181</c:v>
                </c:pt>
                <c:pt idx="28">
                  <c:v>11.627677059364292</c:v>
                </c:pt>
                <c:pt idx="29">
                  <c:v>11.989774647828119</c:v>
                </c:pt>
                <c:pt idx="30">
                  <c:v>12.351755339570026</c:v>
                </c:pt>
                <c:pt idx="31">
                  <c:v>12.713615605386321</c:v>
                </c:pt>
                <c:pt idx="32">
                  <c:v>13.075351917247486</c:v>
                </c:pt>
                <c:pt idx="33">
                  <c:v>13.436960748332558</c:v>
                </c:pt>
                <c:pt idx="34">
                  <c:v>13.798438573063374</c:v>
                </c:pt>
                <c:pt idx="35">
                  <c:v>14.159781867139143</c:v>
                </c:pt>
                <c:pt idx="36">
                  <c:v>14.520987107570667</c:v>
                </c:pt>
                <c:pt idx="37">
                  <c:v>14.882050772714685</c:v>
                </c:pt>
                <c:pt idx="38">
                  <c:v>15.242969342308355</c:v>
                </c:pt>
                <c:pt idx="39">
                  <c:v>15.603739297503367</c:v>
                </c:pt>
                <c:pt idx="40">
                  <c:v>15.964357120900429</c:v>
                </c:pt>
                <c:pt idx="41">
                  <c:v>16.324819296583474</c:v>
                </c:pt>
                <c:pt idx="42">
                  <c:v>16.685122310153904</c:v>
                </c:pt>
                <c:pt idx="43">
                  <c:v>17.045262648765004</c:v>
                </c:pt>
                <c:pt idx="44">
                  <c:v>17.40523680115599</c:v>
                </c:pt>
                <c:pt idx="45">
                  <c:v>17.765041257686377</c:v>
                </c:pt>
                <c:pt idx="46">
                  <c:v>18.124672510370207</c:v>
                </c:pt>
                <c:pt idx="47">
                  <c:v>18.484127052910164</c:v>
                </c:pt>
                <c:pt idx="48">
                  <c:v>18.843401380731795</c:v>
                </c:pt>
                <c:pt idx="49">
                  <c:v>19.202491991017713</c:v>
                </c:pt>
                <c:pt idx="50">
                  <c:v>19.561395382741711</c:v>
                </c:pt>
                <c:pt idx="51">
                  <c:v>19.920108056702933</c:v>
                </c:pt>
                <c:pt idx="52">
                  <c:v>20.278626515559907</c:v>
                </c:pt>
                <c:pt idx="53">
                  <c:v>20.636947263864748</c:v>
                </c:pt>
                <c:pt idx="54">
                  <c:v>20.995066808097182</c:v>
                </c:pt>
                <c:pt idx="55">
                  <c:v>21.352981656698596</c:v>
                </c:pt>
                <c:pt idx="56">
                  <c:v>21.710688320106126</c:v>
                </c:pt>
                <c:pt idx="57">
                  <c:v>22.068183310786619</c:v>
                </c:pt>
                <c:pt idx="58">
                  <c:v>22.425463143270694</c:v>
                </c:pt>
                <c:pt idx="59">
                  <c:v>22.782524334186704</c:v>
                </c:pt>
                <c:pt idx="60">
                  <c:v>23.139363402294642</c:v>
                </c:pt>
                <c:pt idx="61">
                  <c:v>23.495976868520192</c:v>
                </c:pt>
                <c:pt idx="62">
                  <c:v>23.852361255988551</c:v>
                </c:pt>
                <c:pt idx="63">
                  <c:v>24.208513090058393</c:v>
                </c:pt>
                <c:pt idx="64">
                  <c:v>24.564428898355708</c:v>
                </c:pt>
                <c:pt idx="65">
                  <c:v>24.920105210807641</c:v>
                </c:pt>
                <c:pt idx="66">
                  <c:v>25.275538559676377</c:v>
                </c:pt>
                <c:pt idx="67">
                  <c:v>25.630725479592932</c:v>
                </c:pt>
                <c:pt idx="68">
                  <c:v>25.985662507590909</c:v>
                </c:pt>
                <c:pt idx="69">
                  <c:v>26.340346183140277</c:v>
                </c:pt>
                <c:pt idx="70">
                  <c:v>26.69477304818114</c:v>
                </c:pt>
                <c:pt idx="71">
                  <c:v>27.048939647157425</c:v>
                </c:pt>
                <c:pt idx="72">
                  <c:v>27.402842527050563</c:v>
                </c:pt>
                <c:pt idx="73">
                  <c:v>27.756478237413162</c:v>
                </c:pt>
                <c:pt idx="74">
                  <c:v>28.109843330402668</c:v>
                </c:pt>
                <c:pt idx="75">
                  <c:v>28.462934360814959</c:v>
                </c:pt>
                <c:pt idx="76">
                  <c:v>28.815747886117943</c:v>
                </c:pt>
                <c:pt idx="77">
                  <c:v>29.168280466485118</c:v>
                </c:pt>
                <c:pt idx="78">
                  <c:v>29.520528664829126</c:v>
                </c:pt>
                <c:pt idx="79">
                  <c:v>29.872489046835206</c:v>
                </c:pt>
                <c:pt idx="80">
                  <c:v>30.224158180994777</c:v>
                </c:pt>
                <c:pt idx="81">
                  <c:v>30.575532638638794</c:v>
                </c:pt>
                <c:pt idx="82">
                  <c:v>30.92660899397125</c:v>
                </c:pt>
                <c:pt idx="83">
                  <c:v>31.277383824102525</c:v>
                </c:pt>
                <c:pt idx="84">
                  <c:v>31.627853709082775</c:v>
                </c:pt>
                <c:pt idx="85">
                  <c:v>31.978015231935306</c:v>
                </c:pt>
                <c:pt idx="86">
                  <c:v>32.32786497868986</c:v>
                </c:pt>
                <c:pt idx="87">
                  <c:v>32.677399538415862</c:v>
                </c:pt>
                <c:pt idx="88">
                  <c:v>33.026615503255776</c:v>
                </c:pt>
                <c:pt idx="89">
                  <c:v>33.375509468458226</c:v>
                </c:pt>
                <c:pt idx="90">
                  <c:v>33.724078032411256</c:v>
                </c:pt>
                <c:pt idx="91">
                  <c:v>34.072317796675463</c:v>
                </c:pt>
                <c:pt idx="92">
                  <c:v>34.420225366017156</c:v>
                </c:pt>
                <c:pt idx="93">
                  <c:v>34.767797348441448</c:v>
                </c:pt>
                <c:pt idx="94">
                  <c:v>35.115030355225301</c:v>
                </c:pt>
                <c:pt idx="95">
                  <c:v>35.461921000950611</c:v>
                </c:pt>
                <c:pt idx="96">
                  <c:v>35.80846590353719</c:v>
                </c:pt>
                <c:pt idx="97">
                  <c:v>36.15466168427573</c:v>
                </c:pt>
                <c:pt idx="98">
                  <c:v>36.500504967860749</c:v>
                </c:pt>
                <c:pt idx="99">
                  <c:v>36.845992382423546</c:v>
                </c:pt>
                <c:pt idx="100">
                  <c:v>37.191120559564993</c:v>
                </c:pt>
                <c:pt idx="101">
                  <c:v>37.535886134388456</c:v>
                </c:pt>
                <c:pt idx="102">
                  <c:v>37.880285745532539</c:v>
                </c:pt>
                <c:pt idx="103">
                  <c:v>38.22431603520387</c:v>
                </c:pt>
                <c:pt idx="104">
                  <c:v>38.567973649209918</c:v>
                </c:pt>
                <c:pt idx="105">
                  <c:v>38.911255236991551</c:v>
                </c:pt>
                <c:pt idx="106">
                  <c:v>39.254157451655821</c:v>
                </c:pt>
                <c:pt idx="107">
                  <c:v>39.596676950008543</c:v>
                </c:pt>
                <c:pt idx="108">
                  <c:v>39.938810392586902</c:v>
                </c:pt>
                <c:pt idx="109">
                  <c:v>40.280554443692019</c:v>
                </c:pt>
                <c:pt idx="110">
                  <c:v>40.62190577142146</c:v>
                </c:pt>
                <c:pt idx="111">
                  <c:v>40.962861047701722</c:v>
                </c:pt>
                <c:pt idx="112">
                  <c:v>41.303416948320702</c:v>
                </c:pt>
                <c:pt idx="113">
                  <c:v>41.643570152960073</c:v>
                </c:pt>
                <c:pt idx="114">
                  <c:v>41.983317345227668</c:v>
                </c:pt>
                <c:pt idx="115">
                  <c:v>42.322655212689853</c:v>
                </c:pt>
                <c:pt idx="116">
                  <c:v>42.661580446903756</c:v>
                </c:pt>
                <c:pt idx="117">
                  <c:v>43.000089743449564</c:v>
                </c:pt>
                <c:pt idx="118">
                  <c:v>43.338179801962745</c:v>
                </c:pt>
                <c:pt idx="119">
                  <c:v>43.675847326166185</c:v>
                </c:pt>
                <c:pt idx="120">
                  <c:v>44.013089023902374</c:v>
                </c:pt>
                <c:pt idx="121">
                  <c:v>44.349901607165506</c:v>
                </c:pt>
                <c:pt idx="122">
                  <c:v>44.686281792133435</c:v>
                </c:pt>
                <c:pt idx="123">
                  <c:v>45.022226299199865</c:v>
                </c:pt>
                <c:pt idx="124">
                  <c:v>45.357731853006165</c:v>
                </c:pt>
                <c:pt idx="125">
                  <c:v>45.692795182473397</c:v>
                </c:pt>
                <c:pt idx="126">
                  <c:v>46.027413020834167</c:v>
                </c:pt>
                <c:pt idx="127">
                  <c:v>46.361582105664475</c:v>
                </c:pt>
                <c:pt idx="128">
                  <c:v>46.695299178915569</c:v>
                </c:pt>
                <c:pt idx="129">
                  <c:v>47.028560986945628</c:v>
                </c:pt>
                <c:pt idx="130">
                  <c:v>47.361364280551577</c:v>
                </c:pt>
                <c:pt idx="131">
                  <c:v>47.693705815000691</c:v>
                </c:pt>
                <c:pt idx="132">
                  <c:v>48.025582350062244</c:v>
                </c:pt>
                <c:pt idx="133">
                  <c:v>48.356990650039165</c:v>
                </c:pt>
                <c:pt idx="134">
                  <c:v>48.687927483799498</c:v>
                </c:pt>
                <c:pt idx="135">
                  <c:v>49.018389624807945</c:v>
                </c:pt>
                <c:pt idx="136">
                  <c:v>49.348373851157348</c:v>
                </c:pt>
                <c:pt idx="137">
                  <c:v>49.677876945600019</c:v>
                </c:pt>
                <c:pt idx="138">
                  <c:v>50.006895695579217</c:v>
                </c:pt>
                <c:pt idx="139">
                  <c:v>50.335426893260411</c:v>
                </c:pt>
                <c:pt idx="140">
                  <c:v>50.663467335562501</c:v>
                </c:pt>
                <c:pt idx="141">
                  <c:v>50.991013824189181</c:v>
                </c:pt>
                <c:pt idx="142">
                  <c:v>51.31806316566</c:v>
                </c:pt>
                <c:pt idx="143">
                  <c:v>51.644612171341549</c:v>
                </c:pt>
                <c:pt idx="144">
                  <c:v>51.970657657478554</c:v>
                </c:pt>
                <c:pt idx="145">
                  <c:v>52.296196445224915</c:v>
                </c:pt>
                <c:pt idx="146">
                  <c:v>52.62122536067465</c:v>
                </c:pt>
                <c:pt idx="147">
                  <c:v>52.945741234892935</c:v>
                </c:pt>
                <c:pt idx="148">
                  <c:v>53.269740903946889</c:v>
                </c:pt>
                <c:pt idx="149">
                  <c:v>53.593221208936512</c:v>
                </c:pt>
                <c:pt idx="150">
                  <c:v>53.916178996025458</c:v>
                </c:pt>
                <c:pt idx="151">
                  <c:v>54.238611116471752</c:v>
                </c:pt>
                <c:pt idx="152">
                  <c:v>54.560514426658479</c:v>
                </c:pt>
                <c:pt idx="153">
                  <c:v>54.881885788124556</c:v>
                </c:pt>
                <c:pt idx="154">
                  <c:v>55.202722067595161</c:v>
                </c:pt>
                <c:pt idx="155">
                  <c:v>55.523020137012395</c:v>
                </c:pt>
                <c:pt idx="156">
                  <c:v>55.842776873565747</c:v>
                </c:pt>
                <c:pt idx="157">
                  <c:v>56.161989159722523</c:v>
                </c:pt>
                <c:pt idx="158">
                  <c:v>56.48065388325827</c:v>
                </c:pt>
                <c:pt idx="159">
                  <c:v>56.798767937287124</c:v>
                </c:pt>
                <c:pt idx="160">
                  <c:v>57.116328220292054</c:v>
                </c:pt>
                <c:pt idx="161">
                  <c:v>57.433331636155124</c:v>
                </c:pt>
                <c:pt idx="162">
                  <c:v>57.749775094187733</c:v>
                </c:pt>
                <c:pt idx="163">
                  <c:v>58.065655509160649</c:v>
                </c:pt>
                <c:pt idx="164">
                  <c:v>58.380969801334189</c:v>
                </c:pt>
                <c:pt idx="165">
                  <c:v>58.695714896488177</c:v>
                </c:pt>
                <c:pt idx="166">
                  <c:v>59.009887725951927</c:v>
                </c:pt>
                <c:pt idx="167">
                  <c:v>59.323485226634169</c:v>
                </c:pt>
                <c:pt idx="168">
                  <c:v>59.636504341052955</c:v>
                </c:pt>
                <c:pt idx="169">
                  <c:v>59.948942017365383</c:v>
                </c:pt>
                <c:pt idx="170">
                  <c:v>60.260795209397443</c:v>
                </c:pt>
                <c:pt idx="171">
                  <c:v>60.572060876673625</c:v>
                </c:pt>
                <c:pt idx="172">
                  <c:v>60.882735984446668</c:v>
                </c:pt>
                <c:pt idx="173">
                  <c:v>61.192817503727035</c:v>
                </c:pt>
                <c:pt idx="174">
                  <c:v>61.502302411312506</c:v>
                </c:pt>
                <c:pt idx="175">
                  <c:v>61.811187689817693</c:v>
                </c:pt>
                <c:pt idx="176">
                  <c:v>62.119470327703382</c:v>
                </c:pt>
                <c:pt idx="177">
                  <c:v>62.427147319305895</c:v>
                </c:pt>
                <c:pt idx="178">
                  <c:v>62.73421566486649</c:v>
                </c:pt>
                <c:pt idx="179">
                  <c:v>63.040672370560493</c:v>
                </c:pt>
                <c:pt idx="180">
                  <c:v>63.34651444852652</c:v>
                </c:pt>
                <c:pt idx="181">
                  <c:v>63.651738916895695</c:v>
                </c:pt>
                <c:pt idx="182">
                  <c:v>63.956342799820611</c:v>
                </c:pt>
                <c:pt idx="183">
                  <c:v>64.26032312750435</c:v>
                </c:pt>
                <c:pt idx="184">
                  <c:v>64.563676936229513</c:v>
                </c:pt>
                <c:pt idx="185">
                  <c:v>64.866401268387079</c:v>
                </c:pt>
                <c:pt idx="186">
                  <c:v>65.168493172505208</c:v>
                </c:pt>
                <c:pt idx="187">
                  <c:v>65.469949703278047</c:v>
                </c:pt>
                <c:pt idx="188">
                  <c:v>65.770767921594498</c:v>
                </c:pt>
                <c:pt idx="189">
                  <c:v>66.070944894566722</c:v>
                </c:pt>
                <c:pt idx="190">
                  <c:v>66.370477695558918</c:v>
                </c:pt>
                <c:pt idx="191">
                  <c:v>66.669363404215716</c:v>
                </c:pt>
                <c:pt idx="192">
                  <c:v>66.967599106490724</c:v>
                </c:pt>
                <c:pt idx="193">
                  <c:v>67.265181894674924</c:v>
                </c:pt>
                <c:pt idx="194">
                  <c:v>67.56210886742501</c:v>
                </c:pt>
                <c:pt idx="195">
                  <c:v>67.858377129791648</c:v>
                </c:pt>
                <c:pt idx="196">
                  <c:v>68.153983793247804</c:v>
                </c:pt>
                <c:pt idx="197">
                  <c:v>68.448925975716762</c:v>
                </c:pt>
                <c:pt idx="198">
                  <c:v>68.743200801600352</c:v>
                </c:pt>
                <c:pt idx="199">
                  <c:v>69.036805401806902</c:v>
                </c:pt>
                <c:pt idx="200">
                  <c:v>69.329736913779243</c:v>
                </c:pt>
                <c:pt idx="201">
                  <c:v>69.621992481522625</c:v>
                </c:pt>
                <c:pt idx="202">
                  <c:v>69.913569255632552</c:v>
                </c:pt>
                <c:pt idx="203">
                  <c:v>70.204464393322539</c:v>
                </c:pt>
                <c:pt idx="204">
                  <c:v>70.49467505845189</c:v>
                </c:pt>
                <c:pt idx="205">
                  <c:v>70.784198421553285</c:v>
                </c:pt>
                <c:pt idx="206">
                  <c:v>71.073031659860419</c:v>
                </c:pt>
                <c:pt idx="207">
                  <c:v>71.361171957335472</c:v>
                </c:pt>
                <c:pt idx="208">
                  <c:v>71.648616504696591</c:v>
                </c:pt>
                <c:pt idx="209">
                  <c:v>71.935362499445262</c:v>
                </c:pt>
                <c:pt idx="210">
                  <c:v>72.22140714589375</c:v>
                </c:pt>
                <c:pt idx="211">
                  <c:v>72.506747655192115</c:v>
                </c:pt>
                <c:pt idx="212">
                  <c:v>72.791381245355637</c:v>
                </c:pt>
                <c:pt idx="213">
                  <c:v>73.075305141291821</c:v>
                </c:pt>
                <c:pt idx="214">
                  <c:v>73.358516574827476</c:v>
                </c:pt>
                <c:pt idx="215">
                  <c:v>73.641012784735693</c:v>
                </c:pt>
                <c:pt idx="216">
                  <c:v>73.922791016762829</c:v>
                </c:pt>
                <c:pt idx="217">
                  <c:v>74.203848523655239</c:v>
                </c:pt>
                <c:pt idx="218">
                  <c:v>74.484182565186202</c:v>
                </c:pt>
                <c:pt idx="219">
                  <c:v>74.763790408182516</c:v>
                </c:pt>
                <c:pt idx="220">
                  <c:v>75.042669326551234</c:v>
                </c:pt>
                <c:pt idx="221">
                  <c:v>75.320816601306177</c:v>
                </c:pt>
                <c:pt idx="222">
                  <c:v>75.598229520594515</c:v>
                </c:pt>
                <c:pt idx="223">
                  <c:v>75.874905379723103</c:v>
                </c:pt>
                <c:pt idx="224">
                  <c:v>76.150841481184969</c:v>
                </c:pt>
                <c:pt idx="225">
                  <c:v>76.42603513468552</c:v>
                </c:pt>
                <c:pt idx="226">
                  <c:v>76.700483657168817</c:v>
                </c:pt>
                <c:pt idx="227">
                  <c:v>76.974184372843766</c:v>
                </c:pt>
                <c:pt idx="228">
                  <c:v>77.247134613210108</c:v>
                </c:pt>
                <c:pt idx="229">
                  <c:v>77.519331717084512</c:v>
                </c:pt>
                <c:pt idx="230">
                  <c:v>77.790773030626539</c:v>
                </c:pt>
                <c:pt idx="231">
                  <c:v>78.061455907364419</c:v>
                </c:pt>
                <c:pt idx="232">
                  <c:v>78.331377708220941</c:v>
                </c:pt>
                <c:pt idx="233">
                  <c:v>78.600535801539209</c:v>
                </c:pt>
                <c:pt idx="234">
                  <c:v>78.868927563108159</c:v>
                </c:pt>
                <c:pt idx="235">
                  <c:v>79.136550376188268</c:v>
                </c:pt>
                <c:pt idx="236">
                  <c:v>79.403401631537065</c:v>
                </c:pt>
                <c:pt idx="237">
                  <c:v>79.669478727434495</c:v>
                </c:pt>
                <c:pt idx="238">
                  <c:v>79.934779069708313</c:v>
                </c:pt>
                <c:pt idx="239">
                  <c:v>80.199300071759467</c:v>
                </c:pt>
                <c:pt idx="240">
                  <c:v>80.463039154587165</c:v>
                </c:pt>
                <c:pt idx="241">
                  <c:v>80.725993746814098</c:v>
                </c:pt>
                <c:pt idx="242">
                  <c:v>80.988161284711566</c:v>
                </c:pt>
                <c:pt idx="243">
                  <c:v>81.249539212224335</c:v>
                </c:pt>
                <c:pt idx="244">
                  <c:v>81.510124980995684</c:v>
                </c:pt>
                <c:pt idx="245">
                  <c:v>81.769916050392212</c:v>
                </c:pt>
                <c:pt idx="246">
                  <c:v>82.028909887528556</c:v>
                </c:pt>
                <c:pt idx="247">
                  <c:v>82.287103967292197</c:v>
                </c:pt>
                <c:pt idx="248">
                  <c:v>82.54449577236791</c:v>
                </c:pt>
                <c:pt idx="249">
                  <c:v>82.801082793262509</c:v>
                </c:pt>
                <c:pt idx="250">
                  <c:v>83.056862528329162</c:v>
                </c:pt>
                <c:pt idx="251">
                  <c:v>83.311832483791832</c:v>
                </c:pt>
                <c:pt idx="252">
                  <c:v>83.565990173769606</c:v>
                </c:pt>
                <c:pt idx="253">
                  <c:v>83.819333120300954</c:v>
                </c:pt>
                <c:pt idx="254">
                  <c:v>84.071858853367758</c:v>
                </c:pt>
                <c:pt idx="255">
                  <c:v>84.323564910919544</c:v>
                </c:pt>
                <c:pt idx="256">
                  <c:v>84.574448838897453</c:v>
                </c:pt>
                <c:pt idx="257">
                  <c:v>84.82450819125809</c:v>
                </c:pt>
                <c:pt idx="258">
                  <c:v>85.07374052999748</c:v>
                </c:pt>
                <c:pt idx="259">
                  <c:v>85.32214342517473</c:v>
                </c:pt>
                <c:pt idx="260">
                  <c:v>85.569714454935806</c:v>
                </c:pt>
                <c:pt idx="261">
                  <c:v>85.816451205537106</c:v>
                </c:pt>
                <c:pt idx="262">
                  <c:v>86.062351271369039</c:v>
                </c:pt>
                <c:pt idx="263">
                  <c:v>86.30741225497934</c:v>
                </c:pt>
                <c:pt idx="264">
                  <c:v>86.551631767096637</c:v>
                </c:pt>
                <c:pt idx="265">
                  <c:v>86.79500742665364</c:v>
                </c:pt>
                <c:pt idx="266">
                  <c:v>87.037536860810363</c:v>
                </c:pt>
                <c:pt idx="267">
                  <c:v>87.279217704977185</c:v>
                </c:pt>
                <c:pt idx="268">
                  <c:v>87.520047602838162</c:v>
                </c:pt>
                <c:pt idx="269">
                  <c:v>87.760024206373629</c:v>
                </c:pt>
                <c:pt idx="270">
                  <c:v>87.999145175883399</c:v>
                </c:pt>
                <c:pt idx="271">
                  <c:v>88.237408180009439</c:v>
                </c:pt>
                <c:pt idx="272">
                  <c:v>88.474810895758637</c:v>
                </c:pt>
                <c:pt idx="273">
                  <c:v>88.711351008525369</c:v>
                </c:pt>
                <c:pt idx="274">
                  <c:v>88.947026212114238</c:v>
                </c:pt>
                <c:pt idx="275">
                  <c:v>89.181834208762368</c:v>
                </c:pt>
                <c:pt idx="276">
                  <c:v>89.415772709161914</c:v>
                </c:pt>
                <c:pt idx="277">
                  <c:v>89.648839432482376</c:v>
                </c:pt>
                <c:pt idx="278">
                  <c:v>89.88103210639278</c:v>
                </c:pt>
                <c:pt idx="279">
                  <c:v>90.112348467083933</c:v>
                </c:pt>
                <c:pt idx="280">
                  <c:v>90.342786259290392</c:v>
                </c:pt>
                <c:pt idx="281">
                  <c:v>90.57234323631252</c:v>
                </c:pt>
                <c:pt idx="282">
                  <c:v>90.801017160038342</c:v>
                </c:pt>
                <c:pt idx="283">
                  <c:v>91.028805800965387</c:v>
                </c:pt>
                <c:pt idx="284">
                  <c:v>91.255706938222446</c:v>
                </c:pt>
                <c:pt idx="285">
                  <c:v>91.48171835959117</c:v>
                </c:pt>
                <c:pt idx="286">
                  <c:v>91.706837861527745</c:v>
                </c:pt>
                <c:pt idx="287">
                  <c:v>91.931063249184263</c:v>
                </c:pt>
                <c:pt idx="288">
                  <c:v>92.154392336430121</c:v>
                </c:pt>
                <c:pt idx="289">
                  <c:v>92.376822945873414</c:v>
                </c:pt>
                <c:pt idx="290">
                  <c:v>92.598352908882177</c:v>
                </c:pt>
                <c:pt idx="291">
                  <c:v>92.818980065605402</c:v>
                </c:pt>
                <c:pt idx="292">
                  <c:v>93.038702264994214</c:v>
                </c:pt>
                <c:pt idx="293">
                  <c:v>93.257517364822775</c:v>
                </c:pt>
                <c:pt idx="294">
                  <c:v>93.475423231709243</c:v>
                </c:pt>
                <c:pt idx="295">
                  <c:v>93.692417741136481</c:v>
                </c:pt>
                <c:pt idx="296">
                  <c:v>93.908498777472786</c:v>
                </c:pt>
                <c:pt idx="297">
                  <c:v>94.123664233992656</c:v>
                </c:pt>
                <c:pt idx="298">
                  <c:v>94.337912012897121</c:v>
                </c:pt>
                <c:pt idx="299">
                  <c:v>94.551240025334337</c:v>
                </c:pt>
                <c:pt idx="300">
                  <c:v>94.763646191419866</c:v>
                </c:pt>
                <c:pt idx="301">
                  <c:v>94.975128440257052</c:v>
                </c:pt>
                <c:pt idx="302">
                  <c:v>95.185684709957116</c:v>
                </c:pt>
                <c:pt idx="303">
                  <c:v>95.395312947659306</c:v>
                </c:pt>
                <c:pt idx="304">
                  <c:v>95.604011109550953</c:v>
                </c:pt>
                <c:pt idx="305">
                  <c:v>95.81177716088726</c:v>
                </c:pt>
                <c:pt idx="306">
                  <c:v>96.018609076011302</c:v>
                </c:pt>
                <c:pt idx="307">
                  <c:v>96.224504838373676</c:v>
                </c:pt>
                <c:pt idx="308">
                  <c:v>96.429462440552172</c:v>
                </c:pt>
                <c:pt idx="309">
                  <c:v>96.633479884271424</c:v>
                </c:pt>
                <c:pt idx="310">
                  <c:v>96.836555180422238</c:v>
                </c:pt>
                <c:pt idx="311">
                  <c:v>97.038686349081175</c:v>
                </c:pt>
                <c:pt idx="312">
                  <c:v>97.239871419529649</c:v>
                </c:pt>
                <c:pt idx="313">
                  <c:v>97.440108430273369</c:v>
                </c:pt>
                <c:pt idx="314">
                  <c:v>97.639395429061253</c:v>
                </c:pt>
                <c:pt idx="315">
                  <c:v>97.837730472904596</c:v>
                </c:pt>
                <c:pt idx="316">
                  <c:v>98.035111628095933</c:v>
                </c:pt>
                <c:pt idx="317">
                  <c:v>98.231536970227978</c:v>
                </c:pt>
                <c:pt idx="318">
                  <c:v>98.427004584212284</c:v>
                </c:pt>
                <c:pt idx="319">
                  <c:v>98.621512564297973</c:v>
                </c:pt>
                <c:pt idx="320">
                  <c:v>98.815059014090409</c:v>
                </c:pt>
                <c:pt idx="321">
                  <c:v>99.007642046569458</c:v>
                </c:pt>
                <c:pt idx="322">
                  <c:v>99.199259784108051</c:v>
                </c:pt>
                <c:pt idx="323">
                  <c:v>99.389910358490511</c:v>
                </c:pt>
                <c:pt idx="324">
                  <c:v>99.57959191093066</c:v>
                </c:pt>
                <c:pt idx="325">
                  <c:v>99.768302592090023</c:v>
                </c:pt>
                <c:pt idx="326">
                  <c:v>99.956040562095822</c:v>
                </c:pt>
                <c:pt idx="327">
                  <c:v>100.14280399055889</c:v>
                </c:pt>
                <c:pt idx="328">
                  <c:v>100.32859105659162</c:v>
                </c:pt>
                <c:pt idx="329">
                  <c:v>100.51339994882557</c:v>
                </c:pt>
                <c:pt idx="330">
                  <c:v>100.69722886542924</c:v>
                </c:pt>
                <c:pt idx="331">
                  <c:v>100.88007601412562</c:v>
                </c:pt>
                <c:pt idx="332">
                  <c:v>101.0619396122096</c:v>
                </c:pt>
                <c:pt idx="333">
                  <c:v>101.24281788656543</c:v>
                </c:pt>
                <c:pt idx="334">
                  <c:v>101.42270907368392</c:v>
                </c:pt>
                <c:pt idx="335">
                  <c:v>101.60161141967976</c:v>
                </c:pt>
                <c:pt idx="336">
                  <c:v>101.77952318030849</c:v>
                </c:pt>
                <c:pt idx="337">
                  <c:v>101.95644262098357</c:v>
                </c:pt>
                <c:pt idx="338">
                  <c:v>102.13236801679332</c:v>
                </c:pt>
                <c:pt idx="339">
                  <c:v>102.30729765251763</c:v>
                </c:pt>
                <c:pt idx="340">
                  <c:v>102.48122982264485</c:v>
                </c:pt>
                <c:pt idx="341">
                  <c:v>102.65416283138823</c:v>
                </c:pt>
                <c:pt idx="342">
                  <c:v>102.82609499270259</c:v>
                </c:pt>
                <c:pt idx="343">
                  <c:v>102.9970246303007</c:v>
                </c:pt>
                <c:pt idx="344">
                  <c:v>103.16695007766968</c:v>
                </c:pt>
                <c:pt idx="345">
                  <c:v>103.33586967808711</c:v>
                </c:pt>
                <c:pt idx="346">
                  <c:v>103.50378178463738</c:v>
                </c:pt>
                <c:pt idx="347">
                  <c:v>103.67068476022757</c:v>
                </c:pt>
                <c:pt idx="348">
                  <c:v>103.83657697760356</c:v>
                </c:pt>
                <c:pt idx="349">
                  <c:v>104.00145681936571</c:v>
                </c:pt>
                <c:pt idx="350">
                  <c:v>104.16532267798486</c:v>
                </c:pt>
                <c:pt idx="351">
                  <c:v>104.32817295581781</c:v>
                </c:pt>
                <c:pt idx="352">
                  <c:v>104.49000606512297</c:v>
                </c:pt>
                <c:pt idx="353">
                  <c:v>104.65082042807589</c:v>
                </c:pt>
                <c:pt idx="354">
                  <c:v>104.81061447678454</c:v>
                </c:pt>
                <c:pt idx="355">
                  <c:v>104.96938665330468</c:v>
                </c:pt>
                <c:pt idx="356">
                  <c:v>105.127135409655</c:v>
                </c:pt>
                <c:pt idx="357">
                  <c:v>105.28385920783222</c:v>
                </c:pt>
                <c:pt idx="358">
                  <c:v>105.43955651982616</c:v>
                </c:pt>
                <c:pt idx="359">
                  <c:v>105.59422582763447</c:v>
                </c:pt>
                <c:pt idx="360">
                  <c:v>105.74786562327765</c:v>
                </c:pt>
                <c:pt idx="361">
                  <c:v>105.90047440881357</c:v>
                </c:pt>
                <c:pt idx="362">
                  <c:v>106.05205069635211</c:v>
                </c:pt>
                <c:pt idx="363">
                  <c:v>106.20259300806975</c:v>
                </c:pt>
                <c:pt idx="364">
                  <c:v>106.35209987622393</c:v>
                </c:pt>
                <c:pt idx="365">
                  <c:v>106.50056984316733</c:v>
                </c:pt>
                <c:pt idx="366">
                  <c:v>106.64800146136211</c:v>
                </c:pt>
                <c:pt idx="367">
                  <c:v>106.79439329339404</c:v>
                </c:pt>
                <c:pt idx="368">
                  <c:v>106.93974391198645</c:v>
                </c:pt>
                <c:pt idx="369">
                  <c:v>107.08405190001423</c:v>
                </c:pt>
                <c:pt idx="370">
                  <c:v>107.2273158505176</c:v>
                </c:pt>
                <c:pt idx="371">
                  <c:v>107.36953436671583</c:v>
                </c:pt>
                <c:pt idx="372">
                  <c:v>107.51070606202086</c:v>
                </c:pt>
                <c:pt idx="373">
                  <c:v>107.65082956005081</c:v>
                </c:pt>
                <c:pt idx="374">
                  <c:v>107.78990349464347</c:v>
                </c:pt>
                <c:pt idx="375">
                  <c:v>107.92792650986947</c:v>
                </c:pt>
                <c:pt idx="376">
                  <c:v>108.06489726004563</c:v>
                </c:pt>
                <c:pt idx="377">
                  <c:v>108.20081440974806</c:v>
                </c:pt>
                <c:pt idx="378">
                  <c:v>108.33567663382514</c:v>
                </c:pt>
                <c:pt idx="379">
                  <c:v>108.46948261741049</c:v>
                </c:pt>
                <c:pt idx="380">
                  <c:v>108.60223105593568</c:v>
                </c:pt>
                <c:pt idx="381">
                  <c:v>108.73392065514311</c:v>
                </c:pt>
                <c:pt idx="382">
                  <c:v>108.86455013109853</c:v>
                </c:pt>
                <c:pt idx="383">
                  <c:v>108.99411821020351</c:v>
                </c:pt>
                <c:pt idx="384">
                  <c:v>109.12262362920805</c:v>
                </c:pt>
                <c:pt idx="385">
                  <c:v>109.25006513522264</c:v>
                </c:pt>
                <c:pt idx="386">
                  <c:v>109.37644148573067</c:v>
                </c:pt>
                <c:pt idx="387">
                  <c:v>109.5017514486005</c:v>
                </c:pt>
                <c:pt idx="388">
                  <c:v>109.62599380209737</c:v>
                </c:pt>
                <c:pt idx="389">
                  <c:v>109.74916733489546</c:v>
                </c:pt>
                <c:pt idx="390">
                  <c:v>109.87127084608959</c:v>
                </c:pt>
                <c:pt idx="391">
                  <c:v>109.99230314520706</c:v>
                </c:pt>
                <c:pt idx="392">
                  <c:v>110.11226305221901</c:v>
                </c:pt>
                <c:pt idx="393">
                  <c:v>110.23114939755224</c:v>
                </c:pt>
                <c:pt idx="394">
                  <c:v>110.34896102210035</c:v>
                </c:pt>
                <c:pt idx="395">
                  <c:v>110.46569677723522</c:v>
                </c:pt>
                <c:pt idx="396">
                  <c:v>110.58135552481808</c:v>
                </c:pt>
                <c:pt idx="397">
                  <c:v>110.69593613721068</c:v>
                </c:pt>
                <c:pt idx="398">
                  <c:v>110.80943749728628</c:v>
                </c:pt>
                <c:pt idx="399">
                  <c:v>110.92185849844054</c:v>
                </c:pt>
                <c:pt idx="400">
                  <c:v>111.03319804460222</c:v>
                </c:pt>
                <c:pt idx="401">
                  <c:v>111.14345505024404</c:v>
                </c:pt>
                <c:pt idx="402">
                  <c:v>111.25262844039312</c:v>
                </c:pt>
                <c:pt idx="403">
                  <c:v>111.36071715064149</c:v>
                </c:pt>
                <c:pt idx="404">
                  <c:v>111.46772012715653</c:v>
                </c:pt>
                <c:pt idx="405">
                  <c:v>111.57363632669114</c:v>
                </c:pt>
                <c:pt idx="406">
                  <c:v>111.67846471659406</c:v>
                </c:pt>
                <c:pt idx="407">
                  <c:v>111.78220427481976</c:v>
                </c:pt>
                <c:pt idx="408">
                  <c:v>111.88485398993856</c:v>
                </c:pt>
                <c:pt idx="409">
                  <c:v>111.98641286114635</c:v>
                </c:pt>
                <c:pt idx="410">
                  <c:v>112.0868798982745</c:v>
                </c:pt>
                <c:pt idx="411">
                  <c:v>112.18625412179941</c:v>
                </c:pt>
                <c:pt idx="412">
                  <c:v>112.28453456285204</c:v>
                </c:pt>
                <c:pt idx="413">
                  <c:v>112.38172026322749</c:v>
                </c:pt>
                <c:pt idx="414">
                  <c:v>112.47781027539419</c:v>
                </c:pt>
                <c:pt idx="415">
                  <c:v>112.57280366250318</c:v>
                </c:pt>
                <c:pt idx="416">
                  <c:v>112.66669949839736</c:v>
                </c:pt>
                <c:pt idx="417">
                  <c:v>112.75949686762036</c:v>
                </c:pt>
                <c:pt idx="418">
                  <c:v>112.85119486542553</c:v>
                </c:pt>
                <c:pt idx="419">
                  <c:v>112.94179259778478</c:v>
                </c:pt>
                <c:pt idx="420">
                  <c:v>113.0312891813973</c:v>
                </c:pt>
                <c:pt idx="421">
                  <c:v>113.11968374369809</c:v>
                </c:pt>
                <c:pt idx="422">
                  <c:v>113.20697542286659</c:v>
                </c:pt>
                <c:pt idx="423">
                  <c:v>113.29316336783502</c:v>
                </c:pt>
                <c:pt idx="424">
                  <c:v>113.37824673829661</c:v>
                </c:pt>
                <c:pt idx="425">
                  <c:v>113.46222470471396</c:v>
                </c:pt>
                <c:pt idx="426">
                  <c:v>113.54509644832694</c:v>
                </c:pt>
                <c:pt idx="427">
                  <c:v>113.6268611611608</c:v>
                </c:pt>
                <c:pt idx="428">
                  <c:v>113.70751804603402</c:v>
                </c:pt>
                <c:pt idx="429">
                  <c:v>113.78706631656608</c:v>
                </c:pt>
                <c:pt idx="430">
                  <c:v>113.86550519718507</c:v>
                </c:pt>
                <c:pt idx="431">
                  <c:v>113.94283392313537</c:v>
                </c:pt>
                <c:pt idx="432">
                  <c:v>114.01905174048494</c:v>
                </c:pt>
                <c:pt idx="433">
                  <c:v>114.09415790613286</c:v>
                </c:pt>
                <c:pt idx="434">
                  <c:v>114.16815168781646</c:v>
                </c:pt>
                <c:pt idx="435">
                  <c:v>114.24103236411844</c:v>
                </c:pt>
                <c:pt idx="436">
                  <c:v>114.31279922447396</c:v>
                </c:pt>
                <c:pt idx="437">
                  <c:v>114.38345156917762</c:v>
                </c:pt>
                <c:pt idx="438">
                  <c:v>114.45298870939011</c:v>
                </c:pt>
                <c:pt idx="439">
                  <c:v>114.5214099671451</c:v>
                </c:pt>
                <c:pt idx="440">
                  <c:v>114.58871467535576</c:v>
                </c:pt>
                <c:pt idx="441">
                  <c:v>114.65490217782128</c:v>
                </c:pt>
                <c:pt idx="442">
                  <c:v>114.71997182923327</c:v>
                </c:pt>
                <c:pt idx="443">
                  <c:v>114.78392299518208</c:v>
                </c:pt>
                <c:pt idx="444">
                  <c:v>114.84675505216296</c:v>
                </c:pt>
                <c:pt idx="445">
                  <c:v>114.90846738758209</c:v>
                </c:pt>
                <c:pt idx="446">
                  <c:v>114.96905939976264</c:v>
                </c:pt>
                <c:pt idx="447">
                  <c:v>115.02853049795057</c:v>
                </c:pt>
                <c:pt idx="448">
                  <c:v>115.08688010232044</c:v>
                </c:pt>
                <c:pt idx="449">
                  <c:v>115.14410764398106</c:v>
                </c:pt>
                <c:pt idx="450">
                  <c:v>115.20021256498099</c:v>
                </c:pt>
                <c:pt idx="451">
                  <c:v>115.25519431831395</c:v>
                </c:pt>
                <c:pt idx="452">
                  <c:v>115.30905236792434</c:v>
                </c:pt>
                <c:pt idx="453">
                  <c:v>115.3617861887122</c:v>
                </c:pt>
                <c:pt idx="454">
                  <c:v>115.41339526653857</c:v>
                </c:pt>
                <c:pt idx="455">
                  <c:v>115.46387909823035</c:v>
                </c:pt>
                <c:pt idx="456">
                  <c:v>115.51323719158523</c:v>
                </c:pt>
                <c:pt idx="457">
                  <c:v>115.56146906537656</c:v>
                </c:pt>
                <c:pt idx="458">
                  <c:v>115.60857424935797</c:v>
                </c:pt>
                <c:pt idx="459">
                  <c:v>115.65455228426802</c:v>
                </c:pt>
                <c:pt idx="460">
                  <c:v>115.69940272183453</c:v>
                </c:pt>
                <c:pt idx="461">
                  <c:v>115.74312512477918</c:v>
                </c:pt>
                <c:pt idx="462">
                  <c:v>115.78571906682161</c:v>
                </c:pt>
                <c:pt idx="463">
                  <c:v>115.82718413268357</c:v>
                </c:pt>
                <c:pt idx="464">
                  <c:v>115.86751991809305</c:v>
                </c:pt>
                <c:pt idx="465">
                  <c:v>115.90672602978822</c:v>
                </c:pt>
                <c:pt idx="466">
                  <c:v>115.94480208552118</c:v>
                </c:pt>
                <c:pt idx="467">
                  <c:v>115.98174771406177</c:v>
                </c:pt>
                <c:pt idx="468">
                  <c:v>116.01756255520112</c:v>
                </c:pt>
                <c:pt idx="469">
                  <c:v>116.05224625975525</c:v>
                </c:pt>
                <c:pt idx="470">
                  <c:v>116.0857984895684</c:v>
                </c:pt>
                <c:pt idx="471">
                  <c:v>116.11821891751636</c:v>
                </c:pt>
                <c:pt idx="472">
                  <c:v>116.14950722750962</c:v>
                </c:pt>
                <c:pt idx="473">
                  <c:v>116.17966311449649</c:v>
                </c:pt>
                <c:pt idx="474">
                  <c:v>116.2086862844661</c:v>
                </c:pt>
                <c:pt idx="475">
                  <c:v>116.23657645445118</c:v>
                </c:pt>
                <c:pt idx="476">
                  <c:v>116.26333335253098</c:v>
                </c:pt>
                <c:pt idx="477">
                  <c:v>116.28895671783364</c:v>
                </c:pt>
                <c:pt idx="478">
                  <c:v>116.31344630053906</c:v>
                </c:pt>
                <c:pt idx="479">
                  <c:v>116.3368018618811</c:v>
                </c:pt>
                <c:pt idx="480">
                  <c:v>116.35902317415001</c:v>
                </c:pt>
                <c:pt idx="481">
                  <c:v>116.38011002069466</c:v>
                </c:pt>
                <c:pt idx="482">
                  <c:v>116.40006219592455</c:v>
                </c:pt>
                <c:pt idx="483">
                  <c:v>116.41887950531198</c:v>
                </c:pt>
                <c:pt idx="484">
                  <c:v>116.43656176539376</c:v>
                </c:pt>
                <c:pt idx="485">
                  <c:v>116.45310880377316</c:v>
                </c:pt>
                <c:pt idx="486">
                  <c:v>116.46852045912151</c:v>
                </c:pt>
                <c:pt idx="487">
                  <c:v>116.48279658117971</c:v>
                </c:pt>
                <c:pt idx="488">
                  <c:v>116.4959370307599</c:v>
                </c:pt>
                <c:pt idx="489">
                  <c:v>116.50794167974661</c:v>
                </c:pt>
                <c:pt idx="490">
                  <c:v>116.51881041109807</c:v>
                </c:pt>
                <c:pt idx="491">
                  <c:v>116.52854311884742</c:v>
                </c:pt>
                <c:pt idx="492">
                  <c:v>116.53713970810367</c:v>
                </c:pt>
                <c:pt idx="493">
                  <c:v>116.5446000950526</c:v>
                </c:pt>
                <c:pt idx="494">
                  <c:v>116.55092420695772</c:v>
                </c:pt>
                <c:pt idx="495">
                  <c:v>116.5561119821608</c:v>
                </c:pt>
                <c:pt idx="496">
                  <c:v>116.56016337008258</c:v>
                </c:pt>
                <c:pt idx="497">
                  <c:v>116.56307833122322</c:v>
                </c:pt>
                <c:pt idx="498">
                  <c:v>116.56485683716276</c:v>
                </c:pt>
                <c:pt idx="499">
                  <c:v>116.56549887056129</c:v>
                </c:pt>
                <c:pt idx="500">
                  <c:v>116.56500442515916</c:v>
                </c:pt>
                <c:pt idx="501">
                  <c:v>116.56337350577707</c:v>
                </c:pt>
                <c:pt idx="502">
                  <c:v>116.56060612831598</c:v>
                </c:pt>
                <c:pt idx="503">
                  <c:v>116.55670231975702</c:v>
                </c:pt>
                <c:pt idx="504">
                  <c:v>116.55166211816116</c:v>
                </c:pt>
                <c:pt idx="505">
                  <c:v>116.54548557266885</c:v>
                </c:pt>
                <c:pt idx="506">
                  <c:v>116.53817274349954</c:v>
                </c:pt>
                <c:pt idx="507">
                  <c:v>116.5297237019512</c:v>
                </c:pt>
                <c:pt idx="508">
                  <c:v>116.52013853039936</c:v>
                </c:pt>
                <c:pt idx="509">
                  <c:v>116.50941732229667</c:v>
                </c:pt>
                <c:pt idx="510">
                  <c:v>116.49756018217168</c:v>
                </c:pt>
                <c:pt idx="511">
                  <c:v>116.48456722562794</c:v>
                </c:pt>
                <c:pt idx="512">
                  <c:v>116.47043857934291</c:v>
                </c:pt>
                <c:pt idx="513">
                  <c:v>116.45517438106667</c:v>
                </c:pt>
                <c:pt idx="514">
                  <c:v>116.43877477962062</c:v>
                </c:pt>
                <c:pt idx="515">
                  <c:v>116.42123993489594</c:v>
                </c:pt>
                <c:pt idx="516">
                  <c:v>116.40257001785214</c:v>
                </c:pt>
                <c:pt idx="517">
                  <c:v>116.38276521051534</c:v>
                </c:pt>
                <c:pt idx="518">
                  <c:v>116.36182570597651</c:v>
                </c:pt>
                <c:pt idx="519">
                  <c:v>116.33975170838956</c:v>
                </c:pt>
                <c:pt idx="520">
                  <c:v>116.31654343296933</c:v>
                </c:pt>
                <c:pt idx="521">
                  <c:v>116.29220110598963</c:v>
                </c:pt>
                <c:pt idx="522">
                  <c:v>116.26672496478085</c:v>
                </c:pt>
                <c:pt idx="523">
                  <c:v>116.24011525772778</c:v>
                </c:pt>
                <c:pt idx="524">
                  <c:v>116.2123722442671</c:v>
                </c:pt>
                <c:pt idx="525">
                  <c:v>116.1834961948849</c:v>
                </c:pt>
                <c:pt idx="526">
                  <c:v>116.15348739111404</c:v>
                </c:pt>
                <c:pt idx="527">
                  <c:v>116.12234612553141</c:v>
                </c:pt>
                <c:pt idx="528">
                  <c:v>116.09007270175503</c:v>
                </c:pt>
                <c:pt idx="529">
                  <c:v>116.05666743444115</c:v>
                </c:pt>
                <c:pt idx="530">
                  <c:v>116.02213064928117</c:v>
                </c:pt>
                <c:pt idx="531">
                  <c:v>115.98646268299839</c:v>
                </c:pt>
                <c:pt idx="532">
                  <c:v>115.94966388334487</c:v>
                </c:pt>
                <c:pt idx="533">
                  <c:v>115.91173460909789</c:v>
                </c:pt>
                <c:pt idx="534">
                  <c:v>115.87267523005653</c:v>
                </c:pt>
                <c:pt idx="535">
                  <c:v>115.83248612703811</c:v>
                </c:pt>
                <c:pt idx="536">
                  <c:v>115.79116769187438</c:v>
                </c:pt>
                <c:pt idx="537">
                  <c:v>115.74872032740771</c:v>
                </c:pt>
                <c:pt idx="538">
                  <c:v>115.70514444748724</c:v>
                </c:pt>
                <c:pt idx="539">
                  <c:v>115.66044047696479</c:v>
                </c:pt>
                <c:pt idx="540">
                  <c:v>115.61460885169072</c:v>
                </c:pt>
                <c:pt idx="541">
                  <c:v>115.56765001850968</c:v>
                </c:pt>
                <c:pt idx="542">
                  <c:v>115.5195644352563</c:v>
                </c:pt>
                <c:pt idx="543">
                  <c:v>115.47035257075062</c:v>
                </c:pt>
                <c:pt idx="544">
                  <c:v>115.42001490479363</c:v>
                </c:pt>
                <c:pt idx="545">
                  <c:v>115.36855192816255</c:v>
                </c:pt>
                <c:pt idx="546">
                  <c:v>115.31596414260602</c:v>
                </c:pt>
                <c:pt idx="547">
                  <c:v>115.26225206083926</c:v>
                </c:pt>
                <c:pt idx="548">
                  <c:v>115.20741620653899</c:v>
                </c:pt>
                <c:pt idx="549">
                  <c:v>115.15145711433844</c:v>
                </c:pt>
                <c:pt idx="550">
                  <c:v>115.09437532982207</c:v>
                </c:pt>
                <c:pt idx="551">
                  <c:v>115.03617140952018</c:v>
                </c:pt>
                <c:pt idx="552">
                  <c:v>114.97684592090364</c:v>
                </c:pt>
                <c:pt idx="553">
                  <c:v>114.91639944237824</c:v>
                </c:pt>
                <c:pt idx="554">
                  <c:v>114.85483256327909</c:v>
                </c:pt>
                <c:pt idx="555">
                  <c:v>114.79214588386486</c:v>
                </c:pt>
                <c:pt idx="556">
                  <c:v>114.72834001531201</c:v>
                </c:pt>
                <c:pt idx="557">
                  <c:v>114.66341557970864</c:v>
                </c:pt>
                <c:pt idx="558">
                  <c:v>114.5973732100486</c:v>
                </c:pt>
                <c:pt idx="559">
                  <c:v>114.53021355022533</c:v>
                </c:pt>
                <c:pt idx="560">
                  <c:v>114.46193725502542</c:v>
                </c:pt>
                <c:pt idx="561">
                  <c:v>114.39254499012235</c:v>
                </c:pt>
                <c:pt idx="562">
                  <c:v>114.32203743207</c:v>
                </c:pt>
                <c:pt idx="563">
                  <c:v>114.25041526829597</c:v>
                </c:pt>
                <c:pt idx="564">
                  <c:v>114.177679197095</c:v>
                </c:pt>
                <c:pt idx="565">
                  <c:v>114.10382992762206</c:v>
                </c:pt>
                <c:pt idx="566">
                  <c:v>114.02886817988544</c:v>
                </c:pt>
                <c:pt idx="567">
                  <c:v>113.95279468473981</c:v>
                </c:pt>
                <c:pt idx="568">
                  <c:v>113.87561018387905</c:v>
                </c:pt>
                <c:pt idx="569">
                  <c:v>113.79731542982897</c:v>
                </c:pt>
                <c:pt idx="570">
                  <c:v>113.71791118594003</c:v>
                </c:pt>
                <c:pt idx="571">
                  <c:v>113.6373982263799</c:v>
                </c:pt>
                <c:pt idx="572">
                  <c:v>113.5557773361259</c:v>
                </c:pt>
                <c:pt idx="573">
                  <c:v>113.47304931095731</c:v>
                </c:pt>
                <c:pt idx="574">
                  <c:v>113.38921495744772</c:v>
                </c:pt>
                <c:pt idx="575">
                  <c:v>113.30427509295697</c:v>
                </c:pt>
                <c:pt idx="576">
                  <c:v>113.21823054562341</c:v>
                </c:pt>
                <c:pt idx="577">
                  <c:v>113.13108215435568</c:v>
                </c:pt>
                <c:pt idx="578">
                  <c:v>113.04283076882456</c:v>
                </c:pt>
                <c:pt idx="579">
                  <c:v>112.95347724945469</c:v>
                </c:pt>
                <c:pt idx="580">
                  <c:v>112.86302246741622</c:v>
                </c:pt>
                <c:pt idx="581">
                  <c:v>112.77146730461625</c:v>
                </c:pt>
                <c:pt idx="582">
                  <c:v>112.67881265369026</c:v>
                </c:pt>
                <c:pt idx="583">
                  <c:v>112.58505941799345</c:v>
                </c:pt>
                <c:pt idx="584">
                  <c:v>112.49020851159186</c:v>
                </c:pt>
                <c:pt idx="585">
                  <c:v>112.39426085925346</c:v>
                </c:pt>
                <c:pt idx="586">
                  <c:v>112.29721739643928</c:v>
                </c:pt>
                <c:pt idx="587">
                  <c:v>112.19907906929403</c:v>
                </c:pt>
                <c:pt idx="588">
                  <c:v>112.09984683463712</c:v>
                </c:pt>
                <c:pt idx="589">
                  <c:v>111.9995216599532</c:v>
                </c:pt>
                <c:pt idx="590">
                  <c:v>111.89810452338277</c:v>
                </c:pt>
                <c:pt idx="591">
                  <c:v>111.7955964137126</c:v>
                </c:pt>
                <c:pt idx="592">
                  <c:v>111.69199833036615</c:v>
                </c:pt>
                <c:pt idx="593">
                  <c:v>111.58731128339382</c:v>
                </c:pt>
                <c:pt idx="594">
                  <c:v>111.48153629346301</c:v>
                </c:pt>
                <c:pt idx="595">
                  <c:v>111.37467439184832</c:v>
                </c:pt>
                <c:pt idx="596">
                  <c:v>111.26672662042135</c:v>
                </c:pt>
                <c:pt idx="597">
                  <c:v>111.15769403164063</c:v>
                </c:pt>
                <c:pt idx="598">
                  <c:v>111.04757768854134</c:v>
                </c:pt>
                <c:pt idx="599">
                  <c:v>110.93637866472497</c:v>
                </c:pt>
                <c:pt idx="600">
                  <c:v>110.82409804434874</c:v>
                </c:pt>
                <c:pt idx="601">
                  <c:v>110.71073692211522</c:v>
                </c:pt>
                <c:pt idx="602">
                  <c:v>110.59629640326143</c:v>
                </c:pt>
                <c:pt idx="603">
                  <c:v>110.48077760354832</c:v>
                </c:pt>
                <c:pt idx="604">
                  <c:v>110.36418164924963</c:v>
                </c:pt>
                <c:pt idx="605">
                  <c:v>110.24650967714111</c:v>
                </c:pt>
                <c:pt idx="606">
                  <c:v>110.12776283448936</c:v>
                </c:pt>
                <c:pt idx="607">
                  <c:v>110.00794227904062</c:v>
                </c:pt>
                <c:pt idx="608">
                  <c:v>109.88704917900951</c:v>
                </c:pt>
                <c:pt idx="609">
                  <c:v>109.76508471306768</c:v>
                </c:pt>
                <c:pt idx="610">
                  <c:v>109.6420500703322</c:v>
                </c:pt>
                <c:pt idx="611">
                  <c:v>109.51794645035413</c:v>
                </c:pt>
                <c:pt idx="612">
                  <c:v>109.39277506310668</c:v>
                </c:pt>
                <c:pt idx="613">
                  <c:v>109.26653712897354</c:v>
                </c:pt>
                <c:pt idx="614">
                  <c:v>109.13923387873677</c:v>
                </c:pt>
                <c:pt idx="615">
                  <c:v>109.01086655356514</c:v>
                </c:pt>
                <c:pt idx="616">
                  <c:v>108.88143640500166</c:v>
                </c:pt>
                <c:pt idx="617">
                  <c:v>108.75094469495166</c:v>
                </c:pt>
                <c:pt idx="618">
                  <c:v>108.61939269567031</c:v>
                </c:pt>
                <c:pt idx="619">
                  <c:v>108.48678168975036</c:v>
                </c:pt>
                <c:pt idx="620">
                  <c:v>108.35311297010951</c:v>
                </c:pt>
                <c:pt idx="621">
                  <c:v>108.21838783997779</c:v>
                </c:pt>
                <c:pt idx="622">
                  <c:v>108.08260761288503</c:v>
                </c:pt>
                <c:pt idx="623">
                  <c:v>107.9457736126479</c:v>
                </c:pt>
                <c:pt idx="624">
                  <c:v>107.80788717335703</c:v>
                </c:pt>
                <c:pt idx="625">
                  <c:v>107.668949639364</c:v>
                </c:pt>
                <c:pt idx="626">
                  <c:v>107.52896236526827</c:v>
                </c:pt>
                <c:pt idx="627">
                  <c:v>107.387926715904</c:v>
                </c:pt>
                <c:pt idx="628">
                  <c:v>107.2458440663266</c:v>
                </c:pt>
                <c:pt idx="629">
                  <c:v>107.10271580179949</c:v>
                </c:pt>
                <c:pt idx="630">
                  <c:v>106.9585433177805</c:v>
                </c:pt>
                <c:pt idx="631">
                  <c:v>106.8133280199083</c:v>
                </c:pt>
                <c:pt idx="632">
                  <c:v>106.66707132398865</c:v>
                </c:pt>
                <c:pt idx="633">
                  <c:v>106.5197746559807</c:v>
                </c:pt>
                <c:pt idx="634">
                  <c:v>106.37143945198292</c:v>
                </c:pt>
                <c:pt idx="635">
                  <c:v>106.22206715821929</c:v>
                </c:pt>
                <c:pt idx="636">
                  <c:v>106.07165923102501</c:v>
                </c:pt>
                <c:pt idx="637">
                  <c:v>105.92021713683251</c:v>
                </c:pt>
                <c:pt idx="638">
                  <c:v>105.76774235215694</c:v>
                </c:pt>
                <c:pt idx="639">
                  <c:v>105.61423636358194</c:v>
                </c:pt>
                <c:pt idx="640">
                  <c:v>105.459700667745</c:v>
                </c:pt>
                <c:pt idx="641">
                  <c:v>105.30413677132304</c:v>
                </c:pt>
                <c:pt idx="642">
                  <c:v>105.14754619101763</c:v>
                </c:pt>
                <c:pt idx="643">
                  <c:v>104.98993045354007</c:v>
                </c:pt>
                <c:pt idx="644">
                  <c:v>104.83129109559681</c:v>
                </c:pt>
                <c:pt idx="645">
                  <c:v>104.67162966387414</c:v>
                </c:pt>
                <c:pt idx="646">
                  <c:v>104.51094771502339</c:v>
                </c:pt>
                <c:pt idx="647">
                  <c:v>104.34924681564554</c:v>
                </c:pt>
                <c:pt idx="648">
                  <c:v>104.18652854227611</c:v>
                </c:pt>
                <c:pt idx="649">
                  <c:v>104.02279448136962</c:v>
                </c:pt>
                <c:pt idx="650">
                  <c:v>103.85804622928427</c:v>
                </c:pt>
                <c:pt idx="651">
                  <c:v>103.69228539226631</c:v>
                </c:pt>
                <c:pt idx="652">
                  <c:v>103.52551358643441</c:v>
                </c:pt>
                <c:pt idx="653">
                  <c:v>103.35773243776391</c:v>
                </c:pt>
                <c:pt idx="654">
                  <c:v>103.18894358207082</c:v>
                </c:pt>
                <c:pt idx="655">
                  <c:v>103.01914866499614</c:v>
                </c:pt>
                <c:pt idx="656">
                  <c:v>102.84834934198955</c:v>
                </c:pt>
                <c:pt idx="657">
                  <c:v>102.67654727829344</c:v>
                </c:pt>
                <c:pt idx="658">
                  <c:v>102.50374414892667</c:v>
                </c:pt>
                <c:pt idx="659">
                  <c:v>102.32994163866809</c:v>
                </c:pt>
                <c:pt idx="660">
                  <c:v>102.1551414420403</c:v>
                </c:pt>
                <c:pt idx="661">
                  <c:v>101.97934526329303</c:v>
                </c:pt>
                <c:pt idx="662">
                  <c:v>101.80255481638643</c:v>
                </c:pt>
                <c:pt idx="663">
                  <c:v>101.62477182497467</c:v>
                </c:pt>
                <c:pt idx="664">
                  <c:v>101.44599802238874</c:v>
                </c:pt>
                <c:pt idx="665">
                  <c:v>101.26623515161987</c:v>
                </c:pt>
                <c:pt idx="666">
                  <c:v>101.08548496530233</c:v>
                </c:pt>
                <c:pt idx="667">
                  <c:v>100.90374922569647</c:v>
                </c:pt>
                <c:pt idx="668">
                  <c:v>100.72102970467148</c:v>
                </c:pt>
                <c:pt idx="669">
                  <c:v>100.53732818368809</c:v>
                </c:pt>
                <c:pt idx="670">
                  <c:v>100.3526464537813</c:v>
                </c:pt>
                <c:pt idx="671">
                  <c:v>100.1669863155428</c:v>
                </c:pt>
                <c:pt idx="672">
                  <c:v>99.980349579103489</c:v>
                </c:pt>
                <c:pt idx="673">
                  <c:v>99.792738064115809</c:v>
                </c:pt>
                <c:pt idx="674">
                  <c:v>99.604153599736009</c:v>
                </c:pt>
                <c:pt idx="675">
                  <c:v>99.41459802460632</c:v>
                </c:pt>
                <c:pt idx="676">
                  <c:v>99.224073186836904</c:v>
                </c:pt>
                <c:pt idx="677">
                  <c:v>99.032580943988094</c:v>
                </c:pt>
                <c:pt idx="678">
                  <c:v>98.84012316305207</c:v>
                </c:pt>
                <c:pt idx="679">
                  <c:v>98.646701720434663</c:v>
                </c:pt>
                <c:pt idx="680">
                  <c:v>98.452318501937228</c:v>
                </c:pt>
                <c:pt idx="681">
                  <c:v>98.256975402738064</c:v>
                </c:pt>
                <c:pt idx="682">
                  <c:v>98.060674327374073</c:v>
                </c:pt>
                <c:pt idx="683">
                  <c:v>97.863417189722057</c:v>
                </c:pt>
                <c:pt idx="684">
                  <c:v>97.665205912980241</c:v>
                </c:pt>
                <c:pt idx="685">
                  <c:v>97.466042429649377</c:v>
                </c:pt>
                <c:pt idx="686">
                  <c:v>97.265928681513913</c:v>
                </c:pt>
                <c:pt idx="687">
                  <c:v>97.064866619623189</c:v>
                </c:pt>
                <c:pt idx="688">
                  <c:v>96.862858204272172</c:v>
                </c:pt>
                <c:pt idx="689">
                  <c:v>96.659905404982624</c:v>
                </c:pt>
                <c:pt idx="690">
                  <c:v>96.456010200483774</c:v>
                </c:pt>
                <c:pt idx="691">
                  <c:v>96.251174578692883</c:v>
                </c:pt>
                <c:pt idx="692">
                  <c:v>96.045400536696121</c:v>
                </c:pt>
                <c:pt idx="693">
                  <c:v>95.838690080728966</c:v>
                </c:pt>
                <c:pt idx="694">
                  <c:v>95.631045226156616</c:v>
                </c:pt>
                <c:pt idx="695">
                  <c:v>95.422467997454405</c:v>
                </c:pt>
                <c:pt idx="696">
                  <c:v>95.212960428187955</c:v>
                </c:pt>
                <c:pt idx="697">
                  <c:v>95.002524560993535</c:v>
                </c:pt>
                <c:pt idx="698">
                  <c:v>94.791162447558023</c:v>
                </c:pt>
                <c:pt idx="699">
                  <c:v>94.57887614859888</c:v>
                </c:pt>
                <c:pt idx="700">
                  <c:v>94.36566773384412</c:v>
                </c:pt>
                <c:pt idx="701">
                  <c:v>94.151539282012109</c:v>
                </c:pt>
                <c:pt idx="702">
                  <c:v>93.936492880791292</c:v>
                </c:pt>
                <c:pt idx="703">
                  <c:v>93.720530626819837</c:v>
                </c:pt>
                <c:pt idx="704">
                  <c:v>93.503654625665277</c:v>
                </c:pt>
                <c:pt idx="705">
                  <c:v>93.285866991803857</c:v>
                </c:pt>
                <c:pt idx="706">
                  <c:v>93.067169848599889</c:v>
                </c:pt>
                <c:pt idx="707">
                  <c:v>92.84756532828527</c:v>
                </c:pt>
                <c:pt idx="708">
                  <c:v>92.627055571938484</c:v>
                </c:pt>
                <c:pt idx="709">
                  <c:v>92.405642729463707</c:v>
                </c:pt>
                <c:pt idx="710">
                  <c:v>92.183328959570119</c:v>
                </c:pt>
                <c:pt idx="711">
                  <c:v>91.960116429750556</c:v>
                </c:pt>
                <c:pt idx="712">
                  <c:v>91.73600731626054</c:v>
                </c:pt>
                <c:pt idx="713">
                  <c:v>91.51100380409693</c:v>
                </c:pt>
                <c:pt idx="714">
                  <c:v>91.285108086976834</c:v>
                </c:pt>
                <c:pt idx="715">
                  <c:v>91.058322367316023</c:v>
                </c:pt>
                <c:pt idx="716">
                  <c:v>90.830648856207489</c:v>
                </c:pt>
                <c:pt idx="717">
                  <c:v>90.602089773399996</c:v>
                </c:pt>
                <c:pt idx="718">
                  <c:v>90.372647347276384</c:v>
                </c:pt>
                <c:pt idx="719">
                  <c:v>90.142323814831727</c:v>
                </c:pt>
                <c:pt idx="720">
                  <c:v>89.911121421651657</c:v>
                </c:pt>
                <c:pt idx="721">
                  <c:v>89.679042421890514</c:v>
                </c:pt>
                <c:pt idx="722">
                  <c:v>89.446089078249216</c:v>
                </c:pt>
                <c:pt idx="723">
                  <c:v>89.212263661953259</c:v>
                </c:pt>
                <c:pt idx="724">
                  <c:v>88.977568452730651</c:v>
                </c:pt>
                <c:pt idx="725">
                  <c:v>88.742005738789601</c:v>
                </c:pt>
                <c:pt idx="726">
                  <c:v>88.505577816796176</c:v>
                </c:pt>
                <c:pt idx="727">
                  <c:v>88.268286991851994</c:v>
                </c:pt>
                <c:pt idx="728">
                  <c:v>88.030135577471796</c:v>
                </c:pt>
                <c:pt idx="729">
                  <c:v>87.791125895560725</c:v>
                </c:pt>
                <c:pt idx="730">
                  <c:v>87.55126027639173</c:v>
                </c:pt>
                <c:pt idx="731">
                  <c:v>87.310541058583041</c:v>
                </c:pt>
                <c:pt idx="732">
                  <c:v>87.068970589075164</c:v>
                </c:pt>
                <c:pt idx="733">
                  <c:v>86.826551223107899</c:v>
                </c:pt>
                <c:pt idx="734">
                  <c:v>86.583285324197732</c:v>
                </c:pt>
                <c:pt idx="735">
                  <c:v>86.339175264114587</c:v>
                </c:pt>
                <c:pt idx="736">
                  <c:v>86.094223422858533</c:v>
                </c:pt>
                <c:pt idx="737">
                  <c:v>85.848432188636934</c:v>
                </c:pt>
                <c:pt idx="738">
                  <c:v>85.601803957840886</c:v>
                </c:pt>
                <c:pt idx="739">
                  <c:v>85.354341135022054</c:v>
                </c:pt>
                <c:pt idx="740">
                  <c:v>85.106046132868968</c:v>
                </c:pt>
                <c:pt idx="741">
                  <c:v>84.856921372183734</c:v>
                </c:pt>
                <c:pt idx="742">
                  <c:v>84.606969281858454</c:v>
                </c:pt>
                <c:pt idx="743">
                  <c:v>84.356192298851269</c:v>
                </c:pt>
                <c:pt idx="744">
                  <c:v>84.104592868162939</c:v>
                </c:pt>
                <c:pt idx="745">
                  <c:v>83.852173442812727</c:v>
                </c:pt>
                <c:pt idx="746">
                  <c:v>83.598936483814683</c:v>
                </c:pt>
                <c:pt idx="747">
                  <c:v>83.344884460153452</c:v>
                </c:pt>
                <c:pt idx="748">
                  <c:v>83.09001984876042</c:v>
                </c:pt>
                <c:pt idx="749">
                  <c:v>82.834345134489482</c:v>
                </c:pt>
                <c:pt idx="750">
                  <c:v>82.577862810092682</c:v>
                </c:pt>
                <c:pt idx="751">
                  <c:v>82.320575376196089</c:v>
                </c:pt>
                <c:pt idx="752">
                  <c:v>82.062485341275377</c:v>
                </c:pt>
                <c:pt idx="753">
                  <c:v>81.803595221631312</c:v>
                </c:pt>
                <c:pt idx="754">
                  <c:v>81.543907541365186</c:v>
                </c:pt>
                <c:pt idx="755">
                  <c:v>81.283424832354342</c:v>
                </c:pt>
                <c:pt idx="756">
                  <c:v>81.022149634227446</c:v>
                </c:pt>
                <c:pt idx="757">
                  <c:v>80.76008449433958</c:v>
                </c:pt>
                <c:pt idx="758">
                  <c:v>80.497231967747638</c:v>
                </c:pt>
                <c:pt idx="759">
                  <c:v>80.233594617185247</c:v>
                </c:pt>
                <c:pt idx="760">
                  <c:v>79.969175013037784</c:v>
                </c:pt>
                <c:pt idx="761">
                  <c:v>79.703975733317463</c:v>
                </c:pt>
                <c:pt idx="762">
                  <c:v>79.437999363638042</c:v>
                </c:pt>
                <c:pt idx="763">
                  <c:v>79.171248497189737</c:v>
                </c:pt>
                <c:pt idx="764">
                  <c:v>78.903725734713746</c:v>
                </c:pt>
                <c:pt idx="765">
                  <c:v>78.635433684477164</c:v>
                </c:pt>
                <c:pt idx="766">
                  <c:v>78.366374962247349</c:v>
                </c:pt>
                <c:pt idx="767">
                  <c:v>78.096552191266454</c:v>
                </c:pt>
                <c:pt idx="768">
                  <c:v>77.825968002225935</c:v>
                </c:pt>
                <c:pt idx="769">
                  <c:v>77.554625033240811</c:v>
                </c:pt>
                <c:pt idx="770">
                  <c:v>77.282525929824075</c:v>
                </c:pt>
                <c:pt idx="771">
                  <c:v>77.009673344860573</c:v>
                </c:pt>
                <c:pt idx="772">
                  <c:v>76.736069938581579</c:v>
                </c:pt>
                <c:pt idx="773">
                  <c:v>76.461718378538649</c:v>
                </c:pt>
                <c:pt idx="774">
                  <c:v>76.186621339577471</c:v>
                </c:pt>
                <c:pt idx="775">
                  <c:v>75.910781503812061</c:v>
                </c:pt>
                <c:pt idx="776">
                  <c:v>75.634201560598427</c:v>
                </c:pt>
                <c:pt idx="777">
                  <c:v>75.356884206508411</c:v>
                </c:pt>
                <c:pt idx="778">
                  <c:v>75.07883214530338</c:v>
                </c:pt>
                <c:pt idx="779">
                  <c:v>74.800048087907896</c:v>
                </c:pt>
                <c:pt idx="780">
                  <c:v>74.520534752383298</c:v>
                </c:pt>
                <c:pt idx="781">
                  <c:v>74.240294863901056</c:v>
                </c:pt>
                <c:pt idx="782">
                  <c:v>73.959331154716423</c:v>
                </c:pt>
                <c:pt idx="783">
                  <c:v>73.677646364141722</c:v>
                </c:pt>
                <c:pt idx="784">
                  <c:v>73.395243238519399</c:v>
                </c:pt>
                <c:pt idx="785">
                  <c:v>73.112124531195633</c:v>
                </c:pt>
                <c:pt idx="786">
                  <c:v>72.828293002493282</c:v>
                </c:pt>
                <c:pt idx="787">
                  <c:v>72.543751419685037</c:v>
                </c:pt>
                <c:pt idx="788">
                  <c:v>72.258502556966235</c:v>
                </c:pt>
                <c:pt idx="789">
                  <c:v>71.972549195428172</c:v>
                </c:pt>
                <c:pt idx="790">
                  <c:v>71.685894123030721</c:v>
                </c:pt>
                <c:pt idx="791">
                  <c:v>71.398540134575185</c:v>
                </c:pt>
                <c:pt idx="792">
                  <c:v>71.110490031677145</c:v>
                </c:pt>
                <c:pt idx="793">
                  <c:v>70.821746622739084</c:v>
                </c:pt>
                <c:pt idx="794">
                  <c:v>70.532312722923038</c:v>
                </c:pt>
                <c:pt idx="795">
                  <c:v>70.242191154123006</c:v>
                </c:pt>
                <c:pt idx="796">
                  <c:v>69.951384744937698</c:v>
                </c:pt>
                <c:pt idx="797">
                  <c:v>69.659896330642823</c:v>
                </c:pt>
                <c:pt idx="798">
                  <c:v>69.367728753163178</c:v>
                </c:pt>
                <c:pt idx="799">
                  <c:v>69.074884861045504</c:v>
                </c:pt>
                <c:pt idx="800">
                  <c:v>68.781367509430297</c:v>
                </c:pt>
                <c:pt idx="801">
                  <c:v>68.487179560024003</c:v>
                </c:pt>
                <c:pt idx="802">
                  <c:v>68.192323881071317</c:v>
                </c:pt>
                <c:pt idx="803">
                  <c:v>67.896803347327037</c:v>
                </c:pt>
                <c:pt idx="804">
                  <c:v>67.600620840028157</c:v>
                </c:pt>
                <c:pt idx="805">
                  <c:v>67.303779246865574</c:v>
                </c:pt>
                <c:pt idx="806">
                  <c:v>67.00628146195622</c:v>
                </c:pt>
                <c:pt idx="807">
                  <c:v>66.70813038581467</c:v>
                </c:pt>
                <c:pt idx="808">
                  <c:v>66.409328925324814</c:v>
                </c:pt>
                <c:pt idx="809">
                  <c:v>66.109879993711715</c:v>
                </c:pt>
                <c:pt idx="810">
                  <c:v>65.809786510512936</c:v>
                </c:pt>
                <c:pt idx="811">
                  <c:v>65.509051401550408</c:v>
                </c:pt>
                <c:pt idx="812">
                  <c:v>65.207677598901554</c:v>
                </c:pt>
                <c:pt idx="813">
                  <c:v>64.905668040870964</c:v>
                </c:pt>
                <c:pt idx="814">
                  <c:v>64.603025671961674</c:v>
                </c:pt>
                <c:pt idx="815">
                  <c:v>64.29975344284631</c:v>
                </c:pt>
                <c:pt idx="816">
                  <c:v>63.995854310338586</c:v>
                </c:pt>
                <c:pt idx="817">
                  <c:v>63.691331237364317</c:v>
                </c:pt>
                <c:pt idx="818">
                  <c:v>63.386187192932411</c:v>
                </c:pt>
                <c:pt idx="819">
                  <c:v>63.080425152106251</c:v>
                </c:pt>
                <c:pt idx="820">
                  <c:v>62.774048095974379</c:v>
                </c:pt>
                <c:pt idx="821">
                  <c:v>62.467059011621693</c:v>
                </c:pt>
                <c:pt idx="822">
                  <c:v>62.159460892099915</c:v>
                </c:pt>
                <c:pt idx="823">
                  <c:v>61.851256736398909</c:v>
                </c:pt>
                <c:pt idx="824">
                  <c:v>61.542449549417213</c:v>
                </c:pt>
                <c:pt idx="825">
                  <c:v>61.233042341932574</c:v>
                </c:pt>
                <c:pt idx="826">
                  <c:v>60.923038130572891</c:v>
                </c:pt>
                <c:pt idx="827">
                  <c:v>60.61243993778664</c:v>
                </c:pt>
                <c:pt idx="828">
                  <c:v>60.301250791813501</c:v>
                </c:pt>
                <c:pt idx="829">
                  <c:v>59.989473726654609</c:v>
                </c:pt>
                <c:pt idx="830">
                  <c:v>59.677111782043269</c:v>
                </c:pt>
                <c:pt idx="831">
                  <c:v>59.364168003415202</c:v>
                </c:pt>
                <c:pt idx="832">
                  <c:v>59.050645441878714</c:v>
                </c:pt>
                <c:pt idx="833">
                  <c:v>58.736547154185153</c:v>
                </c:pt>
                <c:pt idx="834">
                  <c:v>58.421876202699146</c:v>
                </c:pt>
                <c:pt idx="835">
                  <c:v>58.106635655368287</c:v>
                </c:pt>
                <c:pt idx="836">
                  <c:v>57.790828585693852</c:v>
                </c:pt>
                <c:pt idx="837">
                  <c:v>57.474458072700457</c:v>
                </c:pt>
                <c:pt idx="838">
                  <c:v>57.157527200906166</c:v>
                </c:pt>
                <c:pt idx="839">
                  <c:v>56.84003906029222</c:v>
                </c:pt>
                <c:pt idx="840">
                  <c:v>56.521996746273231</c:v>
                </c:pt>
                <c:pt idx="841">
                  <c:v>56.203403359666815</c:v>
                </c:pt>
                <c:pt idx="842">
                  <c:v>55.884262006663249</c:v>
                </c:pt>
                <c:pt idx="843">
                  <c:v>55.564575798795452</c:v>
                </c:pt>
                <c:pt idx="844">
                  <c:v>55.244347852908476</c:v>
                </c:pt>
                <c:pt idx="845">
                  <c:v>54.92358129112921</c:v>
                </c:pt>
                <c:pt idx="846">
                  <c:v>54.60227924083572</c:v>
                </c:pt>
                <c:pt idx="847">
                  <c:v>54.280444834627097</c:v>
                </c:pt>
                <c:pt idx="848">
                  <c:v>53.958081210292775</c:v>
                </c:pt>
                <c:pt idx="849">
                  <c:v>53.635191510781617</c:v>
                </c:pt>
                <c:pt idx="850">
                  <c:v>53.311778884171872</c:v>
                </c:pt>
                <c:pt idx="851">
                  <c:v>52.987846483640041</c:v>
                </c:pt>
                <c:pt idx="852">
                  <c:v>52.663397467430336</c:v>
                </c:pt>
                <c:pt idx="853">
                  <c:v>52.338434998823672</c:v>
                </c:pt>
                <c:pt idx="854">
                  <c:v>52.012962246107115</c:v>
                </c:pt>
                <c:pt idx="855">
                  <c:v>51.686982382542851</c:v>
                </c:pt>
                <c:pt idx="856">
                  <c:v>51.360498586337087</c:v>
                </c:pt>
                <c:pt idx="857">
                  <c:v>51.033514040609376</c:v>
                </c:pt>
                <c:pt idx="858">
                  <c:v>50.706031933361444</c:v>
                </c:pt>
                <c:pt idx="859">
                  <c:v>50.378055457445925</c:v>
                </c:pt>
                <c:pt idx="860">
                  <c:v>50.049587810535598</c:v>
                </c:pt>
                <c:pt idx="861">
                  <c:v>49.720632195091831</c:v>
                </c:pt>
                <c:pt idx="862">
                  <c:v>49.391191818333731</c:v>
                </c:pt>
                <c:pt idx="863">
                  <c:v>49.061269892206468</c:v>
                </c:pt>
                <c:pt idx="864">
                  <c:v>48.730869633350345</c:v>
                </c:pt>
                <c:pt idx="865">
                  <c:v>48.39999426306926</c:v>
                </c:pt>
                <c:pt idx="866">
                  <c:v>48.068647007299148</c:v>
                </c:pt>
                <c:pt idx="867">
                  <c:v>47.73683109657685</c:v>
                </c:pt>
                <c:pt idx="868">
                  <c:v>47.404549766008401</c:v>
                </c:pt>
                <c:pt idx="869">
                  <c:v>47.07180625523759</c:v>
                </c:pt>
                <c:pt idx="870">
                  <c:v>46.738603808414126</c:v>
                </c:pt>
                <c:pt idx="871">
                  <c:v>46.404945674162455</c:v>
                </c:pt>
                <c:pt idx="872">
                  <c:v>46.070835105549811</c:v>
                </c:pt>
                <c:pt idx="873">
                  <c:v>45.736275360054258</c:v>
                </c:pt>
                <c:pt idx="874">
                  <c:v>45.401269699533493</c:v>
                </c:pt>
                <c:pt idx="875">
                  <c:v>45.065821390192703</c:v>
                </c:pt>
                <c:pt idx="876">
                  <c:v>44.729933702552621</c:v>
                </c:pt>
                <c:pt idx="877">
                  <c:v>44.39360991141794</c:v>
                </c:pt>
                <c:pt idx="878">
                  <c:v>44.056853295845173</c:v>
                </c:pt>
                <c:pt idx="879">
                  <c:v>43.719667139110797</c:v>
                </c:pt>
                <c:pt idx="880">
                  <c:v>43.382054728679037</c:v>
                </c:pt>
                <c:pt idx="881">
                  <c:v>43.044019356170111</c:v>
                </c:pt>
                <c:pt idx="882">
                  <c:v>42.705564317327998</c:v>
                </c:pt>
                <c:pt idx="883">
                  <c:v>42.366692911988132</c:v>
                </c:pt>
                <c:pt idx="884">
                  <c:v>42.027408444045577</c:v>
                </c:pt>
                <c:pt idx="885">
                  <c:v>41.687714221422546</c:v>
                </c:pt>
                <c:pt idx="886">
                  <c:v>41.347613556036379</c:v>
                </c:pt>
                <c:pt idx="887">
                  <c:v>41.007109763766771</c:v>
                </c:pt>
                <c:pt idx="888">
                  <c:v>40.666206164424096</c:v>
                </c:pt>
                <c:pt idx="889">
                  <c:v>40.324906081716712</c:v>
                </c:pt>
                <c:pt idx="890">
                  <c:v>39.983212843218375</c:v>
                </c:pt>
                <c:pt idx="891">
                  <c:v>39.641129780336165</c:v>
                </c:pt>
                <c:pt idx="892">
                  <c:v>39.298660228277775</c:v>
                </c:pt>
                <c:pt idx="893">
                  <c:v>38.9558075260191</c:v>
                </c:pt>
                <c:pt idx="894">
                  <c:v>38.612575016271499</c:v>
                </c:pt>
                <c:pt idx="895">
                  <c:v>38.268966045449488</c:v>
                </c:pt>
                <c:pt idx="896">
                  <c:v>37.924983963637949</c:v>
                </c:pt>
                <c:pt idx="897">
                  <c:v>37.580632124559351</c:v>
                </c:pt>
                <c:pt idx="898">
                  <c:v>37.235913885541336</c:v>
                </c:pt>
                <c:pt idx="899">
                  <c:v>36.89083260748388</c:v>
                </c:pt>
                <c:pt idx="900">
                  <c:v>36.545391654826176</c:v>
                </c:pt>
                <c:pt idx="901">
                  <c:v>36.199594395514445</c:v>
                </c:pt>
                <c:pt idx="902">
                  <c:v>35.853444200968703</c:v>
                </c:pt>
                <c:pt idx="903">
                  <c:v>35.506944446049992</c:v>
                </c:pt>
                <c:pt idx="904">
                  <c:v>35.16009850902735</c:v>
                </c:pt>
                <c:pt idx="905">
                  <c:v>34.812909771545129</c:v>
                </c:pt>
                <c:pt idx="906">
                  <c:v>34.46538161858988</c:v>
                </c:pt>
                <c:pt idx="907">
                  <c:v>34.117517438457192</c:v>
                </c:pt>
                <c:pt idx="908">
                  <c:v>33.769320622718972</c:v>
                </c:pt>
                <c:pt idx="909">
                  <c:v>33.420794566190203</c:v>
                </c:pt>
                <c:pt idx="910">
                  <c:v>33.071942666895872</c:v>
                </c:pt>
                <c:pt idx="911">
                  <c:v>32.72276832603778</c:v>
                </c:pt>
                <c:pt idx="912">
                  <c:v>32.373274947961413</c:v>
                </c:pt>
                <c:pt idx="913">
                  <c:v>32.023465940122911</c:v>
                </c:pt>
                <c:pt idx="914">
                  <c:v>31.673344713055556</c:v>
                </c:pt>
                <c:pt idx="915">
                  <c:v>31.322914680336758</c:v>
                </c:pt>
                <c:pt idx="916">
                  <c:v>30.972179258554753</c:v>
                </c:pt>
                <c:pt idx="917">
                  <c:v>30.62114186727505</c:v>
                </c:pt>
                <c:pt idx="918">
                  <c:v>30.269805929007426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68-D140-98E5-84AD86B0516E}"/>
            </c:ext>
          </c:extLst>
        </c:ser>
        <c:ser>
          <c:idx val="7"/>
          <c:order val="7"/>
          <c:tx>
            <c:strRef>
              <c:f>Alpha!$K$31</c:f>
              <c:strCache>
                <c:ptCount val="1"/>
                <c:pt idx="0">
                  <c:v>5.6 MeV, 30deg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Alpha!$K$32:$K$950</c:f>
              <c:numCache>
                <c:formatCode>0.00</c:formatCode>
                <c:ptCount val="919"/>
                <c:pt idx="0">
                  <c:v>5.7735025816108794E-2</c:v>
                </c:pt>
                <c:pt idx="1">
                  <c:v>2.8866132776606297</c:v>
                </c:pt>
                <c:pt idx="2">
                  <c:v>3.4638630346430466</c:v>
                </c:pt>
                <c:pt idx="3">
                  <c:v>4.0410730301650748</c:v>
                </c:pt>
                <c:pt idx="4">
                  <c:v>4.6182366384697753</c:v>
                </c:pt>
                <c:pt idx="5">
                  <c:v>5.1953472343336564</c:v>
                </c:pt>
                <c:pt idx="6">
                  <c:v>5.7723981931411972</c:v>
                </c:pt>
                <c:pt idx="7">
                  <c:v>6.3493828909617518</c:v>
                </c:pt>
                <c:pt idx="8">
                  <c:v>6.9262947046249508</c:v>
                </c:pt>
                <c:pt idx="9">
                  <c:v>7.5031270117972433</c:v>
                </c:pt>
                <c:pt idx="10">
                  <c:v>8.0798731910578674</c:v>
                </c:pt>
                <c:pt idx="11">
                  <c:v>8.656526621974546</c:v>
                </c:pt>
                <c:pt idx="12">
                  <c:v>9.2330806851795924</c:v>
                </c:pt>
                <c:pt idx="13">
                  <c:v>9.8095287624461225</c:v>
                </c:pt>
                <c:pt idx="14">
                  <c:v>10.385864236763691</c:v>
                </c:pt>
                <c:pt idx="15">
                  <c:v>10.962080492414689</c:v>
                </c:pt>
                <c:pt idx="16">
                  <c:v>11.538170915049614</c:v>
                </c:pt>
                <c:pt idx="17">
                  <c:v>12.114128891763803</c:v>
                </c:pt>
                <c:pt idx="18">
                  <c:v>12.689947811172578</c:v>
                </c:pt>
                <c:pt idx="19">
                  <c:v>13.265621063487702</c:v>
                </c:pt>
                <c:pt idx="20">
                  <c:v>13.84114204059305</c:v>
                </c:pt>
                <c:pt idx="21">
                  <c:v>14.416504136120293</c:v>
                </c:pt>
                <c:pt idx="22">
                  <c:v>14.991700745525057</c:v>
                </c:pt>
                <c:pt idx="23">
                  <c:v>15.566725266162464</c:v>
                </c:pt>
                <c:pt idx="24">
                  <c:v>16.141571097363123</c:v>
                </c:pt>
                <c:pt idx="25">
                  <c:v>16.716231640508724</c:v>
                </c:pt>
                <c:pt idx="26">
                  <c:v>17.290700299107908</c:v>
                </c:pt>
                <c:pt idx="27">
                  <c:v>17.864970478871996</c:v>
                </c:pt>
                <c:pt idx="28">
                  <c:v>18.439035587790471</c:v>
                </c:pt>
                <c:pt idx="29">
                  <c:v>19.012889036207003</c:v>
                </c:pt>
                <c:pt idx="30">
                  <c:v>19.586524236894803</c:v>
                </c:pt>
                <c:pt idx="31">
                  <c:v>20.159934605132328</c:v>
                </c:pt>
                <c:pt idx="32">
                  <c:v>20.733113558778879</c:v>
                </c:pt>
                <c:pt idx="33">
                  <c:v>21.306054518350209</c:v>
                </c:pt>
                <c:pt idx="34">
                  <c:v>21.878750907093899</c:v>
                </c:pt>
                <c:pt idx="35">
                  <c:v>22.451196151065005</c:v>
                </c:pt>
                <c:pt idx="36">
                  <c:v>23.023383679201462</c:v>
                </c:pt>
                <c:pt idx="37">
                  <c:v>23.595306923399431</c:v>
                </c:pt>
                <c:pt idx="38">
                  <c:v>24.166959318588869</c:v>
                </c:pt>
                <c:pt idx="39">
                  <c:v>24.73833430280872</c:v>
                </c:pt>
                <c:pt idx="40">
                  <c:v>25.309425317282376</c:v>
                </c:pt>
                <c:pt idx="41">
                  <c:v>25.880225806492824</c:v>
                </c:pt>
                <c:pt idx="42">
                  <c:v>26.450729218258036</c:v>
                </c:pt>
                <c:pt idx="43">
                  <c:v>27.020929003806103</c:v>
                </c:pt>
                <c:pt idx="44">
                  <c:v>27.590818617850349</c:v>
                </c:pt>
                <c:pt idx="45">
                  <c:v>28.160391518664674</c:v>
                </c:pt>
                <c:pt idx="46">
                  <c:v>28.729641168158356</c:v>
                </c:pt>
                <c:pt idx="47">
                  <c:v>29.298561031951412</c:v>
                </c:pt>
                <c:pt idx="48">
                  <c:v>29.867144579449288</c:v>
                </c:pt>
                <c:pt idx="49">
                  <c:v>30.435385283918123</c:v>
                </c:pt>
                <c:pt idx="50">
                  <c:v>31.003276622559433</c:v>
                </c:pt>
                <c:pt idx="51">
                  <c:v>31.570812076585121</c:v>
                </c:pt>
                <c:pt idx="52">
                  <c:v>32.137985131292261</c:v>
                </c:pt>
                <c:pt idx="53">
                  <c:v>32.704789276137902</c:v>
                </c:pt>
                <c:pt idx="54">
                  <c:v>33.27121800481374</c:v>
                </c:pt>
                <c:pt idx="55">
                  <c:v>33.837264815320921</c:v>
                </c:pt>
                <c:pt idx="56">
                  <c:v>34.40292321004452</c:v>
                </c:pt>
                <c:pt idx="57">
                  <c:v>34.968186695828287</c:v>
                </c:pt>
                <c:pt idx="58">
                  <c:v>35.533048784049051</c:v>
                </c:pt>
                <c:pt idx="59">
                  <c:v>36.097502990691297</c:v>
                </c:pt>
                <c:pt idx="60">
                  <c:v>36.661542836421546</c:v>
                </c:pt>
                <c:pt idx="61">
                  <c:v>37.225161846662679</c:v>
                </c:pt>
                <c:pt idx="62">
                  <c:v>37.788353551668472</c:v>
                </c:pt>
                <c:pt idx="63">
                  <c:v>38.351111486597517</c:v>
                </c:pt>
                <c:pt idx="64">
                  <c:v>38.913429191587809</c:v>
                </c:pt>
                <c:pt idx="65">
                  <c:v>39.475300211830572</c:v>
                </c:pt>
                <c:pt idx="66">
                  <c:v>40.036718097644552</c:v>
                </c:pt>
                <c:pt idx="67">
                  <c:v>40.597676404550029</c:v>
                </c:pt>
                <c:pt idx="68">
                  <c:v>41.158168693342695</c:v>
                </c:pt>
                <c:pt idx="69">
                  <c:v>41.71818853016768</c:v>
                </c:pt>
                <c:pt idx="70">
                  <c:v>42.277729486593351</c:v>
                </c:pt>
                <c:pt idx="71">
                  <c:v>42.836785139685077</c:v>
                </c:pt>
                <c:pt idx="72">
                  <c:v>43.395349072079071</c:v>
                </c:pt>
                <c:pt idx="73">
                  <c:v>43.953414872055873</c:v>
                </c:pt>
                <c:pt idx="74">
                  <c:v>44.510976133614129</c:v>
                </c:pt>
                <c:pt idx="75">
                  <c:v>45.068026456544047</c:v>
                </c:pt>
                <c:pt idx="76">
                  <c:v>45.624559446500797</c:v>
                </c:pt>
                <c:pt idx="77">
                  <c:v>46.180568715078095</c:v>
                </c:pt>
                <c:pt idx="78">
                  <c:v>46.736047879881305</c:v>
                </c:pt>
                <c:pt idx="79">
                  <c:v>47.290990564600875</c:v>
                </c:pt>
                <c:pt idx="80">
                  <c:v>47.845390399085488</c:v>
                </c:pt>
                <c:pt idx="81">
                  <c:v>48.399241019415143</c:v>
                </c:pt>
                <c:pt idx="82">
                  <c:v>48.952536067974236</c:v>
                </c:pt>
                <c:pt idx="83">
                  <c:v>49.505269193524541</c:v>
                </c:pt>
                <c:pt idx="84">
                  <c:v>50.057434051278094</c:v>
                </c:pt>
                <c:pt idx="85">
                  <c:v>50.609024302970099</c:v>
                </c:pt>
                <c:pt idx="86">
                  <c:v>51.160033616931514</c:v>
                </c:pt>
                <c:pt idx="87">
                  <c:v>51.710455668161963</c:v>
                </c:pt>
                <c:pt idx="88">
                  <c:v>52.260284138402135</c:v>
                </c:pt>
                <c:pt idx="89">
                  <c:v>52.809512716206484</c:v>
                </c:pt>
                <c:pt idx="90">
                  <c:v>53.358135097015463</c:v>
                </c:pt>
                <c:pt idx="91">
                  <c:v>53.90614498322816</c:v>
                </c:pt>
                <c:pt idx="92">
                  <c:v>54.453536084274354</c:v>
                </c:pt>
                <c:pt idx="93">
                  <c:v>55.000302116686846</c:v>
                </c:pt>
                <c:pt idx="94">
                  <c:v>55.546436804173588</c:v>
                </c:pt>
                <c:pt idx="95">
                  <c:v>56.091933877689669</c:v>
                </c:pt>
                <c:pt idx="96">
                  <c:v>56.636787075509304</c:v>
                </c:pt>
                <c:pt idx="97">
                  <c:v>57.180990143297713</c:v>
                </c:pt>
                <c:pt idx="98">
                  <c:v>57.724536834182956</c:v>
                </c:pt>
                <c:pt idx="99">
                  <c:v>58.26742090882756</c:v>
                </c:pt>
                <c:pt idx="100">
                  <c:v>58.809636135500206</c:v>
                </c:pt>
                <c:pt idx="101">
                  <c:v>59.351176290147237</c:v>
                </c:pt>
                <c:pt idx="102">
                  <c:v>59.892035156464061</c:v>
                </c:pt>
                <c:pt idx="103">
                  <c:v>60.432206525966613</c:v>
                </c:pt>
                <c:pt idx="104">
                  <c:v>60.971684198062512</c:v>
                </c:pt>
                <c:pt idx="105">
                  <c:v>61.510461980122344</c:v>
                </c:pt>
                <c:pt idx="106">
                  <c:v>62.048533687550609</c:v>
                </c:pt>
                <c:pt idx="107">
                  <c:v>62.585893143856829</c:v>
                </c:pt>
                <c:pt idx="108">
                  <c:v>63.122534180726426</c:v>
                </c:pt>
                <c:pt idx="109">
                  <c:v>63.658450638091516</c:v>
                </c:pt>
                <c:pt idx="110">
                  <c:v>64.193636364201581</c:v>
                </c:pt>
                <c:pt idx="111">
                  <c:v>64.728085215694122</c:v>
                </c:pt>
                <c:pt idx="112">
                  <c:v>65.261791057665235</c:v>
                </c:pt>
                <c:pt idx="113">
                  <c:v>65.79474776373992</c:v>
                </c:pt>
                <c:pt idx="114">
                  <c:v>66.326949216142438</c:v>
                </c:pt>
                <c:pt idx="115">
                  <c:v>66.858389305766636</c:v>
                </c:pt>
                <c:pt idx="116">
                  <c:v>67.389061932245937</c:v>
                </c:pt>
                <c:pt idx="117">
                  <c:v>67.918961004023416</c:v>
                </c:pt>
                <c:pt idx="118">
                  <c:v>68.448080438421812</c:v>
                </c:pt>
                <c:pt idx="119">
                  <c:v>68.976414161713137</c:v>
                </c:pt>
                <c:pt idx="120">
                  <c:v>69.503956109188664</c:v>
                </c:pt>
                <c:pt idx="121">
                  <c:v>70.030700225228344</c:v>
                </c:pt>
                <c:pt idx="122">
                  <c:v>70.5566404633704</c:v>
                </c:pt>
                <c:pt idx="123">
                  <c:v>71.081770786380702</c:v>
                </c:pt>
                <c:pt idx="124">
                  <c:v>71.606085166322075</c:v>
                </c:pt>
                <c:pt idx="125">
                  <c:v>72.129577584623533</c:v>
                </c:pt>
                <c:pt idx="126">
                  <c:v>72.652242032149317</c:v>
                </c:pt>
                <c:pt idx="127">
                  <c:v>73.174072509267916</c:v>
                </c:pt>
                <c:pt idx="128">
                  <c:v>73.695063025920902</c:v>
                </c:pt>
                <c:pt idx="129">
                  <c:v>74.215207601691631</c:v>
                </c:pt>
                <c:pt idx="130">
                  <c:v>74.734500265874047</c:v>
                </c:pt>
                <c:pt idx="131">
                  <c:v>75.252935057541123</c:v>
                </c:pt>
                <c:pt idx="132">
                  <c:v>75.770506025613244</c:v>
                </c:pt>
                <c:pt idx="133">
                  <c:v>76.287207228926604</c:v>
                </c:pt>
                <c:pt idx="134">
                  <c:v>76.803032736301404</c:v>
                </c:pt>
                <c:pt idx="135">
                  <c:v>77.317976626609806</c:v>
                </c:pt>
                <c:pt idx="136">
                  <c:v>77.832032988844134</c:v>
                </c:pt>
                <c:pt idx="137">
                  <c:v>78.345195922184431</c:v>
                </c:pt>
                <c:pt idx="138">
                  <c:v>78.857459536066486</c:v>
                </c:pt>
                <c:pt idx="139">
                  <c:v>79.368817950249266</c:v>
                </c:pt>
                <c:pt idx="140">
                  <c:v>79.879265294882458</c:v>
                </c:pt>
                <c:pt idx="141">
                  <c:v>80.388795710573859</c:v>
                </c:pt>
                <c:pt idx="142">
                  <c:v>80.897403348456635</c:v>
                </c:pt>
                <c:pt idx="143">
                  <c:v>81.405082370256508</c:v>
                </c:pt>
                <c:pt idx="144">
                  <c:v>81.911826948358652</c:v>
                </c:pt>
                <c:pt idx="145">
                  <c:v>82.417631265874704</c:v>
                </c:pt>
                <c:pt idx="146">
                  <c:v>82.922489516709447</c:v>
                </c:pt>
                <c:pt idx="147">
                  <c:v>83.426395905627572</c:v>
                </c:pt>
                <c:pt idx="148">
                  <c:v>83.929344648320097</c:v>
                </c:pt>
                <c:pt idx="149">
                  <c:v>84.431329971470745</c:v>
                </c:pt>
                <c:pt idx="150">
                  <c:v>84.932346112822401</c:v>
                </c:pt>
                <c:pt idx="151">
                  <c:v>85.432387321242985</c:v>
                </c:pt>
                <c:pt idx="152">
                  <c:v>85.931447856791692</c:v>
                </c:pt>
                <c:pt idx="153">
                  <c:v>86.429521990784764</c:v>
                </c:pt>
                <c:pt idx="154">
                  <c:v>86.926604005861307</c:v>
                </c:pt>
                <c:pt idx="155">
                  <c:v>87.422688196048881</c:v>
                </c:pt>
                <c:pt idx="156">
                  <c:v>87.917768866828993</c:v>
                </c:pt>
                <c:pt idx="157">
                  <c:v>88.411840335202555</c:v>
                </c:pt>
                <c:pt idx="158">
                  <c:v>88.904896929754983</c:v>
                </c:pt>
                <c:pt idx="159">
                  <c:v>89.396932990721382</c:v>
                </c:pt>
                <c:pt idx="160">
                  <c:v>89.887942870051461</c:v>
                </c:pt>
                <c:pt idx="161">
                  <c:v>90.377920931474478</c:v>
                </c:pt>
                <c:pt idx="162">
                  <c:v>90.866861550563826</c:v>
                </c:pt>
                <c:pt idx="163">
                  <c:v>91.35475911480161</c:v>
                </c:pt>
                <c:pt idx="164">
                  <c:v>91.841608023643118</c:v>
                </c:pt>
                <c:pt idx="165">
                  <c:v>92.327402688581088</c:v>
                </c:pt>
                <c:pt idx="166">
                  <c:v>92.812137533209821</c:v>
                </c:pt>
                <c:pt idx="167">
                  <c:v>93.295806993289304</c:v>
                </c:pt>
                <c:pt idx="168">
                  <c:v>93.778405516808917</c:v>
                </c:pt>
                <c:pt idx="169">
                  <c:v>94.259927564051281</c:v>
                </c:pt>
                <c:pt idx="170">
                  <c:v>94.740367607655855</c:v>
                </c:pt>
                <c:pt idx="171">
                  <c:v>95.219720132682298</c:v>
                </c:pt>
                <c:pt idx="172">
                  <c:v>95.697979636673878</c:v>
                </c:pt>
                <c:pt idx="173">
                  <c:v>96.175140629720531</c:v>
                </c:pt>
                <c:pt idx="174">
                  <c:v>96.651197634521935</c:v>
                </c:pt>
                <c:pt idx="175">
                  <c:v>97.126145186450429</c:v>
                </c:pt>
                <c:pt idx="176">
                  <c:v>97.599977833613622</c:v>
                </c:pt>
                <c:pt idx="177">
                  <c:v>98.072690136917103</c:v>
                </c:pt>
                <c:pt idx="178">
                  <c:v>98.54427667012672</c:v>
                </c:pt>
                <c:pt idx="179">
                  <c:v>99.014732019931103</c:v>
                </c:pt>
                <c:pt idx="180">
                  <c:v>99.48405078600355</c:v>
                </c:pt>
                <c:pt idx="181">
                  <c:v>99.952227581064193</c:v>
                </c:pt>
                <c:pt idx="182">
                  <c:v>100.41925703094176</c:v>
                </c:pt>
                <c:pt idx="183">
                  <c:v>100.88513377463526</c:v>
                </c:pt>
                <c:pt idx="184">
                  <c:v>101.34985246437554</c:v>
                </c:pt>
                <c:pt idx="185">
                  <c:v>101.81340776568672</c:v>
                </c:pt>
                <c:pt idx="186">
                  <c:v>102.27579435744735</c:v>
                </c:pt>
                <c:pt idx="187">
                  <c:v>102.73700693195148</c:v>
                </c:pt>
                <c:pt idx="188">
                  <c:v>103.19704019496973</c:v>
                </c:pt>
                <c:pt idx="189">
                  <c:v>103.65588886580987</c:v>
                </c:pt>
                <c:pt idx="190">
                  <c:v>104.11354767737755</c:v>
                </c:pt>
                <c:pt idx="191">
                  <c:v>104.57001137623679</c:v>
                </c:pt>
                <c:pt idx="192">
                  <c:v>105.02527472267013</c:v>
                </c:pt>
                <c:pt idx="193">
                  <c:v>105.47933249073898</c:v>
                </c:pt>
                <c:pt idx="194">
                  <c:v>105.93217946834345</c:v>
                </c:pt>
                <c:pt idx="195">
                  <c:v>106.38381045728225</c:v>
                </c:pt>
                <c:pt idx="196">
                  <c:v>106.83422027331234</c:v>
                </c:pt>
                <c:pt idx="197">
                  <c:v>107.28340374620845</c:v>
                </c:pt>
                <c:pt idx="198">
                  <c:v>107.73135571982243</c:v>
                </c:pt>
                <c:pt idx="199">
                  <c:v>108.17807105214241</c:v>
                </c:pt>
                <c:pt idx="200">
                  <c:v>108.6235446153519</c:v>
                </c:pt>
                <c:pt idx="201">
                  <c:v>109.06777129588852</c:v>
                </c:pt>
                <c:pt idx="202">
                  <c:v>109.51074599450281</c:v>
                </c:pt>
                <c:pt idx="203">
                  <c:v>109.95246362631676</c:v>
                </c:pt>
                <c:pt idx="204">
                  <c:v>110.39291912088211</c:v>
                </c:pt>
                <c:pt idx="205">
                  <c:v>110.83210742223862</c:v>
                </c:pt>
                <c:pt idx="206">
                  <c:v>111.27002348897204</c:v>
                </c:pt>
                <c:pt idx="207">
                  <c:v>111.70666229427205</c:v>
                </c:pt>
                <c:pt idx="208">
                  <c:v>112.14201882598992</c:v>
                </c:pt>
                <c:pt idx="209">
                  <c:v>112.5760880866961</c:v>
                </c:pt>
                <c:pt idx="210">
                  <c:v>113.00886509373747</c:v>
                </c:pt>
                <c:pt idx="211">
                  <c:v>113.44034487929463</c:v>
                </c:pt>
                <c:pt idx="212">
                  <c:v>113.8705224904389</c:v>
                </c:pt>
                <c:pt idx="213">
                  <c:v>114.29939298918923</c:v>
                </c:pt>
                <c:pt idx="214">
                  <c:v>114.72695145256877</c:v>
                </c:pt>
                <c:pt idx="215">
                  <c:v>115.15319297266144</c:v>
                </c:pt>
                <c:pt idx="216">
                  <c:v>115.5781126566683</c:v>
                </c:pt>
                <c:pt idx="217">
                  <c:v>116.00170562696364</c:v>
                </c:pt>
                <c:pt idx="218">
                  <c:v>116.42396702115107</c:v>
                </c:pt>
                <c:pt idx="219">
                  <c:v>116.84489199211922</c:v>
                </c:pt>
                <c:pt idx="220">
                  <c:v>117.26447570809744</c:v>
                </c:pt>
                <c:pt idx="221">
                  <c:v>117.68271335271133</c:v>
                </c:pt>
                <c:pt idx="222">
                  <c:v>118.09960012503784</c:v>
                </c:pt>
                <c:pt idx="223">
                  <c:v>118.51513123966062</c:v>
                </c:pt>
                <c:pt idx="224">
                  <c:v>118.9293019267247</c:v>
                </c:pt>
                <c:pt idx="225">
                  <c:v>119.34210743199149</c:v>
                </c:pt>
                <c:pt idx="226">
                  <c:v>119.75354301689318</c:v>
                </c:pt>
                <c:pt idx="227">
                  <c:v>120.16360395858716</c:v>
                </c:pt>
                <c:pt idx="228">
                  <c:v>120.57228555001032</c:v>
                </c:pt>
                <c:pt idx="229">
                  <c:v>120.97958309993297</c:v>
                </c:pt>
                <c:pt idx="230">
                  <c:v>121.38549193301279</c:v>
                </c:pt>
                <c:pt idx="231">
                  <c:v>121.79000738984838</c:v>
                </c:pt>
                <c:pt idx="232">
                  <c:v>122.1931248270329</c:v>
                </c:pt>
                <c:pt idx="233">
                  <c:v>122.59483961720724</c:v>
                </c:pt>
                <c:pt idx="234">
                  <c:v>122.99514714911321</c:v>
                </c:pt>
                <c:pt idx="235">
                  <c:v>123.39404282764644</c:v>
                </c:pt>
                <c:pt idx="236">
                  <c:v>123.79152207390909</c:v>
                </c:pt>
                <c:pt idx="237">
                  <c:v>124.1875803252625</c:v>
                </c:pt>
                <c:pt idx="238">
                  <c:v>124.58221303537955</c:v>
                </c:pt>
                <c:pt idx="239">
                  <c:v>124.97541567429677</c:v>
                </c:pt>
                <c:pt idx="240">
                  <c:v>125.36718372846632</c:v>
                </c:pt>
                <c:pt idx="241">
                  <c:v>125.75751270080801</c:v>
                </c:pt>
                <c:pt idx="242">
                  <c:v>126.14639811076067</c:v>
                </c:pt>
                <c:pt idx="243">
                  <c:v>126.53383549433376</c:v>
                </c:pt>
                <c:pt idx="244">
                  <c:v>126.91982040415843</c:v>
                </c:pt>
                <c:pt idx="245">
                  <c:v>127.30434840953887</c:v>
                </c:pt>
                <c:pt idx="246">
                  <c:v>127.68741509650278</c:v>
                </c:pt>
                <c:pt idx="247">
                  <c:v>128.0690160678524</c:v>
                </c:pt>
                <c:pt idx="248">
                  <c:v>128.44914694321469</c:v>
                </c:pt>
                <c:pt idx="249">
                  <c:v>128.82780335909186</c:v>
                </c:pt>
                <c:pt idx="250">
                  <c:v>129.20498096891129</c:v>
                </c:pt>
                <c:pt idx="251">
                  <c:v>129.58067544307545</c:v>
                </c:pt>
                <c:pt idx="252">
                  <c:v>129.95488246901175</c:v>
                </c:pt>
                <c:pt idx="253">
                  <c:v>130.32759775122173</c:v>
                </c:pt>
                <c:pt idx="254">
                  <c:v>130.69881701133079</c:v>
                </c:pt>
                <c:pt idx="255">
                  <c:v>131.06853598813689</c:v>
                </c:pt>
                <c:pt idx="256">
                  <c:v>131.43675043765967</c:v>
                </c:pt>
                <c:pt idx="257">
                  <c:v>131.80345613318923</c:v>
                </c:pt>
                <c:pt idx="258">
                  <c:v>132.16864886533449</c:v>
                </c:pt>
                <c:pt idx="259">
                  <c:v>132.53232444207163</c:v>
                </c:pt>
                <c:pt idx="260">
                  <c:v>132.89447868879208</c:v>
                </c:pt>
                <c:pt idx="261">
                  <c:v>133.25510744835054</c:v>
                </c:pt>
                <c:pt idx="262">
                  <c:v>133.61420658111282</c:v>
                </c:pt>
                <c:pt idx="263">
                  <c:v>133.971771965003</c:v>
                </c:pt>
                <c:pt idx="264">
                  <c:v>134.32779949555109</c:v>
                </c:pt>
                <c:pt idx="265">
                  <c:v>134.68228508594004</c:v>
                </c:pt>
                <c:pt idx="266">
                  <c:v>135.03522466705255</c:v>
                </c:pt>
                <c:pt idx="267">
                  <c:v>135.38661418751786</c:v>
                </c:pt>
                <c:pt idx="268">
                  <c:v>135.7364496137584</c:v>
                </c:pt>
                <c:pt idx="269">
                  <c:v>136.08472693003571</c:v>
                </c:pt>
                <c:pt idx="270">
                  <c:v>136.43144213849703</c:v>
                </c:pt>
                <c:pt idx="271">
                  <c:v>136.77659125922074</c:v>
                </c:pt>
                <c:pt idx="272">
                  <c:v>137.12017033026234</c:v>
                </c:pt>
                <c:pt idx="273">
                  <c:v>137.46217540769976</c:v>
                </c:pt>
                <c:pt idx="274">
                  <c:v>137.80260256567882</c:v>
                </c:pt>
                <c:pt idx="275">
                  <c:v>138.14144789645806</c:v>
                </c:pt>
                <c:pt idx="276">
                  <c:v>138.47870751045372</c:v>
                </c:pt>
                <c:pt idx="277">
                  <c:v>138.81437753628444</c:v>
                </c:pt>
                <c:pt idx="278">
                  <c:v>139.14845412081559</c:v>
                </c:pt>
                <c:pt idx="279">
                  <c:v>139.48093342920362</c:v>
                </c:pt>
                <c:pt idx="280">
                  <c:v>139.81181164493995</c:v>
                </c:pt>
                <c:pt idx="281">
                  <c:v>140.14108496989479</c:v>
                </c:pt>
                <c:pt idx="282">
                  <c:v>140.46874962436092</c:v>
                </c:pt>
                <c:pt idx="283">
                  <c:v>140.79480184709683</c:v>
                </c:pt>
                <c:pt idx="284">
                  <c:v>141.11923789537011</c:v>
                </c:pt>
                <c:pt idx="285">
                  <c:v>141.44205404500019</c:v>
                </c:pt>
                <c:pt idx="286">
                  <c:v>141.76324659040131</c:v>
                </c:pt>
                <c:pt idx="287">
                  <c:v>142.08281184462493</c:v>
                </c:pt>
                <c:pt idx="288">
                  <c:v>142.40074613940206</c:v>
                </c:pt>
                <c:pt idx="289">
                  <c:v>142.71704582518544</c:v>
                </c:pt>
                <c:pt idx="290">
                  <c:v>143.03170727119129</c:v>
                </c:pt>
                <c:pt idx="291">
                  <c:v>143.34472686544123</c:v>
                </c:pt>
                <c:pt idx="292">
                  <c:v>143.6561010148034</c:v>
                </c:pt>
                <c:pt idx="293">
                  <c:v>143.96582614503407</c:v>
                </c:pt>
                <c:pt idx="294">
                  <c:v>144.27389870081836</c:v>
                </c:pt>
                <c:pt idx="295">
                  <c:v>144.58031514581128</c:v>
                </c:pt>
                <c:pt idx="296">
                  <c:v>144.88507196267815</c:v>
                </c:pt>
                <c:pt idx="297">
                  <c:v>145.18816565313517</c:v>
                </c:pt>
                <c:pt idx="298">
                  <c:v>145.48959273798928</c:v>
                </c:pt>
                <c:pt idx="299">
                  <c:v>145.78934975717848</c:v>
                </c:pt>
                <c:pt idx="300">
                  <c:v>146.08743326981127</c:v>
                </c:pt>
                <c:pt idx="301">
                  <c:v>146.38383985420609</c:v>
                </c:pt>
                <c:pt idx="302">
                  <c:v>146.67856610793092</c:v>
                </c:pt>
                <c:pt idx="303">
                  <c:v>146.97160864784212</c:v>
                </c:pt>
                <c:pt idx="304">
                  <c:v>147.26296411012316</c:v>
                </c:pt>
                <c:pt idx="305">
                  <c:v>147.55262915032347</c:v>
                </c:pt>
                <c:pt idx="306">
                  <c:v>147.84060044339677</c:v>
                </c:pt>
                <c:pt idx="307">
                  <c:v>148.12687468373909</c:v>
                </c:pt>
                <c:pt idx="308">
                  <c:v>148.41144858522685</c:v>
                </c:pt>
                <c:pt idx="309">
                  <c:v>148.69431888125456</c:v>
                </c:pt>
                <c:pt idx="310">
                  <c:v>148.97548232477237</c:v>
                </c:pt>
                <c:pt idx="311">
                  <c:v>149.25493568832314</c:v>
                </c:pt>
                <c:pt idx="312">
                  <c:v>149.53267576407976</c:v>
                </c:pt>
                <c:pt idx="313">
                  <c:v>149.80869936388177</c:v>
                </c:pt>
                <c:pt idx="314">
                  <c:v>150.08300331927205</c:v>
                </c:pt>
                <c:pt idx="315">
                  <c:v>150.35558448153316</c:v>
                </c:pt>
                <c:pt idx="316">
                  <c:v>150.62643972172347</c:v>
                </c:pt>
                <c:pt idx="317">
                  <c:v>150.89556593071319</c:v>
                </c:pt>
                <c:pt idx="318">
                  <c:v>151.16296001921981</c:v>
                </c:pt>
                <c:pt idx="319">
                  <c:v>151.42861891784386</c:v>
                </c:pt>
                <c:pt idx="320">
                  <c:v>151.69253957710399</c:v>
                </c:pt>
                <c:pt idx="321">
                  <c:v>151.95471896747188</c:v>
                </c:pt>
                <c:pt idx="322">
                  <c:v>152.2151540794072</c:v>
                </c:pt>
                <c:pt idx="323">
                  <c:v>152.47384192339211</c:v>
                </c:pt>
                <c:pt idx="324">
                  <c:v>152.73077952996553</c:v>
                </c:pt>
                <c:pt idx="325">
                  <c:v>152.98596394975712</c:v>
                </c:pt>
                <c:pt idx="326">
                  <c:v>153.23939225352143</c:v>
                </c:pt>
                <c:pt idx="327">
                  <c:v>153.49106153217133</c:v>
                </c:pt>
                <c:pt idx="328">
                  <c:v>153.7409688968113</c:v>
                </c:pt>
                <c:pt idx="329">
                  <c:v>153.98911147877078</c:v>
                </c:pt>
                <c:pt idx="330">
                  <c:v>154.23548642963715</c:v>
                </c:pt>
                <c:pt idx="331">
                  <c:v>154.48009092128817</c:v>
                </c:pt>
                <c:pt idx="332">
                  <c:v>154.72292214592457</c:v>
                </c:pt>
                <c:pt idx="333">
                  <c:v>154.96397731610247</c:v>
                </c:pt>
                <c:pt idx="334">
                  <c:v>155.20325366476501</c:v>
                </c:pt>
                <c:pt idx="335">
                  <c:v>155.44074844527447</c:v>
                </c:pt>
                <c:pt idx="336">
                  <c:v>155.67645893144348</c:v>
                </c:pt>
                <c:pt idx="337">
                  <c:v>155.91038241756658</c:v>
                </c:pt>
                <c:pt idx="338">
                  <c:v>156.14251621845116</c:v>
                </c:pt>
                <c:pt idx="339">
                  <c:v>156.37285766944828</c:v>
                </c:pt>
                <c:pt idx="340">
                  <c:v>156.6014041264832</c:v>
                </c:pt>
                <c:pt idx="341">
                  <c:v>156.82815296608592</c:v>
                </c:pt>
                <c:pt idx="342">
                  <c:v>157.05310158542105</c:v>
                </c:pt>
                <c:pt idx="343">
                  <c:v>157.27624740231798</c:v>
                </c:pt>
                <c:pt idx="344">
                  <c:v>157.49758785530011</c:v>
                </c:pt>
                <c:pt idx="345">
                  <c:v>157.71712040361476</c:v>
                </c:pt>
                <c:pt idx="346">
                  <c:v>157.93484252726185</c:v>
                </c:pt>
                <c:pt idx="347">
                  <c:v>158.15075172702325</c:v>
                </c:pt>
                <c:pt idx="348">
                  <c:v>158.36484552449107</c:v>
                </c:pt>
                <c:pt idx="349">
                  <c:v>158.57712146209644</c:v>
                </c:pt>
                <c:pt idx="350">
                  <c:v>158.78757710313752</c:v>
                </c:pt>
                <c:pt idx="351">
                  <c:v>158.99621003180758</c:v>
                </c:pt>
                <c:pt idx="352">
                  <c:v>159.20301785322266</c:v>
                </c:pt>
                <c:pt idx="353">
                  <c:v>159.40799819344909</c:v>
                </c:pt>
                <c:pt idx="354">
                  <c:v>159.61114869953079</c:v>
                </c:pt>
                <c:pt idx="355">
                  <c:v>159.81246703951609</c:v>
                </c:pt>
                <c:pt idx="356">
                  <c:v>160.01195090248484</c:v>
                </c:pt>
                <c:pt idx="357">
                  <c:v>160.20959799857454</c:v>
                </c:pt>
                <c:pt idx="358">
                  <c:v>160.40540605900696</c:v>
                </c:pt>
                <c:pt idx="359">
                  <c:v>160.59937283611396</c:v>
                </c:pt>
                <c:pt idx="360">
                  <c:v>160.79149610336339</c:v>
                </c:pt>
                <c:pt idx="361">
                  <c:v>160.98177365538467</c:v>
                </c:pt>
                <c:pt idx="362">
                  <c:v>161.170203307994</c:v>
                </c:pt>
                <c:pt idx="363">
                  <c:v>161.35678289821954</c:v>
                </c:pt>
                <c:pt idx="364">
                  <c:v>161.54151028432622</c:v>
                </c:pt>
                <c:pt idx="365">
                  <c:v>161.72438334584027</c:v>
                </c:pt>
                <c:pt idx="366">
                  <c:v>161.90539998357355</c:v>
                </c:pt>
                <c:pt idx="367">
                  <c:v>162.08455811964774</c:v>
                </c:pt>
                <c:pt idx="368">
                  <c:v>162.26185569751817</c:v>
                </c:pt>
                <c:pt idx="369">
                  <c:v>162.43729068199733</c:v>
                </c:pt>
                <c:pt idx="370">
                  <c:v>162.61086105927839</c:v>
                </c:pt>
                <c:pt idx="371">
                  <c:v>162.7825648369581</c:v>
                </c:pt>
                <c:pt idx="372">
                  <c:v>162.95240004405986</c:v>
                </c:pt>
                <c:pt idx="373">
                  <c:v>163.1203647310563</c:v>
                </c:pt>
                <c:pt idx="374">
                  <c:v>163.28645696989159</c:v>
                </c:pt>
                <c:pt idx="375">
                  <c:v>163.45067485400361</c:v>
                </c:pt>
                <c:pt idx="376">
                  <c:v>163.61301649834581</c:v>
                </c:pt>
                <c:pt idx="377">
                  <c:v>163.77348003940898</c:v>
                </c:pt>
                <c:pt idx="378">
                  <c:v>163.93206363524243</c:v>
                </c:pt>
                <c:pt idx="379">
                  <c:v>164.08876546547526</c:v>
                </c:pt>
                <c:pt idx="380">
                  <c:v>164.24358373133728</c:v>
                </c:pt>
                <c:pt idx="381">
                  <c:v>164.39651665567956</c:v>
                </c:pt>
                <c:pt idx="382">
                  <c:v>164.54756248299495</c:v>
                </c:pt>
                <c:pt idx="383">
                  <c:v>164.69671947943809</c:v>
                </c:pt>
                <c:pt idx="384">
                  <c:v>164.84398593284541</c:v>
                </c:pt>
                <c:pt idx="385">
                  <c:v>164.98936015275484</c:v>
                </c:pt>
                <c:pt idx="386">
                  <c:v>165.13284047042504</c:v>
                </c:pt>
                <c:pt idx="387">
                  <c:v>165.27442523885466</c:v>
                </c:pt>
                <c:pt idx="388">
                  <c:v>165.41411283280129</c:v>
                </c:pt>
                <c:pt idx="389">
                  <c:v>165.55190164880003</c:v>
                </c:pt>
                <c:pt idx="390">
                  <c:v>165.68779010518193</c:v>
                </c:pt>
                <c:pt idx="391">
                  <c:v>165.82177664209215</c:v>
                </c:pt>
                <c:pt idx="392">
                  <c:v>165.95385972150785</c:v>
                </c:pt>
                <c:pt idx="393">
                  <c:v>166.08403782725591</c:v>
                </c:pt>
                <c:pt idx="394">
                  <c:v>166.21230946503024</c:v>
                </c:pt>
                <c:pt idx="395">
                  <c:v>166.3386731624089</c:v>
                </c:pt>
                <c:pt idx="396">
                  <c:v>166.46312746887116</c:v>
                </c:pt>
                <c:pt idx="397">
                  <c:v>166.58567095581412</c:v>
                </c:pt>
                <c:pt idx="398">
                  <c:v>166.70630221656896</c:v>
                </c:pt>
                <c:pt idx="399">
                  <c:v>166.82501986641716</c:v>
                </c:pt>
                <c:pt idx="400">
                  <c:v>166.94182254260653</c:v>
                </c:pt>
                <c:pt idx="401">
                  <c:v>167.05670890436662</c:v>
                </c:pt>
                <c:pt idx="402">
                  <c:v>167.16967763292431</c:v>
                </c:pt>
                <c:pt idx="403">
                  <c:v>167.28072743151881</c:v>
                </c:pt>
                <c:pt idx="404">
                  <c:v>167.38985702541669</c:v>
                </c:pt>
                <c:pt idx="405">
                  <c:v>167.49706516192629</c:v>
                </c:pt>
                <c:pt idx="406">
                  <c:v>167.6023506104124</c:v>
                </c:pt>
                <c:pt idx="407">
                  <c:v>167.70571216231008</c:v>
                </c:pt>
                <c:pt idx="408">
                  <c:v>167.80714863113874</c:v>
                </c:pt>
                <c:pt idx="409">
                  <c:v>167.90665885251573</c:v>
                </c:pt>
                <c:pt idx="410">
                  <c:v>168.00424168416959</c:v>
                </c:pt>
                <c:pt idx="411">
                  <c:v>168.09989600595327</c:v>
                </c:pt>
                <c:pt idx="412">
                  <c:v>168.19362071985702</c:v>
                </c:pt>
                <c:pt idx="413">
                  <c:v>168.28541475002081</c:v>
                </c:pt>
                <c:pt idx="414">
                  <c:v>168.37527704274694</c:v>
                </c:pt>
                <c:pt idx="415">
                  <c:v>168.46320656651193</c:v>
                </c:pt>
                <c:pt idx="416">
                  <c:v>168.54920231197843</c:v>
                </c:pt>
                <c:pt idx="417">
                  <c:v>168.6332632920068</c:v>
                </c:pt>
                <c:pt idx="418">
                  <c:v>168.7153885416665</c:v>
                </c:pt>
                <c:pt idx="419">
                  <c:v>168.79557711824705</c:v>
                </c:pt>
                <c:pt idx="420">
                  <c:v>168.873828101269</c:v>
                </c:pt>
                <c:pt idx="421">
                  <c:v>168.95014059249425</c:v>
                </c:pt>
                <c:pt idx="422">
                  <c:v>169.02451371593671</c:v>
                </c:pt>
                <c:pt idx="423">
                  <c:v>169.09694661787208</c:v>
                </c:pt>
                <c:pt idx="424">
                  <c:v>169.1674384668477</c:v>
                </c:pt>
                <c:pt idx="425">
                  <c:v>169.23598845369222</c:v>
                </c:pt>
                <c:pt idx="426">
                  <c:v>169.30259579152471</c:v>
                </c:pt>
                <c:pt idx="427">
                  <c:v>169.36725971576388</c:v>
                </c:pt>
                <c:pt idx="428">
                  <c:v>169.42997948413668</c:v>
                </c:pt>
                <c:pt idx="429">
                  <c:v>169.49075437668694</c:v>
                </c:pt>
                <c:pt idx="430">
                  <c:v>169.54958369578358</c:v>
                </c:pt>
                <c:pt idx="431">
                  <c:v>169.60646676612862</c:v>
                </c:pt>
                <c:pt idx="432">
                  <c:v>169.66140293476499</c:v>
                </c:pt>
                <c:pt idx="433">
                  <c:v>169.71439157108392</c:v>
                </c:pt>
                <c:pt idx="434">
                  <c:v>169.76543206683226</c:v>
                </c:pt>
                <c:pt idx="435">
                  <c:v>169.81452383611949</c:v>
                </c:pt>
                <c:pt idx="436">
                  <c:v>169.86166631542429</c:v>
                </c:pt>
                <c:pt idx="437">
                  <c:v>169.90685896360122</c:v>
                </c:pt>
                <c:pt idx="438">
                  <c:v>169.9501012618868</c:v>
                </c:pt>
                <c:pt idx="439">
                  <c:v>169.99139271390541</c:v>
                </c:pt>
                <c:pt idx="440">
                  <c:v>170.03073284567517</c:v>
                </c:pt>
                <c:pt idx="441">
                  <c:v>170.06812120561329</c:v>
                </c:pt>
                <c:pt idx="442">
                  <c:v>170.1035573645411</c:v>
                </c:pt>
                <c:pt idx="443">
                  <c:v>170.13704091568925</c:v>
                </c:pt>
                <c:pt idx="444">
                  <c:v>170.16857147470222</c:v>
                </c:pt>
                <c:pt idx="445">
                  <c:v>170.19814867964277</c:v>
                </c:pt>
                <c:pt idx="446">
                  <c:v>170.22577219099605</c:v>
                </c:pt>
                <c:pt idx="447">
                  <c:v>170.25144169167353</c:v>
                </c:pt>
                <c:pt idx="448">
                  <c:v>170.27515688701672</c:v>
                </c:pt>
                <c:pt idx="449">
                  <c:v>170.29691750480038</c:v>
                </c:pt>
                <c:pt idx="450">
                  <c:v>170.31672329523576</c:v>
                </c:pt>
                <c:pt idx="451">
                  <c:v>170.33457403097353</c:v>
                </c:pt>
                <c:pt idx="452">
                  <c:v>170.3504695071062</c:v>
                </c:pt>
                <c:pt idx="453">
                  <c:v>170.36440954117063</c:v>
                </c:pt>
                <c:pt idx="454">
                  <c:v>170.37639397315007</c:v>
                </c:pt>
                <c:pt idx="455">
                  <c:v>170.386422665476</c:v>
                </c:pt>
                <c:pt idx="456">
                  <c:v>170.3944955030297</c:v>
                </c:pt>
                <c:pt idx="457">
                  <c:v>170.40061239314363</c:v>
                </c:pt>
                <c:pt idx="458">
                  <c:v>170.4047732656023</c:v>
                </c:pt>
                <c:pt idx="459">
                  <c:v>170.40697807264343</c:v>
                </c:pt>
                <c:pt idx="460">
                  <c:v>170.40722678895813</c:v>
                </c:pt>
                <c:pt idx="461">
                  <c:v>170.40551941169139</c:v>
                </c:pt>
                <c:pt idx="462">
                  <c:v>170.40185596044216</c:v>
                </c:pt>
                <c:pt idx="463">
                  <c:v>170.39623647726285</c:v>
                </c:pt>
                <c:pt idx="464">
                  <c:v>170.38866102665921</c:v>
                </c:pt>
                <c:pt idx="465">
                  <c:v>170.37912969558934</c:v>
                </c:pt>
                <c:pt idx="466">
                  <c:v>170.36764259346282</c:v>
                </c:pt>
                <c:pt idx="467">
                  <c:v>170.35419985213926</c:v>
                </c:pt>
                <c:pt idx="468">
                  <c:v>170.33880162592709</c:v>
                </c:pt>
                <c:pt idx="469">
                  <c:v>170.32144809158154</c:v>
                </c:pt>
                <c:pt idx="470">
                  <c:v>170.30213944830271</c:v>
                </c:pt>
                <c:pt idx="471">
                  <c:v>170.28087591773328</c:v>
                </c:pt>
                <c:pt idx="472">
                  <c:v>170.25765774395595</c:v>
                </c:pt>
                <c:pt idx="473">
                  <c:v>170.23248519349062</c:v>
                </c:pt>
                <c:pt idx="474">
                  <c:v>170.20535855529141</c:v>
                </c:pt>
                <c:pt idx="475">
                  <c:v>170.17627814074322</c:v>
                </c:pt>
                <c:pt idx="476">
                  <c:v>170.14524428365829</c:v>
                </c:pt>
                <c:pt idx="477">
                  <c:v>170.11225734027221</c:v>
                </c:pt>
                <c:pt idx="478">
                  <c:v>170.07731768924003</c:v>
                </c:pt>
                <c:pt idx="479">
                  <c:v>170.04042573163176</c:v>
                </c:pt>
                <c:pt idx="480">
                  <c:v>170.00158189092778</c:v>
                </c:pt>
                <c:pt idx="481">
                  <c:v>169.96078661301399</c:v>
                </c:pt>
                <c:pt idx="482">
                  <c:v>169.91804036617685</c:v>
                </c:pt>
                <c:pt idx="483">
                  <c:v>169.87334364109773</c:v>
                </c:pt>
                <c:pt idx="484">
                  <c:v>169.82669695084746</c:v>
                </c:pt>
                <c:pt idx="485">
                  <c:v>169.77810083088039</c:v>
                </c:pt>
                <c:pt idx="486">
                  <c:v>169.72755583902827</c:v>
                </c:pt>
                <c:pt idx="487">
                  <c:v>169.67506255549375</c:v>
                </c:pt>
                <c:pt idx="488">
                  <c:v>169.62062158284394</c:v>
                </c:pt>
                <c:pt idx="489">
                  <c:v>169.56423354600321</c:v>
                </c:pt>
                <c:pt idx="490">
                  <c:v>169.50589909224615</c:v>
                </c:pt>
                <c:pt idx="491">
                  <c:v>169.44561889119032</c:v>
                </c:pt>
                <c:pt idx="492">
                  <c:v>169.38339363478818</c:v>
                </c:pt>
                <c:pt idx="493">
                  <c:v>169.3192240373194</c:v>
                </c:pt>
                <c:pt idx="494">
                  <c:v>169.25311083538276</c:v>
                </c:pt>
                <c:pt idx="495">
                  <c:v>169.1850547878874</c:v>
                </c:pt>
                <c:pt idx="496">
                  <c:v>169.11505667604436</c:v>
                </c:pt>
                <c:pt idx="497">
                  <c:v>169.04311730335732</c:v>
                </c:pt>
                <c:pt idx="498">
                  <c:v>168.96923749561384</c:v>
                </c:pt>
                <c:pt idx="499">
                  <c:v>168.89341810087541</c:v>
                </c:pt>
                <c:pt idx="500">
                  <c:v>168.81565998946797</c:v>
                </c:pt>
                <c:pt idx="501">
                  <c:v>168.73596405397197</c:v>
                </c:pt>
                <c:pt idx="502">
                  <c:v>168.65433120921179</c:v>
                </c:pt>
                <c:pt idx="503">
                  <c:v>168.57076239224568</c:v>
                </c:pt>
                <c:pt idx="504">
                  <c:v>168.48525856235466</c:v>
                </c:pt>
                <c:pt idx="505">
                  <c:v>168.39782070103175</c:v>
                </c:pt>
                <c:pt idx="506">
                  <c:v>168.30844981197046</c:v>
                </c:pt>
                <c:pt idx="507">
                  <c:v>168.21714692105354</c:v>
                </c:pt>
                <c:pt idx="508">
                  <c:v>168.12391307634093</c:v>
                </c:pt>
                <c:pt idx="509">
                  <c:v>168.02874934805794</c:v>
                </c:pt>
                <c:pt idx="510">
                  <c:v>167.9316568285829</c:v>
                </c:pt>
                <c:pt idx="511">
                  <c:v>167.83263663243457</c:v>
                </c:pt>
                <c:pt idx="512">
                  <c:v>167.73168989625944</c:v>
                </c:pt>
                <c:pt idx="513">
                  <c:v>167.62881777881856</c:v>
                </c:pt>
                <c:pt idx="514">
                  <c:v>167.52402146097432</c:v>
                </c:pt>
                <c:pt idx="515">
                  <c:v>167.41730214567698</c:v>
                </c:pt>
                <c:pt idx="516">
                  <c:v>167.30866105795062</c:v>
                </c:pt>
                <c:pt idx="517">
                  <c:v>167.19809944487929</c:v>
                </c:pt>
                <c:pt idx="518">
                  <c:v>167.0856185755926</c:v>
                </c:pt>
                <c:pt idx="519">
                  <c:v>166.97121974125133</c:v>
                </c:pt>
                <c:pt idx="520">
                  <c:v>166.85490425503221</c:v>
                </c:pt>
                <c:pt idx="521">
                  <c:v>166.73667345211325</c:v>
                </c:pt>
                <c:pt idx="522">
                  <c:v>166.61652868965825</c:v>
                </c:pt>
                <c:pt idx="523">
                  <c:v>166.49447134680116</c:v>
                </c:pt>
                <c:pt idx="524">
                  <c:v>166.37050282463036</c:v>
                </c:pt>
                <c:pt idx="525">
                  <c:v>166.24462454617259</c:v>
                </c:pt>
                <c:pt idx="526">
                  <c:v>166.11683795637643</c:v>
                </c:pt>
                <c:pt idx="527">
                  <c:v>165.98714452209592</c:v>
                </c:pt>
                <c:pt idx="528">
                  <c:v>165.85554573207369</c:v>
                </c:pt>
                <c:pt idx="529">
                  <c:v>165.72204309692376</c:v>
                </c:pt>
                <c:pt idx="530">
                  <c:v>165.58663814911424</c:v>
                </c:pt>
                <c:pt idx="531">
                  <c:v>165.44933244294984</c:v>
                </c:pt>
                <c:pt idx="532">
                  <c:v>165.3101275545539</c:v>
                </c:pt>
                <c:pt idx="533">
                  <c:v>165.16902508185041</c:v>
                </c:pt>
                <c:pt idx="534">
                  <c:v>165.02602664454548</c:v>
                </c:pt>
                <c:pt idx="535">
                  <c:v>164.88113388410906</c:v>
                </c:pt>
                <c:pt idx="536">
                  <c:v>164.73434846375579</c:v>
                </c:pt>
                <c:pt idx="537">
                  <c:v>164.58567206842602</c:v>
                </c:pt>
                <c:pt idx="538">
                  <c:v>164.43510640476654</c:v>
                </c:pt>
                <c:pt idx="539">
                  <c:v>164.28265320111089</c:v>
                </c:pt>
                <c:pt idx="540">
                  <c:v>164.1283142074596</c:v>
                </c:pt>
                <c:pt idx="541">
                  <c:v>163.97209119546</c:v>
                </c:pt>
                <c:pt idx="542">
                  <c:v>163.81398595838604</c:v>
                </c:pt>
                <c:pt idx="543">
                  <c:v>163.65400031111753</c:v>
                </c:pt>
                <c:pt idx="544">
                  <c:v>163.4921360901194</c:v>
                </c:pt>
                <c:pt idx="545">
                  <c:v>163.32839515342062</c:v>
                </c:pt>
                <c:pt idx="546">
                  <c:v>163.16277938059287</c:v>
                </c:pt>
                <c:pt idx="547">
                  <c:v>162.99529067272891</c:v>
                </c:pt>
                <c:pt idx="548">
                  <c:v>162.82593095242086</c:v>
                </c:pt>
                <c:pt idx="549">
                  <c:v>162.65470216373802</c:v>
                </c:pt>
                <c:pt idx="550">
                  <c:v>162.48160627220466</c:v>
                </c:pt>
                <c:pt idx="551">
                  <c:v>162.30664526477733</c:v>
                </c:pt>
                <c:pt idx="552">
                  <c:v>162.12982114982222</c:v>
                </c:pt>
                <c:pt idx="553">
                  <c:v>161.95113595709191</c:v>
                </c:pt>
                <c:pt idx="554">
                  <c:v>161.7705917377022</c:v>
                </c:pt>
                <c:pt idx="555">
                  <c:v>161.58819056410866</c:v>
                </c:pt>
                <c:pt idx="556">
                  <c:v>161.40393453008249</c:v>
                </c:pt>
                <c:pt idx="557">
                  <c:v>161.21782575068693</c:v>
                </c:pt>
                <c:pt idx="558">
                  <c:v>161.02986636225262</c:v>
                </c:pt>
                <c:pt idx="559">
                  <c:v>160.84005852235327</c:v>
                </c:pt>
                <c:pt idx="560">
                  <c:v>160.64840440978088</c:v>
                </c:pt>
                <c:pt idx="561">
                  <c:v>160.4549062245207</c:v>
                </c:pt>
                <c:pt idx="562">
                  <c:v>160.25956618772582</c:v>
                </c:pt>
                <c:pt idx="563">
                  <c:v>160.06238654169204</c:v>
                </c:pt>
                <c:pt idx="564">
                  <c:v>159.86336954983182</c:v>
                </c:pt>
                <c:pt idx="565">
                  <c:v>159.66251749664832</c:v>
                </c:pt>
                <c:pt idx="566">
                  <c:v>159.45983268770942</c:v>
                </c:pt>
                <c:pt idx="567">
                  <c:v>159.25531744962086</c:v>
                </c:pt>
                <c:pt idx="568">
                  <c:v>159.04897413</c:v>
                </c:pt>
                <c:pt idx="569">
                  <c:v>158.84080509744851</c:v>
                </c:pt>
                <c:pt idx="570">
                  <c:v>158.63081274152526</c:v>
                </c:pt>
                <c:pt idx="571">
                  <c:v>158.41899947271898</c:v>
                </c:pt>
                <c:pt idx="572">
                  <c:v>158.20536772242053</c:v>
                </c:pt>
                <c:pt idx="573">
                  <c:v>157.98991994289506</c:v>
                </c:pt>
                <c:pt idx="574">
                  <c:v>157.77265860725373</c:v>
                </c:pt>
                <c:pt idx="575">
                  <c:v>157.55358620942545</c:v>
                </c:pt>
                <c:pt idx="576">
                  <c:v>157.33270526412809</c:v>
                </c:pt>
                <c:pt idx="577">
                  <c:v>157.11001830683986</c:v>
                </c:pt>
                <c:pt idx="578">
                  <c:v>156.88552789376999</c:v>
                </c:pt>
                <c:pt idx="579">
                  <c:v>156.65923660182949</c:v>
                </c:pt>
                <c:pt idx="580">
                  <c:v>156.43114702860149</c:v>
                </c:pt>
                <c:pt idx="581">
                  <c:v>156.2012617923115</c:v>
                </c:pt>
                <c:pt idx="582">
                  <c:v>155.96958353179738</c:v>
                </c:pt>
                <c:pt idx="583">
                  <c:v>155.73611490647897</c:v>
                </c:pt>
                <c:pt idx="584">
                  <c:v>155.50085859632756</c:v>
                </c:pt>
                <c:pt idx="585">
                  <c:v>155.26381730183519</c:v>
                </c:pt>
                <c:pt idx="586">
                  <c:v>155.0249937439836</c:v>
                </c:pt>
                <c:pt idx="587">
                  <c:v>154.78439066421299</c:v>
                </c:pt>
                <c:pt idx="588">
                  <c:v>154.54201082439076</c:v>
                </c:pt>
                <c:pt idx="589">
                  <c:v>154.29785700677931</c:v>
                </c:pt>
                <c:pt idx="590">
                  <c:v>154.05193201400468</c:v>
                </c:pt>
                <c:pt idx="591">
                  <c:v>153.80423866902402</c:v>
                </c:pt>
                <c:pt idx="592">
                  <c:v>153.55477981509324</c:v>
                </c:pt>
                <c:pt idx="593">
                  <c:v>153.30355831573453</c:v>
                </c:pt>
                <c:pt idx="594">
                  <c:v>153.05057705470327</c:v>
                </c:pt>
                <c:pt idx="595">
                  <c:v>152.79583893595503</c:v>
                </c:pt>
                <c:pt idx="596">
                  <c:v>152.5393468836123</c:v>
                </c:pt>
                <c:pt idx="597">
                  <c:v>152.28110384193081</c:v>
                </c:pt>
                <c:pt idx="598">
                  <c:v>152.02111277526581</c:v>
                </c:pt>
                <c:pt idx="599">
                  <c:v>151.75937666803804</c:v>
                </c:pt>
                <c:pt idx="600">
                  <c:v>151.49589852469938</c:v>
                </c:pt>
                <c:pt idx="601">
                  <c:v>151.23068136969849</c:v>
                </c:pt>
                <c:pt idx="602">
                  <c:v>150.96372824744603</c:v>
                </c:pt>
                <c:pt idx="603">
                  <c:v>150.69504222227962</c:v>
                </c:pt>
                <c:pt idx="604">
                  <c:v>150.42462637842891</c:v>
                </c:pt>
                <c:pt idx="605">
                  <c:v>150.15248381997992</c:v>
                </c:pt>
                <c:pt idx="606">
                  <c:v>149.87861767083962</c:v>
                </c:pt>
                <c:pt idx="607">
                  <c:v>149.60303107469977</c:v>
                </c:pt>
                <c:pt idx="608">
                  <c:v>149.32572719500132</c:v>
                </c:pt>
                <c:pt idx="609">
                  <c:v>149.0467092148975</c:v>
                </c:pt>
                <c:pt idx="610">
                  <c:v>148.7659803372178</c:v>
                </c:pt>
                <c:pt idx="611">
                  <c:v>148.48354378443091</c:v>
                </c:pt>
                <c:pt idx="612">
                  <c:v>148.19940279860785</c:v>
                </c:pt>
                <c:pt idx="613">
                  <c:v>147.91356064138469</c:v>
                </c:pt>
                <c:pt idx="614">
                  <c:v>147.62602059392515</c:v>
                </c:pt>
                <c:pt idx="615">
                  <c:v>147.33678595688289</c:v>
                </c:pt>
                <c:pt idx="616">
                  <c:v>147.0458600503637</c:v>
                </c:pt>
                <c:pt idx="617">
                  <c:v>146.75324621388731</c:v>
                </c:pt>
                <c:pt idx="618">
                  <c:v>146.4589478063491</c:v>
                </c:pt>
                <c:pt idx="619">
                  <c:v>146.16296820598154</c:v>
                </c:pt>
                <c:pt idx="620">
                  <c:v>145.86531081031549</c:v>
                </c:pt>
                <c:pt idx="621">
                  <c:v>145.56597903614087</c:v>
                </c:pt>
                <c:pt idx="622">
                  <c:v>145.26497631946796</c:v>
                </c:pt>
                <c:pt idx="623">
                  <c:v>144.96230611548748</c:v>
                </c:pt>
                <c:pt idx="624">
                  <c:v>144.65797189853123</c:v>
                </c:pt>
                <c:pt idx="625">
                  <c:v>144.35197716203211</c:v>
                </c:pt>
                <c:pt idx="626">
                  <c:v>144.04432541848399</c:v>
                </c:pt>
                <c:pt idx="627">
                  <c:v>143.73502019940139</c:v>
                </c:pt>
                <c:pt idx="628">
                  <c:v>143.42406505527902</c:v>
                </c:pt>
                <c:pt idx="629">
                  <c:v>143.11146355555098</c:v>
                </c:pt>
                <c:pt idx="630">
                  <c:v>142.79721928854968</c:v>
                </c:pt>
                <c:pt idx="631">
                  <c:v>142.48133586146488</c:v>
                </c:pt>
                <c:pt idx="632">
                  <c:v>142.16381690030207</c:v>
                </c:pt>
                <c:pt idx="633">
                  <c:v>141.84466604984101</c:v>
                </c:pt>
                <c:pt idx="634">
                  <c:v>141.52388697359368</c:v>
                </c:pt>
                <c:pt idx="635">
                  <c:v>141.20148335376251</c:v>
                </c:pt>
                <c:pt idx="636">
                  <c:v>140.87745889119779</c:v>
                </c:pt>
                <c:pt idx="637">
                  <c:v>140.55181730535554</c:v>
                </c:pt>
                <c:pt idx="638">
                  <c:v>140.2245623342545</c:v>
                </c:pt>
                <c:pt idx="639">
                  <c:v>139.89569773443347</c:v>
                </c:pt>
                <c:pt idx="640">
                  <c:v>139.56522728090798</c:v>
                </c:pt>
                <c:pt idx="641">
                  <c:v>139.23315476712708</c:v>
                </c:pt>
                <c:pt idx="642">
                  <c:v>138.89948400492977</c:v>
                </c:pt>
                <c:pt idx="643">
                  <c:v>138.56421882450121</c:v>
                </c:pt>
                <c:pt idx="644">
                  <c:v>138.22736307432885</c:v>
                </c:pt>
                <c:pt idx="645">
                  <c:v>137.88892062115812</c:v>
                </c:pt>
                <c:pt idx="646">
                  <c:v>137.5488953499482</c:v>
                </c:pt>
                <c:pt idx="647">
                  <c:v>137.20729116382725</c:v>
                </c:pt>
                <c:pt idx="648">
                  <c:v>136.8641119840477</c:v>
                </c:pt>
                <c:pt idx="649">
                  <c:v>136.51936174994128</c:v>
                </c:pt>
                <c:pt idx="650">
                  <c:v>136.1730444188737</c:v>
                </c:pt>
                <c:pt idx="651">
                  <c:v>135.82516396619931</c:v>
                </c:pt>
                <c:pt idx="652">
                  <c:v>135.47572438521541</c:v>
                </c:pt>
                <c:pt idx="653">
                  <c:v>135.12472968711651</c:v>
                </c:pt>
                <c:pt idx="654">
                  <c:v>134.77218390094802</c:v>
                </c:pt>
                <c:pt idx="655">
                  <c:v>134.41809107356042</c:v>
                </c:pt>
                <c:pt idx="656">
                  <c:v>134.06245526956249</c:v>
                </c:pt>
                <c:pt idx="657">
                  <c:v>133.70528057127459</c:v>
                </c:pt>
                <c:pt idx="658">
                  <c:v>133.34657107868216</c:v>
                </c:pt>
                <c:pt idx="659">
                  <c:v>132.98633090938836</c:v>
                </c:pt>
                <c:pt idx="660">
                  <c:v>132.62456419856693</c:v>
                </c:pt>
                <c:pt idx="661">
                  <c:v>132.26127509891461</c:v>
                </c:pt>
                <c:pt idx="662">
                  <c:v>131.89646778060356</c:v>
                </c:pt>
                <c:pt idx="663">
                  <c:v>131.53014643123348</c:v>
                </c:pt>
                <c:pt idx="664">
                  <c:v>131.16231525578354</c:v>
                </c:pt>
                <c:pt idx="665">
                  <c:v>130.79297847656417</c:v>
                </c:pt>
                <c:pt idx="666">
                  <c:v>130.42214033316847</c:v>
                </c:pt>
                <c:pt idx="667">
                  <c:v>130.0498050824236</c:v>
                </c:pt>
                <c:pt idx="668">
                  <c:v>129.67597699834187</c:v>
                </c:pt>
                <c:pt idx="669">
                  <c:v>129.30066037207186</c:v>
                </c:pt>
                <c:pt idx="670">
                  <c:v>128.92385951184886</c:v>
                </c:pt>
                <c:pt idx="671">
                  <c:v>128.54557874294571</c:v>
                </c:pt>
                <c:pt idx="672">
                  <c:v>128.16582240762301</c:v>
                </c:pt>
                <c:pt idx="673">
                  <c:v>127.78459486507928</c:v>
                </c:pt>
                <c:pt idx="674">
                  <c:v>127.40190049140095</c:v>
                </c:pt>
                <c:pt idx="675">
                  <c:v>127.01774367951205</c:v>
                </c:pt>
                <c:pt idx="676">
                  <c:v>126.63212883912391</c:v>
                </c:pt>
                <c:pt idx="677">
                  <c:v>126.24506039668439</c:v>
                </c:pt>
                <c:pt idx="678">
                  <c:v>125.85654279532723</c:v>
                </c:pt>
                <c:pt idx="679">
                  <c:v>125.46658049482102</c:v>
                </c:pt>
                <c:pt idx="680">
                  <c:v>125.07517797151786</c:v>
                </c:pt>
                <c:pt idx="681">
                  <c:v>124.68233971830205</c:v>
                </c:pt>
                <c:pt idx="682">
                  <c:v>124.28807024453867</c:v>
                </c:pt>
                <c:pt idx="683">
                  <c:v>123.8923740760216</c:v>
                </c:pt>
                <c:pt idx="684">
                  <c:v>123.49525575492164</c:v>
                </c:pt>
                <c:pt idx="685">
                  <c:v>123.09671983973445</c:v>
                </c:pt>
                <c:pt idx="686">
                  <c:v>122.69677090522814</c:v>
                </c:pt>
                <c:pt idx="687">
                  <c:v>122.29541354239079</c:v>
                </c:pt>
                <c:pt idx="688">
                  <c:v>121.89265235837763</c:v>
                </c:pt>
                <c:pt idx="689">
                  <c:v>121.48849197645848</c:v>
                </c:pt>
                <c:pt idx="690">
                  <c:v>121.08293703596421</c:v>
                </c:pt>
                <c:pt idx="691">
                  <c:v>120.67599219223389</c:v>
                </c:pt>
                <c:pt idx="692">
                  <c:v>120.26766211656124</c:v>
                </c:pt>
                <c:pt idx="693">
                  <c:v>119.85795149614086</c:v>
                </c:pt>
                <c:pt idx="694">
                  <c:v>119.44686503401459</c:v>
                </c:pt>
                <c:pt idx="695">
                  <c:v>119.03440744901742</c:v>
                </c:pt>
                <c:pt idx="696">
                  <c:v>118.62058347572348</c:v>
                </c:pt>
                <c:pt idx="697">
                  <c:v>118.20539786439137</c:v>
                </c:pt>
                <c:pt idx="698">
                  <c:v>117.78885538091009</c:v>
                </c:pt>
                <c:pt idx="699">
                  <c:v>117.37096080674395</c:v>
                </c:pt>
                <c:pt idx="700">
                  <c:v>116.9517189388779</c:v>
                </c:pt>
                <c:pt idx="701">
                  <c:v>116.53113458976226</c:v>
                </c:pt>
                <c:pt idx="702">
                  <c:v>116.10921258725772</c:v>
                </c:pt>
                <c:pt idx="703">
                  <c:v>115.68595777457982</c:v>
                </c:pt>
                <c:pt idx="704">
                  <c:v>115.26137501024321</c:v>
                </c:pt>
                <c:pt idx="705">
                  <c:v>114.83546916800613</c:v>
                </c:pt>
                <c:pt idx="706">
                  <c:v>114.40824513681433</c:v>
                </c:pt>
                <c:pt idx="707">
                  <c:v>113.97970782074499</c:v>
                </c:pt>
                <c:pt idx="708">
                  <c:v>113.54986213895027</c:v>
                </c:pt>
                <c:pt idx="709">
                  <c:v>113.11871302560118</c:v>
                </c:pt>
                <c:pt idx="710">
                  <c:v>112.68626542983047</c:v>
                </c:pt>
                <c:pt idx="711">
                  <c:v>112.25252431567634</c:v>
                </c:pt>
                <c:pt idx="712">
                  <c:v>111.8174946620251</c:v>
                </c:pt>
                <c:pt idx="713">
                  <c:v>111.38118146255411</c:v>
                </c:pt>
                <c:pt idx="714">
                  <c:v>110.94358972567454</c:v>
                </c:pt>
                <c:pt idx="715">
                  <c:v>110.50472447447368</c:v>
                </c:pt>
                <c:pt idx="716">
                  <c:v>110.06459074665754</c:v>
                </c:pt>
                <c:pt idx="717">
                  <c:v>109.62319359449278</c:v>
                </c:pt>
                <c:pt idx="718">
                  <c:v>109.18053808474895</c:v>
                </c:pt>
                <c:pt idx="719">
                  <c:v>108.73662929863998</c:v>
                </c:pt>
                <c:pt idx="720">
                  <c:v>108.29147233176643</c:v>
                </c:pt>
                <c:pt idx="721">
                  <c:v>107.84507229405641</c:v>
                </c:pt>
                <c:pt idx="722">
                  <c:v>107.39743430970714</c:v>
                </c:pt>
                <c:pt idx="723">
                  <c:v>106.94856351712629</c:v>
                </c:pt>
                <c:pt idx="724">
                  <c:v>106.49846506887266</c:v>
                </c:pt>
                <c:pt idx="725">
                  <c:v>106.04714413159751</c:v>
                </c:pt>
                <c:pt idx="726">
                  <c:v>105.59460588598459</c:v>
                </c:pt>
                <c:pt idx="727">
                  <c:v>105.14085552669151</c:v>
                </c:pt>
                <c:pt idx="728">
                  <c:v>104.68589826228929</c:v>
                </c:pt>
                <c:pt idx="729">
                  <c:v>104.22973931520308</c:v>
                </c:pt>
                <c:pt idx="730">
                  <c:v>103.77238392165214</c:v>
                </c:pt>
                <c:pt idx="731">
                  <c:v>103.31383733158944</c:v>
                </c:pt>
                <c:pt idx="732">
                  <c:v>102.85410480864191</c:v>
                </c:pt>
                <c:pt idx="733">
                  <c:v>102.39319163004934</c:v>
                </c:pt>
                <c:pt idx="734">
                  <c:v>101.93110308660469</c:v>
                </c:pt>
                <c:pt idx="735">
                  <c:v>101.46784448259244</c:v>
                </c:pt>
                <c:pt idx="736">
                  <c:v>101.00342113572835</c:v>
                </c:pt>
                <c:pt idx="737">
                  <c:v>100.53783837709798</c:v>
                </c:pt>
                <c:pt idx="738">
                  <c:v>100.07110155109592</c:v>
                </c:pt>
                <c:pt idx="739">
                  <c:v>99.603216015364197</c:v>
                </c:pt>
                <c:pt idx="740">
                  <c:v>99.134187140730518</c:v>
                </c:pt>
                <c:pt idx="741">
                  <c:v>98.664020311147439</c:v>
                </c:pt>
                <c:pt idx="742">
                  <c:v>98.192720923629466</c:v>
                </c:pt>
                <c:pt idx="743">
                  <c:v>97.720294388192073</c:v>
                </c:pt>
                <c:pt idx="744">
                  <c:v>97.24674612778891</c:v>
                </c:pt>
                <c:pt idx="745">
                  <c:v>96.772081578250081</c:v>
                </c:pt>
                <c:pt idx="746">
                  <c:v>96.296306188219233</c:v>
                </c:pt>
                <c:pt idx="747">
                  <c:v>95.819425419091473</c:v>
                </c:pt>
                <c:pt idx="748">
                  <c:v>95.341444744950593</c:v>
                </c:pt>
                <c:pt idx="749">
                  <c:v>94.862369652505777</c:v>
                </c:pt>
                <c:pt idx="750">
                  <c:v>94.382205641029287</c:v>
                </c:pt>
                <c:pt idx="751">
                  <c:v>93.900958222292772</c:v>
                </c:pt>
                <c:pt idx="752">
                  <c:v>93.418632920504464</c:v>
                </c:pt>
                <c:pt idx="753">
                  <c:v>92.935235272245336</c:v>
                </c:pt>
                <c:pt idx="754">
                  <c:v>92.4507708264059</c:v>
                </c:pt>
                <c:pt idx="755">
                  <c:v>91.965245144122335</c:v>
                </c:pt>
                <c:pt idx="756">
                  <c:v>91.478663798712688</c:v>
                </c:pt>
                <c:pt idx="757">
                  <c:v>90.991032375612946</c:v>
                </c:pt>
                <c:pt idx="758">
                  <c:v>90.502356472312698</c:v>
                </c:pt>
                <c:pt idx="759">
                  <c:v>90.012641698291247</c:v>
                </c:pt>
                <c:pt idx="760">
                  <c:v>89.52189367495285</c:v>
                </c:pt>
                <c:pt idx="761">
                  <c:v>89.030118035562509</c:v>
                </c:pt>
                <c:pt idx="762">
                  <c:v>88.537320425181136</c:v>
                </c:pt>
                <c:pt idx="763">
                  <c:v>88.043506500600813</c:v>
                </c:pt>
                <c:pt idx="764">
                  <c:v>87.548681930279628</c:v>
                </c:pt>
                <c:pt idx="765">
                  <c:v>87.052852394277082</c:v>
                </c:pt>
                <c:pt idx="766">
                  <c:v>86.55602358418848</c:v>
                </c:pt>
                <c:pt idx="767">
                  <c:v>86.058201203079662</c:v>
                </c:pt>
                <c:pt idx="768">
                  <c:v>85.559390965421699</c:v>
                </c:pt>
                <c:pt idx="769">
                  <c:v>85.059598597025214</c:v>
                </c:pt>
                <c:pt idx="770">
                  <c:v>84.558829834974659</c:v>
                </c:pt>
                <c:pt idx="771">
                  <c:v>84.057090427562287</c:v>
                </c:pt>
                <c:pt idx="772">
                  <c:v>83.554386134222568</c:v>
                </c:pt>
                <c:pt idx="773">
                  <c:v>83.05072272546559</c:v>
                </c:pt>
                <c:pt idx="774">
                  <c:v>82.546105982811213</c:v>
                </c:pt>
                <c:pt idx="775">
                  <c:v>82.040541698722564</c:v>
                </c:pt>
                <c:pt idx="776">
                  <c:v>81.534035676539489</c:v>
                </c:pt>
                <c:pt idx="777">
                  <c:v>81.026593730412046</c:v>
                </c:pt>
                <c:pt idx="778">
                  <c:v>80.518221685233556</c:v>
                </c:pt>
                <c:pt idx="779">
                  <c:v>80.008925376574069</c:v>
                </c:pt>
                <c:pt idx="780">
                  <c:v>79.498710650613035</c:v>
                </c:pt>
                <c:pt idx="781">
                  <c:v>78.987583364072449</c:v>
                </c:pt>
                <c:pt idx="782">
                  <c:v>78.475549384149545</c:v>
                </c:pt>
                <c:pt idx="783">
                  <c:v>77.962614588449384</c:v>
                </c:pt>
                <c:pt idx="784">
                  <c:v>77.448784864917528</c:v>
                </c:pt>
                <c:pt idx="785">
                  <c:v>76.934066111772154</c:v>
                </c:pt>
                <c:pt idx="786">
                  <c:v>76.418464237436794</c:v>
                </c:pt>
                <c:pt idx="787">
                  <c:v>75.901985160472037</c:v>
                </c:pt>
                <c:pt idx="788">
                  <c:v>75.384634809508015</c:v>
                </c:pt>
                <c:pt idx="789">
                  <c:v>74.866419123176073</c:v>
                </c:pt>
                <c:pt idx="790">
                  <c:v>74.347344050040775</c:v>
                </c:pt>
                <c:pt idx="791">
                  <c:v>73.82741554853132</c:v>
                </c:pt>
                <c:pt idx="792">
                  <c:v>73.306639586873544</c:v>
                </c:pt>
                <c:pt idx="793">
                  <c:v>72.78502214302128</c:v>
                </c:pt>
                <c:pt idx="794">
                  <c:v>72.262569204587379</c:v>
                </c:pt>
                <c:pt idx="795">
                  <c:v>71.739286768775585</c:v>
                </c:pt>
                <c:pt idx="796">
                  <c:v>71.215180842311256</c:v>
                </c:pt>
                <c:pt idx="797">
                  <c:v>70.690257441372637</c:v>
                </c:pt>
                <c:pt idx="798">
                  <c:v>70.164522591521504</c:v>
                </c:pt>
                <c:pt idx="799">
                  <c:v>69.637982327634504</c:v>
                </c:pt>
                <c:pt idx="800">
                  <c:v>69.110642693833242</c:v>
                </c:pt>
                <c:pt idx="801">
                  <c:v>68.582509743415514</c:v>
                </c:pt>
                <c:pt idx="802">
                  <c:v>68.053589538785403</c:v>
                </c:pt>
                <c:pt idx="803">
                  <c:v>67.523888151383872</c:v>
                </c:pt>
                <c:pt idx="804">
                  <c:v>66.993411661619149</c:v>
                </c:pt>
                <c:pt idx="805">
                  <c:v>66.462166158796535</c:v>
                </c:pt>
                <c:pt idx="806">
                  <c:v>65.930157741049058</c:v>
                </c:pt>
                <c:pt idx="807">
                  <c:v>65.397392515266972</c:v>
                </c:pt>
                <c:pt idx="808">
                  <c:v>64.863876597028053</c:v>
                </c:pt>
                <c:pt idx="809">
                  <c:v>64.329616110527155</c:v>
                </c:pt>
                <c:pt idx="810">
                  <c:v>63.794617188506017</c:v>
                </c:pt>
                <c:pt idx="811">
                  <c:v>63.258885972182838</c:v>
                </c:pt>
                <c:pt idx="812">
                  <c:v>62.72242861118167</c:v>
                </c:pt>
                <c:pt idx="813">
                  <c:v>62.185251263462085</c:v>
                </c:pt>
                <c:pt idx="814">
                  <c:v>61.647360095248168</c:v>
                </c:pt>
                <c:pt idx="815">
                  <c:v>61.108761280958035</c:v>
                </c:pt>
                <c:pt idx="816">
                  <c:v>60.569461003132801</c:v>
                </c:pt>
                <c:pt idx="817">
                  <c:v>60.029465452365706</c:v>
                </c:pt>
                <c:pt idx="818">
                  <c:v>59.488780827230748</c:v>
                </c:pt>
                <c:pt idx="819">
                  <c:v>58.947413334211952</c:v>
                </c:pt>
                <c:pt idx="820">
                  <c:v>58.405369187632033</c:v>
                </c:pt>
                <c:pt idx="821">
                  <c:v>57.86265460958068</c:v>
                </c:pt>
                <c:pt idx="822">
                  <c:v>57.319275829843626</c:v>
                </c:pt>
                <c:pt idx="823">
                  <c:v>56.775239085830911</c:v>
                </c:pt>
                <c:pt idx="824">
                  <c:v>56.230550622505348</c:v>
                </c:pt>
                <c:pt idx="825">
                  <c:v>55.68521669231059</c:v>
                </c:pt>
                <c:pt idx="826">
                  <c:v>55.139243555099831</c:v>
                </c:pt>
                <c:pt idx="827">
                  <c:v>54.592637478063423</c:v>
                </c:pt>
                <c:pt idx="828">
                  <c:v>54.045404735657364</c:v>
                </c:pt>
                <c:pt idx="829">
                  <c:v>53.497551609531101</c:v>
                </c:pt>
                <c:pt idx="830">
                  <c:v>52.949084388455354</c:v>
                </c:pt>
                <c:pt idx="831">
                  <c:v>52.400009368250117</c:v>
                </c:pt>
                <c:pt idx="832">
                  <c:v>51.850332851712032</c:v>
                </c:pt>
                <c:pt idx="833">
                  <c:v>51.300061148542575</c:v>
                </c:pt>
                <c:pt idx="834">
                  <c:v>50.749200575275054</c:v>
                </c:pt>
                <c:pt idx="835">
                  <c:v>50.19775745520257</c:v>
                </c:pt>
                <c:pt idx="836">
                  <c:v>49.645738118305175</c:v>
                </c:pt>
                <c:pt idx="837">
                  <c:v>49.0931489011774</c:v>
                </c:pt>
                <c:pt idx="838">
                  <c:v>48.539996146955097</c:v>
                </c:pt>
                <c:pt idx="839">
                  <c:v>47.986286205243175</c:v>
                </c:pt>
                <c:pt idx="840">
                  <c:v>47.432025432042501</c:v>
                </c:pt>
                <c:pt idx="841">
                  <c:v>46.877220189676621</c:v>
                </c:pt>
                <c:pt idx="842">
                  <c:v>46.321876846719242</c:v>
                </c:pt>
                <c:pt idx="843">
                  <c:v>45.76600177792087</c:v>
                </c:pt>
                <c:pt idx="844">
                  <c:v>45.209601364135658</c:v>
                </c:pt>
                <c:pt idx="845">
                  <c:v>44.652681992247992</c:v>
                </c:pt>
                <c:pt idx="846">
                  <c:v>44.095250055099626</c:v>
                </c:pt>
                <c:pt idx="847">
                  <c:v>43.53731195141571</c:v>
                </c:pt>
                <c:pt idx="848">
                  <c:v>42.978874085731867</c:v>
                </c:pt>
                <c:pt idx="849">
                  <c:v>42.419942868320405</c:v>
                </c:pt>
                <c:pt idx="850">
                  <c:v>41.860524715116775</c:v>
                </c:pt>
                <c:pt idx="851">
                  <c:v>41.300626047645984</c:v>
                </c:pt>
                <c:pt idx="852">
                  <c:v>40.740253292948644</c:v>
                </c:pt>
                <c:pt idx="853">
                  <c:v>40.179412883507666</c:v>
                </c:pt>
                <c:pt idx="854">
                  <c:v>39.618111257173837</c:v>
                </c:pt>
                <c:pt idx="855">
                  <c:v>39.056354857092437</c:v>
                </c:pt>
                <c:pt idx="856">
                  <c:v>38.49415013162902</c:v>
                </c:pt>
                <c:pt idx="857">
                  <c:v>37.931503534295409</c:v>
                </c:pt>
                <c:pt idx="858">
                  <c:v>37.368421523675742</c:v>
                </c:pt>
                <c:pt idx="859">
                  <c:v>36.804910563352003</c:v>
                </c:pt>
                <c:pt idx="860">
                  <c:v>36.240977121830355</c:v>
                </c:pt>
                <c:pt idx="861">
                  <c:v>35.676627672466331</c:v>
                </c:pt>
                <c:pt idx="862">
                  <c:v>35.111868693390953</c:v>
                </c:pt>
                <c:pt idx="863">
                  <c:v>34.546706667436197</c:v>
                </c:pt>
                <c:pt idx="864">
                  <c:v>33.981148082060606</c:v>
                </c:pt>
                <c:pt idx="865">
                  <c:v>33.415199429274637</c:v>
                </c:pt>
                <c:pt idx="866">
                  <c:v>32.848867205566485</c:v>
                </c:pt>
                <c:pt idx="867">
                  <c:v>32.282157911827355</c:v>
                </c:pt>
                <c:pt idx="868">
                  <c:v>31.715078053276574</c:v>
                </c:pt>
                <c:pt idx="869">
                  <c:v>31.147634139387389</c:v>
                </c:pt>
                <c:pt idx="870">
                  <c:v>30.579832683811958</c:v>
                </c:pt>
                <c:pt idx="871">
                  <c:v>30.011680204306685</c:v>
                </c:pt>
                <c:pt idx="872">
                  <c:v>29.443183222657137</c:v>
                </c:pt>
                <c:pt idx="873">
                  <c:v>28.874348264603704</c:v>
                </c:pt>
                <c:pt idx="874">
                  <c:v>28.305181859766076</c:v>
                </c:pt>
                <c:pt idx="875">
                  <c:v>27.735690541568871</c:v>
                </c:pt>
                <c:pt idx="876">
                  <c:v>27.165880847166221</c:v>
                </c:pt>
                <c:pt idx="877">
                  <c:v>26.595759317366902</c:v>
                </c:pt>
                <c:pt idx="878">
                  <c:v>26.025332496559315</c:v>
                </c:pt>
                <c:pt idx="879">
                  <c:v>25.454606932636079</c:v>
                </c:pt>
                <c:pt idx="880">
                  <c:v>24.883589176919308</c:v>
                </c:pt>
                <c:pt idx="881">
                  <c:v>24.31228578408491</c:v>
                </c:pt>
                <c:pt idx="882">
                  <c:v>23.740703312087774</c:v>
                </c:pt>
                <c:pt idx="883">
                  <c:v>23.168848322086351</c:v>
                </c:pt>
                <c:pt idx="884">
                  <c:v>22.596727378367252</c:v>
                </c:pt>
                <c:pt idx="885">
                  <c:v>22.024347048269824</c:v>
                </c:pt>
                <c:pt idx="886">
                  <c:v>21.451713902111088</c:v>
                </c:pt>
                <c:pt idx="887">
                  <c:v>20.878834513110036</c:v>
                </c:pt>
                <c:pt idx="888">
                  <c:v>20.305715457312388</c:v>
                </c:pt>
                <c:pt idx="889">
                  <c:v>19.732363313514689</c:v>
                </c:pt>
                <c:pt idx="890">
                  <c:v>19.158784663189344</c:v>
                </c:pt>
                <c:pt idx="891">
                  <c:v>18.584986090408737</c:v>
                </c:pt>
                <c:pt idx="892">
                  <c:v>18.010974181769907</c:v>
                </c:pt>
                <c:pt idx="893">
                  <c:v>17.436755526318258</c:v>
                </c:pt>
                <c:pt idx="894">
                  <c:v>16.862336715472932</c:v>
                </c:pt>
                <c:pt idx="895">
                  <c:v>16.287724342950465</c:v>
                </c:pt>
                <c:pt idx="896">
                  <c:v>15.712925004689247</c:v>
                </c:pt>
                <c:pt idx="897">
                  <c:v>15.137945298773902</c:v>
                </c:pt>
                <c:pt idx="898">
                  <c:v>14.562791825359387</c:v>
                </c:pt>
                <c:pt idx="899">
                  <c:v>13.987471186595428</c:v>
                </c:pt>
                <c:pt idx="900">
                  <c:v>13.411989986550553</c:v>
                </c:pt>
                <c:pt idx="901">
                  <c:v>12.836354831136481</c:v>
                </c:pt>
                <c:pt idx="902">
                  <c:v>12.260572328031888</c:v>
                </c:pt>
                <c:pt idx="903">
                  <c:v>11.684649086607248</c:v>
                </c:pt>
                <c:pt idx="904">
                  <c:v>11.108591717848224</c:v>
                </c:pt>
                <c:pt idx="905">
                  <c:v>10.532406834280305</c:v>
                </c:pt>
                <c:pt idx="906">
                  <c:v>9.9561010498928653</c:v>
                </c:pt>
                <c:pt idx="907">
                  <c:v>9.3796809800624956</c:v>
                </c:pt>
                <c:pt idx="908">
                  <c:v>8.803153241478249</c:v>
                </c:pt>
                <c:pt idx="909">
                  <c:v>8.2265244520649006</c:v>
                </c:pt>
                <c:pt idx="910">
                  <c:v>7.6498012309072303</c:v>
                </c:pt>
                <c:pt idx="911">
                  <c:v>7.0729901981738621</c:v>
                </c:pt>
                <c:pt idx="912">
                  <c:v>6.4960979750415833</c:v>
                </c:pt>
                <c:pt idx="913">
                  <c:v>5.9191311836190001</c:v>
                </c:pt>
                <c:pt idx="914">
                  <c:v>5.3420964468707064</c:v>
                </c:pt>
                <c:pt idx="915">
                  <c:v>4.7650003885415337</c:v>
                </c:pt>
                <c:pt idx="916">
                  <c:v>4.1878496330796935</c:v>
                </c:pt>
                <c:pt idx="917">
                  <c:v>3.6106508055615372</c:v>
                </c:pt>
                <c:pt idx="918">
                  <c:v>3.0334105316154965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68-D140-98E5-84AD86B0516E}"/>
            </c:ext>
          </c:extLst>
        </c:ser>
        <c:ser>
          <c:idx val="8"/>
          <c:order val="8"/>
          <c:tx>
            <c:strRef>
              <c:f>Alpha!$L$31</c:f>
              <c:strCache>
                <c:ptCount val="1"/>
                <c:pt idx="0">
                  <c:v>5.6 MeV, 40deg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Alpha!$L$32:$L$950</c:f>
              <c:numCache>
                <c:formatCode>0.00</c:formatCode>
                <c:ptCount val="919"/>
                <c:pt idx="0">
                  <c:v>8.3909961060750007E-2</c:v>
                </c:pt>
                <c:pt idx="1">
                  <c:v>4.1952416958536052</c:v>
                </c:pt>
                <c:pt idx="2">
                  <c:v>5.0341546277029465</c:v>
                </c:pt>
                <c:pt idx="3">
                  <c:v>5.8729937043000495</c:v>
                </c:pt>
                <c:pt idx="4">
                  <c:v>6.7117466191754342</c:v>
                </c:pt>
                <c:pt idx="5">
                  <c:v>7.5504010671232251</c:v>
                </c:pt>
                <c:pt idx="6">
                  <c:v>8.3889447443823375</c:v>
                </c:pt>
                <c:pt idx="7">
                  <c:v>9.2273653488170027</c:v>
                </c:pt>
                <c:pt idx="8">
                  <c:v>10.065650580096762</c:v>
                </c:pt>
                <c:pt idx="9">
                  <c:v>10.903788139877259</c:v>
                </c:pt>
                <c:pt idx="10">
                  <c:v>11.741765731980676</c:v>
                </c:pt>
                <c:pt idx="11">
                  <c:v>12.579571062575754</c:v>
                </c:pt>
                <c:pt idx="12">
                  <c:v>13.417191840358969</c:v>
                </c:pt>
                <c:pt idx="13">
                  <c:v>14.25461577673385</c:v>
                </c:pt>
                <c:pt idx="14">
                  <c:v>15.091830585992129</c:v>
                </c:pt>
                <c:pt idx="15">
                  <c:v>15.92882398549337</c:v>
                </c:pt>
                <c:pt idx="16">
                  <c:v>16.765583695845464</c:v>
                </c:pt>
                <c:pt idx="17">
                  <c:v>17.602097441084688</c:v>
                </c:pt>
                <c:pt idx="18">
                  <c:v>18.438352948855957</c:v>
                </c:pt>
                <c:pt idx="19">
                  <c:v>19.274337950592646</c:v>
                </c:pt>
                <c:pt idx="20">
                  <c:v>20.110040181696682</c:v>
                </c:pt>
                <c:pt idx="21">
                  <c:v>20.945447381718481</c:v>
                </c:pt>
                <c:pt idx="22">
                  <c:v>21.780547294536856</c:v>
                </c:pt>
                <c:pt idx="23">
                  <c:v>22.615327668538619</c:v>
                </c:pt>
                <c:pt idx="24">
                  <c:v>23.449776256798742</c:v>
                </c:pt>
                <c:pt idx="25">
                  <c:v>24.283880817259618</c:v>
                </c:pt>
                <c:pt idx="26">
                  <c:v>25.11762911291077</c:v>
                </c:pt>
                <c:pt idx="27">
                  <c:v>25.95100891196849</c:v>
                </c:pt>
                <c:pt idx="28">
                  <c:v>26.784007988055272</c:v>
                </c:pt>
                <c:pt idx="29">
                  <c:v>27.616614120379005</c:v>
                </c:pt>
                <c:pt idx="30">
                  <c:v>28.448815093912518</c:v>
                </c:pt>
                <c:pt idx="31">
                  <c:v>29.2805986995726</c:v>
                </c:pt>
                <c:pt idx="32">
                  <c:v>30.111952734399214</c:v>
                </c:pt>
                <c:pt idx="33">
                  <c:v>30.942865001734365</c:v>
                </c:pt>
                <c:pt idx="34">
                  <c:v>31.773323311401263</c:v>
                </c:pt>
                <c:pt idx="35">
                  <c:v>32.603315479883115</c:v>
                </c:pt>
                <c:pt idx="36">
                  <c:v>33.432829330501633</c:v>
                </c:pt>
                <c:pt idx="37">
                  <c:v>34.26185269359604</c:v>
                </c:pt>
                <c:pt idx="38">
                  <c:v>35.090373406701232</c:v>
                </c:pt>
                <c:pt idx="39">
                  <c:v>35.918379314726579</c:v>
                </c:pt>
                <c:pt idx="40">
                  <c:v>36.74585827013393</c:v>
                </c:pt>
                <c:pt idx="41">
                  <c:v>37.572798133116045</c:v>
                </c:pt>
                <c:pt idx="42">
                  <c:v>38.399186771774644</c:v>
                </c:pt>
                <c:pt idx="43">
                  <c:v>39.225012062298269</c:v>
                </c:pt>
                <c:pt idx="44">
                  <c:v>40.050261889140316</c:v>
                </c:pt>
                <c:pt idx="45">
                  <c:v>40.874924145196765</c:v>
                </c:pt>
                <c:pt idx="46">
                  <c:v>41.698986731983609</c:v>
                </c:pt>
                <c:pt idx="47">
                  <c:v>42.522437559814627</c:v>
                </c:pt>
                <c:pt idx="48">
                  <c:v>43.345264547978516</c:v>
                </c:pt>
                <c:pt idx="49">
                  <c:v>44.167455624916307</c:v>
                </c:pt>
                <c:pt idx="50">
                  <c:v>44.988998728398322</c:v>
                </c:pt>
                <c:pt idx="51">
                  <c:v>45.809881805701167</c:v>
                </c:pt>
                <c:pt idx="52">
                  <c:v>46.630092813784685</c:v>
                </c:pt>
                <c:pt idx="53">
                  <c:v>47.449619719468458</c:v>
                </c:pt>
                <c:pt idx="54">
                  <c:v>48.268450499608399</c:v>
                </c:pt>
                <c:pt idx="55">
                  <c:v>49.086573141273242</c:v>
                </c:pt>
                <c:pt idx="56">
                  <c:v>49.903975641920646</c:v>
                </c:pt>
                <c:pt idx="57">
                  <c:v>50.720646009573393</c:v>
                </c:pt>
                <c:pt idx="58">
                  <c:v>51.5365722629952</c:v>
                </c:pt>
                <c:pt idx="59">
                  <c:v>52.351742431866604</c:v>
                </c:pt>
                <c:pt idx="60">
                  <c:v>53.166144556960539</c:v>
                </c:pt>
                <c:pt idx="61">
                  <c:v>53.979766690317732</c:v>
                </c:pt>
                <c:pt idx="62">
                  <c:v>54.79259689542215</c:v>
                </c:pt>
                <c:pt idx="63">
                  <c:v>55.604623247375834</c:v>
                </c:pt>
                <c:pt idx="64">
                  <c:v>56.415833833074196</c:v>
                </c:pt>
                <c:pt idx="65">
                  <c:v>57.22621675138052</c:v>
                </c:pt>
                <c:pt idx="66">
                  <c:v>58.035760113300711</c:v>
                </c:pt>
                <c:pt idx="67">
                  <c:v>58.844452042157606</c:v>
                </c:pt>
                <c:pt idx="68">
                  <c:v>59.652280673765375</c:v>
                </c:pt>
                <c:pt idx="69">
                  <c:v>60.459234156603351</c:v>
                </c:pt>
                <c:pt idx="70">
                  <c:v>61.265300651990152</c:v>
                </c:pt>
                <c:pt idx="71">
                  <c:v>62.070468334257143</c:v>
                </c:pt>
                <c:pt idx="72">
                  <c:v>62.874725390922116</c:v>
                </c:pt>
                <c:pt idx="73">
                  <c:v>63.678060022862454</c:v>
                </c:pt>
                <c:pt idx="74">
                  <c:v>64.480460444488287</c:v>
                </c:pt>
                <c:pt idx="75">
                  <c:v>65.281914883915348</c:v>
                </c:pt>
                <c:pt idx="76">
                  <c:v>66.082411583137812</c:v>
                </c:pt>
                <c:pt idx="77">
                  <c:v>66.881938798200636</c:v>
                </c:pt>
                <c:pt idx="78">
                  <c:v>67.680484799371939</c:v>
                </c:pt>
                <c:pt idx="79">
                  <c:v>68.478037871315053</c:v>
                </c:pt>
                <c:pt idx="80">
                  <c:v>69.2745863132604</c:v>
                </c:pt>
                <c:pt idx="81">
                  <c:v>70.070118439177222</c:v>
                </c:pt>
                <c:pt idx="82">
                  <c:v>70.864622577944928</c:v>
                </c:pt>
                <c:pt idx="83">
                  <c:v>71.658087073524342</c:v>
                </c:pt>
                <c:pt idx="84">
                  <c:v>72.450500285128726</c:v>
                </c:pt>
                <c:pt idx="85">
                  <c:v>73.241850587394566</c:v>
                </c:pt>
                <c:pt idx="86">
                  <c:v>74.03212637055212</c:v>
                </c:pt>
                <c:pt idx="87">
                  <c:v>74.821316040595775</c:v>
                </c:pt>
                <c:pt idx="88">
                  <c:v>75.609408019454008</c:v>
                </c:pt>
                <c:pt idx="89">
                  <c:v>76.396390745159408</c:v>
                </c:pt>
                <c:pt idx="90">
                  <c:v>77.182252672018222</c:v>
                </c:pt>
                <c:pt idx="91">
                  <c:v>77.966982270779795</c:v>
                </c:pt>
                <c:pt idx="92">
                  <c:v>78.750568028805574</c:v>
                </c:pt>
                <c:pt idx="93">
                  <c:v>79.53299845023821</c:v>
                </c:pt>
                <c:pt idx="94">
                  <c:v>80.314262056170023</c:v>
                </c:pt>
                <c:pt idx="95">
                  <c:v>81.094347384811513</c:v>
                </c:pt>
                <c:pt idx="96">
                  <c:v>81.873242991659538</c:v>
                </c:pt>
                <c:pt idx="97">
                  <c:v>82.650937449665136</c:v>
                </c:pt>
                <c:pt idx="98">
                  <c:v>83.427419349401148</c:v>
                </c:pt>
                <c:pt idx="99">
                  <c:v>84.202677299229777</c:v>
                </c:pt>
                <c:pt idx="100">
                  <c:v>84.976699925469489</c:v>
                </c:pt>
                <c:pt idx="101">
                  <c:v>85.749475872562002</c:v>
                </c:pt>
                <c:pt idx="102">
                  <c:v>86.520993803238881</c:v>
                </c:pt>
                <c:pt idx="103">
                  <c:v>87.291242398687828</c:v>
                </c:pt>
                <c:pt idx="104">
                  <c:v>88.060210358718791</c:v>
                </c:pt>
                <c:pt idx="105">
                  <c:v>88.827886401929618</c:v>
                </c:pt>
                <c:pt idx="106">
                  <c:v>89.594259265871742</c:v>
                </c:pt>
                <c:pt idx="107">
                  <c:v>90.359317707215311</c:v>
                </c:pt>
                <c:pt idx="108">
                  <c:v>91.123050501914108</c:v>
                </c:pt>
                <c:pt idx="109">
                  <c:v>91.885446445370292</c:v>
                </c:pt>
                <c:pt idx="110">
                  <c:v>92.646494352598722</c:v>
                </c:pt>
                <c:pt idx="111">
                  <c:v>93.406183058391107</c:v>
                </c:pt>
                <c:pt idx="112">
                  <c:v>94.164501417479769</c:v>
                </c:pt>
                <c:pt idx="113">
                  <c:v>94.921438304701141</c:v>
                </c:pt>
                <c:pt idx="114">
                  <c:v>95.676982615159005</c:v>
                </c:pt>
                <c:pt idx="115">
                  <c:v>96.431123264387409</c:v>
                </c:pt>
                <c:pt idx="116">
                  <c:v>97.183849188513292</c:v>
                </c:pt>
                <c:pt idx="117">
                  <c:v>97.935149344418818</c:v>
                </c:pt>
                <c:pt idx="118">
                  <c:v>98.685012709903319</c:v>
                </c:pt>
                <c:pt idx="119">
                  <c:v>99.433428283845018</c:v>
                </c:pt>
                <c:pt idx="120">
                  <c:v>100.18038508636252</c:v>
                </c:pt>
                <c:pt idx="121">
                  <c:v>100.92587215897576</c:v>
                </c:pt>
                <c:pt idx="122">
                  <c:v>101.66987856476695</c:v>
                </c:pt>
                <c:pt idx="123">
                  <c:v>102.41239338854072</c:v>
                </c:pt>
                <c:pt idx="124">
                  <c:v>103.15340573698464</c:v>
                </c:pt>
                <c:pt idx="125">
                  <c:v>103.89290473882878</c:v>
                </c:pt>
                <c:pt idx="126">
                  <c:v>104.63087954500524</c:v>
                </c:pt>
                <c:pt idx="127">
                  <c:v>105.36731932880744</c:v>
                </c:pt>
                <c:pt idx="128">
                  <c:v>106.10221328604872</c:v>
                </c:pt>
                <c:pt idx="129">
                  <c:v>106.83555063522105</c:v>
                </c:pt>
                <c:pt idx="130">
                  <c:v>107.56732061765322</c:v>
                </c:pt>
                <c:pt idx="131">
                  <c:v>108.29751249766848</c:v>
                </c:pt>
                <c:pt idx="132">
                  <c:v>109.02611556274222</c:v>
                </c:pt>
                <c:pt idx="133">
                  <c:v>109.75311912365906</c:v>
                </c:pt>
                <c:pt idx="134">
                  <c:v>110.47851251466965</c:v>
                </c:pt>
                <c:pt idx="135">
                  <c:v>111.20228509364726</c:v>
                </c:pt>
                <c:pt idx="136">
                  <c:v>111.92442624224375</c:v>
                </c:pt>
                <c:pt idx="137">
                  <c:v>112.64492536604547</c:v>
                </c:pt>
                <c:pt idx="138">
                  <c:v>113.36377189472859</c:v>
                </c:pt>
                <c:pt idx="139">
                  <c:v>114.08095528221428</c:v>
                </c:pt>
                <c:pt idx="140">
                  <c:v>114.79646500682338</c:v>
                </c:pt>
                <c:pt idx="141">
                  <c:v>115.51029057143072</c:v>
                </c:pt>
                <c:pt idx="142">
                  <c:v>116.22242150361922</c:v>
                </c:pt>
                <c:pt idx="143">
                  <c:v>116.93284735583343</c:v>
                </c:pt>
                <c:pt idx="144">
                  <c:v>117.64155770553285</c:v>
                </c:pt>
                <c:pt idx="145">
                  <c:v>118.34854215534489</c:v>
                </c:pt>
                <c:pt idx="146">
                  <c:v>119.05379033321724</c:v>
                </c:pt>
                <c:pt idx="147">
                  <c:v>119.75729189257029</c:v>
                </c:pt>
                <c:pt idx="148">
                  <c:v>120.45903651244865</c:v>
                </c:pt>
                <c:pt idx="149">
                  <c:v>121.15901389767278</c:v>
                </c:pt>
                <c:pt idx="150">
                  <c:v>121.85721377898994</c:v>
                </c:pt>
                <c:pt idx="151">
                  <c:v>122.55362591322485</c:v>
                </c:pt>
                <c:pt idx="152">
                  <c:v>123.24824008342993</c:v>
                </c:pt>
                <c:pt idx="153">
                  <c:v>123.94104609903529</c:v>
                </c:pt>
                <c:pt idx="154">
                  <c:v>124.63203379599815</c:v>
                </c:pt>
                <c:pt idx="155">
                  <c:v>125.32119303695202</c:v>
                </c:pt>
                <c:pt idx="156">
                  <c:v>126.00851371135531</c:v>
                </c:pt>
                <c:pt idx="157">
                  <c:v>126.69398573563984</c:v>
                </c:pt>
                <c:pt idx="158">
                  <c:v>127.37759905335855</c:v>
                </c:pt>
                <c:pt idx="159">
                  <c:v>128.05934363533325</c:v>
                </c:pt>
                <c:pt idx="160">
                  <c:v>128.73920947980167</c:v>
                </c:pt>
                <c:pt idx="161">
                  <c:v>129.41718661256414</c:v>
                </c:pt>
                <c:pt idx="162">
                  <c:v>130.09326508712994</c:v>
                </c:pt>
                <c:pt idx="163">
                  <c:v>130.76743498486329</c:v>
                </c:pt>
                <c:pt idx="164">
                  <c:v>131.43968641512888</c:v>
                </c:pt>
                <c:pt idx="165">
                  <c:v>132.11000951543687</c:v>
                </c:pt>
                <c:pt idx="166">
                  <c:v>132.77839445158756</c:v>
                </c:pt>
                <c:pt idx="167">
                  <c:v>133.44483141781586</c:v>
                </c:pt>
                <c:pt idx="168">
                  <c:v>134.10931063693496</c:v>
                </c:pt>
                <c:pt idx="169">
                  <c:v>134.77182236047992</c:v>
                </c:pt>
                <c:pt idx="170">
                  <c:v>135.43235686885038</c:v>
                </c:pt>
                <c:pt idx="171">
                  <c:v>136.09090447145363</c:v>
                </c:pt>
                <c:pt idx="172">
                  <c:v>136.74745550684639</c:v>
                </c:pt>
                <c:pt idx="173">
                  <c:v>137.40200034287673</c:v>
                </c:pt>
                <c:pt idx="174">
                  <c:v>138.05452937682534</c:v>
                </c:pt>
                <c:pt idx="175">
                  <c:v>138.70503303554639</c:v>
                </c:pt>
                <c:pt idx="176">
                  <c:v>139.35350177560798</c:v>
                </c:pt>
                <c:pt idx="177">
                  <c:v>139.99992608343229</c:v>
                </c:pt>
                <c:pt idx="178">
                  <c:v>140.64429647543483</c:v>
                </c:pt>
                <c:pt idx="179">
                  <c:v>141.28660349816388</c:v>
                </c:pt>
                <c:pt idx="180">
                  <c:v>141.92683772843912</c:v>
                </c:pt>
                <c:pt idx="181">
                  <c:v>142.56498977348974</c:v>
                </c:pt>
                <c:pt idx="182">
                  <c:v>143.20105027109236</c:v>
                </c:pt>
                <c:pt idx="183">
                  <c:v>143.83500988970829</c:v>
                </c:pt>
                <c:pt idx="184">
                  <c:v>144.46685932862059</c:v>
                </c:pt>
                <c:pt idx="185">
                  <c:v>145.09658931807039</c:v>
                </c:pt>
                <c:pt idx="186">
                  <c:v>145.72419061939286</c:v>
                </c:pt>
                <c:pt idx="187">
                  <c:v>146.34965402515286</c:v>
                </c:pt>
                <c:pt idx="188">
                  <c:v>146.97297035927988</c:v>
                </c:pt>
                <c:pt idx="189">
                  <c:v>147.59413047720287</c:v>
                </c:pt>
                <c:pt idx="190">
                  <c:v>148.21312526598413</c:v>
                </c:pt>
                <c:pt idx="191">
                  <c:v>148.82994564445332</c:v>
                </c:pt>
                <c:pt idx="192">
                  <c:v>149.44458256334033</c:v>
                </c:pt>
                <c:pt idx="193">
                  <c:v>150.05702700540834</c:v>
                </c:pt>
                <c:pt idx="194">
                  <c:v>150.66726998558599</c:v>
                </c:pt>
                <c:pt idx="195">
                  <c:v>151.27530255109914</c:v>
                </c:pt>
                <c:pt idx="196">
                  <c:v>151.88111578160235</c:v>
                </c:pt>
                <c:pt idx="197">
                  <c:v>152.48470078930964</c:v>
                </c:pt>
                <c:pt idx="198">
                  <c:v>153.08604871912493</c:v>
                </c:pt>
                <c:pt idx="199">
                  <c:v>153.68515074877189</c:v>
                </c:pt>
                <c:pt idx="200">
                  <c:v>154.28199808892356</c:v>
                </c:pt>
                <c:pt idx="201">
                  <c:v>154.87658198333099</c:v>
                </c:pt>
                <c:pt idx="202">
                  <c:v>155.46889370895198</c:v>
                </c:pt>
                <c:pt idx="203">
                  <c:v>156.05892457607891</c:v>
                </c:pt>
                <c:pt idx="204">
                  <c:v>156.64666592846623</c:v>
                </c:pt>
                <c:pt idx="205">
                  <c:v>157.23210914345756</c:v>
                </c:pt>
                <c:pt idx="206">
                  <c:v>157.81524563211204</c:v>
                </c:pt>
                <c:pt idx="207">
                  <c:v>158.39606683933036</c:v>
                </c:pt>
                <c:pt idx="208">
                  <c:v>158.97456424398052</c:v>
                </c:pt>
                <c:pt idx="209">
                  <c:v>159.55072935902248</c:v>
                </c:pt>
                <c:pt idx="210">
                  <c:v>160.12455373163286</c:v>
                </c:pt>
                <c:pt idx="211">
                  <c:v>160.69602894332894</c:v>
                </c:pt>
                <c:pt idx="212">
                  <c:v>161.26514661009224</c:v>
                </c:pt>
                <c:pt idx="213">
                  <c:v>161.83189838249123</c:v>
                </c:pt>
                <c:pt idx="214">
                  <c:v>162.39627594580421</c:v>
                </c:pt>
                <c:pt idx="215">
                  <c:v>162.95827102014104</c:v>
                </c:pt>
                <c:pt idx="216">
                  <c:v>163.51787536056469</c:v>
                </c:pt>
                <c:pt idx="217">
                  <c:v>164.07508075721219</c:v>
                </c:pt>
                <c:pt idx="218">
                  <c:v>164.62987903541509</c:v>
                </c:pt>
                <c:pt idx="219">
                  <c:v>165.18226205581934</c:v>
                </c:pt>
                <c:pt idx="220">
                  <c:v>165.73222171450476</c:v>
                </c:pt>
                <c:pt idx="221">
                  <c:v>166.27974994310395</c:v>
                </c:pt>
                <c:pt idx="222">
                  <c:v>166.82483870892062</c:v>
                </c:pt>
                <c:pt idx="223">
                  <c:v>167.36748001504731</c:v>
                </c:pt>
                <c:pt idx="224">
                  <c:v>167.90766590048301</c:v>
                </c:pt>
                <c:pt idx="225">
                  <c:v>168.44538844024967</c:v>
                </c:pt>
                <c:pt idx="226">
                  <c:v>168.9806397455086</c:v>
                </c:pt>
                <c:pt idx="227">
                  <c:v>169.51341196367619</c:v>
                </c:pt>
                <c:pt idx="228">
                  <c:v>170.04369727853916</c:v>
                </c:pt>
                <c:pt idx="229">
                  <c:v>170.57148791036903</c:v>
                </c:pt>
                <c:pt idx="230">
                  <c:v>171.09677611603664</c:v>
                </c:pt>
                <c:pt idx="231">
                  <c:v>171.61955418912524</c:v>
                </c:pt>
                <c:pt idx="232">
                  <c:v>172.13981446004408</c:v>
                </c:pt>
                <c:pt idx="233">
                  <c:v>172.65754929614042</c:v>
                </c:pt>
                <c:pt idx="234">
                  <c:v>173.17275110181197</c:v>
                </c:pt>
                <c:pt idx="235">
                  <c:v>173.68541231861801</c:v>
                </c:pt>
                <c:pt idx="236">
                  <c:v>174.19552542539034</c:v>
                </c:pt>
                <c:pt idx="237">
                  <c:v>174.70308293834378</c:v>
                </c:pt>
                <c:pt idx="238">
                  <c:v>175.2080774111858</c:v>
                </c:pt>
                <c:pt idx="239">
                  <c:v>175.71050143522575</c:v>
                </c:pt>
                <c:pt idx="240">
                  <c:v>176.21034763948364</c:v>
                </c:pt>
                <c:pt idx="241">
                  <c:v>176.70760869079825</c:v>
                </c:pt>
                <c:pt idx="242">
                  <c:v>177.20227729393477</c:v>
                </c:pt>
                <c:pt idx="243">
                  <c:v>177.69434619169169</c:v>
                </c:pt>
                <c:pt idx="244">
                  <c:v>178.18380816500741</c:v>
                </c:pt>
                <c:pt idx="245">
                  <c:v>178.670656033066</c:v>
                </c:pt>
                <c:pt idx="246">
                  <c:v>179.15488265340278</c:v>
                </c:pt>
                <c:pt idx="247">
                  <c:v>179.63648092200879</c:v>
                </c:pt>
                <c:pt idx="248">
                  <c:v>180.11544377343537</c:v>
                </c:pt>
                <c:pt idx="249">
                  <c:v>180.59176418089743</c:v>
                </c:pt>
                <c:pt idx="250">
                  <c:v>181.06543515637691</c:v>
                </c:pt>
                <c:pt idx="251">
                  <c:v>181.53644975072507</c:v>
                </c:pt>
                <c:pt idx="252">
                  <c:v>182.00480105376448</c:v>
                </c:pt>
                <c:pt idx="253">
                  <c:v>182.4704821943904</c:v>
                </c:pt>
                <c:pt idx="254">
                  <c:v>182.93348634067166</c:v>
                </c:pt>
                <c:pt idx="255">
                  <c:v>183.39380669995083</c:v>
                </c:pt>
                <c:pt idx="256">
                  <c:v>183.85143651894379</c:v>
                </c:pt>
                <c:pt idx="257">
                  <c:v>184.30636908383903</c:v>
                </c:pt>
                <c:pt idx="258">
                  <c:v>184.75859772039587</c:v>
                </c:pt>
                <c:pt idx="259">
                  <c:v>185.20811579404258</c:v>
                </c:pt>
                <c:pt idx="260">
                  <c:v>185.65491670997369</c:v>
                </c:pt>
                <c:pt idx="261">
                  <c:v>186.09899391324663</c:v>
                </c:pt>
                <c:pt idx="262">
                  <c:v>186.54034088887803</c:v>
                </c:pt>
                <c:pt idx="263">
                  <c:v>186.97895116193922</c:v>
                </c:pt>
                <c:pt idx="264">
                  <c:v>187.41481829765124</c:v>
                </c:pt>
                <c:pt idx="265">
                  <c:v>187.84793590147925</c:v>
                </c:pt>
                <c:pt idx="266">
                  <c:v>188.27829761922627</c:v>
                </c:pt>
                <c:pt idx="267">
                  <c:v>188.70589713712653</c:v>
                </c:pt>
                <c:pt idx="268">
                  <c:v>189.13072818193811</c:v>
                </c:pt>
                <c:pt idx="269">
                  <c:v>189.55278452103479</c:v>
                </c:pt>
                <c:pt idx="270">
                  <c:v>189.97205996249764</c:v>
                </c:pt>
                <c:pt idx="271">
                  <c:v>190.38854835520578</c:v>
                </c:pt>
                <c:pt idx="272">
                  <c:v>190.80224358892679</c:v>
                </c:pt>
                <c:pt idx="273">
                  <c:v>191.21313959440607</c:v>
                </c:pt>
                <c:pt idx="274">
                  <c:v>191.62123034345612</c:v>
                </c:pt>
                <c:pt idx="275">
                  <c:v>192.02650984904491</c:v>
                </c:pt>
                <c:pt idx="276">
                  <c:v>192.42897216538364</c:v>
                </c:pt>
                <c:pt idx="277">
                  <c:v>192.82861138801405</c:v>
                </c:pt>
                <c:pt idx="278">
                  <c:v>193.22542165389504</c:v>
                </c:pt>
                <c:pt idx="279">
                  <c:v>193.61939714148863</c:v>
                </c:pt>
                <c:pt idx="280">
                  <c:v>194.01053207084544</c:v>
                </c:pt>
                <c:pt idx="281">
                  <c:v>194.39882070368949</c:v>
                </c:pt>
                <c:pt idx="282">
                  <c:v>194.78425734350222</c:v>
                </c:pt>
                <c:pt idx="283">
                  <c:v>195.16683633560635</c:v>
                </c:pt>
                <c:pt idx="284">
                  <c:v>195.54655206724851</c:v>
                </c:pt>
                <c:pt idx="285">
                  <c:v>195.92339896768189</c:v>
                </c:pt>
                <c:pt idx="286">
                  <c:v>196.29737150824778</c:v>
                </c:pt>
                <c:pt idx="287">
                  <c:v>196.6684642024567</c:v>
                </c:pt>
                <c:pt idx="288">
                  <c:v>197.03667160606895</c:v>
                </c:pt>
                <c:pt idx="289">
                  <c:v>197.40198831717447</c:v>
                </c:pt>
                <c:pt idx="290">
                  <c:v>197.76440897627205</c:v>
                </c:pt>
                <c:pt idx="291">
                  <c:v>198.12392826634795</c:v>
                </c:pt>
                <c:pt idx="292">
                  <c:v>198.48054091295401</c:v>
                </c:pt>
                <c:pt idx="293">
                  <c:v>198.8342416842849</c:v>
                </c:pt>
                <c:pt idx="294">
                  <c:v>199.18502539125498</c:v>
                </c:pt>
                <c:pt idx="295">
                  <c:v>199.53288688757428</c:v>
                </c:pt>
                <c:pt idx="296">
                  <c:v>199.87782106982422</c:v>
                </c:pt>
                <c:pt idx="297">
                  <c:v>200.21982287753232</c:v>
                </c:pt>
                <c:pt idx="298">
                  <c:v>200.55888729324644</c:v>
                </c:pt>
                <c:pt idx="299">
                  <c:v>200.89500934260849</c:v>
                </c:pt>
                <c:pt idx="300">
                  <c:v>201.22818409442732</c:v>
                </c:pt>
                <c:pt idx="301">
                  <c:v>201.55840666075113</c:v>
                </c:pt>
                <c:pt idx="302">
                  <c:v>201.88567219693905</c:v>
                </c:pt>
                <c:pt idx="303">
                  <c:v>202.20997590173249</c:v>
                </c:pt>
                <c:pt idx="304">
                  <c:v>202.5313130173252</c:v>
                </c:pt>
                <c:pt idx="305">
                  <c:v>202.8496788294334</c:v>
                </c:pt>
                <c:pt idx="306">
                  <c:v>203.16506866736478</c:v>
                </c:pt>
                <c:pt idx="307">
                  <c:v>203.47747790408704</c:v>
                </c:pt>
                <c:pt idx="308">
                  <c:v>203.78690195629585</c:v>
                </c:pt>
                <c:pt idx="309">
                  <c:v>204.09333628448189</c:v>
                </c:pt>
                <c:pt idx="310">
                  <c:v>204.39677639299777</c:v>
                </c:pt>
                <c:pt idx="311">
                  <c:v>204.69721783012366</c:v>
                </c:pt>
                <c:pt idx="312">
                  <c:v>204.99465618813281</c:v>
                </c:pt>
                <c:pt idx="313">
                  <c:v>205.28908710335614</c:v>
                </c:pt>
                <c:pt idx="314">
                  <c:v>205.58050625624625</c:v>
                </c:pt>
                <c:pt idx="315">
                  <c:v>205.86890937144082</c:v>
                </c:pt>
                <c:pt idx="316">
                  <c:v>206.15429221782529</c:v>
                </c:pt>
                <c:pt idx="317">
                  <c:v>206.43665060859507</c:v>
                </c:pt>
                <c:pt idx="318">
                  <c:v>206.71598040131676</c:v>
                </c:pt>
                <c:pt idx="319">
                  <c:v>206.99227749798902</c:v>
                </c:pt>
                <c:pt idx="320">
                  <c:v>207.26553784510273</c:v>
                </c:pt>
                <c:pt idx="321">
                  <c:v>207.53575743370044</c:v>
                </c:pt>
                <c:pt idx="322">
                  <c:v>207.8029322994351</c:v>
                </c:pt>
                <c:pt idx="323">
                  <c:v>208.06705852262834</c:v>
                </c:pt>
                <c:pt idx="324">
                  <c:v>208.32813222832795</c:v>
                </c:pt>
                <c:pt idx="325">
                  <c:v>208.58614958636457</c:v>
                </c:pt>
                <c:pt idx="326">
                  <c:v>208.84110681140822</c:v>
                </c:pt>
                <c:pt idx="327">
                  <c:v>209.09300016302339</c:v>
                </c:pt>
                <c:pt idx="328">
                  <c:v>209.34182594572437</c:v>
                </c:pt>
                <c:pt idx="329">
                  <c:v>209.58758050902907</c:v>
                </c:pt>
                <c:pt idx="330">
                  <c:v>209.83026024751285</c:v>
                </c:pt>
                <c:pt idx="331">
                  <c:v>210.06986160086132</c:v>
                </c:pt>
                <c:pt idx="332">
                  <c:v>210.30638105392256</c:v>
                </c:pt>
                <c:pt idx="333">
                  <c:v>210.53981513675868</c:v>
                </c:pt>
                <c:pt idx="334">
                  <c:v>210.77016042469674</c:v>
                </c:pt>
                <c:pt idx="335">
                  <c:v>210.99741353837899</c:v>
                </c:pt>
                <c:pt idx="336">
                  <c:v>211.22157114381255</c:v>
                </c:pt>
                <c:pt idx="337">
                  <c:v>211.44262995241812</c:v>
                </c:pt>
                <c:pt idx="338">
                  <c:v>211.66058672107837</c:v>
                </c:pt>
                <c:pt idx="339">
                  <c:v>211.87543825218557</c:v>
                </c:pt>
                <c:pt idx="340">
                  <c:v>212.08718139368833</c:v>
                </c:pt>
                <c:pt idx="341">
                  <c:v>212.2958130391379</c:v>
                </c:pt>
                <c:pt idx="342">
                  <c:v>212.50133012773387</c:v>
                </c:pt>
                <c:pt idx="343">
                  <c:v>212.70372964436888</c:v>
                </c:pt>
                <c:pt idx="344">
                  <c:v>212.90300861967307</c:v>
                </c:pt>
                <c:pt idx="345">
                  <c:v>213.09916413005743</c:v>
                </c:pt>
                <c:pt idx="346">
                  <c:v>213.29219329775685</c:v>
                </c:pt>
                <c:pt idx="347">
                  <c:v>213.48209329087223</c:v>
                </c:pt>
                <c:pt idx="348">
                  <c:v>213.6688613234121</c:v>
                </c:pt>
                <c:pt idx="349">
                  <c:v>213.85249465533343</c:v>
                </c:pt>
                <c:pt idx="350">
                  <c:v>214.03299059258202</c:v>
                </c:pt>
                <c:pt idx="351">
                  <c:v>214.2103464871316</c:v>
                </c:pt>
                <c:pt idx="352">
                  <c:v>214.38455973702318</c:v>
                </c:pt>
                <c:pt idx="353">
                  <c:v>214.55562778640288</c:v>
                </c:pt>
                <c:pt idx="354">
                  <c:v>214.7235481255596</c:v>
                </c:pt>
                <c:pt idx="355">
                  <c:v>214.88831829096168</c:v>
                </c:pt>
                <c:pt idx="356">
                  <c:v>215.04993586529326</c:v>
                </c:pt>
                <c:pt idx="357">
                  <c:v>215.20839847748957</c:v>
                </c:pt>
                <c:pt idx="358">
                  <c:v>215.36370380277174</c:v>
                </c:pt>
                <c:pt idx="359">
                  <c:v>215.51584956268093</c:v>
                </c:pt>
                <c:pt idx="360">
                  <c:v>215.66483352511187</c:v>
                </c:pt>
                <c:pt idx="361">
                  <c:v>215.81065350434537</c:v>
                </c:pt>
                <c:pt idx="362">
                  <c:v>215.95330736108056</c:v>
                </c:pt>
                <c:pt idx="363">
                  <c:v>216.09279300246629</c:v>
                </c:pt>
                <c:pt idx="364">
                  <c:v>216.2291083821317</c:v>
                </c:pt>
                <c:pt idx="365">
                  <c:v>216.3622515002163</c:v>
                </c:pt>
                <c:pt idx="366">
                  <c:v>216.49222040339944</c:v>
                </c:pt>
                <c:pt idx="367">
                  <c:v>216.61901318492875</c:v>
                </c:pt>
                <c:pt idx="368">
                  <c:v>216.74262798464821</c:v>
                </c:pt>
                <c:pt idx="369">
                  <c:v>216.86306298902554</c:v>
                </c:pt>
                <c:pt idx="370">
                  <c:v>216.98031643117858</c:v>
                </c:pt>
                <c:pt idx="371">
                  <c:v>217.09438659090156</c:v>
                </c:pt>
                <c:pt idx="372">
                  <c:v>217.20527179468982</c:v>
                </c:pt>
                <c:pt idx="373">
                  <c:v>217.31297041576497</c:v>
                </c:pt>
                <c:pt idx="374">
                  <c:v>217.4174808740982</c:v>
                </c:pt>
                <c:pt idx="375">
                  <c:v>217.51880163643386</c:v>
                </c:pt>
                <c:pt idx="376">
                  <c:v>217.61693121631174</c:v>
                </c:pt>
                <c:pt idx="377">
                  <c:v>217.71186817408901</c:v>
                </c:pt>
                <c:pt idx="378">
                  <c:v>217.80361111696118</c:v>
                </c:pt>
                <c:pt idx="379">
                  <c:v>217.89215869898266</c:v>
                </c:pt>
                <c:pt idx="380">
                  <c:v>217.97750962108651</c:v>
                </c:pt>
                <c:pt idx="381">
                  <c:v>218.05966263110344</c:v>
                </c:pt>
                <c:pt idx="382">
                  <c:v>218.13861652378014</c:v>
                </c:pt>
                <c:pt idx="383">
                  <c:v>218.21437014079712</c:v>
                </c:pt>
                <c:pt idx="384">
                  <c:v>218.2869223707855</c:v>
                </c:pt>
                <c:pt idx="385">
                  <c:v>218.3562721493436</c:v>
                </c:pt>
                <c:pt idx="386">
                  <c:v>218.42241845905215</c:v>
                </c:pt>
                <c:pt idx="387">
                  <c:v>218.48536032948959</c:v>
                </c:pt>
                <c:pt idx="388">
                  <c:v>218.54509683724615</c:v>
                </c:pt>
                <c:pt idx="389">
                  <c:v>218.6016271059373</c:v>
                </c:pt>
                <c:pt idx="390">
                  <c:v>218.65495030621685</c:v>
                </c:pt>
                <c:pt idx="391">
                  <c:v>218.7050656557889</c:v>
                </c:pt>
                <c:pt idx="392">
                  <c:v>218.7519724194195</c:v>
                </c:pt>
                <c:pt idx="393">
                  <c:v>218.79566990894713</c:v>
                </c:pt>
                <c:pt idx="394">
                  <c:v>218.83615748329328</c:v>
                </c:pt>
                <c:pt idx="395">
                  <c:v>218.87343454847127</c:v>
                </c:pt>
                <c:pt idx="396">
                  <c:v>218.90750055759551</c:v>
                </c:pt>
                <c:pt idx="397">
                  <c:v>218.93835501088918</c:v>
                </c:pt>
                <c:pt idx="398">
                  <c:v>218.96599745569173</c:v>
                </c:pt>
                <c:pt idx="399">
                  <c:v>218.99042748646534</c:v>
                </c:pt>
                <c:pt idx="400">
                  <c:v>219.01164474480109</c:v>
                </c:pt>
                <c:pt idx="401">
                  <c:v>219.02964891942409</c:v>
                </c:pt>
                <c:pt idx="402">
                  <c:v>219.04443974619809</c:v>
                </c:pt>
                <c:pt idx="403">
                  <c:v>219.05601700812923</c:v>
                </c:pt>
                <c:pt idx="404">
                  <c:v>219.06438053536951</c:v>
                </c:pt>
                <c:pt idx="405">
                  <c:v>219.06953020521894</c:v>
                </c:pt>
                <c:pt idx="406">
                  <c:v>219.07146594212756</c:v>
                </c:pt>
                <c:pt idx="407">
                  <c:v>219.07018771769646</c:v>
                </c:pt>
                <c:pt idx="408">
                  <c:v>219.06569555067841</c:v>
                </c:pt>
                <c:pt idx="409">
                  <c:v>219.05798950697707</c:v>
                </c:pt>
                <c:pt idx="410">
                  <c:v>219.04706969964664</c:v>
                </c:pt>
                <c:pt idx="411">
                  <c:v>219.0329362888898</c:v>
                </c:pt>
                <c:pt idx="412">
                  <c:v>219.01558948205545</c:v>
                </c:pt>
                <c:pt idx="413">
                  <c:v>218.9950295336358</c:v>
                </c:pt>
                <c:pt idx="414">
                  <c:v>218.97125674526237</c:v>
                </c:pt>
                <c:pt idx="415">
                  <c:v>218.94427146570189</c:v>
                </c:pt>
                <c:pt idx="416">
                  <c:v>218.9140740908509</c:v>
                </c:pt>
                <c:pt idx="417">
                  <c:v>218.88066506373011</c:v>
                </c:pt>
                <c:pt idx="418">
                  <c:v>218.8440448744779</c:v>
                </c:pt>
                <c:pt idx="419">
                  <c:v>218.80421406034299</c:v>
                </c:pt>
                <c:pt idx="420">
                  <c:v>218.76117320567664</c:v>
                </c:pt>
                <c:pt idx="421">
                  <c:v>218.71492294192421</c:v>
                </c:pt>
                <c:pt idx="422">
                  <c:v>218.66546394761565</c:v>
                </c:pt>
                <c:pt idx="423">
                  <c:v>218.61279694835568</c:v>
                </c:pt>
                <c:pt idx="424">
                  <c:v>218.5569227168132</c:v>
                </c:pt>
                <c:pt idx="425">
                  <c:v>218.49784207270983</c:v>
                </c:pt>
                <c:pt idx="426">
                  <c:v>218.43555588280793</c:v>
                </c:pt>
                <c:pt idx="427">
                  <c:v>218.37006506089796</c:v>
                </c:pt>
                <c:pt idx="428">
                  <c:v>218.30137056778494</c:v>
                </c:pt>
                <c:pt idx="429">
                  <c:v>218.22947341127448</c:v>
                </c:pt>
                <c:pt idx="430">
                  <c:v>218.15437464615783</c:v>
                </c:pt>
                <c:pt idx="431">
                  <c:v>218.07607537419668</c:v>
                </c:pt>
                <c:pt idx="432">
                  <c:v>217.99457674410664</c:v>
                </c:pt>
                <c:pt idx="433">
                  <c:v>217.90987995154074</c:v>
                </c:pt>
                <c:pt idx="434">
                  <c:v>217.82198623907163</c:v>
                </c:pt>
                <c:pt idx="435">
                  <c:v>217.73089689617342</c:v>
                </c:pt>
                <c:pt idx="436">
                  <c:v>217.63661325920293</c:v>
                </c:pt>
                <c:pt idx="437">
                  <c:v>217.53913671137974</c:v>
                </c:pt>
                <c:pt idx="438">
                  <c:v>217.43846868276628</c:v>
                </c:pt>
                <c:pt idx="439">
                  <c:v>217.33461065024656</c:v>
                </c:pt>
                <c:pt idx="440">
                  <c:v>217.22756413750469</c:v>
                </c:pt>
                <c:pt idx="441">
                  <c:v>217.11733071500231</c:v>
                </c:pt>
                <c:pt idx="442">
                  <c:v>217.00391199995587</c:v>
                </c:pt>
                <c:pt idx="443">
                  <c:v>216.88730965631254</c:v>
                </c:pt>
                <c:pt idx="444">
                  <c:v>216.76752539472616</c:v>
                </c:pt>
                <c:pt idx="445">
                  <c:v>216.64456097253179</c:v>
                </c:pt>
                <c:pt idx="446">
                  <c:v>216.51841819372024</c:v>
                </c:pt>
                <c:pt idx="447">
                  <c:v>216.38909890891139</c:v>
                </c:pt>
                <c:pt idx="448">
                  <c:v>216.25660501532715</c:v>
                </c:pt>
                <c:pt idx="449">
                  <c:v>216.12093845676355</c:v>
                </c:pt>
                <c:pt idx="450">
                  <c:v>215.98210122356232</c:v>
                </c:pt>
                <c:pt idx="451">
                  <c:v>215.84009535258161</c:v>
                </c:pt>
                <c:pt idx="452">
                  <c:v>215.69492292716609</c:v>
                </c:pt>
                <c:pt idx="453">
                  <c:v>215.5465860771165</c:v>
                </c:pt>
                <c:pt idx="454">
                  <c:v>215.3950869786583</c:v>
                </c:pt>
                <c:pt idx="455">
                  <c:v>215.24042785440975</c:v>
                </c:pt>
                <c:pt idx="456">
                  <c:v>215.08261097334935</c:v>
                </c:pt>
                <c:pt idx="457">
                  <c:v>214.92163865078251</c:v>
                </c:pt>
                <c:pt idx="458">
                  <c:v>214.75751324830773</c:v>
                </c:pt>
                <c:pt idx="459">
                  <c:v>214.59023717378159</c:v>
                </c:pt>
                <c:pt idx="460">
                  <c:v>214.4198128812838</c:v>
                </c:pt>
                <c:pt idx="461">
                  <c:v>214.24624287108111</c:v>
                </c:pt>
                <c:pt idx="462">
                  <c:v>214.0695296895905</c:v>
                </c:pt>
                <c:pt idx="463">
                  <c:v>213.88967592934182</c:v>
                </c:pt>
                <c:pt idx="464">
                  <c:v>213.70668422894002</c:v>
                </c:pt>
                <c:pt idx="465">
                  <c:v>213.5205572730261</c:v>
                </c:pt>
                <c:pt idx="466">
                  <c:v>213.3312977922379</c:v>
                </c:pt>
                <c:pt idx="467">
                  <c:v>213.13890856317013</c:v>
                </c:pt>
                <c:pt idx="468">
                  <c:v>212.94339240833332</c:v>
                </c:pt>
                <c:pt idx="469">
                  <c:v>212.74475219611287</c:v>
                </c:pt>
                <c:pt idx="470">
                  <c:v>212.54299084072645</c:v>
                </c:pt>
                <c:pt idx="471">
                  <c:v>212.33811130218166</c:v>
                </c:pt>
                <c:pt idx="472">
                  <c:v>212.13011658623242</c:v>
                </c:pt>
                <c:pt idx="473">
                  <c:v>211.91900974433486</c:v>
                </c:pt>
                <c:pt idx="474">
                  <c:v>211.70479387360265</c:v>
                </c:pt>
                <c:pt idx="475">
                  <c:v>211.48747211676155</c:v>
                </c:pt>
                <c:pt idx="476">
                  <c:v>211.26704766210321</c:v>
                </c:pt>
                <c:pt idx="477">
                  <c:v>211.0435237434383</c:v>
                </c:pt>
                <c:pt idx="478">
                  <c:v>210.81690364004953</c:v>
                </c:pt>
                <c:pt idx="479">
                  <c:v>210.5871906766429</c:v>
                </c:pt>
                <c:pt idx="480">
                  <c:v>210.35438822329957</c:v>
                </c:pt>
                <c:pt idx="481">
                  <c:v>210.11849969542584</c:v>
                </c:pt>
                <c:pt idx="482">
                  <c:v>209.87952855370335</c:v>
                </c:pt>
                <c:pt idx="483">
                  <c:v>209.63747830403838</c:v>
                </c:pt>
                <c:pt idx="484">
                  <c:v>209.39235249751016</c:v>
                </c:pt>
                <c:pt idx="485">
                  <c:v>209.14415473031897</c:v>
                </c:pt>
                <c:pt idx="486">
                  <c:v>208.89288864373336</c:v>
                </c:pt>
                <c:pt idx="487">
                  <c:v>208.63855792403663</c:v>
                </c:pt>
                <c:pt idx="488">
                  <c:v>208.38116630247271</c:v>
                </c:pt>
                <c:pt idx="489">
                  <c:v>208.12071755519176</c:v>
                </c:pt>
                <c:pt idx="490">
                  <c:v>207.85721550319431</c:v>
                </c:pt>
                <c:pt idx="491">
                  <c:v>207.59066401227554</c:v>
                </c:pt>
                <c:pt idx="492">
                  <c:v>207.32106699296835</c:v>
                </c:pt>
                <c:pt idx="493">
                  <c:v>207.04842840048622</c:v>
                </c:pt>
                <c:pt idx="494">
                  <c:v>206.77275223466486</c:v>
                </c:pt>
                <c:pt idx="495">
                  <c:v>206.49404253990389</c:v>
                </c:pt>
                <c:pt idx="496">
                  <c:v>206.21230340510732</c:v>
                </c:pt>
                <c:pt idx="497">
                  <c:v>205.92753896362342</c:v>
                </c:pt>
                <c:pt idx="498">
                  <c:v>205.63975339318438</c:v>
                </c:pt>
                <c:pt idx="499">
                  <c:v>205.34895091584482</c:v>
                </c:pt>
                <c:pt idx="500">
                  <c:v>205.05513579791992</c:v>
                </c:pt>
                <c:pt idx="501">
                  <c:v>204.75831234992285</c:v>
                </c:pt>
                <c:pt idx="502">
                  <c:v>204.45848492650137</c:v>
                </c:pt>
                <c:pt idx="503">
                  <c:v>204.15565792637429</c:v>
                </c:pt>
                <c:pt idx="504">
                  <c:v>203.84983579226639</c:v>
                </c:pt>
                <c:pt idx="505">
                  <c:v>203.54102301084387</c:v>
                </c:pt>
                <c:pt idx="506">
                  <c:v>203.2292241126481</c:v>
                </c:pt>
                <c:pt idx="507">
                  <c:v>202.91444367202928</c:v>
                </c:pt>
                <c:pt idx="508">
                  <c:v>202.59668630707924</c:v>
                </c:pt>
                <c:pt idx="509">
                  <c:v>202.27595667956399</c:v>
                </c:pt>
                <c:pt idx="510">
                  <c:v>201.95225949485496</c:v>
                </c:pt>
                <c:pt idx="511">
                  <c:v>201.62559950186011</c:v>
                </c:pt>
                <c:pt idx="512">
                  <c:v>201.2959814929543</c:v>
                </c:pt>
                <c:pt idx="513">
                  <c:v>200.96341030390903</c:v>
                </c:pt>
                <c:pt idx="514">
                  <c:v>200.62789081382132</c:v>
                </c:pt>
                <c:pt idx="515">
                  <c:v>200.28942794504223</c:v>
                </c:pt>
                <c:pt idx="516">
                  <c:v>199.9480266631048</c:v>
                </c:pt>
                <c:pt idx="517">
                  <c:v>199.60369197665074</c:v>
                </c:pt>
                <c:pt idx="518">
                  <c:v>199.25642893735755</c:v>
                </c:pt>
                <c:pt idx="519">
                  <c:v>198.90624263986399</c:v>
                </c:pt>
                <c:pt idx="520">
                  <c:v>198.55313822169546</c:v>
                </c:pt>
                <c:pt idx="521">
                  <c:v>198.19712086318862</c:v>
                </c:pt>
                <c:pt idx="522">
                  <c:v>197.8381957874154</c:v>
                </c:pt>
                <c:pt idx="523">
                  <c:v>197.47636826010643</c:v>
                </c:pt>
                <c:pt idx="524">
                  <c:v>197.11164358957353</c:v>
                </c:pt>
                <c:pt idx="525">
                  <c:v>196.7440271266324</c:v>
                </c:pt>
                <c:pt idx="526">
                  <c:v>196.37352426452333</c:v>
                </c:pt>
                <c:pt idx="527">
                  <c:v>196.0001404388328</c:v>
                </c:pt>
                <c:pt idx="528">
                  <c:v>195.62388112741337</c:v>
                </c:pt>
                <c:pt idx="529">
                  <c:v>195.24475185030317</c:v>
                </c:pt>
                <c:pt idx="530">
                  <c:v>194.86275816964547</c:v>
                </c:pt>
                <c:pt idx="531">
                  <c:v>194.47790568960639</c:v>
                </c:pt>
                <c:pt idx="532">
                  <c:v>194.09020005629324</c:v>
                </c:pt>
                <c:pt idx="533">
                  <c:v>193.69964695767146</c:v>
                </c:pt>
                <c:pt idx="534">
                  <c:v>193.30625212348104</c:v>
                </c:pt>
                <c:pt idx="535">
                  <c:v>192.9100213251528</c:v>
                </c:pt>
                <c:pt idx="536">
                  <c:v>192.51096037572336</c:v>
                </c:pt>
                <c:pt idx="537">
                  <c:v>192.10907512975012</c:v>
                </c:pt>
                <c:pt idx="538">
                  <c:v>191.70437148322515</c:v>
                </c:pt>
                <c:pt idx="539">
                  <c:v>191.29685537348897</c:v>
                </c:pt>
                <c:pt idx="540">
                  <c:v>190.88653277914321</c:v>
                </c:pt>
                <c:pt idx="541">
                  <c:v>190.47340971996292</c:v>
                </c:pt>
                <c:pt idx="542">
                  <c:v>190.05749225680836</c:v>
                </c:pt>
                <c:pt idx="543">
                  <c:v>189.63878649153608</c:v>
                </c:pt>
                <c:pt idx="544">
                  <c:v>189.21729856690916</c:v>
                </c:pt>
                <c:pt idx="545">
                  <c:v>188.79303466650754</c:v>
                </c:pt>
                <c:pt idx="546">
                  <c:v>188.36600101463688</c:v>
                </c:pt>
                <c:pt idx="547">
                  <c:v>187.93620387623747</c:v>
                </c:pt>
                <c:pt idx="548">
                  <c:v>187.50364955679225</c:v>
                </c:pt>
                <c:pt idx="549">
                  <c:v>187.06834440223412</c:v>
                </c:pt>
                <c:pt idx="550">
                  <c:v>186.63029479885344</c:v>
                </c:pt>
                <c:pt idx="551">
                  <c:v>186.18950717320351</c:v>
                </c:pt>
                <c:pt idx="552">
                  <c:v>185.74598799200695</c:v>
                </c:pt>
                <c:pt idx="553">
                  <c:v>185.29974376206044</c:v>
                </c:pt>
                <c:pt idx="554">
                  <c:v>184.85078103013956</c:v>
                </c:pt>
                <c:pt idx="555">
                  <c:v>184.3991063829024</c:v>
                </c:pt>
                <c:pt idx="556">
                  <c:v>183.94472644679328</c:v>
                </c:pt>
                <c:pt idx="557">
                  <c:v>183.48764788794523</c:v>
                </c:pt>
                <c:pt idx="558">
                  <c:v>183.02787741208243</c:v>
                </c:pt>
                <c:pt idx="559">
                  <c:v>182.56542176442167</c:v>
                </c:pt>
                <c:pt idx="560">
                  <c:v>182.10028772957347</c:v>
                </c:pt>
                <c:pt idx="561">
                  <c:v>181.63248213144254</c:v>
                </c:pt>
                <c:pt idx="562">
                  <c:v>181.16201183312765</c:v>
                </c:pt>
                <c:pt idx="563">
                  <c:v>180.68888373682091</c:v>
                </c:pt>
                <c:pt idx="564">
                  <c:v>180.2131047837066</c:v>
                </c:pt>
                <c:pt idx="565">
                  <c:v>179.73468195385925</c:v>
                </c:pt>
                <c:pt idx="566">
                  <c:v>179.25362226614124</c:v>
                </c:pt>
                <c:pt idx="567">
                  <c:v>178.76993277809999</c:v>
                </c:pt>
                <c:pt idx="568">
                  <c:v>178.28362058586416</c:v>
                </c:pt>
                <c:pt idx="569">
                  <c:v>177.79469282403957</c:v>
                </c:pt>
                <c:pt idx="570">
                  <c:v>177.30315666560492</c:v>
                </c:pt>
                <c:pt idx="571">
                  <c:v>176.80901932180612</c:v>
                </c:pt>
                <c:pt idx="572">
                  <c:v>176.31228804205045</c:v>
                </c:pt>
                <c:pt idx="573">
                  <c:v>175.81297011380084</c:v>
                </c:pt>
                <c:pt idx="574">
                  <c:v>175.31107286246802</c:v>
                </c:pt>
                <c:pt idx="575">
                  <c:v>174.80660365130387</c:v>
                </c:pt>
                <c:pt idx="576">
                  <c:v>174.29956988129294</c:v>
                </c:pt>
                <c:pt idx="577">
                  <c:v>173.78997899104408</c:v>
                </c:pt>
                <c:pt idx="578">
                  <c:v>173.27783845668111</c:v>
                </c:pt>
                <c:pt idx="579">
                  <c:v>172.76315579173342</c:v>
                </c:pt>
                <c:pt idx="580">
                  <c:v>172.24593854702539</c:v>
                </c:pt>
                <c:pt idx="581">
                  <c:v>171.72619431056597</c:v>
                </c:pt>
                <c:pt idx="582">
                  <c:v>171.20393070743708</c:v>
                </c:pt>
                <c:pt idx="583">
                  <c:v>170.67915539968195</c:v>
                </c:pt>
                <c:pt idx="584">
                  <c:v>170.15187608619246</c:v>
                </c:pt>
                <c:pt idx="585">
                  <c:v>169.62210050259651</c:v>
                </c:pt>
                <c:pt idx="586">
                  <c:v>169.0898364211443</c:v>
                </c:pt>
                <c:pt idx="587">
                  <c:v>168.55509165059433</c:v>
                </c:pt>
                <c:pt idx="588">
                  <c:v>168.01787403609893</c:v>
                </c:pt>
                <c:pt idx="589">
                  <c:v>167.47819145908912</c:v>
                </c:pt>
                <c:pt idx="590">
                  <c:v>166.93605183715894</c:v>
                </c:pt>
                <c:pt idx="591">
                  <c:v>166.39146312394942</c:v>
                </c:pt>
                <c:pt idx="592">
                  <c:v>165.84443330903161</c:v>
                </c:pt>
                <c:pt idx="593">
                  <c:v>165.29497041778987</c:v>
                </c:pt>
                <c:pt idx="594">
                  <c:v>164.74308251130347</c:v>
                </c:pt>
                <c:pt idx="595">
                  <c:v>164.18877768622892</c:v>
                </c:pt>
                <c:pt idx="596">
                  <c:v>163.6320640746809</c:v>
                </c:pt>
                <c:pt idx="597">
                  <c:v>163.07294984411283</c:v>
                </c:pt>
                <c:pt idx="598">
                  <c:v>162.51144319719756</c:v>
                </c:pt>
                <c:pt idx="599">
                  <c:v>161.94755237170642</c:v>
                </c:pt>
                <c:pt idx="600">
                  <c:v>161.3812856403886</c:v>
                </c:pt>
                <c:pt idx="601">
                  <c:v>160.81265131084999</c:v>
                </c:pt>
                <c:pt idx="602">
                  <c:v>160.24165772543103</c:v>
                </c:pt>
                <c:pt idx="603">
                  <c:v>159.66831326108439</c:v>
                </c:pt>
                <c:pt idx="604">
                  <c:v>159.09262632925214</c:v>
                </c:pt>
                <c:pt idx="605">
                  <c:v>158.51460537574235</c:v>
                </c:pt>
                <c:pt idx="606">
                  <c:v>157.93425888060503</c:v>
                </c:pt>
                <c:pt idx="607">
                  <c:v>157.35159535800784</c:v>
                </c:pt>
                <c:pt idx="608">
                  <c:v>156.76662335611135</c:v>
                </c:pt>
                <c:pt idx="609">
                  <c:v>156.1793514569431</c:v>
                </c:pt>
                <c:pt idx="610">
                  <c:v>155.58978827627237</c:v>
                </c:pt>
                <c:pt idx="611">
                  <c:v>154.99794246348333</c:v>
                </c:pt>
                <c:pt idx="612">
                  <c:v>154.40382270144832</c:v>
                </c:pt>
                <c:pt idx="613">
                  <c:v>153.80743770640026</c:v>
                </c:pt>
                <c:pt idx="614">
                  <c:v>153.20879622780507</c:v>
                </c:pt>
                <c:pt idx="615">
                  <c:v>152.60790704823305</c:v>
                </c:pt>
                <c:pt idx="616">
                  <c:v>152.00477898323041</c:v>
                </c:pt>
                <c:pt idx="617">
                  <c:v>151.39942088118949</c:v>
                </c:pt>
                <c:pt idx="618">
                  <c:v>150.79184162321897</c:v>
                </c:pt>
                <c:pt idx="619">
                  <c:v>150.18205012301405</c:v>
                </c:pt>
                <c:pt idx="620">
                  <c:v>149.57005532672514</c:v>
                </c:pt>
                <c:pt idx="621">
                  <c:v>148.95586621282717</c:v>
                </c:pt>
                <c:pt idx="622">
                  <c:v>148.33949179198709</c:v>
                </c:pt>
                <c:pt idx="623">
                  <c:v>147.7209411069324</c:v>
                </c:pt>
                <c:pt idx="624">
                  <c:v>147.10022323231823</c:v>
                </c:pt>
                <c:pt idx="625">
                  <c:v>146.47734727459408</c:v>
                </c:pt>
                <c:pt idx="626">
                  <c:v>145.85232237187046</c:v>
                </c:pt>
                <c:pt idx="627">
                  <c:v>145.22515769378438</c:v>
                </c:pt>
                <c:pt idx="628">
                  <c:v>144.59586244136565</c:v>
                </c:pt>
                <c:pt idx="629">
                  <c:v>143.96444584690099</c:v>
                </c:pt>
                <c:pt idx="630">
                  <c:v>143.33091717379921</c:v>
                </c:pt>
                <c:pt idx="631">
                  <c:v>142.69528571645475</c:v>
                </c:pt>
                <c:pt idx="632">
                  <c:v>142.05756080011196</c:v>
                </c:pt>
                <c:pt idx="633">
                  <c:v>141.41775178072797</c:v>
                </c:pt>
                <c:pt idx="634">
                  <c:v>140.77586804483536</c:v>
                </c:pt>
                <c:pt idx="635">
                  <c:v>140.13191900940456</c:v>
                </c:pt>
                <c:pt idx="636">
                  <c:v>139.48591412170549</c:v>
                </c:pt>
                <c:pt idx="637">
                  <c:v>138.83786285916935</c:v>
                </c:pt>
                <c:pt idx="638">
                  <c:v>138.18777472924936</c:v>
                </c:pt>
                <c:pt idx="639">
                  <c:v>137.53565926928135</c:v>
                </c:pt>
                <c:pt idx="640">
                  <c:v>136.88152604634345</c:v>
                </c:pt>
                <c:pt idx="641">
                  <c:v>136.22538465711636</c:v>
                </c:pt>
                <c:pt idx="642">
                  <c:v>135.56724472774218</c:v>
                </c:pt>
                <c:pt idx="643">
                  <c:v>134.90711591368316</c:v>
                </c:pt>
                <c:pt idx="644">
                  <c:v>134.24500789958046</c:v>
                </c:pt>
                <c:pt idx="645">
                  <c:v>133.58093039911131</c:v>
                </c:pt>
                <c:pt idx="646">
                  <c:v>132.91489315484728</c:v>
                </c:pt>
                <c:pt idx="647">
                  <c:v>132.24690593811087</c:v>
                </c:pt>
                <c:pt idx="648">
                  <c:v>131.57697854883244</c:v>
                </c:pt>
                <c:pt idx="649">
                  <c:v>130.90512081540601</c:v>
                </c:pt>
                <c:pt idx="650">
                  <c:v>130.23134259454574</c:v>
                </c:pt>
                <c:pt idx="651">
                  <c:v>129.55565377114073</c:v>
                </c:pt>
                <c:pt idx="652">
                  <c:v>128.87806425811024</c:v>
                </c:pt>
                <c:pt idx="653">
                  <c:v>128.19858399625829</c:v>
                </c:pt>
                <c:pt idx="654">
                  <c:v>127.5172229541276</c:v>
                </c:pt>
                <c:pt idx="655">
                  <c:v>126.83399112785361</c:v>
                </c:pt>
                <c:pt idx="656">
                  <c:v>126.14889854101789</c:v>
                </c:pt>
                <c:pt idx="657">
                  <c:v>125.46195524450079</c:v>
                </c:pt>
                <c:pt idx="658">
                  <c:v>124.77317131633392</c:v>
                </c:pt>
                <c:pt idx="659">
                  <c:v>124.08255686155275</c:v>
                </c:pt>
                <c:pt idx="660">
                  <c:v>123.39012201204798</c:v>
                </c:pt>
                <c:pt idx="661">
                  <c:v>122.69587692641717</c:v>
                </c:pt>
                <c:pt idx="662">
                  <c:v>121.9998317898155</c:v>
                </c:pt>
                <c:pt idx="663">
                  <c:v>121.30199681380616</c:v>
                </c:pt>
                <c:pt idx="664">
                  <c:v>120.60238223621107</c:v>
                </c:pt>
                <c:pt idx="665">
                  <c:v>119.90099832096028</c:v>
                </c:pt>
                <c:pt idx="666">
                  <c:v>119.19785535794162</c:v>
                </c:pt>
                <c:pt idx="667">
                  <c:v>118.49296366284923</c:v>
                </c:pt>
                <c:pt idx="668">
                  <c:v>117.78633357703316</c:v>
                </c:pt>
                <c:pt idx="669">
                  <c:v>117.07797546734673</c:v>
                </c:pt>
                <c:pt idx="670">
                  <c:v>116.36789972599496</c:v>
                </c:pt>
                <c:pt idx="671">
                  <c:v>115.656116770382</c:v>
                </c:pt>
                <c:pt idx="672">
                  <c:v>114.94263704295788</c:v>
                </c:pt>
                <c:pt idx="673">
                  <c:v>114.22747101106629</c:v>
                </c:pt>
                <c:pt idx="674">
                  <c:v>113.51062916679001</c:v>
                </c:pt>
                <c:pt idx="675">
                  <c:v>112.79212202679756</c:v>
                </c:pt>
                <c:pt idx="676">
                  <c:v>112.07196013218851</c:v>
                </c:pt>
                <c:pt idx="677">
                  <c:v>111.35015404833925</c:v>
                </c:pt>
                <c:pt idx="678">
                  <c:v>110.62671436474788</c:v>
                </c:pt>
                <c:pt idx="679">
                  <c:v>109.90165169487864</c:v>
                </c:pt>
                <c:pt idx="680">
                  <c:v>109.17497667600639</c:v>
                </c:pt>
                <c:pt idx="681">
                  <c:v>108.44669996906033</c:v>
                </c:pt>
                <c:pt idx="682">
                  <c:v>107.71683225846796</c:v>
                </c:pt>
                <c:pt idx="683">
                  <c:v>106.98538425199798</c:v>
                </c:pt>
                <c:pt idx="684">
                  <c:v>106.2523666806037</c:v>
                </c:pt>
                <c:pt idx="685">
                  <c:v>105.51779029826474</c:v>
                </c:pt>
                <c:pt idx="686">
                  <c:v>104.78166588183011</c:v>
                </c:pt>
                <c:pt idx="687">
                  <c:v>104.0440042308597</c:v>
                </c:pt>
                <c:pt idx="688">
                  <c:v>103.3048161674658</c:v>
                </c:pt>
                <c:pt idx="689">
                  <c:v>102.56411253615485</c:v>
                </c:pt>
                <c:pt idx="690">
                  <c:v>101.82190420366736</c:v>
                </c:pt>
                <c:pt idx="691">
                  <c:v>101.07820205881946</c:v>
                </c:pt>
                <c:pt idx="692">
                  <c:v>100.33301701234259</c:v>
                </c:pt>
                <c:pt idx="693">
                  <c:v>99.586359996723772</c:v>
                </c:pt>
                <c:pt idx="694">
                  <c:v>98.838241966044734</c:v>
                </c:pt>
                <c:pt idx="695">
                  <c:v>98.088673895821671</c:v>
                </c:pt>
                <c:pt idx="696">
                  <c:v>97.337666782844309</c:v>
                </c:pt>
                <c:pt idx="697">
                  <c:v>96.585231645014005</c:v>
                </c:pt>
                <c:pt idx="698">
                  <c:v>95.831379521182654</c:v>
                </c:pt>
                <c:pt idx="699">
                  <c:v>95.076121470990202</c:v>
                </c:pt>
                <c:pt idx="700">
                  <c:v>94.319468574702952</c:v>
                </c:pt>
                <c:pt idx="701">
                  <c:v>93.561431933050926</c:v>
                </c:pt>
                <c:pt idx="702">
                  <c:v>92.802022667064591</c:v>
                </c:pt>
                <c:pt idx="703">
                  <c:v>92.041251917911879</c:v>
                </c:pt>
                <c:pt idx="704">
                  <c:v>91.279130846735043</c:v>
                </c:pt>
                <c:pt idx="705">
                  <c:v>90.515670634486611</c:v>
                </c:pt>
                <c:pt idx="706">
                  <c:v>89.750882481765316</c:v>
                </c:pt>
                <c:pt idx="707">
                  <c:v>88.984777608652237</c:v>
                </c:pt>
                <c:pt idx="708">
                  <c:v>88.21736725454538</c:v>
                </c:pt>
                <c:pt idx="709">
                  <c:v>87.4486626779955</c:v>
                </c:pt>
                <c:pt idx="710">
                  <c:v>86.678675156540677</c:v>
                </c:pt>
                <c:pt idx="711">
                  <c:v>85.907415986540897</c:v>
                </c:pt>
                <c:pt idx="712">
                  <c:v>85.134896483011914</c:v>
                </c:pt>
                <c:pt idx="713">
                  <c:v>84.361127979460264</c:v>
                </c:pt>
                <c:pt idx="714">
                  <c:v>83.5861218277159</c:v>
                </c:pt>
                <c:pt idx="715">
                  <c:v>82.809889397766241</c:v>
                </c:pt>
                <c:pt idx="716">
                  <c:v>82.032442077589295</c:v>
                </c:pt>
                <c:pt idx="717">
                  <c:v>81.253791272986291</c:v>
                </c:pt>
                <c:pt idx="718">
                  <c:v>80.473948407414738</c:v>
                </c:pt>
                <c:pt idx="719">
                  <c:v>79.692924921820861</c:v>
                </c:pt>
                <c:pt idx="720">
                  <c:v>78.910732274471286</c:v>
                </c:pt>
                <c:pt idx="721">
                  <c:v>78.127381940785412</c:v>
                </c:pt>
                <c:pt idx="722">
                  <c:v>77.34288541316657</c:v>
                </c:pt>
                <c:pt idx="723">
                  <c:v>76.557254200833924</c:v>
                </c:pt>
                <c:pt idx="724">
                  <c:v>75.770499829653559</c:v>
                </c:pt>
                <c:pt idx="725">
                  <c:v>74.98263384196909</c:v>
                </c:pt>
                <c:pt idx="726">
                  <c:v>74.193667796432266</c:v>
                </c:pt>
                <c:pt idx="727">
                  <c:v>73.403613267833919</c:v>
                </c:pt>
                <c:pt idx="728">
                  <c:v>72.612481846933576</c:v>
                </c:pt>
                <c:pt idx="729">
                  <c:v>71.820285140290039</c:v>
                </c:pt>
                <c:pt idx="730">
                  <c:v>71.027034770090467</c:v>
                </c:pt>
                <c:pt idx="731">
                  <c:v>70.232742373980059</c:v>
                </c:pt>
                <c:pt idx="732">
                  <c:v>69.437419604891559</c:v>
                </c:pt>
                <c:pt idx="733">
                  <c:v>68.641078130874192</c:v>
                </c:pt>
                <c:pt idx="734">
                  <c:v>67.843729634922397</c:v>
                </c:pt>
                <c:pt idx="735">
                  <c:v>67.045385814804192</c:v>
                </c:pt>
                <c:pt idx="736">
                  <c:v>66.24605838289034</c:v>
                </c:pt>
                <c:pt idx="737">
                  <c:v>65.445759065981619</c:v>
                </c:pt>
                <c:pt idx="738">
                  <c:v>64.644499605137341</c:v>
                </c:pt>
                <c:pt idx="739">
                  <c:v>63.842291755502949</c:v>
                </c:pt>
                <c:pt idx="740">
                  <c:v>63.039147286137187</c:v>
                </c:pt>
                <c:pt idx="741">
                  <c:v>62.235077979840355</c:v>
                </c:pt>
                <c:pt idx="742">
                  <c:v>61.43009563298056</c:v>
                </c:pt>
                <c:pt idx="743">
                  <c:v>60.624212055321081</c:v>
                </c:pt>
                <c:pt idx="744">
                  <c:v>59.817439069846792</c:v>
                </c:pt>
                <c:pt idx="745">
                  <c:v>59.009788512591129</c:v>
                </c:pt>
                <c:pt idx="746">
                  <c:v>58.201272232462152</c:v>
                </c:pt>
                <c:pt idx="747">
                  <c:v>57.391902091068971</c:v>
                </c:pt>
                <c:pt idx="748">
                  <c:v>56.581689962547472</c:v>
                </c:pt>
                <c:pt idx="749">
                  <c:v>55.770647733385921</c:v>
                </c:pt>
                <c:pt idx="750">
                  <c:v>54.958787302251181</c:v>
                </c:pt>
                <c:pt idx="751">
                  <c:v>54.14612057981364</c:v>
                </c:pt>
                <c:pt idx="752">
                  <c:v>53.332659488572951</c:v>
                </c:pt>
                <c:pt idx="753">
                  <c:v>52.51841596268239</c:v>
                </c:pt>
                <c:pt idx="754">
                  <c:v>51.703401947774445</c:v>
                </c:pt>
                <c:pt idx="755">
                  <c:v>50.887629400785329</c:v>
                </c:pt>
                <c:pt idx="756">
                  <c:v>50.071110289779497</c:v>
                </c:pt>
                <c:pt idx="757">
                  <c:v>49.253856593774238</c:v>
                </c:pt>
                <c:pt idx="758">
                  <c:v>48.435880302563419</c:v>
                </c:pt>
                <c:pt idx="759">
                  <c:v>47.617193416542563</c:v>
                </c:pt>
                <c:pt idx="760">
                  <c:v>46.79780794653184</c:v>
                </c:pt>
                <c:pt idx="761">
                  <c:v>45.977735913600405</c:v>
                </c:pt>
                <c:pt idx="762">
                  <c:v>45.156989348889574</c:v>
                </c:pt>
                <c:pt idx="763">
                  <c:v>44.335580293436863</c:v>
                </c:pt>
                <c:pt idx="764">
                  <c:v>43.51352079799917</c:v>
                </c:pt>
                <c:pt idx="765">
                  <c:v>42.690822922875661</c:v>
                </c:pt>
                <c:pt idx="766">
                  <c:v>41.867498737731275</c:v>
                </c:pt>
                <c:pt idx="767">
                  <c:v>41.043560321419093</c:v>
                </c:pt>
                <c:pt idx="768">
                  <c:v>40.219019761803814</c:v>
                </c:pt>
                <c:pt idx="769">
                  <c:v>39.393889155583899</c:v>
                </c:pt>
                <c:pt idx="770">
                  <c:v>38.568180608114652</c:v>
                </c:pt>
                <c:pt idx="771">
                  <c:v>37.741906233229649</c:v>
                </c:pt>
                <c:pt idx="772">
                  <c:v>36.915078153064037</c:v>
                </c:pt>
                <c:pt idx="773">
                  <c:v>36.087708497876214</c:v>
                </c:pt>
                <c:pt idx="774">
                  <c:v>35.259809405869831</c:v>
                </c:pt>
                <c:pt idx="775">
                  <c:v>34.43139302301612</c:v>
                </c:pt>
                <c:pt idx="776">
                  <c:v>33.602471502874963</c:v>
                </c:pt>
                <c:pt idx="777">
                  <c:v>32.773057006417318</c:v>
                </c:pt>
                <c:pt idx="778">
                  <c:v>31.943161701846481</c:v>
                </c:pt>
                <c:pt idx="779">
                  <c:v>31.112797764419568</c:v>
                </c:pt>
                <c:pt idx="780">
                  <c:v>30.281977376268763</c:v>
                </c:pt>
                <c:pt idx="781">
                  <c:v>29.450712726223109</c:v>
                </c:pt>
                <c:pt idx="782">
                  <c:v>28.619016009629149</c:v>
                </c:pt>
                <c:pt idx="783">
                  <c:v>27.786899428172198</c:v>
                </c:pt>
                <c:pt idx="784">
                  <c:v>26.954375189697437</c:v>
                </c:pt>
                <c:pt idx="785">
                  <c:v>26.121455508030497</c:v>
                </c:pt>
                <c:pt idx="786">
                  <c:v>25.288152602798522</c:v>
                </c:pt>
                <c:pt idx="787">
                  <c:v>24.45447869925129</c:v>
                </c:pt>
                <c:pt idx="788">
                  <c:v>23.620446028081087</c:v>
                </c:pt>
                <c:pt idx="789">
                  <c:v>22.786066825243402</c:v>
                </c:pt>
                <c:pt idx="790">
                  <c:v>21.951353331778073</c:v>
                </c:pt>
                <c:pt idx="791">
                  <c:v>21.116317793628873</c:v>
                </c:pt>
                <c:pt idx="792">
                  <c:v>20.280972461464707</c:v>
                </c:pt>
                <c:pt idx="793">
                  <c:v>19.445329590499131</c:v>
                </c:pt>
                <c:pt idx="794">
                  <c:v>18.609401440310645</c:v>
                </c:pt>
                <c:pt idx="795">
                  <c:v>17.773200274663349</c:v>
                </c:pt>
                <c:pt idx="796">
                  <c:v>16.936738361326636</c:v>
                </c:pt>
                <c:pt idx="797">
                  <c:v>16.10002797189534</c:v>
                </c:pt>
                <c:pt idx="798">
                  <c:v>15.263081381609265</c:v>
                </c:pt>
                <c:pt idx="799">
                  <c:v>14.425910869174091</c:v>
                </c:pt>
                <c:pt idx="800">
                  <c:v>13.58852871658023</c:v>
                </c:pt>
                <c:pt idx="801">
                  <c:v>12.75094720892301</c:v>
                </c:pt>
                <c:pt idx="802">
                  <c:v>11.913178634222746</c:v>
                </c:pt>
                <c:pt idx="803">
                  <c:v>11.075235283243739</c:v>
                </c:pt>
                <c:pt idx="804">
                  <c:v>10.237129449314901</c:v>
                </c:pt>
                <c:pt idx="805">
                  <c:v>9.3988734281486064</c:v>
                </c:pt>
                <c:pt idx="806">
                  <c:v>8.5604795176606245</c:v>
                </c:pt>
                <c:pt idx="807">
                  <c:v>7.7219600177898338</c:v>
                </c:pt>
                <c:pt idx="808">
                  <c:v>6.8833272303173256</c:v>
                </c:pt>
                <c:pt idx="809">
                  <c:v>6.0445934586862569</c:v>
                </c:pt>
                <c:pt idx="810">
                  <c:v>5.2057710078218449</c:v>
                </c:pt>
                <c:pt idx="811">
                  <c:v>4.3668721839498597</c:v>
                </c:pt>
                <c:pt idx="812">
                  <c:v>3.5279092944161725</c:v>
                </c:pt>
                <c:pt idx="813">
                  <c:v>2.6888946475073472</c:v>
                </c:pt>
                <c:pt idx="814">
                  <c:v>1.8498405522687411</c:v>
                </c:pt>
                <c:pt idx="815">
                  <c:v>1.0107593183248156</c:v>
                </c:pt>
                <c:pt idx="816">
                  <c:v>0.17166325569698854</c:v>
                </c:pt>
                <c:pt idx="817">
                  <c:v>0.66743532537480965</c:v>
                </c:pt>
                <c:pt idx="818">
                  <c:v>1.5065241146114454</c:v>
                </c:pt>
                <c:pt idx="819">
                  <c:v>2.3455908018822074</c:v>
                </c:pt>
                <c:pt idx="820">
                  <c:v>3.1846230773770561</c:v>
                </c:pt>
                <c:pt idx="821">
                  <c:v>4.0236086317919426</c:v>
                </c:pt>
                <c:pt idx="822">
                  <c:v>4.8625351565084527</c:v>
                </c:pt>
                <c:pt idx="823">
                  <c:v>5.7013903437737019</c:v>
                </c:pt>
                <c:pt idx="824">
                  <c:v>6.5401618868815472</c:v>
                </c:pt>
                <c:pt idx="825">
                  <c:v>7.3788374803534458</c:v>
                </c:pt>
                <c:pt idx="826">
                  <c:v>8.2174048201178458</c:v>
                </c:pt>
                <c:pt idx="827">
                  <c:v>9.0558516036915169</c:v>
                </c:pt>
                <c:pt idx="828">
                  <c:v>9.8941655303601497</c:v>
                </c:pt>
                <c:pt idx="829">
                  <c:v>10.732334301358367</c:v>
                </c:pt>
                <c:pt idx="830">
                  <c:v>11.57034562005048</c:v>
                </c:pt>
                <c:pt idx="831">
                  <c:v>12.408187192110674</c:v>
                </c:pt>
                <c:pt idx="832">
                  <c:v>13.245846725703279</c:v>
                </c:pt>
                <c:pt idx="833">
                  <c:v>14.083311931663422</c:v>
                </c:pt>
                <c:pt idx="834">
                  <c:v>14.920570523677478</c:v>
                </c:pt>
                <c:pt idx="835">
                  <c:v>15.75761021846267</c:v>
                </c:pt>
                <c:pt idx="836">
                  <c:v>16.594418735947606</c:v>
                </c:pt>
                <c:pt idx="837">
                  <c:v>17.43098379945274</c:v>
                </c:pt>
                <c:pt idx="838">
                  <c:v>18.267293135869696</c:v>
                </c:pt>
                <c:pt idx="839">
                  <c:v>19.103334475842413</c:v>
                </c:pt>
                <c:pt idx="840">
                  <c:v>19.939095553946281</c:v>
                </c:pt>
                <c:pt idx="841">
                  <c:v>20.774564108868368</c:v>
                </c:pt>
                <c:pt idx="842">
                  <c:v>21.609727883587162</c:v>
                </c:pt>
                <c:pt idx="843">
                  <c:v>22.444574625553045</c:v>
                </c:pt>
                <c:pt idx="844">
                  <c:v>23.279092086866893</c:v>
                </c:pt>
                <c:pt idx="845">
                  <c:v>24.113268024460716</c:v>
                </c:pt>
                <c:pt idx="846">
                  <c:v>24.947090200277014</c:v>
                </c:pt>
                <c:pt idx="847">
                  <c:v>25.78054638144803</c:v>
                </c:pt>
                <c:pt idx="848">
                  <c:v>26.613624340475894</c:v>
                </c:pt>
                <c:pt idx="849">
                  <c:v>27.446311855411178</c:v>
                </c:pt>
                <c:pt idx="850">
                  <c:v>28.278596710032581</c:v>
                </c:pt>
                <c:pt idx="851">
                  <c:v>29.1104666940263</c:v>
                </c:pt>
                <c:pt idx="852">
                  <c:v>29.9419096031652</c:v>
                </c:pt>
                <c:pt idx="853">
                  <c:v>30.772913239487416</c:v>
                </c:pt>
                <c:pt idx="854">
                  <c:v>31.603465411475739</c:v>
                </c:pt>
                <c:pt idx="855">
                  <c:v>32.433553934236116</c:v>
                </c:pt>
                <c:pt idx="856">
                  <c:v>33.263166629676746</c:v>
                </c:pt>
                <c:pt idx="857">
                  <c:v>34.09229132668677</c:v>
                </c:pt>
                <c:pt idx="858">
                  <c:v>34.920915861314498</c:v>
                </c:pt>
                <c:pt idx="859">
                  <c:v>35.749028076946054</c:v>
                </c:pt>
                <c:pt idx="860">
                  <c:v>36.576615824483667</c:v>
                </c:pt>
                <c:pt idx="861">
                  <c:v>37.403666962524099</c:v>
                </c:pt>
                <c:pt idx="862">
                  <c:v>38.230169357536475</c:v>
                </c:pt>
                <c:pt idx="863">
                  <c:v>39.056110884040493</c:v>
                </c:pt>
                <c:pt idx="864">
                  <c:v>39.881479424784288</c:v>
                </c:pt>
                <c:pt idx="865">
                  <c:v>40.706262870922011</c:v>
                </c:pt>
                <c:pt idx="866">
                  <c:v>41.530449122192117</c:v>
                </c:pt>
                <c:pt idx="867">
                  <c:v>42.35402608709375</c:v>
                </c:pt>
                <c:pt idx="868">
                  <c:v>43.176981683065186</c:v>
                </c:pt>
                <c:pt idx="869">
                  <c:v>43.999303836660573</c:v>
                </c:pt>
                <c:pt idx="870">
                  <c:v>44.82098048372746</c:v>
                </c:pt>
                <c:pt idx="871">
                  <c:v>45.641999569583213</c:v>
                </c:pt>
                <c:pt idx="872">
                  <c:v>46.462349049192113</c:v>
                </c:pt>
                <c:pt idx="873">
                  <c:v>47.282016887342358</c:v>
                </c:pt>
                <c:pt idx="874">
                  <c:v>48.100991058822231</c:v>
                </c:pt>
                <c:pt idx="875">
                  <c:v>48.919259548596898</c:v>
                </c:pt>
                <c:pt idx="876">
                  <c:v>49.736810351984275</c:v>
                </c:pt>
                <c:pt idx="877">
                  <c:v>50.553631474831462</c:v>
                </c:pt>
                <c:pt idx="878">
                  <c:v>51.369710933690229</c:v>
                </c:pt>
                <c:pt idx="879">
                  <c:v>52.1850367559937</c:v>
                </c:pt>
                <c:pt idx="880">
                  <c:v>52.999596980231161</c:v>
                </c:pt>
                <c:pt idx="881">
                  <c:v>53.813379656123942</c:v>
                </c:pt>
                <c:pt idx="882">
                  <c:v>54.626372844800727</c:v>
                </c:pt>
                <c:pt idx="883">
                  <c:v>55.438564618972251</c:v>
                </c:pt>
                <c:pt idx="884">
                  <c:v>56.249943063107281</c:v>
                </c:pt>
                <c:pt idx="885">
                  <c:v>57.060496273606425</c:v>
                </c:pt>
                <c:pt idx="886">
                  <c:v>57.87021235897717</c:v>
                </c:pt>
                <c:pt idx="887">
                  <c:v>58.679079440008387</c:v>
                </c:pt>
                <c:pt idx="888">
                  <c:v>59.487085649944675</c:v>
                </c:pt>
                <c:pt idx="889">
                  <c:v>60.294219134660253</c:v>
                </c:pt>
                <c:pt idx="890">
                  <c:v>61.100468052832689</c:v>
                </c:pt>
                <c:pt idx="891">
                  <c:v>61.905820576117243</c:v>
                </c:pt>
                <c:pt idx="892">
                  <c:v>62.710264889319753</c:v>
                </c:pt>
                <c:pt idx="893">
                  <c:v>63.513789190570627</c:v>
                </c:pt>
                <c:pt idx="894">
                  <c:v>64.316381691497341</c:v>
                </c:pt>
                <c:pt idx="895">
                  <c:v>65.118030617397551</c:v>
                </c:pt>
                <c:pt idx="896">
                  <c:v>65.918724207412083</c:v>
                </c:pt>
                <c:pt idx="897">
                  <c:v>66.718450714697553</c:v>
                </c:pt>
                <c:pt idx="898">
                  <c:v>67.517198406598212</c:v>
                </c:pt>
                <c:pt idx="899">
                  <c:v>68.314955564818405</c:v>
                </c:pt>
                <c:pt idx="900">
                  <c:v>69.111710485594571</c:v>
                </c:pt>
                <c:pt idx="901">
                  <c:v>69.90745147986641</c:v>
                </c:pt>
                <c:pt idx="902">
                  <c:v>70.702166873449357</c:v>
                </c:pt>
                <c:pt idx="903">
                  <c:v>71.495845007204849</c:v>
                </c:pt>
                <c:pt idx="904">
                  <c:v>72.288474237211886</c:v>
                </c:pt>
                <c:pt idx="905">
                  <c:v>73.080042934937737</c:v>
                </c:pt>
                <c:pt idx="906">
                  <c:v>73.870539487408863</c:v>
                </c:pt>
                <c:pt idx="907">
                  <c:v>74.659952297380471</c:v>
                </c:pt>
                <c:pt idx="908">
                  <c:v>75.448269783507541</c:v>
                </c:pt>
                <c:pt idx="909">
                  <c:v>76.235480380514261</c:v>
                </c:pt>
                <c:pt idx="910">
                  <c:v>77.021572539363746</c:v>
                </c:pt>
                <c:pt idx="911">
                  <c:v>77.806534727427845</c:v>
                </c:pt>
                <c:pt idx="912">
                  <c:v>78.590355428655542</c:v>
                </c:pt>
                <c:pt idx="913">
                  <c:v>79.373023143742685</c:v>
                </c:pt>
                <c:pt idx="914">
                  <c:v>80.154526390300262</c:v>
                </c:pt>
                <c:pt idx="915">
                  <c:v>80.934853703023236</c:v>
                </c:pt>
                <c:pt idx="916">
                  <c:v>81.713993633858223</c:v>
                </c:pt>
                <c:pt idx="917">
                  <c:v>82.491934752171915</c:v>
                </c:pt>
                <c:pt idx="918">
                  <c:v>83.268665644918315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68-D140-98E5-84AD86B0516E}"/>
            </c:ext>
          </c:extLst>
        </c:ser>
        <c:ser>
          <c:idx val="9"/>
          <c:order val="9"/>
          <c:tx>
            <c:strRef>
              <c:f>Alpha!$M$31</c:f>
              <c:strCache>
                <c:ptCount val="1"/>
                <c:pt idx="0">
                  <c:v>5.6 MeV, 50deg</c:v>
                </c:pt>
              </c:strCache>
            </c:strRef>
          </c:tx>
          <c:spPr>
            <a:ln w="1905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Alpha!$C$32:$C$950</c:f>
              <c:numCache>
                <c:formatCode>General</c:formatCode>
                <c:ptCount val="919"/>
                <c:pt idx="0">
                  <c:v>0.1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  <c:pt idx="546">
                  <c:v>550</c:v>
                </c:pt>
                <c:pt idx="547">
                  <c:v>551</c:v>
                </c:pt>
                <c:pt idx="548">
                  <c:v>552</c:v>
                </c:pt>
                <c:pt idx="549">
                  <c:v>553</c:v>
                </c:pt>
                <c:pt idx="550">
                  <c:v>554</c:v>
                </c:pt>
                <c:pt idx="551">
                  <c:v>555</c:v>
                </c:pt>
                <c:pt idx="552">
                  <c:v>556</c:v>
                </c:pt>
                <c:pt idx="553">
                  <c:v>557</c:v>
                </c:pt>
                <c:pt idx="554">
                  <c:v>558</c:v>
                </c:pt>
                <c:pt idx="555">
                  <c:v>559</c:v>
                </c:pt>
                <c:pt idx="556">
                  <c:v>560</c:v>
                </c:pt>
                <c:pt idx="557">
                  <c:v>561</c:v>
                </c:pt>
                <c:pt idx="558">
                  <c:v>562</c:v>
                </c:pt>
                <c:pt idx="559">
                  <c:v>563</c:v>
                </c:pt>
                <c:pt idx="560">
                  <c:v>564</c:v>
                </c:pt>
                <c:pt idx="561">
                  <c:v>565</c:v>
                </c:pt>
                <c:pt idx="562">
                  <c:v>566</c:v>
                </c:pt>
                <c:pt idx="563">
                  <c:v>567</c:v>
                </c:pt>
                <c:pt idx="564">
                  <c:v>568</c:v>
                </c:pt>
                <c:pt idx="565">
                  <c:v>569</c:v>
                </c:pt>
                <c:pt idx="566">
                  <c:v>570</c:v>
                </c:pt>
                <c:pt idx="567">
                  <c:v>571</c:v>
                </c:pt>
                <c:pt idx="568">
                  <c:v>572</c:v>
                </c:pt>
                <c:pt idx="569">
                  <c:v>573</c:v>
                </c:pt>
                <c:pt idx="570">
                  <c:v>574</c:v>
                </c:pt>
                <c:pt idx="571">
                  <c:v>575</c:v>
                </c:pt>
                <c:pt idx="572">
                  <c:v>576</c:v>
                </c:pt>
                <c:pt idx="573">
                  <c:v>577</c:v>
                </c:pt>
                <c:pt idx="574">
                  <c:v>578</c:v>
                </c:pt>
                <c:pt idx="575">
                  <c:v>579</c:v>
                </c:pt>
                <c:pt idx="576">
                  <c:v>580</c:v>
                </c:pt>
                <c:pt idx="577">
                  <c:v>581</c:v>
                </c:pt>
                <c:pt idx="578">
                  <c:v>582</c:v>
                </c:pt>
                <c:pt idx="579">
                  <c:v>583</c:v>
                </c:pt>
                <c:pt idx="580">
                  <c:v>584</c:v>
                </c:pt>
                <c:pt idx="581">
                  <c:v>585</c:v>
                </c:pt>
                <c:pt idx="582">
                  <c:v>586</c:v>
                </c:pt>
                <c:pt idx="583">
                  <c:v>587</c:v>
                </c:pt>
                <c:pt idx="584">
                  <c:v>588</c:v>
                </c:pt>
                <c:pt idx="585">
                  <c:v>589</c:v>
                </c:pt>
                <c:pt idx="586">
                  <c:v>590</c:v>
                </c:pt>
                <c:pt idx="587">
                  <c:v>591</c:v>
                </c:pt>
                <c:pt idx="588">
                  <c:v>592</c:v>
                </c:pt>
                <c:pt idx="589">
                  <c:v>593</c:v>
                </c:pt>
                <c:pt idx="590">
                  <c:v>594</c:v>
                </c:pt>
                <c:pt idx="591">
                  <c:v>595</c:v>
                </c:pt>
                <c:pt idx="592">
                  <c:v>596</c:v>
                </c:pt>
                <c:pt idx="593">
                  <c:v>597</c:v>
                </c:pt>
                <c:pt idx="594">
                  <c:v>598</c:v>
                </c:pt>
                <c:pt idx="595">
                  <c:v>599</c:v>
                </c:pt>
                <c:pt idx="596">
                  <c:v>600</c:v>
                </c:pt>
                <c:pt idx="597">
                  <c:v>601</c:v>
                </c:pt>
                <c:pt idx="598">
                  <c:v>602</c:v>
                </c:pt>
                <c:pt idx="599">
                  <c:v>603</c:v>
                </c:pt>
                <c:pt idx="600">
                  <c:v>604</c:v>
                </c:pt>
                <c:pt idx="601">
                  <c:v>605</c:v>
                </c:pt>
                <c:pt idx="602">
                  <c:v>606</c:v>
                </c:pt>
                <c:pt idx="603">
                  <c:v>607</c:v>
                </c:pt>
                <c:pt idx="604">
                  <c:v>608</c:v>
                </c:pt>
                <c:pt idx="605">
                  <c:v>609</c:v>
                </c:pt>
                <c:pt idx="606">
                  <c:v>610</c:v>
                </c:pt>
                <c:pt idx="607">
                  <c:v>611</c:v>
                </c:pt>
                <c:pt idx="608">
                  <c:v>612</c:v>
                </c:pt>
                <c:pt idx="609">
                  <c:v>613</c:v>
                </c:pt>
                <c:pt idx="610">
                  <c:v>614</c:v>
                </c:pt>
                <c:pt idx="611">
                  <c:v>615</c:v>
                </c:pt>
                <c:pt idx="612">
                  <c:v>616</c:v>
                </c:pt>
                <c:pt idx="613">
                  <c:v>617</c:v>
                </c:pt>
                <c:pt idx="614">
                  <c:v>618</c:v>
                </c:pt>
                <c:pt idx="615">
                  <c:v>619</c:v>
                </c:pt>
                <c:pt idx="616">
                  <c:v>620</c:v>
                </c:pt>
                <c:pt idx="617">
                  <c:v>621</c:v>
                </c:pt>
                <c:pt idx="618">
                  <c:v>622</c:v>
                </c:pt>
                <c:pt idx="619">
                  <c:v>623</c:v>
                </c:pt>
                <c:pt idx="620">
                  <c:v>624</c:v>
                </c:pt>
                <c:pt idx="621">
                  <c:v>625</c:v>
                </c:pt>
                <c:pt idx="622">
                  <c:v>626</c:v>
                </c:pt>
                <c:pt idx="623">
                  <c:v>627</c:v>
                </c:pt>
                <c:pt idx="624">
                  <c:v>628</c:v>
                </c:pt>
                <c:pt idx="625">
                  <c:v>629</c:v>
                </c:pt>
                <c:pt idx="626">
                  <c:v>630</c:v>
                </c:pt>
                <c:pt idx="627">
                  <c:v>631</c:v>
                </c:pt>
                <c:pt idx="628">
                  <c:v>632</c:v>
                </c:pt>
                <c:pt idx="629">
                  <c:v>633</c:v>
                </c:pt>
                <c:pt idx="630">
                  <c:v>634</c:v>
                </c:pt>
                <c:pt idx="631">
                  <c:v>635</c:v>
                </c:pt>
                <c:pt idx="632">
                  <c:v>636</c:v>
                </c:pt>
                <c:pt idx="633">
                  <c:v>637</c:v>
                </c:pt>
                <c:pt idx="634">
                  <c:v>638</c:v>
                </c:pt>
                <c:pt idx="635">
                  <c:v>639</c:v>
                </c:pt>
                <c:pt idx="636">
                  <c:v>640</c:v>
                </c:pt>
                <c:pt idx="637">
                  <c:v>641</c:v>
                </c:pt>
                <c:pt idx="638">
                  <c:v>642</c:v>
                </c:pt>
                <c:pt idx="639">
                  <c:v>643</c:v>
                </c:pt>
                <c:pt idx="640">
                  <c:v>644</c:v>
                </c:pt>
                <c:pt idx="641">
                  <c:v>645</c:v>
                </c:pt>
                <c:pt idx="642">
                  <c:v>646</c:v>
                </c:pt>
                <c:pt idx="643">
                  <c:v>647</c:v>
                </c:pt>
                <c:pt idx="644">
                  <c:v>648</c:v>
                </c:pt>
                <c:pt idx="645">
                  <c:v>649</c:v>
                </c:pt>
                <c:pt idx="646">
                  <c:v>650</c:v>
                </c:pt>
                <c:pt idx="647">
                  <c:v>651</c:v>
                </c:pt>
                <c:pt idx="648">
                  <c:v>652</c:v>
                </c:pt>
                <c:pt idx="649">
                  <c:v>653</c:v>
                </c:pt>
                <c:pt idx="650">
                  <c:v>654</c:v>
                </c:pt>
                <c:pt idx="651">
                  <c:v>655</c:v>
                </c:pt>
                <c:pt idx="652">
                  <c:v>656</c:v>
                </c:pt>
                <c:pt idx="653">
                  <c:v>657</c:v>
                </c:pt>
                <c:pt idx="654">
                  <c:v>658</c:v>
                </c:pt>
                <c:pt idx="655">
                  <c:v>659</c:v>
                </c:pt>
                <c:pt idx="656">
                  <c:v>660</c:v>
                </c:pt>
                <c:pt idx="657">
                  <c:v>661</c:v>
                </c:pt>
                <c:pt idx="658">
                  <c:v>662</c:v>
                </c:pt>
                <c:pt idx="659">
                  <c:v>663</c:v>
                </c:pt>
                <c:pt idx="660">
                  <c:v>664</c:v>
                </c:pt>
                <c:pt idx="661">
                  <c:v>665</c:v>
                </c:pt>
                <c:pt idx="662">
                  <c:v>666</c:v>
                </c:pt>
                <c:pt idx="663">
                  <c:v>667</c:v>
                </c:pt>
                <c:pt idx="664">
                  <c:v>668</c:v>
                </c:pt>
                <c:pt idx="665">
                  <c:v>669</c:v>
                </c:pt>
                <c:pt idx="666">
                  <c:v>670</c:v>
                </c:pt>
                <c:pt idx="667">
                  <c:v>671</c:v>
                </c:pt>
                <c:pt idx="668">
                  <c:v>672</c:v>
                </c:pt>
                <c:pt idx="669">
                  <c:v>673</c:v>
                </c:pt>
                <c:pt idx="670">
                  <c:v>674</c:v>
                </c:pt>
                <c:pt idx="671">
                  <c:v>675</c:v>
                </c:pt>
                <c:pt idx="672">
                  <c:v>676</c:v>
                </c:pt>
                <c:pt idx="673">
                  <c:v>677</c:v>
                </c:pt>
                <c:pt idx="674">
                  <c:v>678</c:v>
                </c:pt>
                <c:pt idx="675">
                  <c:v>679</c:v>
                </c:pt>
                <c:pt idx="676">
                  <c:v>680</c:v>
                </c:pt>
                <c:pt idx="677">
                  <c:v>681</c:v>
                </c:pt>
                <c:pt idx="678">
                  <c:v>682</c:v>
                </c:pt>
                <c:pt idx="679">
                  <c:v>683</c:v>
                </c:pt>
                <c:pt idx="680">
                  <c:v>684</c:v>
                </c:pt>
                <c:pt idx="681">
                  <c:v>685</c:v>
                </c:pt>
                <c:pt idx="682">
                  <c:v>686</c:v>
                </c:pt>
                <c:pt idx="683">
                  <c:v>687</c:v>
                </c:pt>
                <c:pt idx="684">
                  <c:v>688</c:v>
                </c:pt>
                <c:pt idx="685">
                  <c:v>689</c:v>
                </c:pt>
                <c:pt idx="686">
                  <c:v>690</c:v>
                </c:pt>
                <c:pt idx="687">
                  <c:v>691</c:v>
                </c:pt>
                <c:pt idx="688">
                  <c:v>692</c:v>
                </c:pt>
                <c:pt idx="689">
                  <c:v>693</c:v>
                </c:pt>
                <c:pt idx="690">
                  <c:v>694</c:v>
                </c:pt>
                <c:pt idx="691">
                  <c:v>695</c:v>
                </c:pt>
                <c:pt idx="692">
                  <c:v>696</c:v>
                </c:pt>
                <c:pt idx="693">
                  <c:v>697</c:v>
                </c:pt>
                <c:pt idx="694">
                  <c:v>698</c:v>
                </c:pt>
                <c:pt idx="695">
                  <c:v>699</c:v>
                </c:pt>
                <c:pt idx="696">
                  <c:v>700</c:v>
                </c:pt>
                <c:pt idx="697">
                  <c:v>701</c:v>
                </c:pt>
                <c:pt idx="698">
                  <c:v>702</c:v>
                </c:pt>
                <c:pt idx="699">
                  <c:v>703</c:v>
                </c:pt>
                <c:pt idx="700">
                  <c:v>704</c:v>
                </c:pt>
                <c:pt idx="701">
                  <c:v>705</c:v>
                </c:pt>
                <c:pt idx="702">
                  <c:v>706</c:v>
                </c:pt>
                <c:pt idx="703">
                  <c:v>707</c:v>
                </c:pt>
                <c:pt idx="704">
                  <c:v>708</c:v>
                </c:pt>
                <c:pt idx="705">
                  <c:v>709</c:v>
                </c:pt>
                <c:pt idx="706">
                  <c:v>710</c:v>
                </c:pt>
                <c:pt idx="707">
                  <c:v>711</c:v>
                </c:pt>
                <c:pt idx="708">
                  <c:v>712</c:v>
                </c:pt>
                <c:pt idx="709">
                  <c:v>713</c:v>
                </c:pt>
                <c:pt idx="710">
                  <c:v>714</c:v>
                </c:pt>
                <c:pt idx="711">
                  <c:v>715</c:v>
                </c:pt>
                <c:pt idx="712">
                  <c:v>716</c:v>
                </c:pt>
                <c:pt idx="713">
                  <c:v>717</c:v>
                </c:pt>
                <c:pt idx="714">
                  <c:v>718</c:v>
                </c:pt>
                <c:pt idx="715">
                  <c:v>719</c:v>
                </c:pt>
                <c:pt idx="716">
                  <c:v>720</c:v>
                </c:pt>
                <c:pt idx="717">
                  <c:v>721</c:v>
                </c:pt>
                <c:pt idx="718">
                  <c:v>722</c:v>
                </c:pt>
                <c:pt idx="719">
                  <c:v>723</c:v>
                </c:pt>
                <c:pt idx="720">
                  <c:v>724</c:v>
                </c:pt>
                <c:pt idx="721">
                  <c:v>725</c:v>
                </c:pt>
                <c:pt idx="722">
                  <c:v>726</c:v>
                </c:pt>
                <c:pt idx="723">
                  <c:v>727</c:v>
                </c:pt>
                <c:pt idx="724">
                  <c:v>728</c:v>
                </c:pt>
                <c:pt idx="725">
                  <c:v>729</c:v>
                </c:pt>
                <c:pt idx="726">
                  <c:v>730</c:v>
                </c:pt>
                <c:pt idx="727">
                  <c:v>731</c:v>
                </c:pt>
                <c:pt idx="728">
                  <c:v>732</c:v>
                </c:pt>
                <c:pt idx="729">
                  <c:v>733</c:v>
                </c:pt>
                <c:pt idx="730">
                  <c:v>734</c:v>
                </c:pt>
                <c:pt idx="731">
                  <c:v>735</c:v>
                </c:pt>
                <c:pt idx="732">
                  <c:v>736</c:v>
                </c:pt>
                <c:pt idx="733">
                  <c:v>737</c:v>
                </c:pt>
                <c:pt idx="734">
                  <c:v>738</c:v>
                </c:pt>
                <c:pt idx="735">
                  <c:v>739</c:v>
                </c:pt>
                <c:pt idx="736">
                  <c:v>740</c:v>
                </c:pt>
                <c:pt idx="737">
                  <c:v>741</c:v>
                </c:pt>
                <c:pt idx="738">
                  <c:v>742</c:v>
                </c:pt>
                <c:pt idx="739">
                  <c:v>743</c:v>
                </c:pt>
                <c:pt idx="740">
                  <c:v>744</c:v>
                </c:pt>
                <c:pt idx="741">
                  <c:v>745</c:v>
                </c:pt>
                <c:pt idx="742">
                  <c:v>746</c:v>
                </c:pt>
                <c:pt idx="743">
                  <c:v>747</c:v>
                </c:pt>
                <c:pt idx="744">
                  <c:v>748</c:v>
                </c:pt>
                <c:pt idx="745">
                  <c:v>749</c:v>
                </c:pt>
                <c:pt idx="746">
                  <c:v>750</c:v>
                </c:pt>
                <c:pt idx="747">
                  <c:v>751</c:v>
                </c:pt>
                <c:pt idx="748">
                  <c:v>752</c:v>
                </c:pt>
                <c:pt idx="749">
                  <c:v>753</c:v>
                </c:pt>
                <c:pt idx="750">
                  <c:v>754</c:v>
                </c:pt>
                <c:pt idx="751">
                  <c:v>755</c:v>
                </c:pt>
                <c:pt idx="752">
                  <c:v>756</c:v>
                </c:pt>
                <c:pt idx="753">
                  <c:v>757</c:v>
                </c:pt>
                <c:pt idx="754">
                  <c:v>758</c:v>
                </c:pt>
                <c:pt idx="755">
                  <c:v>759</c:v>
                </c:pt>
                <c:pt idx="756">
                  <c:v>760</c:v>
                </c:pt>
                <c:pt idx="757">
                  <c:v>761</c:v>
                </c:pt>
                <c:pt idx="758">
                  <c:v>762</c:v>
                </c:pt>
                <c:pt idx="759">
                  <c:v>763</c:v>
                </c:pt>
                <c:pt idx="760">
                  <c:v>764</c:v>
                </c:pt>
                <c:pt idx="761">
                  <c:v>765</c:v>
                </c:pt>
                <c:pt idx="762">
                  <c:v>766</c:v>
                </c:pt>
                <c:pt idx="763">
                  <c:v>767</c:v>
                </c:pt>
                <c:pt idx="764">
                  <c:v>768</c:v>
                </c:pt>
                <c:pt idx="765">
                  <c:v>769</c:v>
                </c:pt>
                <c:pt idx="766">
                  <c:v>770</c:v>
                </c:pt>
                <c:pt idx="767">
                  <c:v>771</c:v>
                </c:pt>
                <c:pt idx="768">
                  <c:v>772</c:v>
                </c:pt>
                <c:pt idx="769">
                  <c:v>773</c:v>
                </c:pt>
                <c:pt idx="770">
                  <c:v>774</c:v>
                </c:pt>
                <c:pt idx="771">
                  <c:v>775</c:v>
                </c:pt>
                <c:pt idx="772">
                  <c:v>776</c:v>
                </c:pt>
                <c:pt idx="773">
                  <c:v>777</c:v>
                </c:pt>
                <c:pt idx="774">
                  <c:v>778</c:v>
                </c:pt>
                <c:pt idx="775">
                  <c:v>779</c:v>
                </c:pt>
                <c:pt idx="776">
                  <c:v>780</c:v>
                </c:pt>
                <c:pt idx="777">
                  <c:v>781</c:v>
                </c:pt>
                <c:pt idx="778">
                  <c:v>782</c:v>
                </c:pt>
                <c:pt idx="779">
                  <c:v>783</c:v>
                </c:pt>
                <c:pt idx="780">
                  <c:v>784</c:v>
                </c:pt>
                <c:pt idx="781">
                  <c:v>785</c:v>
                </c:pt>
                <c:pt idx="782">
                  <c:v>786</c:v>
                </c:pt>
                <c:pt idx="783">
                  <c:v>787</c:v>
                </c:pt>
                <c:pt idx="784">
                  <c:v>788</c:v>
                </c:pt>
                <c:pt idx="785">
                  <c:v>789</c:v>
                </c:pt>
                <c:pt idx="786">
                  <c:v>790</c:v>
                </c:pt>
                <c:pt idx="787">
                  <c:v>791</c:v>
                </c:pt>
                <c:pt idx="788">
                  <c:v>792</c:v>
                </c:pt>
                <c:pt idx="789">
                  <c:v>793</c:v>
                </c:pt>
                <c:pt idx="790">
                  <c:v>794</c:v>
                </c:pt>
                <c:pt idx="791">
                  <c:v>795</c:v>
                </c:pt>
                <c:pt idx="792">
                  <c:v>796</c:v>
                </c:pt>
                <c:pt idx="793">
                  <c:v>797</c:v>
                </c:pt>
                <c:pt idx="794">
                  <c:v>798</c:v>
                </c:pt>
                <c:pt idx="795">
                  <c:v>799</c:v>
                </c:pt>
                <c:pt idx="796">
                  <c:v>800</c:v>
                </c:pt>
                <c:pt idx="797">
                  <c:v>801</c:v>
                </c:pt>
                <c:pt idx="798">
                  <c:v>802</c:v>
                </c:pt>
                <c:pt idx="799">
                  <c:v>803</c:v>
                </c:pt>
                <c:pt idx="800">
                  <c:v>804</c:v>
                </c:pt>
                <c:pt idx="801">
                  <c:v>805</c:v>
                </c:pt>
                <c:pt idx="802">
                  <c:v>806</c:v>
                </c:pt>
                <c:pt idx="803">
                  <c:v>807</c:v>
                </c:pt>
                <c:pt idx="804">
                  <c:v>808</c:v>
                </c:pt>
                <c:pt idx="805">
                  <c:v>809</c:v>
                </c:pt>
                <c:pt idx="806">
                  <c:v>810</c:v>
                </c:pt>
                <c:pt idx="807">
                  <c:v>811</c:v>
                </c:pt>
                <c:pt idx="808">
                  <c:v>812</c:v>
                </c:pt>
                <c:pt idx="809">
                  <c:v>813</c:v>
                </c:pt>
                <c:pt idx="810">
                  <c:v>814</c:v>
                </c:pt>
                <c:pt idx="811">
                  <c:v>815</c:v>
                </c:pt>
                <c:pt idx="812">
                  <c:v>816</c:v>
                </c:pt>
                <c:pt idx="813">
                  <c:v>817</c:v>
                </c:pt>
                <c:pt idx="814">
                  <c:v>818</c:v>
                </c:pt>
                <c:pt idx="815">
                  <c:v>819</c:v>
                </c:pt>
                <c:pt idx="816">
                  <c:v>820</c:v>
                </c:pt>
                <c:pt idx="817">
                  <c:v>821</c:v>
                </c:pt>
                <c:pt idx="818">
                  <c:v>822</c:v>
                </c:pt>
                <c:pt idx="819">
                  <c:v>823</c:v>
                </c:pt>
                <c:pt idx="820">
                  <c:v>824</c:v>
                </c:pt>
                <c:pt idx="821">
                  <c:v>825</c:v>
                </c:pt>
                <c:pt idx="822">
                  <c:v>826</c:v>
                </c:pt>
                <c:pt idx="823">
                  <c:v>827</c:v>
                </c:pt>
                <c:pt idx="824">
                  <c:v>828</c:v>
                </c:pt>
                <c:pt idx="825">
                  <c:v>829</c:v>
                </c:pt>
                <c:pt idx="826">
                  <c:v>830</c:v>
                </c:pt>
                <c:pt idx="827">
                  <c:v>831</c:v>
                </c:pt>
                <c:pt idx="828">
                  <c:v>832</c:v>
                </c:pt>
                <c:pt idx="829">
                  <c:v>833</c:v>
                </c:pt>
                <c:pt idx="830">
                  <c:v>834</c:v>
                </c:pt>
                <c:pt idx="831">
                  <c:v>835</c:v>
                </c:pt>
                <c:pt idx="832">
                  <c:v>836</c:v>
                </c:pt>
                <c:pt idx="833">
                  <c:v>837</c:v>
                </c:pt>
                <c:pt idx="834">
                  <c:v>838</c:v>
                </c:pt>
                <c:pt idx="835">
                  <c:v>839</c:v>
                </c:pt>
                <c:pt idx="836">
                  <c:v>840</c:v>
                </c:pt>
                <c:pt idx="837">
                  <c:v>841</c:v>
                </c:pt>
                <c:pt idx="838">
                  <c:v>842</c:v>
                </c:pt>
                <c:pt idx="839">
                  <c:v>843</c:v>
                </c:pt>
                <c:pt idx="840">
                  <c:v>844</c:v>
                </c:pt>
                <c:pt idx="841">
                  <c:v>845</c:v>
                </c:pt>
                <c:pt idx="842">
                  <c:v>846</c:v>
                </c:pt>
                <c:pt idx="843">
                  <c:v>847</c:v>
                </c:pt>
                <c:pt idx="844">
                  <c:v>848</c:v>
                </c:pt>
                <c:pt idx="845">
                  <c:v>849</c:v>
                </c:pt>
                <c:pt idx="846">
                  <c:v>850</c:v>
                </c:pt>
                <c:pt idx="847">
                  <c:v>851</c:v>
                </c:pt>
                <c:pt idx="848">
                  <c:v>852</c:v>
                </c:pt>
                <c:pt idx="849">
                  <c:v>853</c:v>
                </c:pt>
                <c:pt idx="850">
                  <c:v>854</c:v>
                </c:pt>
                <c:pt idx="851">
                  <c:v>855</c:v>
                </c:pt>
                <c:pt idx="852">
                  <c:v>856</c:v>
                </c:pt>
                <c:pt idx="853">
                  <c:v>857</c:v>
                </c:pt>
                <c:pt idx="854">
                  <c:v>858</c:v>
                </c:pt>
                <c:pt idx="855">
                  <c:v>859</c:v>
                </c:pt>
                <c:pt idx="856">
                  <c:v>860</c:v>
                </c:pt>
                <c:pt idx="857">
                  <c:v>861</c:v>
                </c:pt>
                <c:pt idx="858">
                  <c:v>862</c:v>
                </c:pt>
                <c:pt idx="859">
                  <c:v>863</c:v>
                </c:pt>
                <c:pt idx="860">
                  <c:v>864</c:v>
                </c:pt>
                <c:pt idx="861">
                  <c:v>865</c:v>
                </c:pt>
                <c:pt idx="862">
                  <c:v>866</c:v>
                </c:pt>
                <c:pt idx="863">
                  <c:v>867</c:v>
                </c:pt>
                <c:pt idx="864">
                  <c:v>868</c:v>
                </c:pt>
                <c:pt idx="865">
                  <c:v>869</c:v>
                </c:pt>
                <c:pt idx="866">
                  <c:v>870</c:v>
                </c:pt>
                <c:pt idx="867">
                  <c:v>871</c:v>
                </c:pt>
                <c:pt idx="868">
                  <c:v>872</c:v>
                </c:pt>
                <c:pt idx="869">
                  <c:v>873</c:v>
                </c:pt>
                <c:pt idx="870">
                  <c:v>874</c:v>
                </c:pt>
                <c:pt idx="871">
                  <c:v>875</c:v>
                </c:pt>
                <c:pt idx="872">
                  <c:v>876</c:v>
                </c:pt>
                <c:pt idx="873">
                  <c:v>877</c:v>
                </c:pt>
                <c:pt idx="874">
                  <c:v>878</c:v>
                </c:pt>
                <c:pt idx="875">
                  <c:v>879</c:v>
                </c:pt>
                <c:pt idx="876">
                  <c:v>880</c:v>
                </c:pt>
                <c:pt idx="877">
                  <c:v>881</c:v>
                </c:pt>
                <c:pt idx="878">
                  <c:v>882</c:v>
                </c:pt>
                <c:pt idx="879">
                  <c:v>883</c:v>
                </c:pt>
                <c:pt idx="880">
                  <c:v>884</c:v>
                </c:pt>
                <c:pt idx="881">
                  <c:v>885</c:v>
                </c:pt>
                <c:pt idx="882">
                  <c:v>886</c:v>
                </c:pt>
                <c:pt idx="883">
                  <c:v>887</c:v>
                </c:pt>
                <c:pt idx="884">
                  <c:v>888</c:v>
                </c:pt>
                <c:pt idx="885">
                  <c:v>889</c:v>
                </c:pt>
                <c:pt idx="886">
                  <c:v>890</c:v>
                </c:pt>
                <c:pt idx="887">
                  <c:v>891</c:v>
                </c:pt>
                <c:pt idx="888">
                  <c:v>892</c:v>
                </c:pt>
                <c:pt idx="889">
                  <c:v>893</c:v>
                </c:pt>
                <c:pt idx="890">
                  <c:v>894</c:v>
                </c:pt>
                <c:pt idx="891">
                  <c:v>895</c:v>
                </c:pt>
                <c:pt idx="892">
                  <c:v>896</c:v>
                </c:pt>
                <c:pt idx="893">
                  <c:v>897</c:v>
                </c:pt>
                <c:pt idx="894">
                  <c:v>898</c:v>
                </c:pt>
                <c:pt idx="895">
                  <c:v>899</c:v>
                </c:pt>
                <c:pt idx="896">
                  <c:v>900</c:v>
                </c:pt>
                <c:pt idx="897">
                  <c:v>901</c:v>
                </c:pt>
                <c:pt idx="898">
                  <c:v>902</c:v>
                </c:pt>
                <c:pt idx="899">
                  <c:v>903</c:v>
                </c:pt>
                <c:pt idx="900">
                  <c:v>904</c:v>
                </c:pt>
                <c:pt idx="901">
                  <c:v>905</c:v>
                </c:pt>
                <c:pt idx="902">
                  <c:v>906</c:v>
                </c:pt>
                <c:pt idx="903">
                  <c:v>907</c:v>
                </c:pt>
                <c:pt idx="904">
                  <c:v>908</c:v>
                </c:pt>
                <c:pt idx="905">
                  <c:v>909</c:v>
                </c:pt>
                <c:pt idx="906">
                  <c:v>910</c:v>
                </c:pt>
                <c:pt idx="907">
                  <c:v>911</c:v>
                </c:pt>
                <c:pt idx="908">
                  <c:v>912</c:v>
                </c:pt>
                <c:pt idx="909">
                  <c:v>913</c:v>
                </c:pt>
                <c:pt idx="910">
                  <c:v>914</c:v>
                </c:pt>
                <c:pt idx="911">
                  <c:v>915</c:v>
                </c:pt>
                <c:pt idx="912">
                  <c:v>916</c:v>
                </c:pt>
                <c:pt idx="913">
                  <c:v>917</c:v>
                </c:pt>
                <c:pt idx="914">
                  <c:v>918</c:v>
                </c:pt>
                <c:pt idx="915">
                  <c:v>919</c:v>
                </c:pt>
                <c:pt idx="916">
                  <c:v>920</c:v>
                </c:pt>
                <c:pt idx="917">
                  <c:v>921</c:v>
                </c:pt>
                <c:pt idx="918">
                  <c:v>922</c:v>
                </c:pt>
              </c:numCache>
            </c:numRef>
          </c:xVal>
          <c:yVal>
            <c:numRef>
              <c:f>Alpha!$M$32:$M$950</c:f>
              <c:numCache>
                <c:formatCode>0.00</c:formatCode>
                <c:ptCount val="919"/>
                <c:pt idx="0">
                  <c:v>0.11917535512846809</c:v>
                </c:pt>
                <c:pt idx="1">
                  <c:v>5.9582506394491785</c:v>
                </c:pt>
                <c:pt idx="2">
                  <c:v>7.1496276307642201</c:v>
                </c:pt>
                <c:pt idx="3">
                  <c:v>8.3408556479096436</c:v>
                </c:pt>
                <c:pt idx="4">
                  <c:v>9.5319098697035436</c:v>
                </c:pt>
                <c:pt idx="5">
                  <c:v>10.722765478586107</c:v>
                </c:pt>
                <c:pt idx="6">
                  <c:v>11.913397661135644</c:v>
                </c:pt>
                <c:pt idx="7">
                  <c:v>13.103781608585722</c:v>
                </c:pt>
                <c:pt idx="8">
                  <c:v>14.293892517342485</c:v>
                </c:pt>
                <c:pt idx="9">
                  <c:v>15.483705589501202</c:v>
                </c:pt>
                <c:pt idx="10">
                  <c:v>16.673196033363276</c:v>
                </c:pt>
                <c:pt idx="11">
                  <c:v>17.862339063952238</c:v>
                </c:pt>
                <c:pt idx="12">
                  <c:v>19.051109903530644</c:v>
                </c:pt>
                <c:pt idx="13">
                  <c:v>20.239483782116569</c:v>
                </c:pt>
                <c:pt idx="14">
                  <c:v>21.427435937999061</c:v>
                </c:pt>
                <c:pt idx="15">
                  <c:v>22.614941618254576</c:v>
                </c:pt>
                <c:pt idx="16">
                  <c:v>23.801976079262641</c:v>
                </c:pt>
                <c:pt idx="17">
                  <c:v>24.988514587221349</c:v>
                </c:pt>
                <c:pt idx="18">
                  <c:v>26.174532418662832</c:v>
                </c:pt>
                <c:pt idx="19">
                  <c:v>27.360004860968306</c:v>
                </c:pt>
                <c:pt idx="20">
                  <c:v>28.544907212883199</c:v>
                </c:pt>
                <c:pt idx="21">
                  <c:v>29.729214785031477</c:v>
                </c:pt>
                <c:pt idx="22">
                  <c:v>30.912902900430591</c:v>
                </c:pt>
                <c:pt idx="23">
                  <c:v>32.095946895005184</c:v>
                </c:pt>
                <c:pt idx="24">
                  <c:v>33.278322118101194</c:v>
                </c:pt>
                <c:pt idx="25">
                  <c:v>34.460003932999719</c:v>
                </c:pt>
                <c:pt idx="26">
                  <c:v>35.640967717429831</c:v>
                </c:pt>
                <c:pt idx="27">
                  <c:v>36.821188864082302</c:v>
                </c:pt>
                <c:pt idx="28">
                  <c:v>38.00064278112162</c:v>
                </c:pt>
                <c:pt idx="29">
                  <c:v>39.179304892699079</c:v>
                </c:pt>
                <c:pt idx="30">
                  <c:v>40.357150639464258</c:v>
                </c:pt>
                <c:pt idx="31">
                  <c:v>41.534155479077164</c:v>
                </c:pt>
                <c:pt idx="32">
                  <c:v>42.710294886719545</c:v>
                </c:pt>
                <c:pt idx="33">
                  <c:v>43.885544355605688</c:v>
                </c:pt>
                <c:pt idx="34">
                  <c:v>45.059879397493276</c:v>
                </c:pt>
                <c:pt idx="35">
                  <c:v>46.233275543193628</c:v>
                </c:pt>
                <c:pt idx="36">
                  <c:v>47.405708343081393</c:v>
                </c:pt>
                <c:pt idx="37">
                  <c:v>48.57715336760414</c:v>
                </c:pt>
                <c:pt idx="38">
                  <c:v>49.7475862077914</c:v>
                </c:pt>
                <c:pt idx="39">
                  <c:v>50.916982475763191</c:v>
                </c:pt>
                <c:pt idx="40">
                  <c:v>52.085317805238198</c:v>
                </c:pt>
                <c:pt idx="41">
                  <c:v>53.252567852041444</c:v>
                </c:pt>
                <c:pt idx="42">
                  <c:v>54.418708294611719</c:v>
                </c:pt>
                <c:pt idx="43">
                  <c:v>55.583714834508037</c:v>
                </c:pt>
                <c:pt idx="44">
                  <c:v>56.74756319691636</c:v>
                </c:pt>
                <c:pt idx="45">
                  <c:v>57.910229131154949</c:v>
                </c:pt>
                <c:pt idx="46">
                  <c:v>59.071688411180027</c:v>
                </c:pt>
                <c:pt idx="47">
                  <c:v>60.231916836090413</c:v>
                </c:pt>
                <c:pt idx="48">
                  <c:v>61.390890230631747</c:v>
                </c:pt>
                <c:pt idx="49">
                  <c:v>62.548584445700286</c:v>
                </c:pt>
                <c:pt idx="50">
                  <c:v>63.704975358846127</c:v>
                </c:pt>
                <c:pt idx="51">
                  <c:v>64.860038874775768</c:v>
                </c:pt>
                <c:pt idx="52">
                  <c:v>66.013750925854211</c:v>
                </c:pt>
                <c:pt idx="53">
                  <c:v>67.166087472606407</c:v>
                </c:pt>
                <c:pt idx="54">
                  <c:v>68.317024504218153</c:v>
                </c:pt>
                <c:pt idx="55">
                  <c:v>69.466538039036507</c:v>
                </c:pt>
                <c:pt idx="56">
                  <c:v>70.614604125069405</c:v>
                </c:pt>
                <c:pt idx="57">
                  <c:v>71.761198840484653</c:v>
                </c:pt>
                <c:pt idx="58">
                  <c:v>72.906298294108581</c:v>
                </c:pt>
                <c:pt idx="59">
                  <c:v>74.049878625923682</c:v>
                </c:pt>
                <c:pt idx="60">
                  <c:v>75.191916007565808</c:v>
                </c:pt>
                <c:pt idx="61">
                  <c:v>76.332386642820722</c:v>
                </c:pt>
                <c:pt idx="62">
                  <c:v>77.471266768119975</c:v>
                </c:pt>
                <c:pt idx="63">
                  <c:v>78.608532653035866</c:v>
                </c:pt>
                <c:pt idx="64">
                  <c:v>79.744160600776127</c:v>
                </c:pt>
                <c:pt idx="65">
                  <c:v>80.878126948677519</c:v>
                </c:pt>
                <c:pt idx="66">
                  <c:v>82.010408068699036</c:v>
                </c:pt>
                <c:pt idx="67">
                  <c:v>83.140980367914054</c:v>
                </c:pt>
                <c:pt idx="68">
                  <c:v>84.269820289002041</c:v>
                </c:pt>
                <c:pt idx="69">
                  <c:v>85.396904310739487</c:v>
                </c:pt>
                <c:pt idx="70">
                  <c:v>86.522208948489762</c:v>
                </c:pt>
                <c:pt idx="71">
                  <c:v>87.645710754692729</c:v>
                </c:pt>
                <c:pt idx="72">
                  <c:v>88.767386319353136</c:v>
                </c:pt>
                <c:pt idx="73">
                  <c:v>89.88721227052848</c:v>
                </c:pt>
                <c:pt idx="74">
                  <c:v>91.005165274815951</c:v>
                </c:pt>
                <c:pt idx="75">
                  <c:v>92.121222037838649</c:v>
                </c:pt>
                <c:pt idx="76">
                  <c:v>93.235359304730991</c:v>
                </c:pt>
                <c:pt idx="77">
                  <c:v>94.347553860623179</c:v>
                </c:pt>
                <c:pt idx="78">
                  <c:v>95.457782531125048</c:v>
                </c:pt>
                <c:pt idx="79">
                  <c:v>96.56602218280878</c:v>
                </c:pt>
                <c:pt idx="80">
                  <c:v>97.672249723691081</c:v>
                </c:pt>
                <c:pt idx="81">
                  <c:v>98.776442103714203</c:v>
                </c:pt>
                <c:pt idx="82">
                  <c:v>99.878576315226368</c:v>
                </c:pt>
                <c:pt idx="83">
                  <c:v>100.97862939346109</c:v>
                </c:pt>
                <c:pt idx="84">
                  <c:v>102.07657841701565</c:v>
                </c:pt>
                <c:pt idx="85">
                  <c:v>103.17240050832876</c:v>
                </c:pt>
                <c:pt idx="86">
                  <c:v>104.2660728341573</c:v>
                </c:pt>
                <c:pt idx="87">
                  <c:v>105.35757260605193</c:v>
                </c:pt>
                <c:pt idx="88">
                  <c:v>106.44687708083208</c:v>
                </c:pt>
                <c:pt idx="89">
                  <c:v>107.53396356105975</c:v>
                </c:pt>
                <c:pt idx="90">
                  <c:v>108.61880939551253</c:v>
                </c:pt>
                <c:pt idx="91">
                  <c:v>109.70139197965547</c:v>
                </c:pt>
                <c:pt idx="92">
                  <c:v>110.78168875611216</c:v>
                </c:pt>
                <c:pt idx="93">
                  <c:v>111.85967721513472</c:v>
                </c:pt>
                <c:pt idx="94">
                  <c:v>112.93533489507286</c:v>
                </c:pt>
                <c:pt idx="95">
                  <c:v>114.00863938284184</c:v>
                </c:pt>
                <c:pt idx="96">
                  <c:v>115.07956831438952</c:v>
                </c:pt>
                <c:pt idx="97">
                  <c:v>116.14809937516243</c:v>
                </c:pt>
                <c:pt idx="98">
                  <c:v>117.21421030057054</c:v>
                </c:pt>
                <c:pt idx="99">
                  <c:v>118.2778788764514</c:v>
                </c:pt>
                <c:pt idx="100">
                  <c:v>119.33908293953283</c:v>
                </c:pt>
                <c:pt idx="101">
                  <c:v>120.3978003778948</c:v>
                </c:pt>
                <c:pt idx="102">
                  <c:v>121.45400913143023</c:v>
                </c:pt>
                <c:pt idx="103">
                  <c:v>122.50768719230454</c:v>
                </c:pt>
                <c:pt idx="104">
                  <c:v>123.55881260541425</c:v>
                </c:pt>
                <c:pt idx="105">
                  <c:v>124.6073634688445</c:v>
                </c:pt>
                <c:pt idx="106">
                  <c:v>125.65331793432537</c:v>
                </c:pt>
                <c:pt idx="107">
                  <c:v>126.69665420768715</c:v>
                </c:pt>
                <c:pt idx="108">
                  <c:v>127.73735054931437</c:v>
                </c:pt>
                <c:pt idx="109">
                  <c:v>128.77538527459893</c:v>
                </c:pt>
                <c:pt idx="110">
                  <c:v>129.81073675439183</c:v>
                </c:pt>
                <c:pt idx="111">
                  <c:v>130.84338341545384</c:v>
                </c:pt>
                <c:pt idx="112">
                  <c:v>131.87330374090507</c:v>
                </c:pt>
                <c:pt idx="113">
                  <c:v>132.90047627067324</c:v>
                </c:pt>
                <c:pt idx="114">
                  <c:v>133.92487960194103</c:v>
                </c:pt>
                <c:pt idx="115">
                  <c:v>134.94649238959173</c:v>
                </c:pt>
                <c:pt idx="116">
                  <c:v>135.96529334665422</c:v>
                </c:pt>
                <c:pt idx="117">
                  <c:v>136.98126124474646</c:v>
                </c:pt>
                <c:pt idx="118">
                  <c:v>137.99437491451789</c:v>
                </c:pt>
                <c:pt idx="119">
                  <c:v>139.00461324609032</c:v>
                </c:pt>
                <c:pt idx="120">
                  <c:v>140.01195518949808</c:v>
                </c:pt>
                <c:pt idx="121">
                  <c:v>141.01637975512634</c:v>
                </c:pt>
                <c:pt idx="122">
                  <c:v>142.01786601414869</c:v>
                </c:pt>
                <c:pt idx="123">
                  <c:v>143.01639309896311</c:v>
                </c:pt>
                <c:pt idx="124">
                  <c:v>144.01194020362684</c:v>
                </c:pt>
                <c:pt idx="125">
                  <c:v>145.00448658428977</c:v>
                </c:pt>
                <c:pt idx="126">
                  <c:v>145.99401155962695</c:v>
                </c:pt>
                <c:pt idx="127">
                  <c:v>146.98049451126917</c:v>
                </c:pt>
                <c:pt idx="128">
                  <c:v>147.96391488423288</c:v>
                </c:pt>
                <c:pt idx="129">
                  <c:v>148.94425218734827</c:v>
                </c:pt>
                <c:pt idx="130">
                  <c:v>149.92148599368639</c:v>
                </c:pt>
                <c:pt idx="131">
                  <c:v>150.89559594098463</c:v>
                </c:pt>
                <c:pt idx="132">
                  <c:v>151.86656173207123</c:v>
                </c:pt>
                <c:pt idx="133">
                  <c:v>152.8343631352879</c:v>
                </c:pt>
                <c:pt idx="134">
                  <c:v>153.79897998491168</c:v>
                </c:pt>
                <c:pt idx="135">
                  <c:v>154.76039218157487</c:v>
                </c:pt>
                <c:pt idx="136">
                  <c:v>155.71857969268402</c:v>
                </c:pt>
                <c:pt idx="137">
                  <c:v>156.67352255283726</c:v>
                </c:pt>
                <c:pt idx="138">
                  <c:v>157.62520086424027</c:v>
                </c:pt>
                <c:pt idx="139">
                  <c:v>158.57359479712102</c:v>
                </c:pt>
                <c:pt idx="140">
                  <c:v>159.51868459014278</c:v>
                </c:pt>
                <c:pt idx="141">
                  <c:v>160.46045055081606</c:v>
                </c:pt>
                <c:pt idx="142">
                  <c:v>161.39887305590878</c:v>
                </c:pt>
                <c:pt idx="143">
                  <c:v>162.33393255185533</c:v>
                </c:pt>
                <c:pt idx="144">
                  <c:v>163.26560955516365</c:v>
                </c:pt>
                <c:pt idx="145">
                  <c:v>164.19388465282171</c:v>
                </c:pt>
                <c:pt idx="146">
                  <c:v>165.11873850270158</c:v>
                </c:pt>
                <c:pt idx="147">
                  <c:v>166.04015183396265</c:v>
                </c:pt>
                <c:pt idx="148">
                  <c:v>166.95810544745316</c:v>
                </c:pt>
                <c:pt idx="149">
                  <c:v>167.87258021611021</c:v>
                </c:pt>
                <c:pt idx="150">
                  <c:v>168.78355708535827</c:v>
                </c:pt>
                <c:pt idx="151">
                  <c:v>169.69101707350634</c:v>
                </c:pt>
                <c:pt idx="152">
                  <c:v>170.5949412721433</c:v>
                </c:pt>
                <c:pt idx="153">
                  <c:v>171.49531084653205</c:v>
                </c:pt>
                <c:pt idx="154">
                  <c:v>172.39210703600182</c:v>
                </c:pt>
                <c:pt idx="155">
                  <c:v>173.28531115433924</c:v>
                </c:pt>
                <c:pt idx="156">
                  <c:v>174.1749045901775</c:v>
                </c:pt>
                <c:pt idx="157">
                  <c:v>175.06086880738437</c:v>
                </c:pt>
                <c:pt idx="158">
                  <c:v>175.94318534544826</c:v>
                </c:pt>
                <c:pt idx="159">
                  <c:v>176.82183581986291</c:v>
                </c:pt>
                <c:pt idx="160">
                  <c:v>177.69680192251056</c:v>
                </c:pt>
                <c:pt idx="161">
                  <c:v>178.56806542204325</c:v>
                </c:pt>
                <c:pt idx="162">
                  <c:v>179.4356081642629</c:v>
                </c:pt>
                <c:pt idx="163">
                  <c:v>180.29941207249945</c:v>
                </c:pt>
                <c:pt idx="164">
                  <c:v>181.15945914798752</c:v>
                </c:pt>
                <c:pt idx="165">
                  <c:v>182.01573147024149</c:v>
                </c:pt>
                <c:pt idx="166">
                  <c:v>182.86821119742902</c:v>
                </c:pt>
                <c:pt idx="167">
                  <c:v>183.71688056674242</c:v>
                </c:pt>
                <c:pt idx="168">
                  <c:v>184.56172189476925</c:v>
                </c:pt>
                <c:pt idx="169">
                  <c:v>185.40271757786047</c:v>
                </c:pt>
                <c:pt idx="170">
                  <c:v>186.23985009249739</c:v>
                </c:pt>
                <c:pt idx="171">
                  <c:v>187.07310199565671</c:v>
                </c:pt>
                <c:pt idx="172">
                  <c:v>187.90245592517394</c:v>
                </c:pt>
                <c:pt idx="173">
                  <c:v>188.72789460010537</c:v>
                </c:pt>
                <c:pt idx="174">
                  <c:v>189.54940082108797</c:v>
                </c:pt>
                <c:pt idx="175">
                  <c:v>190.36695747069771</c:v>
                </c:pt>
                <c:pt idx="176">
                  <c:v>191.18054751380649</c:v>
                </c:pt>
                <c:pt idx="177">
                  <c:v>191.99015399793683</c:v>
                </c:pt>
                <c:pt idx="178">
                  <c:v>192.79576005361523</c:v>
                </c:pt>
                <c:pt idx="179">
                  <c:v>193.59734889472367</c:v>
                </c:pt>
                <c:pt idx="180">
                  <c:v>194.39490381884929</c:v>
                </c:pt>
                <c:pt idx="181">
                  <c:v>195.18840820763262</c:v>
                </c:pt>
                <c:pt idx="182">
                  <c:v>195.97784552711357</c:v>
                </c:pt>
                <c:pt idx="183">
                  <c:v>196.76319932807615</c:v>
                </c:pt>
                <c:pt idx="184">
                  <c:v>197.54445324639107</c:v>
                </c:pt>
                <c:pt idx="185">
                  <c:v>198.32159100335699</c:v>
                </c:pt>
                <c:pt idx="186">
                  <c:v>199.09459640603927</c:v>
                </c:pt>
                <c:pt idx="187">
                  <c:v>199.86345334760779</c:v>
                </c:pt>
                <c:pt idx="188">
                  <c:v>200.62814580767227</c:v>
                </c:pt>
                <c:pt idx="189">
                  <c:v>201.38865785261632</c:v>
                </c:pt>
                <c:pt idx="190">
                  <c:v>202.14497363592929</c:v>
                </c:pt>
                <c:pt idx="191">
                  <c:v>202.89707739853648</c:v>
                </c:pt>
                <c:pt idx="192">
                  <c:v>203.64495346912747</c:v>
                </c:pt>
                <c:pt idx="193">
                  <c:v>204.38858626448283</c:v>
                </c:pt>
                <c:pt idx="194">
                  <c:v>205.12796028979852</c:v>
                </c:pt>
                <c:pt idx="195">
                  <c:v>205.86306013900918</c:v>
                </c:pt>
                <c:pt idx="196">
                  <c:v>206.59387049510863</c:v>
                </c:pt>
                <c:pt idx="197">
                  <c:v>207.32037613046953</c:v>
                </c:pt>
                <c:pt idx="198">
                  <c:v>208.04256190716021</c:v>
                </c:pt>
                <c:pt idx="199">
                  <c:v>208.76041277726048</c:v>
                </c:pt>
                <c:pt idx="200">
                  <c:v>209.47391378317482</c:v>
                </c:pt>
                <c:pt idx="201">
                  <c:v>210.18305005794448</c:v>
                </c:pt>
                <c:pt idx="202">
                  <c:v>210.88780682555685</c:v>
                </c:pt>
                <c:pt idx="203">
                  <c:v>211.58816940125351</c:v>
                </c:pt>
                <c:pt idx="204">
                  <c:v>212.28412319183622</c:v>
                </c:pt>
                <c:pt idx="205">
                  <c:v>212.97565369597103</c:v>
                </c:pt>
                <c:pt idx="206">
                  <c:v>213.66274650449031</c:v>
                </c:pt>
                <c:pt idx="207">
                  <c:v>214.3453873006932</c:v>
                </c:pt>
                <c:pt idx="208">
                  <c:v>215.02356186064361</c:v>
                </c:pt>
                <c:pt idx="209">
                  <c:v>215.69725605346687</c:v>
                </c:pt>
                <c:pt idx="210">
                  <c:v>216.36645584164418</c:v>
                </c:pt>
                <c:pt idx="211">
                  <c:v>217.0311472813047</c:v>
                </c:pt>
                <c:pt idx="212">
                  <c:v>217.69131652251676</c:v>
                </c:pt>
                <c:pt idx="213">
                  <c:v>218.34694980957582</c:v>
                </c:pt>
                <c:pt idx="214">
                  <c:v>218.99803348129151</c:v>
                </c:pt>
                <c:pt idx="215">
                  <c:v>219.64455397127202</c:v>
                </c:pt>
                <c:pt idx="216">
                  <c:v>220.28649780820689</c:v>
                </c:pt>
                <c:pt idx="217">
                  <c:v>220.92385161614783</c:v>
                </c:pt>
                <c:pt idx="218">
                  <c:v>221.55660211478718</c:v>
                </c:pt>
                <c:pt idx="219">
                  <c:v>222.18473611973471</c:v>
                </c:pt>
                <c:pt idx="220">
                  <c:v>222.80824054279245</c:v>
                </c:pt>
                <c:pt idx="221">
                  <c:v>223.42710239222743</c:v>
                </c:pt>
                <c:pt idx="222">
                  <c:v>224.04130877304203</c:v>
                </c:pt>
                <c:pt idx="223">
                  <c:v>224.65084688724326</c:v>
                </c:pt>
                <c:pt idx="224">
                  <c:v>225.2557040341087</c:v>
                </c:pt>
                <c:pt idx="225">
                  <c:v>225.85586761045187</c:v>
                </c:pt>
                <c:pt idx="226">
                  <c:v>226.45132511088431</c:v>
                </c:pt>
                <c:pt idx="227">
                  <c:v>227.04206412807645</c:v>
                </c:pt>
                <c:pt idx="228">
                  <c:v>227.62807235301585</c:v>
                </c:pt>
                <c:pt idx="229">
                  <c:v>228.20933757526402</c:v>
                </c:pt>
                <c:pt idx="230">
                  <c:v>228.78584768321062</c:v>
                </c:pt>
                <c:pt idx="231">
                  <c:v>229.35759066432593</c:v>
                </c:pt>
                <c:pt idx="232">
                  <c:v>229.92455460541103</c:v>
                </c:pt>
                <c:pt idx="233">
                  <c:v>230.48672769284616</c:v>
                </c:pt>
                <c:pt idx="234">
                  <c:v>231.04409821283673</c:v>
                </c:pt>
                <c:pt idx="235">
                  <c:v>231.59665455165768</c:v>
                </c:pt>
                <c:pt idx="236">
                  <c:v>232.14438519589507</c:v>
                </c:pt>
                <c:pt idx="237">
                  <c:v>232.68727873268625</c:v>
                </c:pt>
                <c:pt idx="238">
                  <c:v>233.22532384995768</c:v>
                </c:pt>
                <c:pt idx="239">
                  <c:v>233.75850933666052</c:v>
                </c:pt>
                <c:pt idx="240">
                  <c:v>234.28682408300418</c:v>
                </c:pt>
                <c:pt idx="241">
                  <c:v>234.81025708068807</c:v>
                </c:pt>
                <c:pt idx="242">
                  <c:v>235.32879742313068</c:v>
                </c:pt>
                <c:pt idx="243">
                  <c:v>235.842434305697</c:v>
                </c:pt>
                <c:pt idx="244">
                  <c:v>236.35115702592361</c:v>
                </c:pt>
                <c:pt idx="245">
                  <c:v>236.85495498374172</c:v>
                </c:pt>
                <c:pt idx="246">
                  <c:v>237.35381768169796</c:v>
                </c:pt>
                <c:pt idx="247">
                  <c:v>237.84773472517315</c:v>
                </c:pt>
                <c:pt idx="248">
                  <c:v>238.33669582259904</c:v>
                </c:pt>
                <c:pt idx="249">
                  <c:v>238.82069078567238</c:v>
                </c:pt>
                <c:pt idx="250">
                  <c:v>239.29970952956762</c:v>
                </c:pt>
                <c:pt idx="251">
                  <c:v>239.77374207314685</c:v>
                </c:pt>
                <c:pt idx="252">
                  <c:v>240.24277853916766</c:v>
                </c:pt>
                <c:pt idx="253">
                  <c:v>240.70680915448926</c:v>
                </c:pt>
                <c:pt idx="254">
                  <c:v>241.16582425027579</c:v>
                </c:pt>
                <c:pt idx="255">
                  <c:v>241.61981426219799</c:v>
                </c:pt>
                <c:pt idx="256">
                  <c:v>242.0687697306324</c:v>
                </c:pt>
                <c:pt idx="257">
                  <c:v>242.51268130085859</c:v>
                </c:pt>
                <c:pt idx="258">
                  <c:v>242.9515397232538</c:v>
                </c:pt>
                <c:pt idx="259">
                  <c:v>243.38533585348605</c:v>
                </c:pt>
                <c:pt idx="260">
                  <c:v>243.81406065270448</c:v>
                </c:pt>
                <c:pt idx="261">
                  <c:v>244.2377051877275</c:v>
                </c:pt>
                <c:pt idx="262">
                  <c:v>244.65626063122923</c:v>
                </c:pt>
                <c:pt idx="263">
                  <c:v>245.0697182619235</c:v>
                </c:pt>
                <c:pt idx="264">
                  <c:v>245.47806946474515</c:v>
                </c:pt>
                <c:pt idx="265">
                  <c:v>245.88130573102984</c:v>
                </c:pt>
                <c:pt idx="266">
                  <c:v>246.27941865869136</c:v>
                </c:pt>
                <c:pt idx="267">
                  <c:v>246.67239995239663</c:v>
                </c:pt>
                <c:pt idx="268">
                  <c:v>247.06024142373843</c:v>
                </c:pt>
                <c:pt idx="269">
                  <c:v>247.44293499140628</c:v>
                </c:pt>
                <c:pt idx="270">
                  <c:v>247.82047268135457</c:v>
                </c:pt>
                <c:pt idx="271">
                  <c:v>248.19284662696887</c:v>
                </c:pt>
                <c:pt idx="272">
                  <c:v>248.56004906922982</c:v>
                </c:pt>
                <c:pt idx="273">
                  <c:v>248.92207235687471</c:v>
                </c:pt>
                <c:pt idx="274">
                  <c:v>249.27890894655707</c:v>
                </c:pt>
                <c:pt idx="275">
                  <c:v>249.63055140300364</c:v>
                </c:pt>
                <c:pt idx="276">
                  <c:v>249.9769923991696</c:v>
                </c:pt>
                <c:pt idx="277">
                  <c:v>250.31822471639077</c:v>
                </c:pt>
                <c:pt idx="278">
                  <c:v>250.65424124453455</c:v>
                </c:pt>
                <c:pt idx="279">
                  <c:v>250.98503498214765</c:v>
                </c:pt>
                <c:pt idx="280">
                  <c:v>251.31059903660233</c:v>
                </c:pt>
                <c:pt idx="281">
                  <c:v>251.63092662423972</c:v>
                </c:pt>
                <c:pt idx="282">
                  <c:v>251.94601107051128</c:v>
                </c:pt>
                <c:pt idx="283">
                  <c:v>252.25584581011793</c:v>
                </c:pt>
                <c:pt idx="284">
                  <c:v>252.56042438714681</c:v>
                </c:pt>
                <c:pt idx="285">
                  <c:v>252.85974045520578</c:v>
                </c:pt>
                <c:pt idx="286">
                  <c:v>253.15378777755566</c:v>
                </c:pt>
                <c:pt idx="287">
                  <c:v>253.44256022724011</c:v>
                </c:pt>
                <c:pt idx="288">
                  <c:v>253.72605178721361</c:v>
                </c:pt>
                <c:pt idx="289">
                  <c:v>254.00425655046635</c:v>
                </c:pt>
                <c:pt idx="290">
                  <c:v>254.27716872014773</c:v>
                </c:pt>
                <c:pt idx="291">
                  <c:v>254.54478260968693</c:v>
                </c:pt>
                <c:pt idx="292">
                  <c:v>254.80709264291139</c:v>
                </c:pt>
                <c:pt idx="293">
                  <c:v>255.06409335416313</c:v>
                </c:pt>
                <c:pt idx="294">
                  <c:v>255.31577938841261</c:v>
                </c:pt>
                <c:pt idx="295">
                  <c:v>255.56214550137014</c:v>
                </c:pt>
                <c:pt idx="296">
                  <c:v>255.80318655959536</c:v>
                </c:pt>
                <c:pt idx="297">
                  <c:v>256.03889754060407</c:v>
                </c:pt>
                <c:pt idx="298">
                  <c:v>256.26927353297316</c:v>
                </c:pt>
                <c:pt idx="299">
                  <c:v>256.49430973644229</c:v>
                </c:pt>
                <c:pt idx="300">
                  <c:v>256.71400146201472</c:v>
                </c:pt>
                <c:pt idx="301">
                  <c:v>256.92834413205452</c:v>
                </c:pt>
                <c:pt idx="302">
                  <c:v>257.13733328038199</c:v>
                </c:pt>
                <c:pt idx="303">
                  <c:v>257.34096455236693</c:v>
                </c:pt>
                <c:pt idx="304">
                  <c:v>257.53923370501911</c:v>
                </c:pt>
                <c:pt idx="305">
                  <c:v>257.73213660707694</c:v>
                </c:pt>
                <c:pt idx="306">
                  <c:v>257.91966923909337</c:v>
                </c:pt>
                <c:pt idx="307">
                  <c:v>258.10182769351968</c:v>
                </c:pt>
                <c:pt idx="308">
                  <c:v>258.278608174787</c:v>
                </c:pt>
                <c:pt idx="309">
                  <c:v>258.4500069993851</c:v>
                </c:pt>
                <c:pt idx="310">
                  <c:v>258.61602059593963</c:v>
                </c:pt>
                <c:pt idx="311">
                  <c:v>258.77664550528618</c:v>
                </c:pt>
                <c:pt idx="312">
                  <c:v>258.93187838054229</c:v>
                </c:pt>
                <c:pt idx="313">
                  <c:v>259.08171598717746</c:v>
                </c:pt>
                <c:pt idx="314">
                  <c:v>259.22615520308051</c:v>
                </c:pt>
                <c:pt idx="315">
                  <c:v>259.36519301862438</c:v>
                </c:pt>
                <c:pt idx="316">
                  <c:v>259.4988265367291</c:v>
                </c:pt>
                <c:pt idx="317">
                  <c:v>259.627052972922</c:v>
                </c:pt>
                <c:pt idx="318">
                  <c:v>259.74986965539597</c:v>
                </c:pt>
                <c:pt idx="319">
                  <c:v>259.86727402506466</c:v>
                </c:pt>
                <c:pt idx="320">
                  <c:v>259.97926363561635</c:v>
                </c:pt>
                <c:pt idx="321">
                  <c:v>260.08583615356457</c:v>
                </c:pt>
                <c:pt idx="322">
                  <c:v>260.18698935829678</c:v>
                </c:pt>
                <c:pt idx="323">
                  <c:v>260.28272114212092</c:v>
                </c:pt>
                <c:pt idx="324">
                  <c:v>260.3730295103087</c:v>
                </c:pt>
                <c:pt idx="325">
                  <c:v>260.4579125811378</c:v>
                </c:pt>
                <c:pt idx="326">
                  <c:v>260.53736858593095</c:v>
                </c:pt>
                <c:pt idx="327">
                  <c:v>260.61139586909229</c:v>
                </c:pt>
                <c:pt idx="328">
                  <c:v>260.67999288814258</c:v>
                </c:pt>
                <c:pt idx="329">
                  <c:v>260.74315821375086</c:v>
                </c:pt>
                <c:pt idx="330">
                  <c:v>260.80089052976439</c:v>
                </c:pt>
                <c:pt idx="331">
                  <c:v>260.85318863323613</c:v>
                </c:pt>
                <c:pt idx="332">
                  <c:v>260.90005143444955</c:v>
                </c:pt>
                <c:pt idx="333">
                  <c:v>260.94147795694181</c:v>
                </c:pt>
                <c:pt idx="334">
                  <c:v>260.97746733752348</c:v>
                </c:pt>
                <c:pt idx="335">
                  <c:v>261.00801882629708</c:v>
                </c:pt>
                <c:pt idx="336">
                  <c:v>261.03313178667247</c:v>
                </c:pt>
                <c:pt idx="337">
                  <c:v>261.05280569538013</c:v>
                </c:pt>
                <c:pt idx="338">
                  <c:v>261.06704014248197</c:v>
                </c:pt>
                <c:pt idx="339">
                  <c:v>261.07583483138006</c:v>
                </c:pt>
                <c:pt idx="340">
                  <c:v>261.07918957882271</c:v>
                </c:pt>
                <c:pt idx="341">
                  <c:v>261.07710431490824</c:v>
                </c:pt>
                <c:pt idx="342">
                  <c:v>261.06957908308658</c:v>
                </c:pt>
                <c:pt idx="343">
                  <c:v>261.05661404015819</c:v>
                </c:pt>
                <c:pt idx="344">
                  <c:v>261.03820945627092</c:v>
                </c:pt>
                <c:pt idx="345">
                  <c:v>261.01436571491433</c:v>
                </c:pt>
                <c:pt idx="346">
                  <c:v>260.98508331291174</c:v>
                </c:pt>
                <c:pt idx="347">
                  <c:v>260.95036286040983</c:v>
                </c:pt>
                <c:pt idx="348">
                  <c:v>260.91020508086592</c:v>
                </c:pt>
                <c:pt idx="349">
                  <c:v>260.86461081103289</c:v>
                </c:pt>
                <c:pt idx="350">
                  <c:v>260.81358100094189</c:v>
                </c:pt>
                <c:pt idx="351">
                  <c:v>260.7571167138824</c:v>
                </c:pt>
                <c:pt idx="352">
                  <c:v>260.69521912638004</c:v>
                </c:pt>
                <c:pt idx="353">
                  <c:v>260.62788952817203</c:v>
                </c:pt>
                <c:pt idx="354">
                  <c:v>260.55512932218073</c:v>
                </c:pt>
                <c:pt idx="355">
                  <c:v>260.47694002448367</c:v>
                </c:pt>
                <c:pt idx="356">
                  <c:v>260.39332326428274</c:v>
                </c:pt>
                <c:pt idx="357">
                  <c:v>260.30428078386967</c:v>
                </c:pt>
                <c:pt idx="358">
                  <c:v>260.20981443858994</c:v>
                </c:pt>
                <c:pt idx="359">
                  <c:v>260.10992619680422</c:v>
                </c:pt>
                <c:pt idx="360">
                  <c:v>260.00461813984708</c:v>
                </c:pt>
                <c:pt idx="361">
                  <c:v>259.89389246198397</c:v>
                </c:pt>
                <c:pt idx="362">
                  <c:v>259.77775147036527</c:v>
                </c:pt>
                <c:pt idx="363">
                  <c:v>259.6561975849782</c:v>
                </c:pt>
                <c:pt idx="364">
                  <c:v>259.5292333385965</c:v>
                </c:pt>
                <c:pt idx="365">
                  <c:v>259.39686137672766</c:v>
                </c:pt>
                <c:pt idx="366">
                  <c:v>259.25908445755766</c:v>
                </c:pt>
                <c:pt idx="367">
                  <c:v>259.1159054518937</c:v>
                </c:pt>
                <c:pt idx="368">
                  <c:v>258.96732734310427</c:v>
                </c:pt>
                <c:pt idx="369">
                  <c:v>258.81335322705684</c:v>
                </c:pt>
                <c:pt idx="370">
                  <c:v>258.65398631205369</c:v>
                </c:pt>
                <c:pt idx="371">
                  <c:v>258.48922991876481</c:v>
                </c:pt>
                <c:pt idx="372">
                  <c:v>258.31908748015877</c:v>
                </c:pt>
                <c:pt idx="373">
                  <c:v>258.14356254143115</c:v>
                </c:pt>
                <c:pt idx="374">
                  <c:v>257.96265875993072</c:v>
                </c:pt>
                <c:pt idx="375">
                  <c:v>257.77637990508327</c:v>
                </c:pt>
                <c:pt idx="376">
                  <c:v>257.5847298583131</c:v>
                </c:pt>
                <c:pt idx="377">
                  <c:v>257.38771261296182</c:v>
                </c:pt>
                <c:pt idx="378">
                  <c:v>257.18533227420568</c:v>
                </c:pt>
                <c:pt idx="379">
                  <c:v>256.97759305896955</c:v>
                </c:pt>
                <c:pt idx="380">
                  <c:v>256.76449929583924</c:v>
                </c:pt>
                <c:pt idx="381">
                  <c:v>256.54605542497143</c:v>
                </c:pt>
                <c:pt idx="382">
                  <c:v>256.322265998001</c:v>
                </c:pt>
                <c:pt idx="383">
                  <c:v>256.09313567794612</c:v>
                </c:pt>
                <c:pt idx="384">
                  <c:v>255.85866923911129</c:v>
                </c:pt>
                <c:pt idx="385">
                  <c:v>255.61887156698779</c:v>
                </c:pt>
                <c:pt idx="386">
                  <c:v>255.3737476581517</c:v>
                </c:pt>
                <c:pt idx="387">
                  <c:v>255.12330262016016</c:v>
                </c:pt>
                <c:pt idx="388">
                  <c:v>254.86754167144451</c:v>
                </c:pt>
                <c:pt idx="389">
                  <c:v>254.60647014120192</c:v>
                </c:pt>
                <c:pt idx="390">
                  <c:v>254.34009346928414</c:v>
                </c:pt>
                <c:pt idx="391">
                  <c:v>254.06841720608423</c:v>
                </c:pt>
                <c:pt idx="392">
                  <c:v>253.79144701242086</c:v>
                </c:pt>
                <c:pt idx="393">
                  <c:v>253.50918865942049</c:v>
                </c:pt>
                <c:pt idx="394">
                  <c:v>253.2216480283968</c:v>
                </c:pt>
                <c:pt idx="395">
                  <c:v>252.92883111072865</c:v>
                </c:pt>
                <c:pt idx="396">
                  <c:v>252.63074400773473</c:v>
                </c:pt>
                <c:pt idx="397">
                  <c:v>252.32739293054672</c:v>
                </c:pt>
                <c:pt idx="398">
                  <c:v>252.01878419997982</c:v>
                </c:pt>
                <c:pt idx="399">
                  <c:v>251.70492424640102</c:v>
                </c:pt>
                <c:pt idx="400">
                  <c:v>251.38581960959502</c:v>
                </c:pt>
                <c:pt idx="401">
                  <c:v>251.06147693862826</c:v>
                </c:pt>
                <c:pt idx="402">
                  <c:v>250.73190299171003</c:v>
                </c:pt>
                <c:pt idx="403">
                  <c:v>250.39710463605181</c:v>
                </c:pt>
                <c:pt idx="404">
                  <c:v>250.0570888477242</c:v>
                </c:pt>
                <c:pt idx="405">
                  <c:v>249.71186271151151</c:v>
                </c:pt>
                <c:pt idx="406">
                  <c:v>249.36143342076426</c:v>
                </c:pt>
                <c:pt idx="407">
                  <c:v>249.00580827724897</c:v>
                </c:pt>
                <c:pt idx="408">
                  <c:v>248.64499469099647</c:v>
                </c:pt>
                <c:pt idx="409">
                  <c:v>248.27900018014719</c:v>
                </c:pt>
                <c:pt idx="410">
                  <c:v>247.90783237079455</c:v>
                </c:pt>
                <c:pt idx="411">
                  <c:v>247.53149899682606</c:v>
                </c:pt>
                <c:pt idx="412">
                  <c:v>247.1500078997623</c:v>
                </c:pt>
                <c:pt idx="413">
                  <c:v>246.76336702859351</c:v>
                </c:pt>
                <c:pt idx="414">
                  <c:v>246.37158443961357</c:v>
                </c:pt>
                <c:pt idx="415">
                  <c:v>245.97466829625279</c:v>
                </c:pt>
                <c:pt idx="416">
                  <c:v>245.57262686890732</c:v>
                </c:pt>
                <c:pt idx="417">
                  <c:v>245.16546853476692</c:v>
                </c:pt>
                <c:pt idx="418">
                  <c:v>244.75320177764061</c:v>
                </c:pt>
                <c:pt idx="419">
                  <c:v>244.33583518777959</c:v>
                </c:pt>
                <c:pt idx="420">
                  <c:v>243.91337746169853</c:v>
                </c:pt>
                <c:pt idx="421">
                  <c:v>243.48583740199419</c:v>
                </c:pt>
                <c:pt idx="422">
                  <c:v>243.05322391716197</c:v>
                </c:pt>
                <c:pt idx="423">
                  <c:v>242.61554602141058</c:v>
                </c:pt>
                <c:pt idx="424">
                  <c:v>242.17281283447377</c:v>
                </c:pt>
                <c:pt idx="425">
                  <c:v>241.72503358142072</c:v>
                </c:pt>
                <c:pt idx="426">
                  <c:v>241.27221759246348</c:v>
                </c:pt>
                <c:pt idx="427">
                  <c:v>240.81437430276287</c:v>
                </c:pt>
                <c:pt idx="428">
                  <c:v>240.35151325223163</c:v>
                </c:pt>
                <c:pt idx="429">
                  <c:v>239.88364408533576</c:v>
                </c:pt>
                <c:pt idx="430">
                  <c:v>239.41077655089359</c:v>
                </c:pt>
                <c:pt idx="431">
                  <c:v>238.93292050187259</c:v>
                </c:pt>
                <c:pt idx="432">
                  <c:v>238.45008589518403</c:v>
                </c:pt>
                <c:pt idx="433">
                  <c:v>237.96228279147556</c:v>
                </c:pt>
                <c:pt idx="434">
                  <c:v>237.46952135492174</c:v>
                </c:pt>
                <c:pt idx="435">
                  <c:v>236.97181185301184</c:v>
                </c:pt>
                <c:pt idx="436">
                  <c:v>236.46916465633637</c:v>
                </c:pt>
                <c:pt idx="437">
                  <c:v>235.96159023837063</c:v>
                </c:pt>
                <c:pt idx="438">
                  <c:v>235.44909917525669</c:v>
                </c:pt>
                <c:pt idx="439">
                  <c:v>234.93170214558299</c:v>
                </c:pt>
                <c:pt idx="440">
                  <c:v>234.40940993016167</c:v>
                </c:pt>
                <c:pt idx="441">
                  <c:v>233.88223341180421</c:v>
                </c:pt>
                <c:pt idx="442">
                  <c:v>233.35018357509438</c:v>
                </c:pt>
                <c:pt idx="443">
                  <c:v>232.81327150615971</c:v>
                </c:pt>
                <c:pt idx="444">
                  <c:v>232.27150839244004</c:v>
                </c:pt>
                <c:pt idx="445">
                  <c:v>231.72490552245475</c:v>
                </c:pt>
                <c:pt idx="446">
                  <c:v>231.17347428556735</c:v>
                </c:pt>
                <c:pt idx="447">
                  <c:v>230.61722617174851</c:v>
                </c:pt>
                <c:pt idx="448">
                  <c:v>230.05617277133626</c:v>
                </c:pt>
                <c:pt idx="449">
                  <c:v>229.49032577479454</c:v>
                </c:pt>
                <c:pt idx="450">
                  <c:v>228.91969697246967</c:v>
                </c:pt>
                <c:pt idx="451">
                  <c:v>228.34429825434501</c:v>
                </c:pt>
                <c:pt idx="452">
                  <c:v>227.76414160979266</c:v>
                </c:pt>
                <c:pt idx="453">
                  <c:v>227.17923912732383</c:v>
                </c:pt>
                <c:pt idx="454">
                  <c:v>226.5896029943371</c:v>
                </c:pt>
                <c:pt idx="455">
                  <c:v>225.99524549686447</c:v>
                </c:pt>
                <c:pt idx="456">
                  <c:v>225.39617901931521</c:v>
                </c:pt>
                <c:pt idx="457">
                  <c:v>224.79241604421787</c:v>
                </c:pt>
                <c:pt idx="458">
                  <c:v>224.18396915196013</c:v>
                </c:pt>
                <c:pt idx="459">
                  <c:v>223.57085102052702</c:v>
                </c:pt>
                <c:pt idx="460">
                  <c:v>222.95307442523611</c:v>
                </c:pt>
                <c:pt idx="461">
                  <c:v>222.33065223847194</c:v>
                </c:pt>
                <c:pt idx="462">
                  <c:v>221.70359742941719</c:v>
                </c:pt>
                <c:pt idx="463">
                  <c:v>221.07192306378326</c:v>
                </c:pt>
                <c:pt idx="464">
                  <c:v>220.43564230353721</c:v>
                </c:pt>
                <c:pt idx="465">
                  <c:v>219.79476840662807</c:v>
                </c:pt>
                <c:pt idx="466">
                  <c:v>219.14931472671012</c:v>
                </c:pt>
                <c:pt idx="467">
                  <c:v>218.49929471286524</c:v>
                </c:pt>
                <c:pt idx="468">
                  <c:v>217.844721909322</c:v>
                </c:pt>
                <c:pt idx="469">
                  <c:v>217.18560995517407</c:v>
                </c:pt>
                <c:pt idx="470">
                  <c:v>216.52197258409541</c:v>
                </c:pt>
                <c:pt idx="471">
                  <c:v>215.85382362405477</c:v>
                </c:pt>
                <c:pt idx="472">
                  <c:v>215.18117699702705</c:v>
                </c:pt>
                <c:pt idx="473">
                  <c:v>214.50404671870339</c:v>
                </c:pt>
                <c:pt idx="474">
                  <c:v>213.82244689819905</c:v>
                </c:pt>
                <c:pt idx="475">
                  <c:v>213.13639173775979</c:v>
                </c:pt>
                <c:pt idx="476">
                  <c:v>212.44589553246539</c:v>
                </c:pt>
                <c:pt idx="477">
                  <c:v>211.75097266993214</c:v>
                </c:pt>
                <c:pt idx="478">
                  <c:v>211.05163763001292</c:v>
                </c:pt>
                <c:pt idx="479">
                  <c:v>210.34790498449559</c:v>
                </c:pt>
                <c:pt idx="480">
                  <c:v>209.6397893967993</c:v>
                </c:pt>
                <c:pt idx="481">
                  <c:v>208.92730562166889</c:v>
                </c:pt>
                <c:pt idx="482">
                  <c:v>208.21046850486763</c:v>
                </c:pt>
                <c:pt idx="483">
                  <c:v>207.48929298286771</c:v>
                </c:pt>
                <c:pt idx="484">
                  <c:v>206.76379408253911</c:v>
                </c:pt>
                <c:pt idx="485">
                  <c:v>206.03398692083636</c:v>
                </c:pt>
                <c:pt idx="486">
                  <c:v>205.29988670448378</c:v>
                </c:pt>
                <c:pt idx="487">
                  <c:v>204.56150872965841</c:v>
                </c:pt>
                <c:pt idx="488">
                  <c:v>203.81886838167151</c:v>
                </c:pt>
                <c:pt idx="489">
                  <c:v>203.07198113464764</c:v>
                </c:pt>
                <c:pt idx="490">
                  <c:v>202.32086255120248</c:v>
                </c:pt>
                <c:pt idx="491">
                  <c:v>201.56552828211875</c:v>
                </c:pt>
                <c:pt idx="492">
                  <c:v>200.80599406601962</c:v>
                </c:pt>
                <c:pt idx="493">
                  <c:v>200.04227572904114</c:v>
                </c:pt>
                <c:pt idx="494">
                  <c:v>199.27438918450224</c:v>
                </c:pt>
                <c:pt idx="495">
                  <c:v>198.50235043257331</c:v>
                </c:pt>
                <c:pt idx="496">
                  <c:v>197.72617555994285</c:v>
                </c:pt>
                <c:pt idx="497">
                  <c:v>196.94588073948205</c:v>
                </c:pt>
                <c:pt idx="498">
                  <c:v>196.16148222990802</c:v>
                </c:pt>
                <c:pt idx="499">
                  <c:v>195.37299637544501</c:v>
                </c:pt>
                <c:pt idx="500">
                  <c:v>194.58043960548366</c:v>
                </c:pt>
                <c:pt idx="501">
                  <c:v>193.78382843423884</c:v>
                </c:pt>
                <c:pt idx="502">
                  <c:v>192.98317946040535</c:v>
                </c:pt>
                <c:pt idx="503">
                  <c:v>192.17850936681256</c:v>
                </c:pt>
                <c:pt idx="504">
                  <c:v>191.36983492007602</c:v>
                </c:pt>
                <c:pt idx="505">
                  <c:v>190.55717297024873</c:v>
                </c:pt>
                <c:pt idx="506">
                  <c:v>189.74054045046975</c:v>
                </c:pt>
                <c:pt idx="507">
                  <c:v>188.91995437661166</c:v>
                </c:pt>
                <c:pt idx="508">
                  <c:v>188.09543184692552</c:v>
                </c:pt>
                <c:pt idx="509">
                  <c:v>187.26699004168506</c:v>
                </c:pt>
                <c:pt idx="510">
                  <c:v>186.43464622282843</c:v>
                </c:pt>
                <c:pt idx="511">
                  <c:v>185.59841773359864</c:v>
                </c:pt>
                <c:pt idx="512">
                  <c:v>184.75832199818208</c:v>
                </c:pt>
                <c:pt idx="513">
                  <c:v>183.91437652134567</c:v>
                </c:pt>
                <c:pt idx="514">
                  <c:v>183.06659888807189</c:v>
                </c:pt>
                <c:pt idx="515">
                  <c:v>182.21500676319241</c:v>
                </c:pt>
                <c:pt idx="516">
                  <c:v>181.35961789102021</c:v>
                </c:pt>
                <c:pt idx="517">
                  <c:v>180.50045009497964</c:v>
                </c:pt>
                <c:pt idx="518">
                  <c:v>179.63752127723501</c:v>
                </c:pt>
                <c:pt idx="519">
                  <c:v>178.77084941831777</c:v>
                </c:pt>
                <c:pt idx="520">
                  <c:v>177.90045257675169</c:v>
                </c:pt>
                <c:pt idx="521">
                  <c:v>177.02634888867664</c:v>
                </c:pt>
                <c:pt idx="522">
                  <c:v>176.14855656747073</c:v>
                </c:pt>
                <c:pt idx="523">
                  <c:v>175.26709390337066</c:v>
                </c:pt>
                <c:pt idx="524">
                  <c:v>174.38197926309098</c:v>
                </c:pt>
                <c:pt idx="525">
                  <c:v>173.49323108944083</c:v>
                </c:pt>
                <c:pt idx="526">
                  <c:v>172.6008679009401</c:v>
                </c:pt>
                <c:pt idx="527">
                  <c:v>171.7049082914333</c:v>
                </c:pt>
                <c:pt idx="528">
                  <c:v>170.8053709297026</c:v>
                </c:pt>
                <c:pt idx="529">
                  <c:v>169.90227455907797</c:v>
                </c:pt>
                <c:pt idx="530">
                  <c:v>168.99563799704745</c:v>
                </c:pt>
                <c:pt idx="531">
                  <c:v>168.08548013486464</c:v>
                </c:pt>
                <c:pt idx="532">
                  <c:v>167.17181993715539</c:v>
                </c:pt>
                <c:pt idx="533">
                  <c:v>166.25467644152221</c:v>
                </c:pt>
                <c:pt idx="534">
                  <c:v>165.33406875814788</c:v>
                </c:pt>
                <c:pt idx="535">
                  <c:v>164.41001606939705</c:v>
                </c:pt>
                <c:pt idx="536">
                  <c:v>163.4825376294171</c:v>
                </c:pt>
                <c:pt idx="537">
                  <c:v>162.55165276373603</c:v>
                </c:pt>
                <c:pt idx="538">
                  <c:v>161.61738086886061</c:v>
                </c:pt>
                <c:pt idx="539">
                  <c:v>160.67974141187162</c:v>
                </c:pt>
                <c:pt idx="540">
                  <c:v>159.73875393001896</c:v>
                </c:pt>
                <c:pt idx="541">
                  <c:v>158.79443803031359</c:v>
                </c:pt>
                <c:pt idx="542">
                  <c:v>157.8468133891198</c:v>
                </c:pt>
                <c:pt idx="543">
                  <c:v>156.89589975174471</c:v>
                </c:pt>
                <c:pt idx="544">
                  <c:v>155.94171693202733</c:v>
                </c:pt>
                <c:pt idx="545">
                  <c:v>154.98428481192528</c:v>
                </c:pt>
                <c:pt idx="546">
                  <c:v>154.02362334110043</c:v>
                </c:pt>
                <c:pt idx="547">
                  <c:v>153.05975253650365</c:v>
                </c:pt>
                <c:pt idx="548">
                  <c:v>152.09269248195773</c:v>
                </c:pt>
                <c:pt idx="549">
                  <c:v>151.12246332773839</c:v>
                </c:pt>
                <c:pt idx="550">
                  <c:v>150.14908529015477</c:v>
                </c:pt>
                <c:pt idx="551">
                  <c:v>149.17257865112816</c:v>
                </c:pt>
                <c:pt idx="552">
                  <c:v>148.19296375776952</c:v>
                </c:pt>
                <c:pt idx="553">
                  <c:v>147.21026102195529</c:v>
                </c:pt>
                <c:pt idx="554">
                  <c:v>146.22449091990185</c:v>
                </c:pt>
                <c:pt idx="555">
                  <c:v>145.23567399173947</c:v>
                </c:pt>
                <c:pt idx="556">
                  <c:v>144.24383084108413</c:v>
                </c:pt>
                <c:pt idx="557">
                  <c:v>143.24898213460784</c:v>
                </c:pt>
                <c:pt idx="558">
                  <c:v>142.25114860160838</c:v>
                </c:pt>
                <c:pt idx="559">
                  <c:v>141.25035103357712</c:v>
                </c:pt>
                <c:pt idx="560">
                  <c:v>140.24661028376633</c:v>
                </c:pt>
                <c:pt idx="561">
                  <c:v>139.23994726675397</c:v>
                </c:pt>
                <c:pt idx="562">
                  <c:v>138.23038295800811</c:v>
                </c:pt>
                <c:pt idx="563">
                  <c:v>137.21793839345008</c:v>
                </c:pt>
                <c:pt idx="564">
                  <c:v>136.20263466901636</c:v>
                </c:pt>
                <c:pt idx="565">
                  <c:v>135.18449294021826</c:v>
                </c:pt>
                <c:pt idx="566">
                  <c:v>134.16353442170177</c:v>
                </c:pt>
                <c:pt idx="567">
                  <c:v>133.13978038680509</c:v>
                </c:pt>
                <c:pt idx="568">
                  <c:v>132.11325216711592</c:v>
                </c:pt>
                <c:pt idx="569">
                  <c:v>131.08397115202641</c:v>
                </c:pt>
                <c:pt idx="570">
                  <c:v>130.05195878828769</c:v>
                </c:pt>
                <c:pt idx="571">
                  <c:v>129.01723657956285</c:v>
                </c:pt>
                <c:pt idx="572">
                  <c:v>127.97982608597944</c:v>
                </c:pt>
                <c:pt idx="573">
                  <c:v>126.9397489236795</c:v>
                </c:pt>
                <c:pt idx="574">
                  <c:v>125.89702676436956</c:v>
                </c:pt>
                <c:pt idx="575">
                  <c:v>124.85168133486894</c:v>
                </c:pt>
                <c:pt idx="576">
                  <c:v>123.80373441665706</c:v>
                </c:pt>
                <c:pt idx="577">
                  <c:v>122.75320784541982</c:v>
                </c:pt>
                <c:pt idx="578">
                  <c:v>121.70012351059427</c:v>
                </c:pt>
                <c:pt idx="579">
                  <c:v>120.64450335491237</c:v>
                </c:pt>
                <c:pt idx="580">
                  <c:v>119.58636937394436</c:v>
                </c:pt>
                <c:pt idx="581">
                  <c:v>118.52574361564025</c:v>
                </c:pt>
                <c:pt idx="582">
                  <c:v>117.46264817987</c:v>
                </c:pt>
                <c:pt idx="583">
                  <c:v>116.39710521796349</c:v>
                </c:pt>
                <c:pt idx="584">
                  <c:v>115.32913693224859</c:v>
                </c:pt>
                <c:pt idx="585">
                  <c:v>114.25876557558924</c:v>
                </c:pt>
                <c:pt idx="586">
                  <c:v>113.18601345092092</c:v>
                </c:pt>
                <c:pt idx="587">
                  <c:v>112.11090291078619</c:v>
                </c:pt>
                <c:pt idx="588">
                  <c:v>111.03345635686921</c:v>
                </c:pt>
                <c:pt idx="589">
                  <c:v>109.95369623952899</c:v>
                </c:pt>
                <c:pt idx="590">
                  <c:v>108.87164505733116</c:v>
                </c:pt>
                <c:pt idx="591">
                  <c:v>107.78732535657952</c:v>
                </c:pt>
                <c:pt idx="592">
                  <c:v>106.70075973084602</c:v>
                </c:pt>
                <c:pt idx="593">
                  <c:v>105.61197082050045</c:v>
                </c:pt>
                <c:pt idx="594">
                  <c:v>104.52098131223809</c:v>
                </c:pt>
                <c:pt idx="595">
                  <c:v>103.42781393860741</c:v>
                </c:pt>
                <c:pt idx="596">
                  <c:v>102.33249147753591</c:v>
                </c:pt>
                <c:pt idx="597">
                  <c:v>101.23503675185648</c:v>
                </c:pt>
                <c:pt idx="598">
                  <c:v>100.13547262883077</c:v>
                </c:pt>
                <c:pt idx="599">
                  <c:v>99.033822019673295</c:v>
                </c:pt>
                <c:pt idx="600">
                  <c:v>97.930107879073802</c:v>
                </c:pt>
                <c:pt idx="601">
                  <c:v>96.824353204719387</c:v>
                </c:pt>
                <c:pt idx="602">
                  <c:v>95.716581036814773</c:v>
                </c:pt>
                <c:pt idx="603">
                  <c:v>94.606814457602539</c:v>
                </c:pt>
                <c:pt idx="604">
                  <c:v>93.495076590881737</c:v>
                </c:pt>
                <c:pt idx="605">
                  <c:v>92.381390601527059</c:v>
                </c:pt>
                <c:pt idx="606">
                  <c:v>91.265779695004994</c:v>
                </c:pt>
                <c:pt idx="607">
                  <c:v>90.148267116891063</c:v>
                </c:pt>
                <c:pt idx="608">
                  <c:v>89.02887615238501</c:v>
                </c:pt>
                <c:pt idx="609">
                  <c:v>87.907630125826216</c:v>
                </c:pt>
                <c:pt idx="610">
                  <c:v>86.784552400206962</c:v>
                </c:pt>
                <c:pt idx="611">
                  <c:v>85.659666376686062</c:v>
                </c:pt>
                <c:pt idx="612">
                  <c:v>84.532995494101158</c:v>
                </c:pt>
                <c:pt idx="613">
                  <c:v>83.404563228480455</c:v>
                </c:pt>
                <c:pt idx="614">
                  <c:v>82.274393092553282</c:v>
                </c:pt>
                <c:pt idx="615">
                  <c:v>81.142508635260469</c:v>
                </c:pt>
                <c:pt idx="616">
                  <c:v>80.008933441263366</c:v>
                </c:pt>
                <c:pt idx="617">
                  <c:v>78.873691130452912</c:v>
                </c:pt>
                <c:pt idx="618">
                  <c:v>77.736805357456845</c:v>
                </c:pt>
                <c:pt idx="619">
                  <c:v>76.598299811147186</c:v>
                </c:pt>
                <c:pt idx="620">
                  <c:v>75.458198214146634</c:v>
                </c:pt>
                <c:pt idx="621">
                  <c:v>74.316524322334203</c:v>
                </c:pt>
                <c:pt idx="622">
                  <c:v>73.173301924350156</c:v>
                </c:pt>
                <c:pt idx="623">
                  <c:v>72.028554841100544</c:v>
                </c:pt>
                <c:pt idx="624">
                  <c:v>70.882306925260494</c:v>
                </c:pt>
                <c:pt idx="625">
                  <c:v>69.734582060777853</c:v>
                </c:pt>
                <c:pt idx="626">
                  <c:v>68.585404162374701</c:v>
                </c:pt>
                <c:pt idx="627">
                  <c:v>67.434797175049624</c:v>
                </c:pt>
                <c:pt idx="628">
                  <c:v>66.282785073578566</c:v>
                </c:pt>
                <c:pt idx="629">
                  <c:v>65.129391862015353</c:v>
                </c:pt>
                <c:pt idx="630">
                  <c:v>63.974641573191462</c:v>
                </c:pt>
                <c:pt idx="631">
                  <c:v>62.818558268215327</c:v>
                </c:pt>
                <c:pt idx="632">
                  <c:v>61.661166035970844</c:v>
                </c:pt>
                <c:pt idx="633">
                  <c:v>60.50248899261581</c:v>
                </c:pt>
                <c:pt idx="634">
                  <c:v>59.342551281078897</c:v>
                </c:pt>
                <c:pt idx="635">
                  <c:v>58.181377070556955</c:v>
                </c:pt>
                <c:pt idx="636">
                  <c:v>57.018990556011197</c:v>
                </c:pt>
                <c:pt idx="637">
                  <c:v>55.855415957663602</c:v>
                </c:pt>
                <c:pt idx="638">
                  <c:v>54.6906775204911</c:v>
                </c:pt>
                <c:pt idx="639">
                  <c:v>53.524799513721703</c:v>
                </c:pt>
                <c:pt idx="640">
                  <c:v>52.357806230327917</c:v>
                </c:pt>
                <c:pt idx="641">
                  <c:v>51.189721986520894</c:v>
                </c:pt>
                <c:pt idx="642">
                  <c:v>50.020571121244011</c:v>
                </c:pt>
                <c:pt idx="643">
                  <c:v>48.850377995665077</c:v>
                </c:pt>
                <c:pt idx="644">
                  <c:v>47.679166992669231</c:v>
                </c:pt>
                <c:pt idx="645">
                  <c:v>46.50696251635074</c:v>
                </c:pt>
                <c:pt idx="646">
                  <c:v>45.333788991504569</c:v>
                </c:pt>
                <c:pt idx="647">
                  <c:v>44.159670863117348</c:v>
                </c:pt>
                <c:pt idx="648">
                  <c:v>42.984632595858088</c:v>
                </c:pt>
                <c:pt idx="649">
                  <c:v>41.808698673568195</c:v>
                </c:pt>
                <c:pt idx="650">
                  <c:v>40.631893598751937</c:v>
                </c:pt>
                <c:pt idx="651">
                  <c:v>39.454241892065113</c:v>
                </c:pt>
                <c:pt idx="652">
                  <c:v>38.275768091804593</c:v>
                </c:pt>
                <c:pt idx="653">
                  <c:v>37.09649675339692</c:v>
                </c:pt>
                <c:pt idx="654">
                  <c:v>35.916452448886631</c:v>
                </c:pt>
                <c:pt idx="655">
                  <c:v>34.73565976642422</c:v>
                </c:pt>
                <c:pt idx="656">
                  <c:v>33.554143309753954</c:v>
                </c:pt>
                <c:pt idx="657">
                  <c:v>32.371927697701018</c:v>
                </c:pt>
                <c:pt idx="658">
                  <c:v>31.189037563658825</c:v>
                </c:pt>
                <c:pt idx="659">
                  <c:v>30.005497555075316</c:v>
                </c:pt>
                <c:pt idx="660">
                  <c:v>28.821332332939846</c:v>
                </c:pt>
                <c:pt idx="661">
                  <c:v>27.636566571268837</c:v>
                </c:pt>
                <c:pt idx="662">
                  <c:v>26.451224956592466</c:v>
                </c:pt>
                <c:pt idx="663">
                  <c:v>25.265332187438982</c:v>
                </c:pt>
                <c:pt idx="664">
                  <c:v>24.078912973821431</c:v>
                </c:pt>
                <c:pt idx="665">
                  <c:v>22.891992036721931</c:v>
                </c:pt>
                <c:pt idx="666">
                  <c:v>21.704594107577005</c:v>
                </c:pt>
                <c:pt idx="667">
                  <c:v>20.51674392776199</c:v>
                </c:pt>
                <c:pt idx="668">
                  <c:v>19.32846624807555</c:v>
                </c:pt>
                <c:pt idx="669">
                  <c:v>18.139785828223854</c:v>
                </c:pt>
                <c:pt idx="670">
                  <c:v>16.950727436305524</c:v>
                </c:pt>
                <c:pt idx="671">
                  <c:v>15.761315848293929</c:v>
                </c:pt>
                <c:pt idx="672">
                  <c:v>14.571575847522322</c:v>
                </c:pt>
                <c:pt idx="673">
                  <c:v>13.381532224166948</c:v>
                </c:pt>
                <c:pt idx="674">
                  <c:v>12.191209774730606</c:v>
                </c:pt>
                <c:pt idx="675">
                  <c:v>11.000633301525596</c:v>
                </c:pt>
                <c:pt idx="676">
                  <c:v>9.8098276121575161</c:v>
                </c:pt>
                <c:pt idx="677">
                  <c:v>8.6188175190078748</c:v>
                </c:pt>
                <c:pt idx="678">
                  <c:v>7.4276278387175729</c:v>
                </c:pt>
                <c:pt idx="679">
                  <c:v>6.2362833916692786</c:v>
                </c:pt>
                <c:pt idx="680">
                  <c:v>5.0448090014699138</c:v>
                </c:pt>
                <c:pt idx="681">
                  <c:v>3.8532294944346663</c:v>
                </c:pt>
                <c:pt idx="682">
                  <c:v>2.6615696990693727</c:v>
                </c:pt>
                <c:pt idx="683">
                  <c:v>1.4698544455526001</c:v>
                </c:pt>
                <c:pt idx="684">
                  <c:v>0.27810856521892074</c:v>
                </c:pt>
                <c:pt idx="685">
                  <c:v>0.91364310996543296</c:v>
                </c:pt>
                <c:pt idx="686">
                  <c:v>2.1053757479001356</c:v>
                </c:pt>
                <c:pt idx="687">
                  <c:v>3.2970645168925965</c:v>
                </c:pt>
                <c:pt idx="688">
                  <c:v>4.4886845861601499</c:v>
                </c:pt>
                <c:pt idx="689">
                  <c:v>5.680211126353309</c:v>
                </c:pt>
                <c:pt idx="690">
                  <c:v>6.8716193100695193</c:v>
                </c:pt>
                <c:pt idx="691">
                  <c:v>8.0628843123731677</c:v>
                </c:pt>
                <c:pt idx="692">
                  <c:v>9.2539813113126463</c:v>
                </c:pt>
                <c:pt idx="693">
                  <c:v>10.444885488436116</c:v>
                </c:pt>
                <c:pt idx="694">
                  <c:v>11.635572029310024</c:v>
                </c:pt>
                <c:pt idx="695">
                  <c:v>12.826016124035201</c:v>
                </c:pt>
                <c:pt idx="696">
                  <c:v>14.016192967764644</c:v>
                </c:pt>
                <c:pt idx="697">
                  <c:v>15.206077761219927</c:v>
                </c:pt>
                <c:pt idx="698">
                  <c:v>16.39564571120772</c:v>
                </c:pt>
                <c:pt idx="699">
                  <c:v>17.584872031136708</c:v>
                </c:pt>
                <c:pt idx="700">
                  <c:v>18.77373194153401</c:v>
                </c:pt>
                <c:pt idx="701">
                  <c:v>19.962200670561661</c:v>
                </c:pt>
                <c:pt idx="702">
                  <c:v>21.150253454532589</c:v>
                </c:pt>
                <c:pt idx="703">
                  <c:v>22.337865538426211</c:v>
                </c:pt>
                <c:pt idx="704">
                  <c:v>23.525012176404935</c:v>
                </c:pt>
                <c:pt idx="705">
                  <c:v>24.711668632329708</c:v>
                </c:pt>
                <c:pt idx="706">
                  <c:v>25.897810180275073</c:v>
                </c:pt>
                <c:pt idx="707">
                  <c:v>27.083412105044115</c:v>
                </c:pt>
                <c:pt idx="708">
                  <c:v>28.268449702684457</c:v>
                </c:pt>
                <c:pt idx="709">
                  <c:v>29.452898281001975</c:v>
                </c:pt>
                <c:pt idx="710">
                  <c:v>30.636733160076133</c:v>
                </c:pt>
                <c:pt idx="711">
                  <c:v>31.819929672773249</c:v>
                </c:pt>
                <c:pt idx="712">
                  <c:v>33.002463165261368</c:v>
                </c:pt>
                <c:pt idx="713">
                  <c:v>34.184308997523949</c:v>
                </c:pt>
                <c:pt idx="714">
                  <c:v>35.365442543872597</c:v>
                </c:pt>
                <c:pt idx="715">
                  <c:v>36.545839193460409</c:v>
                </c:pt>
                <c:pt idx="716">
                  <c:v>37.725474350795309</c:v>
                </c:pt>
                <c:pt idx="717">
                  <c:v>38.904323436252</c:v>
                </c:pt>
                <c:pt idx="718">
                  <c:v>40.08236188658433</c:v>
                </c:pt>
                <c:pt idx="719">
                  <c:v>41.259565155436803</c:v>
                </c:pt>
                <c:pt idx="720">
                  <c:v>42.435908713856506</c:v>
                </c:pt>
                <c:pt idx="721">
                  <c:v>43.611368050804188</c:v>
                </c:pt>
                <c:pt idx="722">
                  <c:v>44.785918673664575</c:v>
                </c:pt>
                <c:pt idx="723">
                  <c:v>45.959536108756758</c:v>
                </c:pt>
                <c:pt idx="724">
                  <c:v>47.132195901844582</c:v>
                </c:pt>
                <c:pt idx="725">
                  <c:v>48.303873618645909</c:v>
                </c:pt>
                <c:pt idx="726">
                  <c:v>49.474544845341789</c:v>
                </c:pt>
                <c:pt idx="727">
                  <c:v>50.644185189084823</c:v>
                </c:pt>
                <c:pt idx="728">
                  <c:v>51.812770278508083</c:v>
                </c:pt>
                <c:pt idx="729">
                  <c:v>52.980275764232438</c:v>
                </c:pt>
                <c:pt idx="730">
                  <c:v>54.146677319374405</c:v>
                </c:pt>
                <c:pt idx="731">
                  <c:v>55.311950640052075</c:v>
                </c:pt>
                <c:pt idx="732">
                  <c:v>56.476071445892543</c:v>
                </c:pt>
                <c:pt idx="733">
                  <c:v>57.639015480537417</c:v>
                </c:pt>
                <c:pt idx="734">
                  <c:v>58.800758512148292</c:v>
                </c:pt>
                <c:pt idx="735">
                  <c:v>59.961276333911329</c:v>
                </c:pt>
                <c:pt idx="736">
                  <c:v>61.120544764542224</c:v>
                </c:pt>
                <c:pt idx="737">
                  <c:v>62.278539648789611</c:v>
                </c:pt>
                <c:pt idx="738">
                  <c:v>63.435236857938932</c:v>
                </c:pt>
                <c:pt idx="739">
                  <c:v>64.590612290314226</c:v>
                </c:pt>
                <c:pt idx="740">
                  <c:v>65.744641871781241</c:v>
                </c:pt>
                <c:pt idx="741">
                  <c:v>66.897301556248706</c:v>
                </c:pt>
                <c:pt idx="742">
                  <c:v>68.048567326169433</c:v>
                </c:pt>
                <c:pt idx="743">
                  <c:v>69.198415193040503</c:v>
                </c:pt>
                <c:pt idx="744">
                  <c:v>70.346821197903523</c:v>
                </c:pt>
                <c:pt idx="745">
                  <c:v>71.493761411843494</c:v>
                </c:pt>
                <c:pt idx="746">
                  <c:v>72.639211936487968</c:v>
                </c:pt>
                <c:pt idx="747">
                  <c:v>73.783148904504031</c:v>
                </c:pt>
                <c:pt idx="748">
                  <c:v>74.925548480096552</c:v>
                </c:pt>
                <c:pt idx="749">
                  <c:v>76.066386859504419</c:v>
                </c:pt>
                <c:pt idx="750">
                  <c:v>77.205640271496648</c:v>
                </c:pt>
                <c:pt idx="751">
                  <c:v>78.343284977867313</c:v>
                </c:pt>
                <c:pt idx="752">
                  <c:v>79.479297273930953</c:v>
                </c:pt>
                <c:pt idx="753">
                  <c:v>80.613653489015746</c:v>
                </c:pt>
                <c:pt idx="754">
                  <c:v>81.746329986957193</c:v>
                </c:pt>
                <c:pt idx="755">
                  <c:v>82.877303166590281</c:v>
                </c:pt>
                <c:pt idx="756">
                  <c:v>84.00654946224158</c:v>
                </c:pt>
                <c:pt idx="757">
                  <c:v>85.134045344219956</c:v>
                </c:pt>
                <c:pt idx="758">
                  <c:v>86.25976731930723</c:v>
                </c:pt>
                <c:pt idx="759">
                  <c:v>87.383691931247085</c:v>
                </c:pt>
                <c:pt idx="760">
                  <c:v>88.505795761234552</c:v>
                </c:pt>
                <c:pt idx="761">
                  <c:v>89.626055428403518</c:v>
                </c:pt>
                <c:pt idx="762">
                  <c:v>90.744447590313968</c:v>
                </c:pt>
                <c:pt idx="763">
                  <c:v>91.860948943438487</c:v>
                </c:pt>
                <c:pt idx="764">
                  <c:v>92.975536223647666</c:v>
                </c:pt>
                <c:pt idx="765">
                  <c:v>94.088186206694999</c:v>
                </c:pt>
                <c:pt idx="766">
                  <c:v>95.198875708700697</c:v>
                </c:pt>
                <c:pt idx="767">
                  <c:v>96.307581586634925</c:v>
                </c:pt>
                <c:pt idx="768">
                  <c:v>97.414280738799548</c:v>
                </c:pt>
                <c:pt idx="769">
                  <c:v>98.518950105310182</c:v>
                </c:pt>
                <c:pt idx="770">
                  <c:v>99.621566668576236</c:v>
                </c:pt>
                <c:pt idx="771">
                  <c:v>100.72210745378059</c:v>
                </c:pt>
                <c:pt idx="772">
                  <c:v>101.82054952935843</c:v>
                </c:pt>
                <c:pt idx="773">
                  <c:v>102.9168700074749</c:v>
                </c:pt>
                <c:pt idx="774">
                  <c:v>104.01104604450211</c:v>
                </c:pt>
                <c:pt idx="775">
                  <c:v>105.10305484149526</c:v>
                </c:pt>
                <c:pt idx="776">
                  <c:v>106.19287364466716</c:v>
                </c:pt>
                <c:pt idx="777">
                  <c:v>107.2804797458631</c:v>
                </c:pt>
                <c:pt idx="778">
                  <c:v>108.36585048303344</c:v>
                </c:pt>
                <c:pt idx="779">
                  <c:v>109.44896324070608</c:v>
                </c:pt>
                <c:pt idx="780">
                  <c:v>110.52979545045753</c:v>
                </c:pt>
                <c:pt idx="781">
                  <c:v>111.60832459138335</c:v>
                </c:pt>
                <c:pt idx="782">
                  <c:v>112.68452819056719</c:v>
                </c:pt>
                <c:pt idx="783">
                  <c:v>113.75838382354934</c:v>
                </c:pt>
                <c:pt idx="784">
                  <c:v>114.82986911479341</c:v>
                </c:pt>
                <c:pt idx="785">
                  <c:v>115.89896173815342</c:v>
                </c:pt>
                <c:pt idx="786">
                  <c:v>116.96563941733821</c:v>
                </c:pt>
                <c:pt idx="787">
                  <c:v>118.02987992637613</c:v>
                </c:pt>
                <c:pt idx="788">
                  <c:v>119.09166109007776</c:v>
                </c:pt>
                <c:pt idx="789">
                  <c:v>120.15096078449838</c:v>
                </c:pt>
                <c:pt idx="790">
                  <c:v>121.20775693739854</c:v>
                </c:pt>
                <c:pt idx="791">
                  <c:v>122.26202752870437</c:v>
                </c:pt>
                <c:pt idx="792">
                  <c:v>123.31375059096585</c:v>
                </c:pt>
                <c:pt idx="793">
                  <c:v>124.36290420981524</c:v>
                </c:pt>
                <c:pt idx="794">
                  <c:v>125.40946652442319</c:v>
                </c:pt>
                <c:pt idx="795">
                  <c:v>126.45341572795455</c:v>
                </c:pt>
                <c:pt idx="796">
                  <c:v>127.49473006802221</c:v>
                </c:pt>
                <c:pt idx="797">
                  <c:v>128.53338784714134</c:v>
                </c:pt>
                <c:pt idx="798">
                  <c:v>129.56936742318044</c:v>
                </c:pt>
                <c:pt idx="799">
                  <c:v>130.602647209813</c:v>
                </c:pt>
                <c:pt idx="800">
                  <c:v>131.63320567696675</c:v>
                </c:pt>
                <c:pt idx="801">
                  <c:v>132.66102135127286</c:v>
                </c:pt>
                <c:pt idx="802">
                  <c:v>133.68607281651288</c:v>
                </c:pt>
                <c:pt idx="803">
                  <c:v>134.70833871406538</c:v>
                </c:pt>
                <c:pt idx="804">
                  <c:v>135.72779774335029</c:v>
                </c:pt>
                <c:pt idx="805">
                  <c:v>136.74442866227386</c:v>
                </c:pt>
                <c:pt idx="806">
                  <c:v>137.75821028767029</c:v>
                </c:pt>
                <c:pt idx="807">
                  <c:v>138.76912149574363</c:v>
                </c:pt>
                <c:pt idx="808">
                  <c:v>139.7771412225074</c:v>
                </c:pt>
                <c:pt idx="809">
                  <c:v>140.78224846422421</c:v>
                </c:pt>
                <c:pt idx="810">
                  <c:v>141.78442227784302</c:v>
                </c:pt>
                <c:pt idx="811">
                  <c:v>142.78364178143556</c:v>
                </c:pt>
                <c:pt idx="812">
                  <c:v>143.77988615463104</c:v>
                </c:pt>
                <c:pt idx="813">
                  <c:v>144.77313463905102</c:v>
                </c:pt>
                <c:pt idx="814">
                  <c:v>145.76336653874085</c:v>
                </c:pt>
                <c:pt idx="815">
                  <c:v>146.75056122060164</c:v>
                </c:pt>
                <c:pt idx="816">
                  <c:v>147.73469811481942</c:v>
                </c:pt>
                <c:pt idx="817">
                  <c:v>148.7157567152947</c:v>
                </c:pt>
                <c:pt idx="818">
                  <c:v>149.69371658006909</c:v>
                </c:pt>
                <c:pt idx="819">
                  <c:v>150.66855733175151</c:v>
                </c:pt>
                <c:pt idx="820">
                  <c:v>151.64025865794238</c:v>
                </c:pt>
                <c:pt idx="821">
                  <c:v>152.60880031165746</c:v>
                </c:pt>
                <c:pt idx="822">
                  <c:v>153.57416211174962</c:v>
                </c:pt>
                <c:pt idx="823">
                  <c:v>154.53632394332885</c:v>
                </c:pt>
                <c:pt idx="824">
                  <c:v>155.49526575818169</c:v>
                </c:pt>
                <c:pt idx="825">
                  <c:v>156.45096757518917</c:v>
                </c:pt>
                <c:pt idx="826">
                  <c:v>157.40340948074294</c:v>
                </c:pt>
                <c:pt idx="827">
                  <c:v>158.35257162916028</c:v>
                </c:pt>
                <c:pt idx="828">
                  <c:v>159.29843424309723</c:v>
                </c:pt>
                <c:pt idx="829">
                  <c:v>160.24097761396141</c:v>
                </c:pt>
                <c:pt idx="830">
                  <c:v>161.18018210232222</c:v>
                </c:pt>
                <c:pt idx="831">
                  <c:v>162.11602813832002</c:v>
                </c:pt>
                <c:pt idx="832">
                  <c:v>163.04849622207414</c:v>
                </c:pt>
                <c:pt idx="833">
                  <c:v>163.97756692408876</c:v>
                </c:pt>
                <c:pt idx="834">
                  <c:v>164.90322088565844</c:v>
                </c:pt>
                <c:pt idx="835">
                  <c:v>165.82543881927091</c:v>
                </c:pt>
                <c:pt idx="836">
                  <c:v>166.74420150900926</c:v>
                </c:pt>
                <c:pt idx="837">
                  <c:v>167.65948981095187</c:v>
                </c:pt>
                <c:pt idx="838">
                  <c:v>168.57128465357229</c:v>
                </c:pt>
                <c:pt idx="839">
                  <c:v>169.47956703813554</c:v>
                </c:pt>
                <c:pt idx="840">
                  <c:v>170.38431803909461</c:v>
                </c:pt>
                <c:pt idx="841">
                  <c:v>171.28551880448452</c:v>
                </c:pt>
                <c:pt idx="842">
                  <c:v>172.1831505563153</c:v>
                </c:pt>
                <c:pt idx="843">
                  <c:v>173.07719459096327</c:v>
                </c:pt>
                <c:pt idx="844">
                  <c:v>173.96763227956072</c:v>
                </c:pt>
                <c:pt idx="845">
                  <c:v>174.85444506838382</c:v>
                </c:pt>
                <c:pt idx="846">
                  <c:v>175.73761447923965</c:v>
                </c:pt>
                <c:pt idx="847">
                  <c:v>176.61712210985112</c:v>
                </c:pt>
                <c:pt idx="848">
                  <c:v>177.49294963424015</c:v>
                </c:pt>
                <c:pt idx="849">
                  <c:v>178.36507880310955</c:v>
                </c:pt>
                <c:pt idx="850">
                  <c:v>179.23349144422366</c:v>
                </c:pt>
                <c:pt idx="851">
                  <c:v>180.09816946278664</c:v>
                </c:pt>
                <c:pt idx="852">
                  <c:v>180.95909484181976</c:v>
                </c:pt>
                <c:pt idx="853">
                  <c:v>181.81624964253629</c:v>
                </c:pt>
                <c:pt idx="854">
                  <c:v>182.66961600471592</c:v>
                </c:pt>
                <c:pt idx="855">
                  <c:v>183.51917614707679</c:v>
                </c:pt>
                <c:pt idx="856">
                  <c:v>184.3649123676457</c:v>
                </c:pt>
                <c:pt idx="857">
                  <c:v>185.20680704412678</c:v>
                </c:pt>
                <c:pt idx="858">
                  <c:v>186.04484263426968</c:v>
                </c:pt>
                <c:pt idx="859">
                  <c:v>186.87900167623388</c:v>
                </c:pt>
                <c:pt idx="860">
                  <c:v>187.70926678895307</c:v>
                </c:pt>
                <c:pt idx="861">
                  <c:v>188.5356206724978</c:v>
                </c:pt>
                <c:pt idx="862">
                  <c:v>189.35804610843496</c:v>
                </c:pt>
                <c:pt idx="863">
                  <c:v>190.17652596018721</c:v>
                </c:pt>
                <c:pt idx="864">
                  <c:v>190.99104317339018</c:v>
                </c:pt>
                <c:pt idx="865">
                  <c:v>191.80158077624699</c:v>
                </c:pt>
                <c:pt idx="866">
                  <c:v>192.60812187988313</c:v>
                </c:pt>
                <c:pt idx="867">
                  <c:v>193.41064967869715</c:v>
                </c:pt>
                <c:pt idx="868">
                  <c:v>194.20914745071133</c:v>
                </c:pt>
                <c:pt idx="869">
                  <c:v>195.00359855792067</c:v>
                </c:pt>
                <c:pt idx="870">
                  <c:v>195.7939864466386</c:v>
                </c:pt>
                <c:pt idx="871">
                  <c:v>196.58029464784215</c:v>
                </c:pt>
                <c:pt idx="872">
                  <c:v>197.3625067775161</c:v>
                </c:pt>
                <c:pt idx="873">
                  <c:v>198.14060653699266</c:v>
                </c:pt>
                <c:pt idx="874">
                  <c:v>198.91457771329283</c:v>
                </c:pt>
                <c:pt idx="875">
                  <c:v>199.6844041794626</c:v>
                </c:pt>
                <c:pt idx="876">
                  <c:v>200.45006989491006</c:v>
                </c:pt>
                <c:pt idx="877">
                  <c:v>201.21155890573991</c:v>
                </c:pt>
                <c:pt idx="878">
                  <c:v>201.96885534508436</c:v>
                </c:pt>
                <c:pt idx="879">
                  <c:v>202.72194343343523</c:v>
                </c:pt>
                <c:pt idx="880">
                  <c:v>203.47080747897218</c:v>
                </c:pt>
                <c:pt idx="881">
                  <c:v>204.21543187788959</c:v>
                </c:pt>
                <c:pt idx="882">
                  <c:v>204.95580111472188</c:v>
                </c:pt>
                <c:pt idx="883">
                  <c:v>205.69189976266671</c:v>
                </c:pt>
                <c:pt idx="884">
                  <c:v>206.4237124839064</c:v>
                </c:pt>
                <c:pt idx="885">
                  <c:v>207.15122402992756</c:v>
                </c:pt>
                <c:pt idx="886">
                  <c:v>207.87441924183898</c:v>
                </c:pt>
                <c:pt idx="887">
                  <c:v>208.59328305068672</c:v>
                </c:pt>
                <c:pt idx="888">
                  <c:v>209.30780047776977</c:v>
                </c:pt>
                <c:pt idx="889">
                  <c:v>210.01795663494983</c:v>
                </c:pt>
                <c:pt idx="890">
                  <c:v>210.723736724964</c:v>
                </c:pt>
                <c:pt idx="891">
                  <c:v>211.42512604173081</c:v>
                </c:pt>
                <c:pt idx="892">
                  <c:v>212.12210997065833</c:v>
                </c:pt>
                <c:pt idx="893">
                  <c:v>212.8146739889483</c:v>
                </c:pt>
                <c:pt idx="894">
                  <c:v>213.50280366589763</c:v>
                </c:pt>
                <c:pt idx="895">
                  <c:v>214.18648466320104</c:v>
                </c:pt>
                <c:pt idx="896">
                  <c:v>214.86570273524791</c:v>
                </c:pt>
                <c:pt idx="897">
                  <c:v>215.54044372942039</c:v>
                </c:pt>
                <c:pt idx="898">
                  <c:v>216.21069358638769</c:v>
                </c:pt>
                <c:pt idx="899">
                  <c:v>216.87643834039952</c:v>
                </c:pt>
                <c:pt idx="900">
                  <c:v>217.53766411957596</c:v>
                </c:pt>
                <c:pt idx="901">
                  <c:v>218.1943571461984</c:v>
                </c:pt>
                <c:pt idx="902">
                  <c:v>218.8465037369948</c:v>
                </c:pt>
                <c:pt idx="903">
                  <c:v>219.49409030342576</c:v>
                </c:pt>
                <c:pt idx="904">
                  <c:v>220.13710335196754</c:v>
                </c:pt>
                <c:pt idx="905">
                  <c:v>220.77552948439259</c:v>
                </c:pt>
                <c:pt idx="906">
                  <c:v>221.4093553980502</c:v>
                </c:pt>
                <c:pt idx="907">
                  <c:v>222.03856788614172</c:v>
                </c:pt>
                <c:pt idx="908">
                  <c:v>222.66315383799738</c:v>
                </c:pt>
                <c:pt idx="909">
                  <c:v>223.2831002393487</c:v>
                </c:pt>
                <c:pt idx="910">
                  <c:v>223.89839417259967</c:v>
                </c:pt>
                <c:pt idx="911">
                  <c:v>224.50902281709651</c:v>
                </c:pt>
                <c:pt idx="912">
                  <c:v>225.11497344939372</c:v>
                </c:pt>
                <c:pt idx="913">
                  <c:v>225.71623344352022</c:v>
                </c:pt>
                <c:pt idx="914">
                  <c:v>226.31279027124194</c:v>
                </c:pt>
                <c:pt idx="915">
                  <c:v>226.90463150232304</c:v>
                </c:pt>
                <c:pt idx="916">
                  <c:v>227.49174480478453</c:v>
                </c:pt>
                <c:pt idx="917">
                  <c:v>228.07411794516202</c:v>
                </c:pt>
                <c:pt idx="918">
                  <c:v>228.65173878875979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68-D140-98E5-84AD86B05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993807"/>
        <c:axId val="1738797151"/>
      </c:scatterChart>
      <c:valAx>
        <c:axId val="1620993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38797151"/>
        <c:crosses val="autoZero"/>
        <c:crossBetween val="midCat"/>
      </c:valAx>
      <c:valAx>
        <c:axId val="173879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= sqrt(xx+yy) 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2099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Penetration</a:t>
            </a:r>
            <a:r>
              <a:rPr lang="en-US" sz="1800" baseline="0"/>
              <a:t> Energy for 800 um Si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7171296296296296"/>
          <c:w val="0.80159514435695534"/>
          <c:h val="0.62271617089530473"/>
        </c:manualLayout>
      </c:layout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penertration!$C$16:$C$18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penertration!$D$16:$D$18</c:f>
              <c:numCache>
                <c:formatCode>General</c:formatCode>
                <c:ptCount val="3"/>
                <c:pt idx="0">
                  <c:v>10.8</c:v>
                </c:pt>
                <c:pt idx="1">
                  <c:v>14.5</c:v>
                </c:pt>
                <c:pt idx="2">
                  <c:v>17.100000000000001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4A-9E4F-B54C-EEF5D1C584BF}"/>
            </c:ext>
          </c:extLst>
        </c:ser>
        <c:ser>
          <c:idx val="1"/>
          <c:order val="1"/>
          <c:tx>
            <c:v>He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penertration!$C$19:$C$20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xVal>
          <c:yVal>
            <c:numRef>
              <c:f>penertration!$D$19:$D$20</c:f>
              <c:numCache>
                <c:formatCode>General</c:formatCode>
                <c:ptCount val="2"/>
                <c:pt idx="0">
                  <c:v>38.299999999999997</c:v>
                </c:pt>
                <c:pt idx="1">
                  <c:v>43.3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4A-9E4F-B54C-EEF5D1C58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516063"/>
        <c:axId val="1585517695"/>
      </c:scatterChart>
      <c:valAx>
        <c:axId val="1585516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585517695"/>
        <c:crosses val="autoZero"/>
        <c:crossBetween val="midCat"/>
      </c:valAx>
      <c:valAx>
        <c:axId val="158551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585516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785673665791774"/>
          <c:y val="0.19523075240594923"/>
          <c:w val="0.17765664766764488"/>
          <c:h val="0.2627325750947798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Calculation1!$E$10</c:f>
          <c:strCache>
            <c:ptCount val="1"/>
            <c:pt idx="0">
              <c:v>17O(d,p)18O</c:v>
            </c:pt>
          </c:strCache>
        </c:strRef>
      </c:tx>
      <c:layout>
        <c:manualLayout>
          <c:xMode val="edge"/>
          <c:yMode val="edge"/>
          <c:x val="0.16997375328083988"/>
          <c:y val="0.12266383555988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0.12202270574166395"/>
          <c:y val="7.0280112044817947E-2"/>
          <c:w val="0.84305290241086728"/>
          <c:h val="0.798492247292617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Calculation1!$AF$5</c:f>
              <c:strCache>
                <c:ptCount val="1"/>
                <c:pt idx="0">
                  <c:v>z(Ex1)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Calculation1!$AF$6:$AF$192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-0.36721509588693863</c:v>
                </c:pt>
                <c:pt idx="2">
                  <c:v>-0.4045590553270621</c:v>
                </c:pt>
                <c:pt idx="3">
                  <c:v>-0.42700797151421171</c:v>
                </c:pt>
                <c:pt idx="4">
                  <c:v>-0.44253471214218298</c:v>
                </c:pt>
                <c:pt idx="5">
                  <c:v>-0.45402302581587933</c:v>
                </c:pt>
                <c:pt idx="6">
                  <c:v>-0.46288008351045706</c:v>
                </c:pt>
                <c:pt idx="7">
                  <c:v>-0.46990043648114999</c:v>
                </c:pt>
                <c:pt idx="8">
                  <c:v>-0.47557498300054463</c:v>
                </c:pt>
                <c:pt idx="9">
                  <c:v>-0.48022653538068782</c:v>
                </c:pt>
                <c:pt idx="10">
                  <c:v>-0.48407745127430202</c:v>
                </c:pt>
                <c:pt idx="11">
                  <c:v>-0.48728653384857645</c:v>
                </c:pt>
                <c:pt idx="12">
                  <c:v>-0.48997055360289049</c:v>
                </c:pt>
                <c:pt idx="13">
                  <c:v>-0.49605758503278402</c:v>
                </c:pt>
                <c:pt idx="14">
                  <c:v>-0.4992161663022795</c:v>
                </c:pt>
                <c:pt idx="15">
                  <c:v>-0.50040379690793757</c:v>
                </c:pt>
                <c:pt idx="16">
                  <c:v>-0.50014049092316826</c:v>
                </c:pt>
                <c:pt idx="17">
                  <c:v>-0.49873413304915271</c:v>
                </c:pt>
                <c:pt idx="18">
                  <c:v>-0.49637921615780739</c:v>
                </c:pt>
                <c:pt idx="19">
                  <c:v>-0.49320503379086084</c:v>
                </c:pt>
                <c:pt idx="20">
                  <c:v>-0.48930119802965805</c:v>
                </c:pt>
                <c:pt idx="21">
                  <c:v>-0.48473204421958388</c:v>
                </c:pt>
                <c:pt idx="22">
                  <c:v>-0.47954519476072605</c:v>
                </c:pt>
                <c:pt idx="23">
                  <c:v>-0.47377687353480002</c:v>
                </c:pt>
                <c:pt idx="24">
                  <c:v>-0.46745532528929412</c:v>
                </c:pt>
                <c:pt idx="25">
                  <c:v>-0.46060308479527756</c:v>
                </c:pt>
                <c:pt idx="26">
                  <c:v>-0.45323852352056859</c:v>
                </c:pt>
                <c:pt idx="27">
                  <c:v>-0.44537692878846896</c:v>
                </c:pt>
                <c:pt idx="28">
                  <c:v>-0.43703127241279632</c:v>
                </c:pt>
                <c:pt idx="29">
                  <c:v>-0.42821276826502425</c:v>
                </c:pt>
                <c:pt idx="30">
                  <c:v>-0.41893128339124081</c:v>
                </c:pt>
                <c:pt idx="31">
                  <c:v>-0.40919564561911709</c:v>
                </c:pt>
                <c:pt idx="32">
                  <c:v>-0.39901387677379713</c:v>
                </c:pt>
                <c:pt idx="33">
                  <c:v>-0.38839337161397447</c:v>
                </c:pt>
                <c:pt idx="34">
                  <c:v>-0.3773410366112383</c:v>
                </c:pt>
                <c:pt idx="35">
                  <c:v>-0.36586339864233991</c:v>
                </c:pt>
                <c:pt idx="36">
                  <c:v>-0.3539666908745886</c:v>
                </c:pt>
                <c:pt idx="37">
                  <c:v>-0.34165692117572116</c:v>
                </c:pt>
                <c:pt idx="38">
                  <c:v>-0.32893992699883745</c:v>
                </c:pt>
                <c:pt idx="39">
                  <c:v>-0.3158214197021077</c:v>
                </c:pt>
                <c:pt idx="40">
                  <c:v>-0.30230702054326497</c:v>
                </c:pt>
                <c:pt idx="41">
                  <c:v>-0.28840229006036977</c:v>
                </c:pt>
                <c:pt idx="42">
                  <c:v>-0.27411275215815023</c:v>
                </c:pt>
                <c:pt idx="43">
                  <c:v>-0.25944391392536231</c:v>
                </c:pt>
                <c:pt idx="44">
                  <c:v>-0.24440128198645833</c:v>
                </c:pt>
                <c:pt idx="45">
                  <c:v>-0.22899037602143885</c:v>
                </c:pt>
                <c:pt idx="46">
                  <c:v>-0.21321673995755533</c:v>
                </c:pt>
                <c:pt idx="47">
                  <c:v>-0.1970859512356859</c:v>
                </c:pt>
                <c:pt idx="48">
                  <c:v>-0.18060362847555203</c:v>
                </c:pt>
                <c:pt idx="49">
                  <c:v>-0.16377543780218812</c:v>
                </c:pt>
                <c:pt idx="50">
                  <c:v>-0.14660709804726615</c:v>
                </c:pt>
                <c:pt idx="51">
                  <c:v>-0.12910438500007593</c:v>
                </c:pt>
                <c:pt idx="52">
                  <c:v>-0.11127313485194514</c:v>
                </c:pt>
                <c:pt idx="53">
                  <c:v>-9.3119246952929904E-2</c:v>
                </c:pt>
                <c:pt idx="54">
                  <c:v>-7.4648685979464183E-2</c:v>
                </c:pt>
                <c:pt idx="55">
                  <c:v>-5.5867483595283055E-2</c:v>
                </c:pt>
                <c:pt idx="56">
                  <c:v>-3.6781739674577416E-2</c:v>
                </c:pt>
                <c:pt idx="57">
                  <c:v>-1.7397623145402389E-2</c:v>
                </c:pt>
                <c:pt idx="58">
                  <c:v>2.2786274976593786E-3</c:v>
                </c:pt>
                <c:pt idx="59">
                  <c:v>2.2240703970008793E-2</c:v>
                </c:pt>
                <c:pt idx="60">
                  <c:v>4.2482228227336792E-2</c:v>
                </c:pt>
                <c:pt idx="61">
                  <c:v>6.2996752719480145E-2</c:v>
                </c:pt>
                <c:pt idx="62">
                  <c:v>8.3777760841885748E-2</c:v>
                </c:pt>
                <c:pt idx="63">
                  <c:v>0.10481866756234312</c:v>
                </c:pt>
                <c:pt idx="64">
                  <c:v>0.1261128202036855</c:v>
                </c:pt>
                <c:pt idx="65">
                  <c:v>0.14765349936571051</c:v>
                </c:pt>
                <c:pt idx="66">
                  <c:v>0.16943391997174501</c:v>
                </c:pt>
                <c:pt idx="67">
                  <c:v>0.19144723242711623</c:v>
                </c:pt>
                <c:pt idx="68">
                  <c:v>0.21368652387835396</c:v>
                </c:pt>
                <c:pt idx="69">
                  <c:v>0.23614481956328714</c:v>
                </c:pt>
                <c:pt idx="70">
                  <c:v>0.25881508424334104</c:v>
                </c:pt>
                <c:pt idx="71">
                  <c:v>0.28169022371031649</c:v>
                </c:pt>
                <c:pt idx="72">
                  <c:v>0.30476308636077476</c:v>
                </c:pt>
                <c:pt idx="73">
                  <c:v>0.32802646483187931</c:v>
                </c:pt>
                <c:pt idx="74">
                  <c:v>0.35147309769316232</c:v>
                </c:pt>
                <c:pt idx="75">
                  <c:v>0.37509567118922804</c:v>
                </c:pt>
                <c:pt idx="76">
                  <c:v>0.39888682102886075</c:v>
                </c:pt>
                <c:pt idx="77">
                  <c:v>0.42283913421642616</c:v>
                </c:pt>
                <c:pt idx="78">
                  <c:v>0.44694515092177317</c:v>
                </c:pt>
                <c:pt idx="79">
                  <c:v>0.47119736638517506</c:v>
                </c:pt>
                <c:pt idx="80">
                  <c:v>0.4955882328540846</c:v>
                </c:pt>
                <c:pt idx="81">
                  <c:v>0.52011016154871836</c:v>
                </c:pt>
                <c:pt idx="82">
                  <c:v>0.54475552465366661</c:v>
                </c:pt>
                <c:pt idx="83">
                  <c:v>0.56951665733290191</c:v>
                </c:pt>
                <c:pt idx="84">
                  <c:v>0.59438585976569436</c:v>
                </c:pt>
                <c:pt idx="85">
                  <c:v>0.6193553992010582</c:v>
                </c:pt>
                <c:pt idx="86">
                  <c:v>0.64441751202847752</c:v>
                </c:pt>
                <c:pt idx="87">
                  <c:v>0.66956440586270283</c:v>
                </c:pt>
                <c:pt idx="88">
                  <c:v>0.69478826164052576</c:v>
                </c:pt>
                <c:pt idx="89">
                  <c:v>0.72008123572745275</c:v>
                </c:pt>
                <c:pt idx="90">
                  <c:v>0.74543546203226507</c:v>
                </c:pt>
                <c:pt idx="91">
                  <c:v>0.77084305412746545</c:v>
                </c:pt>
                <c:pt idx="92">
                  <c:v>0.79629610737364065</c:v>
                </c:pt>
                <c:pt idx="93">
                  <c:v>0.82178670104576101</c:v>
                </c:pt>
                <c:pt idx="94">
                  <c:v>0.84730690045944301</c:v>
                </c:pt>
                <c:pt idx="95">
                  <c:v>0.87284875909517579</c:v>
                </c:pt>
                <c:pt idx="96">
                  <c:v>0.89840432071849241</c:v>
                </c:pt>
                <c:pt idx="97">
                  <c:v>0.92396562149401906</c:v>
                </c:pt>
                <c:pt idx="98">
                  <c:v>0.94952469209129731</c:v>
                </c:pt>
                <c:pt idx="99">
                  <c:v>0.97507355978019339</c:v>
                </c:pt>
                <c:pt idx="100">
                  <c:v>1.0006042505136585</c:v>
                </c:pt>
                <c:pt idx="101">
                  <c:v>1.0261087909954942</c:v>
                </c:pt>
                <c:pt idx="102">
                  <c:v>1.0515792107306854</c:v>
                </c:pt>
                <c:pt idx="103">
                  <c:v>1.0770075440557527</c:v>
                </c:pt>
                <c:pt idx="104">
                  <c:v>1.1023858321464237</c:v>
                </c:pt>
                <c:pt idx="105">
                  <c:v>1.1277061249997846</c:v>
                </c:pt>
                <c:pt idx="106">
                  <c:v>1.1529604833878975</c:v>
                </c:pt>
                <c:pt idx="107">
                  <c:v>1.1781409807796688</c:v>
                </c:pt>
                <c:pt idx="108">
                  <c:v>1.2032397052275445</c:v>
                </c:pt>
                <c:pt idx="109">
                  <c:v>1.2282487612153348</c:v>
                </c:pt>
                <c:pt idx="110">
                  <c:v>1.2531602714632293</c:v>
                </c:pt>
                <c:pt idx="111">
                  <c:v>1.2779663786857027</c:v>
                </c:pt>
                <c:pt idx="112">
                  <c:v>1.3026592472976974</c:v>
                </c:pt>
                <c:pt idx="113">
                  <c:v>1.327231065064038</c:v>
                </c:pt>
                <c:pt idx="114">
                  <c:v>1.3516740446865942</c:v>
                </c:pt>
                <c:pt idx="115">
                  <c:v>1.3759804253231942</c:v>
                </c:pt>
                <c:pt idx="116">
                  <c:v>1.4001424740317203</c:v>
                </c:pt>
                <c:pt idx="117">
                  <c:v>1.4241524871321525</c:v>
                </c:pt>
                <c:pt idx="118">
                  <c:v>1.4480027914785951</c:v>
                </c:pt>
                <c:pt idx="119">
                  <c:v>1.4716857456324879</c:v>
                </c:pt>
                <c:pt idx="120">
                  <c:v>1.4951937409272349</c:v>
                </c:pt>
                <c:pt idx="121">
                  <c:v>1.5185192024134133</c:v>
                </c:pt>
                <c:pt idx="122">
                  <c:v>1.5416545896724783</c:v>
                </c:pt>
                <c:pt idx="123">
                  <c:v>1.5645923974854818</c:v>
                </c:pt>
                <c:pt idx="124">
                  <c:v>1.5873251563416935</c:v>
                </c:pt>
                <c:pt idx="125">
                  <c:v>1.6098454327701721</c:v>
                </c:pt>
                <c:pt idx="126">
                  <c:v>1.6321458294752069</c:v>
                </c:pt>
                <c:pt idx="127">
                  <c:v>1.6542189852541056</c:v>
                </c:pt>
                <c:pt idx="128">
                  <c:v>1.6760575746729891</c:v>
                </c:pt>
                <c:pt idx="129">
                  <c:v>1.6976543074729809</c:v>
                </c:pt>
                <c:pt idx="130">
                  <c:v>1.7190019276754316</c:v>
                </c:pt>
                <c:pt idx="131">
                  <c:v>1.7400932123503989</c:v>
                </c:pt>
                <c:pt idx="132">
                  <c:v>1.760920970007541</c:v>
                </c:pt>
                <c:pt idx="133">
                  <c:v>1.7814780385625897</c:v>
                </c:pt>
                <c:pt idx="134">
                  <c:v>1.801757282825629</c:v>
                </c:pt>
                <c:pt idx="135">
                  <c:v>1.8217515914492088</c:v>
                </c:pt>
                <c:pt idx="136">
                  <c:v>1.8414538732647117</c:v>
                </c:pt>
                <c:pt idx="137">
                  <c:v>1.8608570529240207</c:v>
                </c:pt>
                <c:pt idx="138">
                  <c:v>1.8799540657500917</c:v>
                </c:pt>
                <c:pt idx="139">
                  <c:v>1.8987378516840554</c:v>
                </c:pt>
                <c:pt idx="140">
                  <c:v>1.9172013481974348</c:v>
                </c:pt>
                <c:pt idx="141">
                  <c:v>1.9353374820152778</c:v>
                </c:pt>
                <c:pt idx="142">
                  <c:v>1.9531391594686744</c:v>
                </c:pt>
                <c:pt idx="143">
                  <c:v>1.9705992552621889</c:v>
                </c:pt>
                <c:pt idx="144">
                  <c:v>1.9877105994018718</c:v>
                </c:pt>
                <c:pt idx="145">
                  <c:v>2.0044659619811371</c:v>
                </c:pt>
                <c:pt idx="146">
                  <c:v>2.0208580354627053</c:v>
                </c:pt>
                <c:pt idx="147">
                  <c:v>2.0368794140224669</c:v>
                </c:pt>
                <c:pt idx="148">
                  <c:v>2.0525225694320341</c:v>
                </c:pt>
                <c:pt idx="149">
                  <c:v>2.0677798228464432</c:v>
                </c:pt>
                <c:pt idx="150">
                  <c:v>2.0826433117264136</c:v>
                </c:pt>
                <c:pt idx="151">
                  <c:v>2.0971049509530109</c:v>
                </c:pt>
                <c:pt idx="152">
                  <c:v>2.1111563869769077</c:v>
                </c:pt>
                <c:pt idx="153">
                  <c:v>2.1247889435714509</c:v>
                </c:pt>
                <c:pt idx="154">
                  <c:v>2.1379935574111784</c:v>
                </c:pt>
                <c:pt idx="155">
                  <c:v>2.1507607012517731</c:v>
                </c:pt>
                <c:pt idx="156">
                  <c:v>2.1630802919120247</c:v>
                </c:pt>
                <c:pt idx="157">
                  <c:v>2.174941579509762</c:v>
                </c:pt>
                <c:pt idx="158">
                  <c:v>2.1863330134219741</c:v>
                </c:pt>
                <c:pt idx="159">
                  <c:v>2.197242079140846</c:v>
                </c:pt>
                <c:pt idx="160">
                  <c:v>2.2076550984644037</c:v>
                </c:pt>
                <c:pt idx="161">
                  <c:v>2.2175569831249629</c:v>
                </c:pt>
                <c:pt idx="162">
                  <c:v>2.2269309287784242</c:v>
                </c:pt>
                <c:pt idx="163">
                  <c:v>2.235758031898853</c:v>
                </c:pt>
                <c:pt idx="164">
                  <c:v>2.2440168060215626</c:v>
                </c:pt>
                <c:pt idx="165">
                  <c:v>2.2516825651662278</c:v>
                </c:pt>
                <c:pt idx="166">
                  <c:v>2.2587266299456181</c:v>
                </c:pt>
                <c:pt idx="167">
                  <c:v>2.2651152939542647</c:v>
                </c:pt>
                <c:pt idx="168">
                  <c:v>2.2708084615708484</c:v>
                </c:pt>
                <c:pt idx="169">
                  <c:v>2.2757578285051978</c:v>
                </c:pt>
                <c:pt idx="170">
                  <c:v>2.2799044153474766</c:v>
                </c:pt>
                <c:pt idx="171">
                  <c:v>2.2831751685886448</c:v>
                </c:pt>
                <c:pt idx="172">
                  <c:v>2.2854781896388747</c:v>
                </c:pt>
                <c:pt idx="173">
                  <c:v>2.286695898135374</c:v>
                </c:pt>
                <c:pt idx="174">
                  <c:v>2.286675002879007</c:v>
                </c:pt>
                <c:pt idx="175">
                  <c:v>2.2852113902948972</c:v>
                </c:pt>
                <c:pt idx="176">
                  <c:v>2.2820266392170865</c:v>
                </c:pt>
                <c:pt idx="177">
                  <c:v>2.2767301775033593</c:v>
                </c:pt>
                <c:pt idx="178">
                  <c:v>2.2687556287845068</c:v>
                </c:pt>
                <c:pt idx="179">
                  <c:v>2.2572480522942624</c:v>
                </c:pt>
                <c:pt idx="180">
                  <c:v>2.2408509872376072</c:v>
                </c:pt>
                <c:pt idx="181">
                  <c:v>2.2172701456259269</c:v>
                </c:pt>
                <c:pt idx="182">
                  <c:v>2.1822775911088002</c:v>
                </c:pt>
                <c:pt idx="183">
                  <c:v>2.1270653188948629</c:v>
                </c:pt>
                <c:pt idx="184">
                  <c:v>2.0293187749793984</c:v>
                </c:pt>
                <c:pt idx="185">
                  <c:v>1.8046312993545166</c:v>
                </c:pt>
                <c:pt idx="186">
                  <c:v>#N/A</c:v>
                </c:pt>
              </c:numCache>
            </c:numRef>
          </c:xVal>
          <c:yVal>
            <c:numRef>
              <c:f>Calculation1!$AE$6:$AE$192</c:f>
              <c:numCache>
                <c:formatCode>General</c:formatCode>
                <c:ptCount val="187"/>
                <c:pt idx="0">
                  <c:v>2.9284262156148664</c:v>
                </c:pt>
                <c:pt idx="1">
                  <c:v>2.9320884987405726</c:v>
                </c:pt>
                <c:pt idx="2">
                  <c:v>2.9364892063027348</c:v>
                </c:pt>
                <c:pt idx="3">
                  <c:v>2.9416282145762231</c:v>
                </c:pt>
                <c:pt idx="4">
                  <c:v>2.9475053790787058</c:v>
                </c:pt>
                <c:pt idx="5">
                  <c:v>2.9541205345747166</c:v>
                </c:pt>
                <c:pt idx="6">
                  <c:v>2.9614734950803019</c:v>
                </c:pt>
                <c:pt idx="7">
                  <c:v>2.9695640538682433</c:v>
                </c:pt>
                <c:pt idx="8">
                  <c:v>2.9783919834738803</c:v>
                </c:pt>
                <c:pt idx="9">
                  <c:v>2.9879570357014913</c:v>
                </c:pt>
                <c:pt idx="10">
                  <c:v>2.9982589416312919</c:v>
                </c:pt>
                <c:pt idx="11">
                  <c:v>3.0092974116269673</c:v>
                </c:pt>
                <c:pt idx="12">
                  <c:v>3.021072135343843</c:v>
                </c:pt>
                <c:pt idx="13">
                  <c:v>3.0650260200787898</c:v>
                </c:pt>
                <c:pt idx="14">
                  <c:v>3.1169398595421498</c:v>
                </c:pt>
                <c:pt idx="15">
                  <c:v>3.1767978402755226</c:v>
                </c:pt>
                <c:pt idx="16">
                  <c:v>3.2445817289581207</c:v>
                </c:pt>
                <c:pt idx="17">
                  <c:v>3.3202708779608194</c:v>
                </c:pt>
                <c:pt idx="18">
                  <c:v>3.4038422316356076</c:v>
                </c:pt>
                <c:pt idx="19">
                  <c:v>3.4952703333385813</c:v>
                </c:pt>
                <c:pt idx="20">
                  <c:v>3.5945273331842849</c:v>
                </c:pt>
                <c:pt idx="21">
                  <c:v>3.7015829965290408</c:v>
                </c:pt>
                <c:pt idx="22">
                  <c:v>3.8164047131807131</c:v>
                </c:pt>
                <c:pt idx="23">
                  <c:v>3.9389575073321161</c:v>
                </c:pt>
                <c:pt idx="24">
                  <c:v>4.0692040482149565</c:v>
                </c:pt>
                <c:pt idx="25">
                  <c:v>4.2071046614711491</c:v>
                </c:pt>
                <c:pt idx="26">
                  <c:v>4.3526173412380196</c:v>
                </c:pt>
                <c:pt idx="27">
                  <c:v>4.5056977629437078</c:v>
                </c:pt>
                <c:pt idx="28">
                  <c:v>4.6662992968088375</c:v>
                </c:pt>
                <c:pt idx="29">
                  <c:v>4.8343730220504035</c:v>
                </c:pt>
                <c:pt idx="30">
                  <c:v>5.0098677417835376</c:v>
                </c:pt>
                <c:pt idx="31">
                  <c:v>5.1927299986165529</c:v>
                </c:pt>
                <c:pt idx="32">
                  <c:v>5.3829040909345842</c:v>
                </c:pt>
                <c:pt idx="33">
                  <c:v>5.5803320898668609</c:v>
                </c:pt>
                <c:pt idx="34">
                  <c:v>5.7849538569323826</c:v>
                </c:pt>
                <c:pt idx="35">
                  <c:v>5.9967070623586771</c:v>
                </c:pt>
                <c:pt idx="36">
                  <c:v>6.2155272040680849</c:v>
                </c:pt>
                <c:pt idx="37">
                  <c:v>6.4413476273256656</c:v>
                </c:pt>
                <c:pt idx="38">
                  <c:v>6.6740995450429352</c:v>
                </c:pt>
                <c:pt idx="39">
                  <c:v>6.9137120587310399</c:v>
                </c:pt>
                <c:pt idx="40">
                  <c:v>7.1601121800971228</c:v>
                </c:pt>
                <c:pt idx="41">
                  <c:v>7.413224853277292</c:v>
                </c:pt>
                <c:pt idx="42">
                  <c:v>7.6729729776993381</c:v>
                </c:pt>
                <c:pt idx="43">
                  <c:v>7.9392774315683212</c:v>
                </c:pt>
                <c:pt idx="44">
                  <c:v>8.2120570959678467</c:v>
                </c:pt>
                <c:pt idx="45">
                  <c:v>8.4912288795696611</c:v>
                </c:pt>
                <c:pt idx="46">
                  <c:v>8.7767077439440868</c:v>
                </c:pt>
                <c:pt idx="47">
                  <c:v>9.0684067294635327</c:v>
                </c:pt>
                <c:pt idx="48">
                  <c:v>9.3662369817912605</c:v>
                </c:pt>
                <c:pt idx="49">
                  <c:v>9.6701077789472691</c:v>
                </c:pt>
                <c:pt idx="50">
                  <c:v>9.9799265589430703</c:v>
                </c:pt>
                <c:pt idx="51">
                  <c:v>10.295598947977009</c:v>
                </c:pt>
                <c:pt idx="52">
                  <c:v>10.617028789181393</c:v>
                </c:pt>
                <c:pt idx="53">
                  <c:v>10.94411817191283</c:v>
                </c:pt>
                <c:pt idx="54">
                  <c:v>11.276767461576757</c:v>
                </c:pt>
                <c:pt idx="55">
                  <c:v>11.614875329977089</c:v>
                </c:pt>
                <c:pt idx="56">
                  <c:v>11.958338786181791</c:v>
                </c:pt>
                <c:pt idx="57">
                  <c:v>12.307053207894899</c:v>
                </c:pt>
                <c:pt idx="58">
                  <c:v>12.660912373325488</c:v>
                </c:pt>
                <c:pt idx="59">
                  <c:v>13.019808493543856</c:v>
                </c:pt>
                <c:pt idx="60">
                  <c:v>13.383632245315077</c:v>
                </c:pt>
                <c:pt idx="61">
                  <c:v>13.752272804399924</c:v>
                </c:pt>
                <c:pt idx="62">
                  <c:v>14.125617879312999</c:v>
                </c:pt>
                <c:pt idx="63">
                  <c:v>14.503553745527809</c:v>
                </c:pt>
                <c:pt idx="64">
                  <c:v>14.885965280118352</c:v>
                </c:pt>
                <c:pt idx="65">
                  <c:v>15.272735996826697</c:v>
                </c:pt>
                <c:pt idx="66">
                  <c:v>15.663748081545792</c:v>
                </c:pt>
                <c:pt idx="67">
                  <c:v>16.058882428206822</c:v>
                </c:pt>
                <c:pt idx="68">
                  <c:v>16.458018675060039</c:v>
                </c:pt>
                <c:pt idx="69">
                  <c:v>16.861035241338133</c:v>
                </c:pt>
                <c:pt idx="70">
                  <c:v>17.267809364290905</c:v>
                </c:pt>
                <c:pt idx="71">
                  <c:v>17.678217136579988</c:v>
                </c:pt>
                <c:pt idx="72">
                  <c:v>18.092133544022246</c:v>
                </c:pt>
                <c:pt idx="73">
                  <c:v>18.509432503670265</c:v>
                </c:pt>
                <c:pt idx="74">
                  <c:v>18.929986902218467</c:v>
                </c:pt>
                <c:pt idx="75">
                  <c:v>19.353668634723071</c:v>
                </c:pt>
                <c:pt idx="76">
                  <c:v>19.780348643624031</c:v>
                </c:pt>
                <c:pt idx="77">
                  <c:v>20.209896958057314</c:v>
                </c:pt>
                <c:pt idx="78">
                  <c:v>20.642182733445214</c:v>
                </c:pt>
                <c:pt idx="79">
                  <c:v>21.077074291352893</c:v>
                </c:pt>
                <c:pt idx="80">
                  <c:v>21.514439159598933</c:v>
                </c:pt>
                <c:pt idx="81">
                  <c:v>21.954144112607612</c:v>
                </c:pt>
                <c:pt idx="82">
                  <c:v>22.396055211990721</c:v>
                </c:pt>
                <c:pt idx="83">
                  <c:v>22.840037847346501</c:v>
                </c:pt>
                <c:pt idx="84">
                  <c:v>23.285956777263287</c:v>
                </c:pt>
                <c:pt idx="85">
                  <c:v>23.733676170515277</c:v>
                </c:pt>
                <c:pt idx="86">
                  <c:v>24.183059647438157</c:v>
                </c:pt>
                <c:pt idx="87">
                  <c:v>24.633970321471576</c:v>
                </c:pt>
                <c:pt idx="88">
                  <c:v>25.086270840856148</c:v>
                </c:pt>
                <c:pt idx="89">
                  <c:v>25.539823430472136</c:v>
                </c:pt>
                <c:pt idx="90">
                  <c:v>25.994489933807092</c:v>
                </c:pt>
                <c:pt idx="91">
                  <c:v>26.450131855039629</c:v>
                </c:pt>
                <c:pt idx="92">
                  <c:v>26.906610401226651</c:v>
                </c:pt>
                <c:pt idx="93">
                  <c:v>27.363786524580966</c:v>
                </c:pt>
                <c:pt idx="94">
                  <c:v>27.821520964826657</c:v>
                </c:pt>
                <c:pt idx="95">
                  <c:v>28.279674291619038</c:v>
                </c:pt>
                <c:pt idx="96">
                  <c:v>28.738106947016551</c:v>
                </c:pt>
                <c:pt idx="97">
                  <c:v>29.196679287991401</c:v>
                </c:pt>
                <c:pt idx="98">
                  <c:v>29.655251628966255</c:v>
                </c:pt>
                <c:pt idx="99">
                  <c:v>30.113684284363753</c:v>
                </c:pt>
                <c:pt idx="100">
                  <c:v>30.571837611156138</c:v>
                </c:pt>
                <c:pt idx="101">
                  <c:v>31.029572051401832</c:v>
                </c:pt>
                <c:pt idx="102">
                  <c:v>31.486748174756155</c:v>
                </c:pt>
                <c:pt idx="103">
                  <c:v>31.943226720943166</c:v>
                </c:pt>
                <c:pt idx="104">
                  <c:v>32.398868642175707</c:v>
                </c:pt>
                <c:pt idx="105">
                  <c:v>32.853535145510655</c:v>
                </c:pt>
                <c:pt idx="106">
                  <c:v>33.307087735126657</c:v>
                </c:pt>
                <c:pt idx="107">
                  <c:v>33.759388254511222</c:v>
                </c:pt>
                <c:pt idx="108">
                  <c:v>34.210298928544638</c:v>
                </c:pt>
                <c:pt idx="109">
                  <c:v>34.659682405467514</c:v>
                </c:pt>
                <c:pt idx="110">
                  <c:v>35.107401798719515</c:v>
                </c:pt>
                <c:pt idx="111">
                  <c:v>35.553320728636294</c:v>
                </c:pt>
                <c:pt idx="112">
                  <c:v>35.997303363992081</c:v>
                </c:pt>
                <c:pt idx="113">
                  <c:v>36.439214463375187</c:v>
                </c:pt>
                <c:pt idx="114">
                  <c:v>36.878919416383866</c:v>
                </c:pt>
                <c:pt idx="115">
                  <c:v>37.316284284629901</c:v>
                </c:pt>
                <c:pt idx="116">
                  <c:v>37.751175842537577</c:v>
                </c:pt>
                <c:pt idx="117">
                  <c:v>38.183461617925481</c:v>
                </c:pt>
                <c:pt idx="118">
                  <c:v>38.613009932358764</c:v>
                </c:pt>
                <c:pt idx="119">
                  <c:v>39.039689941259738</c:v>
                </c:pt>
                <c:pt idx="120">
                  <c:v>39.463371673764328</c:v>
                </c:pt>
                <c:pt idx="121">
                  <c:v>39.883926072312534</c:v>
                </c:pt>
                <c:pt idx="122">
                  <c:v>40.301225031960556</c:v>
                </c:pt>
                <c:pt idx="123">
                  <c:v>40.715141439402814</c:v>
                </c:pt>
                <c:pt idx="124">
                  <c:v>41.125549211691897</c:v>
                </c:pt>
                <c:pt idx="125">
                  <c:v>41.532323334644659</c:v>
                </c:pt>
                <c:pt idx="126">
                  <c:v>41.935339900922756</c:v>
                </c:pt>
                <c:pt idx="127">
                  <c:v>42.334476147775973</c:v>
                </c:pt>
                <c:pt idx="128">
                  <c:v>42.729610494437011</c:v>
                </c:pt>
                <c:pt idx="129">
                  <c:v>43.120622579156105</c:v>
                </c:pt>
                <c:pt idx="130">
                  <c:v>43.507393295864453</c:v>
                </c:pt>
                <c:pt idx="131">
                  <c:v>43.889804830454992</c:v>
                </c:pt>
                <c:pt idx="132">
                  <c:v>44.267740696669797</c:v>
                </c:pt>
                <c:pt idx="133">
                  <c:v>44.641085771582873</c:v>
                </c:pt>
                <c:pt idx="134">
                  <c:v>45.009726330667725</c:v>
                </c:pt>
                <c:pt idx="135">
                  <c:v>45.373550082438946</c:v>
                </c:pt>
                <c:pt idx="136">
                  <c:v>45.732446202657307</c:v>
                </c:pt>
                <c:pt idx="137">
                  <c:v>46.086305368087906</c:v>
                </c:pt>
                <c:pt idx="138">
                  <c:v>46.435019789801018</c:v>
                </c:pt>
                <c:pt idx="139">
                  <c:v>46.778483246005713</c:v>
                </c:pt>
                <c:pt idx="140">
                  <c:v>47.116591114406049</c:v>
                </c:pt>
                <c:pt idx="141">
                  <c:v>47.449240404069968</c:v>
                </c:pt>
                <c:pt idx="142">
                  <c:v>47.776329786801405</c:v>
                </c:pt>
                <c:pt idx="143">
                  <c:v>48.09775962800579</c:v>
                </c:pt>
                <c:pt idx="144">
                  <c:v>48.413432017039725</c:v>
                </c:pt>
                <c:pt idx="145">
                  <c:v>48.723250797035533</c:v>
                </c:pt>
                <c:pt idx="146">
                  <c:v>49.027121594191541</c:v>
                </c:pt>
                <c:pt idx="147">
                  <c:v>49.324951846519269</c:v>
                </c:pt>
                <c:pt idx="148">
                  <c:v>49.616650832038708</c:v>
                </c:pt>
                <c:pt idx="149">
                  <c:v>49.902129696413141</c:v>
                </c:pt>
                <c:pt idx="150">
                  <c:v>50.181301480014959</c:v>
                </c:pt>
                <c:pt idx="151">
                  <c:v>50.454081144414474</c:v>
                </c:pt>
                <c:pt idx="152">
                  <c:v>50.720385598283464</c:v>
                </c:pt>
                <c:pt idx="153">
                  <c:v>50.980133722705503</c:v>
                </c:pt>
                <c:pt idx="154">
                  <c:v>51.233246395885686</c:v>
                </c:pt>
                <c:pt idx="155">
                  <c:v>51.479646517251766</c:v>
                </c:pt>
                <c:pt idx="156">
                  <c:v>51.719259030939867</c:v>
                </c:pt>
                <c:pt idx="157">
                  <c:v>51.952010948657133</c:v>
                </c:pt>
                <c:pt idx="158">
                  <c:v>52.177831371914721</c:v>
                </c:pt>
                <c:pt idx="159">
                  <c:v>52.396651513624121</c:v>
                </c:pt>
                <c:pt idx="160">
                  <c:v>52.608404719050412</c:v>
                </c:pt>
                <c:pt idx="161">
                  <c:v>52.813026486115945</c:v>
                </c:pt>
                <c:pt idx="162">
                  <c:v>53.010454485048214</c:v>
                </c:pt>
                <c:pt idx="163">
                  <c:v>53.200628577366246</c:v>
                </c:pt>
                <c:pt idx="164">
                  <c:v>53.383490834199264</c:v>
                </c:pt>
                <c:pt idx="165">
                  <c:v>53.558985553932395</c:v>
                </c:pt>
                <c:pt idx="166">
                  <c:v>53.727059279173965</c:v>
                </c:pt>
                <c:pt idx="167">
                  <c:v>53.887660813039091</c:v>
                </c:pt>
                <c:pt idx="168">
                  <c:v>54.040741234744779</c:v>
                </c:pt>
                <c:pt idx="169">
                  <c:v>54.186253914511653</c:v>
                </c:pt>
                <c:pt idx="170">
                  <c:v>54.324154527767845</c:v>
                </c:pt>
                <c:pt idx="171">
                  <c:v>54.454401068650682</c:v>
                </c:pt>
                <c:pt idx="172">
                  <c:v>54.576953862802085</c:v>
                </c:pt>
                <c:pt idx="173">
                  <c:v>54.691775579453761</c:v>
                </c:pt>
                <c:pt idx="174">
                  <c:v>54.798831242798514</c:v>
                </c:pt>
                <c:pt idx="175">
                  <c:v>54.898088242644221</c:v>
                </c:pt>
                <c:pt idx="176">
                  <c:v>54.989516344347194</c:v>
                </c:pt>
                <c:pt idx="177">
                  <c:v>55.073087698021979</c:v>
                </c:pt>
                <c:pt idx="178">
                  <c:v>55.148776847024678</c:v>
                </c:pt>
                <c:pt idx="179">
                  <c:v>55.216560735707276</c:v>
                </c:pt>
                <c:pt idx="180">
                  <c:v>55.276418716440652</c:v>
                </c:pt>
                <c:pt idx="181">
                  <c:v>55.328332555904012</c:v>
                </c:pt>
                <c:pt idx="182">
                  <c:v>55.372286440638959</c:v>
                </c:pt>
                <c:pt idx="183">
                  <c:v>55.408266981866404</c:v>
                </c:pt>
                <c:pt idx="184">
                  <c:v>55.43626321956495</c:v>
                </c:pt>
                <c:pt idx="185">
                  <c:v>55.456266625809377</c:v>
                </c:pt>
                <c:pt idx="186">
                  <c:v>55.468271107368366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5F-41C2-9FA8-142670CA723C}"/>
            </c:ext>
          </c:extLst>
        </c:ser>
        <c:ser>
          <c:idx val="1"/>
          <c:order val="1"/>
          <c:tx>
            <c:strRef>
              <c:f>Calculation1!$AG$5</c:f>
              <c:strCache>
                <c:ptCount val="1"/>
                <c:pt idx="0">
                  <c:v>z0(Ex1)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Calculation1!$AE$6:$AE$192</c:f>
              <c:numCache>
                <c:formatCode>General</c:formatCode>
                <c:ptCount val="187"/>
                <c:pt idx="0">
                  <c:v>2.9284262156148664</c:v>
                </c:pt>
                <c:pt idx="1">
                  <c:v>2.9320884987405726</c:v>
                </c:pt>
                <c:pt idx="2">
                  <c:v>2.9364892063027348</c:v>
                </c:pt>
                <c:pt idx="3">
                  <c:v>2.9416282145762231</c:v>
                </c:pt>
                <c:pt idx="4">
                  <c:v>2.9475053790787058</c:v>
                </c:pt>
                <c:pt idx="5">
                  <c:v>2.9541205345747166</c:v>
                </c:pt>
                <c:pt idx="6">
                  <c:v>2.9614734950803019</c:v>
                </c:pt>
                <c:pt idx="7">
                  <c:v>2.9695640538682433</c:v>
                </c:pt>
                <c:pt idx="8">
                  <c:v>2.9783919834738803</c:v>
                </c:pt>
                <c:pt idx="9">
                  <c:v>2.9879570357014913</c:v>
                </c:pt>
                <c:pt idx="10">
                  <c:v>2.9982589416312919</c:v>
                </c:pt>
                <c:pt idx="11">
                  <c:v>3.0092974116269673</c:v>
                </c:pt>
                <c:pt idx="12">
                  <c:v>3.021072135343843</c:v>
                </c:pt>
                <c:pt idx="13">
                  <c:v>3.0650260200787898</c:v>
                </c:pt>
                <c:pt idx="14">
                  <c:v>3.1169398595421498</c:v>
                </c:pt>
                <c:pt idx="15">
                  <c:v>3.1767978402755226</c:v>
                </c:pt>
                <c:pt idx="16">
                  <c:v>3.2445817289581207</c:v>
                </c:pt>
                <c:pt idx="17">
                  <c:v>3.3202708779608194</c:v>
                </c:pt>
                <c:pt idx="18">
                  <c:v>3.4038422316356076</c:v>
                </c:pt>
                <c:pt idx="19">
                  <c:v>3.4952703333385813</c:v>
                </c:pt>
                <c:pt idx="20">
                  <c:v>3.5945273331842849</c:v>
                </c:pt>
                <c:pt idx="21">
                  <c:v>3.7015829965290408</c:v>
                </c:pt>
                <c:pt idx="22">
                  <c:v>3.8164047131807131</c:v>
                </c:pt>
                <c:pt idx="23">
                  <c:v>3.9389575073321161</c:v>
                </c:pt>
                <c:pt idx="24">
                  <c:v>4.0692040482149565</c:v>
                </c:pt>
                <c:pt idx="25">
                  <c:v>4.2071046614711491</c:v>
                </c:pt>
                <c:pt idx="26">
                  <c:v>4.3526173412380196</c:v>
                </c:pt>
                <c:pt idx="27">
                  <c:v>4.5056977629437078</c:v>
                </c:pt>
                <c:pt idx="28">
                  <c:v>4.6662992968088375</c:v>
                </c:pt>
                <c:pt idx="29">
                  <c:v>4.8343730220504035</c:v>
                </c:pt>
                <c:pt idx="30">
                  <c:v>5.0098677417835376</c:v>
                </c:pt>
                <c:pt idx="31">
                  <c:v>5.1927299986165529</c:v>
                </c:pt>
                <c:pt idx="32">
                  <c:v>5.3829040909345842</c:v>
                </c:pt>
                <c:pt idx="33">
                  <c:v>5.5803320898668609</c:v>
                </c:pt>
                <c:pt idx="34">
                  <c:v>5.7849538569323826</c:v>
                </c:pt>
                <c:pt idx="35">
                  <c:v>5.9967070623586771</c:v>
                </c:pt>
                <c:pt idx="36">
                  <c:v>6.2155272040680849</c:v>
                </c:pt>
                <c:pt idx="37">
                  <c:v>6.4413476273256656</c:v>
                </c:pt>
                <c:pt idx="38">
                  <c:v>6.6740995450429352</c:v>
                </c:pt>
                <c:pt idx="39">
                  <c:v>6.9137120587310399</c:v>
                </c:pt>
                <c:pt idx="40">
                  <c:v>7.1601121800971228</c:v>
                </c:pt>
                <c:pt idx="41">
                  <c:v>7.413224853277292</c:v>
                </c:pt>
                <c:pt idx="42">
                  <c:v>7.6729729776993381</c:v>
                </c:pt>
                <c:pt idx="43">
                  <c:v>7.9392774315683212</c:v>
                </c:pt>
                <c:pt idx="44">
                  <c:v>8.2120570959678467</c:v>
                </c:pt>
                <c:pt idx="45">
                  <c:v>8.4912288795696611</c:v>
                </c:pt>
                <c:pt idx="46">
                  <c:v>8.7767077439440868</c:v>
                </c:pt>
                <c:pt idx="47">
                  <c:v>9.0684067294635327</c:v>
                </c:pt>
                <c:pt idx="48">
                  <c:v>9.3662369817912605</c:v>
                </c:pt>
                <c:pt idx="49">
                  <c:v>9.6701077789472691</c:v>
                </c:pt>
                <c:pt idx="50">
                  <c:v>9.9799265589430703</c:v>
                </c:pt>
                <c:pt idx="51">
                  <c:v>10.295598947977009</c:v>
                </c:pt>
                <c:pt idx="52">
                  <c:v>10.617028789181393</c:v>
                </c:pt>
                <c:pt idx="53">
                  <c:v>10.94411817191283</c:v>
                </c:pt>
                <c:pt idx="54">
                  <c:v>11.276767461576757</c:v>
                </c:pt>
                <c:pt idx="55">
                  <c:v>11.614875329977089</c:v>
                </c:pt>
                <c:pt idx="56">
                  <c:v>11.958338786181791</c:v>
                </c:pt>
                <c:pt idx="57">
                  <c:v>12.307053207894899</c:v>
                </c:pt>
                <c:pt idx="58">
                  <c:v>12.660912373325488</c:v>
                </c:pt>
                <c:pt idx="59">
                  <c:v>13.019808493543856</c:v>
                </c:pt>
                <c:pt idx="60">
                  <c:v>13.383632245315077</c:v>
                </c:pt>
                <c:pt idx="61">
                  <c:v>13.752272804399924</c:v>
                </c:pt>
                <c:pt idx="62">
                  <c:v>14.125617879312999</c:v>
                </c:pt>
                <c:pt idx="63">
                  <c:v>14.503553745527809</c:v>
                </c:pt>
                <c:pt idx="64">
                  <c:v>14.885965280118352</c:v>
                </c:pt>
                <c:pt idx="65">
                  <c:v>15.272735996826697</c:v>
                </c:pt>
                <c:pt idx="66">
                  <c:v>15.663748081545792</c:v>
                </c:pt>
                <c:pt idx="67">
                  <c:v>16.058882428206822</c:v>
                </c:pt>
                <c:pt idx="68">
                  <c:v>16.458018675060039</c:v>
                </c:pt>
                <c:pt idx="69">
                  <c:v>16.861035241338133</c:v>
                </c:pt>
                <c:pt idx="70">
                  <c:v>17.267809364290905</c:v>
                </c:pt>
                <c:pt idx="71">
                  <c:v>17.678217136579988</c:v>
                </c:pt>
                <c:pt idx="72">
                  <c:v>18.092133544022246</c:v>
                </c:pt>
                <c:pt idx="73">
                  <c:v>18.509432503670265</c:v>
                </c:pt>
                <c:pt idx="74">
                  <c:v>18.929986902218467</c:v>
                </c:pt>
                <c:pt idx="75">
                  <c:v>19.353668634723071</c:v>
                </c:pt>
                <c:pt idx="76">
                  <c:v>19.780348643624031</c:v>
                </c:pt>
                <c:pt idx="77">
                  <c:v>20.209896958057314</c:v>
                </c:pt>
                <c:pt idx="78">
                  <c:v>20.642182733445214</c:v>
                </c:pt>
                <c:pt idx="79">
                  <c:v>21.077074291352893</c:v>
                </c:pt>
                <c:pt idx="80">
                  <c:v>21.514439159598933</c:v>
                </c:pt>
                <c:pt idx="81">
                  <c:v>21.954144112607612</c:v>
                </c:pt>
                <c:pt idx="82">
                  <c:v>22.396055211990721</c:v>
                </c:pt>
                <c:pt idx="83">
                  <c:v>22.840037847346501</c:v>
                </c:pt>
                <c:pt idx="84">
                  <c:v>23.285956777263287</c:v>
                </c:pt>
                <c:pt idx="85">
                  <c:v>23.733676170515277</c:v>
                </c:pt>
                <c:pt idx="86">
                  <c:v>24.183059647438157</c:v>
                </c:pt>
                <c:pt idx="87">
                  <c:v>24.633970321471576</c:v>
                </c:pt>
                <c:pt idx="88">
                  <c:v>25.086270840856148</c:v>
                </c:pt>
                <c:pt idx="89">
                  <c:v>25.539823430472136</c:v>
                </c:pt>
                <c:pt idx="90">
                  <c:v>25.994489933807092</c:v>
                </c:pt>
                <c:pt idx="91">
                  <c:v>26.450131855039629</c:v>
                </c:pt>
                <c:pt idx="92">
                  <c:v>26.906610401226651</c:v>
                </c:pt>
                <c:pt idx="93">
                  <c:v>27.363786524580966</c:v>
                </c:pt>
                <c:pt idx="94">
                  <c:v>27.821520964826657</c:v>
                </c:pt>
                <c:pt idx="95">
                  <c:v>28.279674291619038</c:v>
                </c:pt>
                <c:pt idx="96">
                  <c:v>28.738106947016551</c:v>
                </c:pt>
                <c:pt idx="97">
                  <c:v>29.196679287991401</c:v>
                </c:pt>
                <c:pt idx="98">
                  <c:v>29.655251628966255</c:v>
                </c:pt>
                <c:pt idx="99">
                  <c:v>30.113684284363753</c:v>
                </c:pt>
                <c:pt idx="100">
                  <c:v>30.571837611156138</c:v>
                </c:pt>
                <c:pt idx="101">
                  <c:v>31.029572051401832</c:v>
                </c:pt>
                <c:pt idx="102">
                  <c:v>31.486748174756155</c:v>
                </c:pt>
                <c:pt idx="103">
                  <c:v>31.943226720943166</c:v>
                </c:pt>
                <c:pt idx="104">
                  <c:v>32.398868642175707</c:v>
                </c:pt>
                <c:pt idx="105">
                  <c:v>32.853535145510655</c:v>
                </c:pt>
                <c:pt idx="106">
                  <c:v>33.307087735126657</c:v>
                </c:pt>
                <c:pt idx="107">
                  <c:v>33.759388254511222</c:v>
                </c:pt>
                <c:pt idx="108">
                  <c:v>34.210298928544638</c:v>
                </c:pt>
                <c:pt idx="109">
                  <c:v>34.659682405467514</c:v>
                </c:pt>
                <c:pt idx="110">
                  <c:v>35.107401798719515</c:v>
                </c:pt>
                <c:pt idx="111">
                  <c:v>35.553320728636294</c:v>
                </c:pt>
                <c:pt idx="112">
                  <c:v>35.997303363992081</c:v>
                </c:pt>
                <c:pt idx="113">
                  <c:v>36.439214463375187</c:v>
                </c:pt>
                <c:pt idx="114">
                  <c:v>36.878919416383866</c:v>
                </c:pt>
                <c:pt idx="115">
                  <c:v>37.316284284629901</c:v>
                </c:pt>
                <c:pt idx="116">
                  <c:v>37.751175842537577</c:v>
                </c:pt>
                <c:pt idx="117">
                  <c:v>38.183461617925481</c:v>
                </c:pt>
                <c:pt idx="118">
                  <c:v>38.613009932358764</c:v>
                </c:pt>
                <c:pt idx="119">
                  <c:v>39.039689941259738</c:v>
                </c:pt>
                <c:pt idx="120">
                  <c:v>39.463371673764328</c:v>
                </c:pt>
                <c:pt idx="121">
                  <c:v>39.883926072312534</c:v>
                </c:pt>
                <c:pt idx="122">
                  <c:v>40.301225031960556</c:v>
                </c:pt>
                <c:pt idx="123">
                  <c:v>40.715141439402814</c:v>
                </c:pt>
                <c:pt idx="124">
                  <c:v>41.125549211691897</c:v>
                </c:pt>
                <c:pt idx="125">
                  <c:v>41.532323334644659</c:v>
                </c:pt>
                <c:pt idx="126">
                  <c:v>41.935339900922756</c:v>
                </c:pt>
                <c:pt idx="127">
                  <c:v>42.334476147775973</c:v>
                </c:pt>
                <c:pt idx="128">
                  <c:v>42.729610494437011</c:v>
                </c:pt>
                <c:pt idx="129">
                  <c:v>43.120622579156105</c:v>
                </c:pt>
                <c:pt idx="130">
                  <c:v>43.507393295864453</c:v>
                </c:pt>
                <c:pt idx="131">
                  <c:v>43.889804830454992</c:v>
                </c:pt>
                <c:pt idx="132">
                  <c:v>44.267740696669797</c:v>
                </c:pt>
                <c:pt idx="133">
                  <c:v>44.641085771582873</c:v>
                </c:pt>
                <c:pt idx="134">
                  <c:v>45.009726330667725</c:v>
                </c:pt>
                <c:pt idx="135">
                  <c:v>45.373550082438946</c:v>
                </c:pt>
                <c:pt idx="136">
                  <c:v>45.732446202657307</c:v>
                </c:pt>
                <c:pt idx="137">
                  <c:v>46.086305368087906</c:v>
                </c:pt>
                <c:pt idx="138">
                  <c:v>46.435019789801018</c:v>
                </c:pt>
                <c:pt idx="139">
                  <c:v>46.778483246005713</c:v>
                </c:pt>
                <c:pt idx="140">
                  <c:v>47.116591114406049</c:v>
                </c:pt>
                <c:pt idx="141">
                  <c:v>47.449240404069968</c:v>
                </c:pt>
                <c:pt idx="142">
                  <c:v>47.776329786801405</c:v>
                </c:pt>
                <c:pt idx="143">
                  <c:v>48.09775962800579</c:v>
                </c:pt>
                <c:pt idx="144">
                  <c:v>48.413432017039725</c:v>
                </c:pt>
                <c:pt idx="145">
                  <c:v>48.723250797035533</c:v>
                </c:pt>
                <c:pt idx="146">
                  <c:v>49.027121594191541</c:v>
                </c:pt>
                <c:pt idx="147">
                  <c:v>49.324951846519269</c:v>
                </c:pt>
                <c:pt idx="148">
                  <c:v>49.616650832038708</c:v>
                </c:pt>
                <c:pt idx="149">
                  <c:v>49.902129696413141</c:v>
                </c:pt>
                <c:pt idx="150">
                  <c:v>50.181301480014959</c:v>
                </c:pt>
                <c:pt idx="151">
                  <c:v>50.454081144414474</c:v>
                </c:pt>
                <c:pt idx="152">
                  <c:v>50.720385598283464</c:v>
                </c:pt>
                <c:pt idx="153">
                  <c:v>50.980133722705503</c:v>
                </c:pt>
                <c:pt idx="154">
                  <c:v>51.233246395885686</c:v>
                </c:pt>
                <c:pt idx="155">
                  <c:v>51.479646517251766</c:v>
                </c:pt>
                <c:pt idx="156">
                  <c:v>51.719259030939867</c:v>
                </c:pt>
                <c:pt idx="157">
                  <c:v>51.952010948657133</c:v>
                </c:pt>
                <c:pt idx="158">
                  <c:v>52.177831371914721</c:v>
                </c:pt>
                <c:pt idx="159">
                  <c:v>52.396651513624121</c:v>
                </c:pt>
                <c:pt idx="160">
                  <c:v>52.608404719050412</c:v>
                </c:pt>
                <c:pt idx="161">
                  <c:v>52.813026486115945</c:v>
                </c:pt>
                <c:pt idx="162">
                  <c:v>53.010454485048214</c:v>
                </c:pt>
                <c:pt idx="163">
                  <c:v>53.200628577366246</c:v>
                </c:pt>
                <c:pt idx="164">
                  <c:v>53.383490834199264</c:v>
                </c:pt>
                <c:pt idx="165">
                  <c:v>53.558985553932395</c:v>
                </c:pt>
                <c:pt idx="166">
                  <c:v>53.727059279173965</c:v>
                </c:pt>
                <c:pt idx="167">
                  <c:v>53.887660813039091</c:v>
                </c:pt>
                <c:pt idx="168">
                  <c:v>54.040741234744779</c:v>
                </c:pt>
                <c:pt idx="169">
                  <c:v>54.186253914511653</c:v>
                </c:pt>
                <c:pt idx="170">
                  <c:v>54.324154527767845</c:v>
                </c:pt>
                <c:pt idx="171">
                  <c:v>54.454401068650682</c:v>
                </c:pt>
                <c:pt idx="172">
                  <c:v>54.576953862802085</c:v>
                </c:pt>
                <c:pt idx="173">
                  <c:v>54.691775579453761</c:v>
                </c:pt>
                <c:pt idx="174">
                  <c:v>54.798831242798514</c:v>
                </c:pt>
                <c:pt idx="175">
                  <c:v>54.898088242644221</c:v>
                </c:pt>
                <c:pt idx="176">
                  <c:v>54.989516344347194</c:v>
                </c:pt>
                <c:pt idx="177">
                  <c:v>55.073087698021979</c:v>
                </c:pt>
                <c:pt idx="178">
                  <c:v>55.148776847024678</c:v>
                </c:pt>
                <c:pt idx="179">
                  <c:v>55.216560735707276</c:v>
                </c:pt>
                <c:pt idx="180">
                  <c:v>55.276418716440652</c:v>
                </c:pt>
                <c:pt idx="181">
                  <c:v>55.328332555904012</c:v>
                </c:pt>
                <c:pt idx="182">
                  <c:v>55.372286440638959</c:v>
                </c:pt>
                <c:pt idx="183">
                  <c:v>55.408266981866404</c:v>
                </c:pt>
                <c:pt idx="184">
                  <c:v>55.43626321956495</c:v>
                </c:pt>
                <c:pt idx="185">
                  <c:v>55.456266625809377</c:v>
                </c:pt>
                <c:pt idx="186">
                  <c:v>55.468271107368366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5F-41C2-9FA8-142670CA723C}"/>
            </c:ext>
          </c:extLst>
        </c:ser>
        <c:ser>
          <c:idx val="2"/>
          <c:order val="2"/>
          <c:tx>
            <c:strRef>
              <c:f>Calculation1!$AI$5</c:f>
              <c:strCache>
                <c:ptCount val="1"/>
                <c:pt idx="0">
                  <c:v>z(Ex2)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-0.32145881484082317</c:v>
                </c:pt>
                <c:pt idx="2">
                  <c:v>-0.35914893244347645</c:v>
                </c:pt>
                <c:pt idx="3">
                  <c:v>-0.38092675699886258</c:v>
                </c:pt>
                <c:pt idx="4">
                  <c:v>-0.39579612210358139</c:v>
                </c:pt>
                <c:pt idx="5">
                  <c:v>-0.40672683484420685</c:v>
                </c:pt>
                <c:pt idx="6">
                  <c:v>-0.41512055249639479</c:v>
                </c:pt>
                <c:pt idx="7">
                  <c:v>-0.42175519577448844</c:v>
                </c:pt>
                <c:pt idx="8">
                  <c:v>-0.42710642409838417</c:v>
                </c:pt>
                <c:pt idx="9">
                  <c:v>-0.43148489312557475</c:v>
                </c:pt>
                <c:pt idx="10">
                  <c:v>-0.43510356083035728</c:v>
                </c:pt>
                <c:pt idx="11">
                  <c:v>-0.4381139821741819</c:v>
                </c:pt>
                <c:pt idx="12">
                  <c:v>-0.44062730033319569</c:v>
                </c:pt>
                <c:pt idx="13">
                  <c:v>-0.44630107379055795</c:v>
                </c:pt>
                <c:pt idx="14">
                  <c:v>-0.44920578899618596</c:v>
                </c:pt>
                <c:pt idx="15">
                  <c:v>-0.45024580399308795</c:v>
                </c:pt>
                <c:pt idx="16">
                  <c:v>-0.44991131140194351</c:v>
                </c:pt>
                <c:pt idx="17">
                  <c:v>-0.44849219356940007</c:v>
                </c:pt>
                <c:pt idx="18">
                  <c:v>-0.44617143282305105</c:v>
                </c:pt>
                <c:pt idx="19">
                  <c:v>-0.44307061354285593</c:v>
                </c:pt>
                <c:pt idx="20">
                  <c:v>-0.43927398268300816</c:v>
                </c:pt>
                <c:pt idx="21">
                  <c:v>-0.43484201852097509</c:v>
                </c:pt>
                <c:pt idx="22">
                  <c:v>-0.429819491545822</c:v>
                </c:pt>
                <c:pt idx="23">
                  <c:v>-0.42424046398435522</c:v>
                </c:pt>
                <c:pt idx="24">
                  <c:v>-0.41813150514785286</c:v>
                </c:pt>
                <c:pt idx="25">
                  <c:v>-0.41151382442729995</c:v>
                </c:pt>
                <c:pt idx="26">
                  <c:v>-0.40440472473301065</c:v>
                </c:pt>
                <c:pt idx="27">
                  <c:v>-0.39681861635485088</c:v>
                </c:pt>
                <c:pt idx="28">
                  <c:v>-0.3887677389389354</c:v>
                </c:pt>
                <c:pt idx="29">
                  <c:v>-0.38026268511515415</c:v>
                </c:pt>
                <c:pt idx="30">
                  <c:v>-0.37131278652795846</c:v>
                </c:pt>
                <c:pt idx="31">
                  <c:v>-0.36192640263182713</c:v>
                </c:pt>
                <c:pt idx="32">
                  <c:v>-0.35211113961567664</c:v>
                </c:pt>
                <c:pt idx="33">
                  <c:v>-0.34187401835209275</c:v>
                </c:pt>
                <c:pt idx="34">
                  <c:v>-0.33122160463880534</c:v>
                </c:pt>
                <c:pt idx="35">
                  <c:v>-0.32016011119063281</c:v>
                </c:pt>
                <c:pt idx="36">
                  <c:v>-0.30869547821921045</c:v>
                </c:pt>
                <c:pt idx="37">
                  <c:v>-0.29683343760694225</c:v>
                </c:pt>
                <c:pt idx="38">
                  <c:v>-0.28457956438466481</c:v>
                </c:pt>
                <c:pt idx="39">
                  <c:v>-0.27193931829184481</c:v>
                </c:pt>
                <c:pt idx="40">
                  <c:v>-0.25891807752226176</c:v>
                </c:pt>
                <c:pt idx="41">
                  <c:v>-0.24552116626183418</c:v>
                </c:pt>
                <c:pt idx="42">
                  <c:v>-0.23175387725700139</c:v>
                </c:pt>
                <c:pt idx="43">
                  <c:v>-0.21762149037618164</c:v>
                </c:pt>
                <c:pt idx="44">
                  <c:v>-0.2031292879182669</c:v>
                </c:pt>
                <c:pt idx="45">
                  <c:v>-0.18828256726307577</c:v>
                </c:pt>
                <c:pt idx="46">
                  <c:v>-0.17308665133646414</c:v>
                </c:pt>
                <c:pt idx="47">
                  <c:v>-0.15754689726813351</c:v>
                </c:pt>
                <c:pt idx="48">
                  <c:v>-0.14166870354635738</c:v>
                </c:pt>
                <c:pt idx="49">
                  <c:v>-0.1254575159158812</c:v>
                </c:pt>
                <c:pt idx="50">
                  <c:v>-0.10891883221944104</c:v>
                </c:pt>
                <c:pt idx="51">
                  <c:v>-9.2058206346941687E-2</c:v>
                </c:pt>
                <c:pt idx="52">
                  <c:v>-7.4881251427215467E-2</c:v>
                </c:pt>
                <c:pt idx="53">
                  <c:v>-5.7393642373879485E-2</c:v>
                </c:pt>
                <c:pt idx="54">
                  <c:v>-3.9601117877894873E-2</c:v>
                </c:pt>
                <c:pt idx="55">
                  <c:v>-2.1509481924082616E-2</c:v>
                </c:pt>
                <c:pt idx="56">
                  <c:v>-3.1246048963041169E-3</c:v>
                </c:pt>
                <c:pt idx="57">
                  <c:v>1.5547575674238473E-2</c:v>
                </c:pt>
                <c:pt idx="58">
                  <c:v>3.4501054671588614E-2</c:v>
                </c:pt>
                <c:pt idx="59">
                  <c:v>5.3729759229497291E-2</c:v>
                </c:pt>
                <c:pt idx="60">
                  <c:v>7.3227548804543047E-2</c:v>
                </c:pt>
                <c:pt idx="61">
                  <c:v>9.2988215459522086E-2</c:v>
                </c:pt>
                <c:pt idx="62">
                  <c:v>0.113005484332748</c:v>
                </c:pt>
                <c:pt idx="63">
                  <c:v>0.1332730142722878</c:v>
                </c:pt>
                <c:pt idx="64">
                  <c:v>0.15378439861700247</c:v>
                </c:pt>
                <c:pt idx="65">
                  <c:v>0.17453316610866415</c:v>
                </c:pt>
                <c:pt idx="66">
                  <c:v>0.19551278192144994</c:v>
                </c:pt>
                <c:pt idx="67">
                  <c:v>0.21671664879684349</c:v>
                </c:pt>
                <c:pt idx="68">
                  <c:v>0.23813810827343568</c:v>
                </c:pt>
                <c:pt idx="69">
                  <c:v>0.25977044200237387</c:v>
                </c:pt>
                <c:pt idx="70">
                  <c:v>0.28160687314027821</c:v>
                </c:pt>
                <c:pt idx="71">
                  <c:v>0.3036405678123591</c:v>
                </c:pt>
                <c:pt idx="72">
                  <c:v>0.32586463663926007</c:v>
                </c:pt>
                <c:pt idx="73">
                  <c:v>0.34827213632182724</c:v>
                </c:pt>
                <c:pt idx="74">
                  <c:v>0.37085607127859083</c:v>
                </c:pt>
                <c:pt idx="75">
                  <c:v>0.39360939533124795</c:v>
                </c:pt>
                <c:pt idx="76">
                  <c:v>0.41652501343386539</c:v>
                </c:pt>
                <c:pt idx="77">
                  <c:v>0.43959578344191375</c:v>
                </c:pt>
                <c:pt idx="78">
                  <c:v>0.46281451791754197</c:v>
                </c:pt>
                <c:pt idx="79">
                  <c:v>0.48617398596781086</c:v>
                </c:pt>
                <c:pt idx="80">
                  <c:v>0.50966691511282503</c:v>
                </c:pt>
                <c:pt idx="81">
                  <c:v>0.5332859931809234</c:v>
                </c:pt>
                <c:pt idx="82">
                  <c:v>0.55702387022826405</c:v>
                </c:pt>
                <c:pt idx="83">
                  <c:v>0.58087316048029214</c:v>
                </c:pt>
                <c:pt idx="84">
                  <c:v>0.60482644429271659</c:v>
                </c:pt>
                <c:pt idx="85">
                  <c:v>0.62887627012971981</c:v>
                </c:pt>
                <c:pt idx="86">
                  <c:v>0.6530151565572363</c:v>
                </c:pt>
                <c:pt idx="87">
                  <c:v>0.67723559424919066</c:v>
                </c:pt>
                <c:pt idx="88">
                  <c:v>0.70153004800466534</c:v>
                </c:pt>
                <c:pt idx="89">
                  <c:v>0.72589095877400522</c:v>
                </c:pt>
                <c:pt idx="90">
                  <c:v>0.75031074569190559</c:v>
                </c:pt>
                <c:pt idx="91">
                  <c:v>0.77478180811554742</c:v>
                </c:pt>
                <c:pt idx="92">
                  <c:v>0.79929652766586856</c:v>
                </c:pt>
                <c:pt idx="93">
                  <c:v>0.82384727027004245</c:v>
                </c:pt>
                <c:pt idx="94">
                  <c:v>0.84842638820324046</c:v>
                </c:pt>
                <c:pt idx="95">
                  <c:v>0.87302622212772185</c:v>
                </c:pt>
                <c:pt idx="96">
                  <c:v>0.89763910312727668</c:v>
                </c:pt>
                <c:pt idx="97">
                  <c:v>0.92225735473499082</c:v>
                </c:pt>
                <c:pt idx="98">
                  <c:v>0.94687329495226125</c:v>
                </c:pt>
                <c:pt idx="99">
                  <c:v>0.97147923825691052</c:v>
                </c:pt>
                <c:pt idx="100">
                  <c:v>0.99606749759818902</c:v>
                </c:pt>
                <c:pt idx="101">
                  <c:v>1.020630386376346</c:v>
                </c:pt>
                <c:pt idx="102">
                  <c:v>1.0451602204043542</c:v>
                </c:pt>
                <c:pt idx="103">
                  <c:v>1.0696493198492534</c:v>
                </c:pt>
                <c:pt idx="104">
                  <c:v>1.0940900111504366</c:v>
                </c:pt>
                <c:pt idx="105">
                  <c:v>1.1184746289120386</c:v>
                </c:pt>
                <c:pt idx="106">
                  <c:v>1.1427955177664342</c:v>
                </c:pt>
                <c:pt idx="107">
                  <c:v>1.1670450342056251</c:v>
                </c:pt>
                <c:pt idx="108">
                  <c:v>1.1912155483770928</c:v>
                </c:pt>
                <c:pt idx="109">
                  <c:v>1.21529944584042</c:v>
                </c:pt>
                <c:pt idx="110">
                  <c:v>1.2392891292807222</c:v>
                </c:pt>
                <c:pt idx="111">
                  <c:v>1.2631770201745876</c:v>
                </c:pt>
                <c:pt idx="112">
                  <c:v>1.286955560403872</c:v>
                </c:pt>
                <c:pt idx="113">
                  <c:v>1.3106172138122973</c:v>
                </c:pt>
                <c:pt idx="114">
                  <c:v>1.3341544676993182</c:v>
                </c:pt>
                <c:pt idx="115">
                  <c:v>1.357559834245222</c:v>
                </c:pt>
                <c:pt idx="116">
                  <c:v>1.3808258518608472</c:v>
                </c:pt>
                <c:pt idx="117">
                  <c:v>1.4039450864546121</c:v>
                </c:pt>
                <c:pt idx="118">
                  <c:v>1.4269101326088298</c:v>
                </c:pt>
                <c:pt idx="119">
                  <c:v>1.4497136146564162</c:v>
                </c:pt>
                <c:pt idx="120">
                  <c:v>1.472348187648123</c:v>
                </c:pt>
                <c:pt idx="121">
                  <c:v>1.4948065381993543</c:v>
                </c:pt>
                <c:pt idx="122">
                  <c:v>1.5170813852043341</c:v>
                </c:pt>
                <c:pt idx="123">
                  <c:v>1.5391654804039963</c:v>
                </c:pt>
                <c:pt idx="124">
                  <c:v>1.5610516087923061</c:v>
                </c:pt>
                <c:pt idx="125">
                  <c:v>1.5827325888438517</c:v>
                </c:pt>
                <c:pt idx="126">
                  <c:v>1.6042012725433972</c:v>
                </c:pt>
                <c:pt idx="127">
                  <c:v>1.6254505451955907</c:v>
                </c:pt>
                <c:pt idx="128">
                  <c:v>1.6464733249901828</c:v>
                </c:pt>
                <c:pt idx="129">
                  <c:v>1.6672625622947805</c:v>
                </c:pt>
                <c:pt idx="130">
                  <c:v>1.6878112386433608</c:v>
                </c:pt>
                <c:pt idx="131">
                  <c:v>1.7081123653842847</c:v>
                </c:pt>
                <c:pt idx="132">
                  <c:v>1.7281589819464203</c:v>
                </c:pt>
                <c:pt idx="133">
                  <c:v>1.7479441536758993</c:v>
                </c:pt>
                <c:pt idx="134">
                  <c:v>1.7674609691889889</c:v>
                </c:pt>
                <c:pt idx="135">
                  <c:v>1.7867025371782581</c:v>
                </c:pt>
                <c:pt idx="136">
                  <c:v>1.8056619825994487</c:v>
                </c:pt>
                <c:pt idx="137">
                  <c:v>1.8243324421549394</c:v>
                </c:pt>
                <c:pt idx="138">
                  <c:v>1.8427070589760453</c:v>
                </c:pt>
                <c:pt idx="139">
                  <c:v>1.8607789763901921</c:v>
                </c:pt>
                <c:pt idx="140">
                  <c:v>1.8785413306396683</c:v>
                </c:pt>
                <c:pt idx="141">
                  <c:v>1.895987242395565</c:v>
                </c:pt>
                <c:pt idx="142">
                  <c:v>1.9131098068827759</c:v>
                </c:pt>
                <c:pt idx="143">
                  <c:v>1.9299020823984834</c:v>
                </c:pt>
                <c:pt idx="144">
                  <c:v>1.9463570769661716</c:v>
                </c:pt>
                <c:pt idx="145">
                  <c:v>1.96246773281803</c:v>
                </c:pt>
                <c:pt idx="146">
                  <c:v>1.9782269083387474</c:v>
                </c:pt>
                <c:pt idx="147">
                  <c:v>1.9936273570302274</c:v>
                </c:pt>
                <c:pt idx="148">
                  <c:v>2.008661702966378</c:v>
                </c:pt>
                <c:pt idx="149">
                  <c:v>2.0233224120952005</c:v>
                </c:pt>
                <c:pt idx="150">
                  <c:v>2.0376017586063004</c:v>
                </c:pt>
                <c:pt idx="151">
                  <c:v>2.0514917854078702</c:v>
                </c:pt>
                <c:pt idx="152">
                  <c:v>2.0649842575382924</c:v>
                </c:pt>
                <c:pt idx="153">
                  <c:v>2.0780706070605022</c:v>
                </c:pt>
                <c:pt idx="154">
                  <c:v>2.0907418676344505</c:v>
                </c:pt>
                <c:pt idx="155">
                  <c:v>2.1029885965106749</c:v>
                </c:pt>
                <c:pt idx="156">
                  <c:v>2.1148007811039347</c:v>
                </c:pt>
                <c:pt idx="157">
                  <c:v>2.1261677265458792</c:v>
                </c:pt>
                <c:pt idx="158">
                  <c:v>2.1370779196191365</c:v>
                </c:pt>
                <c:pt idx="159">
                  <c:v>2.1475188631568587</c:v>
                </c:pt>
                <c:pt idx="160">
                  <c:v>2.1574768732322012</c:v>
                </c:pt>
                <c:pt idx="161">
                  <c:v>2.1669368290906585</c:v>
                </c:pt>
                <c:pt idx="162">
                  <c:v>2.1758818625487422</c:v>
                </c:pt>
                <c:pt idx="163">
                  <c:v>2.1842929691354267</c:v>
                </c:pt>
                <c:pt idx="164">
                  <c:v>2.192148517055581</c:v>
                </c:pt>
                <c:pt idx="165">
                  <c:v>2.1994236213061713</c:v>
                </c:pt>
                <c:pt idx="166">
                  <c:v>2.2060893377525423</c:v>
                </c:pt>
                <c:pt idx="167">
                  <c:v>2.2121116137707202</c:v>
                </c:pt>
                <c:pt idx="168">
                  <c:v>2.2174499051673302</c:v>
                </c:pt>
                <c:pt idx="169">
                  <c:v>2.2220553286244344</c:v>
                </c:pt>
                <c:pt idx="170">
                  <c:v>2.2258681568125502</c:v>
                </c:pt>
                <c:pt idx="171">
                  <c:v>2.2288143658811208</c:v>
                </c:pt>
                <c:pt idx="172">
                  <c:v>2.2308007883942906</c:v>
                </c:pt>
                <c:pt idx="173">
                  <c:v>2.2317081659803328</c:v>
                </c:pt>
                <c:pt idx="174">
                  <c:v>2.2313809550201991</c:v>
                </c:pt>
                <c:pt idx="175">
                  <c:v>2.2296119606985183</c:v>
                </c:pt>
                <c:pt idx="176">
                  <c:v>2.2261184458710814</c:v>
                </c:pt>
                <c:pt idx="177">
                  <c:v>2.2205036119688519</c:v>
                </c:pt>
                <c:pt idx="178">
                  <c:v>2.2121917617663263</c:v>
                </c:pt>
                <c:pt idx="179">
                  <c:v>2.20031332915674</c:v>
                </c:pt>
                <c:pt idx="180">
                  <c:v>2.1834874538411393</c:v>
                </c:pt>
                <c:pt idx="181">
                  <c:v>2.1593756326321425</c:v>
                </c:pt>
                <c:pt idx="182">
                  <c:v>2.1236598339110366</c:v>
                </c:pt>
                <c:pt idx="183">
                  <c:v>2.0673123804494762</c:v>
                </c:pt>
              </c:numCache>
            </c:numRef>
          </c:xVal>
          <c:yVal>
            <c:numRef>
              <c:f>Calculation1!$AH$6:$AH$189</c:f>
              <c:numCache>
                <c:formatCode>General</c:formatCode>
                <c:ptCount val="184"/>
                <c:pt idx="0">
                  <c:v>2.3921287014097459</c:v>
                </c:pt>
                <c:pt idx="1">
                  <c:v>2.3956569202335523</c:v>
                </c:pt>
                <c:pt idx="2">
                  <c:v>2.3998965321712227</c:v>
                </c:pt>
                <c:pt idx="3">
                  <c:v>2.404847418026808</c:v>
                </c:pt>
                <c:pt idx="4">
                  <c:v>2.4105094386070043</c:v>
                </c:pt>
                <c:pt idx="5">
                  <c:v>2.4168824347250784</c:v>
                </c:pt>
                <c:pt idx="6">
                  <c:v>2.4239662272053479</c:v>
                </c:pt>
                <c:pt idx="7">
                  <c:v>2.4317606168882051</c:v>
                </c:pt>
                <c:pt idx="8">
                  <c:v>2.4402653846357332</c:v>
                </c:pt>
                <c:pt idx="9">
                  <c:v>2.4494802913378528</c:v>
                </c:pt>
                <c:pt idx="10">
                  <c:v>2.4594050779190582</c:v>
                </c:pt>
                <c:pt idx="11">
                  <c:v>2.4700394653456783</c:v>
                </c:pt>
                <c:pt idx="12">
                  <c:v>2.4813831546337539</c:v>
                </c:pt>
                <c:pt idx="13">
                  <c:v>2.523728030269563</c:v>
                </c:pt>
                <c:pt idx="14">
                  <c:v>2.5737414725195364</c:v>
                </c:pt>
                <c:pt idx="15">
                  <c:v>2.6314082468046749</c:v>
                </c:pt>
                <c:pt idx="16">
                  <c:v>2.6967107872669089</c:v>
                </c:pt>
                <c:pt idx="17">
                  <c:v>2.769629202119809</c:v>
                </c:pt>
                <c:pt idx="18">
                  <c:v>2.8501412797078309</c:v>
                </c:pt>
                <c:pt idx="19">
                  <c:v>2.9382224952722034</c:v>
                </c:pt>
                <c:pt idx="20">
                  <c:v>3.0338460184214142</c:v>
                </c:pt>
                <c:pt idx="21">
                  <c:v>3.1369827213039727</c:v>
                </c:pt>
                <c:pt idx="22">
                  <c:v>3.2476011874810808</c:v>
                </c:pt>
                <c:pt idx="23">
                  <c:v>3.3656677214963544</c:v>
                </c:pt>
                <c:pt idx="24">
                  <c:v>3.4911463591397975</c:v>
                </c:pt>
                <c:pt idx="25">
                  <c:v>3.6239988784028405</c:v>
                </c:pt>
                <c:pt idx="26">
                  <c:v>3.7641848111211473</c:v>
                </c:pt>
                <c:pt idx="27">
                  <c:v>3.9116614553016014</c:v>
                </c:pt>
                <c:pt idx="28">
                  <c:v>4.0663838881297458</c:v>
                </c:pt>
                <c:pt idx="29">
                  <c:v>4.2283049796537142</c:v>
                </c:pt>
                <c:pt idx="30">
                  <c:v>4.3973754071404585</c:v>
                </c:pt>
                <c:pt idx="31">
                  <c:v>4.5735436700999479</c:v>
                </c:pt>
                <c:pt idx="32">
                  <c:v>4.7567561059727019</c:v>
                </c:pt>
                <c:pt idx="33">
                  <c:v>4.9469569064759362</c:v>
                </c:pt>
                <c:pt idx="34">
                  <c:v>5.1440881346033009</c:v>
                </c:pt>
                <c:pt idx="35">
                  <c:v>5.3480897422730571</c:v>
                </c:pt>
                <c:pt idx="36">
                  <c:v>5.5588995886193047</c:v>
                </c:pt>
                <c:pt idx="37">
                  <c:v>5.7764534589206704</c:v>
                </c:pt>
                <c:pt idx="38">
                  <c:v>6.0006850841607857</c:v>
                </c:pt>
                <c:pt idx="39">
                  <c:v>6.2315261612144113</c:v>
                </c:pt>
                <c:pt idx="40">
                  <c:v>6.4689063736532759</c:v>
                </c:pt>
                <c:pt idx="41">
                  <c:v>6.7127534131651103</c:v>
                </c:pt>
                <c:pt idx="42">
                  <c:v>6.9629930015794841</c:v>
                </c:pt>
                <c:pt idx="43">
                  <c:v>7.2195489134936395</c:v>
                </c:pt>
                <c:pt idx="44">
                  <c:v>7.4823429994914967</c:v>
                </c:pt>
                <c:pt idx="45">
                  <c:v>7.7512952099487116</c:v>
                </c:pt>
                <c:pt idx="46">
                  <c:v>8.0263236194165906</c:v>
                </c:pt>
                <c:pt idx="47">
                  <c:v>8.3073444515773396</c:v>
                </c:pt>
                <c:pt idx="48">
                  <c:v>8.5942721047631743</c:v>
                </c:pt>
                <c:pt idx="49">
                  <c:v>8.8870191780314087</c:v>
                </c:pt>
                <c:pt idx="50">
                  <c:v>9.1854964977876179</c:v>
                </c:pt>
                <c:pt idx="51">
                  <c:v>9.4896131449487875</c:v>
                </c:pt>
                <c:pt idx="52">
                  <c:v>9.7992764826381524</c:v>
                </c:pt>
                <c:pt idx="53">
                  <c:v>10.114392184403272</c:v>
                </c:pt>
                <c:pt idx="54">
                  <c:v>10.4348642629488</c:v>
                </c:pt>
                <c:pt idx="55">
                  <c:v>10.76059509937512</c:v>
                </c:pt>
                <c:pt idx="56">
                  <c:v>11.091485472914037</c:v>
                </c:pt>
                <c:pt idx="57">
                  <c:v>11.427434591152362</c:v>
                </c:pt>
                <c:pt idx="58">
                  <c:v>11.768340120734271</c:v>
                </c:pt>
                <c:pt idx="59">
                  <c:v>12.114098218533025</c:v>
                </c:pt>
                <c:pt idx="60">
                  <c:v>12.4646035632826</c:v>
                </c:pt>
                <c:pt idx="61">
                  <c:v>12.819749387659563</c:v>
                </c:pt>
                <c:pt idx="62">
                  <c:v>13.179427510805436</c:v>
                </c:pt>
                <c:pt idx="63">
                  <c:v>13.543528371279626</c:v>
                </c:pt>
                <c:pt idx="64">
                  <c:v>13.911941060432909</c:v>
                </c:pt>
                <c:pt idx="65">
                  <c:v>14.28455335619128</c:v>
                </c:pt>
                <c:pt idx="66">
                  <c:v>14.661251757239864</c:v>
                </c:pt>
                <c:pt idx="67">
                  <c:v>15.041921517596551</c:v>
                </c:pt>
                <c:pt idx="68">
                  <c:v>15.426446681564705</c:v>
                </c:pt>
                <c:pt idx="69">
                  <c:v>15.814710119054402</c:v>
                </c:pt>
                <c:pt idx="70">
                  <c:v>16.206593561261389</c:v>
                </c:pt>
                <c:pt idx="71">
                  <c:v>16.601977636692908</c:v>
                </c:pt>
                <c:pt idx="72">
                  <c:v>17.000741907529417</c:v>
                </c:pt>
                <c:pt idx="73">
                  <c:v>17.402764906311091</c:v>
                </c:pt>
                <c:pt idx="74">
                  <c:v>17.807924172938023</c:v>
                </c:pt>
                <c:pt idx="75">
                  <c:v>18.216096291972747</c:v>
                </c:pt>
                <c:pt idx="76">
                  <c:v>18.627156930233731</c:v>
                </c:pt>
                <c:pt idx="77">
                  <c:v>19.040980874668534</c:v>
                </c:pt>
                <c:pt idx="78">
                  <c:v>19.457442070494885</c:v>
                </c:pt>
                <c:pt idx="79">
                  <c:v>19.876413659598178</c:v>
                </c:pt>
                <c:pt idx="80">
                  <c:v>20.297768019173709</c:v>
                </c:pt>
                <c:pt idx="81">
                  <c:v>20.721376800601796</c:v>
                </c:pt>
                <c:pt idx="82">
                  <c:v>21.147110968544023</c:v>
                </c:pt>
                <c:pt idx="83">
                  <c:v>21.574840840248655</c:v>
                </c:pt>
                <c:pt idx="84">
                  <c:v>22.004436125053275</c:v>
                </c:pt>
                <c:pt idx="85">
                  <c:v>22.435765964072523</c:v>
                </c:pt>
                <c:pt idx="86">
                  <c:v>22.868698970059064</c:v>
                </c:pt>
                <c:pt idx="87">
                  <c:v>23.303103267425357</c:v>
                </c:pt>
                <c:pt idx="88">
                  <c:v>23.73884653241425</c:v>
                </c:pt>
                <c:pt idx="89">
                  <c:v>24.175796033406087</c:v>
                </c:pt>
                <c:pt idx="90">
                  <c:v>24.613818671350057</c:v>
                </c:pt>
                <c:pt idx="91">
                  <c:v>25.052781020307403</c:v>
                </c:pt>
                <c:pt idx="92">
                  <c:v>25.492549368094313</c:v>
                </c:pt>
                <c:pt idx="93">
                  <c:v>25.932989757011917</c:v>
                </c:pt>
                <c:pt idx="94">
                  <c:v>26.37396802465112</c:v>
                </c:pt>
                <c:pt idx="95">
                  <c:v>26.815349844759741</c:v>
                </c:pt>
                <c:pt idx="96">
                  <c:v>27.257000768159614</c:v>
                </c:pt>
                <c:pt idx="97">
                  <c:v>27.698786263701095</c:v>
                </c:pt>
                <c:pt idx="98">
                  <c:v>28.140571759242576</c:v>
                </c:pt>
                <c:pt idx="99">
                  <c:v>28.582222682642442</c:v>
                </c:pt>
                <c:pt idx="100">
                  <c:v>29.023604502751059</c:v>
                </c:pt>
                <c:pt idx="101">
                  <c:v>29.464582770390269</c:v>
                </c:pt>
                <c:pt idx="102">
                  <c:v>29.905023159307881</c:v>
                </c:pt>
                <c:pt idx="103">
                  <c:v>30.344791507094783</c:v>
                </c:pt>
                <c:pt idx="104">
                  <c:v>30.78375385605213</c:v>
                </c:pt>
                <c:pt idx="105">
                  <c:v>31.221776493996092</c:v>
                </c:pt>
                <c:pt idx="106">
                  <c:v>31.658725994987943</c:v>
                </c:pt>
                <c:pt idx="107">
                  <c:v>32.094469259976833</c:v>
                </c:pt>
                <c:pt idx="108">
                  <c:v>32.528873557343125</c:v>
                </c:pt>
                <c:pt idx="109">
                  <c:v>32.96180656332966</c:v>
                </c:pt>
                <c:pt idx="110">
                  <c:v>33.393136402348915</c:v>
                </c:pt>
                <c:pt idx="111">
                  <c:v>33.822731687153535</c:v>
                </c:pt>
                <c:pt idx="112">
                  <c:v>34.25046155885817</c:v>
                </c:pt>
                <c:pt idx="113">
                  <c:v>34.676195726800394</c:v>
                </c:pt>
                <c:pt idx="114">
                  <c:v>35.09980450822848</c:v>
                </c:pt>
                <c:pt idx="115">
                  <c:v>35.521158867804004</c:v>
                </c:pt>
                <c:pt idx="116">
                  <c:v>35.940130456907298</c:v>
                </c:pt>
                <c:pt idx="117">
                  <c:v>36.356591652733655</c:v>
                </c:pt>
                <c:pt idx="118">
                  <c:v>36.770415597168459</c:v>
                </c:pt>
                <c:pt idx="119">
                  <c:v>37.181476235429443</c:v>
                </c:pt>
                <c:pt idx="120">
                  <c:v>37.58964835446416</c:v>
                </c:pt>
                <c:pt idx="121">
                  <c:v>37.994807621091091</c:v>
                </c:pt>
                <c:pt idx="122">
                  <c:v>38.396830619872773</c:v>
                </c:pt>
                <c:pt idx="123">
                  <c:v>38.795594890709282</c:v>
                </c:pt>
                <c:pt idx="124">
                  <c:v>39.190978966140797</c:v>
                </c:pt>
                <c:pt idx="125">
                  <c:v>39.582862408347779</c:v>
                </c:pt>
                <c:pt idx="126">
                  <c:v>39.971125845837477</c:v>
                </c:pt>
                <c:pt idx="127">
                  <c:v>40.355651009805634</c:v>
                </c:pt>
                <c:pt idx="128">
                  <c:v>40.736320770162322</c:v>
                </c:pt>
                <c:pt idx="129">
                  <c:v>41.113019171210908</c:v>
                </c:pt>
                <c:pt idx="130">
                  <c:v>41.485631466969281</c:v>
                </c:pt>
                <c:pt idx="131">
                  <c:v>41.854044156122562</c:v>
                </c:pt>
                <c:pt idx="132">
                  <c:v>42.21814501659675</c:v>
                </c:pt>
                <c:pt idx="133">
                  <c:v>42.577823139742627</c:v>
                </c:pt>
                <c:pt idx="134">
                  <c:v>42.932968964119596</c:v>
                </c:pt>
                <c:pt idx="135">
                  <c:v>43.283474308869167</c:v>
                </c:pt>
                <c:pt idx="136">
                  <c:v>43.62923240666791</c:v>
                </c:pt>
                <c:pt idx="137">
                  <c:v>43.970137936249827</c:v>
                </c:pt>
                <c:pt idx="138">
                  <c:v>44.30608705448816</c:v>
                </c:pt>
                <c:pt idx="139">
                  <c:v>44.636977428027066</c:v>
                </c:pt>
                <c:pt idx="140">
                  <c:v>44.962708264453383</c:v>
                </c:pt>
                <c:pt idx="141">
                  <c:v>45.283180342998911</c:v>
                </c:pt>
                <c:pt idx="142">
                  <c:v>45.598296044764034</c:v>
                </c:pt>
                <c:pt idx="143">
                  <c:v>45.907959382453406</c:v>
                </c:pt>
                <c:pt idx="144">
                  <c:v>46.212076029614572</c:v>
                </c:pt>
                <c:pt idx="145">
                  <c:v>46.510553349370774</c:v>
                </c:pt>
                <c:pt idx="146">
                  <c:v>46.803300422639012</c:v>
                </c:pt>
                <c:pt idx="147">
                  <c:v>47.090228075824847</c:v>
                </c:pt>
                <c:pt idx="148">
                  <c:v>47.371248907985596</c:v>
                </c:pt>
                <c:pt idx="149">
                  <c:v>47.646277317453475</c:v>
                </c:pt>
                <c:pt idx="150">
                  <c:v>47.915229527910697</c:v>
                </c:pt>
                <c:pt idx="151">
                  <c:v>48.17802361390855</c:v>
                </c:pt>
                <c:pt idx="152">
                  <c:v>48.434579525822699</c:v>
                </c:pt>
                <c:pt idx="153">
                  <c:v>48.684819114237079</c:v>
                </c:pt>
                <c:pt idx="154">
                  <c:v>48.928666153748921</c:v>
                </c:pt>
                <c:pt idx="155">
                  <c:v>49.166046366187778</c:v>
                </c:pt>
                <c:pt idx="156">
                  <c:v>49.396887443241404</c:v>
                </c:pt>
                <c:pt idx="157">
                  <c:v>49.621119068481519</c:v>
                </c:pt>
                <c:pt idx="158">
                  <c:v>49.838672938782885</c:v>
                </c:pt>
                <c:pt idx="159">
                  <c:v>50.049482785129129</c:v>
                </c:pt>
                <c:pt idx="160">
                  <c:v>50.253484392798882</c:v>
                </c:pt>
                <c:pt idx="161">
                  <c:v>50.450615620926257</c:v>
                </c:pt>
                <c:pt idx="162">
                  <c:v>50.640816421429491</c:v>
                </c:pt>
                <c:pt idx="163">
                  <c:v>50.824028857302238</c:v>
                </c:pt>
                <c:pt idx="164">
                  <c:v>51.000197120261731</c:v>
                </c:pt>
                <c:pt idx="165">
                  <c:v>51.169267547748476</c:v>
                </c:pt>
                <c:pt idx="166">
                  <c:v>51.33118863927244</c:v>
                </c:pt>
                <c:pt idx="167">
                  <c:v>51.485911072100585</c:v>
                </c:pt>
                <c:pt idx="168">
                  <c:v>51.633387716281035</c:v>
                </c:pt>
                <c:pt idx="169">
                  <c:v>51.773573648999346</c:v>
                </c:pt>
                <c:pt idx="170">
                  <c:v>51.906426168262392</c:v>
                </c:pt>
                <c:pt idx="171">
                  <c:v>52.031904805905832</c:v>
                </c:pt>
                <c:pt idx="172">
                  <c:v>52.149971339921109</c:v>
                </c:pt>
                <c:pt idx="173">
                  <c:v>52.260589806098217</c:v>
                </c:pt>
                <c:pt idx="174">
                  <c:v>52.363726508980776</c:v>
                </c:pt>
                <c:pt idx="175">
                  <c:v>52.45935003212999</c:v>
                </c:pt>
                <c:pt idx="176">
                  <c:v>52.547431247694362</c:v>
                </c:pt>
                <c:pt idx="177">
                  <c:v>52.627943325282381</c:v>
                </c:pt>
                <c:pt idx="178">
                  <c:v>52.700861740135281</c:v>
                </c:pt>
                <c:pt idx="179">
                  <c:v>52.766164280597508</c:v>
                </c:pt>
                <c:pt idx="180">
                  <c:v>52.823831054882653</c:v>
                </c:pt>
                <c:pt idx="181">
                  <c:v>52.873844497132623</c:v>
                </c:pt>
                <c:pt idx="182">
                  <c:v>52.916189372768436</c:v>
                </c:pt>
                <c:pt idx="183">
                  <c:v>52.950852783130749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15F-41C2-9FA8-142670CA723C}"/>
            </c:ext>
          </c:extLst>
        </c:ser>
        <c:ser>
          <c:idx val="3"/>
          <c:order val="3"/>
          <c:tx>
            <c:strRef>
              <c:f>Calculation1!$AK$5</c:f>
              <c:strCache>
                <c:ptCount val="1"/>
                <c:pt idx="0">
                  <c:v>z(Ex3)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-0.31914345460360116</c:v>
                </c:pt>
                <c:pt idx="2">
                  <c:v>-0.35686392742037143</c:v>
                </c:pt>
                <c:pt idx="3">
                  <c:v>-0.37860660171549931</c:v>
                </c:pt>
                <c:pt idx="4">
                  <c:v>-0.39344102534277764</c:v>
                </c:pt>
                <c:pt idx="5">
                  <c:v>-0.40434208850562953</c:v>
                </c:pt>
                <c:pt idx="6">
                  <c:v>-0.41271118723792621</c:v>
                </c:pt>
                <c:pt idx="7">
                  <c:v>-0.41932534925529957</c:v>
                </c:pt>
                <c:pt idx="8">
                  <c:v>-0.42465941520642869</c:v>
                </c:pt>
                <c:pt idx="9">
                  <c:v>-0.4290233892328939</c:v>
                </c:pt>
                <c:pt idx="10">
                  <c:v>-0.43262972678893014</c:v>
                </c:pt>
                <c:pt idx="11">
                  <c:v>-0.43562959613312546</c:v>
                </c:pt>
                <c:pt idx="12">
                  <c:v>-0.43813384071742578</c:v>
                </c:pt>
                <c:pt idx="13">
                  <c:v>-0.44378559238342591</c:v>
                </c:pt>
                <c:pt idx="14">
                  <c:v>-0.44667667945433531</c:v>
                </c:pt>
                <c:pt idx="15">
                  <c:v>-0.44770864451402198</c:v>
                </c:pt>
                <c:pt idx="16">
                  <c:v>-0.44737010251807019</c:v>
                </c:pt>
                <c:pt idx="17">
                  <c:v>-0.44594998433037908</c:v>
                </c:pt>
                <c:pt idx="18">
                  <c:v>-0.44363066432816511</c:v>
                </c:pt>
                <c:pt idx="19">
                  <c:v>-0.44053331994089179</c:v>
                </c:pt>
                <c:pt idx="20">
                  <c:v>-0.43674191504506976</c:v>
                </c:pt>
                <c:pt idx="21">
                  <c:v>-0.43231672450408615</c:v>
                </c:pt>
                <c:pt idx="22">
                  <c:v>-0.42730236847619718</c:v>
                </c:pt>
                <c:pt idx="23">
                  <c:v>-0.42173279530408125</c:v>
                </c:pt>
                <c:pt idx="24">
                  <c:v>-0.41563448608565673</c:v>
                </c:pt>
                <c:pt idx="25">
                  <c:v>-0.40902858048003532</c:v>
                </c:pt>
                <c:pt idx="26">
                  <c:v>-0.40193232522555478</c:v>
                </c:pt>
                <c:pt idx="27">
                  <c:v>-0.39436008455364691</c:v>
                </c:pt>
                <c:pt idx="28">
                  <c:v>-0.38632405970333961</c:v>
                </c:pt>
                <c:pt idx="29">
                  <c:v>-0.37783481075797365</c:v>
                </c:pt>
                <c:pt idx="30">
                  <c:v>-0.36890164135245523</c:v>
                </c:pt>
                <c:pt idx="31">
                  <c:v>-0.35953288647631149</c:v>
                </c:pt>
                <c:pt idx="32">
                  <c:v>-0.34973613064418818</c:v>
                </c:pt>
                <c:pt idx="33">
                  <c:v>-0.33951837526551981</c:v>
                </c:pt>
                <c:pt idx="34">
                  <c:v>-0.32888616843563478</c:v>
                </c:pt>
                <c:pt idx="35">
                  <c:v>-0.31784570657426348</c:v>
                </c:pt>
                <c:pt idx="36">
                  <c:v>-0.30640291472538767</c:v>
                </c:pt>
                <c:pt idx="37">
                  <c:v>-0.29456351050773821</c:v>
                </c:pt>
                <c:pt idx="38">
                  <c:v>-0.28233305541270254</c:v>
                </c:pt>
                <c:pt idx="39">
                  <c:v>-0.26971699621892553</c:v>
                </c:pt>
                <c:pt idx="40">
                  <c:v>-0.25672069861932789</c:v>
                </c:pt>
                <c:pt idx="41">
                  <c:v>-0.24334947466166509</c:v>
                </c:pt>
                <c:pt idx="42">
                  <c:v>-0.22960860523677779</c:v>
                </c:pt>
                <c:pt idx="43">
                  <c:v>-0.21550335857373493</c:v>
                </c:pt>
                <c:pt idx="44">
                  <c:v>-0.20103900549322598</c:v>
                </c:pt>
                <c:pt idx="45">
                  <c:v>-0.18622083201207443</c:v>
                </c:pt>
                <c:pt idx="46">
                  <c:v>-0.17105414976993047</c:v>
                </c:pt>
                <c:pt idx="47">
                  <c:v>-0.15554430465488914</c:v>
                </c:pt>
                <c:pt idx="48">
                  <c:v>-0.13969668393118934</c:v>
                </c:pt>
                <c:pt idx="49">
                  <c:v>-0.12351672211440383</c:v>
                </c:pt>
                <c:pt idx="50">
                  <c:v>-0.10700990579387355</c:v>
                </c:pt>
                <c:pt idx="51">
                  <c:v>-9.0181777565854451E-2</c:v>
                </c:pt>
                <c:pt idx="52">
                  <c:v>-7.3037939211834879E-2</c:v>
                </c:pt>
                <c:pt idx="53">
                  <c:v>-5.5584054233151374E-2</c:v>
                </c:pt>
                <c:pt idx="54">
                  <c:v>-3.7825849834193744E-2</c:v>
                </c:pt>
                <c:pt idx="55">
                  <c:v>-1.9769118431176534E-2</c:v>
                </c:pt>
                <c:pt idx="56">
                  <c:v>-1.419718750968979E-3</c:v>
                </c:pt>
                <c:pt idx="57">
                  <c:v>1.7216423425750228E-2</c:v>
                </c:pt>
                <c:pt idx="58">
                  <c:v>3.6133314831184378E-2</c:v>
                </c:pt>
                <c:pt idx="59">
                  <c:v>5.5324894548071941E-2</c:v>
                </c:pt>
                <c:pt idx="60">
                  <c:v>7.4785034085204857E-2</c:v>
                </c:pt>
                <c:pt idx="61">
                  <c:v>9.4507537662516419E-2</c:v>
                </c:pt>
                <c:pt idx="62">
                  <c:v>0.11448614268146615</c:v>
                </c:pt>
                <c:pt idx="63">
                  <c:v>0.13471452035981657</c:v>
                </c:pt>
                <c:pt idx="64">
                  <c:v>0.1551862765127352</c:v>
                </c:pt>
                <c:pt idx="65">
                  <c:v>0.1758949524645434</c:v>
                </c:pt>
                <c:pt idx="66">
                  <c:v>0.19683402607746253</c:v>
                </c:pt>
                <c:pt idx="67">
                  <c:v>0.21799691288542603</c:v>
                </c:pt>
                <c:pt idx="68">
                  <c:v>0.23937696732248534</c:v>
                </c:pt>
                <c:pt idx="69">
                  <c:v>0.26096748403658876</c:v>
                </c:pt>
                <c:pt idx="70">
                  <c:v>0.28276169928058081</c:v>
                </c:pt>
                <c:pt idx="71">
                  <c:v>0.30475279237317693</c:v>
                </c:pt>
                <c:pt idx="72">
                  <c:v>0.32693388722346201</c:v>
                </c:pt>
                <c:pt idx="73">
                  <c:v>0.34929805391313007</c:v>
                </c:pt>
                <c:pt idx="74">
                  <c:v>0.37183831033126813</c:v>
                </c:pt>
                <c:pt idx="75">
                  <c:v>0.39454762385698833</c:v>
                </c:pt>
                <c:pt idx="76">
                  <c:v>0.41741891308563911</c:v>
                </c:pt>
                <c:pt idx="77">
                  <c:v>0.44044504959472025</c:v>
                </c:pt>
                <c:pt idx="78">
                  <c:v>0.46361885974591938</c:v>
                </c:pt>
                <c:pt idx="79">
                  <c:v>0.48693312651999943</c:v>
                </c:pt>
                <c:pt idx="80">
                  <c:v>0.51038059138148406</c:v>
                </c:pt>
                <c:pt idx="81">
                  <c:v>0.53395395617031138</c:v>
                </c:pt>
                <c:pt idx="82">
                  <c:v>0.55764588501779333</c:v>
                </c:pt>
                <c:pt idx="83">
                  <c:v>0.58144900628438334</c:v>
                </c:pt>
                <c:pt idx="84">
                  <c:v>0.60535591451687643</c:v>
                </c:pt>
                <c:pt idx="85">
                  <c:v>0.62935917242277628</c:v>
                </c:pt>
                <c:pt idx="86">
                  <c:v>0.65345131285966962</c:v>
                </c:pt>
                <c:pt idx="87">
                  <c:v>0.67762484083749897</c:v>
                </c:pt>
                <c:pt idx="88">
                  <c:v>0.70187223553171296</c:v>
                </c:pt>
                <c:pt idx="89">
                  <c:v>0.72618595230530214</c:v>
                </c:pt>
                <c:pt idx="90">
                  <c:v>0.75055842473777246</c:v>
                </c:pt>
                <c:pt idx="91">
                  <c:v>0.77498206665912051</c:v>
                </c:pt>
                <c:pt idx="92">
                  <c:v>0.79944927418690503</c:v>
                </c:pt>
                <c:pt idx="93">
                  <c:v>0.82395242776448874</c:v>
                </c:pt>
                <c:pt idx="94">
                  <c:v>0.84848389419852588</c:v>
                </c:pt>
                <c:pt idx="95">
                  <c:v>0.87303602869374686</c:v>
                </c:pt>
                <c:pt idx="96">
                  <c:v>0.89760117688306307</c:v>
                </c:pt>
                <c:pt idx="97">
                  <c:v>0.92217167685096524</c:v>
                </c:pt>
                <c:pt idx="98">
                  <c:v>0.94673986114814468</c:v>
                </c:pt>
                <c:pt idx="99">
                  <c:v>0.97129805879518738</c:v>
                </c:pt>
                <c:pt idx="100">
                  <c:v>0.99583859727313373</c:v>
                </c:pt>
                <c:pt idx="101">
                  <c:v>1.0203538044985794</c:v>
                </c:pt>
                <c:pt idx="102">
                  <c:v>1.0448360107809143</c:v>
                </c:pt>
                <c:pt idx="103">
                  <c:v>1.0692775507591525</c:v>
                </c:pt>
                <c:pt idx="104">
                  <c:v>1.0936707653156903</c:v>
                </c:pt>
                <c:pt idx="105">
                  <c:v>1.1180080034641418</c:v>
                </c:pt>
                <c:pt idx="106">
                  <c:v>1.1422816242082696</c:v>
                </c:pt>
                <c:pt idx="107">
                  <c:v>1.1664839983687816</c:v>
                </c:pt>
                <c:pt idx="108">
                  <c:v>1.1906075103745726</c:v>
                </c:pt>
                <c:pt idx="109">
                  <c:v>1.2146445600147218</c:v>
                </c:pt>
                <c:pt idx="110">
                  <c:v>1.238587564147273</c:v>
                </c:pt>
                <c:pt idx="111">
                  <c:v>1.2624289583605028</c:v>
                </c:pt>
                <c:pt idx="112">
                  <c:v>1.2861611985820296</c:v>
                </c:pt>
                <c:pt idx="113">
                  <c:v>1.3097767626306875</c:v>
                </c:pt>
                <c:pt idx="114">
                  <c:v>1.3332681517056579</c:v>
                </c:pt>
                <c:pt idx="115">
                  <c:v>1.3566278918067964</c:v>
                </c:pt>
                <c:pt idx="116">
                  <c:v>1.3798485350795509</c:v>
                </c:pt>
                <c:pt idx="117">
                  <c:v>1.4029226610771555</c:v>
                </c:pt>
                <c:pt idx="118">
                  <c:v>1.4258428779320729</c:v>
                </c:pt>
                <c:pt idx="119">
                  <c:v>1.4486018234277844</c:v>
                </c:pt>
                <c:pt idx="120">
                  <c:v>1.4711921659610638</c:v>
                </c:pt>
                <c:pt idx="121">
                  <c:v>1.4936066053837702</c:v>
                </c:pt>
                <c:pt idx="122">
                  <c:v>1.5158378737119438</c:v>
                </c:pt>
                <c:pt idx="123">
                  <c:v>1.5378787356885404</c:v>
                </c:pt>
                <c:pt idx="124">
                  <c:v>1.5597219891845298</c:v>
                </c:pt>
                <c:pt idx="125">
                  <c:v>1.5813604654211704</c:v>
                </c:pt>
                <c:pt idx="126">
                  <c:v>1.6027870289941406</c:v>
                </c:pt>
                <c:pt idx="127">
                  <c:v>1.6239945776777116</c:v>
                </c:pt>
                <c:pt idx="128">
                  <c:v>1.6449760419842978</c:v>
                </c:pt>
                <c:pt idx="129">
                  <c:v>1.6657243844513883</c:v>
                </c:pt>
                <c:pt idx="130">
                  <c:v>1.6862325986240621</c:v>
                </c:pt>
                <c:pt idx="131">
                  <c:v>1.7064937076968125</c:v>
                </c:pt>
                <c:pt idx="132">
                  <c:v>1.7265007627732394</c:v>
                </c:pt>
                <c:pt idx="133">
                  <c:v>1.7462468406961225</c:v>
                </c:pt>
                <c:pt idx="134">
                  <c:v>1.7657250413933052</c:v>
                </c:pt>
                <c:pt idx="135">
                  <c:v>1.7849284846765219</c:v>
                </c:pt>
                <c:pt idx="136">
                  <c:v>1.8038503064205367</c:v>
                </c:pt>
                <c:pt idx="137">
                  <c:v>1.8224836540384119</c:v>
                </c:pt>
                <c:pt idx="138">
                  <c:v>1.8408216811550746</c:v>
                </c:pt>
                <c:pt idx="139">
                  <c:v>1.8588575413651465</c:v>
                </c:pt>
                <c:pt idx="140">
                  <c:v>1.8765843809416336</c:v>
                </c:pt>
                <c:pt idx="141">
                  <c:v>1.8939953303389738</c:v>
                </c:pt>
                <c:pt idx="142">
                  <c:v>1.9110834943061707</c:v>
                </c:pt>
                <c:pt idx="143">
                  <c:v>1.9278419403922915</c:v>
                </c:pt>
                <c:pt idx="144">
                  <c:v>1.9442636855861517</c:v>
                </c:pt>
                <c:pt idx="145">
                  <c:v>1.960341680782852</c:v>
                </c:pt>
                <c:pt idx="146">
                  <c:v>1.9760687927098606</c:v>
                </c:pt>
                <c:pt idx="147">
                  <c:v>1.9914377828718606</c:v>
                </c:pt>
                <c:pt idx="148">
                  <c:v>2.0064412829830913</c:v>
                </c:pt>
                <c:pt idx="149">
                  <c:v>2.0210717662439559</c:v>
                </c:pt>
                <c:pt idx="150">
                  <c:v>2.0353215136793796</c:v>
                </c:pt>
                <c:pt idx="151">
                  <c:v>2.0491825745822734</c:v>
                </c:pt>
                <c:pt idx="152">
                  <c:v>2.0626467198863367</c:v>
                </c:pt>
                <c:pt idx="153">
                  <c:v>2.0757053870152298</c:v>
                </c:pt>
                <c:pt idx="154">
                  <c:v>2.0883496144020679</c:v>
                </c:pt>
                <c:pt idx="155">
                  <c:v>2.1005699634205066</c:v>
                </c:pt>
                <c:pt idx="156">
                  <c:v>2.1123564248841653</c:v>
                </c:pt>
                <c:pt idx="157">
                  <c:v>2.1236983065105783</c:v>
                </c:pt>
                <c:pt idx="158">
                  <c:v>2.1345840967484611</c:v>
                </c:pt>
                <c:pt idx="159">
                  <c:v>2.1450012990477125</c:v>
                </c:pt>
                <c:pt idx="160">
                  <c:v>2.1549362288905725</c:v>
                </c:pt>
                <c:pt idx="161">
                  <c:v>2.1643737635289533</c:v>
                </c:pt>
                <c:pt idx="162">
                  <c:v>2.1732970311408448</c:v>
                </c:pt>
                <c:pt idx="163">
                  <c:v>2.1816870216680897</c:v>
                </c:pt>
                <c:pt idx="164">
                  <c:v>2.1895220953954793</c:v>
                </c:pt>
                <c:pt idx="165">
                  <c:v>2.1967773565754891</c:v>
                </c:pt>
                <c:pt idx="166">
                  <c:v>2.2034238468690237</c:v>
                </c:pt>
                <c:pt idx="167">
                  <c:v>2.209427495155829</c:v>
                </c:pt>
                <c:pt idx="168">
                  <c:v>2.2147477333508876</c:v>
                </c:pt>
                <c:pt idx="169">
                  <c:v>2.2193356473637973</c:v>
                </c:pt>
                <c:pt idx="170">
                  <c:v>2.2231314701794385</c:v>
                </c:pt>
                <c:pt idx="171">
                  <c:v>2.2260611265169512</c:v>
                </c:pt>
                <c:pt idx="172">
                  <c:v>2.2280313817394144</c:v>
                </c:pt>
                <c:pt idx="173">
                  <c:v>2.2289228886446391</c:v>
                </c:pt>
                <c:pt idx="174">
                  <c:v>2.2285799843998464</c:v>
                </c:pt>
                <c:pt idx="175">
                  <c:v>2.2267953111061933</c:v>
                </c:pt>
                <c:pt idx="176">
                  <c:v>2.2232859031301473</c:v>
                </c:pt>
                <c:pt idx="177">
                  <c:v>2.2176546321202726</c:v>
                </c:pt>
                <c:pt idx="178">
                  <c:v>2.2093253068126439</c:v>
                </c:pt>
                <c:pt idx="179">
                  <c:v>2.19742758508362</c:v>
                </c:pt>
                <c:pt idx="180">
                  <c:v>2.1805793100399038</c:v>
                </c:pt>
                <c:pt idx="181">
                  <c:v>2.1564396237237364</c:v>
                </c:pt>
                <c:pt idx="182">
                  <c:v>2.1206856803554199</c:v>
                </c:pt>
                <c:pt idx="183">
                  <c:v>2.0642780007249026</c:v>
                </c:pt>
              </c:numCache>
            </c:numRef>
          </c:xVal>
          <c:yVal>
            <c:numRef>
              <c:f>Calculation1!$AJ$6:$AJ$189</c:f>
              <c:numCache>
                <c:formatCode>General</c:formatCode>
                <c:ptCount val="184"/>
                <c:pt idx="0">
                  <c:v>2.3663982498694409</c:v>
                </c:pt>
                <c:pt idx="1">
                  <c:v>2.3699196802869906</c:v>
                </c:pt>
                <c:pt idx="2">
                  <c:v>2.3741511350752269</c:v>
                </c:pt>
                <c:pt idx="3">
                  <c:v>2.3790924952675319</c:v>
                </c:pt>
                <c:pt idx="4">
                  <c:v>2.3847436219384122</c:v>
                </c:pt>
                <c:pt idx="5">
                  <c:v>2.3911043562074177</c:v>
                </c:pt>
                <c:pt idx="6">
                  <c:v>2.3981745192436037</c:v>
                </c:pt>
                <c:pt idx="7">
                  <c:v>2.4059539122705544</c:v>
                </c:pt>
                <c:pt idx="8">
                  <c:v>2.4144423165719822</c:v>
                </c:pt>
                <c:pt idx="9">
                  <c:v>2.4236394934978591</c:v>
                </c:pt>
                <c:pt idx="10">
                  <c:v>2.43354518447115</c:v>
                </c:pt>
                <c:pt idx="11">
                  <c:v>2.4441591109950593</c:v>
                </c:pt>
                <c:pt idx="12">
                  <c:v>2.4554809746608761</c:v>
                </c:pt>
                <c:pt idx="13">
                  <c:v>2.497744377396927</c:v>
                </c:pt>
                <c:pt idx="14">
                  <c:v>2.5476615921788586</c:v>
                </c:pt>
                <c:pt idx="15">
                  <c:v>2.6052174137394921</c:v>
                </c:pt>
                <c:pt idx="16">
                  <c:v>2.670394310018029</c:v>
                </c:pt>
                <c:pt idx="17">
                  <c:v>2.743172427500479</c:v>
                </c:pt>
                <c:pt idx="18">
                  <c:v>2.8235295972672318</c:v>
                </c:pt>
                <c:pt idx="19">
                  <c:v>2.9114413417459488</c:v>
                </c:pt>
                <c:pt idx="20">
                  <c:v>3.0068808821676356</c:v>
                </c:pt>
                <c:pt idx="21">
                  <c:v>3.109819146723737</c:v>
                </c:pt>
                <c:pt idx="22">
                  <c:v>3.2202247794216881</c:v>
                </c:pt>
                <c:pt idx="23">
                  <c:v>3.3380641496362387</c:v>
                </c:pt>
                <c:pt idx="24">
                  <c:v>3.4633013623536932</c:v>
                </c:pt>
                <c:pt idx="25">
                  <c:v>3.5958982691058523</c:v>
                </c:pt>
                <c:pt idx="26">
                  <c:v>3.7358144795904202</c:v>
                </c:pt>
                <c:pt idx="27">
                  <c:v>3.8830073739742978</c:v>
                </c:pt>
                <c:pt idx="28">
                  <c:v>4.037432115875955</c:v>
                </c:pt>
                <c:pt idx="29">
                  <c:v>4.1990416660230672</c:v>
                </c:pt>
                <c:pt idx="30">
                  <c:v>4.367786796581111</c:v>
                </c:pt>
                <c:pt idx="31">
                  <c:v>4.5436161061486509</c:v>
                </c:pt>
                <c:pt idx="32">
                  <c:v>4.7264760354146915</c:v>
                </c:pt>
                <c:pt idx="33">
                  <c:v>4.9163108834733755</c:v>
                </c:pt>
                <c:pt idx="34">
                  <c:v>5.1130628247910117</c:v>
                </c:pt>
                <c:pt idx="35">
                  <c:v>5.3166719268203018</c:v>
                </c:pt>
                <c:pt idx="36">
                  <c:v>5.5270761682563574</c:v>
                </c:pt>
                <c:pt idx="37">
                  <c:v>5.7442114579290013</c:v>
                </c:pt>
                <c:pt idx="38">
                  <c:v>5.9680116543255721</c:v>
                </c:pt>
                <c:pt idx="39">
                  <c:v>6.1984085857382389</c:v>
                </c:pt>
                <c:pt idx="40">
                  <c:v>6.4353320710297908</c:v>
                </c:pt>
                <c:pt idx="41">
                  <c:v>6.6787099410114763</c:v>
                </c:pt>
                <c:pt idx="42">
                  <c:v>6.9284680604264501</c:v>
                </c:pt>
                <c:pt idx="43">
                  <c:v>7.1845303505320715</c:v>
                </c:pt>
                <c:pt idx="44">
                  <c:v>7.4468188122742482</c:v>
                </c:pt>
                <c:pt idx="45">
                  <c:v>7.7152535500466826</c:v>
                </c:pt>
                <c:pt idx="46">
                  <c:v>7.9897527960278651</c:v>
                </c:pt>
                <c:pt idx="47">
                  <c:v>8.270232935088341</c:v>
                </c:pt>
                <c:pt idx="48">
                  <c:v>8.5566085302606751</c:v>
                </c:pt>
                <c:pt idx="49">
                  <c:v>8.8487923487643947</c:v>
                </c:pt>
                <c:pt idx="50">
                  <c:v>9.1466953885779354</c:v>
                </c:pt>
                <c:pt idx="51">
                  <c:v>9.4502269055495276</c:v>
                </c:pt>
                <c:pt idx="52">
                  <c:v>9.7592944410387119</c:v>
                </c:pt>
                <c:pt idx="53">
                  <c:v>10.073803850080182</c:v>
                </c:pt>
                <c:pt idx="54">
                  <c:v>10.393659330061226</c:v>
                </c:pt>
                <c:pt idx="55">
                  <c:v>10.718763449904124</c:v>
                </c:pt>
                <c:pt idx="56">
                  <c:v>11.04901717974462</c:v>
                </c:pt>
                <c:pt idx="57">
                  <c:v>11.384319921097369</c:v>
                </c:pt>
                <c:pt idx="58">
                  <c:v>11.724569537499196</c:v>
                </c:pt>
                <c:pt idx="59">
                  <c:v>12.069662385620884</c:v>
                </c:pt>
                <c:pt idx="60">
                  <c:v>12.419493346837896</c:v>
                </c:pt>
                <c:pt idx="61">
                  <c:v>12.773955859250561</c:v>
                </c:pt>
                <c:pt idx="62">
                  <c:v>13.132941950143845</c:v>
                </c:pt>
                <c:pt idx="63">
                  <c:v>13.49634226887688</c:v>
                </c:pt>
                <c:pt idx="64">
                  <c:v>13.864046120192244</c:v>
                </c:pt>
                <c:pt idx="65">
                  <c:v>14.235941497934801</c:v>
                </c:pt>
                <c:pt idx="66">
                  <c:v>14.611915119169856</c:v>
                </c:pt>
                <c:pt idx="67">
                  <c:v>14.991852458690245</c:v>
                </c:pt>
                <c:pt idx="68">
                  <c:v>15.375637783901816</c:v>
                </c:pt>
                <c:pt idx="69">
                  <c:v>15.763154190076696</c:v>
                </c:pt>
                <c:pt idx="70">
                  <c:v>16.154283635963608</c:v>
                </c:pt>
                <c:pt idx="71">
                  <c:v>16.54890697974438</c:v>
                </c:pt>
                <c:pt idx="72">
                  <c:v>16.946904015325693</c:v>
                </c:pt>
                <c:pt idx="73">
                  <c:v>17.348153508955022</c:v>
                </c:pt>
                <c:pt idx="74">
                  <c:v>17.752533236149617</c:v>
                </c:pt>
                <c:pt idx="75">
                  <c:v>18.15992001892727</c:v>
                </c:pt>
                <c:pt idx="76">
                  <c:v>18.570189763327487</c:v>
                </c:pt>
                <c:pt idx="77">
                  <c:v>18.983217497211768</c:v>
                </c:pt>
                <c:pt idx="78">
                  <c:v>19.398877408331266</c:v>
                </c:pt>
                <c:pt idx="79">
                  <c:v>19.817042882650483</c:v>
                </c:pt>
                <c:pt idx="80">
                  <c:v>20.237586542915068</c:v>
                </c:pt>
                <c:pt idx="81">
                  <c:v>20.660380287452213</c:v>
                </c:pt>
                <c:pt idx="82">
                  <c:v>21.085295329191631</c:v>
                </c:pt>
                <c:pt idx="83">
                  <c:v>21.512202234895366</c:v>
                </c:pt>
                <c:pt idx="84">
                  <c:v>21.940970964584412</c:v>
                </c:pt>
                <c:pt idx="85">
                  <c:v>22.371470911150109</c:v>
                </c:pt>
                <c:pt idx="86">
                  <c:v>22.803570940138403</c:v>
                </c:pt>
                <c:pt idx="87">
                  <c:v>23.237139429694615</c:v>
                </c:pt>
                <c:pt idx="88">
                  <c:v>23.672044310656744</c:v>
                </c:pt>
                <c:pt idx="89">
                  <c:v>24.108153106785036</c:v>
                </c:pt>
                <c:pt idx="90">
                  <c:v>24.545332975115521</c:v>
                </c:pt>
                <c:pt idx="91">
                  <c:v>24.983450746425234</c:v>
                </c:pt>
                <c:pt idx="92">
                  <c:v>25.4223729657969</c:v>
                </c:pt>
                <c:pt idx="93">
                  <c:v>25.86196593327055</c:v>
                </c:pt>
                <c:pt idx="94">
                  <c:v>26.302095744569876</c:v>
                </c:pt>
                <c:pt idx="95">
                  <c:v>26.742628331890717</c:v>
                </c:pt>
                <c:pt idx="96">
                  <c:v>27.183429504739447</c:v>
                </c:pt>
                <c:pt idx="97">
                  <c:v>27.624364990808658</c:v>
                </c:pt>
                <c:pt idx="98">
                  <c:v>28.065300476877873</c:v>
                </c:pt>
                <c:pt idx="99">
                  <c:v>28.506101649726588</c:v>
                </c:pt>
                <c:pt idx="100">
                  <c:v>28.94663423704743</c:v>
                </c:pt>
                <c:pt idx="101">
                  <c:v>29.386764048346762</c:v>
                </c:pt>
                <c:pt idx="102">
                  <c:v>29.82635701582042</c:v>
                </c:pt>
                <c:pt idx="103">
                  <c:v>30.265279235192079</c:v>
                </c:pt>
                <c:pt idx="104">
                  <c:v>30.703397006501792</c:v>
                </c:pt>
                <c:pt idx="105">
                  <c:v>31.14057687483227</c:v>
                </c:pt>
                <c:pt idx="106">
                  <c:v>31.576685670960572</c:v>
                </c:pt>
                <c:pt idx="107">
                  <c:v>32.011590551922701</c:v>
                </c:pt>
                <c:pt idx="108">
                  <c:v>32.44515904147891</c:v>
                </c:pt>
                <c:pt idx="109">
                  <c:v>32.877259070467197</c:v>
                </c:pt>
                <c:pt idx="110">
                  <c:v>33.3077590170329</c:v>
                </c:pt>
                <c:pt idx="111">
                  <c:v>33.736527746721947</c:v>
                </c:pt>
                <c:pt idx="112">
                  <c:v>34.163434652425686</c:v>
                </c:pt>
                <c:pt idx="113">
                  <c:v>34.588349694165103</c:v>
                </c:pt>
                <c:pt idx="114">
                  <c:v>35.011143438702248</c:v>
                </c:pt>
                <c:pt idx="115">
                  <c:v>35.431687098966833</c:v>
                </c:pt>
                <c:pt idx="116">
                  <c:v>35.849852573286043</c:v>
                </c:pt>
                <c:pt idx="117">
                  <c:v>36.265512484405548</c:v>
                </c:pt>
                <c:pt idx="118">
                  <c:v>36.678540218289825</c:v>
                </c:pt>
                <c:pt idx="119">
                  <c:v>37.08880996269005</c:v>
                </c:pt>
                <c:pt idx="120">
                  <c:v>37.496196745467692</c:v>
                </c:pt>
                <c:pt idx="121">
                  <c:v>37.900576472662294</c:v>
                </c:pt>
                <c:pt idx="122">
                  <c:v>38.301825966291624</c:v>
                </c:pt>
                <c:pt idx="123">
                  <c:v>38.699823001872943</c:v>
                </c:pt>
                <c:pt idx="124">
                  <c:v>39.094446345653708</c:v>
                </c:pt>
                <c:pt idx="125">
                  <c:v>39.485575791540612</c:v>
                </c:pt>
                <c:pt idx="126">
                  <c:v>39.873092197715494</c:v>
                </c:pt>
                <c:pt idx="127">
                  <c:v>40.256877522927063</c:v>
                </c:pt>
                <c:pt idx="128">
                  <c:v>40.636814862447459</c:v>
                </c:pt>
                <c:pt idx="129">
                  <c:v>41.012788483682513</c:v>
                </c:pt>
                <c:pt idx="130">
                  <c:v>41.384683861425074</c:v>
                </c:pt>
                <c:pt idx="131">
                  <c:v>41.752387712740436</c:v>
                </c:pt>
                <c:pt idx="132">
                  <c:v>42.115788031473464</c:v>
                </c:pt>
                <c:pt idx="133">
                  <c:v>42.474774122366753</c:v>
                </c:pt>
                <c:pt idx="134">
                  <c:v>42.82923663477942</c:v>
                </c:pt>
                <c:pt idx="135">
                  <c:v>43.179067595996429</c:v>
                </c:pt>
                <c:pt idx="136">
                  <c:v>43.52416044411811</c:v>
                </c:pt>
                <c:pt idx="137">
                  <c:v>43.864410060519944</c:v>
                </c:pt>
                <c:pt idx="138">
                  <c:v>44.1997128018727</c:v>
                </c:pt>
                <c:pt idx="139">
                  <c:v>44.529966531713193</c:v>
                </c:pt>
                <c:pt idx="140">
                  <c:v>44.85507065155609</c:v>
                </c:pt>
                <c:pt idx="141">
                  <c:v>45.17492613153712</c:v>
                </c:pt>
                <c:pt idx="142">
                  <c:v>45.489435540578597</c:v>
                </c:pt>
                <c:pt idx="143">
                  <c:v>45.798503076067789</c:v>
                </c:pt>
                <c:pt idx="144">
                  <c:v>46.102034593039377</c:v>
                </c:pt>
                <c:pt idx="145">
                  <c:v>46.399937632852911</c:v>
                </c:pt>
                <c:pt idx="146">
                  <c:v>46.692121451356641</c:v>
                </c:pt>
                <c:pt idx="147">
                  <c:v>46.978497046528972</c:v>
                </c:pt>
                <c:pt idx="148">
                  <c:v>47.258977185589444</c:v>
                </c:pt>
                <c:pt idx="149">
                  <c:v>47.533476431570634</c:v>
                </c:pt>
                <c:pt idx="150">
                  <c:v>47.801911169343072</c:v>
                </c:pt>
                <c:pt idx="151">
                  <c:v>48.064199631085245</c:v>
                </c:pt>
                <c:pt idx="152">
                  <c:v>48.320261921190863</c:v>
                </c:pt>
                <c:pt idx="153">
                  <c:v>48.57002004060584</c:v>
                </c:pt>
                <c:pt idx="154">
                  <c:v>48.813397910587526</c:v>
                </c:pt>
                <c:pt idx="155">
                  <c:v>49.050321395879081</c:v>
                </c:pt>
                <c:pt idx="156">
                  <c:v>49.280718327291744</c:v>
                </c:pt>
                <c:pt idx="157">
                  <c:v>49.504518523688319</c:v>
                </c:pt>
                <c:pt idx="158">
                  <c:v>49.721653813360959</c:v>
                </c:pt>
                <c:pt idx="159">
                  <c:v>49.932058054797011</c:v>
                </c:pt>
                <c:pt idx="160">
                  <c:v>50.135667156826301</c:v>
                </c:pt>
                <c:pt idx="161">
                  <c:v>50.332419098143944</c:v>
                </c:pt>
                <c:pt idx="162">
                  <c:v>50.522253946202625</c:v>
                </c:pt>
                <c:pt idx="163">
                  <c:v>50.705113875468662</c:v>
                </c:pt>
                <c:pt idx="164">
                  <c:v>50.880943185036202</c:v>
                </c:pt>
                <c:pt idx="165">
                  <c:v>51.049688315594246</c:v>
                </c:pt>
                <c:pt idx="166">
                  <c:v>51.211297865741358</c:v>
                </c:pt>
                <c:pt idx="167">
                  <c:v>51.365722607643022</c:v>
                </c:pt>
                <c:pt idx="168">
                  <c:v>51.512915502026893</c:v>
                </c:pt>
                <c:pt idx="169">
                  <c:v>51.652831712511464</c:v>
                </c:pt>
                <c:pt idx="170">
                  <c:v>51.785428619263627</c:v>
                </c:pt>
                <c:pt idx="171">
                  <c:v>51.910665831981078</c:v>
                </c:pt>
                <c:pt idx="172">
                  <c:v>52.028505202195632</c:v>
                </c:pt>
                <c:pt idx="173">
                  <c:v>52.138910834893579</c:v>
                </c:pt>
                <c:pt idx="174">
                  <c:v>52.241849099449681</c:v>
                </c:pt>
                <c:pt idx="175">
                  <c:v>52.337288639871367</c:v>
                </c:pt>
                <c:pt idx="176">
                  <c:v>52.425200384350077</c:v>
                </c:pt>
                <c:pt idx="177">
                  <c:v>52.505557554116834</c:v>
                </c:pt>
                <c:pt idx="178">
                  <c:v>52.578335671599284</c:v>
                </c:pt>
                <c:pt idx="179">
                  <c:v>52.643512567877821</c:v>
                </c:pt>
                <c:pt idx="180">
                  <c:v>52.701068389438461</c:v>
                </c:pt>
                <c:pt idx="181">
                  <c:v>52.750985604220389</c:v>
                </c:pt>
                <c:pt idx="182">
                  <c:v>52.793249006956444</c:v>
                </c:pt>
                <c:pt idx="183">
                  <c:v>52.827845723804714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15F-41C2-9FA8-142670CA723C}"/>
            </c:ext>
          </c:extLst>
        </c:ser>
        <c:ser>
          <c:idx val="4"/>
          <c:order val="4"/>
          <c:tx>
            <c:strRef>
              <c:f>Calculation1!$AM$5</c:f>
              <c:strCache>
                <c:ptCount val="1"/>
                <c:pt idx="0">
                  <c:v>z(Ex4)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-0.31049541906582689</c:v>
                </c:pt>
                <c:pt idx="2">
                  <c:v>-0.34834389073412453</c:v>
                </c:pt>
                <c:pt idx="3">
                  <c:v>-0.3699542928857118</c:v>
                </c:pt>
                <c:pt idx="4">
                  <c:v>-0.38465672501103171</c:v>
                </c:pt>
                <c:pt idx="5">
                  <c:v>-0.39544577987703439</c:v>
                </c:pt>
                <c:pt idx="6">
                  <c:v>-0.40372189447756668</c:v>
                </c:pt>
                <c:pt idx="7">
                  <c:v>-0.41025871355518218</c:v>
                </c:pt>
                <c:pt idx="8">
                  <c:v>-0.41552797618771531</c:v>
                </c:pt>
                <c:pt idx="9">
                  <c:v>-0.41983722027456039</c:v>
                </c:pt>
                <c:pt idx="10">
                  <c:v>-0.42339700027271482</c:v>
                </c:pt>
                <c:pt idx="11">
                  <c:v>-0.42635702234890083</c:v>
                </c:pt>
                <c:pt idx="12">
                  <c:v>-0.42882699720659229</c:v>
                </c:pt>
                <c:pt idx="13">
                  <c:v>-0.43439552933883463</c:v>
                </c:pt>
                <c:pt idx="14">
                  <c:v>-0.43723503183817636</c:v>
                </c:pt>
                <c:pt idx="15">
                  <c:v>-0.43823642100255022</c:v>
                </c:pt>
                <c:pt idx="16">
                  <c:v>-0.43788235940978781</c:v>
                </c:pt>
                <c:pt idx="17">
                  <c:v>-0.43645818891821692</c:v>
                </c:pt>
                <c:pt idx="18">
                  <c:v>-0.43414399109631535</c:v>
                </c:pt>
                <c:pt idx="19">
                  <c:v>-0.43105940881533017</c:v>
                </c:pt>
                <c:pt idx="20">
                  <c:v>-0.42728733862565921</c:v>
                </c:pt>
                <c:pt idx="21">
                  <c:v>-0.42288728851588048</c:v>
                </c:pt>
                <c:pt idx="22">
                  <c:v>-0.4179033119593466</c:v>
                </c:pt>
                <c:pt idx="23">
                  <c:v>-0.41236892805694786</c:v>
                </c:pt>
                <c:pt idx="24">
                  <c:v>-0.40631028546871678</c:v>
                </c:pt>
                <c:pt idx="25">
                  <c:v>-0.39974826110864514</c:v>
                </c:pt>
                <c:pt idx="26">
                  <c:v>-0.3926998901041448</c:v>
                </c:pt>
                <c:pt idx="27">
                  <c:v>-0.38517936321481322</c:v>
                </c:pt>
                <c:pt idx="28">
                  <c:v>-0.37719873706310381</c:v>
                </c:pt>
                <c:pt idx="29">
                  <c:v>-0.36876844921891466</c:v>
                </c:pt>
                <c:pt idx="30">
                  <c:v>-0.35989769791665971</c:v>
                </c:pt>
                <c:pt idx="31">
                  <c:v>-0.35059472611665876</c:v>
                </c:pt>
                <c:pt idx="32">
                  <c:v>-0.34086703683322123</c:v>
                </c:pt>
                <c:pt idx="33">
                  <c:v>-0.33072155831926037</c:v>
                </c:pt>
                <c:pt idx="34">
                  <c:v>-0.32016477215943678</c:v>
                </c:pt>
                <c:pt idx="35">
                  <c:v>-0.30920281357614832</c:v>
                </c:pt>
                <c:pt idx="36">
                  <c:v>-0.29784155067419604</c:v>
                </c:pt>
                <c:pt idx="37">
                  <c:v>-0.28608664754880658</c:v>
                </c:pt>
                <c:pt idx="38">
                  <c:v>-0.2739436149058157</c:v>
                </c:pt>
                <c:pt idx="39">
                  <c:v>-0.261417850927322</c:v>
                </c:pt>
                <c:pt idx="40">
                  <c:v>-0.24851467445127925</c:v>
                </c:pt>
                <c:pt idx="41">
                  <c:v>-0.23523935204530744</c:v>
                </c:pt>
                <c:pt idx="42">
                  <c:v>-0.22159712019278252</c:v>
                </c:pt>
                <c:pt idx="43">
                  <c:v>-0.20759320353790314</c:v>
                </c:pt>
                <c:pt idx="44">
                  <c:v>-0.19323282993127858</c:v>
                </c:pt>
                <c:pt idx="45">
                  <c:v>-0.1785212428611663</c:v>
                </c:pt>
                <c:pt idx="46">
                  <c:v>-0.16346371173526447</c:v>
                </c:pt>
                <c:pt idx="47">
                  <c:v>-0.14806554038487313</c:v>
                </c:pt>
                <c:pt idx="48">
                  <c:v>-0.13233207409062081</c:v>
                </c:pt>
                <c:pt idx="49">
                  <c:v>-0.11626870537195025</c:v>
                </c:pt>
                <c:pt idx="50">
                  <c:v>-9.9880878737505646E-2</c:v>
                </c:pt>
                <c:pt idx="51">
                  <c:v>-8.3174094557746339E-2</c:v>
                </c:pt>
                <c:pt idx="52">
                  <c:v>-6.615391219248766E-2</c:v>
                </c:pt>
                <c:pt idx="53">
                  <c:v>-4.8825952483043028E-2</c:v>
                </c:pt>
                <c:pt idx="54">
                  <c:v>-3.1195899700045812E-2</c:v>
                </c:pt>
                <c:pt idx="55">
                  <c:v>-1.326950302292558E-2</c:v>
                </c:pt>
                <c:pt idx="56">
                  <c:v>4.9474223853132422E-3</c:v>
                </c:pt>
                <c:pt idx="57">
                  <c:v>2.3448994654457253E-2</c:v>
                </c:pt>
                <c:pt idx="58">
                  <c:v>4.222926478935566E-2</c:v>
                </c:pt>
                <c:pt idx="59">
                  <c:v>6.1282216519729218E-2</c:v>
                </c:pt>
                <c:pt idx="60">
                  <c:v>8.060176638484319E-2</c:v>
                </c:pt>
                <c:pt idx="61">
                  <c:v>0.10018176402512248</c:v>
                </c:pt>
                <c:pt idx="62">
                  <c:v>0.12001599265674676</c:v>
                </c:pt>
                <c:pt idx="63">
                  <c:v>0.14009816970859362</c:v>
                </c:pt>
                <c:pt idx="64">
                  <c:v>0.16042194760369494</c:v>
                </c:pt>
                <c:pt idx="65">
                  <c:v>0.18098091466973015</c:v>
                </c:pt>
                <c:pt idx="66">
                  <c:v>0.20176859616508142</c:v>
                </c:pt>
                <c:pt idx="67">
                  <c:v>0.22277845540867083</c:v>
                </c:pt>
                <c:pt idx="68">
                  <c:v>0.2440038950032406</c:v>
                </c:pt>
                <c:pt idx="69">
                  <c:v>0.26543825814297239</c:v>
                </c:pt>
                <c:pt idx="70">
                  <c:v>0.2870748299973922</c:v>
                </c:pt>
                <c:pt idx="71">
                  <c:v>0.30890683916440853</c:v>
                </c:pt>
                <c:pt idx="72">
                  <c:v>0.33092745918610955</c:v>
                </c:pt>
                <c:pt idx="73">
                  <c:v>0.35312981012160705</c:v>
                </c:pt>
                <c:pt idx="74">
                  <c:v>0.37550696017179264</c:v>
                </c:pt>
                <c:pt idx="75">
                  <c:v>0.39805192735136447</c:v>
                </c:pt>
                <c:pt idx="76">
                  <c:v>0.42075768120390661</c:v>
                </c:pt>
                <c:pt idx="77">
                  <c:v>0.44361714455618811</c:v>
                </c:pt>
                <c:pt idx="78">
                  <c:v>0.46662319530814023</c:v>
                </c:pt>
                <c:pt idx="79">
                  <c:v>0.48976866825527615</c:v>
                </c:pt>
                <c:pt idx="80">
                  <c:v>0.51304635694053435</c:v>
                </c:pt>
                <c:pt idx="81">
                  <c:v>0.5364490155327406</c:v>
                </c:pt>
                <c:pt idx="82">
                  <c:v>0.5599693607290599</c:v>
                </c:pt>
                <c:pt idx="83">
                  <c:v>0.58360007367895572</c:v>
                </c:pt>
                <c:pt idx="84">
                  <c:v>0.60733380192731168</c:v>
                </c:pt>
                <c:pt idx="85">
                  <c:v>0.63116316137446293</c:v>
                </c:pt>
                <c:pt idx="86">
                  <c:v>0.65508073825099988</c:v>
                </c:pt>
                <c:pt idx="87">
                  <c:v>0.67907909110525233</c:v>
                </c:pt>
                <c:pt idx="88">
                  <c:v>0.70315075280144534</c:v>
                </c:pt>
                <c:pt idx="89">
                  <c:v>0.72728823252655439</c:v>
                </c:pt>
                <c:pt idx="90">
                  <c:v>0.75148401780391605</c:v>
                </c:pt>
                <c:pt idx="91">
                  <c:v>0.77573057651168331</c:v>
                </c:pt>
                <c:pt idx="92">
                  <c:v>0.80002035890421908</c:v>
                </c:pt>
                <c:pt idx="93">
                  <c:v>0.82434579963451737</c:v>
                </c:pt>
                <c:pt idx="94">
                  <c:v>0.8486993197757382</c:v>
                </c:pt>
                <c:pt idx="95">
                  <c:v>0.87307332883991517</c:v>
                </c:pt>
                <c:pt idx="96">
                  <c:v>0.89746022679186321</c:v>
                </c:pt>
                <c:pt idx="97">
                  <c:v>0.92185240605627372</c:v>
                </c:pt>
                <c:pt idx="98">
                  <c:v>0.94624225351592728</c:v>
                </c:pt>
                <c:pt idx="99">
                  <c:v>0.97062215249888373</c:v>
                </c:pt>
                <c:pt idx="100">
                  <c:v>0.99498448475244428</c:v>
                </c:pt>
                <c:pt idx="101">
                  <c:v>1.0193216324015706</c:v>
                </c:pt>
                <c:pt idx="102">
                  <c:v>1.0436259798893543</c:v>
                </c:pt>
                <c:pt idx="103">
                  <c:v>1.0678899158970034</c:v>
                </c:pt>
                <c:pt idx="104">
                  <c:v>1.0921058352406752</c:v>
                </c:pt>
                <c:pt idx="105">
                  <c:v>1.1162661407423151</c:v>
                </c:pt>
                <c:pt idx="106">
                  <c:v>1.1403632450715151</c:v>
                </c:pt>
                <c:pt idx="107">
                  <c:v>1.1643895725551643</c:v>
                </c:pt>
                <c:pt idx="108">
                  <c:v>1.1883375609514764</c:v>
                </c:pt>
                <c:pt idx="109">
                  <c:v>1.2121996631846876</c:v>
                </c:pt>
                <c:pt idx="110">
                  <c:v>1.235968349036471</c:v>
                </c:pt>
                <c:pt idx="111">
                  <c:v>1.259636106789755</c:v>
                </c:pt>
                <c:pt idx="112">
                  <c:v>1.2831954448202914</c:v>
                </c:pt>
                <c:pt idx="113">
                  <c:v>1.3066388931309108</c:v>
                </c:pt>
                <c:pt idx="114">
                  <c:v>1.3299590048229237</c:v>
                </c:pt>
                <c:pt idx="115">
                  <c:v>1.3531483574986229</c:v>
                </c:pt>
                <c:pt idx="116">
                  <c:v>1.3761995545882497</c:v>
                </c:pt>
                <c:pt idx="117">
                  <c:v>1.3991052265941131</c:v>
                </c:pt>
                <c:pt idx="118">
                  <c:v>1.4218580322438115</c:v>
                </c:pt>
                <c:pt idx="119">
                  <c:v>1.4444506595436388</c:v>
                </c:pt>
                <c:pt idx="120">
                  <c:v>1.4668758267222937</c:v>
                </c:pt>
                <c:pt idx="121">
                  <c:v>1.4891262830539034</c:v>
                </c:pt>
                <c:pt idx="122">
                  <c:v>1.5111948095481178</c:v>
                </c:pt>
                <c:pt idx="123">
                  <c:v>1.5330742194935809</c:v>
                </c:pt>
                <c:pt idx="124">
                  <c:v>1.5547573588394654</c:v>
                </c:pt>
                <c:pt idx="125">
                  <c:v>1.5762371063978451</c:v>
                </c:pt>
                <c:pt idx="126">
                  <c:v>1.5975063738475379</c:v>
                </c:pt>
                <c:pt idx="127">
                  <c:v>1.6185581055175491</c:v>
                </c:pt>
                <c:pt idx="128">
                  <c:v>1.6393852779253839</c:v>
                </c:pt>
                <c:pt idx="129">
                  <c:v>1.6599808990421749</c:v>
                </c:pt>
                <c:pt idx="130">
                  <c:v>1.6803380072527268</c:v>
                </c:pt>
                <c:pt idx="131">
                  <c:v>1.7004496699741152</c:v>
                </c:pt>
                <c:pt idx="132">
                  <c:v>1.720308981891302</c:v>
                </c:pt>
                <c:pt idx="133">
                  <c:v>1.7399090627621234</c:v>
                </c:pt>
                <c:pt idx="134">
                  <c:v>1.7592430547369622</c:v>
                </c:pt>
                <c:pt idx="135">
                  <c:v>1.7783041191300497</c:v>
                </c:pt>
                <c:pt idx="136">
                  <c:v>1.7970854325695695</c:v>
                </c:pt>
                <c:pt idx="137">
                  <c:v>1.8155801824421498</c:v>
                </c:pt>
                <c:pt idx="138">
                  <c:v>1.8337815615336484</c:v>
                </c:pt>
                <c:pt idx="139">
                  <c:v>1.8516827617518661</c:v>
                </c:pt>
                <c:pt idx="140">
                  <c:v>1.8692769667974276</c:v>
                </c:pt>
                <c:pt idx="141">
                  <c:v>1.8865573436258747</c:v>
                </c:pt>
                <c:pt idx="142">
                  <c:v>1.9035170325161967</c:v>
                </c:pt>
                <c:pt idx="143">
                  <c:v>1.9201491355274576</c:v>
                </c:pt>
                <c:pt idx="144">
                  <c:v>1.9364467030846075</c:v>
                </c:pt>
                <c:pt idx="145">
                  <c:v>1.9524027183852843</c:v>
                </c:pt>
                <c:pt idx="146">
                  <c:v>1.968010079259247</c:v>
                </c:pt>
                <c:pt idx="147">
                  <c:v>1.9832615770384108</c:v>
                </c:pt>
                <c:pt idx="148">
                  <c:v>1.9981498719047008</c:v>
                </c:pt>
                <c:pt idx="149">
                  <c:v>2.0126674640706428</c:v>
                </c:pt>
                <c:pt idx="150">
                  <c:v>2.0268066600079533</c:v>
                </c:pt>
                <c:pt idx="151">
                  <c:v>2.0405595327647146</c:v>
                </c:pt>
                <c:pt idx="152">
                  <c:v>2.0539178751919924</c:v>
                </c:pt>
                <c:pt idx="153">
                  <c:v>2.0668731446227255</c:v>
                </c:pt>
                <c:pt idx="154">
                  <c:v>2.0794163971916033</c:v>
                </c:pt>
                <c:pt idx="155">
                  <c:v>2.091538209530639</c:v>
                </c:pt>
                <c:pt idx="156">
                  <c:v>2.1032285849888948</c:v>
                </c:pt>
                <c:pt idx="157">
                  <c:v>2.1144768407619967</c:v>
                </c:pt>
                <c:pt idx="158">
                  <c:v>2.1252714713167187</c:v>
                </c:pt>
                <c:pt idx="159">
                  <c:v>2.1355999821725886</c:v>
                </c:pt>
                <c:pt idx="160">
                  <c:v>2.145448686336175</c:v>
                </c:pt>
                <c:pt idx="161">
                  <c:v>2.1548024533031347</c:v>
                </c:pt>
                <c:pt idx="162">
                  <c:v>2.1636443973011428</c:v>
                </c:pt>
                <c:pt idx="163">
                  <c:v>2.1719554869825686</c:v>
                </c:pt>
                <c:pt idx="164">
                  <c:v>2.1797140525542678</c:v>
                </c:pt>
                <c:pt idx="165">
                  <c:v>2.1868951575489133</c:v>
                </c:pt>
                <c:pt idx="166">
                  <c:v>2.1934697898689253</c:v>
                </c:pt>
                <c:pt idx="167">
                  <c:v>2.199403808459337</c:v>
                </c:pt>
                <c:pt idx="168">
                  <c:v>2.2046565549619479</c:v>
                </c:pt>
                <c:pt idx="169">
                  <c:v>2.2091789990714732</c:v>
                </c:pt>
                <c:pt idx="170">
                  <c:v>2.2129112239494737</c:v>
                </c:pt>
                <c:pt idx="171">
                  <c:v>2.2157789602010904</c:v>
                </c:pt>
                <c:pt idx="172">
                  <c:v>2.2176887195940349</c:v>
                </c:pt>
                <c:pt idx="173">
                  <c:v>2.218520819741868</c:v>
                </c:pt>
                <c:pt idx="174">
                  <c:v>2.2181191480013847</c:v>
                </c:pt>
                <c:pt idx="175">
                  <c:v>2.216275731130414</c:v>
                </c:pt>
                <c:pt idx="176">
                  <c:v>2.2127067413113708</c:v>
                </c:pt>
                <c:pt idx="177">
                  <c:v>2.2070138056450483</c:v>
                </c:pt>
                <c:pt idx="178">
                  <c:v>2.1986188681112631</c:v>
                </c:pt>
                <c:pt idx="179">
                  <c:v>2.186648656744</c:v>
                </c:pt>
                <c:pt idx="180">
                  <c:v>2.1697161175771993</c:v>
                </c:pt>
                <c:pt idx="181">
                  <c:v>2.1454714942534223</c:v>
                </c:pt>
                <c:pt idx="182">
                  <c:v>2.1095737342049121</c:v>
                </c:pt>
                <c:pt idx="183">
                  <c:v>2.0529386650009984</c:v>
                </c:pt>
              </c:numCache>
            </c:numRef>
          </c:xVal>
          <c:yVal>
            <c:numRef>
              <c:f>Calculation1!$AL$6:$AL$189</c:f>
              <c:numCache>
                <c:formatCode>General</c:formatCode>
                <c:ptCount val="184"/>
                <c:pt idx="0">
                  <c:v>2.2715287326678002</c:v>
                </c:pt>
                <c:pt idx="1">
                  <c:v>2.2750248128803641</c:v>
                </c:pt>
                <c:pt idx="2">
                  <c:v>2.2792258061136152</c:v>
                </c:pt>
                <c:pt idx="3">
                  <c:v>2.2841315942573601</c:v>
                </c:pt>
                <c:pt idx="4">
                  <c:v>2.289742039386212</c:v>
                </c:pt>
                <c:pt idx="5">
                  <c:v>2.2960569837634708</c:v>
                </c:pt>
                <c:pt idx="6">
                  <c:v>2.3030762498455708</c:v>
                </c:pt>
                <c:pt idx="7">
                  <c:v>2.3107996402870548</c:v>
                </c:pt>
                <c:pt idx="8">
                  <c:v>2.3192269379461337</c:v>
                </c:pt>
                <c:pt idx="9">
                  <c:v>2.3283579058907868</c:v>
                </c:pt>
                <c:pt idx="10">
                  <c:v>2.3381922874054304</c:v>
                </c:pt>
                <c:pt idx="11">
                  <c:v>2.3487298059981221</c:v>
                </c:pt>
                <c:pt idx="12">
                  <c:v>2.3599701654083489</c:v>
                </c:pt>
                <c:pt idx="13">
                  <c:v>2.4019293207801482</c:v>
                </c:pt>
                <c:pt idx="14">
                  <c:v>2.451487189649427</c:v>
                </c:pt>
                <c:pt idx="15">
                  <c:v>2.5086286762092449</c:v>
                </c:pt>
                <c:pt idx="16">
                  <c:v>2.5733363746092621</c:v>
                </c:pt>
                <c:pt idx="17">
                  <c:v>2.6455905742577031</c:v>
                </c:pt>
                <c:pt idx="18">
                  <c:v>2.7253692658254138</c:v>
                </c:pt>
                <c:pt idx="19">
                  <c:v>2.8126481479501138</c:v>
                </c:pt>
                <c:pt idx="20">
                  <c:v>2.9074006346388117</c:v>
                </c:pt>
                <c:pt idx="21">
                  <c:v>3.009597863366178</c:v>
                </c:pt>
                <c:pt idx="22">
                  <c:v>3.119208703866331</c:v>
                </c:pt>
                <c:pt idx="23">
                  <c:v>3.2361997676154388</c:v>
                </c:pt>
                <c:pt idx="24">
                  <c:v>3.3605354180021578</c:v>
                </c:pt>
                <c:pt idx="25">
                  <c:v>3.4921777811829173</c:v>
                </c:pt>
                <c:pt idx="26">
                  <c:v>3.6310867576186432</c:v>
                </c:pt>
                <c:pt idx="27">
                  <c:v>3.7772200342894706</c:v>
                </c:pt>
                <c:pt idx="28">
                  <c:v>3.9305330975837052</c:v>
                </c:pt>
                <c:pt idx="29">
                  <c:v>4.0909792468570814</c:v>
                </c:pt>
                <c:pt idx="30">
                  <c:v>4.2585096086582652</c:v>
                </c:pt>
                <c:pt idx="31">
                  <c:v>4.4330731516161421</c:v>
                </c:pt>
                <c:pt idx="32">
                  <c:v>4.6146167019844917</c:v>
                </c:pt>
                <c:pt idx="33">
                  <c:v>4.8030849598392216</c:v>
                </c:pt>
                <c:pt idx="34">
                  <c:v>4.9984205159232609</c:v>
                </c:pt>
                <c:pt idx="35">
                  <c:v>5.2005638691339584</c:v>
                </c:pt>
                <c:pt idx="36">
                  <c:v>5.4094534446477311</c:v>
                </c:pt>
                <c:pt idx="37">
                  <c:v>5.625025612676307</c:v>
                </c:pt>
                <c:pt idx="38">
                  <c:v>5.847214707849016</c:v>
                </c:pt>
                <c:pt idx="39">
                  <c:v>6.0759530492150766</c:v>
                </c:pt>
                <c:pt idx="40">
                  <c:v>6.3111709608598652</c:v>
                </c:pt>
                <c:pt idx="41">
                  <c:v>6.5527967931288948</c:v>
                </c:pt>
                <c:pt idx="42">
                  <c:v>6.8007569444529672</c:v>
                </c:pt>
                <c:pt idx="43">
                  <c:v>7.0549758837679484</c:v>
                </c:pt>
                <c:pt idx="44">
                  <c:v>7.3153761735222496</c:v>
                </c:pt>
                <c:pt idx="45">
                  <c:v>7.5818784932650551</c:v>
                </c:pt>
                <c:pt idx="46">
                  <c:v>7.8544016638081047</c:v>
                </c:pt>
                <c:pt idx="47">
                  <c:v>8.1328626719536672</c:v>
                </c:pt>
                <c:pt idx="48">
                  <c:v>8.4171766957811371</c:v>
                </c:pt>
                <c:pt idx="49">
                  <c:v>8.7072571304846562</c:v>
                </c:pt>
                <c:pt idx="50">
                  <c:v>9.0030156147537319</c:v>
                </c:pt>
                <c:pt idx="51">
                  <c:v>9.3043620576889872</c:v>
                </c:pt>
                <c:pt idx="52">
                  <c:v>9.6112046662446922</c:v>
                </c:pt>
                <c:pt idx="53">
                  <c:v>9.9234499731898254</c:v>
                </c:pt>
                <c:pt idx="54">
                  <c:v>10.241002865579112</c:v>
                </c:pt>
                <c:pt idx="55">
                  <c:v>10.563766613725321</c:v>
                </c:pt>
                <c:pt idx="56">
                  <c:v>10.891642900664081</c:v>
                </c:pt>
                <c:pt idx="57">
                  <c:v>11.224531852102189</c:v>
                </c:pt>
                <c:pt idx="58">
                  <c:v>11.562332066840263</c:v>
                </c:pt>
                <c:pt idx="59">
                  <c:v>11.904940647660554</c:v>
                </c:pt>
                <c:pt idx="60">
                  <c:v>12.252253232670419</c:v>
                </c:pt>
                <c:pt idx="61">
                  <c:v>12.60416402709197</c:v>
                </c:pt>
                <c:pt idx="62">
                  <c:v>12.960565835488193</c:v>
                </c:pt>
                <c:pt idx="63">
                  <c:v>13.321350094415704</c:v>
                </c:pt>
                <c:pt idx="64">
                  <c:v>13.686406905494241</c:v>
                </c:pt>
                <c:pt idx="65">
                  <c:v>14.055625068882767</c:v>
                </c:pt>
                <c:pt idx="66">
                  <c:v>14.428892117152008</c:v>
                </c:pt>
                <c:pt idx="67">
                  <c:v>14.806094349543152</c:v>
                </c:pt>
                <c:pt idx="68">
                  <c:v>15.187116866602171</c:v>
                </c:pt>
                <c:pt idx="69">
                  <c:v>15.571843605179318</c:v>
                </c:pt>
                <c:pt idx="70">
                  <c:v>15.960157373783092</c:v>
                </c:pt>
                <c:pt idx="71">
                  <c:v>16.351939888277897</c:v>
                </c:pt>
                <c:pt idx="72">
                  <c:v>16.747071807914537</c:v>
                </c:pt>
                <c:pt idx="73">
                  <c:v>17.145432771682554</c:v>
                </c:pt>
                <c:pt idx="74">
                  <c:v>17.546901434973378</c:v>
                </c:pt>
                <c:pt idx="75">
                  <c:v>17.95135550654307</c:v>
                </c:pt>
                <c:pt idx="76">
                  <c:v>18.35867178576337</c:v>
                </c:pt>
                <c:pt idx="77">
                  <c:v>18.768726200149892</c:v>
                </c:pt>
                <c:pt idx="78">
                  <c:v>19.18139384315571</c:v>
                </c:pt>
                <c:pt idx="79">
                  <c:v>19.596549012219171</c:v>
                </c:pt>
                <c:pt idx="80">
                  <c:v>20.014065247054077</c:v>
                </c:pt>
                <c:pt idx="81">
                  <c:v>20.433815368170727</c:v>
                </c:pt>
                <c:pt idx="82">
                  <c:v>20.85567151561602</c:v>
                </c:pt>
                <c:pt idx="83">
                  <c:v>21.279505187920826</c:v>
                </c:pt>
                <c:pt idx="84">
                  <c:v>21.705187281242804</c:v>
                </c:pt>
                <c:pt idx="85">
                  <c:v>22.132588128692635</c:v>
                </c:pt>
                <c:pt idx="86">
                  <c:v>22.56157753983188</c:v>
                </c:pt>
                <c:pt idx="87">
                  <c:v>22.992024840330181</c:v>
                </c:pt>
                <c:pt idx="88">
                  <c:v>23.423798911769971</c:v>
                </c:pt>
                <c:pt idx="89">
                  <c:v>23.8567682315864</c:v>
                </c:pt>
                <c:pt idx="90">
                  <c:v>24.290800913130393</c:v>
                </c:pt>
                <c:pt idx="91">
                  <c:v>24.725764745842572</c:v>
                </c:pt>
                <c:pt idx="92">
                  <c:v>25.161527235525902</c:v>
                </c:pt>
                <c:pt idx="93">
                  <c:v>25.597955644704705</c:v>
                </c:pt>
                <c:pt idx="94">
                  <c:v>26.034917033057766</c:v>
                </c:pt>
                <c:pt idx="95">
                  <c:v>26.47227829791326</c:v>
                </c:pt>
                <c:pt idx="96">
                  <c:v>26.909906214793093</c:v>
                </c:pt>
                <c:pt idx="97">
                  <c:v>27.347667477994378</c:v>
                </c:pt>
                <c:pt idx="98">
                  <c:v>27.785428741195666</c:v>
                </c:pt>
                <c:pt idx="99">
                  <c:v>28.223056658075489</c:v>
                </c:pt>
                <c:pt idx="100">
                  <c:v>28.660417922930979</c:v>
                </c:pt>
                <c:pt idx="101">
                  <c:v>29.097379311284048</c:v>
                </c:pt>
                <c:pt idx="102">
                  <c:v>29.533807720462853</c:v>
                </c:pt>
                <c:pt idx="103">
                  <c:v>29.969570210146181</c:v>
                </c:pt>
                <c:pt idx="104">
                  <c:v>30.404534042858359</c:v>
                </c:pt>
                <c:pt idx="105">
                  <c:v>30.838566724402348</c:v>
                </c:pt>
                <c:pt idx="106">
                  <c:v>31.271536044218784</c:v>
                </c:pt>
                <c:pt idx="107">
                  <c:v>31.703310115658571</c:v>
                </c:pt>
                <c:pt idx="108">
                  <c:v>32.133757416156875</c:v>
                </c:pt>
                <c:pt idx="109">
                  <c:v>32.56274682729611</c:v>
                </c:pt>
                <c:pt idx="110">
                  <c:v>32.990147674745948</c:v>
                </c:pt>
                <c:pt idx="111">
                  <c:v>33.41582976806793</c:v>
                </c:pt>
                <c:pt idx="112">
                  <c:v>33.839663440372739</c:v>
                </c:pt>
                <c:pt idx="113">
                  <c:v>34.261519587818029</c:v>
                </c:pt>
                <c:pt idx="114">
                  <c:v>34.681269708934678</c:v>
                </c:pt>
                <c:pt idx="115">
                  <c:v>35.098785943769585</c:v>
                </c:pt>
                <c:pt idx="116">
                  <c:v>35.513941112833038</c:v>
                </c:pt>
                <c:pt idx="117">
                  <c:v>35.926608755838863</c:v>
                </c:pt>
                <c:pt idx="118">
                  <c:v>36.336663170225378</c:v>
                </c:pt>
                <c:pt idx="119">
                  <c:v>36.743979449445689</c:v>
                </c:pt>
                <c:pt idx="120">
                  <c:v>37.14843352101537</c:v>
                </c:pt>
                <c:pt idx="121">
                  <c:v>37.549902184306198</c:v>
                </c:pt>
                <c:pt idx="122">
                  <c:v>37.948263148074219</c:v>
                </c:pt>
                <c:pt idx="123">
                  <c:v>38.343395067710858</c:v>
                </c:pt>
                <c:pt idx="124">
                  <c:v>38.735177582205658</c:v>
                </c:pt>
                <c:pt idx="125">
                  <c:v>39.123491350809431</c:v>
                </c:pt>
                <c:pt idx="126">
                  <c:v>39.508218089386581</c:v>
                </c:pt>
                <c:pt idx="127">
                  <c:v>39.889240606445597</c:v>
                </c:pt>
                <c:pt idx="128">
                  <c:v>40.266442838836745</c:v>
                </c:pt>
                <c:pt idx="129">
                  <c:v>40.639709887105987</c:v>
                </c:pt>
                <c:pt idx="130">
                  <c:v>41.008928050494518</c:v>
                </c:pt>
                <c:pt idx="131">
                  <c:v>41.373984861573049</c:v>
                </c:pt>
                <c:pt idx="132">
                  <c:v>41.734769120500559</c:v>
                </c:pt>
                <c:pt idx="133">
                  <c:v>42.09117092889678</c:v>
                </c:pt>
                <c:pt idx="134">
                  <c:v>42.443081723318336</c:v>
                </c:pt>
                <c:pt idx="135">
                  <c:v>42.790394308328203</c:v>
                </c:pt>
                <c:pt idx="136">
                  <c:v>43.133002889148486</c:v>
                </c:pt>
                <c:pt idx="137">
                  <c:v>43.470803103886567</c:v>
                </c:pt>
                <c:pt idx="138">
                  <c:v>43.803692055324674</c:v>
                </c:pt>
                <c:pt idx="139">
                  <c:v>44.131568342263435</c:v>
                </c:pt>
                <c:pt idx="140">
                  <c:v>44.454332090409636</c:v>
                </c:pt>
                <c:pt idx="141">
                  <c:v>44.771884982798923</c:v>
                </c:pt>
                <c:pt idx="142">
                  <c:v>45.084130289744067</c:v>
                </c:pt>
                <c:pt idx="143">
                  <c:v>45.390972898299772</c:v>
                </c:pt>
                <c:pt idx="144">
                  <c:v>45.69231934123502</c:v>
                </c:pt>
                <c:pt idx="145">
                  <c:v>45.988077825504092</c:v>
                </c:pt>
                <c:pt idx="146">
                  <c:v>46.278158260207618</c:v>
                </c:pt>
                <c:pt idx="147">
                  <c:v>46.562472284035081</c:v>
                </c:pt>
                <c:pt idx="148">
                  <c:v>46.840933292180644</c:v>
                </c:pt>
                <c:pt idx="149">
                  <c:v>47.113456462723704</c:v>
                </c:pt>
                <c:pt idx="150">
                  <c:v>47.37995878246651</c:v>
                </c:pt>
                <c:pt idx="151">
                  <c:v>47.640359072220804</c:v>
                </c:pt>
                <c:pt idx="152">
                  <c:v>47.894578011535785</c:v>
                </c:pt>
                <c:pt idx="153">
                  <c:v>48.142538162859864</c:v>
                </c:pt>
                <c:pt idx="154">
                  <c:v>48.384163995128887</c:v>
                </c:pt>
                <c:pt idx="155">
                  <c:v>48.619381906773683</c:v>
                </c:pt>
                <c:pt idx="156">
                  <c:v>48.848120248139736</c:v>
                </c:pt>
                <c:pt idx="157">
                  <c:v>49.070309343312445</c:v>
                </c:pt>
                <c:pt idx="158">
                  <c:v>49.285881511341024</c:v>
                </c:pt>
                <c:pt idx="159">
                  <c:v>49.49477108685479</c:v>
                </c:pt>
                <c:pt idx="160">
                  <c:v>49.696914440065498</c:v>
                </c:pt>
                <c:pt idx="161">
                  <c:v>49.89224999614953</c:v>
                </c:pt>
                <c:pt idx="162">
                  <c:v>50.080718254004267</c:v>
                </c:pt>
                <c:pt idx="163">
                  <c:v>50.262261804372613</c:v>
                </c:pt>
                <c:pt idx="164">
                  <c:v>50.436825347330483</c:v>
                </c:pt>
                <c:pt idx="165">
                  <c:v>50.604355709131667</c:v>
                </c:pt>
                <c:pt idx="166">
                  <c:v>50.76480185840505</c:v>
                </c:pt>
                <c:pt idx="167">
                  <c:v>50.918114921699285</c:v>
                </c:pt>
                <c:pt idx="168">
                  <c:v>51.064248198370109</c:v>
                </c:pt>
                <c:pt idx="169">
                  <c:v>51.203157174805838</c:v>
                </c:pt>
                <c:pt idx="170">
                  <c:v>51.334799537986598</c:v>
                </c:pt>
                <c:pt idx="171">
                  <c:v>51.45913518837331</c:v>
                </c:pt>
                <c:pt idx="172">
                  <c:v>51.576126252122421</c:v>
                </c:pt>
                <c:pt idx="173">
                  <c:v>51.685737092622574</c:v>
                </c:pt>
                <c:pt idx="174">
                  <c:v>51.787934321349944</c:v>
                </c:pt>
                <c:pt idx="175">
                  <c:v>51.882686808038642</c:v>
                </c:pt>
                <c:pt idx="176">
                  <c:v>51.969965690163335</c:v>
                </c:pt>
                <c:pt idx="177">
                  <c:v>52.049744381731053</c:v>
                </c:pt>
                <c:pt idx="178">
                  <c:v>52.121998581379493</c:v>
                </c:pt>
                <c:pt idx="179">
                  <c:v>52.186706279779514</c:v>
                </c:pt>
                <c:pt idx="180">
                  <c:v>52.243847766339329</c:v>
                </c:pt>
                <c:pt idx="181">
                  <c:v>52.293405635208607</c:v>
                </c:pt>
                <c:pt idx="182">
                  <c:v>52.335364790580407</c:v>
                </c:pt>
                <c:pt idx="183">
                  <c:v>52.36971245128953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15F-41C2-9FA8-142670CA723C}"/>
            </c:ext>
          </c:extLst>
        </c:ser>
        <c:ser>
          <c:idx val="5"/>
          <c:order val="5"/>
          <c:tx>
            <c:strRef>
              <c:f>Calculation1!$AO$5</c:f>
              <c:strCache>
                <c:ptCount val="1"/>
                <c:pt idx="0">
                  <c:v>z(Ex5)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Calculation1!$AO$6:$AO$189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-0.2697340079360116</c:v>
                </c:pt>
                <c:pt idx="2">
                  <c:v>-0.30861656584043995</c:v>
                </c:pt>
                <c:pt idx="3">
                  <c:v>-0.32958445812642945</c:v>
                </c:pt>
                <c:pt idx="4">
                  <c:v>-0.34363298038333651</c:v>
                </c:pt>
                <c:pt idx="5">
                  <c:v>-0.3538670493435917</c:v>
                </c:pt>
                <c:pt idx="6">
                  <c:v>-0.36168296640850689</c:v>
                </c:pt>
                <c:pt idx="7">
                  <c:v>-0.36783735528197065</c:v>
                </c:pt>
                <c:pt idx="8">
                  <c:v>-0.37278637159255218</c:v>
                </c:pt>
                <c:pt idx="9">
                  <c:v>-0.37682520924674939</c:v>
                </c:pt>
                <c:pt idx="10">
                  <c:v>-0.38015493949924439</c:v>
                </c:pt>
                <c:pt idx="11">
                  <c:v>-0.38291799424070699</c:v>
                </c:pt>
                <c:pt idx="12">
                  <c:v>-0.3852184604129873</c:v>
                </c:pt>
                <c:pt idx="13">
                  <c:v>-0.39037437971821548</c:v>
                </c:pt>
                <c:pt idx="14">
                  <c:v>-0.39295629323559755</c:v>
                </c:pt>
                <c:pt idx="15">
                  <c:v>-0.39380270442111442</c:v>
                </c:pt>
                <c:pt idx="16">
                  <c:v>-0.39336696775172569</c:v>
                </c:pt>
                <c:pt idx="17">
                  <c:v>-0.39191677375849121</c:v>
                </c:pt>
                <c:pt idx="18">
                  <c:v>-0.38962093674004317</c:v>
                </c:pt>
                <c:pt idx="19">
                  <c:v>-0.38659156325600952</c:v>
                </c:pt>
                <c:pt idx="20">
                  <c:v>-0.38290631100802874</c:v>
                </c:pt>
                <c:pt idx="21">
                  <c:v>-0.3786209258051228</c:v>
                </c:pt>
                <c:pt idx="22">
                  <c:v>-0.37377668251334806</c:v>
                </c:pt>
                <c:pt idx="23">
                  <c:v>-0.36840499676037414</c:v>
                </c:pt>
                <c:pt idx="24">
                  <c:v>-0.36253038918096969</c:v>
                </c:pt>
                <c:pt idx="25">
                  <c:v>-0.35617245094026612</c:v>
                </c:pt>
                <c:pt idx="26">
                  <c:v>-0.34934718255594815</c:v>
                </c:pt>
                <c:pt idx="27">
                  <c:v>-0.3420679275142493</c:v>
                </c:pt>
                <c:pt idx="28">
                  <c:v>-0.33434603692718035</c:v>
                </c:pt>
                <c:pt idx="29">
                  <c:v>-0.32619135147626988</c:v>
                </c:pt>
                <c:pt idx="30">
                  <c:v>-0.31761255663960891</c:v>
                </c:pt>
                <c:pt idx="31">
                  <c:v>-0.30861744839220245</c:v>
                </c:pt>
                <c:pt idx="32">
                  <c:v>-0.29921313458677945</c:v>
                </c:pt>
                <c:pt idx="33">
                  <c:v>-0.28940618941723761</c:v>
                </c:pt>
                <c:pt idx="34">
                  <c:v>-0.27920277318084374</c:v>
                </c:pt>
                <c:pt idx="35">
                  <c:v>-0.2686087260463747</c:v>
                </c:pt>
                <c:pt idx="36">
                  <c:v>-0.25762964212158418</c:v>
                </c:pt>
                <c:pt idx="37">
                  <c:v>-0.24627092842751572</c:v>
                </c:pt>
                <c:pt idx="38">
                  <c:v>-0.2345378521931395</c:v>
                </c:pt>
                <c:pt idx="39">
                  <c:v>-0.22243557902711442</c:v>
                </c:pt>
                <c:pt idx="40">
                  <c:v>-0.20996920390140872</c:v>
                </c:pt>
                <c:pt idx="41">
                  <c:v>-0.1971437764247925</c:v>
                </c:pt>
                <c:pt idx="42">
                  <c:v>-0.18396432154536163</c:v>
                </c:pt>
                <c:pt idx="43">
                  <c:v>-0.17043585656741556</c:v>
                </c:pt>
                <c:pt idx="44">
                  <c:v>-0.15656340517612902</c:v>
                </c:pt>
                <c:pt idx="45">
                  <c:v>-0.14235200901716166</c:v>
                </c:pt>
                <c:pt idx="46">
                  <c:v>-0.12780673726591571</c:v>
                </c:pt>
                <c:pt idx="47">
                  <c:v>-0.11293269453409416</c:v>
                </c:pt>
                <c:pt idx="48">
                  <c:v>-9.7735027393310261E-2</c:v>
                </c:pt>
                <c:pt idx="49">
                  <c:v>-8.2218929742191235E-2</c:v>
                </c:pt>
                <c:pt idx="50">
                  <c:v>-6.6389647201297364E-2</c:v>
                </c:pt>
                <c:pt idx="51">
                  <c:v>-5.0252480686692302E-2</c:v>
                </c:pt>
                <c:pt idx="52">
                  <c:v>-3.3812789286229862E-2</c:v>
                </c:pt>
                <c:pt idx="53">
                  <c:v>-1.7075992541101277E-2</c:v>
                </c:pt>
                <c:pt idx="54">
                  <c:v>-4.7572217800192186E-5</c:v>
                </c:pt>
                <c:pt idx="55">
                  <c:v>1.7266926358459507E-2</c:v>
                </c:pt>
                <c:pt idx="56">
                  <c:v>3.486189334935693E-2</c:v>
                </c:pt>
                <c:pt idx="57">
                  <c:v>5.2731653778032322E-2</c:v>
                </c:pt>
                <c:pt idx="58">
                  <c:v>7.0870467190304903E-2</c:v>
                </c:pt>
                <c:pt idx="59">
                  <c:v>8.9272527566656226E-2</c:v>
                </c:pt>
                <c:pt idx="60">
                  <c:v>0.10793196345441822</c:v>
                </c:pt>
                <c:pt idx="61">
                  <c:v>0.12684283829404672</c:v>
                </c:pt>
                <c:pt idx="62">
                  <c:v>0.14599915091706081</c:v>
                </c:pt>
                <c:pt idx="63">
                  <c:v>0.16539483619634207</c:v>
                </c:pt>
                <c:pt idx="64">
                  <c:v>0.18502376583209931</c:v>
                </c:pt>
                <c:pt idx="65">
                  <c:v>0.20487974925901084</c:v>
                </c:pt>
                <c:pt idx="66">
                  <c:v>0.22495653466192458</c:v>
                </c:pt>
                <c:pt idx="67">
                  <c:v>0.24524781008907956</c:v>
                </c:pt>
                <c:pt idx="68">
                  <c:v>0.26574720465316043</c:v>
                </c:pt>
                <c:pt idx="69">
                  <c:v>0.28644828981164816</c:v>
                </c:pt>
                <c:pt idx="70">
                  <c:v>0.30734458071891085</c:v>
                </c:pt>
                <c:pt idx="71">
                  <c:v>0.32842953764332333</c:v>
                </c:pt>
                <c:pt idx="72">
                  <c:v>0.34969656744342503</c:v>
                </c:pt>
                <c:pt idx="73">
                  <c:v>0.37113902509774782</c:v>
                </c:pt>
                <c:pt idx="74">
                  <c:v>0.39275021528348314</c:v>
                </c:pt>
                <c:pt idx="75">
                  <c:v>0.41452339399961657</c:v>
                </c:pt>
                <c:pt idx="76">
                  <c:v>0.43645177023055348</c:v>
                </c:pt>
                <c:pt idx="77">
                  <c:v>0.45852850764661635</c:v>
                </c:pt>
                <c:pt idx="78">
                  <c:v>0.48074672633807003</c:v>
                </c:pt>
                <c:pt idx="79">
                  <c:v>0.50309950457960917</c:v>
                </c:pt>
                <c:pt idx="80">
                  <c:v>0.52557988062244732</c:v>
                </c:pt>
                <c:pt idx="81">
                  <c:v>0.54818085451134679</c:v>
                </c:pt>
                <c:pt idx="82">
                  <c:v>0.57089538992408417</c:v>
                </c:pt>
                <c:pt idx="83">
                  <c:v>0.59371641603099157</c:v>
                </c:pt>
                <c:pt idx="84">
                  <c:v>0.61663682937233089</c:v>
                </c:pt>
                <c:pt idx="85">
                  <c:v>0.63964949575134633</c:v>
                </c:pt>
                <c:pt idx="86">
                  <c:v>0.66274725214094909</c:v>
                </c:pt>
                <c:pt idx="87">
                  <c:v>0.6859229086020191</c:v>
                </c:pt>
                <c:pt idx="88">
                  <c:v>0.70916925021139543</c:v>
                </c:pt>
                <c:pt idx="89">
                  <c:v>0.73247903899764488</c:v>
                </c:pt>
                <c:pt idx="90">
                  <c:v>0.75584501588273467</c:v>
                </c:pt>
                <c:pt idx="91">
                  <c:v>0.77925990262775247</c:v>
                </c:pt>
                <c:pt idx="92">
                  <c:v>0.80271640378082032</c:v>
                </c:pt>
                <c:pt idx="93">
                  <c:v>0.82620720862534458</c:v>
                </c:pt>
                <c:pt idx="94">
                  <c:v>0.84972499312673067</c:v>
                </c:pt>
                <c:pt idx="95">
                  <c:v>0.87326242187566172</c:v>
                </c:pt>
                <c:pt idx="96">
                  <c:v>0.89681215002601178</c:v>
                </c:pt>
                <c:pt idx="97">
                  <c:v>0.92036682522540736</c:v>
                </c:pt>
                <c:pt idx="98">
                  <c:v>0.94391908953640924</c:v>
                </c:pt>
                <c:pt idx="99">
                  <c:v>0.96746158134619131</c:v>
                </c:pt>
                <c:pt idx="100">
                  <c:v>0.99098693726254627</c:v>
                </c:pt>
                <c:pt idx="101">
                  <c:v>1.0144877939939165</c:v>
                </c:pt>
                <c:pt idx="102">
                  <c:v>1.0379567902110696</c:v>
                </c:pt>
                <c:pt idx="103">
                  <c:v>1.0613865683878958</c:v>
                </c:pt>
                <c:pt idx="104">
                  <c:v>1.0847697766186697</c:v>
                </c:pt>
                <c:pt idx="105">
                  <c:v>1.1080990704089473</c:v>
                </c:pt>
                <c:pt idx="106">
                  <c:v>1.1313671144371149</c:v>
                </c:pt>
                <c:pt idx="107">
                  <c:v>1.154566584283363</c:v>
                </c:pt>
                <c:pt idx="108">
                  <c:v>1.1776901681226681</c:v>
                </c:pt>
                <c:pt idx="109">
                  <c:v>1.2007305683780745</c:v>
                </c:pt>
                <c:pt idx="110">
                  <c:v>1.2236805033302949</c:v>
                </c:pt>
                <c:pt idx="111">
                  <c:v>1.2465327086793168</c:v>
                </c:pt>
                <c:pt idx="112">
                  <c:v>1.2692799390533325</c:v>
                </c:pt>
                <c:pt idx="113">
                  <c:v>1.2919149694598888</c:v>
                </c:pt>
                <c:pt idx="114">
                  <c:v>1.3144305966737011</c:v>
                </c:pt>
                <c:pt idx="115">
                  <c:v>1.3368196405550212</c:v>
                </c:pt>
                <c:pt idx="116">
                  <c:v>1.3590749452918829</c:v>
                </c:pt>
                <c:pt idx="117">
                  <c:v>1.3811893805588498</c:v>
                </c:pt>
                <c:pt idx="118">
                  <c:v>1.4031558425841331</c:v>
                </c:pt>
                <c:pt idx="119">
                  <c:v>1.4249672551160861</c:v>
                </c:pt>
                <c:pt idx="120">
                  <c:v>1.4466165702790925</c:v>
                </c:pt>
                <c:pt idx="121">
                  <c:v>1.4680967693077367</c:v>
                </c:pt>
                <c:pt idx="122">
                  <c:v>1.489400863146892</c:v>
                </c:pt>
                <c:pt idx="123">
                  <c:v>1.5105218929038708</c:v>
                </c:pt>
                <c:pt idx="124">
                  <c:v>1.5314529301371484</c:v>
                </c:pt>
                <c:pt idx="125">
                  <c:v>1.5521870769642365</c:v>
                </c:pt>
                <c:pt idx="126">
                  <c:v>1.5727174659691041</c:v>
                </c:pt>
                <c:pt idx="127">
                  <c:v>1.5930372598870042</c:v>
                </c:pt>
                <c:pt idx="128">
                  <c:v>1.613139651041678</c:v>
                </c:pt>
                <c:pt idx="129">
                  <c:v>1.6330178605065138</c:v>
                </c:pt>
                <c:pt idx="130">
                  <c:v>1.6526651369573737</c:v>
                </c:pt>
                <c:pt idx="131">
                  <c:v>1.672074755180242</c:v>
                </c:pt>
                <c:pt idx="132">
                  <c:v>1.691240014191618</c:v>
                </c:pt>
                <c:pt idx="133">
                  <c:v>1.7101542349233956</c:v>
                </c:pt>
                <c:pt idx="134">
                  <c:v>1.7288107574168006</c:v>
                </c:pt>
                <c:pt idx="135">
                  <c:v>1.7472029374615035</c:v>
                </c:pt>
                <c:pt idx="136">
                  <c:v>1.765324142606097</c:v>
                </c:pt>
                <c:pt idx="137">
                  <c:v>1.7831677474543917</c:v>
                </c:pt>
                <c:pt idx="138">
                  <c:v>1.8007271281481021</c:v>
                </c:pt>
                <c:pt idx="139">
                  <c:v>1.8179956559200074</c:v>
                </c:pt>
                <c:pt idx="140">
                  <c:v>1.8349666895819976</c:v>
                </c:pt>
                <c:pt idx="141">
                  <c:v>1.8516335667888988</c:v>
                </c:pt>
                <c:pt idx="142">
                  <c:v>1.8679895938907733</c:v>
                </c:pt>
                <c:pt idx="143">
                  <c:v>1.8840280341523246</c:v>
                </c:pt>
                <c:pt idx="144">
                  <c:v>1.8997420940769421</c:v>
                </c:pt>
                <c:pt idx="145">
                  <c:v>1.9151249075228962</c:v>
                </c:pt>
                <c:pt idx="146">
                  <c:v>1.9301695172382258</c:v>
                </c:pt>
                <c:pt idx="147">
                  <c:v>1.9448688533661194</c:v>
                </c:pt>
                <c:pt idx="148">
                  <c:v>1.9592157083805724</c:v>
                </c:pt>
                <c:pt idx="149">
                  <c:v>1.9732027077982066</c:v>
                </c:pt>
                <c:pt idx="150">
                  <c:v>1.9868222758705085</c:v>
                </c:pt>
                <c:pt idx="151">
                  <c:v>2.0000665952835583</c:v>
                </c:pt>
                <c:pt idx="152">
                  <c:v>2.0129275596694929</c:v>
                </c:pt>
                <c:pt idx="153">
                  <c:v>2.0253967174518985</c:v>
                </c:pt>
                <c:pt idx="154">
                  <c:v>2.037465205188159</c:v>
                </c:pt>
                <c:pt idx="155">
                  <c:v>2.0491236681112315</c:v>
                </c:pt>
                <c:pt idx="156">
                  <c:v>2.0603621649785553</c:v>
                </c:pt>
                <c:pt idx="157">
                  <c:v>2.0711700535619655</c:v>
                </c:pt>
                <c:pt idx="158">
                  <c:v>2.0815358520974439</c:v>
                </c:pt>
                <c:pt idx="159">
                  <c:v>2.0914470706708919</c:v>
                </c:pt>
                <c:pt idx="160">
                  <c:v>2.1008900047236905</c:v>
                </c:pt>
                <c:pt idx="161">
                  <c:v>2.109849480445992</c:v>
                </c:pt>
                <c:pt idx="162">
                  <c:v>2.1183085385352727</c:v>
                </c:pt>
                <c:pt idx="163">
                  <c:v>2.1262480382663105</c:v>
                </c:pt>
                <c:pt idx="164">
                  <c:v>2.1336461575029015</c:v>
                </c:pt>
                <c:pt idx="165">
                  <c:v>2.1404777553643499</c:v>
                </c:pt>
                <c:pt idx="166">
                  <c:v>2.1467135514920921</c:v>
                </c:pt>
                <c:pt idx="167">
                  <c:v>2.1523190573015416</c:v>
                </c:pt>
                <c:pt idx="168">
                  <c:v>2.1572531671728923</c:v>
                </c:pt>
                <c:pt idx="169">
                  <c:v>2.1614662762506653</c:v>
                </c:pt>
                <c:pt idx="170">
                  <c:v>2.1648977281392225</c:v>
                </c:pt>
                <c:pt idx="171">
                  <c:v>2.1674722963038642</c:v>
                </c:pt>
                <c:pt idx="172">
                  <c:v>2.169095242989258</c:v>
                </c:pt>
                <c:pt idx="173">
                  <c:v>2.1696452349824318</c:v>
                </c:pt>
                <c:pt idx="174">
                  <c:v>2.1689639446337203</c:v>
                </c:pt>
                <c:pt idx="175">
                  <c:v>2.166840368342978</c:v>
                </c:pt>
                <c:pt idx="176">
                  <c:v>2.1629864310313249</c:v>
                </c:pt>
                <c:pt idx="177">
                  <c:v>2.1569976255473358</c:v>
                </c:pt>
                <c:pt idx="178">
                  <c:v>2.1482866968883285</c:v>
                </c:pt>
                <c:pt idx="179">
                  <c:v>2.1359659023410624</c:v>
                </c:pt>
                <c:pt idx="180">
                  <c:v>2.1186239589150229</c:v>
                </c:pt>
                <c:pt idx="181">
                  <c:v>2.0938669733956869</c:v>
                </c:pt>
                <c:pt idx="182">
                  <c:v>2.0572632419952521</c:v>
                </c:pt>
                <c:pt idx="183">
                  <c:v>1.9995046678670281</c:v>
                </c:pt>
              </c:numCache>
            </c:numRef>
          </c:xVal>
          <c:yVal>
            <c:numRef>
              <c:f>Calculation1!$AN$6:$AN$189</c:f>
              <c:numCache>
                <c:formatCode>General</c:formatCode>
                <c:ptCount val="184"/>
                <c:pt idx="0">
                  <c:v>1.8516823744490125</c:v>
                </c:pt>
                <c:pt idx="1">
                  <c:v>1.8550593942342957</c:v>
                </c:pt>
                <c:pt idx="2">
                  <c:v>1.859117320941909</c:v>
                </c:pt>
                <c:pt idx="3">
                  <c:v>1.8638560404839559</c:v>
                </c:pt>
                <c:pt idx="4">
                  <c:v>1.8692754196321495</c:v>
                </c:pt>
                <c:pt idx="5">
                  <c:v>1.8753753060215779</c:v>
                </c:pt>
                <c:pt idx="6">
                  <c:v>1.8821555281549891</c:v>
                </c:pt>
                <c:pt idx="7">
                  <c:v>1.8896158954076121</c:v>
                </c:pt>
                <c:pt idx="8">
                  <c:v>1.8977561980325071</c:v>
                </c:pt>
                <c:pt idx="9">
                  <c:v>1.90657620716647</c:v>
                </c:pt>
                <c:pt idx="10">
                  <c:v>1.9160756748364669</c:v>
                </c:pt>
                <c:pt idx="11">
                  <c:v>1.9262543339666038</c:v>
                </c:pt>
                <c:pt idx="12">
                  <c:v>1.9371118983856377</c:v>
                </c:pt>
                <c:pt idx="13">
                  <c:v>1.9776421177310368</c:v>
                </c:pt>
                <c:pt idx="14">
                  <c:v>2.0255122733088662</c:v>
                </c:pt>
                <c:pt idx="15">
                  <c:v>2.0807077834060053</c:v>
                </c:pt>
                <c:pt idx="16">
                  <c:v>2.1432118349353964</c:v>
                </c:pt>
                <c:pt idx="17">
                  <c:v>2.2130053885574483</c:v>
                </c:pt>
                <c:pt idx="18">
                  <c:v>2.2900671844796179</c:v>
                </c:pt>
                <c:pt idx="19">
                  <c:v>2.3743737489323564</c:v>
                </c:pt>
                <c:pt idx="20">
                  <c:v>2.4658994013194437</c:v>
                </c:pt>
                <c:pt idx="21">
                  <c:v>2.56461626204052</c:v>
                </c:pt>
                <c:pt idx="22">
                  <c:v>2.6704942609835278</c:v>
                </c:pt>
                <c:pt idx="23">
                  <c:v>2.7835011466843227</c:v>
                </c:pt>
                <c:pt idx="24">
                  <c:v>2.9036024961507962</c:v>
                </c:pt>
                <c:pt idx="25">
                  <c:v>3.0307617253484551</c:v>
                </c:pt>
                <c:pt idx="26">
                  <c:v>3.1649401003442641</c:v>
                </c:pt>
                <c:pt idx="27">
                  <c:v>3.3060967491053894</c:v>
                </c:pt>
                <c:pt idx="28">
                  <c:v>3.4541886739492007</c:v>
                </c:pt>
                <c:pt idx="29">
                  <c:v>3.6091707646407905</c:v>
                </c:pt>
                <c:pt idx="30">
                  <c:v>3.7709958121339859</c:v>
                </c:pt>
                <c:pt idx="31">
                  <c:v>3.9396145229516968</c:v>
                </c:pt>
                <c:pt idx="32">
                  <c:v>4.1149755342011503</c:v>
                </c:pt>
                <c:pt idx="33">
                  <c:v>4.2970254292195627</c:v>
                </c:pt>
                <c:pt idx="34">
                  <c:v>4.4857087538453619</c:v>
                </c:pt>
                <c:pt idx="35">
                  <c:v>4.680968033310041</c:v>
                </c:pt>
                <c:pt idx="36">
                  <c:v>4.882743789745561</c:v>
                </c:pt>
                <c:pt idx="37">
                  <c:v>5.0909745603018628</c:v>
                </c:pt>
                <c:pt idx="38">
                  <c:v>5.3055969158690601</c:v>
                </c:pt>
                <c:pt idx="39">
                  <c:v>5.526545480398557</c:v>
                </c:pt>
                <c:pt idx="40">
                  <c:v>5.7537529508172156</c:v>
                </c:pt>
                <c:pt idx="41">
                  <c:v>5.9871501175285395</c:v>
                </c:pt>
                <c:pt idx="42">
                  <c:v>6.2266658854945796</c:v>
                </c:pt>
                <c:pt idx="43">
                  <c:v>6.4722272958921749</c:v>
                </c:pt>
                <c:pt idx="44">
                  <c:v>6.7237595483369077</c:v>
                </c:pt>
                <c:pt idx="45">
                  <c:v>6.9811860236680339</c:v>
                </c:pt>
                <c:pt idx="46">
                  <c:v>7.244428307287432</c:v>
                </c:pt>
                <c:pt idx="47">
                  <c:v>7.513406213045414</c:v>
                </c:pt>
                <c:pt idx="48">
                  <c:v>7.7880378076662424</c:v>
                </c:pt>
                <c:pt idx="49">
                  <c:v>8.0682394357057845</c:v>
                </c:pt>
                <c:pt idx="50">
                  <c:v>8.3539257450337558</c:v>
                </c:pt>
                <c:pt idx="51">
                  <c:v>8.645009712832838</c:v>
                </c:pt>
                <c:pt idx="52">
                  <c:v>8.9414026721066442</c:v>
                </c:pt>
                <c:pt idx="53">
                  <c:v>9.2430143386885568</c:v>
                </c:pt>
                <c:pt idx="54">
                  <c:v>9.5497528387431565</c:v>
                </c:pt>
                <c:pt idx="55">
                  <c:v>9.8615247367518784</c:v>
                </c:pt>
                <c:pt idx="56">
                  <c:v>10.178235063974396</c:v>
                </c:pt>
                <c:pt idx="57">
                  <c:v>10.499787347376987</c:v>
                </c:pt>
                <c:pt idx="58">
                  <c:v>10.826083639019188</c:v>
                </c:pt>
                <c:pt idx="59">
                  <c:v>11.157024545889657</c:v>
                </c:pt>
                <c:pt idx="60">
                  <c:v>11.492509260182267</c:v>
                </c:pt>
                <c:pt idx="61">
                  <c:v>11.832435590003128</c:v>
                </c:pt>
                <c:pt idx="62">
                  <c:v>12.176699990499239</c:v>
                </c:pt>
                <c:pt idx="63">
                  <c:v>12.525197595399243</c:v>
                </c:pt>
                <c:pt idx="64">
                  <c:v>12.877822248956715</c:v>
                </c:pt>
                <c:pt idx="65">
                  <c:v>13.234466538286233</c:v>
                </c:pt>
                <c:pt idx="66">
                  <c:v>13.595021826082371</c:v>
                </c:pt>
                <c:pt idx="67">
                  <c:v>13.959378283711692</c:v>
                </c:pt>
                <c:pt idx="68">
                  <c:v>14.327424924667605</c:v>
                </c:pt>
                <c:pt idx="69">
                  <c:v>14.699049638377923</c:v>
                </c:pt>
                <c:pt idx="70">
                  <c:v>15.074139224354841</c:v>
                </c:pt>
                <c:pt idx="71">
                  <c:v>15.452579426676897</c:v>
                </c:pt>
                <c:pt idx="72">
                  <c:v>15.834254968792431</c:v>
                </c:pt>
                <c:pt idx="73">
                  <c:v>16.219049588633936</c:v>
                </c:pt>
                <c:pt idx="74">
                  <c:v>16.606846074032624</c:v>
                </c:pt>
                <c:pt idx="75">
                  <c:v>16.997526298422379</c:v>
                </c:pt>
                <c:pt idx="76">
                  <c:v>17.390971256822233</c:v>
                </c:pt>
                <c:pt idx="77">
                  <c:v>17.787061102086483</c:v>
                </c:pt>
                <c:pt idx="78">
                  <c:v>18.185675181411249</c:v>
                </c:pt>
                <c:pt idx="79">
                  <c:v>18.586692073086507</c:v>
                </c:pt>
                <c:pt idx="80">
                  <c:v>18.989989623482316</c:v>
                </c:pt>
                <c:pt idx="81">
                  <c:v>19.395444984257992</c:v>
                </c:pt>
                <c:pt idx="82">
                  <c:v>19.802934649782912</c:v>
                </c:pt>
                <c:pt idx="83">
                  <c:v>20.212334494757506</c:v>
                </c:pt>
                <c:pt idx="84">
                  <c:v>20.623519812023069</c:v>
                </c:pt>
                <c:pt idx="85">
                  <c:v>21.036365350548699</c:v>
                </c:pt>
                <c:pt idx="86">
                  <c:v>21.450745353584047</c:v>
                </c:pt>
                <c:pt idx="87">
                  <c:v>21.866533596966004</c:v>
                </c:pt>
                <c:pt idx="88">
                  <c:v>22.283603427567797</c:v>
                </c:pt>
                <c:pt idx="89">
                  <c:v>22.701827801878775</c:v>
                </c:pt>
                <c:pt idx="90">
                  <c:v>23.121079324703111</c:v>
                </c:pt>
                <c:pt idx="91">
                  <c:v>23.541230287965551</c:v>
                </c:pt>
                <c:pt idx="92">
                  <c:v>23.962152709612599</c:v>
                </c:pt>
                <c:pt idx="93">
                  <c:v>24.383718372597052</c:v>
                </c:pt>
                <c:pt idx="94">
                  <c:v>24.805798863934172</c:v>
                </c:pt>
                <c:pt idx="95">
                  <c:v>25.228265613817509</c:v>
                </c:pt>
                <c:pt idx="96">
                  <c:v>25.65098993478253</c:v>
                </c:pt>
                <c:pt idx="97">
                  <c:v>26.073843060906029</c:v>
                </c:pt>
                <c:pt idx="98">
                  <c:v>26.496696187029528</c:v>
                </c:pt>
                <c:pt idx="99">
                  <c:v>26.919420507994538</c:v>
                </c:pt>
                <c:pt idx="100">
                  <c:v>27.341887257877879</c:v>
                </c:pt>
                <c:pt idx="101">
                  <c:v>27.763967749215006</c:v>
                </c:pt>
                <c:pt idx="102">
                  <c:v>28.185533412199462</c:v>
                </c:pt>
                <c:pt idx="103">
                  <c:v>28.606455833846503</c:v>
                </c:pt>
                <c:pt idx="104">
                  <c:v>29.026606797108947</c:v>
                </c:pt>
                <c:pt idx="105">
                  <c:v>29.445858319933272</c:v>
                </c:pt>
                <c:pt idx="106">
                  <c:v>29.864082694244264</c:v>
                </c:pt>
                <c:pt idx="107">
                  <c:v>30.28115252484605</c:v>
                </c:pt>
                <c:pt idx="108">
                  <c:v>30.696940768228004</c:v>
                </c:pt>
                <c:pt idx="109">
                  <c:v>31.111320771263351</c:v>
                </c:pt>
                <c:pt idx="110">
                  <c:v>31.524166309788985</c:v>
                </c:pt>
                <c:pt idx="111">
                  <c:v>31.935351627054551</c:v>
                </c:pt>
                <c:pt idx="112">
                  <c:v>32.344751472029152</c:v>
                </c:pt>
                <c:pt idx="113">
                  <c:v>32.752241137554066</c:v>
                </c:pt>
                <c:pt idx="114">
                  <c:v>33.157696498329742</c:v>
                </c:pt>
                <c:pt idx="115">
                  <c:v>33.560994048725547</c:v>
                </c:pt>
                <c:pt idx="116">
                  <c:v>33.962010940400802</c:v>
                </c:pt>
                <c:pt idx="117">
                  <c:v>34.360625019725575</c:v>
                </c:pt>
                <c:pt idx="118">
                  <c:v>34.756714864989817</c:v>
                </c:pt>
                <c:pt idx="119">
                  <c:v>35.150159823389679</c:v>
                </c:pt>
                <c:pt idx="120">
                  <c:v>35.540840047779426</c:v>
                </c:pt>
                <c:pt idx="121">
                  <c:v>35.928636533178114</c:v>
                </c:pt>
                <c:pt idx="122">
                  <c:v>36.313431153019621</c:v>
                </c:pt>
                <c:pt idx="123">
                  <c:v>36.695106695135159</c:v>
                </c:pt>
                <c:pt idx="124">
                  <c:v>37.073546897457213</c:v>
                </c:pt>
                <c:pt idx="125">
                  <c:v>37.448636483434129</c:v>
                </c:pt>
                <c:pt idx="126">
                  <c:v>37.820261197144447</c:v>
                </c:pt>
                <c:pt idx="127">
                  <c:v>38.188307838100357</c:v>
                </c:pt>
                <c:pt idx="128">
                  <c:v>38.552664295729684</c:v>
                </c:pt>
                <c:pt idx="129">
                  <c:v>38.913219583525823</c:v>
                </c:pt>
                <c:pt idx="130">
                  <c:v>39.269863872855346</c:v>
                </c:pt>
                <c:pt idx="131">
                  <c:v>39.622488526412809</c:v>
                </c:pt>
                <c:pt idx="132">
                  <c:v>39.970986131312813</c:v>
                </c:pt>
                <c:pt idx="133">
                  <c:v>40.315250531808928</c:v>
                </c:pt>
                <c:pt idx="134">
                  <c:v>40.655176861629798</c:v>
                </c:pt>
                <c:pt idx="135">
                  <c:v>40.990661575922402</c:v>
                </c:pt>
                <c:pt idx="136">
                  <c:v>41.321602482792862</c:v>
                </c:pt>
                <c:pt idx="137">
                  <c:v>41.64789877443507</c:v>
                </c:pt>
                <c:pt idx="138">
                  <c:v>41.969451057837666</c:v>
                </c:pt>
                <c:pt idx="139">
                  <c:v>42.286161385060183</c:v>
                </c:pt>
                <c:pt idx="140">
                  <c:v>42.597933283068897</c:v>
                </c:pt>
                <c:pt idx="141">
                  <c:v>42.90467178312349</c:v>
                </c:pt>
                <c:pt idx="142">
                  <c:v>43.20628344970541</c:v>
                </c:pt>
                <c:pt idx="143">
                  <c:v>43.50267640897922</c:v>
                </c:pt>
                <c:pt idx="144">
                  <c:v>43.793760376778295</c:v>
                </c:pt>
                <c:pt idx="145">
                  <c:v>44.079446686106266</c:v>
                </c:pt>
                <c:pt idx="146">
                  <c:v>44.359648314145815</c:v>
                </c:pt>
                <c:pt idx="147">
                  <c:v>44.634279908766644</c:v>
                </c:pt>
                <c:pt idx="148">
                  <c:v>44.903257814524622</c:v>
                </c:pt>
                <c:pt idx="149">
                  <c:v>45.16650009814402</c:v>
                </c:pt>
                <c:pt idx="150">
                  <c:v>45.423926573475157</c:v>
                </c:pt>
                <c:pt idx="151">
                  <c:v>45.675458825919875</c:v>
                </c:pt>
                <c:pt idx="152">
                  <c:v>45.921020236317474</c:v>
                </c:pt>
                <c:pt idx="153">
                  <c:v>46.160536004283514</c:v>
                </c:pt>
                <c:pt idx="154">
                  <c:v>46.393933170994842</c:v>
                </c:pt>
                <c:pt idx="155">
                  <c:v>46.621140641413504</c:v>
                </c:pt>
                <c:pt idx="156">
                  <c:v>46.842089205942997</c:v>
                </c:pt>
                <c:pt idx="157">
                  <c:v>47.056711561510198</c:v>
                </c:pt>
                <c:pt idx="158">
                  <c:v>47.264942332066497</c:v>
                </c:pt>
                <c:pt idx="159">
                  <c:v>47.466718088502013</c:v>
                </c:pt>
                <c:pt idx="160">
                  <c:v>47.661977367966699</c:v>
                </c:pt>
                <c:pt idx="161">
                  <c:v>47.850660692592498</c:v>
                </c:pt>
                <c:pt idx="162">
                  <c:v>48.032710587610907</c:v>
                </c:pt>
                <c:pt idx="163">
                  <c:v>48.208071598860357</c:v>
                </c:pt>
                <c:pt idx="164">
                  <c:v>48.376690309678068</c:v>
                </c:pt>
                <c:pt idx="165">
                  <c:v>48.538515357171264</c:v>
                </c:pt>
                <c:pt idx="166">
                  <c:v>48.693497447862853</c:v>
                </c:pt>
                <c:pt idx="167">
                  <c:v>48.841589372706665</c:v>
                </c:pt>
                <c:pt idx="168">
                  <c:v>48.98274602146779</c:v>
                </c:pt>
                <c:pt idx="169">
                  <c:v>49.116924396463602</c:v>
                </c:pt>
                <c:pt idx="170">
                  <c:v>49.244083625661261</c:v>
                </c:pt>
                <c:pt idx="171">
                  <c:v>49.364184975127728</c:v>
                </c:pt>
                <c:pt idx="172">
                  <c:v>49.477191860828526</c:v>
                </c:pt>
                <c:pt idx="173">
                  <c:v>49.583069859771541</c:v>
                </c:pt>
                <c:pt idx="174">
                  <c:v>49.68178672049261</c:v>
                </c:pt>
                <c:pt idx="175">
                  <c:v>49.773312372879701</c:v>
                </c:pt>
                <c:pt idx="176">
                  <c:v>49.857618937332433</c:v>
                </c:pt>
                <c:pt idx="177">
                  <c:v>49.934680733254609</c:v>
                </c:pt>
                <c:pt idx="178">
                  <c:v>50.004474286876658</c:v>
                </c:pt>
                <c:pt idx="179">
                  <c:v>50.066978338406045</c:v>
                </c:pt>
                <c:pt idx="180">
                  <c:v>50.122173848503195</c:v>
                </c:pt>
                <c:pt idx="181">
                  <c:v>50.170044004081021</c:v>
                </c:pt>
                <c:pt idx="182">
                  <c:v>50.21057422342642</c:v>
                </c:pt>
                <c:pt idx="183">
                  <c:v>50.243752160641947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15F-41C2-9FA8-142670CA723C}"/>
            </c:ext>
          </c:extLst>
        </c:ser>
        <c:ser>
          <c:idx val="7"/>
          <c:order val="6"/>
          <c:tx>
            <c:strRef>
              <c:f>Calculation1!$P$5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Calculation1!$P$6:$P$406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7.6864159750567751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2.7639179617910941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8.6669661929278163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15F-41C2-9FA8-142670CA723C}"/>
            </c:ext>
          </c:extLst>
        </c:ser>
        <c:ser>
          <c:idx val="6"/>
          <c:order val="7"/>
          <c:tx>
            <c:strRef>
              <c:f>Calculation1!$O$5</c:f>
              <c:strCache>
                <c:ptCount val="1"/>
                <c:pt idx="0">
                  <c:v>thetaCM = 0 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Calculation1!$O$6:$O$406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7.6864159750567751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2.7639179617910941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8.6669661929278163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15F-41C2-9FA8-142670CA723C}"/>
            </c:ext>
          </c:extLst>
        </c:ser>
        <c:ser>
          <c:idx val="8"/>
          <c:order val="8"/>
          <c:tx>
            <c:strRef>
              <c:f>Calculation1!$Q$5</c:f>
              <c:strCache>
                <c:ptCount val="1"/>
                <c:pt idx="0">
                  <c:v>Bore radius Boundary</c:v>
                </c:pt>
              </c:strCache>
            </c:strRef>
          </c:tx>
          <c:spPr>
            <a:ln w="95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Calculation1!$Q$6:$Q$406</c:f>
              <c:numCache>
                <c:formatCode>0.00</c:formatCode>
                <c:ptCount val="401"/>
                <c:pt idx="0">
                  <c:v>30.128785089699136</c:v>
                </c:pt>
                <c:pt idx="1">
                  <c:v>30.033544848622796</c:v>
                </c:pt>
                <c:pt idx="2">
                  <c:v>29.938772704040161</c:v>
                </c:pt>
                <c:pt idx="3">
                  <c:v>29.844468793421925</c:v>
                </c:pt>
                <c:pt idx="4">
                  <c:v>29.750633253612591</c:v>
                </c:pt>
                <c:pt idx="5">
                  <c:v>29.657266220830365</c:v>
                </c:pt>
                <c:pt idx="6">
                  <c:v>29.564367830665674</c:v>
                </c:pt>
                <c:pt idx="7">
                  <c:v>29.471938218080368</c:v>
                </c:pt>
                <c:pt idx="8">
                  <c:v>29.37997751740636</c:v>
                </c:pt>
                <c:pt idx="9">
                  <c:v>29.28848586234551</c:v>
                </c:pt>
                <c:pt idx="10">
                  <c:v>29.197463385967808</c:v>
                </c:pt>
                <c:pt idx="11">
                  <c:v>29.106910220710915</c:v>
                </c:pt>
                <c:pt idx="12">
                  <c:v>29.016826498379146</c:v>
                </c:pt>
                <c:pt idx="13">
                  <c:v>28.92721235014244</c:v>
                </c:pt>
                <c:pt idx="14">
                  <c:v>28.838067906535571</c:v>
                </c:pt>
                <c:pt idx="15">
                  <c:v>28.749393297457004</c:v>
                </c:pt>
                <c:pt idx="16">
                  <c:v>28.661188652168221</c:v>
                </c:pt>
                <c:pt idx="17">
                  <c:v>28.573454099292576</c:v>
                </c:pt>
                <c:pt idx="18">
                  <c:v>28.486189766814618</c:v>
                </c:pt>
                <c:pt idx="19">
                  <c:v>28.399395782078841</c:v>
                </c:pt>
                <c:pt idx="20">
                  <c:v>28.313072271789224</c:v>
                </c:pt>
                <c:pt idx="21">
                  <c:v>28.227219362007872</c:v>
                </c:pt>
                <c:pt idx="22">
                  <c:v>28.141837178154447</c:v>
                </c:pt>
                <c:pt idx="23">
                  <c:v>28.056925845005253</c:v>
                </c:pt>
                <c:pt idx="24">
                  <c:v>27.972485486691767</c:v>
                </c:pt>
                <c:pt idx="25">
                  <c:v>27.888516226700858</c:v>
                </c:pt>
                <c:pt idx="26">
                  <c:v>27.805018187872633</c:v>
                </c:pt>
                <c:pt idx="27">
                  <c:v>27.721991492400889</c:v>
                </c:pt>
                <c:pt idx="28">
                  <c:v>27.639436261831065</c:v>
                </c:pt>
                <c:pt idx="29">
                  <c:v>27.557352617059792</c:v>
                </c:pt>
                <c:pt idx="30">
                  <c:v>27.475740678334319</c:v>
                </c:pt>
                <c:pt idx="31">
                  <c:v>27.39460056525138</c:v>
                </c:pt>
                <c:pt idx="32">
                  <c:v>27.3139323967564</c:v>
                </c:pt>
                <c:pt idx="33">
                  <c:v>27.23373629114235</c:v>
                </c:pt>
                <c:pt idx="34">
                  <c:v>27.154012366049301</c:v>
                </c:pt>
                <c:pt idx="35">
                  <c:v>27.074760738463624</c:v>
                </c:pt>
                <c:pt idx="36">
                  <c:v>26.995981524716626</c:v>
                </c:pt>
                <c:pt idx="37">
                  <c:v>26.917674840484324</c:v>
                </c:pt>
                <c:pt idx="38">
                  <c:v>26.839840800786078</c:v>
                </c:pt>
                <c:pt idx="39">
                  <c:v>26.76247951998414</c:v>
                </c:pt>
                <c:pt idx="40">
                  <c:v>26.685591111782628</c:v>
                </c:pt>
                <c:pt idx="41">
                  <c:v>26.609175689226959</c:v>
                </c:pt>
                <c:pt idx="42">
                  <c:v>26.533233364702596</c:v>
                </c:pt>
                <c:pt idx="43">
                  <c:v>26.457764249934485</c:v>
                </c:pt>
                <c:pt idx="44">
                  <c:v>26.382768455986479</c:v>
                </c:pt>
                <c:pt idx="45">
                  <c:v>26.308246093260209</c:v>
                </c:pt>
                <c:pt idx="46">
                  <c:v>26.234197271494281</c:v>
                </c:pt>
                <c:pt idx="47">
                  <c:v>26.1606220997636</c:v>
                </c:pt>
                <c:pt idx="48">
                  <c:v>26.087520686478797</c:v>
                </c:pt>
                <c:pt idx="49">
                  <c:v>26.014893139384867</c:v>
                </c:pt>
                <c:pt idx="50">
                  <c:v>25.942739565560828</c:v>
                </c:pt>
                <c:pt idx="51">
                  <c:v>25.871060071419038</c:v>
                </c:pt>
                <c:pt idx="52">
                  <c:v>25.799854762703944</c:v>
                </c:pt>
                <c:pt idx="53">
                  <c:v>25.729123744491744</c:v>
                </c:pt>
                <c:pt idx="54">
                  <c:v>25.658867121189473</c:v>
                </c:pt>
                <c:pt idx="55">
                  <c:v>25.589084996534211</c:v>
                </c:pt>
                <c:pt idx="56">
                  <c:v>25.519777473592399</c:v>
                </c:pt>
                <c:pt idx="57">
                  <c:v>25.450944654758928</c:v>
                </c:pt>
                <c:pt idx="58">
                  <c:v>25.382586641756689</c:v>
                </c:pt>
                <c:pt idx="59">
                  <c:v>25.314703535635658</c:v>
                </c:pt>
                <c:pt idx="60">
                  <c:v>25.247295436771992</c:v>
                </c:pt>
                <c:pt idx="61">
                  <c:v>25.180362444867569</c:v>
                </c:pt>
                <c:pt idx="62">
                  <c:v>25.113904658949195</c:v>
                </c:pt>
                <c:pt idx="63">
                  <c:v>25.047922177367695</c:v>
                </c:pt>
                <c:pt idx="64">
                  <c:v>24.982415097797457</c:v>
                </c:pt>
                <c:pt idx="65">
                  <c:v>24.917383517235635</c:v>
                </c:pt>
                <c:pt idx="66">
                  <c:v>24.85282753200147</c:v>
                </c:pt>
                <c:pt idx="67">
                  <c:v>24.788747237735265</c:v>
                </c:pt>
                <c:pt idx="68">
                  <c:v>24.725142729398044</c:v>
                </c:pt>
                <c:pt idx="69">
                  <c:v>24.662014101270984</c:v>
                </c:pt>
                <c:pt idx="70">
                  <c:v>24.599361446954163</c:v>
                </c:pt>
                <c:pt idx="71">
                  <c:v>24.537184859366562</c:v>
                </c:pt>
                <c:pt idx="72">
                  <c:v>24.475484430744586</c:v>
                </c:pt>
                <c:pt idx="73">
                  <c:v>24.414260252642293</c:v>
                </c:pt>
                <c:pt idx="74">
                  <c:v>24.353512415929913</c:v>
                </c:pt>
                <c:pt idx="75">
                  <c:v>24.293241010793736</c:v>
                </c:pt>
                <c:pt idx="76">
                  <c:v>24.233446126735089</c:v>
                </c:pt>
                <c:pt idx="77">
                  <c:v>24.174127852569995</c:v>
                </c:pt>
                <c:pt idx="78">
                  <c:v>24.115286276428378</c:v>
                </c:pt>
                <c:pt idx="79">
                  <c:v>24.056921485753037</c:v>
                </c:pt>
                <c:pt idx="80">
                  <c:v>23.999033567299875</c:v>
                </c:pt>
                <c:pt idx="81">
                  <c:v>23.94162260713631</c:v>
                </c:pt>
                <c:pt idx="82">
                  <c:v>23.884688690641269</c:v>
                </c:pt>
                <c:pt idx="83">
                  <c:v>23.828231902504399</c:v>
                </c:pt>
                <c:pt idx="84">
                  <c:v>23.772252326725493</c:v>
                </c:pt>
                <c:pt idx="85">
                  <c:v>23.71675004661347</c:v>
                </c:pt>
                <c:pt idx="86">
                  <c:v>23.66172514478626</c:v>
                </c:pt>
                <c:pt idx="87">
                  <c:v>23.607177703170237</c:v>
                </c:pt>
                <c:pt idx="88">
                  <c:v>23.553107802999079</c:v>
                </c:pt>
                <c:pt idx="89">
                  <c:v>23.499515524813432</c:v>
                </c:pt>
                <c:pt idx="90">
                  <c:v>23.446400948460791</c:v>
                </c:pt>
                <c:pt idx="91">
                  <c:v>23.393764153093912</c:v>
                </c:pt>
                <c:pt idx="92">
                  <c:v>23.341605217171377</c:v>
                </c:pt>
                <c:pt idx="93">
                  <c:v>23.289924218456122</c:v>
                </c:pt>
                <c:pt idx="94">
                  <c:v>23.238721234014974</c:v>
                </c:pt>
                <c:pt idx="95">
                  <c:v>23.187996340218774</c:v>
                </c:pt>
                <c:pt idx="96">
                  <c:v>23.137749612741004</c:v>
                </c:pt>
                <c:pt idx="97">
                  <c:v>23.087981126557565</c:v>
                </c:pt>
                <c:pt idx="98">
                  <c:v>23.038690955946322</c:v>
                </c:pt>
                <c:pt idx="99">
                  <c:v>22.989879174486191</c:v>
                </c:pt>
                <c:pt idx="100">
                  <c:v>22.941545855057143</c:v>
                </c:pt>
                <c:pt idx="101">
                  <c:v>22.893691069839178</c:v>
                </c:pt>
                <c:pt idx="102">
                  <c:v>22.846314890311987</c:v>
                </c:pt>
                <c:pt idx="103">
                  <c:v>22.79941738725438</c:v>
                </c:pt>
                <c:pt idx="104">
                  <c:v>22.752998630743832</c:v>
                </c:pt>
                <c:pt idx="105">
                  <c:v>22.707058690155918</c:v>
                </c:pt>
                <c:pt idx="106">
                  <c:v>22.661597634163741</c:v>
                </c:pt>
                <c:pt idx="107">
                  <c:v>22.61661553073759</c:v>
                </c:pt>
                <c:pt idx="108">
                  <c:v>22.57211244714415</c:v>
                </c:pt>
                <c:pt idx="109">
                  <c:v>22.528088449946154</c:v>
                </c:pt>
                <c:pt idx="110">
                  <c:v>22.484543605002159</c:v>
                </c:pt>
                <c:pt idx="111">
                  <c:v>22.441477977465638</c:v>
                </c:pt>
                <c:pt idx="112">
                  <c:v>22.398891631784636</c:v>
                </c:pt>
                <c:pt idx="113">
                  <c:v>22.356784631701203</c:v>
                </c:pt>
                <c:pt idx="114">
                  <c:v>22.315157040251393</c:v>
                </c:pt>
                <c:pt idx="115">
                  <c:v>22.274008919764128</c:v>
                </c:pt>
                <c:pt idx="116">
                  <c:v>22.2333403318612</c:v>
                </c:pt>
                <c:pt idx="117">
                  <c:v>22.193151337456356</c:v>
                </c:pt>
                <c:pt idx="118">
                  <c:v>22.153441996755419</c:v>
                </c:pt>
                <c:pt idx="119">
                  <c:v>22.114212369255597</c:v>
                </c:pt>
                <c:pt idx="120">
                  <c:v>22.07546251374481</c:v>
                </c:pt>
                <c:pt idx="121">
                  <c:v>22.037192488301571</c:v>
                </c:pt>
                <c:pt idx="122">
                  <c:v>21.999402350294304</c:v>
                </c:pt>
                <c:pt idx="123">
                  <c:v>21.962092156381118</c:v>
                </c:pt>
                <c:pt idx="124">
                  <c:v>21.925261962509353</c:v>
                </c:pt>
                <c:pt idx="125">
                  <c:v>21.888911823914896</c:v>
                </c:pt>
                <c:pt idx="126">
                  <c:v>21.853041795122294</c:v>
                </c:pt>
                <c:pt idx="127">
                  <c:v>21.81765192994385</c:v>
                </c:pt>
                <c:pt idx="128">
                  <c:v>21.782742281479273</c:v>
                </c:pt>
                <c:pt idx="129">
                  <c:v>21.748312902115686</c:v>
                </c:pt>
                <c:pt idx="130">
                  <c:v>21.714363843526826</c:v>
                </c:pt>
                <c:pt idx="131">
                  <c:v>21.680895156672818</c:v>
                </c:pt>
                <c:pt idx="132">
                  <c:v>21.647906891799607</c:v>
                </c:pt>
                <c:pt idx="133">
                  <c:v>21.615399098439184</c:v>
                </c:pt>
                <c:pt idx="134">
                  <c:v>21.583371825408335</c:v>
                </c:pt>
                <c:pt idx="135">
                  <c:v>21.551825120808758</c:v>
                </c:pt>
                <c:pt idx="136">
                  <c:v>21.520759032026945</c:v>
                </c:pt>
                <c:pt idx="137">
                  <c:v>21.490173605733276</c:v>
                </c:pt>
                <c:pt idx="138">
                  <c:v>21.46006888788213</c:v>
                </c:pt>
                <c:pt idx="139">
                  <c:v>21.430444923711207</c:v>
                </c:pt>
                <c:pt idx="140">
                  <c:v>21.401301757741294</c:v>
                </c:pt>
                <c:pt idx="141">
                  <c:v>21.372639433776158</c:v>
                </c:pt>
                <c:pt idx="142">
                  <c:v>21.344457994901745</c:v>
                </c:pt>
                <c:pt idx="143">
                  <c:v>21.316757483486526</c:v>
                </c:pt>
                <c:pt idx="144">
                  <c:v>21.28953794118047</c:v>
                </c:pt>
                <c:pt idx="145">
                  <c:v>21.262799408915157</c:v>
                </c:pt>
                <c:pt idx="146">
                  <c:v>21.236541926903328</c:v>
                </c:pt>
                <c:pt idx="147">
                  <c:v>21.210765534638654</c:v>
                </c:pt>
                <c:pt idx="148">
                  <c:v>21.185470270895507</c:v>
                </c:pt>
                <c:pt idx="149">
                  <c:v>21.160656173728285</c:v>
                </c:pt>
                <c:pt idx="150">
                  <c:v>21.13632328047197</c:v>
                </c:pt>
                <c:pt idx="151">
                  <c:v>21.112471627740547</c:v>
                </c:pt>
                <c:pt idx="152">
                  <c:v>21.089101251428019</c:v>
                </c:pt>
                <c:pt idx="153">
                  <c:v>21.066212186707389</c:v>
                </c:pt>
                <c:pt idx="154">
                  <c:v>21.043804468030544</c:v>
                </c:pt>
                <c:pt idx="155">
                  <c:v>21.021878129128254</c:v>
                </c:pt>
                <c:pt idx="156">
                  <c:v>21.000433203009493</c:v>
                </c:pt>
                <c:pt idx="157">
                  <c:v>20.97946972196155</c:v>
                </c:pt>
                <c:pt idx="158">
                  <c:v>20.958987717549689</c:v>
                </c:pt>
                <c:pt idx="159">
                  <c:v>20.938987220616468</c:v>
                </c:pt>
                <c:pt idx="160">
                  <c:v>20.919468261282532</c:v>
                </c:pt>
                <c:pt idx="161">
                  <c:v>20.900430868945364</c:v>
                </c:pt>
                <c:pt idx="162">
                  <c:v>20.881875072279399</c:v>
                </c:pt>
                <c:pt idx="163">
                  <c:v>20.863800899236253</c:v>
                </c:pt>
                <c:pt idx="164">
                  <c:v>20.846208377043695</c:v>
                </c:pt>
                <c:pt idx="165">
                  <c:v>20.82909753220622</c:v>
                </c:pt>
                <c:pt idx="166">
                  <c:v>20.812468390504364</c:v>
                </c:pt>
                <c:pt idx="167">
                  <c:v>20.79632097699448</c:v>
                </c:pt>
                <c:pt idx="168">
                  <c:v>20.780655316009074</c:v>
                </c:pt>
                <c:pt idx="169">
                  <c:v>20.765471431156129</c:v>
                </c:pt>
                <c:pt idx="170">
                  <c:v>20.750769345318986</c:v>
                </c:pt>
                <c:pt idx="171">
                  <c:v>20.736549080656232</c:v>
                </c:pt>
                <c:pt idx="172">
                  <c:v>20.722810658601816</c:v>
                </c:pt>
                <c:pt idx="173">
                  <c:v>20.709554099864249</c:v>
                </c:pt>
                <c:pt idx="174">
                  <c:v>20.696779424427064</c:v>
                </c:pt>
                <c:pt idx="175">
                  <c:v>20.684486651548468</c:v>
                </c:pt>
                <c:pt idx="176">
                  <c:v>20.672675799761123</c:v>
                </c:pt>
                <c:pt idx="177">
                  <c:v>20.661346886871797</c:v>
                </c:pt>
                <c:pt idx="178">
                  <c:v>20.650499929961825</c:v>
                </c:pt>
                <c:pt idx="179">
                  <c:v>20.640134945386535</c:v>
                </c:pt>
                <c:pt idx="180">
                  <c:v>20.630251948775026</c:v>
                </c:pt>
                <c:pt idx="181">
                  <c:v>20.620850955030392</c:v>
                </c:pt>
                <c:pt idx="182">
                  <c:v>20.611931978329494</c:v>
                </c:pt>
                <c:pt idx="183">
                  <c:v>20.603495032122737</c:v>
                </c:pt>
                <c:pt idx="184">
                  <c:v>20.595540129134065</c:v>
                </c:pt>
                <c:pt idx="185">
                  <c:v>20.588067281360964</c:v>
                </c:pt>
                <c:pt idx="186">
                  <c:v>20.581076500074118</c:v>
                </c:pt>
                <c:pt idx="187">
                  <c:v>20.574567795817416</c:v>
                </c:pt>
                <c:pt idx="188">
                  <c:v>20.568541178408168</c:v>
                </c:pt>
                <c:pt idx="189">
                  <c:v>20.562996656936548</c:v>
                </c:pt>
                <c:pt idx="190">
                  <c:v>20.5579342397657</c:v>
                </c:pt>
                <c:pt idx="191">
                  <c:v>20.553353934532197</c:v>
                </c:pt>
                <c:pt idx="192">
                  <c:v>20.549255748145015</c:v>
                </c:pt>
                <c:pt idx="193">
                  <c:v>20.545639686786217</c:v>
                </c:pt>
                <c:pt idx="194">
                  <c:v>20.542505755910611</c:v>
                </c:pt>
                <c:pt idx="195">
                  <c:v>20.539853960245978</c:v>
                </c:pt>
                <c:pt idx="196">
                  <c:v>20.537684303792389</c:v>
                </c:pt>
                <c:pt idx="197">
                  <c:v>20.535996789823116</c:v>
                </c:pt>
                <c:pt idx="198">
                  <c:v>20.534791420883721</c:v>
                </c:pt>
                <c:pt idx="199">
                  <c:v>20.534068198792852</c:v>
                </c:pt>
                <c:pt idx="200">
                  <c:v>20.533827124641221</c:v>
                </c:pt>
                <c:pt idx="201">
                  <c:v>20.534068198792852</c:v>
                </c:pt>
                <c:pt idx="202">
                  <c:v>20.534791420883721</c:v>
                </c:pt>
                <c:pt idx="203">
                  <c:v>20.535996789823116</c:v>
                </c:pt>
                <c:pt idx="204">
                  <c:v>20.537684303792389</c:v>
                </c:pt>
                <c:pt idx="205">
                  <c:v>20.539853960245978</c:v>
                </c:pt>
                <c:pt idx="206">
                  <c:v>20.542505755910611</c:v>
                </c:pt>
                <c:pt idx="207">
                  <c:v>20.545639686786217</c:v>
                </c:pt>
                <c:pt idx="208">
                  <c:v>20.549255748145015</c:v>
                </c:pt>
                <c:pt idx="209">
                  <c:v>20.553353934532197</c:v>
                </c:pt>
                <c:pt idx="210">
                  <c:v>20.5579342397657</c:v>
                </c:pt>
                <c:pt idx="211">
                  <c:v>20.562996656936548</c:v>
                </c:pt>
                <c:pt idx="212">
                  <c:v>20.568541178408168</c:v>
                </c:pt>
                <c:pt idx="213">
                  <c:v>20.574567795817416</c:v>
                </c:pt>
                <c:pt idx="214">
                  <c:v>20.581076500074118</c:v>
                </c:pt>
                <c:pt idx="215">
                  <c:v>20.588067281360964</c:v>
                </c:pt>
                <c:pt idx="216">
                  <c:v>20.595540129134065</c:v>
                </c:pt>
                <c:pt idx="217">
                  <c:v>20.603495032122737</c:v>
                </c:pt>
                <c:pt idx="218">
                  <c:v>20.611931978329494</c:v>
                </c:pt>
                <c:pt idx="219">
                  <c:v>20.620850955030392</c:v>
                </c:pt>
                <c:pt idx="220">
                  <c:v>20.630251948775026</c:v>
                </c:pt>
                <c:pt idx="221">
                  <c:v>20.640134945386535</c:v>
                </c:pt>
                <c:pt idx="222">
                  <c:v>20.650499929961825</c:v>
                </c:pt>
                <c:pt idx="223">
                  <c:v>20.661346886871797</c:v>
                </c:pt>
                <c:pt idx="224">
                  <c:v>20.672675799761123</c:v>
                </c:pt>
                <c:pt idx="225">
                  <c:v>20.684486651548468</c:v>
                </c:pt>
                <c:pt idx="226">
                  <c:v>20.696779424427064</c:v>
                </c:pt>
                <c:pt idx="227">
                  <c:v>20.709554099864249</c:v>
                </c:pt>
                <c:pt idx="228">
                  <c:v>20.722810658601816</c:v>
                </c:pt>
                <c:pt idx="229">
                  <c:v>20.736549080656232</c:v>
                </c:pt>
                <c:pt idx="230">
                  <c:v>20.750769345318986</c:v>
                </c:pt>
                <c:pt idx="231">
                  <c:v>20.765471431156129</c:v>
                </c:pt>
                <c:pt idx="232">
                  <c:v>20.780655316009074</c:v>
                </c:pt>
                <c:pt idx="233">
                  <c:v>20.79632097699448</c:v>
                </c:pt>
                <c:pt idx="234">
                  <c:v>20.812468390504364</c:v>
                </c:pt>
                <c:pt idx="235">
                  <c:v>20.82909753220622</c:v>
                </c:pt>
                <c:pt idx="236">
                  <c:v>20.846208377043695</c:v>
                </c:pt>
                <c:pt idx="237">
                  <c:v>20.863800899236253</c:v>
                </c:pt>
                <c:pt idx="238">
                  <c:v>20.881875072279399</c:v>
                </c:pt>
                <c:pt idx="239">
                  <c:v>20.900430868945364</c:v>
                </c:pt>
                <c:pt idx="240">
                  <c:v>20.919468261282532</c:v>
                </c:pt>
                <c:pt idx="241">
                  <c:v>20.938987220616582</c:v>
                </c:pt>
                <c:pt idx="242">
                  <c:v>20.958987717549689</c:v>
                </c:pt>
                <c:pt idx="243">
                  <c:v>20.97946972196155</c:v>
                </c:pt>
                <c:pt idx="244">
                  <c:v>21.000433203009493</c:v>
                </c:pt>
                <c:pt idx="245">
                  <c:v>21.021878129128254</c:v>
                </c:pt>
                <c:pt idx="246">
                  <c:v>21.043804468030544</c:v>
                </c:pt>
                <c:pt idx="247">
                  <c:v>21.066212186707389</c:v>
                </c:pt>
                <c:pt idx="248">
                  <c:v>21.089101251428019</c:v>
                </c:pt>
                <c:pt idx="249">
                  <c:v>21.112471627740547</c:v>
                </c:pt>
                <c:pt idx="250">
                  <c:v>21.13632328047197</c:v>
                </c:pt>
                <c:pt idx="251">
                  <c:v>21.160656173728285</c:v>
                </c:pt>
                <c:pt idx="252">
                  <c:v>21.185470270895507</c:v>
                </c:pt>
                <c:pt idx="253">
                  <c:v>21.210765534638654</c:v>
                </c:pt>
                <c:pt idx="254">
                  <c:v>21.236541926903328</c:v>
                </c:pt>
                <c:pt idx="255">
                  <c:v>21.262799408915157</c:v>
                </c:pt>
                <c:pt idx="256">
                  <c:v>21.28953794118047</c:v>
                </c:pt>
                <c:pt idx="257">
                  <c:v>21.316757483486526</c:v>
                </c:pt>
                <c:pt idx="258">
                  <c:v>21.344457994901745</c:v>
                </c:pt>
                <c:pt idx="259">
                  <c:v>21.372639433776158</c:v>
                </c:pt>
                <c:pt idx="260">
                  <c:v>21.401301757741294</c:v>
                </c:pt>
                <c:pt idx="261">
                  <c:v>21.430444923711207</c:v>
                </c:pt>
                <c:pt idx="262">
                  <c:v>21.46006888788213</c:v>
                </c:pt>
                <c:pt idx="263">
                  <c:v>21.490173605733276</c:v>
                </c:pt>
                <c:pt idx="264">
                  <c:v>21.520759032026945</c:v>
                </c:pt>
                <c:pt idx="265">
                  <c:v>21.551825120808758</c:v>
                </c:pt>
                <c:pt idx="266">
                  <c:v>21.583371825408335</c:v>
                </c:pt>
                <c:pt idx="267">
                  <c:v>21.615399098439184</c:v>
                </c:pt>
                <c:pt idx="268">
                  <c:v>21.647906891799607</c:v>
                </c:pt>
                <c:pt idx="269">
                  <c:v>21.680895156672818</c:v>
                </c:pt>
                <c:pt idx="270">
                  <c:v>21.714363843526826</c:v>
                </c:pt>
                <c:pt idx="271">
                  <c:v>21.748312902115686</c:v>
                </c:pt>
                <c:pt idx="272">
                  <c:v>21.782742281479273</c:v>
                </c:pt>
                <c:pt idx="273">
                  <c:v>21.81765192994385</c:v>
                </c:pt>
                <c:pt idx="274">
                  <c:v>21.853041795122294</c:v>
                </c:pt>
                <c:pt idx="275">
                  <c:v>21.888911823914896</c:v>
                </c:pt>
                <c:pt idx="276">
                  <c:v>21.925261962509353</c:v>
                </c:pt>
                <c:pt idx="277">
                  <c:v>21.962092156381118</c:v>
                </c:pt>
                <c:pt idx="278">
                  <c:v>21.999402350294304</c:v>
                </c:pt>
                <c:pt idx="279">
                  <c:v>22.037192488301571</c:v>
                </c:pt>
                <c:pt idx="280">
                  <c:v>22.07546251374481</c:v>
                </c:pt>
                <c:pt idx="281">
                  <c:v>22.114212369255597</c:v>
                </c:pt>
                <c:pt idx="282">
                  <c:v>22.153441996755419</c:v>
                </c:pt>
                <c:pt idx="283">
                  <c:v>22.193151337456356</c:v>
                </c:pt>
                <c:pt idx="284">
                  <c:v>22.2333403318612</c:v>
                </c:pt>
                <c:pt idx="285">
                  <c:v>22.274008919764242</c:v>
                </c:pt>
                <c:pt idx="286">
                  <c:v>22.315157040251506</c:v>
                </c:pt>
                <c:pt idx="287">
                  <c:v>22.356784631701203</c:v>
                </c:pt>
                <c:pt idx="288">
                  <c:v>22.398891631784636</c:v>
                </c:pt>
                <c:pt idx="289">
                  <c:v>22.441477977465638</c:v>
                </c:pt>
                <c:pt idx="290">
                  <c:v>22.484543605002273</c:v>
                </c:pt>
                <c:pt idx="291">
                  <c:v>22.528088449946154</c:v>
                </c:pt>
                <c:pt idx="292">
                  <c:v>22.57211244714415</c:v>
                </c:pt>
                <c:pt idx="293">
                  <c:v>22.61661553073759</c:v>
                </c:pt>
                <c:pt idx="294">
                  <c:v>22.661597634163741</c:v>
                </c:pt>
                <c:pt idx="295">
                  <c:v>22.707058690155918</c:v>
                </c:pt>
                <c:pt idx="296">
                  <c:v>22.752998630743832</c:v>
                </c:pt>
                <c:pt idx="297">
                  <c:v>22.79941738725438</c:v>
                </c:pt>
                <c:pt idx="298">
                  <c:v>22.846314890311987</c:v>
                </c:pt>
                <c:pt idx="299">
                  <c:v>22.893691069839178</c:v>
                </c:pt>
                <c:pt idx="300">
                  <c:v>22.941545855057143</c:v>
                </c:pt>
                <c:pt idx="301">
                  <c:v>22.989879174486191</c:v>
                </c:pt>
                <c:pt idx="302">
                  <c:v>23.038690955946322</c:v>
                </c:pt>
                <c:pt idx="303">
                  <c:v>23.087981126557565</c:v>
                </c:pt>
                <c:pt idx="304">
                  <c:v>23.137749612741004</c:v>
                </c:pt>
                <c:pt idx="305">
                  <c:v>23.187996340218774</c:v>
                </c:pt>
                <c:pt idx="306">
                  <c:v>23.238721234014974</c:v>
                </c:pt>
                <c:pt idx="307">
                  <c:v>23.289924218456122</c:v>
                </c:pt>
                <c:pt idx="308">
                  <c:v>23.341605217171377</c:v>
                </c:pt>
                <c:pt idx="309">
                  <c:v>23.393764153094025</c:v>
                </c:pt>
                <c:pt idx="310">
                  <c:v>23.446400948460791</c:v>
                </c:pt>
                <c:pt idx="311">
                  <c:v>23.499515524813432</c:v>
                </c:pt>
                <c:pt idx="312">
                  <c:v>23.553107802999079</c:v>
                </c:pt>
                <c:pt idx="313">
                  <c:v>23.607177703170237</c:v>
                </c:pt>
                <c:pt idx="314">
                  <c:v>23.66172514478626</c:v>
                </c:pt>
                <c:pt idx="315">
                  <c:v>23.71675004661347</c:v>
                </c:pt>
                <c:pt idx="316">
                  <c:v>23.772252326725493</c:v>
                </c:pt>
                <c:pt idx="317">
                  <c:v>23.828231902504513</c:v>
                </c:pt>
                <c:pt idx="318">
                  <c:v>23.884688690641269</c:v>
                </c:pt>
                <c:pt idx="319">
                  <c:v>23.94162260713631</c:v>
                </c:pt>
                <c:pt idx="320">
                  <c:v>23.999033567299875</c:v>
                </c:pt>
                <c:pt idx="321">
                  <c:v>24.056921485753037</c:v>
                </c:pt>
                <c:pt idx="322">
                  <c:v>24.115286276428378</c:v>
                </c:pt>
                <c:pt idx="323">
                  <c:v>24.174127852570109</c:v>
                </c:pt>
                <c:pt idx="324">
                  <c:v>24.233446126735089</c:v>
                </c:pt>
                <c:pt idx="325">
                  <c:v>24.293241010793736</c:v>
                </c:pt>
                <c:pt idx="326">
                  <c:v>24.353512415929913</c:v>
                </c:pt>
                <c:pt idx="327">
                  <c:v>24.414260252642293</c:v>
                </c:pt>
                <c:pt idx="328">
                  <c:v>24.475484430744586</c:v>
                </c:pt>
                <c:pt idx="329">
                  <c:v>24.537184859366562</c:v>
                </c:pt>
                <c:pt idx="330">
                  <c:v>24.599361446954163</c:v>
                </c:pt>
                <c:pt idx="331">
                  <c:v>24.662014101270984</c:v>
                </c:pt>
                <c:pt idx="332">
                  <c:v>24.725142729398044</c:v>
                </c:pt>
                <c:pt idx="333">
                  <c:v>24.788747237735265</c:v>
                </c:pt>
                <c:pt idx="334">
                  <c:v>24.85282753200147</c:v>
                </c:pt>
                <c:pt idx="335">
                  <c:v>24.917383517235635</c:v>
                </c:pt>
                <c:pt idx="336">
                  <c:v>24.982415097797457</c:v>
                </c:pt>
                <c:pt idx="337">
                  <c:v>25.047922177367695</c:v>
                </c:pt>
                <c:pt idx="338">
                  <c:v>25.113904658949195</c:v>
                </c:pt>
                <c:pt idx="339">
                  <c:v>25.180362444867569</c:v>
                </c:pt>
                <c:pt idx="340">
                  <c:v>25.247295436771992</c:v>
                </c:pt>
                <c:pt idx="341">
                  <c:v>25.314703535635658</c:v>
                </c:pt>
                <c:pt idx="342">
                  <c:v>25.382586641756689</c:v>
                </c:pt>
                <c:pt idx="343">
                  <c:v>25.450944654758928</c:v>
                </c:pt>
                <c:pt idx="344">
                  <c:v>25.519777473592399</c:v>
                </c:pt>
                <c:pt idx="345">
                  <c:v>25.589084996534211</c:v>
                </c:pt>
                <c:pt idx="346">
                  <c:v>25.658867121189473</c:v>
                </c:pt>
                <c:pt idx="347">
                  <c:v>25.729123744491744</c:v>
                </c:pt>
                <c:pt idx="348">
                  <c:v>25.799854762703944</c:v>
                </c:pt>
                <c:pt idx="349">
                  <c:v>25.871060071419038</c:v>
                </c:pt>
                <c:pt idx="350">
                  <c:v>25.942739565560942</c:v>
                </c:pt>
                <c:pt idx="351">
                  <c:v>26.014893139384867</c:v>
                </c:pt>
                <c:pt idx="352">
                  <c:v>26.087520686478911</c:v>
                </c:pt>
                <c:pt idx="353">
                  <c:v>26.160622099763714</c:v>
                </c:pt>
                <c:pt idx="354">
                  <c:v>26.234197271494281</c:v>
                </c:pt>
                <c:pt idx="355">
                  <c:v>26.308246093260209</c:v>
                </c:pt>
                <c:pt idx="356">
                  <c:v>26.382768455986479</c:v>
                </c:pt>
                <c:pt idx="357">
                  <c:v>26.457764249934485</c:v>
                </c:pt>
                <c:pt idx="358">
                  <c:v>26.533233364702596</c:v>
                </c:pt>
                <c:pt idx="359">
                  <c:v>26.609175689226959</c:v>
                </c:pt>
                <c:pt idx="360">
                  <c:v>26.685591111782742</c:v>
                </c:pt>
                <c:pt idx="361">
                  <c:v>26.762479519984254</c:v>
                </c:pt>
                <c:pt idx="362">
                  <c:v>26.839840800786078</c:v>
                </c:pt>
                <c:pt idx="363">
                  <c:v>26.917674840484437</c:v>
                </c:pt>
                <c:pt idx="364">
                  <c:v>26.99598152471674</c:v>
                </c:pt>
                <c:pt idx="365">
                  <c:v>27.074760738463624</c:v>
                </c:pt>
                <c:pt idx="366">
                  <c:v>27.154012366049301</c:v>
                </c:pt>
                <c:pt idx="367">
                  <c:v>27.23373629114235</c:v>
                </c:pt>
                <c:pt idx="368">
                  <c:v>27.3139323967564</c:v>
                </c:pt>
                <c:pt idx="369">
                  <c:v>27.39460056525138</c:v>
                </c:pt>
                <c:pt idx="370">
                  <c:v>27.475740678334319</c:v>
                </c:pt>
                <c:pt idx="371">
                  <c:v>27.557352617059792</c:v>
                </c:pt>
                <c:pt idx="372">
                  <c:v>27.639436261831065</c:v>
                </c:pt>
                <c:pt idx="373">
                  <c:v>27.721991492400889</c:v>
                </c:pt>
                <c:pt idx="374">
                  <c:v>27.805018187872747</c:v>
                </c:pt>
                <c:pt idx="375">
                  <c:v>27.888516226700858</c:v>
                </c:pt>
                <c:pt idx="376">
                  <c:v>27.97248548669188</c:v>
                </c:pt>
                <c:pt idx="377">
                  <c:v>28.056925845005253</c:v>
                </c:pt>
                <c:pt idx="378">
                  <c:v>28.14183717815456</c:v>
                </c:pt>
                <c:pt idx="379">
                  <c:v>28.227219362007986</c:v>
                </c:pt>
                <c:pt idx="380">
                  <c:v>28.313072271789224</c:v>
                </c:pt>
                <c:pt idx="381">
                  <c:v>28.399395782078841</c:v>
                </c:pt>
                <c:pt idx="382">
                  <c:v>28.486189766814618</c:v>
                </c:pt>
                <c:pt idx="383">
                  <c:v>28.573454099292576</c:v>
                </c:pt>
                <c:pt idx="384">
                  <c:v>28.661188652168221</c:v>
                </c:pt>
                <c:pt idx="385">
                  <c:v>28.749393297457004</c:v>
                </c:pt>
                <c:pt idx="386">
                  <c:v>28.838067906535571</c:v>
                </c:pt>
                <c:pt idx="387">
                  <c:v>28.92721235014244</c:v>
                </c:pt>
                <c:pt idx="388">
                  <c:v>29.016826498379146</c:v>
                </c:pt>
                <c:pt idx="389">
                  <c:v>29.106910220710915</c:v>
                </c:pt>
                <c:pt idx="390">
                  <c:v>29.197463385967808</c:v>
                </c:pt>
                <c:pt idx="391">
                  <c:v>29.28848586234551</c:v>
                </c:pt>
                <c:pt idx="392">
                  <c:v>29.37997751740636</c:v>
                </c:pt>
                <c:pt idx="393">
                  <c:v>29.471938218080368</c:v>
                </c:pt>
                <c:pt idx="394">
                  <c:v>29.564367830665788</c:v>
                </c:pt>
                <c:pt idx="395">
                  <c:v>29.657266220830365</c:v>
                </c:pt>
                <c:pt idx="396">
                  <c:v>29.750633253612591</c:v>
                </c:pt>
                <c:pt idx="397">
                  <c:v>29.844468793421925</c:v>
                </c:pt>
                <c:pt idx="398">
                  <c:v>29.938772704040275</c:v>
                </c:pt>
                <c:pt idx="399">
                  <c:v>30.03354484862291</c:v>
                </c:pt>
                <c:pt idx="400">
                  <c:v>30.128785089699136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5D-4E46-BA28-786F0C692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57936"/>
        <c:axId val="701131696"/>
      </c:scatterChart>
      <c:valAx>
        <c:axId val="701157936"/>
        <c:scaling>
          <c:orientation val="minMax"/>
          <c:max val="1"/>
          <c:min val="-1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1696"/>
        <c:crosses val="autoZero"/>
        <c:crossBetween val="midCat"/>
      </c:valAx>
      <c:valAx>
        <c:axId val="701131696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5793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Calculation1!$E$10</c:f>
          <c:strCache>
            <c:ptCount val="1"/>
            <c:pt idx="0">
              <c:v>17O(d,p)18O</c:v>
            </c:pt>
          </c:strCache>
        </c:strRef>
      </c:tx>
      <c:layout>
        <c:manualLayout>
          <c:xMode val="edge"/>
          <c:yMode val="edge"/>
          <c:x val="0.60634947421405783"/>
          <c:y val="6.652203835732241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Calculation3!$S$5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Calculation1!$S$8:$S$406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0.13305215729361064</c:v>
                </c:pt>
                <c:pt idx="98">
                  <c:v>0.45754175678627551</c:v>
                </c:pt>
                <c:pt idx="99">
                  <c:v>0.78159228470455777</c:v>
                </c:pt>
                <c:pt idx="100">
                  <c:v>1.1048927718891057</c:v>
                </c:pt>
                <c:pt idx="101">
                  <c:v>1.4271329689434371</c:v>
                </c:pt>
                <c:pt idx="102">
                  <c:v>1.7480036439590911</c:v>
                </c:pt>
                <c:pt idx="103">
                  <c:v>2.0671968792643711</c:v>
                </c:pt>
                <c:pt idx="104">
                  <c:v>2.384406366911898</c:v>
                </c:pt>
                <c:pt idx="105">
                  <c:v>2.6993277026214506</c:v>
                </c:pt>
                <c:pt idx="106">
                  <c:v>3.0116586778959125</c:v>
                </c:pt>
                <c:pt idx="107">
                  <c:v>3.3210995700301931</c:v>
                </c:pt>
                <c:pt idx="108">
                  <c:v>3.6273534297345686</c:v>
                </c:pt>
                <c:pt idx="109">
                  <c:v>3.9301263660966965</c:v>
                </c:pt>
                <c:pt idx="110">
                  <c:v>4.2291278286086049</c:v>
                </c:pt>
                <c:pt idx="111">
                  <c:v>4.524070885988194</c:v>
                </c:pt>
                <c:pt idx="112">
                  <c:v>4.8146725015275837</c:v>
                </c:pt>
                <c:pt idx="113">
                  <c:v>5.100653804704109</c:v>
                </c:pt>
                <c:pt idx="114">
                  <c:v>5.3817403587933335</c:v>
                </c:pt>
                <c:pt idx="115">
                  <c:v>5.6576624242271842</c:v>
                </c:pt>
                <c:pt idx="116">
                  <c:v>5.9281552174446519</c:v>
                </c:pt>
                <c:pt idx="117">
                  <c:v>6.1929591649864424</c:v>
                </c:pt>
                <c:pt idx="118">
                  <c:v>6.4518201525899208</c:v>
                </c:pt>
                <c:pt idx="119">
                  <c:v>6.7044897690452041</c:v>
                </c:pt>
                <c:pt idx="120">
                  <c:v>6.9507255445784395</c:v>
                </c:pt>
                <c:pt idx="121">
                  <c:v>7.1902911835334757</c:v>
                </c:pt>
                <c:pt idx="122">
                  <c:v>7.4229567911286862</c:v>
                </c:pt>
                <c:pt idx="123">
                  <c:v>7.6484990940712665</c:v>
                </c:pt>
                <c:pt idx="124">
                  <c:v>7.8667016548173718</c:v>
                </c:pt>
                <c:pt idx="125">
                  <c:v>8.0773550792724507</c:v>
                </c:pt>
                <c:pt idx="126">
                  <c:v>8.2802572177324496</c:v>
                </c:pt>
                <c:pt idx="127">
                  <c:v>8.4752133588730914</c:v>
                </c:pt>
                <c:pt idx="128">
                  <c:v>8.6620364166009995</c:v>
                </c:pt>
                <c:pt idx="129">
                  <c:v>8.8405471095874972</c:v>
                </c:pt>
                <c:pt idx="130">
                  <c:v>9.0105741333125984</c:v>
                </c:pt>
                <c:pt idx="131">
                  <c:v>9.1719543244543011</c:v>
                </c:pt>
                <c:pt idx="132">
                  <c:v>9.3245328174652524</c:v>
                </c:pt>
                <c:pt idx="133">
                  <c:v>9.4681631931866566</c:v>
                </c:pt>
                <c:pt idx="134">
                  <c:v>9.60270761935673</c:v>
                </c:pt>
                <c:pt idx="135">
                  <c:v>9.7280369828789119</c:v>
                </c:pt>
                <c:pt idx="136">
                  <c:v>9.8440310137228924</c:v>
                </c:pt>
                <c:pt idx="137">
                  <c:v>9.9505784003395306</c:v>
                </c:pt>
                <c:pt idx="138">
                  <c:v>10.047576896478965</c:v>
                </c:pt>
                <c:pt idx="139">
                  <c:v>10.134933419309341</c:v>
                </c:pt>
                <c:pt idx="140">
                  <c:v>10.212564138742049</c:v>
                </c:pt>
                <c:pt idx="141">
                  <c:v>10.280394557877749</c:v>
                </c:pt>
                <c:pt idx="142">
                  <c:v>10.338359584495933</c:v>
                </c:pt>
                <c:pt idx="143">
                  <c:v>10.386403593519507</c:v>
                </c:pt>
                <c:pt idx="144">
                  <c:v>10.424480480394363</c:v>
                </c:pt>
                <c:pt idx="145">
                  <c:v>10.452553705332779</c:v>
                </c:pt>
                <c:pt idx="146">
                  <c:v>10.47059632837815</c:v>
                </c:pt>
                <c:pt idx="147">
                  <c:v>10.478591035257432</c:v>
                </c:pt>
                <c:pt idx="148">
                  <c:v>10.47653015399646</c:v>
                </c:pt>
                <c:pt idx="149">
                  <c:v>10.464415662282228</c:v>
                </c:pt>
                <c:pt idx="150">
                  <c:v>10.442259185565025</c:v>
                </c:pt>
                <c:pt idx="151">
                  <c:v>10.410081985902295</c:v>
                </c:pt>
                <c:pt idx="152">
                  <c:v>10.367914941554886</c:v>
                </c:pt>
                <c:pt idx="153">
                  <c:v>10.315798517355296</c:v>
                </c:pt>
                <c:pt idx="154">
                  <c:v>10.253782725876331</c:v>
                </c:pt>
                <c:pt idx="155">
                  <c:v>10.18192707943747</c:v>
                </c:pt>
                <c:pt idx="156">
                  <c:v>10.100300532994931</c:v>
                </c:pt>
                <c:pt idx="157">
                  <c:v>10.008981417970336</c:v>
                </c:pt>
                <c:pt idx="158">
                  <c:v>9.9080573670813781</c:v>
                </c:pt>
                <c:pt idx="159">
                  <c:v>9.7976252302466911</c:v>
                </c:pt>
                <c:pt idx="160">
                  <c:v>9.6777909816456038</c:v>
                </c:pt>
                <c:pt idx="161">
                  <c:v>9.5486696180219486</c:v>
                </c:pt>
                <c:pt idx="162">
                  <c:v>9.4103850483295481</c:v>
                </c:pt>
                <c:pt idx="163">
                  <c:v>9.2630699748252532</c:v>
                </c:pt>
                <c:pt idx="164">
                  <c:v>9.1068657657236454</c:v>
                </c:pt>
                <c:pt idx="165">
                  <c:v>8.9419223195356263</c:v>
                </c:pt>
                <c:pt idx="166">
                  <c:v>8.7683979212210428</c:v>
                </c:pt>
                <c:pt idx="167">
                  <c:v>8.5864590902934346</c:v>
                </c:pt>
                <c:pt idx="168">
                  <c:v>8.396280421022615</c:v>
                </c:pt>
                <c:pt idx="169">
                  <c:v>8.1980444148884928</c:v>
                </c:pt>
                <c:pt idx="170">
                  <c:v>7.9919413054468516</c:v>
                </c:pt>
                <c:pt idx="171">
                  <c:v>7.7781688757752061</c:v>
                </c:pt>
                <c:pt idx="172">
                  <c:v>7.55693226867389</c:v>
                </c:pt>
                <c:pt idx="173">
                  <c:v>7.3284437898045205</c:v>
                </c:pt>
                <c:pt idx="174">
                  <c:v>7.0929227039547538</c:v>
                </c:pt>
                <c:pt idx="175">
                  <c:v>6.850595024624849</c:v>
                </c:pt>
                <c:pt idx="176">
                  <c:v>6.6016932971379463</c:v>
                </c:pt>
                <c:pt idx="177">
                  <c:v>6.3464563754821981</c:v>
                </c:pt>
                <c:pt idx="178">
                  <c:v>6.0851291930989149</c:v>
                </c:pt>
                <c:pt idx="179">
                  <c:v>5.8179625278366709</c:v>
                </c:pt>
                <c:pt idx="180">
                  <c:v>5.5452127612969244</c:v>
                </c:pt>
                <c:pt idx="181">
                  <c:v>5.2671416328021188</c:v>
                </c:pt>
                <c:pt idx="182">
                  <c:v>4.9840159882223114</c:v>
                </c:pt>
                <c:pt idx="183">
                  <c:v>4.6961075239014392</c:v>
                </c:pt>
                <c:pt idx="184">
                  <c:v>4.4036925259288759</c:v>
                </c:pt>
                <c:pt idx="185">
                  <c:v>4.1070516050065526</c:v>
                </c:pt>
                <c:pt idx="186">
                  <c:v>3.8064694271660287</c:v>
                </c:pt>
                <c:pt idx="187">
                  <c:v>3.5022344405939441</c:v>
                </c:pt>
                <c:pt idx="188">
                  <c:v>3.1946385988279955</c:v>
                </c:pt>
                <c:pt idx="189">
                  <c:v>2.8839770805890668</c:v>
                </c:pt>
                <c:pt idx="190">
                  <c:v>2.5705480065183721</c:v>
                </c:pt>
                <c:pt idx="191">
                  <c:v>2.2546521530914325</c:v>
                </c:pt>
                <c:pt idx="192">
                  <c:v>1.9365926639834425</c:v>
                </c:pt>
                <c:pt idx="193">
                  <c:v>1.616674759162984</c:v>
                </c:pt>
                <c:pt idx="194">
                  <c:v>1.2952054419932715</c:v>
                </c:pt>
                <c:pt idx="195">
                  <c:v>0.9724932046219904</c:v>
                </c:pt>
                <c:pt idx="196">
                  <c:v>0.6488477319424536</c:v>
                </c:pt>
                <c:pt idx="197">
                  <c:v>0.32457960441016076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4-4BCA-9FFD-EDAE44260671}"/>
            </c:ext>
          </c:extLst>
        </c:ser>
        <c:ser>
          <c:idx val="1"/>
          <c:order val="1"/>
          <c:tx>
            <c:strRef>
              <c:f>Calculation3!$T$5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Calculation1!$T$8:$T$406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1.5248617443639633E-15</c:v>
                </c:pt>
                <c:pt idx="199">
                  <c:v>9.2919194080248787E-3</c:v>
                </c:pt>
                <c:pt idx="200">
                  <c:v>1.8583371232017306E-2</c:v>
                </c:pt>
                <c:pt idx="201">
                  <c:v>2.7873887911477442E-2</c:v>
                </c:pt>
                <c:pt idx="202">
                  <c:v>3.7163001932961869E-2</c:v>
                </c:pt>
                <c:pt idx="203">
                  <c:v>4.6450245853611141E-2</c:v>
                </c:pt>
                <c:pt idx="204">
                  <c:v>5.5735152324672223E-2</c:v>
                </c:pt>
                <c:pt idx="205">
                  <c:v>6.5017254115016215E-2</c:v>
                </c:pt>
                <c:pt idx="206">
                  <c:v>7.4296084134650178E-2</c:v>
                </c:pt>
                <c:pt idx="207">
                  <c:v>8.3571175458221875E-2</c:v>
                </c:pt>
                <c:pt idx="208">
                  <c:v>9.2842061348516094E-2</c:v>
                </c:pt>
                <c:pt idx="209">
                  <c:v>0.10210827527994168</c:v>
                </c:pt>
                <c:pt idx="210">
                  <c:v>0.11136935096200777</c:v>
                </c:pt>
                <c:pt idx="211">
                  <c:v>0.12062482236278842</c:v>
                </c:pt>
                <c:pt idx="212">
                  <c:v>0.12987422373237378</c:v>
                </c:pt>
                <c:pt idx="213">
                  <c:v>0.13911708962630775</c:v>
                </c:pt>
                <c:pt idx="214">
                  <c:v>0.14835295492900949</c:v>
                </c:pt>
                <c:pt idx="215">
                  <c:v>0.15758135487717898</c:v>
                </c:pt>
                <c:pt idx="216">
                  <c:v>0.16680182508318464</c:v>
                </c:pt>
                <c:pt idx="217">
                  <c:v>0.17601390155843202</c:v>
                </c:pt>
                <c:pt idx="218">
                  <c:v>0.18521712073671245</c:v>
                </c:pt>
                <c:pt idx="219">
                  <c:v>0.19441101949753034</c:v>
                </c:pt>
                <c:pt idx="220">
                  <c:v>0.20359513518940831</c:v>
                </c:pt>
                <c:pt idx="221">
                  <c:v>0.21276900565316825</c:v>
                </c:pt>
                <c:pt idx="222">
                  <c:v>0.22193216924518824</c:v>
                </c:pt>
                <c:pt idx="223">
                  <c:v>0.23108416486063291</c:v>
                </c:pt>
                <c:pt idx="224">
                  <c:v>0.24022453195665716</c:v>
                </c:pt>
                <c:pt idx="225">
                  <c:v>0.24935281057558131</c:v>
                </c:pt>
                <c:pt idx="226">
                  <c:v>0.25846854136803687</c:v>
                </c:pt>
                <c:pt idx="227">
                  <c:v>0.2675712656160818</c:v>
                </c:pt>
                <c:pt idx="228">
                  <c:v>0.27666052525628371</c:v>
                </c:pt>
                <c:pt idx="229">
                  <c:v>0.2857358629027707</c:v>
                </c:pt>
                <c:pt idx="230">
                  <c:v>0.29479682187024753</c:v>
                </c:pt>
                <c:pt idx="231">
                  <c:v>0.3038429461969766</c:v>
                </c:pt>
                <c:pt idx="232">
                  <c:v>0.31287378066772298</c:v>
                </c:pt>
                <c:pt idx="233">
                  <c:v>0.32188887083666129</c:v>
                </c:pt>
                <c:pt idx="234">
                  <c:v>0.33088776305024425</c:v>
                </c:pt>
                <c:pt idx="235">
                  <c:v>0.33987000447003118</c:v>
                </c:pt>
                <c:pt idx="236">
                  <c:v>0.34883514309547575</c:v>
                </c:pt>
                <c:pt idx="237">
                  <c:v>0.35778272778667108</c:v>
                </c:pt>
                <c:pt idx="238">
                  <c:v>0.36671230828705187</c:v>
                </c:pt>
                <c:pt idx="239">
                  <c:v>0.37562343524605224</c:v>
                </c:pt>
                <c:pt idx="240">
                  <c:v>0.38451566024171768</c:v>
                </c:pt>
                <c:pt idx="241">
                  <c:v>0.3933885358032696</c:v>
                </c:pt>
                <c:pt idx="242">
                  <c:v>0.40224161543362452</c:v>
                </c:pt>
                <c:pt idx="243">
                  <c:v>0.41107445363186051</c:v>
                </c:pt>
                <c:pt idx="244">
                  <c:v>0.41988660591563676</c:v>
                </c:pt>
                <c:pt idx="245">
                  <c:v>0.42867762884356031</c:v>
                </c:pt>
                <c:pt idx="246">
                  <c:v>0.43744708003750071</c:v>
                </c:pt>
                <c:pt idx="247">
                  <c:v>0.44619451820485106</c:v>
                </c:pt>
                <c:pt idx="248">
                  <c:v>0.4549195031607346</c:v>
                </c:pt>
                <c:pt idx="249">
                  <c:v>0.46362159585015583</c:v>
                </c:pt>
                <c:pt idx="250">
                  <c:v>0.47230035837009388</c:v>
                </c:pt>
                <c:pt idx="251">
                  <c:v>0.48095535399153894</c:v>
                </c:pt>
                <c:pt idx="252">
                  <c:v>0.48958614718146903</c:v>
                </c:pt>
                <c:pt idx="253">
                  <c:v>0.49819230362476663</c:v>
                </c:pt>
                <c:pt idx="254">
                  <c:v>0.50677339024607393</c:v>
                </c:pt>
                <c:pt idx="255">
                  <c:v>0.51532897523158661</c:v>
                </c:pt>
                <c:pt idx="256">
                  <c:v>0.52385862805078209</c:v>
                </c:pt>
                <c:pt idx="257">
                  <c:v>0.53236191947808598</c:v>
                </c:pt>
                <c:pt idx="258">
                  <c:v>0.5408384216144706</c:v>
                </c:pt>
                <c:pt idx="259">
                  <c:v>0.54928770790898696</c:v>
                </c:pt>
                <c:pt idx="260">
                  <c:v>0.55770935318023085</c:v>
                </c:pt>
                <c:pt idx="261">
                  <c:v>0.56610293363773778</c:v>
                </c:pt>
                <c:pt idx="262">
                  <c:v>0.57446802690330878</c:v>
                </c:pt>
                <c:pt idx="263">
                  <c:v>0.58280421203226496</c:v>
                </c:pt>
                <c:pt idx="264">
                  <c:v>0.59111106953463111</c:v>
                </c:pt>
                <c:pt idx="265">
                  <c:v>0.59938818139624406</c:v>
                </c:pt>
                <c:pt idx="266">
                  <c:v>0.60763513109978828</c:v>
                </c:pt>
                <c:pt idx="267">
                  <c:v>0.61585150364575525</c:v>
                </c:pt>
                <c:pt idx="268">
                  <c:v>0.62403688557332759</c:v>
                </c:pt>
                <c:pt idx="269">
                  <c:v>0.63219086498118471</c:v>
                </c:pt>
                <c:pt idx="270">
                  <c:v>0.64031303154822994</c:v>
                </c:pt>
                <c:pt idx="271">
                  <c:v>0.64840297655423906</c:v>
                </c:pt>
                <c:pt idx="272">
                  <c:v>0.65646029290042784</c:v>
                </c:pt>
                <c:pt idx="273">
                  <c:v>0.66448457512993764</c:v>
                </c:pt>
                <c:pt idx="274">
                  <c:v>0.67247541944823797</c:v>
                </c:pt>
                <c:pt idx="275">
                  <c:v>0.68043242374344748</c:v>
                </c:pt>
                <c:pt idx="276">
                  <c:v>0.68835518760656811</c:v>
                </c:pt>
                <c:pt idx="277">
                  <c:v>0.69624331235163373</c:v>
                </c:pt>
                <c:pt idx="278">
                  <c:v>0.70409640103577364</c:v>
                </c:pt>
                <c:pt idx="279">
                  <c:v>0.71191405847918698</c:v>
                </c:pt>
                <c:pt idx="280">
                  <c:v>0.71969589128502864</c:v>
                </c:pt>
                <c:pt idx="281">
                  <c:v>0.72744150785920558</c:v>
                </c:pt>
                <c:pt idx="282">
                  <c:v>0.73515051843008317</c:v>
                </c:pt>
                <c:pt idx="283">
                  <c:v>0.74282253506809803</c:v>
                </c:pt>
                <c:pt idx="284">
                  <c:v>0.75045717170527981</c:v>
                </c:pt>
                <c:pt idx="285">
                  <c:v>0.75805404415467914</c:v>
                </c:pt>
                <c:pt idx="286">
                  <c:v>0.76561277012969986</c:v>
                </c:pt>
                <c:pt idx="287">
                  <c:v>0.77313296926333652</c:v>
                </c:pt>
                <c:pt idx="288">
                  <c:v>0.78061426312731474</c:v>
                </c:pt>
                <c:pt idx="289">
                  <c:v>0.78805627525113531</c:v>
                </c:pt>
                <c:pt idx="290">
                  <c:v>0.79545863114101767</c:v>
                </c:pt>
                <c:pt idx="291">
                  <c:v>0.80282095829874567</c:v>
                </c:pt>
                <c:pt idx="292">
                  <c:v>0.81014288624041142</c:v>
                </c:pt>
                <c:pt idx="293">
                  <c:v>0.81742404651506029</c:v>
                </c:pt>
                <c:pt idx="294">
                  <c:v>0.82466407272323017</c:v>
                </c:pt>
                <c:pt idx="295">
                  <c:v>0.8318626005353903</c:v>
                </c:pt>
                <c:pt idx="296">
                  <c:v>0.83901926771027435</c:v>
                </c:pt>
                <c:pt idx="297">
                  <c:v>0.84613371411310978</c:v>
                </c:pt>
                <c:pt idx="298">
                  <c:v>0.85320558173373895</c:v>
                </c:pt>
                <c:pt idx="299">
                  <c:v>0.86023451470463708</c:v>
                </c:pt>
                <c:pt idx="300">
                  <c:v>0.8672201593188168</c:v>
                </c:pt>
                <c:pt idx="301">
                  <c:v>0.87416216404763081</c:v>
                </c:pt>
                <c:pt idx="302">
                  <c:v>0.88106017955845861</c:v>
                </c:pt>
                <c:pt idx="303">
                  <c:v>0.88791385873228657</c:v>
                </c:pt>
                <c:pt idx="304">
                  <c:v>0.8947228566811759</c:v>
                </c:pt>
                <c:pt idx="305">
                  <c:v>0.90148683076561709</c:v>
                </c:pt>
                <c:pt idx="306">
                  <c:v>0.90820544061177244</c:v>
                </c:pt>
                <c:pt idx="307">
                  <c:v>0.91487834812860436</c:v>
                </c:pt>
                <c:pt idx="308">
                  <c:v>0.92150521752488856</c:v>
                </c:pt>
                <c:pt idx="309">
                  <c:v>0.92808571532611128</c:v>
                </c:pt>
                <c:pt idx="310">
                  <c:v>0.93461951039125113</c:v>
                </c:pt>
                <c:pt idx="311">
                  <c:v>0.94110627392944124</c:v>
                </c:pt>
                <c:pt idx="312">
                  <c:v>0.94754567951651569</c:v>
                </c:pt>
                <c:pt idx="313">
                  <c:v>0.95393740311143527</c:v>
                </c:pt>
                <c:pt idx="314">
                  <c:v>0.96028112307259395</c:v>
                </c:pt>
                <c:pt idx="315">
                  <c:v>0.96657652017400375</c:v>
                </c:pt>
                <c:pt idx="316">
                  <c:v>0.97282327762135978</c:v>
                </c:pt>
                <c:pt idx="317">
                  <c:v>0.9790210810679808</c:v>
                </c:pt>
                <c:pt idx="318">
                  <c:v>0.98516961863062791</c:v>
                </c:pt>
                <c:pt idx="319">
                  <c:v>0.99126858090519954</c:v>
                </c:pt>
                <c:pt idx="320">
                  <c:v>0.99731766098230057</c:v>
                </c:pt>
                <c:pt idx="321">
                  <c:v>1.003316554462687</c:v>
                </c:pt>
                <c:pt idx="322">
                  <c:v>1.0092649594725827</c:v>
                </c:pt>
                <c:pt idx="323">
                  <c:v>1.0151625766788714</c:v>
                </c:pt>
                <c:pt idx="324">
                  <c:v>1.0210091093041598</c:v>
                </c:pt>
                <c:pt idx="325">
                  <c:v>1.0268042631417105</c:v>
                </c:pt>
                <c:pt idx="326">
                  <c:v>1.0325477465702471</c:v>
                </c:pt>
                <c:pt idx="327">
                  <c:v>1.0382392705686312</c:v>
                </c:pt>
                <c:pt idx="328">
                  <c:v>1.0438785487304036</c:v>
                </c:pt>
                <c:pt idx="329">
                  <c:v>1.0494652972781984</c:v>
                </c:pt>
                <c:pt idx="330">
                  <c:v>1.0549992350780226</c:v>
                </c:pt>
                <c:pt idx="331">
                  <c:v>1.0604800836534032</c:v>
                </c:pt>
                <c:pt idx="332">
                  <c:v>1.0659075671994007</c:v>
                </c:pt>
                <c:pt idx="333">
                  <c:v>1.0712814125964887</c:v>
                </c:pt>
                <c:pt idx="334">
                  <c:v>1.0766013494242954</c:v>
                </c:pt>
                <c:pt idx="335">
                  <c:v>1.0818671099752146</c:v>
                </c:pt>
                <c:pt idx="336">
                  <c:v>1.0870784292678752</c:v>
                </c:pt>
                <c:pt idx="337">
                  <c:v>1.0922350450604759</c:v>
                </c:pt>
                <c:pt idx="338">
                  <c:v>1.0973366978639825</c:v>
                </c:pt>
                <c:pt idx="339">
                  <c:v>1.1023831309551839</c:v>
                </c:pt>
                <c:pt idx="340">
                  <c:v>1.1073740903896125</c:v>
                </c:pt>
                <c:pt idx="341">
                  <c:v>1.1123093250143232</c:v>
                </c:pt>
                <c:pt idx="342">
                  <c:v>1.1171885864805302</c:v>
                </c:pt>
                <c:pt idx="343">
                  <c:v>1.1220116292561053</c:v>
                </c:pt>
                <c:pt idx="344">
                  <c:v>1.1267782106379343</c:v>
                </c:pt>
                <c:pt idx="345">
                  <c:v>1.1314880907641285</c:v>
                </c:pt>
                <c:pt idx="346">
                  <c:v>1.1361410326260963</c:v>
                </c:pt>
                <c:pt idx="347">
                  <c:v>1.1407368020804687</c:v>
                </c:pt>
                <c:pt idx="348">
                  <c:v>1.1452751678608828</c:v>
                </c:pt>
                <c:pt idx="349">
                  <c:v>1.149755901589619</c:v>
                </c:pt>
                <c:pt idx="350">
                  <c:v>1.1541787777890935</c:v>
                </c:pt>
                <c:pt idx="351">
                  <c:v>1.1585435738932042</c:v>
                </c:pt>
                <c:pt idx="352">
                  <c:v>1.1628500702585312</c:v>
                </c:pt>
                <c:pt idx="353">
                  <c:v>1.1670980501753894</c:v>
                </c:pt>
                <c:pt idx="354">
                  <c:v>1.1712872998787336</c:v>
                </c:pt>
                <c:pt idx="355">
                  <c:v>1.1754176085589152</c:v>
                </c:pt>
                <c:pt idx="356">
                  <c:v>1.1794887683722914</c:v>
                </c:pt>
                <c:pt idx="357">
                  <c:v>1.1835005744516829</c:v>
                </c:pt>
                <c:pt idx="358">
                  <c:v>1.1874528249166842</c:v>
                </c:pt>
                <c:pt idx="359">
                  <c:v>1.1913453208838225</c:v>
                </c:pt>
                <c:pt idx="360">
                  <c:v>1.1951778664765653</c:v>
                </c:pt>
                <c:pt idx="361">
                  <c:v>1.198950268835177</c:v>
                </c:pt>
                <c:pt idx="362">
                  <c:v>1.2026623381264245</c:v>
                </c:pt>
                <c:pt idx="363">
                  <c:v>1.2063138875531307</c:v>
                </c:pt>
                <c:pt idx="364">
                  <c:v>1.2099047333635722</c:v>
                </c:pt>
                <c:pt idx="365">
                  <c:v>1.2134346948607277</c:v>
                </c:pt>
                <c:pt idx="366">
                  <c:v>1.2169035944113709</c:v>
                </c:pt>
                <c:pt idx="367">
                  <c:v>1.2203112574550086</c:v>
                </c:pt>
                <c:pt idx="368">
                  <c:v>1.2236575125126645</c:v>
                </c:pt>
                <c:pt idx="369">
                  <c:v>1.2269421911955105</c:v>
                </c:pt>
                <c:pt idx="370">
                  <c:v>1.2301651282133372</c:v>
                </c:pt>
                <c:pt idx="371">
                  <c:v>1.2333261613828741</c:v>
                </c:pt>
                <c:pt idx="372">
                  <c:v>1.2364251316359491</c:v>
                </c:pt>
                <c:pt idx="373">
                  <c:v>1.2394618830274948</c:v>
                </c:pt>
                <c:pt idx="374">
                  <c:v>1.2424362627433945</c:v>
                </c:pt>
                <c:pt idx="375">
                  <c:v>1.2453481211081723</c:v>
                </c:pt>
                <c:pt idx="376">
                  <c:v>1.2481973115925256</c:v>
                </c:pt>
                <c:pt idx="377">
                  <c:v>1.2509836908206982</c:v>
                </c:pt>
                <c:pt idx="378">
                  <c:v>1.2537071185776951</c:v>
                </c:pt>
                <c:pt idx="379">
                  <c:v>1.2563674578163393</c:v>
                </c:pt>
                <c:pt idx="380">
                  <c:v>1.2589645746641667</c:v>
                </c:pt>
                <c:pt idx="381">
                  <c:v>1.2614983384301637</c:v>
                </c:pt>
                <c:pt idx="382">
                  <c:v>1.2639686216113439</c:v>
                </c:pt>
                <c:pt idx="383">
                  <c:v>1.266375299899164</c:v>
                </c:pt>
                <c:pt idx="384">
                  <c:v>1.2687182521857785</c:v>
                </c:pt>
                <c:pt idx="385">
                  <c:v>1.2709973605701361</c:v>
                </c:pt>
                <c:pt idx="386">
                  <c:v>1.27321251036391</c:v>
                </c:pt>
                <c:pt idx="387">
                  <c:v>1.2753635900972708</c:v>
                </c:pt>
                <c:pt idx="388">
                  <c:v>1.2774504915244962</c:v>
                </c:pt>
                <c:pt idx="389">
                  <c:v>1.2794731096294165</c:v>
                </c:pt>
                <c:pt idx="390">
                  <c:v>1.2814313426307005</c:v>
                </c:pt>
                <c:pt idx="391">
                  <c:v>1.2833250919869772</c:v>
                </c:pt>
                <c:pt idx="392">
                  <c:v>1.285154262401794</c:v>
                </c:pt>
                <c:pt idx="393">
                  <c:v>1.2869187618284119</c:v>
                </c:pt>
                <c:pt idx="394">
                  <c:v>1.2886185014744393</c:v>
                </c:pt>
                <c:pt idx="395">
                  <c:v>1.2902533958062974</c:v>
                </c:pt>
                <c:pt idx="396">
                  <c:v>1.2918233625535265</c:v>
                </c:pt>
                <c:pt idx="397">
                  <c:v>1.2933283227129253</c:v>
                </c:pt>
                <c:pt idx="398">
                  <c:v>1.2947682005525265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4-4BCA-9FFD-EDAE44260671}"/>
            </c:ext>
          </c:extLst>
        </c:ser>
        <c:ser>
          <c:idx val="2"/>
          <c:order val="2"/>
          <c:tx>
            <c:strRef>
              <c:f>Calculation3!$U$5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Calculation1!$U$8:$U$406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3.5485757669262603E-2</c:v>
                </c:pt>
                <c:pt idx="105">
                  <c:v>0.29549021038617868</c:v>
                </c:pt>
                <c:pt idx="106">
                  <c:v>0.55516559411895194</c:v>
                </c:pt>
                <c:pt idx="107">
                  <c:v>0.81422272461805323</c:v>
                </c:pt>
                <c:pt idx="108">
                  <c:v>1.0723731061439528</c:v>
                </c:pt>
                <c:pt idx="109">
                  <c:v>1.3293292527467924</c:v>
                </c:pt>
                <c:pt idx="110">
                  <c:v>1.5848050084215379</c:v>
                </c:pt>
                <c:pt idx="111">
                  <c:v>1.8385158657820229</c:v>
                </c:pt>
                <c:pt idx="112">
                  <c:v>2.0901792828990562</c:v>
                </c:pt>
                <c:pt idx="113">
                  <c:v>2.3395149979497258</c:v>
                </c:pt>
                <c:pt idx="114">
                  <c:v>2.5862453413274595</c:v>
                </c:pt>
                <c:pt idx="115">
                  <c:v>2.8300955448653267</c:v>
                </c:pt>
                <c:pt idx="116">
                  <c:v>3.0707940478281759</c:v>
                </c:pt>
                <c:pt idx="117">
                  <c:v>3.3080727993328645</c:v>
                </c:pt>
                <c:pt idx="118">
                  <c:v>3.5416675568597644</c:v>
                </c:pt>
                <c:pt idx="119">
                  <c:v>3.7713181805231519</c:v>
                </c:pt>
                <c:pt idx="120">
                  <c:v>3.9967689227727554</c:v>
                </c:pt>
                <c:pt idx="121">
                  <c:v>4.2177687132038022</c:v>
                </c:pt>
                <c:pt idx="122">
                  <c:v>4.4340714381584538</c:v>
                </c:pt>
                <c:pt idx="123">
                  <c:v>4.6454362148072024</c:v>
                </c:pt>
                <c:pt idx="124">
                  <c:v>4.8516276594050369</c:v>
                </c:pt>
                <c:pt idx="125">
                  <c:v>5.0524161494235997</c:v>
                </c:pt>
                <c:pt idx="126">
                  <c:v>5.247578079267452</c:v>
                </c:pt>
                <c:pt idx="127">
                  <c:v>5.4368961092896662</c:v>
                </c:pt>
                <c:pt idx="128">
                  <c:v>5.6201594078293908</c:v>
                </c:pt>
                <c:pt idx="129">
                  <c:v>5.7971638860019103</c:v>
                </c:pt>
                <c:pt idx="130">
                  <c:v>5.9677124249796831</c:v>
                </c:pt>
                <c:pt idx="131">
                  <c:v>6.1316150955112629</c:v>
                </c:pt>
                <c:pt idx="132">
                  <c:v>6.2886893694336337</c:v>
                </c:pt>
                <c:pt idx="133">
                  <c:v>6.4387603229424224</c:v>
                </c:pt>
                <c:pt idx="134">
                  <c:v>6.5816608313936156</c:v>
                </c:pt>
                <c:pt idx="135">
                  <c:v>6.7172317554198253</c:v>
                </c:pt>
                <c:pt idx="136">
                  <c:v>6.8453221181538622</c:v>
                </c:pt>
                <c:pt idx="137">
                  <c:v>6.9657892733622377</c:v>
                </c:pt>
                <c:pt idx="138">
                  <c:v>7.0784990643013685</c:v>
                </c:pt>
                <c:pt idx="139">
                  <c:v>7.1833259731195476</c:v>
                </c:pt>
                <c:pt idx="140">
                  <c:v>7.280153260638337</c:v>
                </c:pt>
                <c:pt idx="141">
                  <c:v>7.3688730963577047</c:v>
                </c:pt>
                <c:pt idx="142">
                  <c:v>7.4493866785401046</c:v>
                </c:pt>
                <c:pt idx="143">
                  <c:v>7.5216043442398037</c:v>
                </c:pt>
                <c:pt idx="144">
                  <c:v>7.5854456691548977</c:v>
                </c:pt>
                <c:pt idx="145">
                  <c:v>7.640839557190839</c:v>
                </c:pt>
                <c:pt idx="146">
                  <c:v>7.6877243196357057</c:v>
                </c:pt>
                <c:pt idx="147">
                  <c:v>7.7260477438590689</c:v>
                </c:pt>
                <c:pt idx="148">
                  <c:v>7.7557671514579418</c:v>
                </c:pt>
                <c:pt idx="149">
                  <c:v>7.7768494457850439</c:v>
                </c:pt>
                <c:pt idx="150">
                  <c:v>7.7892711488064705</c:v>
                </c:pt>
                <c:pt idx="151">
                  <c:v>7.7930184272477145</c:v>
                </c:pt>
                <c:pt idx="152">
                  <c:v>7.7880871079989173</c:v>
                </c:pt>
                <c:pt idx="153">
                  <c:v>7.7744826827622013</c:v>
                </c:pt>
                <c:pt idx="154">
                  <c:v>7.7522203019359068</c:v>
                </c:pt>
                <c:pt idx="155">
                  <c:v>7.7213247577425346</c:v>
                </c:pt>
                <c:pt idx="156">
                  <c:v>7.6818304566192026</c:v>
                </c:pt>
                <c:pt idx="157">
                  <c:v>7.6337813809013433</c:v>
                </c:pt>
                <c:pt idx="158">
                  <c:v>7.5772310398423253</c:v>
                </c:pt>
                <c:pt idx="159">
                  <c:v>7.5122424100235428</c:v>
                </c:pt>
                <c:pt idx="160">
                  <c:v>7.4388878652213304</c:v>
                </c:pt>
                <c:pt idx="161">
                  <c:v>7.3572490958088101</c:v>
                </c:pt>
                <c:pt idx="162">
                  <c:v>7.2674170177824298</c:v>
                </c:pt>
                <c:pt idx="163">
                  <c:v>7.1694916715144936</c:v>
                </c:pt>
                <c:pt idx="164">
                  <c:v>7.0635821103444583</c:v>
                </c:pt>
                <c:pt idx="165">
                  <c:v>6.9498062791330328</c:v>
                </c:pt>
                <c:pt idx="166">
                  <c:v>6.8282908829143674</c:v>
                </c:pt>
                <c:pt idx="167">
                  <c:v>6.6991712457925621</c:v>
                </c:pt>
                <c:pt idx="168">
                  <c:v>6.5625911602396778</c:v>
                </c:pt>
                <c:pt idx="169">
                  <c:v>6.4187027269630414</c:v>
                </c:pt>
                <c:pt idx="170">
                  <c:v>6.2676661855201887</c:v>
                </c:pt>
                <c:pt idx="171">
                  <c:v>6.109649735870085</c:v>
                </c:pt>
                <c:pt idx="172">
                  <c:v>5.9448293510593393</c:v>
                </c:pt>
                <c:pt idx="173">
                  <c:v>5.7733885812520178</c:v>
                </c:pt>
                <c:pt idx="174">
                  <c:v>5.595518349321293</c:v>
                </c:pt>
                <c:pt idx="175">
                  <c:v>5.4114167382305753</c:v>
                </c:pt>
                <c:pt idx="176">
                  <c:v>5.2212887704408848</c:v>
                </c:pt>
                <c:pt idx="177">
                  <c:v>5.0253461795901533</c:v>
                </c:pt>
                <c:pt idx="178">
                  <c:v>4.8238071746987021</c:v>
                </c:pt>
                <c:pt idx="179">
                  <c:v>4.6168961971634825</c:v>
                </c:pt>
                <c:pt idx="180">
                  <c:v>4.4048436708117285</c:v>
                </c:pt>
                <c:pt idx="181">
                  <c:v>4.1878857452923226</c:v>
                </c:pt>
                <c:pt idx="182">
                  <c:v>3.9662640330907037</c:v>
                </c:pt>
                <c:pt idx="183">
                  <c:v>3.7402253404601256</c:v>
                </c:pt>
                <c:pt idx="184">
                  <c:v>3.5100213925689587</c:v>
                </c:pt>
                <c:pt idx="185">
                  <c:v>3.2759085531701011</c:v>
                </c:pt>
                <c:pt idx="186">
                  <c:v>3.0381475391046839</c:v>
                </c:pt>
                <c:pt idx="187">
                  <c:v>2.7970031299580116</c:v>
                </c:pt>
                <c:pt idx="188">
                  <c:v>2.552743873191087</c:v>
                </c:pt>
                <c:pt idx="189">
                  <c:v>2.3056417850760829</c:v>
                </c:pt>
                <c:pt idx="190">
                  <c:v>2.0559720477688144</c:v>
                </c:pt>
                <c:pt idx="191">
                  <c:v>1.8040127028555679</c:v>
                </c:pt>
                <c:pt idx="192">
                  <c:v>1.5500443417155574</c:v>
                </c:pt>
                <c:pt idx="193">
                  <c:v>1.2943497930438408</c:v>
                </c:pt>
                <c:pt idx="194">
                  <c:v>1.0372138078826709</c:v>
                </c:pt>
                <c:pt idx="195">
                  <c:v>0.77892274251205407</c:v>
                </c:pt>
                <c:pt idx="196">
                  <c:v>0.5197642395526525</c:v>
                </c:pt>
                <c:pt idx="197">
                  <c:v>0.2600269076361712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4-4BCA-9FFD-EDAE44260671}"/>
            </c:ext>
          </c:extLst>
        </c:ser>
        <c:ser>
          <c:idx val="3"/>
          <c:order val="3"/>
          <c:tx>
            <c:strRef>
              <c:f>Calculation3!$V$5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Calculation1!$V$8:$V$406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1.1364392106075757E-15</c:v>
                </c:pt>
                <c:pt idx="199">
                  <c:v>6.9250220329939707E-3</c:v>
                </c:pt>
                <c:pt idx="200">
                  <c:v>1.3849694092389125E-2</c:v>
                </c:pt>
                <c:pt idx="201">
                  <c:v>2.0773666222275732E-2</c:v>
                </c:pt>
                <c:pt idx="202">
                  <c:v>2.7696588502115628E-2</c:v>
                </c:pt>
                <c:pt idx="203">
                  <c:v>3.4618111064427498E-2</c:v>
                </c:pt>
                <c:pt idx="204">
                  <c:v>4.1537884112468317E-2</c:v>
                </c:pt>
                <c:pt idx="205">
                  <c:v>4.8455557937911196E-2</c:v>
                </c:pt>
                <c:pt idx="206">
                  <c:v>5.5370782938518825E-2</c:v>
                </c:pt>
                <c:pt idx="207">
                  <c:v>6.2283209635811472E-2</c:v>
                </c:pt>
                <c:pt idx="208">
                  <c:v>6.9192488692728746E-2</c:v>
                </c:pt>
                <c:pt idx="209">
                  <c:v>7.6098270931284337E-2</c:v>
                </c:pt>
                <c:pt idx="210">
                  <c:v>8.3000207350212463E-2</c:v>
                </c:pt>
                <c:pt idx="211">
                  <c:v>8.9897949142605682E-2</c:v>
                </c:pt>
                <c:pt idx="212">
                  <c:v>9.6791147713542636E-2</c:v>
                </c:pt>
                <c:pt idx="213">
                  <c:v>0.10367945469770525</c:v>
                </c:pt>
                <c:pt idx="214">
                  <c:v>0.11056252197698413</c:v>
                </c:pt>
                <c:pt idx="215">
                  <c:v>0.1174400016980718</c:v>
                </c:pt>
                <c:pt idx="216">
                  <c:v>0.12431154629004224</c:v>
                </c:pt>
                <c:pt idx="217">
                  <c:v>0.13117680848191615</c:v>
                </c:pt>
                <c:pt idx="218">
                  <c:v>0.13803544132021145</c:v>
                </c:pt>
                <c:pt idx="219">
                  <c:v>0.14488709818647724</c:v>
                </c:pt>
                <c:pt idx="220">
                  <c:v>0.15173143281481108</c:v>
                </c:pt>
                <c:pt idx="221">
                  <c:v>0.15856809930935842</c:v>
                </c:pt>
                <c:pt idx="222">
                  <c:v>0.16539675216179342</c:v>
                </c:pt>
                <c:pt idx="223">
                  <c:v>0.17221704626877998</c:v>
                </c:pt>
                <c:pt idx="224">
                  <c:v>0.17902863694941254</c:v>
                </c:pt>
                <c:pt idx="225">
                  <c:v>0.18583117996263515</c:v>
                </c:pt>
                <c:pt idx="226">
                  <c:v>0.1926243315246389</c:v>
                </c:pt>
                <c:pt idx="227">
                  <c:v>0.1994077483262357</c:v>
                </c:pt>
                <c:pt idx="228">
                  <c:v>0.20618108755020823</c:v>
                </c:pt>
                <c:pt idx="229">
                  <c:v>0.21294400688863538</c:v>
                </c:pt>
                <c:pt idx="230">
                  <c:v>0.21969616456019125</c:v>
                </c:pt>
                <c:pt idx="231">
                  <c:v>0.22643721932741834</c:v>
                </c:pt>
                <c:pt idx="232">
                  <c:v>0.23316683051397241</c:v>
                </c:pt>
                <c:pt idx="233">
                  <c:v>0.23988465802183992</c:v>
                </c:pt>
                <c:pt idx="234">
                  <c:v>0.2465903623485253</c:v>
                </c:pt>
                <c:pt idx="235">
                  <c:v>0.25328360460420896</c:v>
                </c:pt>
                <c:pt idx="236">
                  <c:v>0.2599640465288735</c:v>
                </c:pt>
                <c:pt idx="237">
                  <c:v>0.26663135050939912</c:v>
                </c:pt>
                <c:pt idx="238">
                  <c:v>0.27328517959662502</c:v>
                </c:pt>
                <c:pt idx="239">
                  <c:v>0.27992519752237882</c:v>
                </c:pt>
                <c:pt idx="240">
                  <c:v>0.28655106871647007</c:v>
                </c:pt>
                <c:pt idx="241">
                  <c:v>0.29316245832364951</c:v>
                </c:pt>
                <c:pt idx="242">
                  <c:v>0.29975903222053146</c:v>
                </c:pt>
                <c:pt idx="243">
                  <c:v>0.30634045703248008</c:v>
                </c:pt>
                <c:pt idx="244">
                  <c:v>0.31290640015045695</c:v>
                </c:pt>
                <c:pt idx="245">
                  <c:v>0.31945652974783051</c:v>
                </c:pt>
                <c:pt idx="246">
                  <c:v>0.32599051479714553</c:v>
                </c:pt>
                <c:pt idx="247">
                  <c:v>0.33250802508685268</c:v>
                </c:pt>
                <c:pt idx="248">
                  <c:v>0.33900873123799635</c:v>
                </c:pt>
                <c:pt idx="249">
                  <c:v>0.34549230472086107</c:v>
                </c:pt>
                <c:pt idx="250">
                  <c:v>0.35195841787157417</c:v>
                </c:pt>
                <c:pt idx="251">
                  <c:v>0.35840674390866523</c:v>
                </c:pt>
                <c:pt idx="252">
                  <c:v>0.36483695694958085</c:v>
                </c:pt>
                <c:pt idx="253">
                  <c:v>0.37124873202715397</c:v>
                </c:pt>
                <c:pt idx="254">
                  <c:v>0.37764174510602705</c:v>
                </c:pt>
                <c:pt idx="255">
                  <c:v>0.38401567309902762</c:v>
                </c:pt>
                <c:pt idx="256">
                  <c:v>0.39037019388349664</c:v>
                </c:pt>
                <c:pt idx="257">
                  <c:v>0.39670498631756779</c:v>
                </c:pt>
                <c:pt idx="258">
                  <c:v>0.40301973025639692</c:v>
                </c:pt>
                <c:pt idx="259">
                  <c:v>0.40931410656834183</c:v>
                </c:pt>
                <c:pt idx="260">
                  <c:v>0.41558779715108984</c:v>
                </c:pt>
                <c:pt idx="261">
                  <c:v>0.42184048494773446</c:v>
                </c:pt>
                <c:pt idx="262">
                  <c:v>0.42807185396279812</c:v>
                </c:pt>
                <c:pt idx="263">
                  <c:v>0.43428158927820254</c:v>
                </c:pt>
                <c:pt idx="264">
                  <c:v>0.44046937706918293</c:v>
                </c:pt>
                <c:pt idx="265">
                  <c:v>0.44663490462014876</c:v>
                </c:pt>
                <c:pt idx="266">
                  <c:v>0.45277786034048728</c:v>
                </c:pt>
                <c:pt idx="267">
                  <c:v>0.45889793378031069</c:v>
                </c:pt>
                <c:pt idx="268">
                  <c:v>0.4649948156461452</c:v>
                </c:pt>
                <c:pt idx="269">
                  <c:v>0.47106819781656228</c:v>
                </c:pt>
                <c:pt idx="270">
                  <c:v>0.47711777335775046</c:v>
                </c:pt>
                <c:pt idx="271">
                  <c:v>0.48314323653902647</c:v>
                </c:pt>
                <c:pt idx="272">
                  <c:v>0.48914428284828676</c:v>
                </c:pt>
                <c:pt idx="273">
                  <c:v>0.49512060900739635</c:v>
                </c:pt>
                <c:pt idx="274">
                  <c:v>0.50107191298751586</c:v>
                </c:pt>
                <c:pt idx="275">
                  <c:v>0.50699789402436546</c:v>
                </c:pt>
                <c:pt idx="276">
                  <c:v>0.51289825263342459</c:v>
                </c:pt>
                <c:pt idx="277">
                  <c:v>0.51877269062506737</c:v>
                </c:pt>
                <c:pt idx="278">
                  <c:v>0.52462091111963205</c:v>
                </c:pt>
                <c:pt idx="279">
                  <c:v>0.53044261856242481</c:v>
                </c:pt>
                <c:pt idx="280">
                  <c:v>0.53623751873865633</c:v>
                </c:pt>
                <c:pt idx="281">
                  <c:v>0.54200531878831082</c:v>
                </c:pt>
                <c:pt idx="282">
                  <c:v>0.54774572722094594</c:v>
                </c:pt>
                <c:pt idx="283">
                  <c:v>0.55345845393042481</c:v>
                </c:pt>
                <c:pt idx="284">
                  <c:v>0.55914321020957647</c:v>
                </c:pt>
                <c:pt idx="285">
                  <c:v>0.56479970876478691</c:v>
                </c:pt>
                <c:pt idx="286">
                  <c:v>0.57042766373051823</c:v>
                </c:pt>
                <c:pt idx="287">
                  <c:v>0.57602679068375484</c:v>
                </c:pt>
                <c:pt idx="288">
                  <c:v>0.58159680665837876</c:v>
                </c:pt>
                <c:pt idx="289">
                  <c:v>0.58713743015946906</c:v>
                </c:pt>
                <c:pt idx="290">
                  <c:v>0.59264838117752816</c:v>
                </c:pt>
                <c:pt idx="291">
                  <c:v>0.59812938120263293</c:v>
                </c:pt>
                <c:pt idx="292">
                  <c:v>0.60358015323850933</c:v>
                </c:pt>
                <c:pt idx="293">
                  <c:v>0.60900042181653269</c:v>
                </c:pt>
                <c:pt idx="294">
                  <c:v>0.61438991300964718</c:v>
                </c:pt>
                <c:pt idx="295">
                  <c:v>0.6197483544462109</c:v>
                </c:pt>
                <c:pt idx="296">
                  <c:v>0.62507547532375984</c:v>
                </c:pt>
                <c:pt idx="297">
                  <c:v>0.63037100642269495</c:v>
                </c:pt>
                <c:pt idx="298">
                  <c:v>0.635634680119886</c:v>
                </c:pt>
                <c:pt idx="299">
                  <c:v>0.64086623040219814</c:v>
                </c:pt>
                <c:pt idx="300">
                  <c:v>0.64606539287993492</c:v>
                </c:pt>
                <c:pt idx="301">
                  <c:v>0.65123190480019988</c:v>
                </c:pt>
                <c:pt idx="302">
                  <c:v>0.65636550506017544</c:v>
                </c:pt>
                <c:pt idx="303">
                  <c:v>0.66146593422031841</c:v>
                </c:pt>
                <c:pt idx="304">
                  <c:v>0.66653293451747186</c:v>
                </c:pt>
                <c:pt idx="305">
                  <c:v>0.67156624987789082</c:v>
                </c:pt>
                <c:pt idx="306">
                  <c:v>0.67656562593018521</c:v>
                </c:pt>
                <c:pt idx="307">
                  <c:v>0.68153081001817295</c:v>
                </c:pt>
                <c:pt idx="308">
                  <c:v>0.68646155121365093</c:v>
                </c:pt>
                <c:pt idx="309">
                  <c:v>0.69135760032907434</c:v>
                </c:pt>
                <c:pt idx="310">
                  <c:v>0.69621870993015167</c:v>
                </c:pt>
                <c:pt idx="311">
                  <c:v>0.70104463434834796</c:v>
                </c:pt>
                <c:pt idx="312">
                  <c:v>0.7058351296933012</c:v>
                </c:pt>
                <c:pt idx="313">
                  <c:v>0.71058995386514778</c:v>
                </c:pt>
                <c:pt idx="314">
                  <c:v>0.71530886656675696</c:v>
                </c:pt>
                <c:pt idx="315">
                  <c:v>0.71999162931587646</c:v>
                </c:pt>
                <c:pt idx="316">
                  <c:v>0.72463800545718293</c:v>
                </c:pt>
                <c:pt idx="317">
                  <c:v>0.7292477601742432</c:v>
                </c:pt>
                <c:pt idx="318">
                  <c:v>0.73382066050138073</c:v>
                </c:pt>
                <c:pt idx="319">
                  <c:v>0.73835647533544924</c:v>
                </c:pt>
                <c:pt idx="320">
                  <c:v>0.74285497544751233</c:v>
                </c:pt>
                <c:pt idx="321">
                  <c:v>0.74731593349442771</c:v>
                </c:pt>
                <c:pt idx="322">
                  <c:v>0.75173912403033716</c:v>
                </c:pt>
                <c:pt idx="323">
                  <c:v>0.75612432351805925</c:v>
                </c:pt>
                <c:pt idx="324">
                  <c:v>0.76047131034038717</c:v>
                </c:pt>
                <c:pt idx="325">
                  <c:v>0.76477986481128812</c:v>
                </c:pt>
                <c:pt idx="326">
                  <c:v>0.76904976918700596</c:v>
                </c:pt>
                <c:pt idx="327">
                  <c:v>0.77328080767706531</c:v>
                </c:pt>
                <c:pt idx="328">
                  <c:v>0.77747276645517716</c:v>
                </c:pt>
                <c:pt idx="329">
                  <c:v>0.78162543367004522</c:v>
                </c:pt>
                <c:pt idx="330">
                  <c:v>0.78573859945607227</c:v>
                </c:pt>
                <c:pt idx="331">
                  <c:v>0.7898120559439662</c:v>
                </c:pt>
                <c:pt idx="332">
                  <c:v>0.79384559727124493</c:v>
                </c:pt>
                <c:pt idx="333">
                  <c:v>0.79783901959264114</c:v>
                </c:pt>
                <c:pt idx="334">
                  <c:v>0.8017921210904031</c:v>
                </c:pt>
                <c:pt idx="335">
                  <c:v>0.80570470198449462</c:v>
                </c:pt>
                <c:pt idx="336">
                  <c:v>0.80957656454269078</c:v>
                </c:pt>
                <c:pt idx="337">
                  <c:v>0.81340751309057213</c:v>
                </c:pt>
                <c:pt idx="338">
                  <c:v>0.81719735402141203</c:v>
                </c:pt>
                <c:pt idx="339">
                  <c:v>0.820945895805962</c:v>
                </c:pt>
                <c:pt idx="340">
                  <c:v>0.82465294900213104</c:v>
                </c:pt>
                <c:pt idx="341">
                  <c:v>0.8283183262645597</c:v>
                </c:pt>
                <c:pt idx="342">
                  <c:v>0.83194184235408719</c:v>
                </c:pt>
                <c:pt idx="343">
                  <c:v>0.83552331414711423</c:v>
                </c:pt>
                <c:pt idx="344">
                  <c:v>0.83906256064485629</c:v>
                </c:pt>
                <c:pt idx="345">
                  <c:v>0.8425594029824921</c:v>
                </c:pt>
                <c:pt idx="346">
                  <c:v>0.84601366443820214</c:v>
                </c:pt>
                <c:pt idx="347">
                  <c:v>0.84942517044210031</c:v>
                </c:pt>
                <c:pt idx="348">
                  <c:v>0.85279374858505508</c:v>
                </c:pt>
                <c:pt idx="349">
                  <c:v>0.85611922862740497</c:v>
                </c:pt>
                <c:pt idx="350">
                  <c:v>0.85940144250755979</c:v>
                </c:pt>
                <c:pt idx="351">
                  <c:v>0.8626402243504947</c:v>
                </c:pt>
                <c:pt idx="352">
                  <c:v>0.86583541047613355</c:v>
                </c:pt>
                <c:pt idx="353">
                  <c:v>0.86898683940762067</c:v>
                </c:pt>
                <c:pt idx="354">
                  <c:v>0.8720943518794817</c:v>
                </c:pt>
                <c:pt idx="355">
                  <c:v>0.87515779084567147</c:v>
                </c:pt>
                <c:pt idx="356">
                  <c:v>0.87817700148751232</c:v>
                </c:pt>
                <c:pt idx="357">
                  <c:v>0.88115183122151686</c:v>
                </c:pt>
                <c:pt idx="358">
                  <c:v>0.88408212970710032</c:v>
                </c:pt>
                <c:pt idx="359">
                  <c:v>0.88696774885417706</c:v>
                </c:pt>
                <c:pt idx="360">
                  <c:v>0.88980854283064592</c:v>
                </c:pt>
                <c:pt idx="361">
                  <c:v>0.89260436806975985</c:v>
                </c:pt>
                <c:pt idx="362">
                  <c:v>0.89535508327738078</c:v>
                </c:pt>
                <c:pt idx="363">
                  <c:v>0.89806054943912117</c:v>
                </c:pt>
                <c:pt idx="364">
                  <c:v>0.90072062982736867</c:v>
                </c:pt>
                <c:pt idx="365">
                  <c:v>0.90333519000819718</c:v>
                </c:pt>
                <c:pt idx="366">
                  <c:v>0.90590409784815928</c:v>
                </c:pt>
                <c:pt idx="367">
                  <c:v>0.90842722352096472</c:v>
                </c:pt>
                <c:pt idx="368">
                  <c:v>0.91090443951404221</c:v>
                </c:pt>
                <c:pt idx="369">
                  <c:v>0.9133356206349823</c:v>
                </c:pt>
                <c:pt idx="370">
                  <c:v>0.91572064401786446</c:v>
                </c:pt>
                <c:pt idx="371">
                  <c:v>0.91805938912946761</c:v>
                </c:pt>
                <c:pt idx="372">
                  <c:v>0.92035173777536061</c:v>
                </c:pt>
                <c:pt idx="373">
                  <c:v>0.92259757410587528</c:v>
                </c:pt>
                <c:pt idx="374">
                  <c:v>0.92479678462196202</c:v>
                </c:pt>
                <c:pt idx="375">
                  <c:v>0.92694925818092511</c:v>
                </c:pt>
                <c:pt idx="376">
                  <c:v>0.92905488600203989</c:v>
                </c:pt>
                <c:pt idx="377">
                  <c:v>0.93111356167205017</c:v>
                </c:pt>
                <c:pt idx="378">
                  <c:v>0.93312518115054588</c:v>
                </c:pt>
                <c:pt idx="379">
                  <c:v>0.93508964277522155</c:v>
                </c:pt>
                <c:pt idx="380">
                  <c:v>0.93700684726701378</c:v>
                </c:pt>
                <c:pt idx="381">
                  <c:v>0.93887669773511817</c:v>
                </c:pt>
                <c:pt idx="382">
                  <c:v>0.94069909968188681</c:v>
                </c:pt>
                <c:pt idx="383">
                  <c:v>0.94247396100760328</c:v>
                </c:pt>
                <c:pt idx="384">
                  <c:v>0.94420119201513708</c:v>
                </c:pt>
                <c:pt idx="385">
                  <c:v>0.94588070541447722</c:v>
                </c:pt>
                <c:pt idx="386">
                  <c:v>0.94751241632714334</c:v>
                </c:pt>
                <c:pt idx="387">
                  <c:v>0.9490962422904754</c:v>
                </c:pt>
                <c:pt idx="388">
                  <c:v>0.95063210326180081</c:v>
                </c:pt>
                <c:pt idx="389">
                  <c:v>0.95211992162247983</c:v>
                </c:pt>
                <c:pt idx="390">
                  <c:v>0.95355962218182855</c:v>
                </c:pt>
                <c:pt idx="391">
                  <c:v>0.95495113218091821</c:v>
                </c:pt>
                <c:pt idx="392">
                  <c:v>0.95629438129625244</c:v>
                </c:pt>
                <c:pt idx="393">
                  <c:v>0.95758930164332179</c:v>
                </c:pt>
                <c:pt idx="394">
                  <c:v>0.95883582778003351</c:v>
                </c:pt>
                <c:pt idx="395">
                  <c:v>0.96003389671001971</c:v>
                </c:pt>
                <c:pt idx="396">
                  <c:v>0.96118344788582033</c:v>
                </c:pt>
                <c:pt idx="397">
                  <c:v>0.96228442321194385</c:v>
                </c:pt>
                <c:pt idx="398">
                  <c:v>0.96333676704780236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4-4BCA-9FFD-EDAE44260671}"/>
            </c:ext>
          </c:extLst>
        </c:ser>
        <c:ser>
          <c:idx val="4"/>
          <c:order val="4"/>
          <c:tx>
            <c:strRef>
              <c:f>Calculation3!$W$5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Calculation1!$W$8:$W$406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0.10385724434828354</c:v>
                </c:pt>
                <c:pt idx="111">
                  <c:v>0.51637721706657302</c:v>
                </c:pt>
                <c:pt idx="112">
                  <c:v>0.92824289243651326</c:v>
                </c:pt>
                <c:pt idx="113">
                  <c:v>1.3389323988294641</c:v>
                </c:pt>
                <c:pt idx="114">
                  <c:v>1.7479253549308613</c:v>
                </c:pt>
                <c:pt idx="115">
                  <c:v>2.154703529111138</c:v>
                </c:pt>
                <c:pt idx="116">
                  <c:v>2.5587514960728024</c:v>
                </c:pt>
                <c:pt idx="117">
                  <c:v>2.9595572899415821</c:v>
                </c:pt>
                <c:pt idx="118">
                  <c:v>3.3566130529742142</c:v>
                </c:pt>
                <c:pt idx="119">
                  <c:v>3.7494156790608528</c:v>
                </c:pt>
                <c:pt idx="120">
                  <c:v>4.1374674512066729</c:v>
                </c:pt>
                <c:pt idx="121">
                  <c:v>4.520276672185024</c:v>
                </c:pt>
                <c:pt idx="122">
                  <c:v>4.8973582875629749</c:v>
                </c:pt>
                <c:pt idx="123">
                  <c:v>5.2682345003097906</c:v>
                </c:pt>
                <c:pt idx="124">
                  <c:v>5.6324353762096555</c:v>
                </c:pt>
                <c:pt idx="125">
                  <c:v>5.9894994393114924</c:v>
                </c:pt>
                <c:pt idx="126">
                  <c:v>6.3389742566613361</c:v>
                </c:pt>
                <c:pt idx="127">
                  <c:v>6.6804170115764352</c:v>
                </c:pt>
                <c:pt idx="128">
                  <c:v>7.0133950647346772</c:v>
                </c:pt>
                <c:pt idx="129">
                  <c:v>7.3374865023682965</c:v>
                </c:pt>
                <c:pt idx="130">
                  <c:v>7.6522806708673778</c:v>
                </c:pt>
                <c:pt idx="131">
                  <c:v>7.9573786971156943</c:v>
                </c:pt>
                <c:pt idx="132">
                  <c:v>8.2523939938995543</c:v>
                </c:pt>
                <c:pt idx="133">
                  <c:v>8.5369527497492967</c:v>
                </c:pt>
                <c:pt idx="134">
                  <c:v>8.8106944025927749</c:v>
                </c:pt>
                <c:pt idx="135">
                  <c:v>9.073272096620574</c:v>
                </c:pt>
                <c:pt idx="136">
                  <c:v>9.3243531217841866</c:v>
                </c:pt>
                <c:pt idx="137">
                  <c:v>9.5636193353702019</c:v>
                </c:pt>
                <c:pt idx="138">
                  <c:v>9.7907675651163188</c:v>
                </c:pt>
                <c:pt idx="139">
                  <c:v>10.005509993358446</c:v>
                </c:pt>
                <c:pt idx="140">
                  <c:v>10.207574521722123</c:v>
                </c:pt>
                <c:pt idx="141">
                  <c:v>10.396705115896124</c:v>
                </c:pt>
                <c:pt idx="142">
                  <c:v>10.57266213005145</c:v>
                </c:pt>
                <c:pt idx="143">
                  <c:v>10.735222610494604</c:v>
                </c:pt>
                <c:pt idx="144">
                  <c:v>10.884180578170383</c:v>
                </c:pt>
                <c:pt idx="145">
                  <c:v>11.019347289656258</c:v>
                </c:pt>
                <c:pt idx="146">
                  <c:v>11.140551476317622</c:v>
                </c:pt>
                <c:pt idx="147">
                  <c:v>11.247639561320872</c:v>
                </c:pt>
                <c:pt idx="148">
                  <c:v>11.340475854229366</c:v>
                </c:pt>
                <c:pt idx="149">
                  <c:v>11.418942722935657</c:v>
                </c:pt>
                <c:pt idx="150">
                  <c:v>11.482940742712183</c:v>
                </c:pt>
                <c:pt idx="151">
                  <c:v>11.532388822191516</c:v>
                </c:pt>
                <c:pt idx="152">
                  <c:v>11.567224306116579</c:v>
                </c:pt>
                <c:pt idx="153">
                  <c:v>11.587403054730609</c:v>
                </c:pt>
                <c:pt idx="154">
                  <c:v>11.592899499706279</c:v>
                </c:pt>
                <c:pt idx="155">
                  <c:v>11.583706676543111</c:v>
                </c:pt>
                <c:pt idx="156">
                  <c:v>11.559836233392149</c:v>
                </c:pt>
                <c:pt idx="157">
                  <c:v>11.521318416296674</c:v>
                </c:pt>
                <c:pt idx="158">
                  <c:v>11.468202030867699</c:v>
                </c:pt>
                <c:pt idx="159">
                  <c:v>11.400554380442763</c:v>
                </c:pt>
                <c:pt idx="160">
                  <c:v>11.318461180806436</c:v>
                </c:pt>
                <c:pt idx="161">
                  <c:v>11.222026451580547</c:v>
                </c:pt>
                <c:pt idx="162">
                  <c:v>11.111372384421765</c:v>
                </c:pt>
                <c:pt idx="163">
                  <c:v>10.986639188193559</c:v>
                </c:pt>
                <c:pt idx="164">
                  <c:v>10.847984911308687</c:v>
                </c:pt>
                <c:pt idx="165">
                  <c:v>10.695585241467349</c:v>
                </c:pt>
                <c:pt idx="166">
                  <c:v>10.52963328304474</c:v>
                </c:pt>
                <c:pt idx="167">
                  <c:v>10.350339312410075</c:v>
                </c:pt>
                <c:pt idx="168">
                  <c:v>10.157930511487109</c:v>
                </c:pt>
                <c:pt idx="169">
                  <c:v>9.9526506798938037</c:v>
                </c:pt>
                <c:pt idx="170">
                  <c:v>9.7347599260258058</c:v>
                </c:pt>
                <c:pt idx="171">
                  <c:v>9.5045343374752296</c:v>
                </c:pt>
                <c:pt idx="172">
                  <c:v>9.2622656312023359</c:v>
                </c:pt>
                <c:pt idx="173">
                  <c:v>9.0082607839033564</c:v>
                </c:pt>
                <c:pt idx="174">
                  <c:v>8.7428416430428104</c:v>
                </c:pt>
                <c:pt idx="175">
                  <c:v>8.4663445190432505</c:v>
                </c:pt>
                <c:pt idx="176">
                  <c:v>8.1791197591490512</c:v>
                </c:pt>
                <c:pt idx="177">
                  <c:v>7.8815313035042918</c:v>
                </c:pt>
                <c:pt idx="178">
                  <c:v>7.5739562240071692</c:v>
                </c:pt>
                <c:pt idx="179">
                  <c:v>7.2567842465252861</c:v>
                </c:pt>
                <c:pt idx="180">
                  <c:v>6.9304172570771927</c:v>
                </c:pt>
                <c:pt idx="181">
                  <c:v>6.5952687926058902</c:v>
                </c:pt>
                <c:pt idx="182">
                  <c:v>6.2517635169895645</c:v>
                </c:pt>
                <c:pt idx="183">
                  <c:v>5.9003366829534514</c:v>
                </c:pt>
                <c:pt idx="184">
                  <c:v>5.5414335805646697</c:v>
                </c:pt>
                <c:pt idx="185">
                  <c:v>5.1755089730088217</c:v>
                </c:pt>
                <c:pt idx="186">
                  <c:v>4.8030265203632787</c:v>
                </c:pt>
                <c:pt idx="187">
                  <c:v>4.4244581920972879</c:v>
                </c:pt>
                <c:pt idx="188">
                  <c:v>4.0402836690433208</c:v>
                </c:pt>
                <c:pt idx="189">
                  <c:v>3.6509897355974124</c:v>
                </c:pt>
                <c:pt idx="190">
                  <c:v>3.257069662918632</c:v>
                </c:pt>
                <c:pt idx="191">
                  <c:v>2.859022583909236</c:v>
                </c:pt>
                <c:pt idx="192">
                  <c:v>2.4573528607674455</c:v>
                </c:pt>
                <c:pt idx="193">
                  <c:v>2.0525694459142376</c:v>
                </c:pt>
                <c:pt idx="194">
                  <c:v>1.6451852371038842</c:v>
                </c:pt>
                <c:pt idx="195">
                  <c:v>1.2357164275354136</c:v>
                </c:pt>
                <c:pt idx="196">
                  <c:v>0.82468185178842157</c:v>
                </c:pt>
                <c:pt idx="197">
                  <c:v>0.41260232841202449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4-4BCA-9FFD-EDAE44260671}"/>
            </c:ext>
          </c:extLst>
        </c:ser>
        <c:ser>
          <c:idx val="5"/>
          <c:order val="5"/>
          <c:tx>
            <c:strRef>
              <c:f>Calculation3!$X$5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Calculation1!$X$8:$X$406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1.6934063445222448E-15</c:v>
                </c:pt>
                <c:pt idx="199">
                  <c:v>1.0318964539996041E-2</c:v>
                </c:pt>
                <c:pt idx="200">
                  <c:v>2.0637405839934102E-2</c:v>
                </c:pt>
                <c:pt idx="201">
                  <c:v>3.0954800686291341E-2</c:v>
                </c:pt>
                <c:pt idx="202">
                  <c:v>4.1270625918605378E-2</c:v>
                </c:pt>
                <c:pt idx="203">
                  <c:v>5.1584358456003662E-2</c:v>
                </c:pt>
                <c:pt idx="204">
                  <c:v>6.1895475323727231E-2</c:v>
                </c:pt>
                <c:pt idx="205">
                  <c:v>7.220345367964888E-2</c:v>
                </c:pt>
                <c:pt idx="206">
                  <c:v>8.2507770840784866E-2</c:v>
                </c:pt>
                <c:pt idx="207">
                  <c:v>9.2807904309798309E-2</c:v>
                </c:pt>
                <c:pt idx="208">
                  <c:v>0.10310333180149338</c:v>
                </c:pt>
                <c:pt idx="209">
                  <c:v>0.11339353126929845</c:v>
                </c:pt>
                <c:pt idx="210">
                  <c:v>0.12367798093173751</c:v>
                </c:pt>
                <c:pt idx="211">
                  <c:v>0.13395615929888791</c:v>
                </c:pt>
                <c:pt idx="212">
                  <c:v>0.14422754519882322</c:v>
                </c:pt>
                <c:pt idx="213">
                  <c:v>0.15449161780404039</c:v>
                </c:pt>
                <c:pt idx="214">
                  <c:v>0.16474785665786879</c:v>
                </c:pt>
                <c:pt idx="215">
                  <c:v>0.17499574170086127</c:v>
                </c:pt>
                <c:pt idx="216">
                  <c:v>0.1852347532971641</c:v>
                </c:pt>
                <c:pt idx="217">
                  <c:v>0.19546437226086658</c:v>
                </c:pt>
                <c:pt idx="218">
                  <c:v>0.20568407988232656</c:v>
                </c:pt>
                <c:pt idx="219">
                  <c:v>0.21589335795447309</c:v>
                </c:pt>
                <c:pt idx="220">
                  <c:v>0.2260916887990824</c:v>
                </c:pt>
                <c:pt idx="221">
                  <c:v>0.23627855529302796</c:v>
                </c:pt>
                <c:pt idx="222">
                  <c:v>0.24645344089450216</c:v>
                </c:pt>
                <c:pt idx="223">
                  <c:v>0.25661582966920793</c:v>
                </c:pt>
                <c:pt idx="224">
                  <c:v>0.26676520631652062</c:v>
                </c:pt>
                <c:pt idx="225">
                  <c:v>0.27690105619561667</c:v>
                </c:pt>
                <c:pt idx="226">
                  <c:v>0.28702286535156973</c:v>
                </c:pt>
                <c:pt idx="227">
                  <c:v>0.29713012054141119</c:v>
                </c:pt>
                <c:pt idx="228">
                  <c:v>0.30722230926015537</c:v>
                </c:pt>
                <c:pt idx="229">
                  <c:v>0.31729891976678665</c:v>
                </c:pt>
                <c:pt idx="230">
                  <c:v>0.32735944111020843</c:v>
                </c:pt>
                <c:pt idx="231">
                  <c:v>0.33740336315515135</c:v>
                </c:pt>
                <c:pt idx="232">
                  <c:v>0.34743017660804082</c:v>
                </c:pt>
                <c:pt idx="233">
                  <c:v>0.35743937304282181</c:v>
                </c:pt>
                <c:pt idx="234">
                  <c:v>0.36743044492673871</c:v>
                </c:pt>
                <c:pt idx="235">
                  <c:v>0.37740288564607127</c:v>
                </c:pt>
                <c:pt idx="236">
                  <c:v>0.38735618953182321</c:v>
                </c:pt>
                <c:pt idx="237">
                  <c:v>0.39728985188536248</c:v>
                </c:pt>
                <c:pt idx="238">
                  <c:v>0.40720336900401349</c:v>
                </c:pt>
                <c:pt idx="239">
                  <c:v>0.41709623820659797</c:v>
                </c:pt>
                <c:pt idx="240">
                  <c:v>0.42696795785892366</c:v>
                </c:pt>
                <c:pt idx="241">
                  <c:v>0.43681802739922171</c:v>
                </c:pt>
                <c:pt idx="242">
                  <c:v>0.4466459473635272</c:v>
                </c:pt>
                <c:pt idx="243">
                  <c:v>0.45645121941100608</c:v>
                </c:pt>
                <c:pt idx="244">
                  <c:v>0.46623334634922436</c:v>
                </c:pt>
                <c:pt idx="245">
                  <c:v>0.47599183215935847</c:v>
                </c:pt>
                <c:pt idx="246">
                  <c:v>0.48572618202134732</c:v>
                </c:pt>
                <c:pt idx="247">
                  <c:v>0.49543590233898271</c:v>
                </c:pt>
                <c:pt idx="248">
                  <c:v>0.50512050076493786</c:v>
                </c:pt>
                <c:pt idx="249">
                  <c:v>0.51477948622573311</c:v>
                </c:pt>
                <c:pt idx="250">
                  <c:v>0.5244123689466359</c:v>
                </c:pt>
                <c:pt idx="251">
                  <c:v>0.53401866047649604</c:v>
                </c:pt>
                <c:pt idx="252">
                  <c:v>0.54359787371251378</c:v>
                </c:pt>
                <c:pt idx="253">
                  <c:v>0.55314952292493835</c:v>
                </c:pt>
                <c:pt idx="254">
                  <c:v>0.5626731237816982</c:v>
                </c:pt>
                <c:pt idx="255">
                  <c:v>0.57216819337295977</c:v>
                </c:pt>
                <c:pt idx="256">
                  <c:v>0.58163425023561433</c:v>
                </c:pt>
                <c:pt idx="257">
                  <c:v>0.59107081437769116</c:v>
                </c:pt>
                <c:pt idx="258">
                  <c:v>0.60047740730269628</c:v>
                </c:pt>
                <c:pt idx="259">
                  <c:v>0.6098535520338757</c:v>
                </c:pt>
                <c:pt idx="260">
                  <c:v>0.61919877313840099</c:v>
                </c:pt>
                <c:pt idx="261">
                  <c:v>0.62851259675147708</c:v>
                </c:pt>
                <c:pt idx="262">
                  <c:v>0.6377945506003706</c:v>
                </c:pt>
                <c:pt idx="263">
                  <c:v>0.64704416402835652</c:v>
                </c:pt>
                <c:pt idx="264">
                  <c:v>0.65626096801858402</c:v>
                </c:pt>
                <c:pt idx="265">
                  <c:v>0.6654444952178592</c:v>
                </c:pt>
                <c:pt idx="266">
                  <c:v>0.67459427996034194</c:v>
                </c:pt>
                <c:pt idx="267">
                  <c:v>0.68370985829115938</c:v>
                </c:pt>
                <c:pt idx="268">
                  <c:v>0.69279076798993056</c:v>
                </c:pt>
                <c:pt idx="269">
                  <c:v>0.70183654859420497</c:v>
                </c:pt>
                <c:pt idx="270">
                  <c:v>0.7108467414228099</c:v>
                </c:pt>
                <c:pt idx="271">
                  <c:v>0.71982088959910984</c:v>
                </c:pt>
                <c:pt idx="272">
                  <c:v>0.72875853807417257</c:v>
                </c:pt>
                <c:pt idx="273">
                  <c:v>0.73765923364984276</c:v>
                </c:pt>
                <c:pt idx="274">
                  <c:v>0.74652252500172334</c:v>
                </c:pt>
                <c:pt idx="275">
                  <c:v>0.75534796270205884</c:v>
                </c:pt>
                <c:pt idx="276">
                  <c:v>0.76413509924252654</c:v>
                </c:pt>
                <c:pt idx="277">
                  <c:v>0.77288348905692628</c:v>
                </c:pt>
                <c:pt idx="278">
                  <c:v>0.78159268854377428</c:v>
                </c:pt>
                <c:pt idx="279">
                  <c:v>0.79026225608879719</c:v>
                </c:pt>
                <c:pt idx="280">
                  <c:v>0.7988917520873241</c:v>
                </c:pt>
                <c:pt idx="281">
                  <c:v>0.80748073896657779</c:v>
                </c:pt>
                <c:pt idx="282">
                  <c:v>0.81602878120786226</c:v>
                </c:pt>
                <c:pt idx="283">
                  <c:v>0.8245354453686472</c:v>
                </c:pt>
                <c:pt idx="284">
                  <c:v>0.8330003001045454</c:v>
                </c:pt>
                <c:pt idx="285">
                  <c:v>0.84142291619118559</c:v>
                </c:pt>
                <c:pt idx="286">
                  <c:v>0.84980286654597625</c:v>
                </c:pt>
                <c:pt idx="287">
                  <c:v>0.85813972624976231</c:v>
                </c:pt>
                <c:pt idx="288">
                  <c:v>0.86643307256837065</c:v>
                </c:pt>
                <c:pt idx="289">
                  <c:v>0.87468248497404644</c:v>
                </c:pt>
                <c:pt idx="290">
                  <c:v>0.88288754516677515</c:v>
                </c:pt>
                <c:pt idx="291">
                  <c:v>0.89104783709549495</c:v>
                </c:pt>
                <c:pt idx="292">
                  <c:v>0.89916294697919197</c:v>
                </c:pt>
                <c:pt idx="293">
                  <c:v>0.90723246332788243</c:v>
                </c:pt>
                <c:pt idx="294">
                  <c:v>0.91525597696347738</c:v>
                </c:pt>
                <c:pt idx="295">
                  <c:v>0.92323308104053148</c:v>
                </c:pt>
                <c:pt idx="296">
                  <c:v>0.93116337106687197</c:v>
                </c:pt>
                <c:pt idx="297">
                  <c:v>0.9390464449241096</c:v>
                </c:pt>
                <c:pt idx="298">
                  <c:v>0.94688190288802832</c:v>
                </c:pt>
                <c:pt idx="299">
                  <c:v>0.9546693476488548</c:v>
                </c:pt>
                <c:pt idx="300">
                  <c:v>0.96240838433140352</c:v>
                </c:pt>
                <c:pt idx="301">
                  <c:v>0.97009862051510054</c:v>
                </c:pt>
                <c:pt idx="302">
                  <c:v>0.97773966625388109</c:v>
                </c:pt>
                <c:pt idx="303">
                  <c:v>0.98533113409596262</c:v>
                </c:pt>
                <c:pt idx="304">
                  <c:v>0.99287263910349211</c:v>
                </c:pt>
                <c:pt idx="305">
                  <c:v>1.0003637988720631</c:v>
                </c:pt>
                <c:pt idx="306">
                  <c:v>1.0078042335501081</c:v>
                </c:pt>
                <c:pt idx="307">
                  <c:v>1.0151935658581586</c:v>
                </c:pt>
                <c:pt idx="308">
                  <c:v>1.0225314211079748</c:v>
                </c:pt>
                <c:pt idx="309">
                  <c:v>1.0298174272215466</c:v>
                </c:pt>
                <c:pt idx="310">
                  <c:v>1.03705121474996</c:v>
                </c:pt>
                <c:pt idx="311">
                  <c:v>1.0442324168921289</c:v>
                </c:pt>
                <c:pt idx="312">
                  <c:v>1.051360669513397</c:v>
                </c:pt>
                <c:pt idx="313">
                  <c:v>1.0584356111639992</c:v>
                </c:pt>
                <c:pt idx="314">
                  <c:v>1.0654568830973918</c:v>
                </c:pt>
                <c:pt idx="315">
                  <c:v>1.0724241292884418</c:v>
                </c:pt>
                <c:pt idx="316">
                  <c:v>1.0793369964514803</c:v>
                </c:pt>
                <c:pt idx="317">
                  <c:v>1.0861951340582163</c:v>
                </c:pt>
                <c:pt idx="318">
                  <c:v>1.0929981943555114</c:v>
                </c:pt>
                <c:pt idx="319">
                  <c:v>1.099745832383012</c:v>
                </c:pt>
                <c:pt idx="320">
                  <c:v>1.1064377059906425</c:v>
                </c:pt>
                <c:pt idx="321">
                  <c:v>1.1130734758559535</c:v>
                </c:pt>
                <c:pt idx="322">
                  <c:v>1.1196528055013277</c:v>
                </c:pt>
                <c:pt idx="323">
                  <c:v>1.1261753613110426</c:v>
                </c:pt>
                <c:pt idx="324">
                  <c:v>1.1326408125481855</c:v>
                </c:pt>
                <c:pt idx="325">
                  <c:v>1.139048831371426</c:v>
                </c:pt>
                <c:pt idx="326">
                  <c:v>1.1453990928516378</c:v>
                </c:pt>
                <c:pt idx="327">
                  <c:v>1.1516912749883756</c:v>
                </c:pt>
                <c:pt idx="328">
                  <c:v>1.1579250587262033</c:v>
                </c:pt>
                <c:pt idx="329">
                  <c:v>1.1641001279708711</c:v>
                </c:pt>
                <c:pt idx="330">
                  <c:v>1.1702161696053441</c:v>
                </c:pt>
                <c:pt idx="331">
                  <c:v>1.1762728735056796</c:v>
                </c:pt>
                <c:pt idx="332">
                  <c:v>1.1822699325567521</c:v>
                </c:pt>
                <c:pt idx="333">
                  <c:v>1.188207042667826</c:v>
                </c:pt>
                <c:pt idx="334">
                  <c:v>1.1940839027879757</c:v>
                </c:pt>
                <c:pt idx="335">
                  <c:v>1.1999002149213498</c:v>
                </c:pt>
                <c:pt idx="336">
                  <c:v>1.2056556841422827</c:v>
                </c:pt>
                <c:pt idx="337">
                  <c:v>1.2113500186102486</c:v>
                </c:pt>
                <c:pt idx="338">
                  <c:v>1.2169829295846593</c:v>
                </c:pt>
                <c:pt idx="339">
                  <c:v>1.2225541314395063</c:v>
                </c:pt>
                <c:pt idx="340">
                  <c:v>1.228063341677843</c:v>
                </c:pt>
                <c:pt idx="341">
                  <c:v>1.2335102809461098</c:v>
                </c:pt>
                <c:pt idx="342">
                  <c:v>1.2388946730482995</c:v>
                </c:pt>
                <c:pt idx="343">
                  <c:v>1.2442162449599607</c:v>
                </c:pt>
                <c:pt idx="344">
                  <c:v>1.2494747268420443</c:v>
                </c:pt>
                <c:pt idx="345">
                  <c:v>1.2546698520545834</c:v>
                </c:pt>
                <c:pt idx="346">
                  <c:v>1.2598013571702162</c:v>
                </c:pt>
                <c:pt idx="347">
                  <c:v>1.2648689819875423</c:v>
                </c:pt>
                <c:pt idx="348">
                  <c:v>1.2698724695443162</c:v>
                </c:pt>
                <c:pt idx="349">
                  <c:v>1.2748115661304784</c:v>
                </c:pt>
                <c:pt idx="350">
                  <c:v>1.2796860213010193</c:v>
                </c:pt>
                <c:pt idx="351">
                  <c:v>1.2844955878886777</c:v>
                </c:pt>
                <c:pt idx="352">
                  <c:v>1.2892400220164757</c:v>
                </c:pt>
                <c:pt idx="353">
                  <c:v>1.2939190831100831</c:v>
                </c:pt>
                <c:pt idx="354">
                  <c:v>1.2985325339100171</c:v>
                </c:pt>
                <c:pt idx="355">
                  <c:v>1.3030801404836727</c:v>
                </c:pt>
                <c:pt idx="356">
                  <c:v>1.3075616722371846</c:v>
                </c:pt>
                <c:pt idx="357">
                  <c:v>1.3119769019271197</c:v>
                </c:pt>
                <c:pt idx="358">
                  <c:v>1.3163256056720001</c:v>
                </c:pt>
                <c:pt idx="359">
                  <c:v>1.3206075629636558</c:v>
                </c:pt>
                <c:pt idx="360">
                  <c:v>1.324822556678404</c:v>
                </c:pt>
                <c:pt idx="361">
                  <c:v>1.3289703730880615</c:v>
                </c:pt>
                <c:pt idx="362">
                  <c:v>1.3330508018707807</c:v>
                </c:pt>
                <c:pt idx="363">
                  <c:v>1.3370636361217132</c:v>
                </c:pt>
                <c:pt idx="364">
                  <c:v>1.3410086723635035</c:v>
                </c:pt>
                <c:pt idx="365">
                  <c:v>1.3448857105566057</c:v>
                </c:pt>
                <c:pt idx="366">
                  <c:v>1.3486945541094255</c:v>
                </c:pt>
                <c:pt idx="367">
                  <c:v>1.3524350098882911</c:v>
                </c:pt>
                <c:pt idx="368">
                  <c:v>1.3561068882272449</c:v>
                </c:pt>
                <c:pt idx="369">
                  <c:v>1.359710002937661</c:v>
                </c:pt>
                <c:pt idx="370">
                  <c:v>1.3632441713176859</c:v>
                </c:pt>
                <c:pt idx="371">
                  <c:v>1.3667092141615036</c:v>
                </c:pt>
                <c:pt idx="372">
                  <c:v>1.370104955768422</c:v>
                </c:pt>
                <c:pt idx="373">
                  <c:v>1.3734312239517819</c:v>
                </c:pt>
                <c:pt idx="374">
                  <c:v>1.3766878500476882</c:v>
                </c:pt>
                <c:pt idx="375">
                  <c:v>1.3798746689235628</c:v>
                </c:pt>
                <c:pt idx="376">
                  <c:v>1.3829915189865165</c:v>
                </c:pt>
                <c:pt idx="377">
                  <c:v>1.3860382421915451</c:v>
                </c:pt>
                <c:pt idx="378">
                  <c:v>1.3890146840495403</c:v>
                </c:pt>
                <c:pt idx="379">
                  <c:v>1.3919206936351265</c:v>
                </c:pt>
                <c:pt idx="380">
                  <c:v>1.3947561235943113</c:v>
                </c:pt>
                <c:pt idx="381">
                  <c:v>1.3975208301519586</c:v>
                </c:pt>
                <c:pt idx="382">
                  <c:v>1.4002146731190788</c:v>
                </c:pt>
                <c:pt idx="383">
                  <c:v>1.4028375158999367</c:v>
                </c:pt>
                <c:pt idx="384">
                  <c:v>1.4053892254989784</c:v>
                </c:pt>
                <c:pt idx="385">
                  <c:v>1.407869672527575</c:v>
                </c:pt>
                <c:pt idx="386">
                  <c:v>1.4102787312105833</c:v>
                </c:pt>
                <c:pt idx="387">
                  <c:v>1.4126162793927237</c:v>
                </c:pt>
                <c:pt idx="388">
                  <c:v>1.4148821985447735</c:v>
                </c:pt>
                <c:pt idx="389">
                  <c:v>1.4170763737695782</c:v>
                </c:pt>
                <c:pt idx="390">
                  <c:v>1.4191986938078769</c:v>
                </c:pt>
                <c:pt idx="391">
                  <c:v>1.4212490510439437</c:v>
                </c:pt>
                <c:pt idx="392">
                  <c:v>1.4232273415110457</c:v>
                </c:pt>
                <c:pt idx="393">
                  <c:v>1.4251334648967131</c:v>
                </c:pt>
                <c:pt idx="394">
                  <c:v>1.4269673245478269</c:v>
                </c:pt>
                <c:pt idx="395">
                  <c:v>1.4287288274755199</c:v>
                </c:pt>
                <c:pt idx="396">
                  <c:v>1.4304178843598905</c:v>
                </c:pt>
                <c:pt idx="397">
                  <c:v>1.4320344095545339</c:v>
                </c:pt>
                <c:pt idx="398">
                  <c:v>1.433578321090883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4-4BCA-9FFD-EDAE44260671}"/>
            </c:ext>
          </c:extLst>
        </c:ser>
        <c:ser>
          <c:idx val="6"/>
          <c:order val="6"/>
          <c:tx>
            <c:strRef>
              <c:f>Calculation3!$Y$5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Calculation1!$Y$8:$Y$406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7.4524552593579728E-3</c:v>
                </c:pt>
                <c:pt idx="114">
                  <c:v>0.46029126118630059</c:v>
                </c:pt>
                <c:pt idx="115">
                  <c:v>0.91250160791181456</c:v>
                </c:pt>
                <c:pt idx="116">
                  <c:v>1.3634660695203042</c:v>
                </c:pt>
                <c:pt idx="117">
                  <c:v>1.8125689211668319</c:v>
                </c:pt>
                <c:pt idx="118">
                  <c:v>2.2591969797577724</c:v>
                </c:pt>
                <c:pt idx="119">
                  <c:v>2.7027404411610387</c:v>
                </c:pt>
                <c:pt idx="120">
                  <c:v>3.1425937128028347</c:v>
                </c:pt>
                <c:pt idx="121">
                  <c:v>3.5781562405142044</c:v>
                </c:pt>
                <c:pt idx="122">
                  <c:v>4.0088333284983388</c:v>
                </c:pt>
                <c:pt idx="123">
                  <c:v>4.4340369512991495</c:v>
                </c:pt>
                <c:pt idx="124">
                  <c:v>4.853186556662533</c:v>
                </c:pt>
                <c:pt idx="125">
                  <c:v>5.26570985819402</c:v>
                </c:pt>
                <c:pt idx="126">
                  <c:v>5.6710436167306915</c:v>
                </c:pt>
                <c:pt idx="127">
                  <c:v>6.0686344093604045</c:v>
                </c:pt>
                <c:pt idx="128">
                  <c:v>6.4579393850383839</c:v>
                </c:pt>
                <c:pt idx="129">
                  <c:v>6.8384270057695495</c:v>
                </c:pt>
                <c:pt idx="130">
                  <c:v>7.2095777723445069</c:v>
                </c:pt>
                <c:pt idx="131">
                  <c:v>7.570884933638383</c:v>
                </c:pt>
                <c:pt idx="132">
                  <c:v>7.9218551785040825</c:v>
                </c:pt>
                <c:pt idx="133">
                  <c:v>8.2620093093152054</c:v>
                </c:pt>
                <c:pt idx="134">
                  <c:v>8.5908828962390729</c:v>
                </c:pt>
                <c:pt idx="135">
                  <c:v>8.9080269113465569</c:v>
                </c:pt>
                <c:pt idx="136">
                  <c:v>9.213008341692861</c:v>
                </c:pt>
                <c:pt idx="137">
                  <c:v>9.5054107805322268</c:v>
                </c:pt>
                <c:pt idx="138">
                  <c:v>9.7848349958593985</c:v>
                </c:pt>
                <c:pt idx="139">
                  <c:v>10.050899475501476</c:v>
                </c:pt>
                <c:pt idx="140">
                  <c:v>10.303240948015983</c:v>
                </c:pt>
                <c:pt idx="141">
                  <c:v>10.541514878683985</c:v>
                </c:pt>
                <c:pt idx="142">
                  <c:v>10.765395939920941</c:v>
                </c:pt>
                <c:pt idx="143">
                  <c:v>10.974578455463085</c:v>
                </c:pt>
                <c:pt idx="144">
                  <c:v>11.16877681772289</c:v>
                </c:pt>
                <c:pt idx="145">
                  <c:v>11.347725877743688</c:v>
                </c:pt>
                <c:pt idx="146">
                  <c:v>11.51118130722112</c:v>
                </c:pt>
                <c:pt idx="147">
                  <c:v>11.658919932097065</c:v>
                </c:pt>
                <c:pt idx="148">
                  <c:v>11.790740037270583</c:v>
                </c:pt>
                <c:pt idx="149">
                  <c:v>11.906461642009875</c:v>
                </c:pt>
                <c:pt idx="150">
                  <c:v>12.005926745689177</c:v>
                </c:pt>
                <c:pt idx="151">
                  <c:v>12.088999543515085</c:v>
                </c:pt>
                <c:pt idx="152">
                  <c:v>12.155566611947807</c:v>
                </c:pt>
                <c:pt idx="153">
                  <c:v>12.205537063564098</c:v>
                </c:pt>
                <c:pt idx="154">
                  <c:v>12.238842671150531</c:v>
                </c:pt>
                <c:pt idx="155">
                  <c:v>12.255437960857581</c:v>
                </c:pt>
                <c:pt idx="156">
                  <c:v>12.255300274287414</c:v>
                </c:pt>
                <c:pt idx="157">
                  <c:v>12.238429799430547</c:v>
                </c:pt>
                <c:pt idx="158">
                  <c:v>12.204849570409175</c:v>
                </c:pt>
                <c:pt idx="159">
                  <c:v>12.154605436027511</c:v>
                </c:pt>
                <c:pt idx="160">
                  <c:v>12.087765997172063</c:v>
                </c:pt>
                <c:pt idx="161">
                  <c:v>12.00442251314734</c:v>
                </c:pt>
                <c:pt idx="162">
                  <c:v>11.904688777074854</c:v>
                </c:pt>
                <c:pt idx="163">
                  <c:v>11.788700960525548</c:v>
                </c:pt>
                <c:pt idx="164">
                  <c:v>11.656617427597789</c:v>
                </c:pt>
                <c:pt idx="165">
                  <c:v>11.508618518694766</c:v>
                </c:pt>
                <c:pt idx="166">
                  <c:v>11.344906304296503</c:v>
                </c:pt>
                <c:pt idx="167">
                  <c:v>11.165704309062718</c:v>
                </c:pt>
                <c:pt idx="168">
                  <c:v>10.971257206643152</c:v>
                </c:pt>
                <c:pt idx="169">
                  <c:v>10.761830485612126</c:v>
                </c:pt>
                <c:pt idx="170">
                  <c:v>10.537710086983425</c:v>
                </c:pt>
                <c:pt idx="171">
                  <c:v>10.299202013800386</c:v>
                </c:pt>
                <c:pt idx="172">
                  <c:v>10.046631913334306</c:v>
                </c:pt>
                <c:pt idx="173">
                  <c:v>9.7803446324615617</c:v>
                </c:pt>
                <c:pt idx="174">
                  <c:v>9.5007037468265327</c:v>
                </c:pt>
                <c:pt idx="175">
                  <c:v>9.2080910644331784</c:v>
                </c:pt>
                <c:pt idx="176">
                  <c:v>8.9029061043430371</c:v>
                </c:pt>
                <c:pt idx="177">
                  <c:v>8.5855655511914293</c:v>
                </c:pt>
                <c:pt idx="178">
                  <c:v>8.2565026862665967</c:v>
                </c:pt>
                <c:pt idx="179">
                  <c:v>7.9161667959286071</c:v>
                </c:pt>
                <c:pt idx="180">
                  <c:v>7.5650225581757145</c:v>
                </c:pt>
                <c:pt idx="181">
                  <c:v>7.2035494081957037</c:v>
                </c:pt>
                <c:pt idx="182">
                  <c:v>6.8322408837685229</c:v>
                </c:pt>
                <c:pt idx="183">
                  <c:v>6.4516039514139001</c:v>
                </c:pt>
                <c:pt idx="184">
                  <c:v>6.0621583142040283</c:v>
                </c:pt>
                <c:pt idx="185">
                  <c:v>5.6644357021863767</c:v>
                </c:pt>
                <c:pt idx="186">
                  <c:v>5.2589791463854665</c:v>
                </c:pt>
                <c:pt idx="187">
                  <c:v>4.8463422373748299</c:v>
                </c:pt>
                <c:pt idx="188">
                  <c:v>4.4270883694314902</c:v>
                </c:pt>
                <c:pt idx="189">
                  <c:v>4.0017899713049419</c:v>
                </c:pt>
                <c:pt idx="190">
                  <c:v>3.5710277246508979</c:v>
                </c:pt>
                <c:pt idx="191">
                  <c:v>3.1353897711969241</c:v>
                </c:pt>
                <c:pt idx="192">
                  <c:v>2.6954709097224585</c:v>
                </c:pt>
                <c:pt idx="193">
                  <c:v>2.2518717839496167</c:v>
                </c:pt>
                <c:pt idx="194">
                  <c:v>1.805198062453593</c:v>
                </c:pt>
                <c:pt idx="195">
                  <c:v>1.3560596117123815</c:v>
                </c:pt>
                <c:pt idx="196">
                  <c:v>0.90506966342487682</c:v>
                </c:pt>
                <c:pt idx="197">
                  <c:v>0.45284397723427261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4-4BCA-9FFD-EDAE44260671}"/>
            </c:ext>
          </c:extLst>
        </c:ser>
        <c:ser>
          <c:idx val="7"/>
          <c:order val="7"/>
          <c:tx>
            <c:strRef>
              <c:f>Calculation3!$Z$5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Calculation1!$Z$8:$Z$406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1.7921341323934145E-15</c:v>
                </c:pt>
                <c:pt idx="199">
                  <c:v>1.092057339397165E-2</c:v>
                </c:pt>
                <c:pt idx="200">
                  <c:v>2.1840592008043246E-2</c:v>
                </c:pt>
                <c:pt idx="201">
                  <c:v>3.2759501090501887E-2</c:v>
                </c:pt>
                <c:pt idx="202">
                  <c:v>4.3676745945998588E-2</c:v>
                </c:pt>
                <c:pt idx="203">
                  <c:v>5.4591771963729337E-2</c:v>
                </c:pt>
                <c:pt idx="204">
                  <c:v>6.5504024645610087E-2</c:v>
                </c:pt>
                <c:pt idx="205">
                  <c:v>7.6412949634446017E-2</c:v>
                </c:pt>
                <c:pt idx="206">
                  <c:v>8.7317992742093578E-2</c:v>
                </c:pt>
                <c:pt idx="207">
                  <c:v>9.8218599977614077E-2</c:v>
                </c:pt>
                <c:pt idx="208">
                  <c:v>0.10911421757541709</c:v>
                </c:pt>
                <c:pt idx="209">
                  <c:v>0.12000429202339255</c:v>
                </c:pt>
                <c:pt idx="210">
                  <c:v>0.13088827009102991</c:v>
                </c:pt>
                <c:pt idx="211">
                  <c:v>0.14176559885752299</c:v>
                </c:pt>
                <c:pt idx="212">
                  <c:v>0.15263572573985909</c:v>
                </c:pt>
                <c:pt idx="213">
                  <c:v>0.16349809852089098</c:v>
                </c:pt>
                <c:pt idx="214">
                  <c:v>0.17435216537739021</c:v>
                </c:pt>
                <c:pt idx="215">
                  <c:v>0.18519737490808055</c:v>
                </c:pt>
                <c:pt idx="216">
                  <c:v>0.19603317616164997</c:v>
                </c:pt>
                <c:pt idx="217">
                  <c:v>0.20685901866473963</c:v>
                </c:pt>
                <c:pt idx="218">
                  <c:v>0.2176743524499086</c:v>
                </c:pt>
                <c:pt idx="219">
                  <c:v>0.22847862808357305</c:v>
                </c:pt>
                <c:pt idx="220">
                  <c:v>0.23927129669391822</c:v>
                </c:pt>
                <c:pt idx="221">
                  <c:v>0.2500518099987819</c:v>
                </c:pt>
                <c:pt idx="222">
                  <c:v>0.26081962033350775</c:v>
                </c:pt>
                <c:pt idx="223">
                  <c:v>0.27157418067876754</c:v>
                </c:pt>
                <c:pt idx="224">
                  <c:v>0.2823149446883505</c:v>
                </c:pt>
                <c:pt idx="225">
                  <c:v>0.29304136671691811</c:v>
                </c:pt>
                <c:pt idx="226">
                  <c:v>0.30375290184772413</c:v>
                </c:pt>
                <c:pt idx="227">
                  <c:v>0.31444900592029679</c:v>
                </c:pt>
                <c:pt idx="228">
                  <c:v>0.32512913555808304</c:v>
                </c:pt>
                <c:pt idx="229">
                  <c:v>0.33579274819605248</c:v>
                </c:pt>
                <c:pt idx="230">
                  <c:v>0.34643930210826085</c:v>
                </c:pt>
                <c:pt idx="231">
                  <c:v>0.35706825643537016</c:v>
                </c:pt>
                <c:pt idx="232">
                  <c:v>0.36767907121212512</c:v>
                </c:pt>
                <c:pt idx="233">
                  <c:v>0.3782712073947842</c:v>
                </c:pt>
                <c:pt idx="234">
                  <c:v>0.38884412688850373</c:v>
                </c:pt>
                <c:pt idx="235">
                  <c:v>0.39939729257467366</c:v>
                </c:pt>
                <c:pt idx="236">
                  <c:v>0.40993016833820428</c:v>
                </c:pt>
                <c:pt idx="237">
                  <c:v>0.42044221909476137</c:v>
                </c:pt>
                <c:pt idx="238">
                  <c:v>0.43093291081794893</c:v>
                </c:pt>
                <c:pt idx="239">
                  <c:v>0.44140171056643918</c:v>
                </c:pt>
                <c:pt idx="240">
                  <c:v>0.45184808651104608</c:v>
                </c:pt>
                <c:pt idx="241">
                  <c:v>0.46227150796174293</c:v>
                </c:pt>
                <c:pt idx="242">
                  <c:v>0.47267144539462286</c:v>
                </c:pt>
                <c:pt idx="243">
                  <c:v>0.48304737047879837</c:v>
                </c:pt>
                <c:pt idx="244">
                  <c:v>0.49339875610324196</c:v>
                </c:pt>
                <c:pt idx="245">
                  <c:v>0.50372507640356401</c:v>
                </c:pt>
                <c:pt idx="246">
                  <c:v>0.514025806788727</c:v>
                </c:pt>
                <c:pt idx="247">
                  <c:v>0.52430042396769594</c:v>
                </c:pt>
                <c:pt idx="248">
                  <c:v>0.53454840597602193</c:v>
                </c:pt>
                <c:pt idx="249">
                  <c:v>0.54476923220235873</c:v>
                </c:pt>
                <c:pt idx="250">
                  <c:v>0.55496238341491044</c:v>
                </c:pt>
                <c:pt idx="251">
                  <c:v>0.56512734178780966</c:v>
                </c:pt>
                <c:pt idx="252">
                  <c:v>0.57526359092742319</c:v>
                </c:pt>
                <c:pt idx="253">
                  <c:v>0.58537061589858541</c:v>
                </c:pt>
                <c:pt idx="254">
                  <c:v>0.59544790325075836</c:v>
                </c:pt>
                <c:pt idx="255">
                  <c:v>0.60549494104411528</c:v>
                </c:pt>
                <c:pt idx="256">
                  <c:v>0.61551121887554794</c:v>
                </c:pt>
                <c:pt idx="257">
                  <c:v>0.62549622790459547</c:v>
                </c:pt>
                <c:pt idx="258">
                  <c:v>0.63544946087929466</c:v>
                </c:pt>
                <c:pt idx="259">
                  <c:v>0.64537041216194924</c:v>
                </c:pt>
                <c:pt idx="260">
                  <c:v>0.65525857775481589</c:v>
                </c:pt>
                <c:pt idx="261">
                  <c:v>0.66511345532570887</c:v>
                </c:pt>
                <c:pt idx="262">
                  <c:v>0.67493454423351917</c:v>
                </c:pt>
                <c:pt idx="263">
                  <c:v>0.6847213455536475</c:v>
                </c:pt>
                <c:pt idx="264">
                  <c:v>0.69447336210335042</c:v>
                </c:pt>
                <c:pt idx="265">
                  <c:v>0.70419009846699754</c:v>
                </c:pt>
                <c:pt idx="266">
                  <c:v>0.71387106102124009</c:v>
                </c:pt>
                <c:pt idx="267">
                  <c:v>0.72351575796008694</c:v>
                </c:pt>
                <c:pt idx="268">
                  <c:v>0.73312369931988952</c:v>
                </c:pt>
                <c:pt idx="269">
                  <c:v>0.7426943970042319</c:v>
                </c:pt>
                <c:pt idx="270">
                  <c:v>0.75222736480872776</c:v>
                </c:pt>
                <c:pt idx="271">
                  <c:v>0.76172211844571958</c:v>
                </c:pt>
                <c:pt idx="272">
                  <c:v>0.77117817556888091</c:v>
                </c:pt>
                <c:pt idx="273">
                  <c:v>0.78059505579772093</c:v>
                </c:pt>
                <c:pt idx="274">
                  <c:v>0.78997228074198789</c:v>
                </c:pt>
                <c:pt idx="275">
                  <c:v>0.79930937402597191</c:v>
                </c:pt>
                <c:pt idx="276">
                  <c:v>0.80860586131270618</c:v>
                </c:pt>
                <c:pt idx="277">
                  <c:v>0.81786127032806311</c:v>
                </c:pt>
                <c:pt idx="278">
                  <c:v>0.82707513088474705</c:v>
                </c:pt>
                <c:pt idx="279">
                  <c:v>0.83624697490617994</c:v>
                </c:pt>
                <c:pt idx="280">
                  <c:v>0.8453763364502811</c:v>
                </c:pt>
                <c:pt idx="281">
                  <c:v>0.85446275173313657</c:v>
                </c:pt>
                <c:pt idx="282">
                  <c:v>0.863505759152561</c:v>
                </c:pt>
                <c:pt idx="283">
                  <c:v>0.87250489931154662</c:v>
                </c:pt>
                <c:pt idx="284">
                  <c:v>0.8814597150416027</c:v>
                </c:pt>
                <c:pt idx="285">
                  <c:v>0.89036975142597863</c:v>
                </c:pt>
                <c:pt idx="286">
                  <c:v>0.89923455582277545</c:v>
                </c:pt>
                <c:pt idx="287">
                  <c:v>0.90805367788794045</c:v>
                </c:pt>
                <c:pt idx="288">
                  <c:v>0.91682666959814529</c:v>
                </c:pt>
                <c:pt idx="289">
                  <c:v>0.92555308527354518</c:v>
                </c:pt>
                <c:pt idx="290">
                  <c:v>0.93423248160042194</c:v>
                </c:pt>
                <c:pt idx="291">
                  <c:v>0.94286441765370332</c:v>
                </c:pt>
                <c:pt idx="292">
                  <c:v>0.95144845491936347</c:v>
                </c:pt>
                <c:pt idx="293">
                  <c:v>0.95998415731669928</c:v>
                </c:pt>
                <c:pt idx="294">
                  <c:v>0.96847109122048503</c:v>
                </c:pt>
                <c:pt idx="295">
                  <c:v>0.97690882548299951</c:v>
                </c:pt>
                <c:pt idx="296">
                  <c:v>0.98529693145593067</c:v>
                </c:pt>
                <c:pt idx="297">
                  <c:v>0.99363498301215036</c:v>
                </c:pt>
                <c:pt idx="298">
                  <c:v>1.001922556567362</c:v>
                </c:pt>
                <c:pt idx="299">
                  <c:v>1.010159231101621</c:v>
                </c:pt>
                <c:pt idx="300">
                  <c:v>1.0183445881807203</c:v>
                </c:pt>
                <c:pt idx="301">
                  <c:v>1.0264782119774503</c:v>
                </c:pt>
                <c:pt idx="302">
                  <c:v>1.0345596892927214</c:v>
                </c:pt>
                <c:pt idx="303">
                  <c:v>1.042588609576556</c:v>
                </c:pt>
                <c:pt idx="304">
                  <c:v>1.0505645649489443</c:v>
                </c:pt>
                <c:pt idx="305">
                  <c:v>1.0584871502205668</c:v>
                </c:pt>
                <c:pt idx="306">
                  <c:v>1.0663559629133761</c:v>
                </c:pt>
                <c:pt idx="307">
                  <c:v>1.0741706032810452</c:v>
                </c:pt>
                <c:pt idx="308">
                  <c:v>1.081930674329274</c:v>
                </c:pt>
                <c:pt idx="309">
                  <c:v>1.0896357818359586</c:v>
                </c:pt>
                <c:pt idx="310">
                  <c:v>1.0972855343712156</c:v>
                </c:pt>
                <c:pt idx="311">
                  <c:v>1.1048795433172709</c:v>
                </c:pt>
                <c:pt idx="312">
                  <c:v>1.1124174228881991</c:v>
                </c:pt>
                <c:pt idx="313">
                  <c:v>1.119898790149523</c:v>
                </c:pt>
                <c:pt idx="314">
                  <c:v>1.1273232650376674</c:v>
                </c:pt>
                <c:pt idx="315">
                  <c:v>1.1346904703792668</c:v>
                </c:pt>
                <c:pt idx="316">
                  <c:v>1.1420000319103254</c:v>
                </c:pt>
                <c:pt idx="317">
                  <c:v>1.1492515782952319</c:v>
                </c:pt>
                <c:pt idx="318">
                  <c:v>1.156444741145622</c:v>
                </c:pt>
                <c:pt idx="319">
                  <c:v>1.1635791550390944</c:v>
                </c:pt>
                <c:pt idx="320">
                  <c:v>1.1706544575377742</c:v>
                </c:pt>
                <c:pt idx="321">
                  <c:v>1.177670289206725</c:v>
                </c:pt>
                <c:pt idx="322">
                  <c:v>1.1846262936322098</c:v>
                </c:pt>
                <c:pt idx="323">
                  <c:v>1.1915221174397956</c:v>
                </c:pt>
                <c:pt idx="324">
                  <c:v>1.1983574103123065</c:v>
                </c:pt>
                <c:pt idx="325">
                  <c:v>1.2051318250076202</c:v>
                </c:pt>
                <c:pt idx="326">
                  <c:v>1.2118450173763076</c:v>
                </c:pt>
                <c:pt idx="327">
                  <c:v>1.2184966463791169</c:v>
                </c:pt>
                <c:pt idx="328">
                  <c:v>1.2250863741042988</c:v>
                </c:pt>
                <c:pt idx="329">
                  <c:v>1.2316138657847726</c:v>
                </c:pt>
                <c:pt idx="330">
                  <c:v>1.238078789815132</c:v>
                </c:pt>
                <c:pt idx="331">
                  <c:v>1.2444808177684932</c:v>
                </c:pt>
                <c:pt idx="332">
                  <c:v>1.2508196244131771</c:v>
                </c:pt>
                <c:pt idx="333">
                  <c:v>1.2570948877292336</c:v>
                </c:pt>
                <c:pt idx="334">
                  <c:v>1.2633062889247983</c:v>
                </c:pt>
                <c:pt idx="335">
                  <c:v>1.2694535124522905</c:v>
                </c:pt>
                <c:pt idx="336">
                  <c:v>1.2755362460244406</c:v>
                </c:pt>
                <c:pt idx="337">
                  <c:v>1.2815541806301562</c:v>
                </c:pt>
                <c:pt idx="338">
                  <c:v>1.2875070105502202</c:v>
                </c:pt>
                <c:pt idx="339">
                  <c:v>1.293394433372822</c:v>
                </c:pt>
                <c:pt idx="340">
                  <c:v>1.2992161500089194</c:v>
                </c:pt>
                <c:pt idx="341">
                  <c:v>1.3049718647074333</c:v>
                </c:pt>
                <c:pt idx="342">
                  <c:v>1.3106612850702728</c:v>
                </c:pt>
                <c:pt idx="343">
                  <c:v>1.3162841220671888</c:v>
                </c:pt>
                <c:pt idx="344">
                  <c:v>1.3218400900504566</c:v>
                </c:pt>
                <c:pt idx="345">
                  <c:v>1.3273289067693887</c:v>
                </c:pt>
                <c:pt idx="346">
                  <c:v>1.332750293384672</c:v>
                </c:pt>
                <c:pt idx="347">
                  <c:v>1.3381039744825343</c:v>
                </c:pt>
                <c:pt idx="348">
                  <c:v>1.3433896780887353</c:v>
                </c:pt>
                <c:pt idx="349">
                  <c:v>1.3486071356823826</c:v>
                </c:pt>
                <c:pt idx="350">
                  <c:v>1.353756082209574</c:v>
                </c:pt>
                <c:pt idx="351">
                  <c:v>1.3588362560968623</c:v>
                </c:pt>
                <c:pt idx="352">
                  <c:v>1.3638473992645428</c:v>
                </c:pt>
                <c:pt idx="353">
                  <c:v>1.3687892571397657</c:v>
                </c:pt>
                <c:pt idx="354">
                  <c:v>1.3736615786694668</c:v>
                </c:pt>
                <c:pt idx="355">
                  <c:v>1.3784641163331226</c:v>
                </c:pt>
                <c:pt idx="356">
                  <c:v>1.3831966261553248</c:v>
                </c:pt>
                <c:pt idx="357">
                  <c:v>1.3878588677181736</c:v>
                </c:pt>
                <c:pt idx="358">
                  <c:v>1.3924506041734919</c:v>
                </c:pt>
                <c:pt idx="359">
                  <c:v>1.3969716022548577</c:v>
                </c:pt>
                <c:pt idx="360">
                  <c:v>1.4014216322894537</c:v>
                </c:pt>
                <c:pt idx="361">
                  <c:v>1.405800468209736</c:v>
                </c:pt>
                <c:pt idx="362">
                  <c:v>1.4101078875649173</c:v>
                </c:pt>
                <c:pt idx="363">
                  <c:v>1.4143436715322686</c:v>
                </c:pt>
                <c:pt idx="364">
                  <c:v>1.4185076049282357</c:v>
                </c:pt>
                <c:pt idx="365">
                  <c:v>1.4225994762193703</c:v>
                </c:pt>
                <c:pt idx="366">
                  <c:v>1.4266190775330769</c:v>
                </c:pt>
                <c:pt idx="367">
                  <c:v>1.4305662046681717</c:v>
                </c:pt>
                <c:pt idx="368">
                  <c:v>1.4344406571052588</c:v>
                </c:pt>
                <c:pt idx="369">
                  <c:v>1.4382422380169135</c:v>
                </c:pt>
                <c:pt idx="370">
                  <c:v>1.4419707542776841</c:v>
                </c:pt>
                <c:pt idx="371">
                  <c:v>1.4456260164739021</c:v>
                </c:pt>
                <c:pt idx="372">
                  <c:v>1.4492078389133041</c:v>
                </c:pt>
                <c:pt idx="373">
                  <c:v>1.4527160396344656</c:v>
                </c:pt>
                <c:pt idx="374">
                  <c:v>1.4561504404160457</c:v>
                </c:pt>
                <c:pt idx="375">
                  <c:v>1.4595108667858392</c:v>
                </c:pt>
                <c:pt idx="376">
                  <c:v>1.462797148029642</c:v>
                </c:pt>
                <c:pt idx="377">
                  <c:v>1.4660091171999219</c:v>
                </c:pt>
                <c:pt idx="378">
                  <c:v>1.4691466111243012</c:v>
                </c:pt>
                <c:pt idx="379">
                  <c:v>1.4722094704138453</c:v>
                </c:pt>
                <c:pt idx="380">
                  <c:v>1.4751975394711596</c:v>
                </c:pt>
                <c:pt idx="381">
                  <c:v>1.4781106664982948</c:v>
                </c:pt>
                <c:pt idx="382">
                  <c:v>1.4809487035044577</c:v>
                </c:pt>
                <c:pt idx="383">
                  <c:v>1.4837115063135302</c:v>
                </c:pt>
                <c:pt idx="384">
                  <c:v>1.4863989345713933</c:v>
                </c:pt>
                <c:pt idx="385">
                  <c:v>1.4890108517530563</c:v>
                </c:pt>
                <c:pt idx="386">
                  <c:v>1.491547125169594</c:v>
                </c:pt>
                <c:pt idx="387">
                  <c:v>1.4940076259748865</c:v>
                </c:pt>
                <c:pt idx="388">
                  <c:v>1.4963922291721654</c:v>
                </c:pt>
                <c:pt idx="389">
                  <c:v>1.4987008136203628</c:v>
                </c:pt>
                <c:pt idx="390">
                  <c:v>1.5009332620402667</c:v>
                </c:pt>
                <c:pt idx="391">
                  <c:v>1.5030894610204779</c:v>
                </c:pt>
                <c:pt idx="392">
                  <c:v>1.5051693010231717</c:v>
                </c:pt>
                <c:pt idx="393">
                  <c:v>1.5071726763896636</c:v>
                </c:pt>
                <c:pt idx="394">
                  <c:v>1.5090994853457751</c:v>
                </c:pt>
                <c:pt idx="395">
                  <c:v>1.5109496300070053</c:v>
                </c:pt>
                <c:pt idx="396">
                  <c:v>1.512723016383503</c:v>
                </c:pt>
                <c:pt idx="397">
                  <c:v>1.5144195543848422</c:v>
                </c:pt>
                <c:pt idx="398">
                  <c:v>1.5160391578245975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4-4BCA-9FFD-EDAE44260671}"/>
            </c:ext>
          </c:extLst>
        </c:ser>
        <c:ser>
          <c:idx val="8"/>
          <c:order val="8"/>
          <c:tx>
            <c:strRef>
              <c:f>Calculation3!$AA$5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Calculation1!$AA$8:$AA$406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0.23033846507801947</c:v>
                </c:pt>
                <c:pt idx="120">
                  <c:v>0.61129613143072103</c:v>
                </c:pt>
                <c:pt idx="121">
                  <c:v>0.99130182521945387</c:v>
                </c:pt>
                <c:pt idx="122">
                  <c:v>1.3697637628944226</c:v>
                </c:pt>
                <c:pt idx="123">
                  <c:v>1.7460925650000005</c:v>
                </c:pt>
                <c:pt idx="124">
                  <c:v>2.1197021740164059</c:v>
                </c:pt>
                <c:pt idx="125">
                  <c:v>2.4900107670281559</c:v>
                </c:pt>
                <c:pt idx="126">
                  <c:v>2.8564416617979069</c:v>
                </c:pt>
                <c:pt idx="127">
                  <c:v>3.2184242148347746</c:v>
                </c:pt>
                <c:pt idx="128">
                  <c:v>3.57539471005843</c:v>
                </c:pt>
                <c:pt idx="129">
                  <c:v>3.926797236675196</c:v>
                </c:pt>
                <c:pt idx="130">
                  <c:v>4.2720845548989139</c:v>
                </c:pt>
                <c:pt idx="131">
                  <c:v>4.6107189481684303</c:v>
                </c:pt>
                <c:pt idx="132">
                  <c:v>4.9421730605345946</c:v>
                </c:pt>
                <c:pt idx="133">
                  <c:v>5.265930717912596</c:v>
                </c:pt>
                <c:pt idx="134">
                  <c:v>5.58148773192082</c:v>
                </c:pt>
                <c:pt idx="135">
                  <c:v>5.8883526850542953</c:v>
                </c:pt>
                <c:pt idx="136">
                  <c:v>6.1860476959700801</c:v>
                </c:pt>
                <c:pt idx="137">
                  <c:v>6.4741091636927255</c:v>
                </c:pt>
                <c:pt idx="138">
                  <c:v>6.7520884895808999</c:v>
                </c:pt>
                <c:pt idx="139">
                  <c:v>7.0195527759308822</c:v>
                </c:pt>
                <c:pt idx="140">
                  <c:v>7.2760855001289038</c:v>
                </c:pt>
                <c:pt idx="141">
                  <c:v>7.5212871633025919</c:v>
                </c:pt>
                <c:pt idx="142">
                  <c:v>7.7547759124612599</c:v>
                </c:pt>
                <c:pt idx="143">
                  <c:v>7.9761881351562689</c:v>
                </c:pt>
                <c:pt idx="144">
                  <c:v>8.1851790257353461</c:v>
                </c:pt>
                <c:pt idx="145">
                  <c:v>8.3814231223090356</c:v>
                </c:pt>
                <c:pt idx="146">
                  <c:v>8.5646148135930993</c:v>
                </c:pt>
                <c:pt idx="147">
                  <c:v>8.7344688148375056</c:v>
                </c:pt>
                <c:pt idx="148">
                  <c:v>8.8907206121008979</c:v>
                </c:pt>
                <c:pt idx="149">
                  <c:v>9.0331268741786115</c:v>
                </c:pt>
                <c:pt idx="150">
                  <c:v>9.161465831542813</c:v>
                </c:pt>
                <c:pt idx="151">
                  <c:v>9.2755376217045757</c:v>
                </c:pt>
                <c:pt idx="152">
                  <c:v>9.3751646004600975</c:v>
                </c:pt>
                <c:pt idx="153">
                  <c:v>9.4601916185363315</c:v>
                </c:pt>
                <c:pt idx="154">
                  <c:v>9.5304862632052387</c:v>
                </c:pt>
                <c:pt idx="155">
                  <c:v>9.5859390644903577</c:v>
                </c:pt>
                <c:pt idx="156">
                  <c:v>9.6264636656446001</c:v>
                </c:pt>
                <c:pt idx="157">
                  <c:v>9.6519969576337648</c:v>
                </c:pt>
                <c:pt idx="158">
                  <c:v>9.662499177416354</c:v>
                </c:pt>
                <c:pt idx="159">
                  <c:v>9.6579539698666306</c:v>
                </c:pt>
                <c:pt idx="160">
                  <c:v>9.6383684132444767</c:v>
                </c:pt>
                <c:pt idx="161">
                  <c:v>9.603773008172416</c:v>
                </c:pt>
                <c:pt idx="162">
                  <c:v>9.5542216301369347</c:v>
                </c:pt>
                <c:pt idx="163">
                  <c:v>9.4897914455880894</c:v>
                </c:pt>
                <c:pt idx="164">
                  <c:v>9.4105827917680589</c:v>
                </c:pt>
                <c:pt idx="165">
                  <c:v>9.316719020455773</c:v>
                </c:pt>
                <c:pt idx="166">
                  <c:v>9.2083463058709665</c:v>
                </c:pt>
                <c:pt idx="167">
                  <c:v>9.0856334170368083</c:v>
                </c:pt>
                <c:pt idx="168">
                  <c:v>8.9487714549555921</c:v>
                </c:pt>
                <c:pt idx="169">
                  <c:v>8.7979735550068057</c:v>
                </c:pt>
                <c:pt idx="170">
                  <c:v>8.6334745550310164</c:v>
                </c:pt>
                <c:pt idx="171">
                  <c:v>8.4555306296164918</c:v>
                </c:pt>
                <c:pt idx="172">
                  <c:v>8.2644188911580425</c:v>
                </c:pt>
                <c:pt idx="173">
                  <c:v>8.0604369583093902</c:v>
                </c:pt>
                <c:pt idx="174">
                  <c:v>7.8439024925011145</c:v>
                </c:pt>
                <c:pt idx="175">
                  <c:v>7.6151527032459256</c:v>
                </c:pt>
                <c:pt idx="176">
                  <c:v>7.3745438230016918</c:v>
                </c:pt>
                <c:pt idx="177">
                  <c:v>7.1224505524099824</c:v>
                </c:pt>
                <c:pt idx="178">
                  <c:v>6.8592654767740999</c:v>
                </c:pt>
                <c:pt idx="179">
                  <c:v>6.5853984546852713</c:v>
                </c:pt>
                <c:pt idx="180">
                  <c:v>6.3012759797491267</c:v>
                </c:pt>
                <c:pt idx="181">
                  <c:v>6.0073405164064493</c:v>
                </c:pt>
                <c:pt idx="182">
                  <c:v>5.7040498108824957</c:v>
                </c:pt>
                <c:pt idx="183">
                  <c:v>5.3918761783379896</c:v>
                </c:pt>
                <c:pt idx="184">
                  <c:v>5.0713057673318591</c:v>
                </c:pt>
                <c:pt idx="185">
                  <c:v>4.7428378027412252</c:v>
                </c:pt>
                <c:pt idx="186">
                  <c:v>4.4069838083175954</c:v>
                </c:pt>
                <c:pt idx="187">
                  <c:v>4.0642668100900083</c:v>
                </c:pt>
                <c:pt idx="188">
                  <c:v>3.7152205218556591</c:v>
                </c:pt>
                <c:pt idx="189">
                  <c:v>3.3603885140264453</c:v>
                </c:pt>
                <c:pt idx="190">
                  <c:v>3.0003233671257843</c:v>
                </c:pt>
                <c:pt idx="191">
                  <c:v>2.6355858112539763</c:v>
                </c:pt>
                <c:pt idx="192">
                  <c:v>2.2667438528622048</c:v>
                </c:pt>
                <c:pt idx="193">
                  <c:v>1.8943718901950766</c:v>
                </c:pt>
                <c:pt idx="194">
                  <c:v>1.5190498187791979</c:v>
                </c:pt>
                <c:pt idx="195">
                  <c:v>1.1413621283508313</c:v>
                </c:pt>
                <c:pt idx="196">
                  <c:v>0.76189699262897836</c:v>
                </c:pt>
                <c:pt idx="197">
                  <c:v>0.3812453533513902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4-4BCA-9FFD-EDAE44260671}"/>
            </c:ext>
          </c:extLst>
        </c:ser>
        <c:ser>
          <c:idx val="9"/>
          <c:order val="9"/>
          <c:tx>
            <c:strRef>
              <c:f>Calculation3!$AB$5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Calculation1!$R$6:$R$406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Calculation1!$AB$8:$AB$406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1.415049999410625E-15</c:v>
                </c:pt>
                <c:pt idx="199">
                  <c:v>8.6227680581848955E-3</c:v>
                </c:pt>
                <c:pt idx="200">
                  <c:v>1.7245096655538115E-2</c:v>
                </c:pt>
                <c:pt idx="201">
                  <c:v>2.5866546353627996E-2</c:v>
                </c:pt>
                <c:pt idx="202">
                  <c:v>3.4486677758814734E-2</c:v>
                </c:pt>
                <c:pt idx="203">
                  <c:v>4.3105051544645508E-2</c:v>
                </c:pt>
                <c:pt idx="204">
                  <c:v>5.1721228474244894E-2</c:v>
                </c:pt>
                <c:pt idx="205">
                  <c:v>6.0334769422700607E-2</c:v>
                </c:pt>
                <c:pt idx="206">
                  <c:v>6.8945235399443611E-2</c:v>
                </c:pt>
                <c:pt idx="207">
                  <c:v>7.7552187570621267E-2</c:v>
                </c:pt>
                <c:pt idx="208">
                  <c:v>8.6155187281462653E-2</c:v>
                </c:pt>
                <c:pt idx="209">
                  <c:v>9.4753796078634739E-2</c:v>
                </c:pt>
                <c:pt idx="210">
                  <c:v>0.10334757573258799</c:v>
                </c:pt>
                <c:pt idx="211">
                  <c:v>0.11193608825989111</c:v>
                </c:pt>
                <c:pt idx="212">
                  <c:v>0.12051889594555275</c:v>
                </c:pt>
                <c:pt idx="213">
                  <c:v>0.12909556136532974</c:v>
                </c:pt>
                <c:pt idx="214">
                  <c:v>0.13766564740802062</c:v>
                </c:pt>
                <c:pt idx="215">
                  <c:v>0.14622871729774292</c:v>
                </c:pt>
                <c:pt idx="216">
                  <c:v>0.15478433461619359</c:v>
                </c:pt>
                <c:pt idx="217">
                  <c:v>0.16333206332489117</c:v>
                </c:pt>
                <c:pt idx="218">
                  <c:v>0.17187146778739854</c:v>
                </c:pt>
                <c:pt idx="219">
                  <c:v>0.1804021127915251</c:v>
                </c:pt>
                <c:pt idx="220">
                  <c:v>0.18892356357150766</c:v>
                </c:pt>
                <c:pt idx="221">
                  <c:v>0.19743538583016812</c:v>
                </c:pt>
                <c:pt idx="222">
                  <c:v>0.20593714576104766</c:v>
                </c:pt>
                <c:pt idx="223">
                  <c:v>0.21442841007051558</c:v>
                </c:pt>
                <c:pt idx="224">
                  <c:v>0.22290874599985247</c:v>
                </c:pt>
                <c:pt idx="225">
                  <c:v>0.23137772134730553</c:v>
                </c:pt>
                <c:pt idx="226">
                  <c:v>0.23983490449011594</c:v>
                </c:pt>
                <c:pt idx="227">
                  <c:v>0.24827986440651661</c:v>
                </c:pt>
                <c:pt idx="228">
                  <c:v>0.25671217069769925</c:v>
                </c:pt>
                <c:pt idx="229">
                  <c:v>0.2651313936097498</c:v>
                </c:pt>
                <c:pt idx="230">
                  <c:v>0.27353710405555065</c:v>
                </c:pt>
                <c:pt idx="231">
                  <c:v>0.28192887363664942</c:v>
                </c:pt>
                <c:pt idx="232">
                  <c:v>0.29030627466509223</c:v>
                </c:pt>
                <c:pt idx="233">
                  <c:v>0.29866888018522103</c:v>
                </c:pt>
                <c:pt idx="234">
                  <c:v>0.30701626399543314</c:v>
                </c:pt>
                <c:pt idx="235">
                  <c:v>0.31534800066990293</c:v>
                </c:pt>
                <c:pt idx="236">
                  <c:v>0.32366366558026394</c:v>
                </c:pt>
                <c:pt idx="237">
                  <c:v>0.33196283491724954</c:v>
                </c:pt>
                <c:pt idx="238">
                  <c:v>0.34024508571229301</c:v>
                </c:pt>
                <c:pt idx="239">
                  <c:v>0.34850999585908393</c:v>
                </c:pt>
                <c:pt idx="240">
                  <c:v>0.35675714413508081</c:v>
                </c:pt>
                <c:pt idx="241">
                  <c:v>0.36498611022297917</c:v>
                </c:pt>
                <c:pt idx="242">
                  <c:v>0.37319647473213252</c:v>
                </c:pt>
                <c:pt idx="243">
                  <c:v>0.38138781921992732</c:v>
                </c:pt>
                <c:pt idx="244">
                  <c:v>0.38955972621310808</c:v>
                </c:pt>
                <c:pt idx="245">
                  <c:v>0.39771177922905526</c:v>
                </c:pt>
                <c:pt idx="246">
                  <c:v>0.40584356279700989</c:v>
                </c:pt>
                <c:pt idx="247">
                  <c:v>0.41395466247924945</c:v>
                </c:pt>
                <c:pt idx="248">
                  <c:v>0.42204466489220849</c:v>
                </c:pt>
                <c:pt idx="249">
                  <c:v>0.43011315772754821</c:v>
                </c:pt>
                <c:pt idx="250">
                  <c:v>0.43815972977316847</c:v>
                </c:pt>
                <c:pt idx="251">
                  <c:v>0.44618397093416617</c:v>
                </c:pt>
                <c:pt idx="252">
                  <c:v>0.4541854722537354</c:v>
                </c:pt>
                <c:pt idx="253">
                  <c:v>0.46216382593401012</c:v>
                </c:pt>
                <c:pt idx="254">
                  <c:v>0.47011862535684773</c:v>
                </c:pt>
                <c:pt idx="255">
                  <c:v>0.47804946510455215</c:v>
                </c:pt>
                <c:pt idx="256">
                  <c:v>0.48595594098053646</c:v>
                </c:pt>
                <c:pt idx="257">
                  <c:v>0.49383765002992241</c:v>
                </c:pt>
                <c:pt idx="258">
                  <c:v>0.50169419056007714</c:v>
                </c:pt>
                <c:pt idx="259">
                  <c:v>0.5095251621610859</c:v>
                </c:pt>
                <c:pt idx="260">
                  <c:v>0.51733016572615842</c:v>
                </c:pt>
                <c:pt idx="261">
                  <c:v>0.52510880347197009</c:v>
                </c:pt>
                <c:pt idx="262">
                  <c:v>0.53286067895893452</c:v>
                </c:pt>
                <c:pt idx="263">
                  <c:v>0.54058539711140829</c:v>
                </c:pt>
                <c:pt idx="264">
                  <c:v>0.54828256423782629</c:v>
                </c:pt>
                <c:pt idx="265">
                  <c:v>0.55595178805076617</c:v>
                </c:pt>
                <c:pt idx="266">
                  <c:v>0.5635926776869411</c:v>
                </c:pt>
                <c:pt idx="267">
                  <c:v>0.57120484372712033</c:v>
                </c:pt>
                <c:pt idx="268">
                  <c:v>0.5787878982159762</c:v>
                </c:pt>
                <c:pt idx="269">
                  <c:v>0.58634145468185606</c:v>
                </c:pt>
                <c:pt idx="270">
                  <c:v>0.59386512815647896</c:v>
                </c:pt>
                <c:pt idx="271">
                  <c:v>0.60135853519455584</c:v>
                </c:pt>
                <c:pt idx="272">
                  <c:v>0.60882129389333139</c:v>
                </c:pt>
                <c:pt idx="273">
                  <c:v>0.61625302391204828</c:v>
                </c:pt>
                <c:pt idx="274">
                  <c:v>0.62365334649133131</c:v>
                </c:pt>
                <c:pt idx="275">
                  <c:v>0.63102188447248997</c:v>
                </c:pt>
                <c:pt idx="276">
                  <c:v>0.63835826231674209</c:v>
                </c:pt>
                <c:pt idx="277">
                  <c:v>0.64566210612435193</c:v>
                </c:pt>
                <c:pt idx="278">
                  <c:v>0.65293304365368598</c:v>
                </c:pt>
                <c:pt idx="279">
                  <c:v>0.66017070434018565</c:v>
                </c:pt>
                <c:pt idx="280">
                  <c:v>0.66737471931525139</c:v>
                </c:pt>
                <c:pt idx="281">
                  <c:v>0.67454472142504385</c:v>
                </c:pt>
                <c:pt idx="282">
                  <c:v>0.68168034524919419</c:v>
                </c:pt>
                <c:pt idx="283">
                  <c:v>0.68878122711942946</c:v>
                </c:pt>
                <c:pt idx="284">
                  <c:v>0.69584700513810616</c:v>
                </c:pt>
                <c:pt idx="285">
                  <c:v>0.70287731919665375</c:v>
                </c:pt>
                <c:pt idx="286">
                  <c:v>0.70987181099392938</c:v>
                </c:pt>
                <c:pt idx="287">
                  <c:v>0.71683012405447755</c:v>
                </c:pt>
                <c:pt idx="288">
                  <c:v>0.72375190374669751</c:v>
                </c:pt>
                <c:pt idx="289">
                  <c:v>0.73063679730091879</c:v>
                </c:pt>
                <c:pt idx="290">
                  <c:v>0.73748445382737848</c:v>
                </c:pt>
                <c:pt idx="291">
                  <c:v>0.74429452433410537</c:v>
                </c:pt>
                <c:pt idx="292">
                  <c:v>0.75106666174470615</c:v>
                </c:pt>
                <c:pt idx="293">
                  <c:v>0.75780052091605377</c:v>
                </c:pt>
                <c:pt idx="294">
                  <c:v>0.76449575865587871</c:v>
                </c:pt>
                <c:pt idx="295">
                  <c:v>0.77115203374025854</c:v>
                </c:pt>
                <c:pt idx="296">
                  <c:v>0.77776900693100948</c:v>
                </c:pt>
                <c:pt idx="297">
                  <c:v>0.78434634099297595</c:v>
                </c:pt>
                <c:pt idx="298">
                  <c:v>0.79088370071121616</c:v>
                </c:pt>
                <c:pt idx="299">
                  <c:v>0.79738075290808819</c:v>
                </c:pt>
                <c:pt idx="300">
                  <c:v>0.80383716646022996</c:v>
                </c:pt>
                <c:pt idx="301">
                  <c:v>0.810252612315434</c:v>
                </c:pt>
                <c:pt idx="302">
                  <c:v>0.81662676350941932</c:v>
                </c:pt>
                <c:pt idx="303">
                  <c:v>0.82295929518249344</c:v>
                </c:pt>
                <c:pt idx="304">
                  <c:v>0.82924988459611071</c:v>
                </c:pt>
                <c:pt idx="305">
                  <c:v>0.83549821114931877</c:v>
                </c:pt>
                <c:pt idx="306">
                  <c:v>0.84170395639510009</c:v>
                </c:pt>
                <c:pt idx="307">
                  <c:v>0.84786680405659998</c:v>
                </c:pt>
                <c:pt idx="308">
                  <c:v>0.85398644004324686</c:v>
                </c:pt>
                <c:pt idx="309">
                  <c:v>0.86006255246675867</c:v>
                </c:pt>
                <c:pt idx="310">
                  <c:v>0.86609483165704049</c:v>
                </c:pt>
                <c:pt idx="311">
                  <c:v>0.87208297017796388</c:v>
                </c:pt>
                <c:pt idx="312">
                  <c:v>0.87802666284303832</c:v>
                </c:pt>
                <c:pt idx="313">
                  <c:v>0.88392560673096332</c:v>
                </c:pt>
                <c:pt idx="314">
                  <c:v>0.8897795012010673</c:v>
                </c:pt>
                <c:pt idx="315">
                  <c:v>0.89558804790863</c:v>
                </c:pt>
                <c:pt idx="316">
                  <c:v>0.90135095082008776</c:v>
                </c:pt>
                <c:pt idx="317">
                  <c:v>0.90706791622812022</c:v>
                </c:pt>
                <c:pt idx="318">
                  <c:v>0.91273865276662025</c:v>
                </c:pt>
                <c:pt idx="319">
                  <c:v>0.91836287142554218</c:v>
                </c:pt>
                <c:pt idx="320">
                  <c:v>0.92394028556563235</c:v>
                </c:pt>
                <c:pt idx="321">
                  <c:v>0.92947061093303729</c:v>
                </c:pt>
                <c:pt idx="322">
                  <c:v>0.93495356567379062</c:v>
                </c:pt>
                <c:pt idx="323">
                  <c:v>0.94038887034817797</c:v>
                </c:pt>
                <c:pt idx="324">
                  <c:v>0.94577624794497894</c:v>
                </c:pt>
                <c:pt idx="325">
                  <c:v>0.95111542389558446</c:v>
                </c:pt>
                <c:pt idx="326">
                  <c:v>0.95640612608799047</c:v>
                </c:pt>
                <c:pt idx="327">
                  <c:v>0.96164808488066622</c:v>
                </c:pt>
                <c:pt idx="328">
                  <c:v>0.96684103311629677</c:v>
                </c:pt>
                <c:pt idx="329">
                  <c:v>0.97198470613539811</c:v>
                </c:pt>
                <c:pt idx="330">
                  <c:v>0.97707884178980642</c:v>
                </c:pt>
                <c:pt idx="331">
                  <c:v>0.98212318045603753</c:v>
                </c:pt>
                <c:pt idx="332">
                  <c:v>0.98711746504851972</c:v>
                </c:pt>
                <c:pt idx="333">
                  <c:v>0.992061441032695</c:v>
                </c:pt>
                <c:pt idx="334">
                  <c:v>0.99695485643799275</c:v>
                </c:pt>
                <c:pt idx="335">
                  <c:v>1.0017974618706702</c:v>
                </c:pt>
                <c:pt idx="336">
                  <c:v>1.0065890105265238</c:v>
                </c:pt>
                <c:pt idx="337">
                  <c:v>1.0113292582034672</c:v>
                </c:pt>
                <c:pt idx="338">
                  <c:v>1.0160179633139768</c:v>
                </c:pt>
                <c:pt idx="339">
                  <c:v>1.020654886897405</c:v>
                </c:pt>
                <c:pt idx="340">
                  <c:v>1.0252397926321581</c:v>
                </c:pt>
                <c:pt idx="341">
                  <c:v>1.0297724468477414</c:v>
                </c:pt>
                <c:pt idx="342">
                  <c:v>1.0342526185366672</c:v>
                </c:pt>
                <c:pt idx="343">
                  <c:v>1.0386800793662285</c:v>
                </c:pt>
                <c:pt idx="344">
                  <c:v>1.0430546036901369</c:v>
                </c:pt>
                <c:pt idx="345">
                  <c:v>1.0473759685600215</c:v>
                </c:pt>
                <c:pt idx="346">
                  <c:v>1.0516439537367914</c:v>
                </c:pt>
                <c:pt idx="347">
                  <c:v>1.0558583417018614</c:v>
                </c:pt>
                <c:pt idx="348">
                  <c:v>1.0600189176682375</c:v>
                </c:pt>
                <c:pt idx="349">
                  <c:v>1.064125469591463</c:v>
                </c:pt>
                <c:pt idx="350">
                  <c:v>1.0681777881804253</c:v>
                </c:pt>
                <c:pt idx="351">
                  <c:v>1.0721756669080231</c:v>
                </c:pt>
                <c:pt idx="352">
                  <c:v>1.0761189020216924</c:v>
                </c:pt>
                <c:pt idx="353">
                  <c:v>1.0800072925537894</c:v>
                </c:pt>
                <c:pt idx="354">
                  <c:v>1.0838406403318337</c:v>
                </c:pt>
                <c:pt idx="355">
                  <c:v>1.087618749988609</c:v>
                </c:pt>
                <c:pt idx="356">
                  <c:v>1.0913414289721182</c:v>
                </c:pt>
                <c:pt idx="357">
                  <c:v>1.0950084875553983</c:v>
                </c:pt>
                <c:pt idx="358">
                  <c:v>1.0986197388461896</c:v>
                </c:pt>
                <c:pt idx="359">
                  <c:v>1.1021749987964597</c:v>
                </c:pt>
                <c:pt idx="360">
                  <c:v>1.1056740862117853</c:v>
                </c:pt>
                <c:pt idx="361">
                  <c:v>1.1091168227605852</c:v>
                </c:pt>
                <c:pt idx="362">
                  <c:v>1.11250303298321</c:v>
                </c:pt>
                <c:pt idx="363">
                  <c:v>1.1158325443008832</c:v>
                </c:pt>
                <c:pt idx="364">
                  <c:v>1.119105187024499</c:v>
                </c:pt>
                <c:pt idx="365">
                  <c:v>1.122320794363268</c:v>
                </c:pt>
                <c:pt idx="366">
                  <c:v>1.125479202433219</c:v>
                </c:pt>
                <c:pt idx="367">
                  <c:v>1.1285802502655515</c:v>
                </c:pt>
                <c:pt idx="368">
                  <c:v>1.131623779814839</c:v>
                </c:pt>
                <c:pt idx="369">
                  <c:v>1.1346096359670841</c:v>
                </c:pt>
                <c:pt idx="370">
                  <c:v>1.1375376665476238</c:v>
                </c:pt>
                <c:pt idx="371">
                  <c:v>1.1404077223288849</c:v>
                </c:pt>
                <c:pt idx="372">
                  <c:v>1.1432196570379896</c:v>
                </c:pt>
                <c:pt idx="373">
                  <c:v>1.1459733273642112</c:v>
                </c:pt>
                <c:pt idx="374">
                  <c:v>1.1486685929662763</c:v>
                </c:pt>
                <c:pt idx="375">
                  <c:v>1.1513053164795179</c:v>
                </c:pt>
                <c:pt idx="376">
                  <c:v>1.1538833635228776</c:v>
                </c:pt>
                <c:pt idx="377">
                  <c:v>1.1564026027057517</c:v>
                </c:pt>
                <c:pt idx="378">
                  <c:v>1.1588629056346902</c:v>
                </c:pt>
                <c:pt idx="379">
                  <c:v>1.161264146919939</c:v>
                </c:pt>
                <c:pt idx="380">
                  <c:v>1.16360620418183</c:v>
                </c:pt>
                <c:pt idx="381">
                  <c:v>1.1658889580570198</c:v>
                </c:pt>
                <c:pt idx="382">
                  <c:v>1.1681122922045712</c:v>
                </c:pt>
                <c:pt idx="383">
                  <c:v>1.1702760933118845</c:v>
                </c:pt>
                <c:pt idx="384">
                  <c:v>1.1723802511004704</c:v>
                </c:pt>
                <c:pt idx="385">
                  <c:v>1.1744246583315721</c:v>
                </c:pt>
                <c:pt idx="386">
                  <c:v>1.1764092108116295</c:v>
                </c:pt>
                <c:pt idx="387">
                  <c:v>1.1783338073975904</c:v>
                </c:pt>
                <c:pt idx="388">
                  <c:v>1.180198350002065</c:v>
                </c:pt>
                <c:pt idx="389">
                  <c:v>1.1820027435983247</c:v>
                </c:pt>
                <c:pt idx="390">
                  <c:v>1.1837468962251445</c:v>
                </c:pt>
                <c:pt idx="391">
                  <c:v>1.1854307189914919</c:v>
                </c:pt>
                <c:pt idx="392">
                  <c:v>1.187054126081055</c:v>
                </c:pt>
                <c:pt idx="393">
                  <c:v>1.1886170347566174</c:v>
                </c:pt>
                <c:pt idx="394">
                  <c:v>1.1901193653642741</c:v>
                </c:pt>
                <c:pt idx="395">
                  <c:v>1.1915610413374926</c:v>
                </c:pt>
                <c:pt idx="396">
                  <c:v>1.1929419892010131</c:v>
                </c:pt>
                <c:pt idx="397">
                  <c:v>1.1942621385745944</c:v>
                </c:pt>
                <c:pt idx="398">
                  <c:v>1.1955214221766013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4-4BCA-9FFD-EDAE44260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33664"/>
        <c:axId val="701133992"/>
      </c:scatterChart>
      <c:valAx>
        <c:axId val="70113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z</a:t>
                </a:r>
                <a:r>
                  <a:rPr lang="en-US" sz="1400" baseline="0"/>
                  <a:t> [m]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992"/>
        <c:crosses val="autoZero"/>
        <c:crossBetween val="midCat"/>
      </c:valAx>
      <c:valAx>
        <c:axId val="70113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effectLst/>
                  </a:rPr>
                  <a:t>r = Sqrt(x2+y2) [cm] </a:t>
                </a:r>
                <a:endParaRPr lang="en-US" sz="1400" b="0" i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6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9625167336004E-2"/>
          <c:y val="6.9364161849710976E-2"/>
          <c:w val="0.88120481927710848"/>
          <c:h val="0.78818419735105372"/>
        </c:manualLayout>
      </c:layout>
      <c:scatterChart>
        <c:scatterStyle val="smoothMarker"/>
        <c:varyColors val="0"/>
        <c:ser>
          <c:idx val="0"/>
          <c:order val="0"/>
          <c:tx>
            <c:v>thetaCM(Ex1)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Calculation1!$AF$6:$AF$407</c:f>
              <c:numCache>
                <c:formatCode>General</c:formatCode>
                <c:ptCount val="402"/>
                <c:pt idx="0">
                  <c:v>#N/A</c:v>
                </c:pt>
                <c:pt idx="1">
                  <c:v>-0.36721509588693863</c:v>
                </c:pt>
                <c:pt idx="2">
                  <c:v>-0.4045590553270621</c:v>
                </c:pt>
                <c:pt idx="3">
                  <c:v>-0.42700797151421171</c:v>
                </c:pt>
                <c:pt idx="4">
                  <c:v>-0.44253471214218298</c:v>
                </c:pt>
                <c:pt idx="5">
                  <c:v>-0.45402302581587933</c:v>
                </c:pt>
                <c:pt idx="6">
                  <c:v>-0.46288008351045706</c:v>
                </c:pt>
                <c:pt idx="7">
                  <c:v>-0.46990043648114999</c:v>
                </c:pt>
                <c:pt idx="8">
                  <c:v>-0.47557498300054463</c:v>
                </c:pt>
                <c:pt idx="9">
                  <c:v>-0.48022653538068782</c:v>
                </c:pt>
                <c:pt idx="10">
                  <c:v>-0.48407745127430202</c:v>
                </c:pt>
                <c:pt idx="11">
                  <c:v>-0.48728653384857645</c:v>
                </c:pt>
                <c:pt idx="12">
                  <c:v>-0.48997055360289049</c:v>
                </c:pt>
                <c:pt idx="13">
                  <c:v>-0.49605758503278402</c:v>
                </c:pt>
                <c:pt idx="14">
                  <c:v>-0.4992161663022795</c:v>
                </c:pt>
                <c:pt idx="15">
                  <c:v>-0.50040379690793757</c:v>
                </c:pt>
                <c:pt idx="16">
                  <c:v>-0.50014049092316826</c:v>
                </c:pt>
                <c:pt idx="17">
                  <c:v>-0.49873413304915271</c:v>
                </c:pt>
                <c:pt idx="18">
                  <c:v>-0.49637921615780739</c:v>
                </c:pt>
                <c:pt idx="19">
                  <c:v>-0.49320503379086084</c:v>
                </c:pt>
                <c:pt idx="20">
                  <c:v>-0.48930119802965805</c:v>
                </c:pt>
                <c:pt idx="21">
                  <c:v>-0.48473204421958388</c:v>
                </c:pt>
                <c:pt idx="22">
                  <c:v>-0.47954519476072605</c:v>
                </c:pt>
                <c:pt idx="23">
                  <c:v>-0.47377687353480002</c:v>
                </c:pt>
                <c:pt idx="24">
                  <c:v>-0.46745532528929412</c:v>
                </c:pt>
                <c:pt idx="25">
                  <c:v>-0.46060308479527756</c:v>
                </c:pt>
                <c:pt idx="26">
                  <c:v>-0.45323852352056859</c:v>
                </c:pt>
                <c:pt idx="27">
                  <c:v>-0.44537692878846896</c:v>
                </c:pt>
                <c:pt idx="28">
                  <c:v>-0.43703127241279632</c:v>
                </c:pt>
                <c:pt idx="29">
                  <c:v>-0.42821276826502425</c:v>
                </c:pt>
                <c:pt idx="30">
                  <c:v>-0.41893128339124081</c:v>
                </c:pt>
                <c:pt idx="31">
                  <c:v>-0.40919564561911709</c:v>
                </c:pt>
                <c:pt idx="32">
                  <c:v>-0.39901387677379713</c:v>
                </c:pt>
                <c:pt idx="33">
                  <c:v>-0.38839337161397447</c:v>
                </c:pt>
                <c:pt idx="34">
                  <c:v>-0.3773410366112383</c:v>
                </c:pt>
                <c:pt idx="35">
                  <c:v>-0.36586339864233991</c:v>
                </c:pt>
                <c:pt idx="36">
                  <c:v>-0.3539666908745886</c:v>
                </c:pt>
                <c:pt idx="37">
                  <c:v>-0.34165692117572116</c:v>
                </c:pt>
                <c:pt idx="38">
                  <c:v>-0.32893992699883745</c:v>
                </c:pt>
                <c:pt idx="39">
                  <c:v>-0.3158214197021077</c:v>
                </c:pt>
                <c:pt idx="40">
                  <c:v>-0.30230702054326497</c:v>
                </c:pt>
                <c:pt idx="41">
                  <c:v>-0.28840229006036977</c:v>
                </c:pt>
                <c:pt idx="42">
                  <c:v>-0.27411275215815023</c:v>
                </c:pt>
                <c:pt idx="43">
                  <c:v>-0.25944391392536231</c:v>
                </c:pt>
                <c:pt idx="44">
                  <c:v>-0.24440128198645833</c:v>
                </c:pt>
                <c:pt idx="45">
                  <c:v>-0.22899037602143885</c:v>
                </c:pt>
                <c:pt idx="46">
                  <c:v>-0.21321673995755533</c:v>
                </c:pt>
                <c:pt idx="47">
                  <c:v>-0.1970859512356859</c:v>
                </c:pt>
                <c:pt idx="48">
                  <c:v>-0.18060362847555203</c:v>
                </c:pt>
                <c:pt idx="49">
                  <c:v>-0.16377543780218812</c:v>
                </c:pt>
                <c:pt idx="50">
                  <c:v>-0.14660709804726615</c:v>
                </c:pt>
                <c:pt idx="51">
                  <c:v>-0.12910438500007593</c:v>
                </c:pt>
                <c:pt idx="52">
                  <c:v>-0.11127313485194514</c:v>
                </c:pt>
                <c:pt idx="53">
                  <c:v>-9.3119246952929904E-2</c:v>
                </c:pt>
                <c:pt idx="54">
                  <c:v>-7.4648685979464183E-2</c:v>
                </c:pt>
                <c:pt idx="55">
                  <c:v>-5.5867483595283055E-2</c:v>
                </c:pt>
                <c:pt idx="56">
                  <c:v>-3.6781739674577416E-2</c:v>
                </c:pt>
                <c:pt idx="57">
                  <c:v>-1.7397623145402389E-2</c:v>
                </c:pt>
                <c:pt idx="58">
                  <c:v>2.2786274976593786E-3</c:v>
                </c:pt>
                <c:pt idx="59">
                  <c:v>2.2240703970008793E-2</c:v>
                </c:pt>
                <c:pt idx="60">
                  <c:v>4.2482228227336792E-2</c:v>
                </c:pt>
                <c:pt idx="61">
                  <c:v>6.2996752719480145E-2</c:v>
                </c:pt>
                <c:pt idx="62">
                  <c:v>8.3777760841885748E-2</c:v>
                </c:pt>
                <c:pt idx="63">
                  <c:v>0.10481866756234312</c:v>
                </c:pt>
                <c:pt idx="64">
                  <c:v>0.1261128202036855</c:v>
                </c:pt>
                <c:pt idx="65">
                  <c:v>0.14765349936571051</c:v>
                </c:pt>
                <c:pt idx="66">
                  <c:v>0.16943391997174501</c:v>
                </c:pt>
                <c:pt idx="67">
                  <c:v>0.19144723242711623</c:v>
                </c:pt>
                <c:pt idx="68">
                  <c:v>0.21368652387835396</c:v>
                </c:pt>
                <c:pt idx="69">
                  <c:v>0.23614481956328714</c:v>
                </c:pt>
                <c:pt idx="70">
                  <c:v>0.25881508424334104</c:v>
                </c:pt>
                <c:pt idx="71">
                  <c:v>0.28169022371031649</c:v>
                </c:pt>
                <c:pt idx="72">
                  <c:v>0.30476308636077476</c:v>
                </c:pt>
                <c:pt idx="73">
                  <c:v>0.32802646483187931</c:v>
                </c:pt>
                <c:pt idx="74">
                  <c:v>0.35147309769316232</c:v>
                </c:pt>
                <c:pt idx="75">
                  <c:v>0.37509567118922804</c:v>
                </c:pt>
                <c:pt idx="76">
                  <c:v>0.39888682102886075</c:v>
                </c:pt>
                <c:pt idx="77">
                  <c:v>0.42283913421642616</c:v>
                </c:pt>
                <c:pt idx="78">
                  <c:v>0.44694515092177317</c:v>
                </c:pt>
                <c:pt idx="79">
                  <c:v>0.47119736638517506</c:v>
                </c:pt>
                <c:pt idx="80">
                  <c:v>0.4955882328540846</c:v>
                </c:pt>
                <c:pt idx="81">
                  <c:v>0.52011016154871836</c:v>
                </c:pt>
                <c:pt idx="82">
                  <c:v>0.54475552465366661</c:v>
                </c:pt>
                <c:pt idx="83">
                  <c:v>0.56951665733290191</c:v>
                </c:pt>
                <c:pt idx="84">
                  <c:v>0.59438585976569436</c:v>
                </c:pt>
                <c:pt idx="85">
                  <c:v>0.6193553992010582</c:v>
                </c:pt>
                <c:pt idx="86">
                  <c:v>0.64441751202847752</c:v>
                </c:pt>
                <c:pt idx="87">
                  <c:v>0.66956440586270283</c:v>
                </c:pt>
                <c:pt idx="88">
                  <c:v>0.69478826164052576</c:v>
                </c:pt>
                <c:pt idx="89">
                  <c:v>0.72008123572745275</c:v>
                </c:pt>
                <c:pt idx="90">
                  <c:v>0.74543546203226507</c:v>
                </c:pt>
                <c:pt idx="91">
                  <c:v>0.77084305412746545</c:v>
                </c:pt>
                <c:pt idx="92">
                  <c:v>0.79629610737364065</c:v>
                </c:pt>
                <c:pt idx="93">
                  <c:v>0.82178670104576101</c:v>
                </c:pt>
                <c:pt idx="94">
                  <c:v>0.84730690045944301</c:v>
                </c:pt>
                <c:pt idx="95">
                  <c:v>0.87284875909517579</c:v>
                </c:pt>
                <c:pt idx="96">
                  <c:v>0.89840432071849241</c:v>
                </c:pt>
                <c:pt idx="97">
                  <c:v>0.92396562149401906</c:v>
                </c:pt>
                <c:pt idx="98">
                  <c:v>0.94952469209129731</c:v>
                </c:pt>
                <c:pt idx="99">
                  <c:v>0.97507355978019339</c:v>
                </c:pt>
                <c:pt idx="100">
                  <c:v>1.0006042505136585</c:v>
                </c:pt>
                <c:pt idx="101">
                  <c:v>1.0261087909954942</c:v>
                </c:pt>
                <c:pt idx="102">
                  <c:v>1.0515792107306854</c:v>
                </c:pt>
                <c:pt idx="103">
                  <c:v>1.0770075440557527</c:v>
                </c:pt>
                <c:pt idx="104">
                  <c:v>1.1023858321464237</c:v>
                </c:pt>
                <c:pt idx="105">
                  <c:v>1.1277061249997846</c:v>
                </c:pt>
                <c:pt idx="106">
                  <c:v>1.1529604833878975</c:v>
                </c:pt>
                <c:pt idx="107">
                  <c:v>1.1781409807796688</c:v>
                </c:pt>
                <c:pt idx="108">
                  <c:v>1.2032397052275445</c:v>
                </c:pt>
                <c:pt idx="109">
                  <c:v>1.2282487612153348</c:v>
                </c:pt>
                <c:pt idx="110">
                  <c:v>1.2531602714632293</c:v>
                </c:pt>
                <c:pt idx="111">
                  <c:v>1.2779663786857027</c:v>
                </c:pt>
                <c:pt idx="112">
                  <c:v>1.3026592472976974</c:v>
                </c:pt>
                <c:pt idx="113">
                  <c:v>1.327231065064038</c:v>
                </c:pt>
                <c:pt idx="114">
                  <c:v>1.3516740446865942</c:v>
                </c:pt>
                <c:pt idx="115">
                  <c:v>1.3759804253231942</c:v>
                </c:pt>
                <c:pt idx="116">
                  <c:v>1.4001424740317203</c:v>
                </c:pt>
                <c:pt idx="117">
                  <c:v>1.4241524871321525</c:v>
                </c:pt>
                <c:pt idx="118">
                  <c:v>1.4480027914785951</c:v>
                </c:pt>
                <c:pt idx="119">
                  <c:v>1.4716857456324879</c:v>
                </c:pt>
                <c:pt idx="120">
                  <c:v>1.4951937409272349</c:v>
                </c:pt>
                <c:pt idx="121">
                  <c:v>1.5185192024134133</c:v>
                </c:pt>
                <c:pt idx="122">
                  <c:v>1.5416545896724783</c:v>
                </c:pt>
                <c:pt idx="123">
                  <c:v>1.5645923974854818</c:v>
                </c:pt>
                <c:pt idx="124">
                  <c:v>1.5873251563416935</c:v>
                </c:pt>
                <c:pt idx="125">
                  <c:v>1.6098454327701721</c:v>
                </c:pt>
                <c:pt idx="126">
                  <c:v>1.6321458294752069</c:v>
                </c:pt>
                <c:pt idx="127">
                  <c:v>1.6542189852541056</c:v>
                </c:pt>
                <c:pt idx="128">
                  <c:v>1.6760575746729891</c:v>
                </c:pt>
                <c:pt idx="129">
                  <c:v>1.6976543074729809</c:v>
                </c:pt>
                <c:pt idx="130">
                  <c:v>1.7190019276754316</c:v>
                </c:pt>
                <c:pt idx="131">
                  <c:v>1.7400932123503989</c:v>
                </c:pt>
                <c:pt idx="132">
                  <c:v>1.760920970007541</c:v>
                </c:pt>
                <c:pt idx="133">
                  <c:v>1.7814780385625897</c:v>
                </c:pt>
                <c:pt idx="134">
                  <c:v>1.801757282825629</c:v>
                </c:pt>
                <c:pt idx="135">
                  <c:v>1.8217515914492088</c:v>
                </c:pt>
                <c:pt idx="136">
                  <c:v>1.8414538732647117</c:v>
                </c:pt>
                <c:pt idx="137">
                  <c:v>1.8608570529240207</c:v>
                </c:pt>
                <c:pt idx="138">
                  <c:v>1.8799540657500917</c:v>
                </c:pt>
                <c:pt idx="139">
                  <c:v>1.8987378516840554</c:v>
                </c:pt>
                <c:pt idx="140">
                  <c:v>1.9172013481974348</c:v>
                </c:pt>
                <c:pt idx="141">
                  <c:v>1.9353374820152778</c:v>
                </c:pt>
                <c:pt idx="142">
                  <c:v>1.9531391594686744</c:v>
                </c:pt>
                <c:pt idx="143">
                  <c:v>1.9705992552621889</c:v>
                </c:pt>
                <c:pt idx="144">
                  <c:v>1.9877105994018718</c:v>
                </c:pt>
                <c:pt idx="145">
                  <c:v>2.0044659619811371</c:v>
                </c:pt>
                <c:pt idx="146">
                  <c:v>2.0208580354627053</c:v>
                </c:pt>
                <c:pt idx="147">
                  <c:v>2.0368794140224669</c:v>
                </c:pt>
                <c:pt idx="148">
                  <c:v>2.0525225694320341</c:v>
                </c:pt>
                <c:pt idx="149">
                  <c:v>2.0677798228464432</c:v>
                </c:pt>
                <c:pt idx="150">
                  <c:v>2.0826433117264136</c:v>
                </c:pt>
                <c:pt idx="151">
                  <c:v>2.0971049509530109</c:v>
                </c:pt>
                <c:pt idx="152">
                  <c:v>2.1111563869769077</c:v>
                </c:pt>
                <c:pt idx="153">
                  <c:v>2.1247889435714509</c:v>
                </c:pt>
                <c:pt idx="154">
                  <c:v>2.1379935574111784</c:v>
                </c:pt>
                <c:pt idx="155">
                  <c:v>2.1507607012517731</c:v>
                </c:pt>
                <c:pt idx="156">
                  <c:v>2.1630802919120247</c:v>
                </c:pt>
                <c:pt idx="157">
                  <c:v>2.174941579509762</c:v>
                </c:pt>
                <c:pt idx="158">
                  <c:v>2.1863330134219741</c:v>
                </c:pt>
                <c:pt idx="159">
                  <c:v>2.197242079140846</c:v>
                </c:pt>
                <c:pt idx="160">
                  <c:v>2.2076550984644037</c:v>
                </c:pt>
                <c:pt idx="161">
                  <c:v>2.2175569831249629</c:v>
                </c:pt>
                <c:pt idx="162">
                  <c:v>2.2269309287784242</c:v>
                </c:pt>
                <c:pt idx="163">
                  <c:v>2.235758031898853</c:v>
                </c:pt>
                <c:pt idx="164">
                  <c:v>2.2440168060215626</c:v>
                </c:pt>
                <c:pt idx="165">
                  <c:v>2.2516825651662278</c:v>
                </c:pt>
                <c:pt idx="166">
                  <c:v>2.2587266299456181</c:v>
                </c:pt>
                <c:pt idx="167">
                  <c:v>2.2651152939542647</c:v>
                </c:pt>
                <c:pt idx="168">
                  <c:v>2.2708084615708484</c:v>
                </c:pt>
                <c:pt idx="169">
                  <c:v>2.2757578285051978</c:v>
                </c:pt>
                <c:pt idx="170">
                  <c:v>2.2799044153474766</c:v>
                </c:pt>
                <c:pt idx="171">
                  <c:v>2.2831751685886448</c:v>
                </c:pt>
                <c:pt idx="172">
                  <c:v>2.2854781896388747</c:v>
                </c:pt>
                <c:pt idx="173">
                  <c:v>2.286695898135374</c:v>
                </c:pt>
                <c:pt idx="174">
                  <c:v>2.286675002879007</c:v>
                </c:pt>
                <c:pt idx="175">
                  <c:v>2.2852113902948972</c:v>
                </c:pt>
                <c:pt idx="176">
                  <c:v>2.2820266392170865</c:v>
                </c:pt>
                <c:pt idx="177">
                  <c:v>2.2767301775033593</c:v>
                </c:pt>
                <c:pt idx="178">
                  <c:v>2.2687556287845068</c:v>
                </c:pt>
                <c:pt idx="179">
                  <c:v>2.2572480522942624</c:v>
                </c:pt>
                <c:pt idx="180">
                  <c:v>2.2408509872376072</c:v>
                </c:pt>
                <c:pt idx="181">
                  <c:v>2.2172701456259269</c:v>
                </c:pt>
                <c:pt idx="182">
                  <c:v>2.1822775911088002</c:v>
                </c:pt>
                <c:pt idx="183">
                  <c:v>2.1270653188948629</c:v>
                </c:pt>
                <c:pt idx="184">
                  <c:v>2.0293187749793984</c:v>
                </c:pt>
                <c:pt idx="185">
                  <c:v>1.8046312993545166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2D-094A-A5CF-4B5624373E42}"/>
            </c:ext>
          </c:extLst>
        </c:ser>
        <c:ser>
          <c:idx val="1"/>
          <c:order val="1"/>
          <c:tx>
            <c:v>thetaCM(Ex2)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Calculation1!$AI$6:$AI$407</c:f>
              <c:numCache>
                <c:formatCode>General</c:formatCode>
                <c:ptCount val="402"/>
                <c:pt idx="0">
                  <c:v>#N/A</c:v>
                </c:pt>
                <c:pt idx="1">
                  <c:v>-0.32145881484082317</c:v>
                </c:pt>
                <c:pt idx="2">
                  <c:v>-0.35914893244347645</c:v>
                </c:pt>
                <c:pt idx="3">
                  <c:v>-0.38092675699886258</c:v>
                </c:pt>
                <c:pt idx="4">
                  <c:v>-0.39579612210358139</c:v>
                </c:pt>
                <c:pt idx="5">
                  <c:v>-0.40672683484420685</c:v>
                </c:pt>
                <c:pt idx="6">
                  <c:v>-0.41512055249639479</c:v>
                </c:pt>
                <c:pt idx="7">
                  <c:v>-0.42175519577448844</c:v>
                </c:pt>
                <c:pt idx="8">
                  <c:v>-0.42710642409838417</c:v>
                </c:pt>
                <c:pt idx="9">
                  <c:v>-0.43148489312557475</c:v>
                </c:pt>
                <c:pt idx="10">
                  <c:v>-0.43510356083035728</c:v>
                </c:pt>
                <c:pt idx="11">
                  <c:v>-0.4381139821741819</c:v>
                </c:pt>
                <c:pt idx="12">
                  <c:v>-0.44062730033319569</c:v>
                </c:pt>
                <c:pt idx="13">
                  <c:v>-0.44630107379055795</c:v>
                </c:pt>
                <c:pt idx="14">
                  <c:v>-0.44920578899618596</c:v>
                </c:pt>
                <c:pt idx="15">
                  <c:v>-0.45024580399308795</c:v>
                </c:pt>
                <c:pt idx="16">
                  <c:v>-0.44991131140194351</c:v>
                </c:pt>
                <c:pt idx="17">
                  <c:v>-0.44849219356940007</c:v>
                </c:pt>
                <c:pt idx="18">
                  <c:v>-0.44617143282305105</c:v>
                </c:pt>
                <c:pt idx="19">
                  <c:v>-0.44307061354285593</c:v>
                </c:pt>
                <c:pt idx="20">
                  <c:v>-0.43927398268300816</c:v>
                </c:pt>
                <c:pt idx="21">
                  <c:v>-0.43484201852097509</c:v>
                </c:pt>
                <c:pt idx="22">
                  <c:v>-0.429819491545822</c:v>
                </c:pt>
                <c:pt idx="23">
                  <c:v>-0.42424046398435522</c:v>
                </c:pt>
                <c:pt idx="24">
                  <c:v>-0.41813150514785286</c:v>
                </c:pt>
                <c:pt idx="25">
                  <c:v>-0.41151382442729995</c:v>
                </c:pt>
                <c:pt idx="26">
                  <c:v>-0.40440472473301065</c:v>
                </c:pt>
                <c:pt idx="27">
                  <c:v>-0.39681861635485088</c:v>
                </c:pt>
                <c:pt idx="28">
                  <c:v>-0.3887677389389354</c:v>
                </c:pt>
                <c:pt idx="29">
                  <c:v>-0.38026268511515415</c:v>
                </c:pt>
                <c:pt idx="30">
                  <c:v>-0.37131278652795846</c:v>
                </c:pt>
                <c:pt idx="31">
                  <c:v>-0.36192640263182713</c:v>
                </c:pt>
                <c:pt idx="32">
                  <c:v>-0.35211113961567664</c:v>
                </c:pt>
                <c:pt idx="33">
                  <c:v>-0.34187401835209275</c:v>
                </c:pt>
                <c:pt idx="34">
                  <c:v>-0.33122160463880534</c:v>
                </c:pt>
                <c:pt idx="35">
                  <c:v>-0.32016011119063281</c:v>
                </c:pt>
                <c:pt idx="36">
                  <c:v>-0.30869547821921045</c:v>
                </c:pt>
                <c:pt idx="37">
                  <c:v>-0.29683343760694225</c:v>
                </c:pt>
                <c:pt idx="38">
                  <c:v>-0.28457956438466481</c:v>
                </c:pt>
                <c:pt idx="39">
                  <c:v>-0.27193931829184481</c:v>
                </c:pt>
                <c:pt idx="40">
                  <c:v>-0.25891807752226176</c:v>
                </c:pt>
                <c:pt idx="41">
                  <c:v>-0.24552116626183418</c:v>
                </c:pt>
                <c:pt idx="42">
                  <c:v>-0.23175387725700139</c:v>
                </c:pt>
                <c:pt idx="43">
                  <c:v>-0.21762149037618164</c:v>
                </c:pt>
                <c:pt idx="44">
                  <c:v>-0.2031292879182669</c:v>
                </c:pt>
                <c:pt idx="45">
                  <c:v>-0.18828256726307577</c:v>
                </c:pt>
                <c:pt idx="46">
                  <c:v>-0.17308665133646414</c:v>
                </c:pt>
                <c:pt idx="47">
                  <c:v>-0.15754689726813351</c:v>
                </c:pt>
                <c:pt idx="48">
                  <c:v>-0.14166870354635738</c:v>
                </c:pt>
                <c:pt idx="49">
                  <c:v>-0.1254575159158812</c:v>
                </c:pt>
                <c:pt idx="50">
                  <c:v>-0.10891883221944104</c:v>
                </c:pt>
                <c:pt idx="51">
                  <c:v>-9.2058206346941687E-2</c:v>
                </c:pt>
                <c:pt idx="52">
                  <c:v>-7.4881251427215467E-2</c:v>
                </c:pt>
                <c:pt idx="53">
                  <c:v>-5.7393642373879485E-2</c:v>
                </c:pt>
                <c:pt idx="54">
                  <c:v>-3.9601117877894873E-2</c:v>
                </c:pt>
                <c:pt idx="55">
                  <c:v>-2.1509481924082616E-2</c:v>
                </c:pt>
                <c:pt idx="56">
                  <c:v>-3.1246048963041169E-3</c:v>
                </c:pt>
                <c:pt idx="57">
                  <c:v>1.5547575674238473E-2</c:v>
                </c:pt>
                <c:pt idx="58">
                  <c:v>3.4501054671588614E-2</c:v>
                </c:pt>
                <c:pt idx="59">
                  <c:v>5.3729759229497291E-2</c:v>
                </c:pt>
                <c:pt idx="60">
                  <c:v>7.3227548804543047E-2</c:v>
                </c:pt>
                <c:pt idx="61">
                  <c:v>9.2988215459522086E-2</c:v>
                </c:pt>
                <c:pt idx="62">
                  <c:v>0.113005484332748</c:v>
                </c:pt>
                <c:pt idx="63">
                  <c:v>0.1332730142722878</c:v>
                </c:pt>
                <c:pt idx="64">
                  <c:v>0.15378439861700247</c:v>
                </c:pt>
                <c:pt idx="65">
                  <c:v>0.17453316610866415</c:v>
                </c:pt>
                <c:pt idx="66">
                  <c:v>0.19551278192144994</c:v>
                </c:pt>
                <c:pt idx="67">
                  <c:v>0.21671664879684349</c:v>
                </c:pt>
                <c:pt idx="68">
                  <c:v>0.23813810827343568</c:v>
                </c:pt>
                <c:pt idx="69">
                  <c:v>0.25977044200237387</c:v>
                </c:pt>
                <c:pt idx="70">
                  <c:v>0.28160687314027821</c:v>
                </c:pt>
                <c:pt idx="71">
                  <c:v>0.3036405678123591</c:v>
                </c:pt>
                <c:pt idx="72">
                  <c:v>0.32586463663926007</c:v>
                </c:pt>
                <c:pt idx="73">
                  <c:v>0.34827213632182724</c:v>
                </c:pt>
                <c:pt idx="74">
                  <c:v>0.37085607127859083</c:v>
                </c:pt>
                <c:pt idx="75">
                  <c:v>0.39360939533124795</c:v>
                </c:pt>
                <c:pt idx="76">
                  <c:v>0.41652501343386539</c:v>
                </c:pt>
                <c:pt idx="77">
                  <c:v>0.43959578344191375</c:v>
                </c:pt>
                <c:pt idx="78">
                  <c:v>0.46281451791754197</c:v>
                </c:pt>
                <c:pt idx="79">
                  <c:v>0.48617398596781086</c:v>
                </c:pt>
                <c:pt idx="80">
                  <c:v>0.50966691511282503</c:v>
                </c:pt>
                <c:pt idx="81">
                  <c:v>0.5332859931809234</c:v>
                </c:pt>
                <c:pt idx="82">
                  <c:v>0.55702387022826405</c:v>
                </c:pt>
                <c:pt idx="83">
                  <c:v>0.58087316048029214</c:v>
                </c:pt>
                <c:pt idx="84">
                  <c:v>0.60482644429271659</c:v>
                </c:pt>
                <c:pt idx="85">
                  <c:v>0.62887627012971981</c:v>
                </c:pt>
                <c:pt idx="86">
                  <c:v>0.6530151565572363</c:v>
                </c:pt>
                <c:pt idx="87">
                  <c:v>0.67723559424919066</c:v>
                </c:pt>
                <c:pt idx="88">
                  <c:v>0.70153004800466534</c:v>
                </c:pt>
                <c:pt idx="89">
                  <c:v>0.72589095877400522</c:v>
                </c:pt>
                <c:pt idx="90">
                  <c:v>0.75031074569190559</c:v>
                </c:pt>
                <c:pt idx="91">
                  <c:v>0.77478180811554742</c:v>
                </c:pt>
                <c:pt idx="92">
                  <c:v>0.79929652766586856</c:v>
                </c:pt>
                <c:pt idx="93">
                  <c:v>0.82384727027004245</c:v>
                </c:pt>
                <c:pt idx="94">
                  <c:v>0.84842638820324046</c:v>
                </c:pt>
                <c:pt idx="95">
                  <c:v>0.87302622212772185</c:v>
                </c:pt>
                <c:pt idx="96">
                  <c:v>0.89763910312727668</c:v>
                </c:pt>
                <c:pt idx="97">
                  <c:v>0.92225735473499082</c:v>
                </c:pt>
                <c:pt idx="98">
                  <c:v>0.94687329495226125</c:v>
                </c:pt>
                <c:pt idx="99">
                  <c:v>0.97147923825691052</c:v>
                </c:pt>
                <c:pt idx="100">
                  <c:v>0.99606749759818902</c:v>
                </c:pt>
                <c:pt idx="101">
                  <c:v>1.020630386376346</c:v>
                </c:pt>
                <c:pt idx="102">
                  <c:v>1.0451602204043542</c:v>
                </c:pt>
                <c:pt idx="103">
                  <c:v>1.0696493198492534</c:v>
                </c:pt>
                <c:pt idx="104">
                  <c:v>1.0940900111504366</c:v>
                </c:pt>
                <c:pt idx="105">
                  <c:v>1.1184746289120386</c:v>
                </c:pt>
                <c:pt idx="106">
                  <c:v>1.1427955177664342</c:v>
                </c:pt>
                <c:pt idx="107">
                  <c:v>1.1670450342056251</c:v>
                </c:pt>
                <c:pt idx="108">
                  <c:v>1.1912155483770928</c:v>
                </c:pt>
                <c:pt idx="109">
                  <c:v>1.21529944584042</c:v>
                </c:pt>
                <c:pt idx="110">
                  <c:v>1.2392891292807222</c:v>
                </c:pt>
                <c:pt idx="111">
                  <c:v>1.2631770201745876</c:v>
                </c:pt>
                <c:pt idx="112">
                  <c:v>1.286955560403872</c:v>
                </c:pt>
                <c:pt idx="113">
                  <c:v>1.3106172138122973</c:v>
                </c:pt>
                <c:pt idx="114">
                  <c:v>1.3341544676993182</c:v>
                </c:pt>
                <c:pt idx="115">
                  <c:v>1.357559834245222</c:v>
                </c:pt>
                <c:pt idx="116">
                  <c:v>1.3808258518608472</c:v>
                </c:pt>
                <c:pt idx="117">
                  <c:v>1.4039450864546121</c:v>
                </c:pt>
                <c:pt idx="118">
                  <c:v>1.4269101326088298</c:v>
                </c:pt>
                <c:pt idx="119">
                  <c:v>1.4497136146564162</c:v>
                </c:pt>
                <c:pt idx="120">
                  <c:v>1.472348187648123</c:v>
                </c:pt>
                <c:pt idx="121">
                  <c:v>1.4948065381993543</c:v>
                </c:pt>
                <c:pt idx="122">
                  <c:v>1.5170813852043341</c:v>
                </c:pt>
                <c:pt idx="123">
                  <c:v>1.5391654804039963</c:v>
                </c:pt>
                <c:pt idx="124">
                  <c:v>1.5610516087923061</c:v>
                </c:pt>
                <c:pt idx="125">
                  <c:v>1.5827325888438517</c:v>
                </c:pt>
                <c:pt idx="126">
                  <c:v>1.6042012725433972</c:v>
                </c:pt>
                <c:pt idx="127">
                  <c:v>1.6254505451955907</c:v>
                </c:pt>
                <c:pt idx="128">
                  <c:v>1.6464733249901828</c:v>
                </c:pt>
                <c:pt idx="129">
                  <c:v>1.6672625622947805</c:v>
                </c:pt>
                <c:pt idx="130">
                  <c:v>1.6878112386433608</c:v>
                </c:pt>
                <c:pt idx="131">
                  <c:v>1.7081123653842847</c:v>
                </c:pt>
                <c:pt idx="132">
                  <c:v>1.7281589819464203</c:v>
                </c:pt>
                <c:pt idx="133">
                  <c:v>1.7479441536758993</c:v>
                </c:pt>
                <c:pt idx="134">
                  <c:v>1.7674609691889889</c:v>
                </c:pt>
                <c:pt idx="135">
                  <c:v>1.7867025371782581</c:v>
                </c:pt>
                <c:pt idx="136">
                  <c:v>1.8056619825994487</c:v>
                </c:pt>
                <c:pt idx="137">
                  <c:v>1.8243324421549394</c:v>
                </c:pt>
                <c:pt idx="138">
                  <c:v>1.8427070589760453</c:v>
                </c:pt>
                <c:pt idx="139">
                  <c:v>1.8607789763901921</c:v>
                </c:pt>
                <c:pt idx="140">
                  <c:v>1.8785413306396683</c:v>
                </c:pt>
                <c:pt idx="141">
                  <c:v>1.895987242395565</c:v>
                </c:pt>
                <c:pt idx="142">
                  <c:v>1.9131098068827759</c:v>
                </c:pt>
                <c:pt idx="143">
                  <c:v>1.9299020823984834</c:v>
                </c:pt>
                <c:pt idx="144">
                  <c:v>1.9463570769661716</c:v>
                </c:pt>
                <c:pt idx="145">
                  <c:v>1.96246773281803</c:v>
                </c:pt>
                <c:pt idx="146">
                  <c:v>1.9782269083387474</c:v>
                </c:pt>
                <c:pt idx="147">
                  <c:v>1.9936273570302274</c:v>
                </c:pt>
                <c:pt idx="148">
                  <c:v>2.008661702966378</c:v>
                </c:pt>
                <c:pt idx="149">
                  <c:v>2.0233224120952005</c:v>
                </c:pt>
                <c:pt idx="150">
                  <c:v>2.0376017586063004</c:v>
                </c:pt>
                <c:pt idx="151">
                  <c:v>2.0514917854078702</c:v>
                </c:pt>
                <c:pt idx="152">
                  <c:v>2.0649842575382924</c:v>
                </c:pt>
                <c:pt idx="153">
                  <c:v>2.0780706070605022</c:v>
                </c:pt>
                <c:pt idx="154">
                  <c:v>2.0907418676344505</c:v>
                </c:pt>
                <c:pt idx="155">
                  <c:v>2.1029885965106749</c:v>
                </c:pt>
                <c:pt idx="156">
                  <c:v>2.1148007811039347</c:v>
                </c:pt>
                <c:pt idx="157">
                  <c:v>2.1261677265458792</c:v>
                </c:pt>
                <c:pt idx="158">
                  <c:v>2.1370779196191365</c:v>
                </c:pt>
                <c:pt idx="159">
                  <c:v>2.1475188631568587</c:v>
                </c:pt>
                <c:pt idx="160">
                  <c:v>2.1574768732322012</c:v>
                </c:pt>
                <c:pt idx="161">
                  <c:v>2.1669368290906585</c:v>
                </c:pt>
                <c:pt idx="162">
                  <c:v>2.1758818625487422</c:v>
                </c:pt>
                <c:pt idx="163">
                  <c:v>2.1842929691354267</c:v>
                </c:pt>
                <c:pt idx="164">
                  <c:v>2.192148517055581</c:v>
                </c:pt>
                <c:pt idx="165">
                  <c:v>2.1994236213061713</c:v>
                </c:pt>
                <c:pt idx="166">
                  <c:v>2.2060893377525423</c:v>
                </c:pt>
                <c:pt idx="167">
                  <c:v>2.2121116137707202</c:v>
                </c:pt>
                <c:pt idx="168">
                  <c:v>2.2174499051673302</c:v>
                </c:pt>
                <c:pt idx="169">
                  <c:v>2.2220553286244344</c:v>
                </c:pt>
                <c:pt idx="170">
                  <c:v>2.2258681568125502</c:v>
                </c:pt>
                <c:pt idx="171">
                  <c:v>2.2288143658811208</c:v>
                </c:pt>
                <c:pt idx="172">
                  <c:v>2.2308007883942906</c:v>
                </c:pt>
                <c:pt idx="173">
                  <c:v>2.2317081659803328</c:v>
                </c:pt>
                <c:pt idx="174">
                  <c:v>2.2313809550201991</c:v>
                </c:pt>
                <c:pt idx="175">
                  <c:v>2.2296119606985183</c:v>
                </c:pt>
                <c:pt idx="176">
                  <c:v>2.2261184458710814</c:v>
                </c:pt>
                <c:pt idx="177">
                  <c:v>2.2205036119688519</c:v>
                </c:pt>
                <c:pt idx="178">
                  <c:v>2.2121917617663263</c:v>
                </c:pt>
                <c:pt idx="179">
                  <c:v>2.20031332915674</c:v>
                </c:pt>
                <c:pt idx="180">
                  <c:v>2.1834874538411393</c:v>
                </c:pt>
                <c:pt idx="181">
                  <c:v>2.1593756326321425</c:v>
                </c:pt>
                <c:pt idx="182">
                  <c:v>2.1236598339110366</c:v>
                </c:pt>
                <c:pt idx="183">
                  <c:v>2.0673123804494762</c:v>
                </c:pt>
                <c:pt idx="184">
                  <c:v>1.9672864639631893</c:v>
                </c:pt>
                <c:pt idx="185">
                  <c:v>1.7340244112956462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2D-094A-A5CF-4B5624373E42}"/>
            </c:ext>
          </c:extLst>
        </c:ser>
        <c:ser>
          <c:idx val="2"/>
          <c:order val="2"/>
          <c:tx>
            <c:v>thetaCM(Ex3)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Calculation1!$AK$6:$AK$407</c:f>
              <c:numCache>
                <c:formatCode>General</c:formatCode>
                <c:ptCount val="402"/>
                <c:pt idx="0">
                  <c:v>#N/A</c:v>
                </c:pt>
                <c:pt idx="1">
                  <c:v>-0.31914345460360116</c:v>
                </c:pt>
                <c:pt idx="2">
                  <c:v>-0.35686392742037143</c:v>
                </c:pt>
                <c:pt idx="3">
                  <c:v>-0.37860660171549931</c:v>
                </c:pt>
                <c:pt idx="4">
                  <c:v>-0.39344102534277764</c:v>
                </c:pt>
                <c:pt idx="5">
                  <c:v>-0.40434208850562953</c:v>
                </c:pt>
                <c:pt idx="6">
                  <c:v>-0.41271118723792621</c:v>
                </c:pt>
                <c:pt idx="7">
                  <c:v>-0.41932534925529957</c:v>
                </c:pt>
                <c:pt idx="8">
                  <c:v>-0.42465941520642869</c:v>
                </c:pt>
                <c:pt idx="9">
                  <c:v>-0.4290233892328939</c:v>
                </c:pt>
                <c:pt idx="10">
                  <c:v>-0.43262972678893014</c:v>
                </c:pt>
                <c:pt idx="11">
                  <c:v>-0.43562959613312546</c:v>
                </c:pt>
                <c:pt idx="12">
                  <c:v>-0.43813384071742578</c:v>
                </c:pt>
                <c:pt idx="13">
                  <c:v>-0.44378559238342591</c:v>
                </c:pt>
                <c:pt idx="14">
                  <c:v>-0.44667667945433531</c:v>
                </c:pt>
                <c:pt idx="15">
                  <c:v>-0.44770864451402198</c:v>
                </c:pt>
                <c:pt idx="16">
                  <c:v>-0.44737010251807019</c:v>
                </c:pt>
                <c:pt idx="17">
                  <c:v>-0.44594998433037908</c:v>
                </c:pt>
                <c:pt idx="18">
                  <c:v>-0.44363066432816511</c:v>
                </c:pt>
                <c:pt idx="19">
                  <c:v>-0.44053331994089179</c:v>
                </c:pt>
                <c:pt idx="20">
                  <c:v>-0.43674191504506976</c:v>
                </c:pt>
                <c:pt idx="21">
                  <c:v>-0.43231672450408615</c:v>
                </c:pt>
                <c:pt idx="22">
                  <c:v>-0.42730236847619718</c:v>
                </c:pt>
                <c:pt idx="23">
                  <c:v>-0.42173279530408125</c:v>
                </c:pt>
                <c:pt idx="24">
                  <c:v>-0.41563448608565673</c:v>
                </c:pt>
                <c:pt idx="25">
                  <c:v>-0.40902858048003532</c:v>
                </c:pt>
                <c:pt idx="26">
                  <c:v>-0.40193232522555478</c:v>
                </c:pt>
                <c:pt idx="27">
                  <c:v>-0.39436008455364691</c:v>
                </c:pt>
                <c:pt idx="28">
                  <c:v>-0.38632405970333961</c:v>
                </c:pt>
                <c:pt idx="29">
                  <c:v>-0.37783481075797365</c:v>
                </c:pt>
                <c:pt idx="30">
                  <c:v>-0.36890164135245523</c:v>
                </c:pt>
                <c:pt idx="31">
                  <c:v>-0.35953288647631149</c:v>
                </c:pt>
                <c:pt idx="32">
                  <c:v>-0.34973613064418818</c:v>
                </c:pt>
                <c:pt idx="33">
                  <c:v>-0.33951837526551981</c:v>
                </c:pt>
                <c:pt idx="34">
                  <c:v>-0.32888616843563478</c:v>
                </c:pt>
                <c:pt idx="35">
                  <c:v>-0.31784570657426348</c:v>
                </c:pt>
                <c:pt idx="36">
                  <c:v>-0.30640291472538767</c:v>
                </c:pt>
                <c:pt idx="37">
                  <c:v>-0.29456351050773821</c:v>
                </c:pt>
                <c:pt idx="38">
                  <c:v>-0.28233305541270254</c:v>
                </c:pt>
                <c:pt idx="39">
                  <c:v>-0.26971699621892553</c:v>
                </c:pt>
                <c:pt idx="40">
                  <c:v>-0.25672069861932789</c:v>
                </c:pt>
                <c:pt idx="41">
                  <c:v>-0.24334947466166509</c:v>
                </c:pt>
                <c:pt idx="42">
                  <c:v>-0.22960860523677779</c:v>
                </c:pt>
                <c:pt idx="43">
                  <c:v>-0.21550335857373493</c:v>
                </c:pt>
                <c:pt idx="44">
                  <c:v>-0.20103900549322598</c:v>
                </c:pt>
                <c:pt idx="45">
                  <c:v>-0.18622083201207443</c:v>
                </c:pt>
                <c:pt idx="46">
                  <c:v>-0.17105414976993047</c:v>
                </c:pt>
                <c:pt idx="47">
                  <c:v>-0.15554430465488914</c:v>
                </c:pt>
                <c:pt idx="48">
                  <c:v>-0.13969668393118934</c:v>
                </c:pt>
                <c:pt idx="49">
                  <c:v>-0.12351672211440383</c:v>
                </c:pt>
                <c:pt idx="50">
                  <c:v>-0.10700990579387355</c:v>
                </c:pt>
                <c:pt idx="51">
                  <c:v>-9.0181777565854451E-2</c:v>
                </c:pt>
                <c:pt idx="52">
                  <c:v>-7.3037939211834879E-2</c:v>
                </c:pt>
                <c:pt idx="53">
                  <c:v>-5.5584054233151374E-2</c:v>
                </c:pt>
                <c:pt idx="54">
                  <c:v>-3.7825849834193744E-2</c:v>
                </c:pt>
                <c:pt idx="55">
                  <c:v>-1.9769118431176534E-2</c:v>
                </c:pt>
                <c:pt idx="56">
                  <c:v>-1.419718750968979E-3</c:v>
                </c:pt>
                <c:pt idx="57">
                  <c:v>1.7216423425750228E-2</c:v>
                </c:pt>
                <c:pt idx="58">
                  <c:v>3.6133314831184378E-2</c:v>
                </c:pt>
                <c:pt idx="59">
                  <c:v>5.5324894548071941E-2</c:v>
                </c:pt>
                <c:pt idx="60">
                  <c:v>7.4785034085204857E-2</c:v>
                </c:pt>
                <c:pt idx="61">
                  <c:v>9.4507537662516419E-2</c:v>
                </c:pt>
                <c:pt idx="62">
                  <c:v>0.11448614268146615</c:v>
                </c:pt>
                <c:pt idx="63">
                  <c:v>0.13471452035981657</c:v>
                </c:pt>
                <c:pt idx="64">
                  <c:v>0.1551862765127352</c:v>
                </c:pt>
                <c:pt idx="65">
                  <c:v>0.1758949524645434</c:v>
                </c:pt>
                <c:pt idx="66">
                  <c:v>0.19683402607746253</c:v>
                </c:pt>
                <c:pt idx="67">
                  <c:v>0.21799691288542603</c:v>
                </c:pt>
                <c:pt idx="68">
                  <c:v>0.23937696732248534</c:v>
                </c:pt>
                <c:pt idx="69">
                  <c:v>0.26096748403658876</c:v>
                </c:pt>
                <c:pt idx="70">
                  <c:v>0.28276169928058081</c:v>
                </c:pt>
                <c:pt idx="71">
                  <c:v>0.30475279237317693</c:v>
                </c:pt>
                <c:pt idx="72">
                  <c:v>0.32693388722346201</c:v>
                </c:pt>
                <c:pt idx="73">
                  <c:v>0.34929805391313007</c:v>
                </c:pt>
                <c:pt idx="74">
                  <c:v>0.37183831033126813</c:v>
                </c:pt>
                <c:pt idx="75">
                  <c:v>0.39454762385698833</c:v>
                </c:pt>
                <c:pt idx="76">
                  <c:v>0.41741891308563911</c:v>
                </c:pt>
                <c:pt idx="77">
                  <c:v>0.44044504959472025</c:v>
                </c:pt>
                <c:pt idx="78">
                  <c:v>0.46361885974591938</c:v>
                </c:pt>
                <c:pt idx="79">
                  <c:v>0.48693312651999943</c:v>
                </c:pt>
                <c:pt idx="80">
                  <c:v>0.51038059138148406</c:v>
                </c:pt>
                <c:pt idx="81">
                  <c:v>0.53395395617031138</c:v>
                </c:pt>
                <c:pt idx="82">
                  <c:v>0.55764588501779333</c:v>
                </c:pt>
                <c:pt idx="83">
                  <c:v>0.58144900628438334</c:v>
                </c:pt>
                <c:pt idx="84">
                  <c:v>0.60535591451687643</c:v>
                </c:pt>
                <c:pt idx="85">
                  <c:v>0.62935917242277628</c:v>
                </c:pt>
                <c:pt idx="86">
                  <c:v>0.65345131285966962</c:v>
                </c:pt>
                <c:pt idx="87">
                  <c:v>0.67762484083749897</c:v>
                </c:pt>
                <c:pt idx="88">
                  <c:v>0.70187223553171296</c:v>
                </c:pt>
                <c:pt idx="89">
                  <c:v>0.72618595230530214</c:v>
                </c:pt>
                <c:pt idx="90">
                  <c:v>0.75055842473777246</c:v>
                </c:pt>
                <c:pt idx="91">
                  <c:v>0.77498206665912051</c:v>
                </c:pt>
                <c:pt idx="92">
                  <c:v>0.79944927418690503</c:v>
                </c:pt>
                <c:pt idx="93">
                  <c:v>0.82395242776448874</c:v>
                </c:pt>
                <c:pt idx="94">
                  <c:v>0.84848389419852588</c:v>
                </c:pt>
                <c:pt idx="95">
                  <c:v>0.87303602869374686</c:v>
                </c:pt>
                <c:pt idx="96">
                  <c:v>0.89760117688306307</c:v>
                </c:pt>
                <c:pt idx="97">
                  <c:v>0.92217167685096524</c:v>
                </c:pt>
                <c:pt idx="98">
                  <c:v>0.94673986114814468</c:v>
                </c:pt>
                <c:pt idx="99">
                  <c:v>0.97129805879518738</c:v>
                </c:pt>
                <c:pt idx="100">
                  <c:v>0.99583859727313373</c:v>
                </c:pt>
                <c:pt idx="101">
                  <c:v>1.0203538044985794</c:v>
                </c:pt>
                <c:pt idx="102">
                  <c:v>1.0448360107809143</c:v>
                </c:pt>
                <c:pt idx="103">
                  <c:v>1.0692775507591525</c:v>
                </c:pt>
                <c:pt idx="104">
                  <c:v>1.0936707653156903</c:v>
                </c:pt>
                <c:pt idx="105">
                  <c:v>1.1180080034641418</c:v>
                </c:pt>
                <c:pt idx="106">
                  <c:v>1.1422816242082696</c:v>
                </c:pt>
                <c:pt idx="107">
                  <c:v>1.1664839983687816</c:v>
                </c:pt>
                <c:pt idx="108">
                  <c:v>1.1906075103745726</c:v>
                </c:pt>
                <c:pt idx="109">
                  <c:v>1.2146445600147218</c:v>
                </c:pt>
                <c:pt idx="110">
                  <c:v>1.238587564147273</c:v>
                </c:pt>
                <c:pt idx="111">
                  <c:v>1.2624289583605028</c:v>
                </c:pt>
                <c:pt idx="112">
                  <c:v>1.2861611985820296</c:v>
                </c:pt>
                <c:pt idx="113">
                  <c:v>1.3097767626306875</c:v>
                </c:pt>
                <c:pt idx="114">
                  <c:v>1.3332681517056579</c:v>
                </c:pt>
                <c:pt idx="115">
                  <c:v>1.3566278918067964</c:v>
                </c:pt>
                <c:pt idx="116">
                  <c:v>1.3798485350795509</c:v>
                </c:pt>
                <c:pt idx="117">
                  <c:v>1.4029226610771555</c:v>
                </c:pt>
                <c:pt idx="118">
                  <c:v>1.4258428779320729</c:v>
                </c:pt>
                <c:pt idx="119">
                  <c:v>1.4486018234277844</c:v>
                </c:pt>
                <c:pt idx="120">
                  <c:v>1.4711921659610638</c:v>
                </c:pt>
                <c:pt idx="121">
                  <c:v>1.4936066053837702</c:v>
                </c:pt>
                <c:pt idx="122">
                  <c:v>1.5158378737119438</c:v>
                </c:pt>
                <c:pt idx="123">
                  <c:v>1.5378787356885404</c:v>
                </c:pt>
                <c:pt idx="124">
                  <c:v>1.5597219891845298</c:v>
                </c:pt>
                <c:pt idx="125">
                  <c:v>1.5813604654211704</c:v>
                </c:pt>
                <c:pt idx="126">
                  <c:v>1.6027870289941406</c:v>
                </c:pt>
                <c:pt idx="127">
                  <c:v>1.6239945776777116</c:v>
                </c:pt>
                <c:pt idx="128">
                  <c:v>1.6449760419842978</c:v>
                </c:pt>
                <c:pt idx="129">
                  <c:v>1.6657243844513883</c:v>
                </c:pt>
                <c:pt idx="130">
                  <c:v>1.6862325986240621</c:v>
                </c:pt>
                <c:pt idx="131">
                  <c:v>1.7064937076968125</c:v>
                </c:pt>
                <c:pt idx="132">
                  <c:v>1.7265007627732394</c:v>
                </c:pt>
                <c:pt idx="133">
                  <c:v>1.7462468406961225</c:v>
                </c:pt>
                <c:pt idx="134">
                  <c:v>1.7657250413933052</c:v>
                </c:pt>
                <c:pt idx="135">
                  <c:v>1.7849284846765219</c:v>
                </c:pt>
                <c:pt idx="136">
                  <c:v>1.8038503064205367</c:v>
                </c:pt>
                <c:pt idx="137">
                  <c:v>1.8224836540384119</c:v>
                </c:pt>
                <c:pt idx="138">
                  <c:v>1.8408216811550746</c:v>
                </c:pt>
                <c:pt idx="139">
                  <c:v>1.8588575413651465</c:v>
                </c:pt>
                <c:pt idx="140">
                  <c:v>1.8765843809416336</c:v>
                </c:pt>
                <c:pt idx="141">
                  <c:v>1.8939953303389738</c:v>
                </c:pt>
                <c:pt idx="142">
                  <c:v>1.9110834943061707</c:v>
                </c:pt>
                <c:pt idx="143">
                  <c:v>1.9278419403922915</c:v>
                </c:pt>
                <c:pt idx="144">
                  <c:v>1.9442636855861517</c:v>
                </c:pt>
                <c:pt idx="145">
                  <c:v>1.960341680782852</c:v>
                </c:pt>
                <c:pt idx="146">
                  <c:v>1.9760687927098606</c:v>
                </c:pt>
                <c:pt idx="147">
                  <c:v>1.9914377828718606</c:v>
                </c:pt>
                <c:pt idx="148">
                  <c:v>2.0064412829830913</c:v>
                </c:pt>
                <c:pt idx="149">
                  <c:v>2.0210717662439559</c:v>
                </c:pt>
                <c:pt idx="150">
                  <c:v>2.0353215136793796</c:v>
                </c:pt>
                <c:pt idx="151">
                  <c:v>2.0491825745822734</c:v>
                </c:pt>
                <c:pt idx="152">
                  <c:v>2.0626467198863367</c:v>
                </c:pt>
                <c:pt idx="153">
                  <c:v>2.0757053870152298</c:v>
                </c:pt>
                <c:pt idx="154">
                  <c:v>2.0883496144020679</c:v>
                </c:pt>
                <c:pt idx="155">
                  <c:v>2.1005699634205066</c:v>
                </c:pt>
                <c:pt idx="156">
                  <c:v>2.1123564248841653</c:v>
                </c:pt>
                <c:pt idx="157">
                  <c:v>2.1236983065105783</c:v>
                </c:pt>
                <c:pt idx="158">
                  <c:v>2.1345840967484611</c:v>
                </c:pt>
                <c:pt idx="159">
                  <c:v>2.1450012990477125</c:v>
                </c:pt>
                <c:pt idx="160">
                  <c:v>2.1549362288905725</c:v>
                </c:pt>
                <c:pt idx="161">
                  <c:v>2.1643737635289533</c:v>
                </c:pt>
                <c:pt idx="162">
                  <c:v>2.1732970311408448</c:v>
                </c:pt>
                <c:pt idx="163">
                  <c:v>2.1816870216680897</c:v>
                </c:pt>
                <c:pt idx="164">
                  <c:v>2.1895220953954793</c:v>
                </c:pt>
                <c:pt idx="165">
                  <c:v>2.1967773565754891</c:v>
                </c:pt>
                <c:pt idx="166">
                  <c:v>2.2034238468690237</c:v>
                </c:pt>
                <c:pt idx="167">
                  <c:v>2.209427495155829</c:v>
                </c:pt>
                <c:pt idx="168">
                  <c:v>2.2147477333508876</c:v>
                </c:pt>
                <c:pt idx="169">
                  <c:v>2.2193356473637973</c:v>
                </c:pt>
                <c:pt idx="170">
                  <c:v>2.2231314701794385</c:v>
                </c:pt>
                <c:pt idx="171">
                  <c:v>2.2260611265169512</c:v>
                </c:pt>
                <c:pt idx="172">
                  <c:v>2.2280313817394144</c:v>
                </c:pt>
                <c:pt idx="173">
                  <c:v>2.2289228886446391</c:v>
                </c:pt>
                <c:pt idx="174">
                  <c:v>2.2285799843998464</c:v>
                </c:pt>
                <c:pt idx="175">
                  <c:v>2.2267953111061933</c:v>
                </c:pt>
                <c:pt idx="176">
                  <c:v>2.2232859031301473</c:v>
                </c:pt>
                <c:pt idx="177">
                  <c:v>2.2176546321202726</c:v>
                </c:pt>
                <c:pt idx="178">
                  <c:v>2.2093253068126439</c:v>
                </c:pt>
                <c:pt idx="179">
                  <c:v>2.19742758508362</c:v>
                </c:pt>
                <c:pt idx="180">
                  <c:v>2.1805793100399038</c:v>
                </c:pt>
                <c:pt idx="181">
                  <c:v>2.1564396237237364</c:v>
                </c:pt>
                <c:pt idx="182">
                  <c:v>2.1206856803554199</c:v>
                </c:pt>
                <c:pt idx="183">
                  <c:v>2.0642780007249026</c:v>
                </c:pt>
                <c:pt idx="184">
                  <c:v>1.9641300196775877</c:v>
                </c:pt>
                <c:pt idx="185">
                  <c:v>1.7303945055268732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Calculation1!$AD$6:$AD$407</c:f>
              <c:numCache>
                <c:formatCode>General</c:formatCode>
                <c:ptCount val="402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2D-094A-A5CF-4B5624373E42}"/>
            </c:ext>
          </c:extLst>
        </c:ser>
        <c:ser>
          <c:idx val="3"/>
          <c:order val="3"/>
          <c:tx>
            <c:v>thetaCM(Ex4)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Calculation1!$AM$6:$AM$406</c:f>
              <c:numCache>
                <c:formatCode>General</c:formatCode>
                <c:ptCount val="401"/>
                <c:pt idx="0">
                  <c:v>#N/A</c:v>
                </c:pt>
                <c:pt idx="1">
                  <c:v>-0.31049541906582689</c:v>
                </c:pt>
                <c:pt idx="2">
                  <c:v>-0.34834389073412453</c:v>
                </c:pt>
                <c:pt idx="3">
                  <c:v>-0.3699542928857118</c:v>
                </c:pt>
                <c:pt idx="4">
                  <c:v>-0.38465672501103171</c:v>
                </c:pt>
                <c:pt idx="5">
                  <c:v>-0.39544577987703439</c:v>
                </c:pt>
                <c:pt idx="6">
                  <c:v>-0.40372189447756668</c:v>
                </c:pt>
                <c:pt idx="7">
                  <c:v>-0.41025871355518218</c:v>
                </c:pt>
                <c:pt idx="8">
                  <c:v>-0.41552797618771531</c:v>
                </c:pt>
                <c:pt idx="9">
                  <c:v>-0.41983722027456039</c:v>
                </c:pt>
                <c:pt idx="10">
                  <c:v>-0.42339700027271482</c:v>
                </c:pt>
                <c:pt idx="11">
                  <c:v>-0.42635702234890083</c:v>
                </c:pt>
                <c:pt idx="12">
                  <c:v>-0.42882699720659229</c:v>
                </c:pt>
                <c:pt idx="13">
                  <c:v>-0.43439552933883463</c:v>
                </c:pt>
                <c:pt idx="14">
                  <c:v>-0.43723503183817636</c:v>
                </c:pt>
                <c:pt idx="15">
                  <c:v>-0.43823642100255022</c:v>
                </c:pt>
                <c:pt idx="16">
                  <c:v>-0.43788235940978781</c:v>
                </c:pt>
                <c:pt idx="17">
                  <c:v>-0.43645818891821692</c:v>
                </c:pt>
                <c:pt idx="18">
                  <c:v>-0.43414399109631535</c:v>
                </c:pt>
                <c:pt idx="19">
                  <c:v>-0.43105940881533017</c:v>
                </c:pt>
                <c:pt idx="20">
                  <c:v>-0.42728733862565921</c:v>
                </c:pt>
                <c:pt idx="21">
                  <c:v>-0.42288728851588048</c:v>
                </c:pt>
                <c:pt idx="22">
                  <c:v>-0.4179033119593466</c:v>
                </c:pt>
                <c:pt idx="23">
                  <c:v>-0.41236892805694786</c:v>
                </c:pt>
                <c:pt idx="24">
                  <c:v>-0.40631028546871678</c:v>
                </c:pt>
                <c:pt idx="25">
                  <c:v>-0.39974826110864514</c:v>
                </c:pt>
                <c:pt idx="26">
                  <c:v>-0.3926998901041448</c:v>
                </c:pt>
                <c:pt idx="27">
                  <c:v>-0.38517936321481322</c:v>
                </c:pt>
                <c:pt idx="28">
                  <c:v>-0.37719873706310381</c:v>
                </c:pt>
                <c:pt idx="29">
                  <c:v>-0.36876844921891466</c:v>
                </c:pt>
                <c:pt idx="30">
                  <c:v>-0.35989769791665971</c:v>
                </c:pt>
                <c:pt idx="31">
                  <c:v>-0.35059472611665876</c:v>
                </c:pt>
                <c:pt idx="32">
                  <c:v>-0.34086703683322123</c:v>
                </c:pt>
                <c:pt idx="33">
                  <c:v>-0.33072155831926037</c:v>
                </c:pt>
                <c:pt idx="34">
                  <c:v>-0.32016477215943678</c:v>
                </c:pt>
                <c:pt idx="35">
                  <c:v>-0.30920281357614832</c:v>
                </c:pt>
                <c:pt idx="36">
                  <c:v>-0.29784155067419604</c:v>
                </c:pt>
                <c:pt idx="37">
                  <c:v>-0.28608664754880658</c:v>
                </c:pt>
                <c:pt idx="38">
                  <c:v>-0.2739436149058157</c:v>
                </c:pt>
                <c:pt idx="39">
                  <c:v>-0.261417850927322</c:v>
                </c:pt>
                <c:pt idx="40">
                  <c:v>-0.24851467445127925</c:v>
                </c:pt>
                <c:pt idx="41">
                  <c:v>-0.23523935204530744</c:v>
                </c:pt>
                <c:pt idx="42">
                  <c:v>-0.22159712019278252</c:v>
                </c:pt>
                <c:pt idx="43">
                  <c:v>-0.20759320353790314</c:v>
                </c:pt>
                <c:pt idx="44">
                  <c:v>-0.19323282993127858</c:v>
                </c:pt>
                <c:pt idx="45">
                  <c:v>-0.1785212428611663</c:v>
                </c:pt>
                <c:pt idx="46">
                  <c:v>-0.16346371173526447</c:v>
                </c:pt>
                <c:pt idx="47">
                  <c:v>-0.14806554038487313</c:v>
                </c:pt>
                <c:pt idx="48">
                  <c:v>-0.13233207409062081</c:v>
                </c:pt>
                <c:pt idx="49">
                  <c:v>-0.11626870537195025</c:v>
                </c:pt>
                <c:pt idx="50">
                  <c:v>-9.9880878737505646E-2</c:v>
                </c:pt>
                <c:pt idx="51">
                  <c:v>-8.3174094557746339E-2</c:v>
                </c:pt>
                <c:pt idx="52">
                  <c:v>-6.615391219248766E-2</c:v>
                </c:pt>
                <c:pt idx="53">
                  <c:v>-4.8825952483043028E-2</c:v>
                </c:pt>
                <c:pt idx="54">
                  <c:v>-3.1195899700045812E-2</c:v>
                </c:pt>
                <c:pt idx="55">
                  <c:v>-1.326950302292558E-2</c:v>
                </c:pt>
                <c:pt idx="56">
                  <c:v>4.9474223853132422E-3</c:v>
                </c:pt>
                <c:pt idx="57">
                  <c:v>2.3448994654457253E-2</c:v>
                </c:pt>
                <c:pt idx="58">
                  <c:v>4.222926478935566E-2</c:v>
                </c:pt>
                <c:pt idx="59">
                  <c:v>6.1282216519729218E-2</c:v>
                </c:pt>
                <c:pt idx="60">
                  <c:v>8.060176638484319E-2</c:v>
                </c:pt>
                <c:pt idx="61">
                  <c:v>0.10018176402512248</c:v>
                </c:pt>
                <c:pt idx="62">
                  <c:v>0.12001599265674676</c:v>
                </c:pt>
                <c:pt idx="63">
                  <c:v>0.14009816970859362</c:v>
                </c:pt>
                <c:pt idx="64">
                  <c:v>0.16042194760369494</c:v>
                </c:pt>
                <c:pt idx="65">
                  <c:v>0.18098091466973015</c:v>
                </c:pt>
                <c:pt idx="66">
                  <c:v>0.20176859616508142</c:v>
                </c:pt>
                <c:pt idx="67">
                  <c:v>0.22277845540867083</c:v>
                </c:pt>
                <c:pt idx="68">
                  <c:v>0.2440038950032406</c:v>
                </c:pt>
                <c:pt idx="69">
                  <c:v>0.26543825814297239</c:v>
                </c:pt>
                <c:pt idx="70">
                  <c:v>0.2870748299973922</c:v>
                </c:pt>
                <c:pt idx="71">
                  <c:v>0.30890683916440853</c:v>
                </c:pt>
                <c:pt idx="72">
                  <c:v>0.33092745918610955</c:v>
                </c:pt>
                <c:pt idx="73">
                  <c:v>0.35312981012160705</c:v>
                </c:pt>
                <c:pt idx="74">
                  <c:v>0.37550696017179264</c:v>
                </c:pt>
                <c:pt idx="75">
                  <c:v>0.39805192735136447</c:v>
                </c:pt>
                <c:pt idx="76">
                  <c:v>0.42075768120390661</c:v>
                </c:pt>
                <c:pt idx="77">
                  <c:v>0.44361714455618811</c:v>
                </c:pt>
                <c:pt idx="78">
                  <c:v>0.46662319530814023</c:v>
                </c:pt>
                <c:pt idx="79">
                  <c:v>0.48976866825527615</c:v>
                </c:pt>
                <c:pt idx="80">
                  <c:v>0.51304635694053435</c:v>
                </c:pt>
                <c:pt idx="81">
                  <c:v>0.5364490155327406</c:v>
                </c:pt>
                <c:pt idx="82">
                  <c:v>0.5599693607290599</c:v>
                </c:pt>
                <c:pt idx="83">
                  <c:v>0.58360007367895572</c:v>
                </c:pt>
                <c:pt idx="84">
                  <c:v>0.60733380192731168</c:v>
                </c:pt>
                <c:pt idx="85">
                  <c:v>0.63116316137446293</c:v>
                </c:pt>
                <c:pt idx="86">
                  <c:v>0.65508073825099988</c:v>
                </c:pt>
                <c:pt idx="87">
                  <c:v>0.67907909110525233</c:v>
                </c:pt>
                <c:pt idx="88">
                  <c:v>0.70315075280144534</c:v>
                </c:pt>
                <c:pt idx="89">
                  <c:v>0.72728823252655439</c:v>
                </c:pt>
                <c:pt idx="90">
                  <c:v>0.75148401780391605</c:v>
                </c:pt>
                <c:pt idx="91">
                  <c:v>0.77573057651168331</c:v>
                </c:pt>
                <c:pt idx="92">
                  <c:v>0.80002035890421908</c:v>
                </c:pt>
                <c:pt idx="93">
                  <c:v>0.82434579963451737</c:v>
                </c:pt>
                <c:pt idx="94">
                  <c:v>0.8486993197757382</c:v>
                </c:pt>
                <c:pt idx="95">
                  <c:v>0.87307332883991517</c:v>
                </c:pt>
                <c:pt idx="96">
                  <c:v>0.89746022679186321</c:v>
                </c:pt>
                <c:pt idx="97">
                  <c:v>0.92185240605627372</c:v>
                </c:pt>
                <c:pt idx="98">
                  <c:v>0.94624225351592728</c:v>
                </c:pt>
                <c:pt idx="99">
                  <c:v>0.97062215249888373</c:v>
                </c:pt>
                <c:pt idx="100">
                  <c:v>0.99498448475244428</c:v>
                </c:pt>
                <c:pt idx="101">
                  <c:v>1.0193216324015706</c:v>
                </c:pt>
                <c:pt idx="102">
                  <c:v>1.0436259798893543</c:v>
                </c:pt>
                <c:pt idx="103">
                  <c:v>1.0678899158970034</c:v>
                </c:pt>
                <c:pt idx="104">
                  <c:v>1.0921058352406752</c:v>
                </c:pt>
                <c:pt idx="105">
                  <c:v>1.1162661407423151</c:v>
                </c:pt>
                <c:pt idx="106">
                  <c:v>1.1403632450715151</c:v>
                </c:pt>
                <c:pt idx="107">
                  <c:v>1.1643895725551643</c:v>
                </c:pt>
                <c:pt idx="108">
                  <c:v>1.1883375609514764</c:v>
                </c:pt>
                <c:pt idx="109">
                  <c:v>1.2121996631846876</c:v>
                </c:pt>
                <c:pt idx="110">
                  <c:v>1.235968349036471</c:v>
                </c:pt>
                <c:pt idx="111">
                  <c:v>1.259636106789755</c:v>
                </c:pt>
                <c:pt idx="112">
                  <c:v>1.2831954448202914</c:v>
                </c:pt>
                <c:pt idx="113">
                  <c:v>1.3066388931309108</c:v>
                </c:pt>
                <c:pt idx="114">
                  <c:v>1.3299590048229237</c:v>
                </c:pt>
                <c:pt idx="115">
                  <c:v>1.3531483574986229</c:v>
                </c:pt>
                <c:pt idx="116">
                  <c:v>1.3761995545882497</c:v>
                </c:pt>
                <c:pt idx="117">
                  <c:v>1.3991052265941131</c:v>
                </c:pt>
                <c:pt idx="118">
                  <c:v>1.4218580322438115</c:v>
                </c:pt>
                <c:pt idx="119">
                  <c:v>1.4444506595436388</c:v>
                </c:pt>
                <c:pt idx="120">
                  <c:v>1.4668758267222937</c:v>
                </c:pt>
                <c:pt idx="121">
                  <c:v>1.4891262830539034</c:v>
                </c:pt>
                <c:pt idx="122">
                  <c:v>1.5111948095481178</c:v>
                </c:pt>
                <c:pt idx="123">
                  <c:v>1.5330742194935809</c:v>
                </c:pt>
                <c:pt idx="124">
                  <c:v>1.5547573588394654</c:v>
                </c:pt>
                <c:pt idx="125">
                  <c:v>1.5762371063978451</c:v>
                </c:pt>
                <c:pt idx="126">
                  <c:v>1.5975063738475379</c:v>
                </c:pt>
                <c:pt idx="127">
                  <c:v>1.6185581055175491</c:v>
                </c:pt>
                <c:pt idx="128">
                  <c:v>1.6393852779253839</c:v>
                </c:pt>
                <c:pt idx="129">
                  <c:v>1.6599808990421749</c:v>
                </c:pt>
                <c:pt idx="130">
                  <c:v>1.6803380072527268</c:v>
                </c:pt>
                <c:pt idx="131">
                  <c:v>1.7004496699741152</c:v>
                </c:pt>
                <c:pt idx="132">
                  <c:v>1.720308981891302</c:v>
                </c:pt>
                <c:pt idx="133">
                  <c:v>1.7399090627621234</c:v>
                </c:pt>
                <c:pt idx="134">
                  <c:v>1.7592430547369622</c:v>
                </c:pt>
                <c:pt idx="135">
                  <c:v>1.7783041191300497</c:v>
                </c:pt>
                <c:pt idx="136">
                  <c:v>1.7970854325695695</c:v>
                </c:pt>
                <c:pt idx="137">
                  <c:v>1.8155801824421498</c:v>
                </c:pt>
                <c:pt idx="138">
                  <c:v>1.8337815615336484</c:v>
                </c:pt>
                <c:pt idx="139">
                  <c:v>1.8516827617518661</c:v>
                </c:pt>
                <c:pt idx="140">
                  <c:v>1.8692769667974276</c:v>
                </c:pt>
                <c:pt idx="141">
                  <c:v>1.8865573436258747</c:v>
                </c:pt>
                <c:pt idx="142">
                  <c:v>1.9035170325161967</c:v>
                </c:pt>
                <c:pt idx="143">
                  <c:v>1.9201491355274576</c:v>
                </c:pt>
                <c:pt idx="144">
                  <c:v>1.9364467030846075</c:v>
                </c:pt>
                <c:pt idx="145">
                  <c:v>1.9524027183852843</c:v>
                </c:pt>
                <c:pt idx="146">
                  <c:v>1.968010079259247</c:v>
                </c:pt>
                <c:pt idx="147">
                  <c:v>1.9832615770384108</c:v>
                </c:pt>
                <c:pt idx="148">
                  <c:v>1.9981498719047008</c:v>
                </c:pt>
                <c:pt idx="149">
                  <c:v>2.0126674640706428</c:v>
                </c:pt>
                <c:pt idx="150">
                  <c:v>2.0268066600079533</c:v>
                </c:pt>
                <c:pt idx="151">
                  <c:v>2.0405595327647146</c:v>
                </c:pt>
                <c:pt idx="152">
                  <c:v>2.0539178751919924</c:v>
                </c:pt>
                <c:pt idx="153">
                  <c:v>2.0668731446227255</c:v>
                </c:pt>
                <c:pt idx="154">
                  <c:v>2.0794163971916033</c:v>
                </c:pt>
                <c:pt idx="155">
                  <c:v>2.091538209530639</c:v>
                </c:pt>
                <c:pt idx="156">
                  <c:v>2.1032285849888948</c:v>
                </c:pt>
                <c:pt idx="157">
                  <c:v>2.1144768407619967</c:v>
                </c:pt>
                <c:pt idx="158">
                  <c:v>2.1252714713167187</c:v>
                </c:pt>
                <c:pt idx="159">
                  <c:v>2.1355999821725886</c:v>
                </c:pt>
                <c:pt idx="160">
                  <c:v>2.145448686336175</c:v>
                </c:pt>
                <c:pt idx="161">
                  <c:v>2.1548024533031347</c:v>
                </c:pt>
                <c:pt idx="162">
                  <c:v>2.1636443973011428</c:v>
                </c:pt>
                <c:pt idx="163">
                  <c:v>2.1719554869825686</c:v>
                </c:pt>
                <c:pt idx="164">
                  <c:v>2.1797140525542678</c:v>
                </c:pt>
                <c:pt idx="165">
                  <c:v>2.1868951575489133</c:v>
                </c:pt>
                <c:pt idx="166">
                  <c:v>2.1934697898689253</c:v>
                </c:pt>
                <c:pt idx="167">
                  <c:v>2.199403808459337</c:v>
                </c:pt>
                <c:pt idx="168">
                  <c:v>2.2046565549619479</c:v>
                </c:pt>
                <c:pt idx="169">
                  <c:v>2.2091789990714732</c:v>
                </c:pt>
                <c:pt idx="170">
                  <c:v>2.2129112239494737</c:v>
                </c:pt>
                <c:pt idx="171">
                  <c:v>2.2157789602010904</c:v>
                </c:pt>
                <c:pt idx="172">
                  <c:v>2.2176887195940349</c:v>
                </c:pt>
                <c:pt idx="173">
                  <c:v>2.218520819741868</c:v>
                </c:pt>
                <c:pt idx="174">
                  <c:v>2.2181191480013847</c:v>
                </c:pt>
                <c:pt idx="175">
                  <c:v>2.216275731130414</c:v>
                </c:pt>
                <c:pt idx="176">
                  <c:v>2.2127067413113708</c:v>
                </c:pt>
                <c:pt idx="177">
                  <c:v>2.2070138056450483</c:v>
                </c:pt>
                <c:pt idx="178">
                  <c:v>2.1986188681112631</c:v>
                </c:pt>
                <c:pt idx="179">
                  <c:v>2.186648656744</c:v>
                </c:pt>
                <c:pt idx="180">
                  <c:v>2.1697161175771993</c:v>
                </c:pt>
                <c:pt idx="181">
                  <c:v>2.1454714942534223</c:v>
                </c:pt>
                <c:pt idx="182">
                  <c:v>2.1095737342049121</c:v>
                </c:pt>
                <c:pt idx="183">
                  <c:v>2.0529386650009984</c:v>
                </c:pt>
                <c:pt idx="184">
                  <c:v>1.9523287762492769</c:v>
                </c:pt>
                <c:pt idx="185">
                  <c:v>1.7167877383132977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Calculation1!$AD$6:$AD$406</c:f>
              <c:numCache>
                <c:formatCode>General</c:formatCode>
                <c:ptCount val="401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2D-094A-A5CF-4B5624373E42}"/>
            </c:ext>
          </c:extLst>
        </c:ser>
        <c:ser>
          <c:idx val="4"/>
          <c:order val="4"/>
          <c:tx>
            <c:v>thetaCM(Ex5)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Calculation1!$AO$6:$AO$406</c:f>
              <c:numCache>
                <c:formatCode>General</c:formatCode>
                <c:ptCount val="401"/>
                <c:pt idx="0">
                  <c:v>#N/A</c:v>
                </c:pt>
                <c:pt idx="1">
                  <c:v>-0.2697340079360116</c:v>
                </c:pt>
                <c:pt idx="2">
                  <c:v>-0.30861656584043995</c:v>
                </c:pt>
                <c:pt idx="3">
                  <c:v>-0.32958445812642945</c:v>
                </c:pt>
                <c:pt idx="4">
                  <c:v>-0.34363298038333651</c:v>
                </c:pt>
                <c:pt idx="5">
                  <c:v>-0.3538670493435917</c:v>
                </c:pt>
                <c:pt idx="6">
                  <c:v>-0.36168296640850689</c:v>
                </c:pt>
                <c:pt idx="7">
                  <c:v>-0.36783735528197065</c:v>
                </c:pt>
                <c:pt idx="8">
                  <c:v>-0.37278637159255218</c:v>
                </c:pt>
                <c:pt idx="9">
                  <c:v>-0.37682520924674939</c:v>
                </c:pt>
                <c:pt idx="10">
                  <c:v>-0.38015493949924439</c:v>
                </c:pt>
                <c:pt idx="11">
                  <c:v>-0.38291799424070699</c:v>
                </c:pt>
                <c:pt idx="12">
                  <c:v>-0.3852184604129873</c:v>
                </c:pt>
                <c:pt idx="13">
                  <c:v>-0.39037437971821548</c:v>
                </c:pt>
                <c:pt idx="14">
                  <c:v>-0.39295629323559755</c:v>
                </c:pt>
                <c:pt idx="15">
                  <c:v>-0.39380270442111442</c:v>
                </c:pt>
                <c:pt idx="16">
                  <c:v>-0.39336696775172569</c:v>
                </c:pt>
                <c:pt idx="17">
                  <c:v>-0.39191677375849121</c:v>
                </c:pt>
                <c:pt idx="18">
                  <c:v>-0.38962093674004317</c:v>
                </c:pt>
                <c:pt idx="19">
                  <c:v>-0.38659156325600952</c:v>
                </c:pt>
                <c:pt idx="20">
                  <c:v>-0.38290631100802874</c:v>
                </c:pt>
                <c:pt idx="21">
                  <c:v>-0.3786209258051228</c:v>
                </c:pt>
                <c:pt idx="22">
                  <c:v>-0.37377668251334806</c:v>
                </c:pt>
                <c:pt idx="23">
                  <c:v>-0.36840499676037414</c:v>
                </c:pt>
                <c:pt idx="24">
                  <c:v>-0.36253038918096969</c:v>
                </c:pt>
                <c:pt idx="25">
                  <c:v>-0.35617245094026612</c:v>
                </c:pt>
                <c:pt idx="26">
                  <c:v>-0.34934718255594815</c:v>
                </c:pt>
                <c:pt idx="27">
                  <c:v>-0.3420679275142493</c:v>
                </c:pt>
                <c:pt idx="28">
                  <c:v>-0.33434603692718035</c:v>
                </c:pt>
                <c:pt idx="29">
                  <c:v>-0.32619135147626988</c:v>
                </c:pt>
                <c:pt idx="30">
                  <c:v>-0.31761255663960891</c:v>
                </c:pt>
                <c:pt idx="31">
                  <c:v>-0.30861744839220245</c:v>
                </c:pt>
                <c:pt idx="32">
                  <c:v>-0.29921313458677945</c:v>
                </c:pt>
                <c:pt idx="33">
                  <c:v>-0.28940618941723761</c:v>
                </c:pt>
                <c:pt idx="34">
                  <c:v>-0.27920277318084374</c:v>
                </c:pt>
                <c:pt idx="35">
                  <c:v>-0.2686087260463747</c:v>
                </c:pt>
                <c:pt idx="36">
                  <c:v>-0.25762964212158418</c:v>
                </c:pt>
                <c:pt idx="37">
                  <c:v>-0.24627092842751572</c:v>
                </c:pt>
                <c:pt idx="38">
                  <c:v>-0.2345378521931395</c:v>
                </c:pt>
                <c:pt idx="39">
                  <c:v>-0.22243557902711442</c:v>
                </c:pt>
                <c:pt idx="40">
                  <c:v>-0.20996920390140872</c:v>
                </c:pt>
                <c:pt idx="41">
                  <c:v>-0.1971437764247925</c:v>
                </c:pt>
                <c:pt idx="42">
                  <c:v>-0.18396432154536163</c:v>
                </c:pt>
                <c:pt idx="43">
                  <c:v>-0.17043585656741556</c:v>
                </c:pt>
                <c:pt idx="44">
                  <c:v>-0.15656340517612902</c:v>
                </c:pt>
                <c:pt idx="45">
                  <c:v>-0.14235200901716166</c:v>
                </c:pt>
                <c:pt idx="46">
                  <c:v>-0.12780673726591571</c:v>
                </c:pt>
                <c:pt idx="47">
                  <c:v>-0.11293269453409416</c:v>
                </c:pt>
                <c:pt idx="48">
                  <c:v>-9.7735027393310261E-2</c:v>
                </c:pt>
                <c:pt idx="49">
                  <c:v>-8.2218929742191235E-2</c:v>
                </c:pt>
                <c:pt idx="50">
                  <c:v>-6.6389647201297364E-2</c:v>
                </c:pt>
                <c:pt idx="51">
                  <c:v>-5.0252480686692302E-2</c:v>
                </c:pt>
                <c:pt idx="52">
                  <c:v>-3.3812789286229862E-2</c:v>
                </c:pt>
                <c:pt idx="53">
                  <c:v>-1.7075992541101277E-2</c:v>
                </c:pt>
                <c:pt idx="54">
                  <c:v>-4.7572217800192186E-5</c:v>
                </c:pt>
                <c:pt idx="55">
                  <c:v>1.7266926358459507E-2</c:v>
                </c:pt>
                <c:pt idx="56">
                  <c:v>3.486189334935693E-2</c:v>
                </c:pt>
                <c:pt idx="57">
                  <c:v>5.2731653778032322E-2</c:v>
                </c:pt>
                <c:pt idx="58">
                  <c:v>7.0870467190304903E-2</c:v>
                </c:pt>
                <c:pt idx="59">
                  <c:v>8.9272527566656226E-2</c:v>
                </c:pt>
                <c:pt idx="60">
                  <c:v>0.10793196345441822</c:v>
                </c:pt>
                <c:pt idx="61">
                  <c:v>0.12684283829404672</c:v>
                </c:pt>
                <c:pt idx="62">
                  <c:v>0.14599915091706081</c:v>
                </c:pt>
                <c:pt idx="63">
                  <c:v>0.16539483619634207</c:v>
                </c:pt>
                <c:pt idx="64">
                  <c:v>0.18502376583209931</c:v>
                </c:pt>
                <c:pt idx="65">
                  <c:v>0.20487974925901084</c:v>
                </c:pt>
                <c:pt idx="66">
                  <c:v>0.22495653466192458</c:v>
                </c:pt>
                <c:pt idx="67">
                  <c:v>0.24524781008907956</c:v>
                </c:pt>
                <c:pt idx="68">
                  <c:v>0.26574720465316043</c:v>
                </c:pt>
                <c:pt idx="69">
                  <c:v>0.28644828981164816</c:v>
                </c:pt>
                <c:pt idx="70">
                  <c:v>0.30734458071891085</c:v>
                </c:pt>
                <c:pt idx="71">
                  <c:v>0.32842953764332333</c:v>
                </c:pt>
                <c:pt idx="72">
                  <c:v>0.34969656744342503</c:v>
                </c:pt>
                <c:pt idx="73">
                  <c:v>0.37113902509774782</c:v>
                </c:pt>
                <c:pt idx="74">
                  <c:v>0.39275021528348314</c:v>
                </c:pt>
                <c:pt idx="75">
                  <c:v>0.41452339399961657</c:v>
                </c:pt>
                <c:pt idx="76">
                  <c:v>0.43645177023055348</c:v>
                </c:pt>
                <c:pt idx="77">
                  <c:v>0.45852850764661635</c:v>
                </c:pt>
                <c:pt idx="78">
                  <c:v>0.48074672633807003</c:v>
                </c:pt>
                <c:pt idx="79">
                  <c:v>0.50309950457960917</c:v>
                </c:pt>
                <c:pt idx="80">
                  <c:v>0.52557988062244732</c:v>
                </c:pt>
                <c:pt idx="81">
                  <c:v>0.54818085451134679</c:v>
                </c:pt>
                <c:pt idx="82">
                  <c:v>0.57089538992408417</c:v>
                </c:pt>
                <c:pt idx="83">
                  <c:v>0.59371641603099157</c:v>
                </c:pt>
                <c:pt idx="84">
                  <c:v>0.61663682937233089</c:v>
                </c:pt>
                <c:pt idx="85">
                  <c:v>0.63964949575134633</c:v>
                </c:pt>
                <c:pt idx="86">
                  <c:v>0.66274725214094909</c:v>
                </c:pt>
                <c:pt idx="87">
                  <c:v>0.6859229086020191</c:v>
                </c:pt>
                <c:pt idx="88">
                  <c:v>0.70916925021139543</c:v>
                </c:pt>
                <c:pt idx="89">
                  <c:v>0.73247903899764488</c:v>
                </c:pt>
                <c:pt idx="90">
                  <c:v>0.75584501588273467</c:v>
                </c:pt>
                <c:pt idx="91">
                  <c:v>0.77925990262775247</c:v>
                </c:pt>
                <c:pt idx="92">
                  <c:v>0.80271640378082032</c:v>
                </c:pt>
                <c:pt idx="93">
                  <c:v>0.82620720862534458</c:v>
                </c:pt>
                <c:pt idx="94">
                  <c:v>0.84972499312673067</c:v>
                </c:pt>
                <c:pt idx="95">
                  <c:v>0.87326242187566172</c:v>
                </c:pt>
                <c:pt idx="96">
                  <c:v>0.89681215002601178</c:v>
                </c:pt>
                <c:pt idx="97">
                  <c:v>0.92036682522540736</c:v>
                </c:pt>
                <c:pt idx="98">
                  <c:v>0.94391908953640924</c:v>
                </c:pt>
                <c:pt idx="99">
                  <c:v>0.96746158134619131</c:v>
                </c:pt>
                <c:pt idx="100">
                  <c:v>0.99098693726254627</c:v>
                </c:pt>
                <c:pt idx="101">
                  <c:v>1.0144877939939165</c:v>
                </c:pt>
                <c:pt idx="102">
                  <c:v>1.0379567902110696</c:v>
                </c:pt>
                <c:pt idx="103">
                  <c:v>1.0613865683878958</c:v>
                </c:pt>
                <c:pt idx="104">
                  <c:v>1.0847697766186697</c:v>
                </c:pt>
                <c:pt idx="105">
                  <c:v>1.1080990704089473</c:v>
                </c:pt>
                <c:pt idx="106">
                  <c:v>1.1313671144371149</c:v>
                </c:pt>
                <c:pt idx="107">
                  <c:v>1.154566584283363</c:v>
                </c:pt>
                <c:pt idx="108">
                  <c:v>1.1776901681226681</c:v>
                </c:pt>
                <c:pt idx="109">
                  <c:v>1.2007305683780745</c:v>
                </c:pt>
                <c:pt idx="110">
                  <c:v>1.2236805033302949</c:v>
                </c:pt>
                <c:pt idx="111">
                  <c:v>1.2465327086793168</c:v>
                </c:pt>
                <c:pt idx="112">
                  <c:v>1.2692799390533325</c:v>
                </c:pt>
                <c:pt idx="113">
                  <c:v>1.2919149694598888</c:v>
                </c:pt>
                <c:pt idx="114">
                  <c:v>1.3144305966737011</c:v>
                </c:pt>
                <c:pt idx="115">
                  <c:v>1.3368196405550212</c:v>
                </c:pt>
                <c:pt idx="116">
                  <c:v>1.3590749452918829</c:v>
                </c:pt>
                <c:pt idx="117">
                  <c:v>1.3811893805588498</c:v>
                </c:pt>
                <c:pt idx="118">
                  <c:v>1.4031558425841331</c:v>
                </c:pt>
                <c:pt idx="119">
                  <c:v>1.4249672551160861</c:v>
                </c:pt>
                <c:pt idx="120">
                  <c:v>1.4466165702790925</c:v>
                </c:pt>
                <c:pt idx="121">
                  <c:v>1.4680967693077367</c:v>
                </c:pt>
                <c:pt idx="122">
                  <c:v>1.489400863146892</c:v>
                </c:pt>
                <c:pt idx="123">
                  <c:v>1.5105218929038708</c:v>
                </c:pt>
                <c:pt idx="124">
                  <c:v>1.5314529301371484</c:v>
                </c:pt>
                <c:pt idx="125">
                  <c:v>1.5521870769642365</c:v>
                </c:pt>
                <c:pt idx="126">
                  <c:v>1.5727174659691041</c:v>
                </c:pt>
                <c:pt idx="127">
                  <c:v>1.5930372598870042</c:v>
                </c:pt>
                <c:pt idx="128">
                  <c:v>1.613139651041678</c:v>
                </c:pt>
                <c:pt idx="129">
                  <c:v>1.6330178605065138</c:v>
                </c:pt>
                <c:pt idx="130">
                  <c:v>1.6526651369573737</c:v>
                </c:pt>
                <c:pt idx="131">
                  <c:v>1.672074755180242</c:v>
                </c:pt>
                <c:pt idx="132">
                  <c:v>1.691240014191618</c:v>
                </c:pt>
                <c:pt idx="133">
                  <c:v>1.7101542349233956</c:v>
                </c:pt>
                <c:pt idx="134">
                  <c:v>1.7288107574168006</c:v>
                </c:pt>
                <c:pt idx="135">
                  <c:v>1.7472029374615035</c:v>
                </c:pt>
                <c:pt idx="136">
                  <c:v>1.765324142606097</c:v>
                </c:pt>
                <c:pt idx="137">
                  <c:v>1.7831677474543917</c:v>
                </c:pt>
                <c:pt idx="138">
                  <c:v>1.8007271281481021</c:v>
                </c:pt>
                <c:pt idx="139">
                  <c:v>1.8179956559200074</c:v>
                </c:pt>
                <c:pt idx="140">
                  <c:v>1.8349666895819976</c:v>
                </c:pt>
                <c:pt idx="141">
                  <c:v>1.8516335667888988</c:v>
                </c:pt>
                <c:pt idx="142">
                  <c:v>1.8679895938907733</c:v>
                </c:pt>
                <c:pt idx="143">
                  <c:v>1.8840280341523246</c:v>
                </c:pt>
                <c:pt idx="144">
                  <c:v>1.8997420940769421</c:v>
                </c:pt>
                <c:pt idx="145">
                  <c:v>1.9151249075228962</c:v>
                </c:pt>
                <c:pt idx="146">
                  <c:v>1.9301695172382258</c:v>
                </c:pt>
                <c:pt idx="147">
                  <c:v>1.9448688533661194</c:v>
                </c:pt>
                <c:pt idx="148">
                  <c:v>1.9592157083805724</c:v>
                </c:pt>
                <c:pt idx="149">
                  <c:v>1.9732027077982066</c:v>
                </c:pt>
                <c:pt idx="150">
                  <c:v>1.9868222758705085</c:v>
                </c:pt>
                <c:pt idx="151">
                  <c:v>2.0000665952835583</c:v>
                </c:pt>
                <c:pt idx="152">
                  <c:v>2.0129275596694929</c:v>
                </c:pt>
                <c:pt idx="153">
                  <c:v>2.0253967174518985</c:v>
                </c:pt>
                <c:pt idx="154">
                  <c:v>2.037465205188159</c:v>
                </c:pt>
                <c:pt idx="155">
                  <c:v>2.0491236681112315</c:v>
                </c:pt>
                <c:pt idx="156">
                  <c:v>2.0603621649785553</c:v>
                </c:pt>
                <c:pt idx="157">
                  <c:v>2.0711700535619655</c:v>
                </c:pt>
                <c:pt idx="158">
                  <c:v>2.0815358520974439</c:v>
                </c:pt>
                <c:pt idx="159">
                  <c:v>2.0914470706708919</c:v>
                </c:pt>
                <c:pt idx="160">
                  <c:v>2.1008900047236905</c:v>
                </c:pt>
                <c:pt idx="161">
                  <c:v>2.109849480445992</c:v>
                </c:pt>
                <c:pt idx="162">
                  <c:v>2.1183085385352727</c:v>
                </c:pt>
                <c:pt idx="163">
                  <c:v>2.1262480382663105</c:v>
                </c:pt>
                <c:pt idx="164">
                  <c:v>2.1336461575029015</c:v>
                </c:pt>
                <c:pt idx="165">
                  <c:v>2.1404777553643499</c:v>
                </c:pt>
                <c:pt idx="166">
                  <c:v>2.1467135514920921</c:v>
                </c:pt>
                <c:pt idx="167">
                  <c:v>2.1523190573015416</c:v>
                </c:pt>
                <c:pt idx="168">
                  <c:v>2.1572531671728923</c:v>
                </c:pt>
                <c:pt idx="169">
                  <c:v>2.1614662762506653</c:v>
                </c:pt>
                <c:pt idx="170">
                  <c:v>2.1648977281392225</c:v>
                </c:pt>
                <c:pt idx="171">
                  <c:v>2.1674722963038642</c:v>
                </c:pt>
                <c:pt idx="172">
                  <c:v>2.169095242989258</c:v>
                </c:pt>
                <c:pt idx="173">
                  <c:v>2.1696452349824318</c:v>
                </c:pt>
                <c:pt idx="174">
                  <c:v>2.1689639446337203</c:v>
                </c:pt>
                <c:pt idx="175">
                  <c:v>2.166840368342978</c:v>
                </c:pt>
                <c:pt idx="176">
                  <c:v>2.1629864310313249</c:v>
                </c:pt>
                <c:pt idx="177">
                  <c:v>2.1569976255473358</c:v>
                </c:pt>
                <c:pt idx="178">
                  <c:v>2.1482866968883285</c:v>
                </c:pt>
                <c:pt idx="179">
                  <c:v>2.1359659023410624</c:v>
                </c:pt>
                <c:pt idx="180">
                  <c:v>2.1186239589150229</c:v>
                </c:pt>
                <c:pt idx="181">
                  <c:v>2.0938669733956869</c:v>
                </c:pt>
                <c:pt idx="182">
                  <c:v>2.0572632419952521</c:v>
                </c:pt>
                <c:pt idx="183">
                  <c:v>1.9995046678670281</c:v>
                </c:pt>
                <c:pt idx="184">
                  <c:v>1.8965880963028059</c:v>
                </c:pt>
                <c:pt idx="185">
                  <c:v>1.6516815742430633</c:v>
                </c:pt>
                <c:pt idx="186">
                  <c:v>#N/A</c:v>
                </c:pt>
              </c:numCache>
            </c:numRef>
          </c:xVal>
          <c:yVal>
            <c:numRef>
              <c:f>Calculation1!$AD$6:$AD$406</c:f>
              <c:numCache>
                <c:formatCode>General</c:formatCode>
                <c:ptCount val="401"/>
                <c:pt idx="0">
                  <c:v>1.3543741254519881</c:v>
                </c:pt>
                <c:pt idx="1">
                  <c:v>1.6581762816643224</c:v>
                </c:pt>
                <c:pt idx="2">
                  <c:v>1.9619784378766567</c:v>
                </c:pt>
                <c:pt idx="3">
                  <c:v>2.2657805940889908</c:v>
                </c:pt>
                <c:pt idx="4">
                  <c:v>2.5695827503013251</c:v>
                </c:pt>
                <c:pt idx="5">
                  <c:v>2.8733849065136594</c:v>
                </c:pt>
                <c:pt idx="6">
                  <c:v>3.1771870627259937</c:v>
                </c:pt>
                <c:pt idx="7">
                  <c:v>3.480989218938328</c:v>
                </c:pt>
                <c:pt idx="8">
                  <c:v>3.7847913751506623</c:v>
                </c:pt>
                <c:pt idx="9">
                  <c:v>4.0885935313629966</c:v>
                </c:pt>
                <c:pt idx="10">
                  <c:v>4.3923956875753305</c:v>
                </c:pt>
                <c:pt idx="11">
                  <c:v>4.6961978437876652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2D-094A-A5CF-4B562437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207519"/>
        <c:axId val="1794209151"/>
      </c:scatterChart>
      <c:valAx>
        <c:axId val="179420751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9151"/>
        <c:crosses val="autoZero"/>
        <c:crossBetween val="midCat"/>
        <c:majorUnit val="0.2"/>
      </c:valAx>
      <c:valAx>
        <c:axId val="1794209151"/>
        <c:scaling>
          <c:orientation val="minMax"/>
          <c:max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thetaCM</a:t>
                </a:r>
                <a:r>
                  <a:rPr lang="en-GB" sz="1400" baseline="0"/>
                  <a:t> [deg]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751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Calculation2!$E$10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6997375328083988"/>
          <c:y val="0.12266383555988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0.12202270574166395"/>
          <c:y val="7.0280112044817947E-2"/>
          <c:w val="0.84305290241086728"/>
          <c:h val="0.798492247292617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Calculation2!$AF$5</c:f>
              <c:strCache>
                <c:ptCount val="1"/>
                <c:pt idx="0">
                  <c:v>z(Ex1)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Calculation2!$AF$6:$AF$192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Calculation2!$AE$6:$AE$192</c:f>
              <c:numCache>
                <c:formatCode>General</c:formatCode>
                <c:ptCount val="187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  <c:pt idx="184">
                  <c:v>45.319518853408368</c:v>
                </c:pt>
                <c:pt idx="185">
                  <c:v>45.336264450028821</c:v>
                </c:pt>
                <c:pt idx="186">
                  <c:v>45.346313848784618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0E-484D-94E4-BA2F56912312}"/>
            </c:ext>
          </c:extLst>
        </c:ser>
        <c:ser>
          <c:idx val="1"/>
          <c:order val="1"/>
          <c:tx>
            <c:strRef>
              <c:f>Calculation2!$AG$5</c:f>
              <c:strCache>
                <c:ptCount val="1"/>
                <c:pt idx="0">
                  <c:v>z0(Ex1)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Calculation2!$AE$6:$AE$192</c:f>
              <c:numCache>
                <c:formatCode>General</c:formatCode>
                <c:ptCount val="187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  <c:pt idx="184">
                  <c:v>45.319518853408368</c:v>
                </c:pt>
                <c:pt idx="185">
                  <c:v>45.336264450028821</c:v>
                </c:pt>
                <c:pt idx="186">
                  <c:v>45.346313848784618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0E-484D-94E4-BA2F56912312}"/>
            </c:ext>
          </c:extLst>
        </c:ser>
        <c:ser>
          <c:idx val="2"/>
          <c:order val="2"/>
          <c:tx>
            <c:strRef>
              <c:f>Calculation2!$AI$5</c:f>
              <c:strCache>
                <c:ptCount val="1"/>
                <c:pt idx="0">
                  <c:v>z(Ex2)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-0.2550569039136123</c:v>
                </c:pt>
                <c:pt idx="2">
                  <c:v>-0.2798686645042347</c:v>
                </c:pt>
                <c:pt idx="3">
                  <c:v>-0.29506424986532193</c:v>
                </c:pt>
                <c:pt idx="4">
                  <c:v>-0.30567734624069315</c:v>
                </c:pt>
                <c:pt idx="5">
                  <c:v>-0.313574797188645</c:v>
                </c:pt>
                <c:pt idx="6">
                  <c:v>-0.31968087236419213</c:v>
                </c:pt>
                <c:pt idx="7">
                  <c:v>-0.3245232201742817</c:v>
                </c:pt>
                <c:pt idx="8">
                  <c:v>-0.32843078827482164</c:v>
                </c:pt>
                <c:pt idx="9">
                  <c:v>-0.33162155145963051</c:v>
                </c:pt>
                <c:pt idx="10">
                  <c:v>-0.33424665061314862</c:v>
                </c:pt>
                <c:pt idx="11">
                  <c:v>-0.33641465542634108</c:v>
                </c:pt>
                <c:pt idx="12">
                  <c:v>-0.33820581015665502</c:v>
                </c:pt>
                <c:pt idx="13">
                  <c:v>-0.34216812168710165</c:v>
                </c:pt>
                <c:pt idx="14">
                  <c:v>-0.3438774816770675</c:v>
                </c:pt>
                <c:pt idx="15">
                  <c:v>-0.34404143753533895</c:v>
                </c:pt>
                <c:pt idx="16">
                  <c:v>-0.34304335396561508</c:v>
                </c:pt>
                <c:pt idx="17">
                  <c:v>-0.34110995529511712</c:v>
                </c:pt>
                <c:pt idx="18">
                  <c:v>-0.33838442968394888</c:v>
                </c:pt>
                <c:pt idx="19">
                  <c:v>-0.33496201563243372</c:v>
                </c:pt>
                <c:pt idx="20">
                  <c:v>-0.33090881061153987</c:v>
                </c:pt>
                <c:pt idx="21">
                  <c:v>-0.32627237447022817</c:v>
                </c:pt>
                <c:pt idx="22">
                  <c:v>-0.32108802707033368</c:v>
                </c:pt>
                <c:pt idx="23">
                  <c:v>-0.31538275341600297</c:v>
                </c:pt>
                <c:pt idx="24">
                  <c:v>-0.30917771473760564</c:v>
                </c:pt>
                <c:pt idx="25">
                  <c:v>-0.30248991404622488</c:v>
                </c:pt>
                <c:pt idx="26">
                  <c:v>-0.29533333089692421</c:v>
                </c:pt>
                <c:pt idx="27">
                  <c:v>-0.28771971284143855</c:v>
                </c:pt>
                <c:pt idx="28">
                  <c:v>-0.279659138940618</c:v>
                </c:pt>
                <c:pt idx="29">
                  <c:v>-0.27116042839080229</c:v>
                </c:pt>
                <c:pt idx="30">
                  <c:v>-0.26223144170950352</c:v>
                </c:pt>
                <c:pt idx="31">
                  <c:v>-0.25287930599849767</c:v>
                </c:pt>
                <c:pt idx="32">
                  <c:v>-0.24311058565142737</c:v>
                </c:pt>
                <c:pt idx="33">
                  <c:v>-0.23293141325966488</c:v>
                </c:pt>
                <c:pt idx="34">
                  <c:v>-0.22234759107497185</c:v>
                </c:pt>
                <c:pt idx="35">
                  <c:v>-0.21136467041313528</c:v>
                </c:pt>
                <c:pt idx="36">
                  <c:v>-0.19998801433636199</c:v>
                </c:pt>
                <c:pt idx="37">
                  <c:v>-0.1882228475227587</c:v>
                </c:pt>
                <c:pt idx="38">
                  <c:v>-0.17607429621866436</c:v>
                </c:pt>
                <c:pt idx="39">
                  <c:v>-0.16354742044304815</c:v>
                </c:pt>
                <c:pt idx="40">
                  <c:v>-0.15064724008556196</c:v>
                </c:pt>
                <c:pt idx="41">
                  <c:v>-0.13737875615241341</c:v>
                </c:pt>
                <c:pt idx="42">
                  <c:v>-0.12374696812676982</c:v>
                </c:pt>
                <c:pt idx="43">
                  <c:v>-0.10975688819505165</c:v>
                </c:pt>
                <c:pt idx="44">
                  <c:v>-9.5413552927671397E-2</c:v>
                </c:pt>
                <c:pt idx="45">
                  <c:v>-8.0722032878645614E-2</c:v>
                </c:pt>
                <c:pt idx="46">
                  <c:v>-6.5687440473103625E-2</c:v>
                </c:pt>
                <c:pt idx="47">
                  <c:v>-5.0314936477844054E-2</c:v>
                </c:pt>
                <c:pt idx="48">
                  <c:v>-3.4609735292462168E-2</c:v>
                </c:pt>
                <c:pt idx="49">
                  <c:v>-1.8577109253343931E-2</c:v>
                </c:pt>
                <c:pt idx="50">
                  <c:v>-2.2223921070679544E-3</c:v>
                </c:pt>
                <c:pt idx="51">
                  <c:v>1.4449018218663831E-2</c:v>
                </c:pt>
                <c:pt idx="52">
                  <c:v>3.143165744115483E-2</c:v>
                </c:pt>
                <c:pt idx="53">
                  <c:v>4.8719993258765672E-2</c:v>
                </c:pt>
                <c:pt idx="54">
                  <c:v>6.6308424124503079E-2</c:v>
                </c:pt>
                <c:pt idx="55">
                  <c:v>8.4191278396745201E-2</c:v>
                </c:pt>
                <c:pt idx="56">
                  <c:v>0.10236281381648307</c:v>
                </c:pt>
                <c:pt idx="57">
                  <c:v>0.12081721726846303</c:v>
                </c:pt>
                <c:pt idx="58">
                  <c:v>0.13954860479021419</c:v>
                </c:pt>
                <c:pt idx="59">
                  <c:v>0.1585510217983899</c:v>
                </c:pt>
                <c:pt idx="60">
                  <c:v>0.1778184435063748</c:v>
                </c:pt>
                <c:pt idx="61">
                  <c:v>0.19734477551087146</c:v>
                </c:pt>
                <c:pt idx="62">
                  <c:v>0.21712385452832167</c:v>
                </c:pt>
                <c:pt idx="63">
                  <c:v>0.2371494492646618</c:v>
                </c:pt>
                <c:pt idx="64">
                  <c:v>0.25741526140411913</c:v>
                </c:pt>
                <c:pt idx="65">
                  <c:v>0.2779149267046383</c:v>
                </c:pt>
                <c:pt idx="66">
                  <c:v>0.29864201618909397</c:v>
                </c:pt>
                <c:pt idx="67">
                  <c:v>0.31959003742281111</c:v>
                </c:pt>
                <c:pt idx="68">
                  <c:v>0.34075243586902915</c:v>
                </c:pt>
                <c:pt idx="69">
                  <c:v>0.36212259631494786</c:v>
                </c:pt>
                <c:pt idx="70">
                  <c:v>0.38369384436180154</c:v>
                </c:pt>
                <c:pt idx="71">
                  <c:v>0.40545944797313666</c:v>
                </c:pt>
                <c:pt idx="72">
                  <c:v>0.42741261907607087</c:v>
                </c:pt>
                <c:pt idx="73">
                  <c:v>0.44954651521083899</c:v>
                </c:pt>
                <c:pt idx="74">
                  <c:v>0.47185424122438335</c:v>
                </c:pt>
                <c:pt idx="75">
                  <c:v>0.49432885100413554</c:v>
                </c:pt>
                <c:pt idx="76">
                  <c:v>0.51696334924846443</c:v>
                </c:pt>
                <c:pt idx="77">
                  <c:v>0.53975069327057146</c:v>
                </c:pt>
                <c:pt idx="78">
                  <c:v>0.56268379483283792</c:v>
                </c:pt>
                <c:pt idx="79">
                  <c:v>0.58575552200886594</c:v>
                </c:pt>
                <c:pt idx="80">
                  <c:v>0.60895870107062477</c:v>
                </c:pt>
                <c:pt idx="81">
                  <c:v>0.63228611839827564</c:v>
                </c:pt>
                <c:pt idx="82">
                  <c:v>0.65573052241038232</c:v>
                </c:pt>
                <c:pt idx="83">
                  <c:v>0.67928462551232649</c:v>
                </c:pt>
                <c:pt idx="84">
                  <c:v>0.70294110606084836</c:v>
                </c:pt>
                <c:pt idx="85">
                  <c:v>0.72669261034269528</c:v>
                </c:pt>
                <c:pt idx="86">
                  <c:v>0.75053175456545362</c:v>
                </c:pt>
                <c:pt idx="87">
                  <c:v>0.77445112685865602</c:v>
                </c:pt>
                <c:pt idx="88">
                  <c:v>0.79844328928332253</c:v>
                </c:pt>
                <c:pt idx="89">
                  <c:v>0.82250077984810521</c:v>
                </c:pt>
                <c:pt idx="90">
                  <c:v>0.84661611453022867</c:v>
                </c:pt>
                <c:pt idx="91">
                  <c:v>0.87078178929941652</c:v>
                </c:pt>
                <c:pt idx="92">
                  <c:v>0.89499028214300491</c:v>
                </c:pt>
                <c:pt idx="93">
                  <c:v>0.91923405509041156</c:v>
                </c:pt>
                <c:pt idx="94">
                  <c:v>0.94350555623511811</c:v>
                </c:pt>
                <c:pt idx="95">
                  <c:v>0.96779722175228644</c:v>
                </c:pt>
                <c:pt idx="96">
                  <c:v>0.99210147791008307</c:v>
                </c:pt>
                <c:pt idx="97">
                  <c:v>1.0164107430727372</c:v>
                </c:pt>
                <c:pt idx="98">
                  <c:v>1.04071742969329</c:v>
                </c:pt>
                <c:pt idx="99">
                  <c:v>1.0650139462939145</c:v>
                </c:pt>
                <c:pt idx="100">
                  <c:v>1.0892926994316057</c:v>
                </c:pt>
                <c:pt idx="101">
                  <c:v>1.113546095646925</c:v>
                </c:pt>
                <c:pt idx="102">
                  <c:v>1.1377665433933843</c:v>
                </c:pt>
                <c:pt idx="103">
                  <c:v>1.1619464549449108</c:v>
                </c:pt>
                <c:pt idx="104">
                  <c:v>1.1860782482786869</c:v>
                </c:pt>
                <c:pt idx="105">
                  <c:v>1.2101543489304956</c:v>
                </c:pt>
                <c:pt idx="106">
                  <c:v>1.2341671918195156</c:v>
                </c:pt>
                <c:pt idx="107">
                  <c:v>1.2581092230392872</c:v>
                </c:pt>
                <c:pt idx="108">
                  <c:v>1.2819729016113455</c:v>
                </c:pt>
                <c:pt idx="109">
                  <c:v>1.3057507011977305</c:v>
                </c:pt>
                <c:pt idx="110">
                  <c:v>1.3294351117683154</c:v>
                </c:pt>
                <c:pt idx="111">
                  <c:v>1.3530186412185088</c:v>
                </c:pt>
                <c:pt idx="112">
                  <c:v>1.3764938169325547</c:v>
                </c:pt>
                <c:pt idx="113">
                  <c:v>1.3998531872871918</c:v>
                </c:pt>
                <c:pt idx="114">
                  <c:v>1.4230893230899688</c:v>
                </c:pt>
                <c:pt idx="115">
                  <c:v>1.4461948189459526</c:v>
                </c:pt>
                <c:pt idx="116">
                  <c:v>1.4691622945459775</c:v>
                </c:pt>
                <c:pt idx="117">
                  <c:v>1.4919843958688579</c:v>
                </c:pt>
                <c:pt idx="118">
                  <c:v>1.5146537962892235</c:v>
                </c:pt>
                <c:pt idx="119">
                  <c:v>1.5371631975817388</c:v>
                </c:pt>
                <c:pt idx="120">
                  <c:v>1.5595053308114435</c:v>
                </c:pt>
                <c:pt idx="121">
                  <c:v>1.5816729570988215</c:v>
                </c:pt>
                <c:pt idx="122">
                  <c:v>1.6036588682468733</c:v>
                </c:pt>
                <c:pt idx="123">
                  <c:v>1.625455887215973</c:v>
                </c:pt>
                <c:pt idx="124">
                  <c:v>1.6470568684305911</c:v>
                </c:pt>
                <c:pt idx="125">
                  <c:v>1.6684546978999808</c:v>
                </c:pt>
                <c:pt idx="126">
                  <c:v>1.6896422931326818</c:v>
                </c:pt>
                <c:pt idx="127">
                  <c:v>1.7106126028220987</c:v>
                </c:pt>
                <c:pt idx="128">
                  <c:v>1.7313586062774315</c:v>
                </c:pt>
                <c:pt idx="129">
                  <c:v>1.751873312570742</c:v>
                </c:pt>
                <c:pt idx="130">
                  <c:v>1.7721497593669973</c:v>
                </c:pt>
                <c:pt idx="131">
                  <c:v>1.7921810113992076</c:v>
                </c:pt>
                <c:pt idx="132">
                  <c:v>1.8119601585454286</c:v>
                </c:pt>
                <c:pt idx="133">
                  <c:v>1.8314803134580404</c:v>
                </c:pt>
                <c:pt idx="134">
                  <c:v>1.8507346086883325</c:v>
                </c:pt>
                <c:pt idx="135">
                  <c:v>1.8697161932407624</c:v>
                </c:pt>
                <c:pt idx="136">
                  <c:v>1.8884182284810258</c:v>
                </c:pt>
                <c:pt idx="137">
                  <c:v>1.9068338833100416</c:v>
                </c:pt>
                <c:pt idx="138">
                  <c:v>1.9249563285016746</c:v>
                </c:pt>
                <c:pt idx="139">
                  <c:v>1.9427787300850865</c:v>
                </c:pt>
                <c:pt idx="140">
                  <c:v>1.9602942416323847</c:v>
                </c:pt>
                <c:pt idx="141">
                  <c:v>1.9774959952880879</c:v>
                </c:pt>
                <c:pt idx="142">
                  <c:v>1.9943770913479275</c:v>
                </c:pt>
                <c:pt idx="143">
                  <c:v>2.0109305861595481</c:v>
                </c:pt>
                <c:pt idx="144">
                  <c:v>2.0271494780753998</c:v>
                </c:pt>
                <c:pt idx="145">
                  <c:v>2.0430266911367583</c:v>
                </c:pt>
                <c:pt idx="146">
                  <c:v>2.0585550561051456</c:v>
                </c:pt>
                <c:pt idx="147">
                  <c:v>2.073727288380665</c:v>
                </c:pt>
                <c:pt idx="148">
                  <c:v>2.0885359622522115</c:v>
                </c:pt>
                <c:pt idx="149">
                  <c:v>2.102973480807516</c:v>
                </c:pt>
                <c:pt idx="150">
                  <c:v>2.1170320406855114</c:v>
                </c:pt>
                <c:pt idx="151">
                  <c:v>2.130703590671486</c:v>
                </c:pt>
                <c:pt idx="152">
                  <c:v>2.1439797829066021</c:v>
                </c:pt>
                <c:pt idx="153">
                  <c:v>2.1568519151936738</c:v>
                </c:pt>
                <c:pt idx="154">
                  <c:v>2.1693108625121797</c:v>
                </c:pt>
                <c:pt idx="155">
                  <c:v>2.1813469953824813</c:v>
                </c:pt>
                <c:pt idx="156">
                  <c:v>2.192950082108406</c:v>
                </c:pt>
                <c:pt idx="157">
                  <c:v>2.2041091711326484</c:v>
                </c:pt>
                <c:pt idx="158">
                  <c:v>2.2148124486971659</c:v>
                </c:pt>
                <c:pt idx="159">
                  <c:v>2.2250470656220362</c:v>
                </c:pt>
                <c:pt idx="160">
                  <c:v>2.234798925175987</c:v>
                </c:pt>
                <c:pt idx="161">
                  <c:v>2.2440524215315079</c:v>
                </c:pt>
                <c:pt idx="162">
                  <c:v>2.2527901149197169</c:v>
                </c:pt>
                <c:pt idx="163">
                  <c:v>2.2609923249488224</c:v>
                </c:pt>
                <c:pt idx="164">
                  <c:v>2.2686366170678034</c:v>
                </c:pt>
                <c:pt idx="165">
                  <c:v>2.2756971480057908</c:v>
                </c:pt>
                <c:pt idx="166">
                  <c:v>2.2821438229170292</c:v>
                </c:pt>
                <c:pt idx="167">
                  <c:v>2.2879411979199817</c:v>
                </c:pt>
                <c:pt idx="168">
                  <c:v>2.2930470335819404</c:v>
                </c:pt>
                <c:pt idx="169">
                  <c:v>2.2974103625630042</c:v>
                </c:pt>
                <c:pt idx="170">
                  <c:v>2.3009688696486883</c:v>
                </c:pt>
                <c:pt idx="171">
                  <c:v>2.3036452804368404</c:v>
                </c:pt>
                <c:pt idx="172">
                  <c:v>2.3053422910017169</c:v>
                </c:pt>
                <c:pt idx="173">
                  <c:v>2.3059352999571758</c:v>
                </c:pt>
                <c:pt idx="174">
                  <c:v>2.3052617427020774</c:v>
                </c:pt>
                <c:pt idx="175">
                  <c:v>2.3031050129461894</c:v>
                </c:pt>
                <c:pt idx="176">
                  <c:v>2.2991694599975281</c:v>
                </c:pt>
                <c:pt idx="177">
                  <c:v>2.293040069796445</c:v>
                </c:pt>
                <c:pt idx="178">
                  <c:v>2.2841145811497974</c:v>
                </c:pt>
                <c:pt idx="179">
                  <c:v>2.2714830731300406</c:v>
                </c:pt>
                <c:pt idx="180">
                  <c:v>2.253700141649106</c:v>
                </c:pt>
                <c:pt idx="181">
                  <c:v>2.2283168878151232</c:v>
                </c:pt>
                <c:pt idx="182">
                  <c:v>2.190808305181922</c:v>
                </c:pt>
                <c:pt idx="183">
                  <c:v>2.1317024167744378</c:v>
                </c:pt>
              </c:numCache>
            </c:numRef>
          </c:xVal>
          <c:yVal>
            <c:numRef>
              <c:f>Calculation2!$AH$6:$AH$189</c:f>
              <c:numCache>
                <c:formatCode>General</c:formatCode>
                <c:ptCount val="184"/>
                <c:pt idx="0">
                  <c:v>1.0983395112391392</c:v>
                </c:pt>
                <c:pt idx="1">
                  <c:v>1.1013993808659528</c:v>
                </c:pt>
                <c:pt idx="2">
                  <c:v>1.1050304083849767</c:v>
                </c:pt>
                <c:pt idx="3">
                  <c:v>1.1092324964680351</c:v>
                </c:pt>
                <c:pt idx="4">
                  <c:v>1.1140055324799114</c:v>
                </c:pt>
                <c:pt idx="5">
                  <c:v>1.1193493884813712</c:v>
                </c:pt>
                <c:pt idx="6">
                  <c:v>1.1252639212325803</c:v>
                </c:pt>
                <c:pt idx="7">
                  <c:v>1.1317489721969665</c:v>
                </c:pt>
                <c:pt idx="8">
                  <c:v>1.1388043675454362</c:v>
                </c:pt>
                <c:pt idx="9">
                  <c:v>1.1464299181610755</c:v>
                </c:pt>
                <c:pt idx="10">
                  <c:v>1.1546254196441765</c:v>
                </c:pt>
                <c:pt idx="11">
                  <c:v>1.163390652317748</c:v>
                </c:pt>
                <c:pt idx="12">
                  <c:v>1.1727253812333878</c:v>
                </c:pt>
                <c:pt idx="13">
                  <c:v>1.2083862127091578</c:v>
                </c:pt>
                <c:pt idx="14">
                  <c:v>1.2505051446653823</c:v>
                </c:pt>
                <c:pt idx="15">
                  <c:v>1.2990693472673769</c:v>
                </c:pt>
                <c:pt idx="16">
                  <c:v>1.3540640273885778</c:v>
                </c:pt>
                <c:pt idx="17">
                  <c:v>1.4154724331166761</c:v>
                </c:pt>
                <c:pt idx="18">
                  <c:v>1.4832758588564054</c:v>
                </c:pt>
                <c:pt idx="19">
                  <c:v>1.5574536510274584</c:v>
                </c:pt>
                <c:pt idx="20">
                  <c:v>1.6379832143557707</c:v>
                </c:pt>
                <c:pt idx="21">
                  <c:v>1.7248400187562396</c:v>
                </c:pt>
                <c:pt idx="22">
                  <c:v>1.8179976068048447</c:v>
                </c:pt>
                <c:pt idx="23">
                  <c:v>1.9174276017978258</c:v>
                </c:pt>
                <c:pt idx="24">
                  <c:v>2.0230997163955138</c:v>
                </c:pt>
                <c:pt idx="25">
                  <c:v>2.134981761848131</c:v>
                </c:pt>
                <c:pt idx="26">
                  <c:v>2.2530396578008052</c:v>
                </c:pt>
                <c:pt idx="27">
                  <c:v>2.3772374426747795</c:v>
                </c:pt>
                <c:pt idx="28">
                  <c:v>2.5075372846216482</c:v>
                </c:pt>
                <c:pt idx="29">
                  <c:v>2.6438994930473108</c:v>
                </c:pt>
                <c:pt idx="30">
                  <c:v>2.7862825307021133</c:v>
                </c:pt>
                <c:pt idx="31">
                  <c:v>2.9346430263334895</c:v>
                </c:pt>
                <c:pt idx="32">
                  <c:v>3.0889357878972667</c:v>
                </c:pt>
                <c:pt idx="33">
                  <c:v>3.2491138163236108</c:v>
                </c:pt>
                <c:pt idx="34">
                  <c:v>3.4151283198333786</c:v>
                </c:pt>
                <c:pt idx="35">
                  <c:v>3.5869287288005829</c:v>
                </c:pt>
                <c:pt idx="36">
                  <c:v>3.7644627111563906</c:v>
                </c:pt>
                <c:pt idx="37">
                  <c:v>3.9476761883299538</c:v>
                </c:pt>
                <c:pt idx="38">
                  <c:v>4.1365133517213089</c:v>
                </c:pt>
                <c:pt idx="39">
                  <c:v>4.3309166797011756</c:v>
                </c:pt>
                <c:pt idx="40">
                  <c:v>4.5308269551326177</c:v>
                </c:pt>
                <c:pt idx="41">
                  <c:v>4.7361832834091757</c:v>
                </c:pt>
                <c:pt idx="42">
                  <c:v>4.9469231110039189</c:v>
                </c:pt>
                <c:pt idx="43">
                  <c:v>5.162982244523878</c:v>
                </c:pt>
                <c:pt idx="44">
                  <c:v>5.3842948702639752</c:v>
                </c:pt>
                <c:pt idx="45">
                  <c:v>5.610793574254501</c:v>
                </c:pt>
                <c:pt idx="46">
                  <c:v>5.8424093627960829</c:v>
                </c:pt>
                <c:pt idx="47">
                  <c:v>6.0790716834758207</c:v>
                </c:pt>
                <c:pt idx="48">
                  <c:v>6.3207084466582231</c:v>
                </c:pt>
                <c:pt idx="49">
                  <c:v>6.5672460474444545</c:v>
                </c:pt>
                <c:pt idx="50">
                  <c:v>6.818609388093039</c:v>
                </c:pt>
                <c:pt idx="51">
                  <c:v>7.0747219008954101</c:v>
                </c:pt>
                <c:pt idx="52">
                  <c:v>7.3355055714991479</c:v>
                </c:pt>
                <c:pt idx="53">
                  <c:v>7.6008809626719191</c:v>
                </c:pt>
                <c:pt idx="54">
                  <c:v>7.870767238498825</c:v>
                </c:pt>
                <c:pt idx="55">
                  <c:v>8.1450821890057963</c:v>
                </c:pt>
                <c:pt idx="56">
                  <c:v>8.4237422552015655</c:v>
                </c:pt>
                <c:pt idx="57">
                  <c:v>8.7066625545305261</c:v>
                </c:pt>
                <c:pt idx="58">
                  <c:v>8.993756906728791</c:v>
                </c:pt>
                <c:pt idx="59">
                  <c:v>9.2849378600755408</c:v>
                </c:pt>
                <c:pt idx="60">
                  <c:v>9.5801167180316433</c:v>
                </c:pt>
                <c:pt idx="61">
                  <c:v>9.8792035662575159</c:v>
                </c:pt>
                <c:pt idx="62">
                  <c:v>10.182107300001856</c:v>
                </c:pt>
                <c:pt idx="63">
                  <c:v>10.488735651853084</c:v>
                </c:pt>
                <c:pt idx="64">
                  <c:v>10.798995219844837</c:v>
                </c:pt>
                <c:pt idx="65">
                  <c:v>11.112791495907166</c:v>
                </c:pt>
                <c:pt idx="66">
                  <c:v>11.430028894654555</c:v>
                </c:pt>
                <c:pt idx="67">
                  <c:v>11.750610782502212</c:v>
                </c:pt>
                <c:pt idx="68">
                  <c:v>12.074439507101545</c:v>
                </c:pt>
                <c:pt idx="69">
                  <c:v>12.401416427086044</c:v>
                </c:pt>
                <c:pt idx="70">
                  <c:v>12.731441942118384</c:v>
                </c:pt>
                <c:pt idx="71">
                  <c:v>13.064415523229655</c:v>
                </c:pt>
                <c:pt idx="72">
                  <c:v>13.400235743441469</c:v>
                </c:pt>
                <c:pt idx="73">
                  <c:v>13.738800308661579</c:v>
                </c:pt>
                <c:pt idx="74">
                  <c:v>14.080006088843671</c:v>
                </c:pt>
                <c:pt idx="75">
                  <c:v>14.423749149401779</c:v>
                </c:pt>
                <c:pt idx="76">
                  <c:v>14.769924782869724</c:v>
                </c:pt>
                <c:pt idx="77">
                  <c:v>15.118427540796088</c:v>
                </c:pt>
                <c:pt idx="78">
                  <c:v>15.469151265864777</c:v>
                </c:pt>
                <c:pt idx="79">
                  <c:v>15.821989124231603</c:v>
                </c:pt>
                <c:pt idx="80">
                  <c:v>16.176833638066885</c:v>
                </c:pt>
                <c:pt idx="81">
                  <c:v>16.53357671829426</c:v>
                </c:pt>
                <c:pt idx="82">
                  <c:v>16.892109697515636</c:v>
                </c:pt>
                <c:pt idx="83">
                  <c:v>17.252323363112353</c:v>
                </c:pt>
                <c:pt idx="84">
                  <c:v>17.614107990512416</c:v>
                </c:pt>
                <c:pt idx="85">
                  <c:v>17.977353376613614</c:v>
                </c:pt>
                <c:pt idx="86">
                  <c:v>18.341948873352514</c:v>
                </c:pt>
                <c:pt idx="87">
                  <c:v>18.707783421408898</c:v>
                </c:pt>
                <c:pt idx="88">
                  <c:v>19.074745584035501</c:v>
                </c:pt>
                <c:pt idx="89">
                  <c:v>19.442723581002742</c:v>
                </c:pt>
                <c:pt idx="90">
                  <c:v>19.811605322648077</c:v>
                </c:pt>
                <c:pt idx="91">
                  <c:v>20.181278444019551</c:v>
                </c:pt>
                <c:pt idx="92">
                  <c:v>20.551630339103291</c:v>
                </c:pt>
                <c:pt idx="93">
                  <c:v>20.922548195124371</c:v>
                </c:pt>
                <c:pt idx="94">
                  <c:v>21.293919026910693</c:v>
                </c:pt>
                <c:pt idx="95">
                  <c:v>21.665629711309347</c:v>
                </c:pt>
                <c:pt idx="96">
                  <c:v>22.037567021645021</c:v>
                </c:pt>
                <c:pt idx="97">
                  <c:v>22.409617662209939</c:v>
                </c:pt>
                <c:pt idx="98">
                  <c:v>22.781668302774857</c:v>
                </c:pt>
                <c:pt idx="99">
                  <c:v>23.153605613110525</c:v>
                </c:pt>
                <c:pt idx="100">
                  <c:v>23.525316297509175</c:v>
                </c:pt>
                <c:pt idx="101">
                  <c:v>23.896687129295504</c:v>
                </c:pt>
                <c:pt idx="102">
                  <c:v>24.267604985316591</c:v>
                </c:pt>
                <c:pt idx="103">
                  <c:v>24.637956880400324</c:v>
                </c:pt>
                <c:pt idx="104">
                  <c:v>25.007630001771798</c:v>
                </c:pt>
                <c:pt idx="105">
                  <c:v>25.376511743417129</c:v>
                </c:pt>
                <c:pt idx="106">
                  <c:v>25.744489740384381</c:v>
                </c:pt>
                <c:pt idx="107">
                  <c:v>26.111451903010977</c:v>
                </c:pt>
                <c:pt idx="108">
                  <c:v>26.477286451067361</c:v>
                </c:pt>
                <c:pt idx="109">
                  <c:v>26.841881947806257</c:v>
                </c:pt>
                <c:pt idx="110">
                  <c:v>27.205127333907463</c:v>
                </c:pt>
                <c:pt idx="111">
                  <c:v>27.566911961307525</c:v>
                </c:pt>
                <c:pt idx="112">
                  <c:v>27.927125626904246</c:v>
                </c:pt>
                <c:pt idx="113">
                  <c:v>28.285658606125615</c:v>
                </c:pt>
                <c:pt idx="114">
                  <c:v>28.64240168635299</c:v>
                </c:pt>
                <c:pt idx="115">
                  <c:v>28.997246200188272</c:v>
                </c:pt>
                <c:pt idx="116">
                  <c:v>29.350084058555094</c:v>
                </c:pt>
                <c:pt idx="117">
                  <c:v>29.700807783623787</c:v>
                </c:pt>
                <c:pt idx="118">
                  <c:v>30.049310541550152</c:v>
                </c:pt>
                <c:pt idx="119">
                  <c:v>30.395486175018103</c:v>
                </c:pt>
                <c:pt idx="120">
                  <c:v>30.7392292355762</c:v>
                </c:pt>
                <c:pt idx="121">
                  <c:v>31.080435015758297</c:v>
                </c:pt>
                <c:pt idx="122">
                  <c:v>31.418999580978408</c:v>
                </c:pt>
                <c:pt idx="123">
                  <c:v>31.754819801190223</c:v>
                </c:pt>
                <c:pt idx="124">
                  <c:v>32.087793382301491</c:v>
                </c:pt>
                <c:pt idx="125">
                  <c:v>32.417818897333831</c:v>
                </c:pt>
                <c:pt idx="126">
                  <c:v>32.744795817318334</c:v>
                </c:pt>
                <c:pt idx="127">
                  <c:v>33.068624541917657</c:v>
                </c:pt>
                <c:pt idx="128">
                  <c:v>33.389206429765323</c:v>
                </c:pt>
                <c:pt idx="129">
                  <c:v>33.706443828512711</c:v>
                </c:pt>
                <c:pt idx="130">
                  <c:v>34.020240104575038</c:v>
                </c:pt>
                <c:pt idx="131">
                  <c:v>34.330499672566795</c:v>
                </c:pt>
                <c:pt idx="132">
                  <c:v>34.637128024418018</c:v>
                </c:pt>
                <c:pt idx="133">
                  <c:v>34.940031758162363</c:v>
                </c:pt>
                <c:pt idx="134">
                  <c:v>35.239118606388232</c:v>
                </c:pt>
                <c:pt idx="135">
                  <c:v>35.534297464344334</c:v>
                </c:pt>
                <c:pt idx="136">
                  <c:v>35.82547841769108</c:v>
                </c:pt>
                <c:pt idx="137">
                  <c:v>36.112572769889354</c:v>
                </c:pt>
                <c:pt idx="138">
                  <c:v>36.395493069218318</c:v>
                </c:pt>
                <c:pt idx="139">
                  <c:v>36.67415313541408</c:v>
                </c:pt>
                <c:pt idx="140">
                  <c:v>36.94846808592105</c:v>
                </c:pt>
                <c:pt idx="141">
                  <c:v>37.218354361747956</c:v>
                </c:pt>
                <c:pt idx="142">
                  <c:v>37.483729752920731</c:v>
                </c:pt>
                <c:pt idx="143">
                  <c:v>37.744513423524467</c:v>
                </c:pt>
                <c:pt idx="144">
                  <c:v>38.000625936326834</c:v>
                </c:pt>
                <c:pt idx="145">
                  <c:v>38.251989276975422</c:v>
                </c:pt>
                <c:pt idx="146">
                  <c:v>38.498526877761648</c:v>
                </c:pt>
                <c:pt idx="147">
                  <c:v>38.740163640944061</c:v>
                </c:pt>
                <c:pt idx="148">
                  <c:v>38.976825961623788</c:v>
                </c:pt>
                <c:pt idx="149">
                  <c:v>39.208441750165377</c:v>
                </c:pt>
                <c:pt idx="150">
                  <c:v>39.434940454155907</c:v>
                </c:pt>
                <c:pt idx="151">
                  <c:v>39.656253079895997</c:v>
                </c:pt>
                <c:pt idx="152">
                  <c:v>39.872312213415952</c:v>
                </c:pt>
                <c:pt idx="153">
                  <c:v>40.083052041010703</c:v>
                </c:pt>
                <c:pt idx="154">
                  <c:v>40.288408369287261</c:v>
                </c:pt>
                <c:pt idx="155">
                  <c:v>40.488318644718703</c:v>
                </c:pt>
                <c:pt idx="156">
                  <c:v>40.682721972698573</c:v>
                </c:pt>
                <c:pt idx="157">
                  <c:v>40.871559136089928</c:v>
                </c:pt>
                <c:pt idx="158">
                  <c:v>41.054772613263488</c:v>
                </c:pt>
                <c:pt idx="159">
                  <c:v>41.232306595619292</c:v>
                </c:pt>
                <c:pt idx="160">
                  <c:v>41.4041070045865</c:v>
                </c:pt>
                <c:pt idx="161">
                  <c:v>41.570121508096264</c:v>
                </c:pt>
                <c:pt idx="162">
                  <c:v>41.730299536522608</c:v>
                </c:pt>
                <c:pt idx="163">
                  <c:v>41.884592298086389</c:v>
                </c:pt>
                <c:pt idx="164">
                  <c:v>42.032952793717762</c:v>
                </c:pt>
                <c:pt idx="165">
                  <c:v>42.175335831372564</c:v>
                </c:pt>
                <c:pt idx="166">
                  <c:v>42.31169803979823</c:v>
                </c:pt>
                <c:pt idx="167">
                  <c:v>42.441997881745095</c:v>
                </c:pt>
                <c:pt idx="168">
                  <c:v>42.566195666619066</c:v>
                </c:pt>
                <c:pt idx="169">
                  <c:v>42.684253562571747</c:v>
                </c:pt>
                <c:pt idx="170">
                  <c:v>42.796135608024365</c:v>
                </c:pt>
                <c:pt idx="171">
                  <c:v>42.901807722622053</c:v>
                </c:pt>
                <c:pt idx="172">
                  <c:v>43.001237717615034</c:v>
                </c:pt>
                <c:pt idx="173">
                  <c:v>43.094395305663639</c:v>
                </c:pt>
                <c:pt idx="174">
                  <c:v>43.181252110064108</c:v>
                </c:pt>
                <c:pt idx="175">
                  <c:v>43.26178167339242</c:v>
                </c:pt>
                <c:pt idx="176">
                  <c:v>43.335959465563477</c:v>
                </c:pt>
                <c:pt idx="177">
                  <c:v>43.403762891303202</c:v>
                </c:pt>
                <c:pt idx="178">
                  <c:v>43.465171297031297</c:v>
                </c:pt>
                <c:pt idx="179">
                  <c:v>43.520165977152502</c:v>
                </c:pt>
                <c:pt idx="180">
                  <c:v>43.568730179754496</c:v>
                </c:pt>
                <c:pt idx="181">
                  <c:v>43.610849111710721</c:v>
                </c:pt>
                <c:pt idx="182">
                  <c:v>43.646509943186487</c:v>
                </c:pt>
                <c:pt idx="183">
                  <c:v>43.675701811547079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0E-484D-94E4-BA2F56912312}"/>
            </c:ext>
          </c:extLst>
        </c:ser>
        <c:ser>
          <c:idx val="3"/>
          <c:order val="3"/>
          <c:tx>
            <c:strRef>
              <c:f>Calculation2!$AK$5</c:f>
              <c:strCache>
                <c:ptCount val="1"/>
                <c:pt idx="0">
                  <c:v>z(Ex3)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-0.21843667155782809</c:v>
                </c:pt>
                <c:pt idx="2">
                  <c:v>-0.24261482135187465</c:v>
                </c:pt>
                <c:pt idx="3">
                  <c:v>-0.25690296579651412</c:v>
                </c:pt>
                <c:pt idx="4">
                  <c:v>-0.26675914964083713</c:v>
                </c:pt>
                <c:pt idx="5">
                  <c:v>-0.27404449901296207</c:v>
                </c:pt>
                <c:pt idx="6">
                  <c:v>-0.27965191852979987</c:v>
                </c:pt>
                <c:pt idx="7">
                  <c:v>-0.28408281789887568</c:v>
                </c:pt>
                <c:pt idx="8">
                  <c:v>-0.28764667239456121</c:v>
                </c:pt>
                <c:pt idx="9">
                  <c:v>-0.29054719544786412</c:v>
                </c:pt>
                <c:pt idx="10">
                  <c:v>-0.29292497971449499</c:v>
                </c:pt>
                <c:pt idx="11">
                  <c:v>-0.29488067057689327</c:v>
                </c:pt>
                <c:pt idx="12">
                  <c:v>-0.29648846087624559</c:v>
                </c:pt>
                <c:pt idx="13">
                  <c:v>-0.29999129586177242</c:v>
                </c:pt>
                <c:pt idx="14">
                  <c:v>-0.30140966329123836</c:v>
                </c:pt>
                <c:pt idx="15">
                  <c:v>-0.30139278027726912</c:v>
                </c:pt>
                <c:pt idx="16">
                  <c:v>-0.30029173910619839</c:v>
                </c:pt>
                <c:pt idx="17">
                  <c:v>-0.29831395141446726</c:v>
                </c:pt>
                <c:pt idx="18">
                  <c:v>-0.29559033014493408</c:v>
                </c:pt>
                <c:pt idx="19">
                  <c:v>-0.29220792873592943</c:v>
                </c:pt>
                <c:pt idx="20">
                  <c:v>-0.28822716870422521</c:v>
                </c:pt>
                <c:pt idx="21">
                  <c:v>-0.28369154229714444</c:v>
                </c:pt>
                <c:pt idx="22">
                  <c:v>-0.27863337096443669</c:v>
                </c:pt>
                <c:pt idx="23">
                  <c:v>-0.27307737416123729</c:v>
                </c:pt>
                <c:pt idx="24">
                  <c:v>-0.26704296315401055</c:v>
                </c:pt>
                <c:pt idx="25">
                  <c:v>-0.26054576191532253</c:v>
                </c:pt>
                <c:pt idx="26">
                  <c:v>-0.25359864302187735</c:v>
                </c:pt>
                <c:pt idx="27">
                  <c:v>-0.24621244997073252</c:v>
                </c:pt>
                <c:pt idx="28">
                  <c:v>-0.2383965113534226</c:v>
                </c:pt>
                <c:pt idx="29">
                  <c:v>-0.23015901363071967</c:v>
                </c:pt>
                <c:pt idx="30">
                  <c:v>-0.22150727584172436</c:v>
                </c:pt>
                <c:pt idx="31">
                  <c:v>-0.21244795502682295</c:v>
                </c:pt>
                <c:pt idx="32">
                  <c:v>-0.20298720187090696</c:v>
                </c:pt>
                <c:pt idx="33">
                  <c:v>-0.19313078003333264</c:v>
                </c:pt>
                <c:pt idx="34">
                  <c:v>-0.18288415861785684</c:v>
                </c:pt>
                <c:pt idx="35">
                  <c:v>-0.17225258452044581</c:v>
                </c:pt>
                <c:pt idx="36">
                  <c:v>-0.16124113952496044</c:v>
                </c:pt>
                <c:pt idx="37">
                  <c:v>-0.14985478571215513</c:v>
                </c:pt>
                <c:pt idx="38">
                  <c:v>-0.13809840182345245</c:v>
                </c:pt>
                <c:pt idx="39">
                  <c:v>-0.1259768125580378</c:v>
                </c:pt>
                <c:pt idx="40">
                  <c:v>-0.11349481230046649</c:v>
                </c:pt>
                <c:pt idx="41">
                  <c:v>-0.10065718442254729</c:v>
                </c:pt>
                <c:pt idx="42">
                  <c:v>-8.7468717041073826E-2</c:v>
                </c:pt>
                <c:pt idx="43">
                  <c:v>-7.3934215916548751E-2</c:v>
                </c:pt>
                <c:pt idx="44">
                  <c:v>-6.0058515029572962E-2</c:v>
                </c:pt>
                <c:pt idx="45">
                  <c:v>-4.5846485258369124E-2</c:v>
                </c:pt>
                <c:pt idx="46">
                  <c:v>-3.1303041493907953E-2</c:v>
                </c:pt>
                <c:pt idx="47">
                  <c:v>-1.6433148461749644E-2</c:v>
                </c:pt>
                <c:pt idx="48">
                  <c:v>-1.241825467165319E-3</c:v>
                </c:pt>
                <c:pt idx="49">
                  <c:v>1.4265849761139159E-2</c:v>
                </c:pt>
                <c:pt idx="50">
                  <c:v>3.0084737985960751E-2</c:v>
                </c:pt>
                <c:pt idx="51">
                  <c:v>4.6209636018385208E-2</c:v>
                </c:pt>
                <c:pt idx="52">
                  <c:v>6.2635274820298861E-2</c:v>
                </c:pt>
                <c:pt idx="53">
                  <c:v>7.9356318073175364E-2</c:v>
                </c:pt>
                <c:pt idx="54">
                  <c:v>9.6367361147122479E-2</c:v>
                </c:pt>
                <c:pt idx="55">
                  <c:v>0.11366293041510474</c:v>
                </c:pt>
                <c:pt idx="56">
                  <c:v>0.1312374828661711</c:v>
                </c:pt>
                <c:pt idx="57">
                  <c:v>0.14908540597881095</c:v>
                </c:pt>
                <c:pt idx="58">
                  <c:v>0.16720101782157998</c:v>
                </c:pt>
                <c:pt idx="59">
                  <c:v>0.18557856735309705</c:v>
                </c:pt>
                <c:pt idx="60">
                  <c:v>0.20421223489763476</c:v>
                </c:pt>
                <c:pt idx="61">
                  <c:v>0.22309613277595539</c:v>
                </c:pt>
                <c:pt idx="62">
                  <c:v>0.24222430607390658</c:v>
                </c:pt>
                <c:pt idx="63">
                  <c:v>0.2615907335336996</c:v>
                </c:pt>
                <c:pt idx="64">
                  <c:v>0.28118932855480294</c:v>
                </c:pt>
                <c:pt idx="65">
                  <c:v>0.30101394029310141</c:v>
                </c:pt>
                <c:pt idx="66">
                  <c:v>0.32105835484839435</c:v>
                </c:pt>
                <c:pt idx="67">
                  <c:v>0.34131629653155304</c:v>
                </c:pt>
                <c:pt idx="68">
                  <c:v>0.36178142920367112</c:v>
                </c:pt>
                <c:pt idx="69">
                  <c:v>0.38244735768045102</c:v>
                </c:pt>
                <c:pt idx="70">
                  <c:v>0.40330762919581126</c:v>
                </c:pt>
                <c:pt idx="71">
                  <c:v>0.42435573491935491</c:v>
                </c:pt>
                <c:pt idx="72">
                  <c:v>0.44558511152289421</c:v>
                </c:pt>
                <c:pt idx="73">
                  <c:v>0.46698914279169934</c:v>
                </c:pt>
                <c:pt idx="74">
                  <c:v>0.48856116127655619</c:v>
                </c:pt>
                <c:pt idx="75">
                  <c:v>0.5102944499830665</c:v>
                </c:pt>
                <c:pt idx="76">
                  <c:v>0.53218224409492254</c:v>
                </c:pt>
                <c:pt idx="77">
                  <c:v>0.55421773272816721</c:v>
                </c:pt>
                <c:pt idx="78">
                  <c:v>0.57639406071364874</c:v>
                </c:pt>
                <c:pt idx="79">
                  <c:v>0.59870433040509841</c:v>
                </c:pt>
                <c:pt idx="80">
                  <c:v>0.62114160351040681</c:v>
                </c:pt>
                <c:pt idx="81">
                  <c:v>0.64369890294382459</c:v>
                </c:pt>
                <c:pt idx="82">
                  <c:v>0.66636921469692534</c:v>
                </c:pt>
                <c:pt idx="83">
                  <c:v>0.68914548972628287</c:v>
                </c:pt>
                <c:pt idx="84">
                  <c:v>0.71202064585588187</c:v>
                </c:pt>
                <c:pt idx="85">
                  <c:v>0.73498756969235746</c:v>
                </c:pt>
                <c:pt idx="86">
                  <c:v>0.75803911855122696</c:v>
                </c:pt>
                <c:pt idx="87">
                  <c:v>0.78116812239229116</c:v>
                </c:pt>
                <c:pt idx="88">
                  <c:v>0.8043673857624416</c:v>
                </c:pt>
                <c:pt idx="89">
                  <c:v>0.82762968974411455</c:v>
                </c:pt>
                <c:pt idx="90">
                  <c:v>0.85094779390764974</c:v>
                </c:pt>
                <c:pt idx="91">
                  <c:v>0.87431443826580246</c:v>
                </c:pt>
                <c:pt idx="92">
                  <c:v>0.89772234522866723</c:v>
                </c:pt>
                <c:pt idx="93">
                  <c:v>0.92116422155722832</c:v>
                </c:pt>
                <c:pt idx="94">
                  <c:v>0.94463276031374432</c:v>
                </c:pt>
                <c:pt idx="95">
                  <c:v>0.96812064280712695</c:v>
                </c:pt>
                <c:pt idx="96">
                  <c:v>0.9916205405314279</c:v>
                </c:pt>
                <c:pt idx="97">
                  <c:v>1.0151251170954918</c:v>
                </c:pt>
                <c:pt idx="98">
                  <c:v>1.0386270301417684</c:v>
                </c:pt>
                <c:pt idx="99">
                  <c:v>1.0621189332521839</c:v>
                </c:pt>
                <c:pt idx="100">
                  <c:v>1.0855934778389009</c:v>
                </c:pt>
                <c:pt idx="101">
                  <c:v>1.1090433150176728</c:v>
                </c:pt>
                <c:pt idx="102">
                  <c:v>1.132461097461388</c:v>
                </c:pt>
                <c:pt idx="103">
                  <c:v>1.1558394812312673</c:v>
                </c:pt>
                <c:pt idx="104">
                  <c:v>1.1791711275830163</c:v>
                </c:pt>
                <c:pt idx="105">
                  <c:v>1.2024487047450683</c:v>
                </c:pt>
                <c:pt idx="106">
                  <c:v>1.2256648896658675</c:v>
                </c:pt>
                <c:pt idx="107">
                  <c:v>1.248812369726908</c:v>
                </c:pt>
                <c:pt idx="108">
                  <c:v>1.2718838444180269</c:v>
                </c:pt>
                <c:pt idx="109">
                  <c:v>1.2948720269711473</c:v>
                </c:pt>
                <c:pt idx="110">
                  <c:v>1.3177696459483874</c:v>
                </c:pt>
                <c:pt idx="111">
                  <c:v>1.3405694467800884</c:v>
                </c:pt>
                <c:pt idx="112">
                  <c:v>1.3632641932479466</c:v>
                </c:pt>
                <c:pt idx="113">
                  <c:v>1.3858466689079745</c:v>
                </c:pt>
                <c:pt idx="114">
                  <c:v>1.4083096784475539</c:v>
                </c:pt>
                <c:pt idx="115">
                  <c:v>1.4306460489702673</c:v>
                </c:pt>
                <c:pt idx="116">
                  <c:v>1.4528486312015849</c:v>
                </c:pt>
                <c:pt idx="117">
                  <c:v>1.4749103006077806</c:v>
                </c:pt>
                <c:pt idx="118">
                  <c:v>1.4968239584196348</c:v>
                </c:pt>
                <c:pt idx="119">
                  <c:v>1.5185825325516014</c:v>
                </c:pt>
                <c:pt idx="120">
                  <c:v>1.5401789784060687</c:v>
                </c:pt>
                <c:pt idx="121">
                  <c:v>1.561606279551188</c:v>
                </c:pt>
                <c:pt idx="122">
                  <c:v>1.5828574482594029</c:v>
                </c:pt>
                <c:pt idx="123">
                  <c:v>1.6039255258923</c:v>
                </c:pt>
                <c:pt idx="124">
                  <c:v>1.6248035831156584</c:v>
                </c:pt>
                <c:pt idx="125">
                  <c:v>1.6454847199265887</c:v>
                </c:pt>
                <c:pt idx="126">
                  <c:v>1.665962065472351</c:v>
                </c:pt>
                <c:pt idx="127">
                  <c:v>1.6862287776378342</c:v>
                </c:pt>
                <c:pt idx="128">
                  <c:v>1.7062780423756234</c:v>
                </c:pt>
                <c:pt idx="129">
                  <c:v>1.7261030727490798</c:v>
                </c:pt>
                <c:pt idx="130">
                  <c:v>1.7456971076548098</c:v>
                </c:pt>
                <c:pt idx="131">
                  <c:v>1.7650534101861604</c:v>
                </c:pt>
                <c:pt idx="132">
                  <c:v>1.7841652655939069</c:v>
                </c:pt>
                <c:pt idx="133">
                  <c:v>1.8030259787938834</c:v>
                </c:pt>
                <c:pt idx="134">
                  <c:v>1.8216288713638049</c:v>
                </c:pt>
                <c:pt idx="135">
                  <c:v>1.839967277962739</c:v>
                </c:pt>
                <c:pt idx="136">
                  <c:v>1.8580345420963236</c:v>
                </c:pt>
                <c:pt idx="137">
                  <c:v>1.8758240111386044</c:v>
                </c:pt>
                <c:pt idx="138">
                  <c:v>1.8933290305068946</c:v>
                </c:pt>
                <c:pt idx="139">
                  <c:v>1.9105429368688684</c:v>
                </c:pt>
                <c:pt idx="140">
                  <c:v>1.927459050240607</c:v>
                </c:pt>
                <c:pt idx="141">
                  <c:v>1.9440706648098003</c:v>
                </c:pt>
                <c:pt idx="142">
                  <c:v>1.9603710382889059</c:v>
                </c:pt>
                <c:pt idx="143">
                  <c:v>1.9763533795675861</c:v>
                </c:pt>
                <c:pt idx="144">
                  <c:v>1.9920108343908924</c:v>
                </c:pt>
                <c:pt idx="145">
                  <c:v>2.0073364687375381</c:v>
                </c:pt>
                <c:pt idx="146">
                  <c:v>2.02232324950905</c:v>
                </c:pt>
                <c:pt idx="147">
                  <c:v>2.0369640220627088</c:v>
                </c:pt>
                <c:pt idx="148">
                  <c:v>2.0512514840252525</c:v>
                </c:pt>
                <c:pt idx="149">
                  <c:v>2.0651781547056403</c:v>
                </c:pt>
                <c:pt idx="150">
                  <c:v>2.07873633927754</c:v>
                </c:pt>
                <c:pt idx="151">
                  <c:v>2.0919180867175431</c:v>
                </c:pt>
                <c:pt idx="152">
                  <c:v>2.1047151402528725</c:v>
                </c:pt>
                <c:pt idx="153">
                  <c:v>2.1171188787783617</c:v>
                </c:pt>
                <c:pt idx="154">
                  <c:v>2.1291202473281823</c:v>
                </c:pt>
                <c:pt idx="155">
                  <c:v>2.1407096742077281</c:v>
                </c:pt>
                <c:pt idx="156">
                  <c:v>2.1518769717712263</c:v>
                </c:pt>
                <c:pt idx="157">
                  <c:v>2.1626112170240552</c:v>
                </c:pt>
                <c:pt idx="158">
                  <c:v>2.1729006071708601</c:v>
                </c:pt>
                <c:pt idx="159">
                  <c:v>2.1827322838311214</c:v>
                </c:pt>
                <c:pt idx="160">
                  <c:v>2.1920921177757129</c:v>
                </c:pt>
                <c:pt idx="161">
                  <c:v>2.2009644435199385</c:v>
                </c:pt>
                <c:pt idx="162">
                  <c:v>2.2093317296791462</c:v>
                </c:pt>
                <c:pt idx="163">
                  <c:v>2.2171741662699285</c:v>
                </c:pt>
                <c:pt idx="164">
                  <c:v>2.2244691435570636</c:v>
                </c:pt>
                <c:pt idx="165">
                  <c:v>2.2311905877518745</c:v>
                </c:pt>
                <c:pt idx="166">
                  <c:v>2.2373081055598916</c:v>
                </c:pt>
                <c:pt idx="167">
                  <c:v>2.2427858702301164</c:v>
                </c:pt>
                <c:pt idx="168">
                  <c:v>2.2475811531658718</c:v>
                </c:pt>
                <c:pt idx="169">
                  <c:v>2.2516423621255659</c:v>
                </c:pt>
                <c:pt idx="170">
                  <c:v>2.2549063809750485</c:v>
                </c:pt>
                <c:pt idx="171">
                  <c:v>2.2572949022615472</c:v>
                </c:pt>
                <c:pt idx="172">
                  <c:v>2.2587092771003761</c:v>
                </c:pt>
                <c:pt idx="173">
                  <c:v>2.259023131166388</c:v>
                </c:pt>
                <c:pt idx="174">
                  <c:v>2.2580715255366717</c:v>
                </c:pt>
                <c:pt idx="175">
                  <c:v>2.2556346111181989</c:v>
                </c:pt>
                <c:pt idx="176">
                  <c:v>2.251412199502286</c:v>
                </c:pt>
                <c:pt idx="177">
                  <c:v>2.244982733551014</c:v>
                </c:pt>
                <c:pt idx="178">
                  <c:v>2.2357341574117044</c:v>
                </c:pt>
                <c:pt idx="179">
                  <c:v>2.2227411741345686</c:v>
                </c:pt>
                <c:pt idx="180">
                  <c:v>2.2045327000567867</c:v>
                </c:pt>
                <c:pt idx="181">
                  <c:v>2.1786132088137466</c:v>
                </c:pt>
                <c:pt idx="182">
                  <c:v>2.1403623381270926</c:v>
                </c:pt>
                <c:pt idx="183">
                  <c:v>2.0800739263409489</c:v>
                </c:pt>
              </c:numCache>
            </c:numRef>
          </c:xVal>
          <c:yVal>
            <c:numRef>
              <c:f>Calculation2!$AJ$6:$AJ$189</c:f>
              <c:numCache>
                <c:formatCode>General</c:formatCode>
                <c:ptCount val="184"/>
                <c:pt idx="0">
                  <c:v>0.85420018131685538</c:v>
                </c:pt>
                <c:pt idx="1">
                  <c:v>0.85715958870284936</c:v>
                </c:pt>
                <c:pt idx="2">
                  <c:v>0.86067140161290823</c:v>
                </c:pt>
                <c:pt idx="3">
                  <c:v>0.86473552591435876</c:v>
                </c:pt>
                <c:pt idx="4">
                  <c:v>0.869351852670043</c:v>
                </c:pt>
                <c:pt idx="5">
                  <c:v>0.87452025814124923</c:v>
                </c:pt>
                <c:pt idx="6">
                  <c:v>0.8802406037910302</c:v>
                </c:pt>
                <c:pt idx="7">
                  <c:v>0.88651273628790861</c:v>
                </c:pt>
                <c:pt idx="8">
                  <c:v>0.89333648750998762</c:v>
                </c:pt>
                <c:pt idx="9">
                  <c:v>0.90071167454947343</c:v>
                </c:pt>
                <c:pt idx="10">
                  <c:v>0.90863809971755671</c:v>
                </c:pt>
                <c:pt idx="11">
                  <c:v>0.91711555054971328</c:v>
                </c:pt>
                <c:pt idx="12">
                  <c:v>0.92614379981142037</c:v>
                </c:pt>
                <c:pt idx="13">
                  <c:v>0.96063380786120334</c:v>
                </c:pt>
                <c:pt idx="14">
                  <c:v>1.0013698827675199</c:v>
                </c:pt>
                <c:pt idx="15">
                  <c:v>1.0483396159273362</c:v>
                </c:pt>
                <c:pt idx="16">
                  <c:v>1.1015286999049287</c:v>
                </c:pt>
                <c:pt idx="17">
                  <c:v>1.1609209327900629</c:v>
                </c:pt>
                <c:pt idx="18">
                  <c:v>1.2264982231332553</c:v>
                </c:pt>
                <c:pt idx="19">
                  <c:v>1.2982405954566012</c:v>
                </c:pt>
                <c:pt idx="20">
                  <c:v>1.3761261963385181</c:v>
                </c:pt>
                <c:pt idx="21">
                  <c:v>1.4601313010704722</c:v>
                </c:pt>
                <c:pt idx="22">
                  <c:v>1.550230320883788</c:v>
                </c:pt>
                <c:pt idx="23">
                  <c:v>1.6463958107442274</c:v>
                </c:pt>
                <c:pt idx="24">
                  <c:v>1.7485984777120009</c:v>
                </c:pt>
                <c:pt idx="25">
                  <c:v>1.8568071898646856</c:v>
                </c:pt>
                <c:pt idx="26">
                  <c:v>1.9709889857803198</c:v>
                </c:pt>
                <c:pt idx="27">
                  <c:v>2.09110908457777</c:v>
                </c:pt>
                <c:pt idx="28">
                  <c:v>2.217130896511307</c:v>
                </c:pt>
                <c:pt idx="29">
                  <c:v>2.3490160341162145</c:v>
                </c:pt>
                <c:pt idx="30">
                  <c:v>2.4867243239019849</c:v>
                </c:pt>
                <c:pt idx="31">
                  <c:v>2.6302138185895352</c:v>
                </c:pt>
                <c:pt idx="32">
                  <c:v>2.7794408098887651</c:v>
                </c:pt>
                <c:pt idx="33">
                  <c:v>2.9343598418125332</c:v>
                </c:pt>
                <c:pt idx="34">
                  <c:v>3.0949237245229888</c:v>
                </c:pt>
                <c:pt idx="35">
                  <c:v>3.2610835487060292</c:v>
                </c:pt>
                <c:pt idx="36">
                  <c:v>3.4327887004695938</c:v>
                </c:pt>
                <c:pt idx="37">
                  <c:v>3.6099868767610985</c:v>
                </c:pt>
                <c:pt idx="38">
                  <c:v>3.792624101299495</c:v>
                </c:pt>
                <c:pt idx="39">
                  <c:v>3.9806447410169419</c:v>
                </c:pt>
                <c:pt idx="40">
                  <c:v>4.1739915230051814</c:v>
                </c:pt>
                <c:pt idx="41">
                  <c:v>4.3726055519614313</c:v>
                </c:pt>
                <c:pt idx="42">
                  <c:v>4.5764263281284485</c:v>
                </c:pt>
                <c:pt idx="43">
                  <c:v>4.7853917657233609</c:v>
                </c:pt>
                <c:pt idx="44">
                  <c:v>4.9994382118495828</c:v>
                </c:pt>
                <c:pt idx="45">
                  <c:v>5.2185004658861089</c:v>
                </c:pt>
                <c:pt idx="46">
                  <c:v>5.4425117993482566</c:v>
                </c:pt>
                <c:pt idx="47">
                  <c:v>5.6714039762138082</c:v>
                </c:pt>
                <c:pt idx="48">
                  <c:v>5.9051072737083565</c:v>
                </c:pt>
                <c:pt idx="49">
                  <c:v>6.14355050354356</c:v>
                </c:pt>
                <c:pt idx="50">
                  <c:v>6.3866610336017491</c:v>
                </c:pt>
                <c:pt idx="51">
                  <c:v>6.6343648100604113</c:v>
                </c:pt>
                <c:pt idx="52">
                  <c:v>6.8865863799496712</c:v>
                </c:pt>
                <c:pt idx="53">
                  <c:v>7.1432489141360183</c:v>
                </c:pt>
                <c:pt idx="54">
                  <c:v>7.4042742307251945</c:v>
                </c:pt>
                <c:pt idx="55">
                  <c:v>7.6695828188771547</c:v>
                </c:pt>
                <c:pt idx="56">
                  <c:v>7.9390938630258479</c:v>
                </c:pt>
                <c:pt idx="57">
                  <c:v>8.2127252674964115</c:v>
                </c:pt>
                <c:pt idx="58">
                  <c:v>8.4903936815123195</c:v>
                </c:pt>
                <c:pt idx="59">
                  <c:v>8.7720145245848311</c:v>
                </c:pt>
                <c:pt idx="60">
                  <c:v>9.0575020122770162</c:v>
                </c:pt>
                <c:pt idx="61">
                  <c:v>9.3467691823345547</c:v>
                </c:pt>
                <c:pt idx="62">
                  <c:v>9.6397279211752434</c:v>
                </c:pt>
                <c:pt idx="63">
                  <c:v>9.9362889907292828</c:v>
                </c:pt>
                <c:pt idx="64">
                  <c:v>10.236362055622028</c:v>
                </c:pt>
                <c:pt idx="65">
                  <c:v>10.53985571069105</c:v>
                </c:pt>
                <c:pt idx="66">
                  <c:v>10.846677508828995</c:v>
                </c:pt>
                <c:pt idx="67">
                  <c:v>11.156733989143909</c:v>
                </c:pt>
                <c:pt idx="68">
                  <c:v>11.4699307054283</c:v>
                </c:pt>
                <c:pt idx="69">
                  <c:v>11.786172254928383</c:v>
                </c:pt>
                <c:pt idx="70">
                  <c:v>12.105362307404681</c:v>
                </c:pt>
                <c:pt idx="71">
                  <c:v>12.427403634475143</c:v>
                </c:pt>
                <c:pt idx="72">
                  <c:v>12.752198139231863</c:v>
                </c:pt>
                <c:pt idx="73">
                  <c:v>13.079646886122335</c:v>
                </c:pt>
                <c:pt idx="74">
                  <c:v>13.409650131086185</c:v>
                </c:pt>
                <c:pt idx="75">
                  <c:v>13.742107351938197</c:v>
                </c:pt>
                <c:pt idx="76">
                  <c:v>14.076917278988294</c:v>
                </c:pt>
                <c:pt idx="77">
                  <c:v>14.413977925889338</c:v>
                </c:pt>
                <c:pt idx="78">
                  <c:v>14.753186620703094</c:v>
                </c:pt>
                <c:pt idx="79">
                  <c:v>15.094440037175136</c:v>
                </c:pt>
                <c:pt idx="80">
                  <c:v>15.43763422620901</c:v>
                </c:pt>
                <c:pt idx="81">
                  <c:v>15.78266464753014</c:v>
                </c:pt>
                <c:pt idx="82">
                  <c:v>16.129426201529807</c:v>
                </c:pt>
                <c:pt idx="83">
                  <c:v>16.477813261279501</c:v>
                </c:pt>
                <c:pt idx="84">
                  <c:v>16.827719704705938</c:v>
                </c:pt>
                <c:pt idx="85">
                  <c:v>17.179038946916808</c:v>
                </c:pt>
                <c:pt idx="86">
                  <c:v>17.531663972667648</c:v>
                </c:pt>
                <c:pt idx="87">
                  <c:v>17.885487368959648</c:v>
                </c:pt>
                <c:pt idx="88">
                  <c:v>18.240401357758735</c:v>
                </c:pt>
                <c:pt idx="89">
                  <c:v>18.59629782882579</c:v>
                </c:pt>
                <c:pt idx="90">
                  <c:v>18.95306837264809</c:v>
                </c:pt>
                <c:pt idx="91">
                  <c:v>19.310604313461862</c:v>
                </c:pt>
                <c:pt idx="92">
                  <c:v>19.668796742356005</c:v>
                </c:pt>
                <c:pt idx="93">
                  <c:v>20.027536550446793</c:v>
                </c:pt>
                <c:pt idx="94">
                  <c:v>20.386714462113492</c:v>
                </c:pt>
                <c:pt idx="95">
                  <c:v>20.746221068284775</c:v>
                </c:pt>
                <c:pt idx="96">
                  <c:v>21.105946859765787</c:v>
                </c:pt>
                <c:pt idx="97">
                  <c:v>21.465782260595688</c:v>
                </c:pt>
                <c:pt idx="98">
                  <c:v>21.825617661425589</c:v>
                </c:pt>
                <c:pt idx="99">
                  <c:v>22.185343452906594</c:v>
                </c:pt>
                <c:pt idx="100">
                  <c:v>22.544850059077877</c:v>
                </c:pt>
                <c:pt idx="101">
                  <c:v>22.904027970744583</c:v>
                </c:pt>
                <c:pt idx="102">
                  <c:v>23.262767778835372</c:v>
                </c:pt>
                <c:pt idx="103">
                  <c:v>23.620960207729514</c:v>
                </c:pt>
                <c:pt idx="104">
                  <c:v>23.978496148543282</c:v>
                </c:pt>
                <c:pt idx="105">
                  <c:v>24.335266692365579</c:v>
                </c:pt>
                <c:pt idx="106">
                  <c:v>24.691163163432641</c:v>
                </c:pt>
                <c:pt idx="107">
                  <c:v>25.046077152231724</c:v>
                </c:pt>
                <c:pt idx="108">
                  <c:v>25.399900548523728</c:v>
                </c:pt>
                <c:pt idx="109">
                  <c:v>25.752525574274561</c:v>
                </c:pt>
                <c:pt idx="110">
                  <c:v>26.103844816485438</c:v>
                </c:pt>
                <c:pt idx="111">
                  <c:v>26.453751259911872</c:v>
                </c:pt>
                <c:pt idx="112">
                  <c:v>26.802138319661573</c:v>
                </c:pt>
                <c:pt idx="113">
                  <c:v>27.148899873661232</c:v>
                </c:pt>
                <c:pt idx="114">
                  <c:v>27.493930294982363</c:v>
                </c:pt>
                <c:pt idx="115">
                  <c:v>27.837124484016236</c:v>
                </c:pt>
                <c:pt idx="116">
                  <c:v>28.178377900488275</c:v>
                </c:pt>
                <c:pt idx="117">
                  <c:v>28.517586595302035</c:v>
                </c:pt>
                <c:pt idx="118">
                  <c:v>28.854647242203079</c:v>
                </c:pt>
                <c:pt idx="119">
                  <c:v>29.189457169253181</c:v>
                </c:pt>
                <c:pt idx="120">
                  <c:v>29.521914390105184</c:v>
                </c:pt>
                <c:pt idx="121">
                  <c:v>29.851917635069036</c:v>
                </c:pt>
                <c:pt idx="122">
                  <c:v>30.179366381959511</c:v>
                </c:pt>
                <c:pt idx="123">
                  <c:v>30.504160886716235</c:v>
                </c:pt>
                <c:pt idx="124">
                  <c:v>30.826202213786694</c:v>
                </c:pt>
                <c:pt idx="125">
                  <c:v>31.145392266262988</c:v>
                </c:pt>
                <c:pt idx="126">
                  <c:v>31.461633815763072</c:v>
                </c:pt>
                <c:pt idx="127">
                  <c:v>31.77483053204746</c:v>
                </c:pt>
                <c:pt idx="128">
                  <c:v>32.08488701236238</c:v>
                </c:pt>
                <c:pt idx="129">
                  <c:v>32.391708810500319</c:v>
                </c:pt>
                <c:pt idx="130">
                  <c:v>32.695202465569345</c:v>
                </c:pt>
                <c:pt idx="131">
                  <c:v>32.995275530462095</c:v>
                </c:pt>
                <c:pt idx="132">
                  <c:v>33.291836600016126</c:v>
                </c:pt>
                <c:pt idx="133">
                  <c:v>33.584795338856821</c:v>
                </c:pt>
                <c:pt idx="134">
                  <c:v>33.874062508914363</c:v>
                </c:pt>
                <c:pt idx="135">
                  <c:v>34.159549996606543</c:v>
                </c:pt>
                <c:pt idx="136">
                  <c:v>34.441170839679053</c:v>
                </c:pt>
                <c:pt idx="137">
                  <c:v>34.718839253694966</c:v>
                </c:pt>
                <c:pt idx="138">
                  <c:v>34.99247065816553</c:v>
                </c:pt>
                <c:pt idx="139">
                  <c:v>35.261981702314223</c:v>
                </c:pt>
                <c:pt idx="140">
                  <c:v>35.527290290466183</c:v>
                </c:pt>
                <c:pt idx="141">
                  <c:v>35.788315607055353</c:v>
                </c:pt>
                <c:pt idx="142">
                  <c:v>36.0449781412417</c:v>
                </c:pt>
                <c:pt idx="143">
                  <c:v>36.297199711130965</c:v>
                </c:pt>
                <c:pt idx="144">
                  <c:v>36.544903487589622</c:v>
                </c:pt>
                <c:pt idx="145">
                  <c:v>36.788014017647811</c:v>
                </c:pt>
                <c:pt idx="146">
                  <c:v>37.026457247483016</c:v>
                </c:pt>
                <c:pt idx="147">
                  <c:v>37.260160544977566</c:v>
                </c:pt>
                <c:pt idx="148">
                  <c:v>37.489052721843116</c:v>
                </c:pt>
                <c:pt idx="149">
                  <c:v>37.713064055305267</c:v>
                </c:pt>
                <c:pt idx="150">
                  <c:v>37.932126309341797</c:v>
                </c:pt>
                <c:pt idx="151">
                  <c:v>38.146172755468015</c:v>
                </c:pt>
                <c:pt idx="152">
                  <c:v>38.355138193062928</c:v>
                </c:pt>
                <c:pt idx="153">
                  <c:v>38.558958969229948</c:v>
                </c:pt>
                <c:pt idx="154">
                  <c:v>38.757572998186198</c:v>
                </c:pt>
                <c:pt idx="155">
                  <c:v>38.950919780174431</c:v>
                </c:pt>
                <c:pt idx="156">
                  <c:v>39.138940419891881</c:v>
                </c:pt>
                <c:pt idx="157">
                  <c:v>39.321577644430278</c:v>
                </c:pt>
                <c:pt idx="158">
                  <c:v>39.498775820721782</c:v>
                </c:pt>
                <c:pt idx="159">
                  <c:v>39.670480972485336</c:v>
                </c:pt>
                <c:pt idx="160">
                  <c:v>39.836640796668391</c:v>
                </c:pt>
                <c:pt idx="161">
                  <c:v>39.997204679378839</c:v>
                </c:pt>
                <c:pt idx="162">
                  <c:v>40.152123711302607</c:v>
                </c:pt>
                <c:pt idx="163">
                  <c:v>40.301350702601837</c:v>
                </c:pt>
                <c:pt idx="164">
                  <c:v>40.444840197289388</c:v>
                </c:pt>
                <c:pt idx="165">
                  <c:v>40.582548487075158</c:v>
                </c:pt>
                <c:pt idx="166">
                  <c:v>40.714433624680069</c:v>
                </c:pt>
                <c:pt idx="167">
                  <c:v>40.84045543661361</c:v>
                </c:pt>
                <c:pt idx="168">
                  <c:v>40.960575535411053</c:v>
                </c:pt>
                <c:pt idx="169">
                  <c:v>41.074757331326694</c:v>
                </c:pt>
                <c:pt idx="170">
                  <c:v>41.182966043479375</c:v>
                </c:pt>
                <c:pt idx="171">
                  <c:v>41.285168710447145</c:v>
                </c:pt>
                <c:pt idx="172">
                  <c:v>41.381334200307585</c:v>
                </c:pt>
                <c:pt idx="173">
                  <c:v>41.4714332201209</c:v>
                </c:pt>
                <c:pt idx="174">
                  <c:v>41.555438324852858</c:v>
                </c:pt>
                <c:pt idx="175">
                  <c:v>41.633323925734771</c:v>
                </c:pt>
                <c:pt idx="176">
                  <c:v>41.705066298058121</c:v>
                </c:pt>
                <c:pt idx="177">
                  <c:v>41.770643588401313</c:v>
                </c:pt>
                <c:pt idx="178">
                  <c:v>41.830035821286444</c:v>
                </c:pt>
                <c:pt idx="179">
                  <c:v>41.883224905264036</c:v>
                </c:pt>
                <c:pt idx="180">
                  <c:v>41.930194638423856</c:v>
                </c:pt>
                <c:pt idx="181">
                  <c:v>41.970930713330176</c:v>
                </c:pt>
                <c:pt idx="182">
                  <c:v>42.005420721379956</c:v>
                </c:pt>
                <c:pt idx="183">
                  <c:v>42.033654156582642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0E-484D-94E4-BA2F56912312}"/>
            </c:ext>
          </c:extLst>
        </c:ser>
        <c:ser>
          <c:idx val="4"/>
          <c:order val="4"/>
          <c:tx>
            <c:strRef>
              <c:f>Calculation2!$AM$5</c:f>
              <c:strCache>
                <c:ptCount val="1"/>
                <c:pt idx="0">
                  <c:v>z(Ex4)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-0.18110795143260267</c:v>
                </c:pt>
                <c:pt idx="2">
                  <c:v>-0.20475285232245619</c:v>
                </c:pt>
                <c:pt idx="3">
                  <c:v>-0.21799888254405683</c:v>
                </c:pt>
                <c:pt idx="4">
                  <c:v>-0.22698963793677968</c:v>
                </c:pt>
                <c:pt idx="5">
                  <c:v>-0.23357944542665443</c:v>
                </c:pt>
                <c:pt idx="6">
                  <c:v>-0.23862265661422835</c:v>
                </c:pt>
                <c:pt idx="7">
                  <c:v>-0.2425893237671084</c:v>
                </c:pt>
                <c:pt idx="8">
                  <c:v>-0.24576605490584838</c:v>
                </c:pt>
                <c:pt idx="9">
                  <c:v>-0.24834001025664487</c:v>
                </c:pt>
                <c:pt idx="10">
                  <c:v>-0.25043963976847666</c:v>
                </c:pt>
                <c:pt idx="11">
                  <c:v>-0.25215652204521738</c:v>
                </c:pt>
                <c:pt idx="12">
                  <c:v>-0.2535579581296305</c:v>
                </c:pt>
                <c:pt idx="13">
                  <c:v>-0.25654235871342973</c:v>
                </c:pt>
                <c:pt idx="14">
                  <c:v>-0.25762961749700908</c:v>
                </c:pt>
                <c:pt idx="15">
                  <c:v>-0.25740342581170494</c:v>
                </c:pt>
                <c:pt idx="16">
                  <c:v>-0.25617875115216271</c:v>
                </c:pt>
                <c:pt idx="17">
                  <c:v>-0.25414143592156069</c:v>
                </c:pt>
                <c:pt idx="18">
                  <c:v>-0.25140870514759389</c:v>
                </c:pt>
                <c:pt idx="19">
                  <c:v>-0.24805849610299952</c:v>
                </c:pt>
                <c:pt idx="20">
                  <c:v>-0.24414491489137166</c:v>
                </c:pt>
                <c:pt idx="21">
                  <c:v>-0.23970693190802869</c:v>
                </c:pt>
                <c:pt idx="22">
                  <c:v>-0.23477353823186203</c:v>
                </c:pt>
                <c:pt idx="23">
                  <c:v>-0.22936693923234205</c:v>
                </c:pt>
                <c:pt idx="24">
                  <c:v>-0.2235046061774946</c:v>
                </c:pt>
                <c:pt idx="25">
                  <c:v>-0.21720063597900624</c:v>
                </c:pt>
                <c:pt idx="26">
                  <c:v>-0.21046667701127708</c:v>
                </c:pt>
                <c:pt idx="27">
                  <c:v>-0.20331257448141321</c:v>
                </c:pt>
                <c:pt idx="28">
                  <c:v>-0.1957468297105503</c:v>
                </c:pt>
                <c:pt idx="29">
                  <c:v>-0.18777693303215892</c:v>
                </c:pt>
                <c:pt idx="30">
                  <c:v>-0.1794096090590768</c:v>
                </c:pt>
                <c:pt idx="31">
                  <c:v>-0.17065100004839118</c:v>
                </c:pt>
                <c:pt idx="32">
                  <c:v>-0.16150680479879104</c:v>
                </c:pt>
                <c:pt idx="33">
                  <c:v>-0.15198238511404069</c:v>
                </c:pt>
                <c:pt idx="34">
                  <c:v>-0.14208284827845677</c:v>
                </c:pt>
                <c:pt idx="35">
                  <c:v>-0.13181311156330883</c:v>
                </c:pt>
                <c:pt idx="36">
                  <c:v>-0.12117795311388663</c:v>
                </c:pt>
                <c:pt idx="37">
                  <c:v>-0.11018205240137875</c:v>
                </c:pt>
                <c:pt idx="38">
                  <c:v>-9.8830022598289075E-2</c:v>
                </c:pt>
                <c:pt idx="39">
                  <c:v>-8.7126436643989641E-2</c:v>
                </c:pt>
                <c:pt idx="40">
                  <c:v>-7.5075848337104067E-2</c:v>
                </c:pt>
                <c:pt idx="41">
                  <c:v>-6.2682809475800835E-2</c:v>
                </c:pt>
                <c:pt idx="42">
                  <c:v>-4.9951883832958413E-2</c:v>
                </c:pt>
                <c:pt idx="43">
                  <c:v>-3.6887658577781993E-2</c:v>
                </c:pt>
                <c:pt idx="44">
                  <c:v>-2.3494753622901932E-2</c:v>
                </c:pt>
                <c:pt idx="45">
                  <c:v>-9.7778292749240801E-3</c:v>
                </c:pt>
                <c:pt idx="46">
                  <c:v>4.2584075112572827E-3</c:v>
                </c:pt>
                <c:pt idx="47">
                  <c:v>1.8609198034195432E-2</c:v>
                </c:pt>
                <c:pt idx="48">
                  <c:v>3.3269727710388608E-2</c:v>
                </c:pt>
                <c:pt idx="49">
                  <c:v>4.8235122745057535E-2</c:v>
                </c:pt>
                <c:pt idx="50">
                  <c:v>6.3500447481807082E-2</c:v>
                </c:pt>
                <c:pt idx="51">
                  <c:v>7.9060702326903765E-2</c:v>
                </c:pt>
                <c:pt idx="52">
                  <c:v>9.4910822162371719E-2</c:v>
                </c:pt>
                <c:pt idx="53">
                  <c:v>0.1110456751769769</c:v>
                </c:pt>
                <c:pt idx="54">
                  <c:v>0.12746006205616606</c:v>
                </c:pt>
                <c:pt idx="55">
                  <c:v>0.14414871548177297</c:v>
                </c:pt>
                <c:pt idx="56">
                  <c:v>0.16110629990026132</c:v>
                </c:pt>
                <c:pt idx="57">
                  <c:v>0.17832741152477671</c:v>
                </c:pt>
                <c:pt idx="58">
                  <c:v>0.19580657854165368</c:v>
                </c:pt>
                <c:pt idx="59">
                  <c:v>0.21353826149644076</c:v>
                </c:pt>
                <c:pt idx="60">
                  <c:v>0.23151685383819112</c:v>
                </c:pt>
                <c:pt idx="61">
                  <c:v>0.24973668260381635</c:v>
                </c:pt>
                <c:pt idx="62">
                  <c:v>0.26819200922685993</c:v>
                </c:pt>
                <c:pt idx="63">
                  <c:v>0.28687703045719026</c:v>
                </c:pt>
                <c:pt idx="64">
                  <c:v>0.30578587937990787</c:v>
                </c:pt>
                <c:pt idx="65">
                  <c:v>0.32491262652328945</c:v>
                </c:pt>
                <c:pt idx="66">
                  <c:v>0.34425128104686326</c:v>
                </c:pt>
                <c:pt idx="67">
                  <c:v>0.36379579200181988</c:v>
                </c:pt>
                <c:pt idx="68">
                  <c:v>0.38354004965686062</c:v>
                </c:pt>
                <c:pt idx="69">
                  <c:v>0.40347788688340513</c:v>
                </c:pt>
                <c:pt idx="70">
                  <c:v>0.42360308059473012</c:v>
                </c:pt>
                <c:pt idx="71">
                  <c:v>0.44390935323420161</c:v>
                </c:pt>
                <c:pt idx="72">
                  <c:v>0.4643903743082497</c:v>
                </c:pt>
                <c:pt idx="73">
                  <c:v>0.48503976196016407</c:v>
                </c:pt>
                <c:pt idx="74">
                  <c:v>0.50585108458114592</c:v>
                </c:pt>
                <c:pt idx="75">
                  <c:v>0.5268178624553751</c:v>
                </c:pt>
                <c:pt idx="76">
                  <c:v>0.54793356943610361</c:v>
                </c:pt>
                <c:pt idx="77">
                  <c:v>0.56919163465003997</c:v>
                </c:pt>
                <c:pt idx="78">
                  <c:v>0.59058544422746317</c:v>
                </c:pt>
                <c:pt idx="79">
                  <c:v>0.61210834305569517</c:v>
                </c:pt>
                <c:pt idx="80">
                  <c:v>0.63375363655368877</c:v>
                </c:pt>
                <c:pt idx="81">
                  <c:v>0.6555145924656266</c:v>
                </c:pt>
                <c:pt idx="82">
                  <c:v>0.67738444267151565</c:v>
                </c:pt>
                <c:pt idx="83">
                  <c:v>0.69935638501286068</c:v>
                </c:pt>
                <c:pt idx="84">
                  <c:v>0.7214235851315639</c:v>
                </c:pt>
                <c:pt idx="85">
                  <c:v>0.74357917832025611</c:v>
                </c:pt>
                <c:pt idx="86">
                  <c:v>0.76581627138231967</c:v>
                </c:pt>
                <c:pt idx="87">
                  <c:v>0.78812794449987922</c:v>
                </c:pt>
                <c:pt idx="88">
                  <c:v>0.81050725310807725</c:v>
                </c:pt>
                <c:pt idx="89">
                  <c:v>0.83294722977395463</c:v>
                </c:pt>
                <c:pt idx="90">
                  <c:v>0.85544088607826141</c:v>
                </c:pt>
                <c:pt idx="91">
                  <c:v>0.8779812144985164</c:v>
                </c:pt>
                <c:pt idx="92">
                  <c:v>0.90056119029162685</c:v>
                </c:pt>
                <c:pt idx="93">
                  <c:v>0.92317377337434259</c:v>
                </c:pt>
                <c:pt idx="94">
                  <c:v>0.94581191019979993</c:v>
                </c:pt>
                <c:pt idx="95">
                  <c:v>0.96846853562835544</c:v>
                </c:pt>
                <c:pt idx="96">
                  <c:v>0.9911365747908738</c:v>
                </c:pt>
                <c:pt idx="97">
                  <c:v>1.0138089449425534</c:v>
                </c:pt>
                <c:pt idx="98">
                  <c:v>1.0364785573053243</c:v>
                </c:pt>
                <c:pt idx="99">
                  <c:v>1.0591383188967423</c:v>
                </c:pt>
                <c:pt idx="100">
                  <c:v>1.081781134343236</c:v>
                </c:pt>
                <c:pt idx="101">
                  <c:v>1.1043999076754332</c:v>
                </c:pt>
                <c:pt idx="102">
                  <c:v>1.1269875441031796</c:v>
                </c:pt>
                <c:pt idx="103">
                  <c:v>1.1495369517677292</c:v>
                </c:pt>
                <c:pt idx="104">
                  <c:v>1.1720410434684139</c:v>
                </c:pt>
                <c:pt idx="105">
                  <c:v>1.1944927383609374</c:v>
                </c:pt>
                <c:pt idx="106">
                  <c:v>1.2168849636242445</c:v>
                </c:pt>
                <c:pt idx="107">
                  <c:v>1.2392106560926748</c:v>
                </c:pt>
                <c:pt idx="108">
                  <c:v>1.2614627638498952</c:v>
                </c:pt>
                <c:pt idx="109">
                  <c:v>1.2836342477807909</c:v>
                </c:pt>
                <c:pt idx="110">
                  <c:v>1.3057180830772142</c:v>
                </c:pt>
                <c:pt idx="111">
                  <c:v>1.3277072606931211</c:v>
                </c:pt>
                <c:pt idx="112">
                  <c:v>1.349594788744233</c:v>
                </c:pt>
                <c:pt idx="113">
                  <c:v>1.3713736938469421</c:v>
                </c:pt>
                <c:pt idx="114">
                  <c:v>1.3930370223906363</c:v>
                </c:pt>
                <c:pt idx="115">
                  <c:v>1.4145778417371002</c:v>
                </c:pt>
                <c:pt idx="116">
                  <c:v>1.4359892413399968</c:v>
                </c:pt>
                <c:pt idx="117">
                  <c:v>1.4572643337767133</c:v>
                </c:pt>
                <c:pt idx="118">
                  <c:v>1.4783962556840498</c:v>
                </c:pt>
                <c:pt idx="119">
                  <c:v>1.4993781685883165</c:v>
                </c:pt>
                <c:pt idx="120">
                  <c:v>1.5202032596193473</c:v>
                </c:pt>
                <c:pt idx="121">
                  <c:v>1.5408647420967583</c:v>
                </c:pt>
                <c:pt idx="122">
                  <c:v>1.5613558559754264</c:v>
                </c:pt>
                <c:pt idx="123">
                  <c:v>1.5816698681356229</c:v>
                </c:pt>
                <c:pt idx="124">
                  <c:v>1.6018000725014581</c:v>
                </c:pt>
                <c:pt idx="125">
                  <c:v>1.6217397899692885</c:v>
                </c:pt>
                <c:pt idx="126">
                  <c:v>1.6414823681253934</c:v>
                </c:pt>
                <c:pt idx="127">
                  <c:v>1.6610211807295778</c:v>
                </c:pt>
                <c:pt idx="128">
                  <c:v>1.6803496269382601</c:v>
                </c:pt>
                <c:pt idx="129">
                  <c:v>1.6994611302370433</c:v>
                </c:pt>
                <c:pt idx="130">
                  <c:v>1.7183491370486561</c:v>
                </c:pt>
                <c:pt idx="131">
                  <c:v>1.7370071149773374</c:v>
                </c:pt>
                <c:pt idx="132">
                  <c:v>1.7554285506451868</c:v>
                </c:pt>
                <c:pt idx="133">
                  <c:v>1.7736069470694715</c:v>
                </c:pt>
                <c:pt idx="134">
                  <c:v>1.7915358205222796</c:v>
                </c:pt>
                <c:pt idx="135">
                  <c:v>1.8092086968049721</c:v>
                </c:pt>
                <c:pt idx="136">
                  <c:v>1.8266191068593574</c:v>
                </c:pt>
                <c:pt idx="137">
                  <c:v>1.8437605816251104</c:v>
                </c:pt>
                <c:pt idx="138">
                  <c:v>1.8606266460382399</c:v>
                </c:pt>
                <c:pt idx="139">
                  <c:v>1.8772108120479745</c:v>
                </c:pt>
                <c:pt idx="140">
                  <c:v>1.8935065705085896</c:v>
                </c:pt>
                <c:pt idx="141">
                  <c:v>1.9095073817778292</c:v>
                </c:pt>
                <c:pt idx="142">
                  <c:v>1.9252066648236716</c:v>
                </c:pt>
                <c:pt idx="143">
                  <c:v>1.9405977846052012</c:v>
                </c:pt>
                <c:pt idx="144">
                  <c:v>1.9556740374497497</c:v>
                </c:pt>
                <c:pt idx="145">
                  <c:v>1.9704286340955854</c:v>
                </c:pt>
                <c:pt idx="146">
                  <c:v>1.9848546800048203</c:v>
                </c:pt>
                <c:pt idx="147">
                  <c:v>1.9989451524721014</c:v>
                </c:pt>
                <c:pt idx="148">
                  <c:v>2.0126928739572008</c:v>
                </c:pt>
                <c:pt idx="149">
                  <c:v>2.0260904809490268</c:v>
                </c:pt>
                <c:pt idx="150">
                  <c:v>2.0391303875185867</c:v>
                </c:pt>
                <c:pt idx="151">
                  <c:v>2.0518047425308277</c:v>
                </c:pt>
                <c:pt idx="152">
                  <c:v>2.0641053792492632</c:v>
                </c:pt>
                <c:pt idx="153">
                  <c:v>2.0760237557686145</c:v>
                </c:pt>
                <c:pt idx="154">
                  <c:v>2.0875508843302928</c:v>
                </c:pt>
                <c:pt idx="155">
                  <c:v>2.0986772470876938</c:v>
                </c:pt>
                <c:pt idx="156">
                  <c:v>2.1093926952583311</c:v>
                </c:pt>
                <c:pt idx="157">
                  <c:v>2.1196863277800313</c:v>
                </c:pt>
                <c:pt idx="158">
                  <c:v>2.1295463445131282</c:v>
                </c:pt>
                <c:pt idx="159">
                  <c:v>2.1389598676080044</c:v>
                </c:pt>
                <c:pt idx="160">
                  <c:v>2.14791272275819</c:v>
                </c:pt>
                <c:pt idx="161">
                  <c:v>2.1563891694990707</c:v>
                </c:pt>
                <c:pt idx="162">
                  <c:v>2.1643715662251477</c:v>
                </c:pt>
                <c:pt idx="163">
                  <c:v>2.1718399507956798</c:v>
                </c:pt>
                <c:pt idx="164">
                  <c:v>2.1787715109032066</c:v>
                </c:pt>
                <c:pt idx="165">
                  <c:v>2.1851399089247905</c:v>
                </c:pt>
                <c:pt idx="166">
                  <c:v>2.1909144124363502</c:v>
                </c:pt>
                <c:pt idx="167">
                  <c:v>2.1960587618844039</c:v>
                </c:pt>
                <c:pt idx="168">
                  <c:v>2.2005296778075341</c:v>
                </c:pt>
                <c:pt idx="169">
                  <c:v>2.2042748661903908</c:v>
                </c:pt>
                <c:pt idx="170">
                  <c:v>2.207230313252555</c:v>
                </c:pt>
                <c:pt idx="171">
                  <c:v>2.2093165553423306</c:v>
                </c:pt>
                <c:pt idx="172">
                  <c:v>2.2104334396383769</c:v>
                </c:pt>
                <c:pt idx="173">
                  <c:v>2.2104526102604938</c:v>
                </c:pt>
                <c:pt idx="174">
                  <c:v>2.2092064748653293</c:v>
                </c:pt>
                <c:pt idx="175">
                  <c:v>2.2064715594713706</c:v>
                </c:pt>
                <c:pt idx="176">
                  <c:v>2.2019426002146054</c:v>
                </c:pt>
                <c:pt idx="177">
                  <c:v>2.195190714157933</c:v>
                </c:pt>
                <c:pt idx="178">
                  <c:v>2.1855928628942616</c:v>
                </c:pt>
                <c:pt idx="179">
                  <c:v>2.1722064725223316</c:v>
                </c:pt>
                <c:pt idx="180">
                  <c:v>2.1535315194446389</c:v>
                </c:pt>
                <c:pt idx="181">
                  <c:v>2.1270197039574295</c:v>
                </c:pt>
                <c:pt idx="182">
                  <c:v>2.0879420336301053</c:v>
                </c:pt>
                <c:pt idx="183">
                  <c:v>2.026322662429406</c:v>
                </c:pt>
              </c:numCache>
            </c:numRef>
          </c:xVal>
          <c:yVal>
            <c:numRef>
              <c:f>Calculation2!$AL$6:$AL$189</c:f>
              <c:numCache>
                <c:formatCode>General</c:formatCode>
                <c:ptCount val="184"/>
                <c:pt idx="0">
                  <c:v>0.63392336553967965</c:v>
                </c:pt>
                <c:pt idx="1">
                  <c:v>0.63677887481615869</c:v>
                </c:pt>
                <c:pt idx="2">
                  <c:v>0.64016739590636362</c:v>
                </c:pt>
                <c:pt idx="3">
                  <c:v>0.64408883798239813</c:v>
                </c:pt>
                <c:pt idx="4">
                  <c:v>0.64854309593164672</c:v>
                </c:pt>
                <c:pt idx="5">
                  <c:v>0.65353005035958134</c:v>
                </c:pt>
                <c:pt idx="6">
                  <c:v>0.65904956759297306</c:v>
                </c:pt>
                <c:pt idx="7">
                  <c:v>0.66510149968347321</c:v>
                </c:pt>
                <c:pt idx="8">
                  <c:v>0.6716856844115604</c:v>
                </c:pt>
                <c:pt idx="9">
                  <c:v>0.67880194529092108</c:v>
                </c:pt>
                <c:pt idx="10">
                  <c:v>0.68645009157314973</c:v>
                </c:pt>
                <c:pt idx="11">
                  <c:v>0.69462991825287901</c:v>
                </c:pt>
                <c:pt idx="12">
                  <c:v>0.70334120607327222</c:v>
                </c:pt>
                <c:pt idx="13">
                  <c:v>0.73662034783597008</c:v>
                </c:pt>
                <c:pt idx="14">
                  <c:v>0.77592627115458868</c:v>
                </c:pt>
                <c:pt idx="15">
                  <c:v>0.82124700306411924</c:v>
                </c:pt>
                <c:pt idx="16">
                  <c:v>0.87256873843059068</c:v>
                </c:pt>
                <c:pt idx="17">
                  <c:v>0.92987584415624625</c:v>
                </c:pt>
                <c:pt idx="18">
                  <c:v>0.9931508639415334</c:v>
                </c:pt>
                <c:pt idx="19">
                  <c:v>1.0623745236024682</c:v>
                </c:pt>
                <c:pt idx="20">
                  <c:v>1.1375257369417362</c:v>
                </c:pt>
                <c:pt idx="21">
                  <c:v>1.218581612171743</c:v>
                </c:pt>
                <c:pt idx="22">
                  <c:v>1.3055174588876888</c:v>
                </c:pt>
                <c:pt idx="23">
                  <c:v>1.3983067955884998</c:v>
                </c:pt>
                <c:pt idx="24">
                  <c:v>1.4969213577433464</c:v>
                </c:pt>
                <c:pt idx="25">
                  <c:v>1.6013311064012932</c:v>
                </c:pt>
                <c:pt idx="26">
                  <c:v>1.7115042373414546</c:v>
                </c:pt>
                <c:pt idx="27">
                  <c:v>1.8274071907608871</c:v>
                </c:pt>
                <c:pt idx="28">
                  <c:v>1.9490046614971916</c:v>
                </c:pt>
                <c:pt idx="29">
                  <c:v>2.0762596097828485</c:v>
                </c:pt>
                <c:pt idx="30">
                  <c:v>2.2091332725278541</c:v>
                </c:pt>
                <c:pt idx="31">
                  <c:v>2.3475851751273709</c:v>
                </c:pt>
                <c:pt idx="32">
                  <c:v>2.4915731437906459</c:v>
                </c:pt>
                <c:pt idx="33">
                  <c:v>2.6410533183875842</c:v>
                </c:pt>
                <c:pt idx="34">
                  <c:v>2.795980165808956</c:v>
                </c:pt>
                <c:pt idx="35">
                  <c:v>2.9563064938362267</c:v>
                </c:pt>
                <c:pt idx="36">
                  <c:v>3.1219834655167666</c:v>
                </c:pt>
                <c:pt idx="37">
                  <c:v>3.2929606140400445</c:v>
                </c:pt>
                <c:pt idx="38">
                  <c:v>3.4691858581103361</c:v>
                </c:pt>
                <c:pt idx="39">
                  <c:v>3.6506055178111616</c:v>
                </c:pt>
                <c:pt idx="40">
                  <c:v>3.8371643309567212</c:v>
                </c:pt>
                <c:pt idx="41">
                  <c:v>4.0288054699253024</c:v>
                </c:pt>
                <c:pt idx="42">
                  <c:v>4.2254705589695014</c:v>
                </c:pt>
                <c:pt idx="43">
                  <c:v>4.4270996919980554</c:v>
                </c:pt>
                <c:pt idx="44">
                  <c:v>4.6336314508238257</c:v>
                </c:pt>
                <c:pt idx="45">
                  <c:v>4.8450029238723484</c:v>
                </c:pt>
                <c:pt idx="46">
                  <c:v>5.0611497253453361</c:v>
                </c:pt>
                <c:pt idx="47">
                  <c:v>5.2820060148332004</c:v>
                </c:pt>
                <c:pt idx="48">
                  <c:v>5.5075045173706716</c:v>
                </c:pt>
                <c:pt idx="49">
                  <c:v>5.7375765439294373</c:v>
                </c:pt>
                <c:pt idx="50">
                  <c:v>5.9721520123414376</c:v>
                </c:pt>
                <c:pt idx="51">
                  <c:v>6.2111594686466187</c:v>
                </c:pt>
                <c:pt idx="52">
                  <c:v>6.4545261088584684</c:v>
                </c:pt>
                <c:pt idx="53">
                  <c:v>6.7021778011408326</c:v>
                </c:pt>
                <c:pt idx="54">
                  <c:v>6.9540391083891926</c:v>
                </c:pt>
                <c:pt idx="55">
                  <c:v>7.2100333112095161</c:v>
                </c:pt>
                <c:pt idx="56">
                  <c:v>7.4700824312877572</c:v>
                </c:pt>
                <c:pt idx="57">
                  <c:v>7.7341072551427867</c:v>
                </c:pt>
                <c:pt idx="58">
                  <c:v>8.0020273582555941</c:v>
                </c:pt>
                <c:pt idx="59">
                  <c:v>8.2737611295673705</c:v>
                </c:pt>
                <c:pt idx="60">
                  <c:v>8.5492257963390266</c:v>
                </c:pt>
                <c:pt idx="61">
                  <c:v>8.8283374493645841</c:v>
                </c:pt>
                <c:pt idx="62">
                  <c:v>9.1110110685307095</c:v>
                </c:pt>
                <c:pt idx="63">
                  <c:v>9.3971605487146892</c:v>
                </c:pt>
                <c:pt idx="64">
                  <c:v>9.6866987260128603</c:v>
                </c:pt>
                <c:pt idx="65">
                  <c:v>9.9795374042916105</c:v>
                </c:pt>
                <c:pt idx="66">
                  <c:v>10.275587382052727</c:v>
                </c:pt>
                <c:pt idx="67">
                  <c:v>10.5747584796051</c:v>
                </c:pt>
                <c:pt idx="68">
                  <c:v>10.87695956653427</c:v>
                </c:pt>
                <c:pt idx="69">
                  <c:v>11.182098589461672</c:v>
                </c:pt>
                <c:pt idx="70">
                  <c:v>11.490082600084978</c:v>
                </c:pt>
                <c:pt idx="71">
                  <c:v>11.800817783491039</c:v>
                </c:pt>
                <c:pt idx="72">
                  <c:v>12.114209486732832</c:v>
                </c:pt>
                <c:pt idx="73">
                  <c:v>12.430162247661658</c:v>
                </c:pt>
                <c:pt idx="74">
                  <c:v>12.74857982400583</c:v>
                </c:pt>
                <c:pt idx="75">
                  <c:v>13.069365222687022</c:v>
                </c:pt>
                <c:pt idx="76">
                  <c:v>13.392420729365266</c:v>
                </c:pt>
                <c:pt idx="77">
                  <c:v>13.717647938203729</c:v>
                </c:pt>
                <c:pt idx="78">
                  <c:v>14.044947781844048</c:v>
                </c:pt>
                <c:pt idx="79">
                  <c:v>14.374220561583225</c:v>
                </c:pt>
                <c:pt idx="80">
                  <c:v>14.705365977742815</c:v>
                </c:pt>
                <c:pt idx="81">
                  <c:v>15.03828316022118</c:v>
                </c:pt>
                <c:pt idx="82">
                  <c:v>15.372870699219494</c:v>
                </c:pt>
                <c:pt idx="83">
                  <c:v>15.709026676132149</c:v>
                </c:pt>
                <c:pt idx="84">
                  <c:v>16.046648694592179</c:v>
                </c:pt>
                <c:pt idx="85">
                  <c:v>16.385633911662122</c:v>
                </c:pt>
                <c:pt idx="86">
                  <c:v>16.725879069161053</c:v>
                </c:pt>
                <c:pt idx="87">
                  <c:v>17.067280525117958</c:v>
                </c:pt>
                <c:pt idx="88">
                  <c:v>17.409734285342125</c:v>
                </c:pt>
                <c:pt idx="89">
                  <c:v>17.753136035100766</c:v>
                </c:pt>
                <c:pt idx="90">
                  <c:v>18.097381170894302</c:v>
                </c:pt>
                <c:pt idx="91">
                  <c:v>18.442364832319587</c:v>
                </c:pt>
                <c:pt idx="92">
                  <c:v>18.78798193401142</c:v>
                </c:pt>
                <c:pt idx="93">
                  <c:v>19.13412719765255</c:v>
                </c:pt>
                <c:pt idx="94">
                  <c:v>19.480695184042503</c:v>
                </c:pt>
                <c:pt idx="95">
                  <c:v>19.827580325215337</c:v>
                </c:pt>
                <c:pt idx="96">
                  <c:v>20.174676956596702</c:v>
                </c:pt>
                <c:pt idx="97">
                  <c:v>20.521879349190272</c:v>
                </c:pt>
                <c:pt idx="98">
                  <c:v>20.869081741783841</c:v>
                </c:pt>
                <c:pt idx="99">
                  <c:v>21.216178373165199</c:v>
                </c:pt>
                <c:pt idx="100">
                  <c:v>21.563063514338033</c:v>
                </c:pt>
                <c:pt idx="101">
                  <c:v>21.90963150072799</c:v>
                </c:pt>
                <c:pt idx="102">
                  <c:v>22.255776764369127</c:v>
                </c:pt>
                <c:pt idx="103">
                  <c:v>22.601393866060953</c:v>
                </c:pt>
                <c:pt idx="104">
                  <c:v>22.946377527486238</c:v>
                </c:pt>
                <c:pt idx="105">
                  <c:v>23.29062266327977</c:v>
                </c:pt>
                <c:pt idx="106">
                  <c:v>23.634024413038418</c:v>
                </c:pt>
                <c:pt idx="107">
                  <c:v>23.976478173262585</c:v>
                </c:pt>
                <c:pt idx="108">
                  <c:v>24.31787962921949</c:v>
                </c:pt>
                <c:pt idx="109">
                  <c:v>24.658124786718414</c:v>
                </c:pt>
                <c:pt idx="110">
                  <c:v>24.997110003788364</c:v>
                </c:pt>
                <c:pt idx="111">
                  <c:v>25.334732022248392</c:v>
                </c:pt>
                <c:pt idx="112">
                  <c:v>25.670887999161053</c:v>
                </c:pt>
                <c:pt idx="113">
                  <c:v>26.005475538159359</c:v>
                </c:pt>
                <c:pt idx="114">
                  <c:v>26.338392720637724</c:v>
                </c:pt>
                <c:pt idx="115">
                  <c:v>26.669538136797314</c:v>
                </c:pt>
                <c:pt idx="116">
                  <c:v>26.998810916536488</c:v>
                </c:pt>
                <c:pt idx="117">
                  <c:v>27.32611076017681</c:v>
                </c:pt>
                <c:pt idx="118">
                  <c:v>27.651337969015273</c:v>
                </c:pt>
                <c:pt idx="119">
                  <c:v>27.974393475693525</c:v>
                </c:pt>
                <c:pt idx="120">
                  <c:v>28.295178874374706</c:v>
                </c:pt>
                <c:pt idx="121">
                  <c:v>28.61359645071888</c:v>
                </c:pt>
                <c:pt idx="122">
                  <c:v>28.929549211647707</c:v>
                </c:pt>
                <c:pt idx="123">
                  <c:v>29.242940914889505</c:v>
                </c:pt>
                <c:pt idx="124">
                  <c:v>29.553676098295561</c:v>
                </c:pt>
                <c:pt idx="125">
                  <c:v>29.861660108918862</c:v>
                </c:pt>
                <c:pt idx="126">
                  <c:v>30.166799131846272</c:v>
                </c:pt>
                <c:pt idx="127">
                  <c:v>30.469000218775438</c:v>
                </c:pt>
                <c:pt idx="128">
                  <c:v>30.768171316327816</c:v>
                </c:pt>
                <c:pt idx="129">
                  <c:v>31.064221294088931</c:v>
                </c:pt>
                <c:pt idx="130">
                  <c:v>31.357059972367679</c:v>
                </c:pt>
                <c:pt idx="131">
                  <c:v>31.646598149665849</c:v>
                </c:pt>
                <c:pt idx="132">
                  <c:v>31.932747629849828</c:v>
                </c:pt>
                <c:pt idx="133">
                  <c:v>32.215421249015961</c:v>
                </c:pt>
                <c:pt idx="134">
                  <c:v>32.494532902041513</c:v>
                </c:pt>
                <c:pt idx="135">
                  <c:v>32.769997568813174</c:v>
                </c:pt>
                <c:pt idx="136">
                  <c:v>33.041731340124947</c:v>
                </c:pt>
                <c:pt idx="137">
                  <c:v>33.309651443237755</c:v>
                </c:pt>
                <c:pt idx="138">
                  <c:v>33.573676267092793</c:v>
                </c:pt>
                <c:pt idx="139">
                  <c:v>33.833725387171029</c:v>
                </c:pt>
                <c:pt idx="140">
                  <c:v>34.089719589991347</c:v>
                </c:pt>
                <c:pt idx="141">
                  <c:v>34.341580897239702</c:v>
                </c:pt>
                <c:pt idx="142">
                  <c:v>34.589232589522069</c:v>
                </c:pt>
                <c:pt idx="143">
                  <c:v>34.832599229733923</c:v>
                </c:pt>
                <c:pt idx="144">
                  <c:v>35.071606686039104</c:v>
                </c:pt>
                <c:pt idx="145">
                  <c:v>35.306182154451101</c:v>
                </c:pt>
                <c:pt idx="146">
                  <c:v>35.536254181009866</c:v>
                </c:pt>
                <c:pt idx="147">
                  <c:v>35.761752683547343</c:v>
                </c:pt>
                <c:pt idx="148">
                  <c:v>35.982608973035198</c:v>
                </c:pt>
                <c:pt idx="149">
                  <c:v>36.198755774508193</c:v>
                </c:pt>
                <c:pt idx="150">
                  <c:v>36.410127247556723</c:v>
                </c:pt>
                <c:pt idx="151">
                  <c:v>36.616659006382484</c:v>
                </c:pt>
                <c:pt idx="152">
                  <c:v>36.818288139411038</c:v>
                </c:pt>
                <c:pt idx="153">
                  <c:v>37.014953228455241</c:v>
                </c:pt>
                <c:pt idx="154">
                  <c:v>37.206594367423818</c:v>
                </c:pt>
                <c:pt idx="155">
                  <c:v>37.393153180569385</c:v>
                </c:pt>
                <c:pt idx="156">
                  <c:v>37.574572840270207</c:v>
                </c:pt>
                <c:pt idx="157">
                  <c:v>37.750798084340502</c:v>
                </c:pt>
                <c:pt idx="158">
                  <c:v>37.92177523286378</c:v>
                </c:pt>
                <c:pt idx="159">
                  <c:v>38.087452204544313</c:v>
                </c:pt>
                <c:pt idx="160">
                  <c:v>38.247778532571587</c:v>
                </c:pt>
                <c:pt idx="161">
                  <c:v>38.402705379992959</c:v>
                </c:pt>
                <c:pt idx="162">
                  <c:v>38.552185554589897</c:v>
                </c:pt>
                <c:pt idx="163">
                  <c:v>38.696173523253165</c:v>
                </c:pt>
                <c:pt idx="164">
                  <c:v>38.834625425852678</c:v>
                </c:pt>
                <c:pt idx="165">
                  <c:v>38.967499088597691</c:v>
                </c:pt>
                <c:pt idx="166">
                  <c:v>39.094754036883351</c:v>
                </c:pt>
                <c:pt idx="167">
                  <c:v>39.216351507619656</c:v>
                </c:pt>
                <c:pt idx="168">
                  <c:v>39.332254461039085</c:v>
                </c:pt>
                <c:pt idx="169">
                  <c:v>39.442427591979254</c:v>
                </c:pt>
                <c:pt idx="170">
                  <c:v>39.546837340637197</c:v>
                </c:pt>
                <c:pt idx="171">
                  <c:v>39.64545190279204</c:v>
                </c:pt>
                <c:pt idx="172">
                  <c:v>39.738241239492851</c:v>
                </c:pt>
                <c:pt idx="173">
                  <c:v>39.825177086208797</c:v>
                </c:pt>
                <c:pt idx="174">
                  <c:v>39.906232961438803</c:v>
                </c:pt>
                <c:pt idx="175">
                  <c:v>39.981384174778071</c:v>
                </c:pt>
                <c:pt idx="176">
                  <c:v>40.050607834439006</c:v>
                </c:pt>
                <c:pt idx="177">
                  <c:v>40.1138828542243</c:v>
                </c:pt>
                <c:pt idx="178">
                  <c:v>40.171189959949949</c:v>
                </c:pt>
                <c:pt idx="179">
                  <c:v>40.22251169531642</c:v>
                </c:pt>
                <c:pt idx="180">
                  <c:v>40.267832427225954</c:v>
                </c:pt>
                <c:pt idx="181">
                  <c:v>40.307138350544577</c:v>
                </c:pt>
                <c:pt idx="182">
                  <c:v>40.340417492307267</c:v>
                </c:pt>
                <c:pt idx="183">
                  <c:v>40.367659715365086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0E-484D-94E4-BA2F56912312}"/>
            </c:ext>
          </c:extLst>
        </c:ser>
        <c:ser>
          <c:idx val="5"/>
          <c:order val="5"/>
          <c:tx>
            <c:strRef>
              <c:f>Calculation2!$AO$5</c:f>
              <c:strCache>
                <c:ptCount val="1"/>
                <c:pt idx="0">
                  <c:v>z(Ex5)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Calculation2!$AO$6:$AO$189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</c:numCache>
            </c:numRef>
          </c:xVal>
          <c:yVal>
            <c:numRef>
              <c:f>Calculation2!$AN$6:$AN$189</c:f>
              <c:numCache>
                <c:formatCode>General</c:formatCode>
                <c:ptCount val="184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40E-484D-94E4-BA2F56912312}"/>
            </c:ext>
          </c:extLst>
        </c:ser>
        <c:ser>
          <c:idx val="7"/>
          <c:order val="6"/>
          <c:tx>
            <c:strRef>
              <c:f>Calculation2!$P$5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Calculation2!$P$6:$P$406</c:f>
              <c:numCache>
                <c:formatCode>0.0000</c:formatCode>
                <c:ptCount val="401"/>
                <c:pt idx="0">
                  <c:v>7.5519418260831799</c:v>
                </c:pt>
                <c:pt idx="1">
                  <c:v>7.4769089692257467</c:v>
                </c:pt>
                <c:pt idx="2">
                  <c:v>7.4022463082519607</c:v>
                </c:pt>
                <c:pt idx="3">
                  <c:v>7.3279539308515496</c:v>
                </c:pt>
                <c:pt idx="4">
                  <c:v>7.254031924306787</c:v>
                </c:pt>
                <c:pt idx="5">
                  <c:v>7.1804803754921522</c:v>
                </c:pt>
                <c:pt idx="6">
                  <c:v>7.1072993708737613</c:v>
                </c:pt>
                <c:pt idx="7">
                  <c:v>7.0344889965085713</c:v>
                </c:pt>
                <c:pt idx="8">
                  <c:v>6.9620493380446078</c:v>
                </c:pt>
                <c:pt idx="9">
                  <c:v>6.8899804807196006</c:v>
                </c:pt>
                <c:pt idx="10">
                  <c:v>6.8182825093609836</c:v>
                </c:pt>
                <c:pt idx="11">
                  <c:v>6.7469555083854402</c:v>
                </c:pt>
                <c:pt idx="12">
                  <c:v>6.675999561798335</c:v>
                </c:pt>
                <c:pt idx="13">
                  <c:v>6.6054147531929175</c:v>
                </c:pt>
                <c:pt idx="14">
                  <c:v>6.5352011657503226</c:v>
                </c:pt>
                <c:pt idx="15">
                  <c:v>6.465358882239002</c:v>
                </c:pt>
                <c:pt idx="16">
                  <c:v>6.3958879850138146</c:v>
                </c:pt>
                <c:pt idx="17">
                  <c:v>6.3267885560160266</c:v>
                </c:pt>
                <c:pt idx="18">
                  <c:v>6.2580606767727431</c:v>
                </c:pt>
                <c:pt idx="19">
                  <c:v>6.1897044283961122</c:v>
                </c:pt>
                <c:pt idx="20">
                  <c:v>6.1217198915834388</c:v>
                </c:pt>
                <c:pt idx="21">
                  <c:v>6.0541071466161611</c:v>
                </c:pt>
                <c:pt idx="22">
                  <c:v>5.9868662733597375</c:v>
                </c:pt>
                <c:pt idx="23">
                  <c:v>5.9199973512627366</c:v>
                </c:pt>
                <c:pt idx="24">
                  <c:v>5.8535004593572921</c:v>
                </c:pt>
                <c:pt idx="25">
                  <c:v>5.7873756762572839</c:v>
                </c:pt>
                <c:pt idx="26">
                  <c:v>5.7216230801593611</c:v>
                </c:pt>
                <c:pt idx="27">
                  <c:v>5.6562427488412368</c:v>
                </c:pt>
                <c:pt idx="28">
                  <c:v>5.591234759662143</c:v>
                </c:pt>
                <c:pt idx="29">
                  <c:v>5.5265991895616935</c:v>
                </c:pt>
                <c:pt idx="30">
                  <c:v>5.4623361150599976</c:v>
                </c:pt>
                <c:pt idx="31">
                  <c:v>5.3984456122568645</c:v>
                </c:pt>
                <c:pt idx="32">
                  <c:v>5.3349277568313482</c:v>
                </c:pt>
                <c:pt idx="33">
                  <c:v>5.2717826240415206</c:v>
                </c:pt>
                <c:pt idx="34">
                  <c:v>5.2090102887239027</c:v>
                </c:pt>
                <c:pt idx="35">
                  <c:v>5.1466108252932372</c:v>
                </c:pt>
                <c:pt idx="36">
                  <c:v>5.0845843077415793</c:v>
                </c:pt>
                <c:pt idx="37">
                  <c:v>5.0229308096382965</c:v>
                </c:pt>
                <c:pt idx="38">
                  <c:v>4.9616504041295002</c:v>
                </c:pt>
                <c:pt idx="39">
                  <c:v>4.9007431639375909</c:v>
                </c:pt>
                <c:pt idx="40">
                  <c:v>4.8402091613608036</c:v>
                </c:pt>
                <c:pt idx="41">
                  <c:v>4.7800484682729802</c:v>
                </c:pt>
                <c:pt idx="42">
                  <c:v>4.7202611561228878</c:v>
                </c:pt>
                <c:pt idx="43">
                  <c:v>4.6608472959339906</c:v>
                </c:pt>
                <c:pt idx="44">
                  <c:v>4.6018069583037686</c:v>
                </c:pt>
                <c:pt idx="45">
                  <c:v>4.5431402134038308</c:v>
                </c:pt>
                <c:pt idx="46">
                  <c:v>4.4848471309790057</c:v>
                </c:pt>
                <c:pt idx="47">
                  <c:v>4.4269277803468867</c:v>
                </c:pt>
                <c:pt idx="48">
                  <c:v>4.3693822303980596</c:v>
                </c:pt>
                <c:pt idx="49">
                  <c:v>4.3122105495949654</c:v>
                </c:pt>
                <c:pt idx="50">
                  <c:v>4.2554128059717868</c:v>
                </c:pt>
                <c:pt idx="51">
                  <c:v>4.1989890671342209</c:v>
                </c:pt>
                <c:pt idx="52">
                  <c:v>4.1429394002589106</c:v>
                </c:pt>
                <c:pt idx="53">
                  <c:v>4.0872638720931036</c:v>
                </c:pt>
                <c:pt idx="54">
                  <c:v>4.0319625489539703</c:v>
                </c:pt>
                <c:pt idx="55">
                  <c:v>3.977035496728945</c:v>
                </c:pt>
                <c:pt idx="56">
                  <c:v>3.9224827808741338</c:v>
                </c:pt>
                <c:pt idx="57">
                  <c:v>3.8683044664155659</c:v>
                </c:pt>
                <c:pt idx="58">
                  <c:v>3.8145006179470329</c:v>
                </c:pt>
                <c:pt idx="59">
                  <c:v>3.7610712996311122</c:v>
                </c:pt>
                <c:pt idx="60">
                  <c:v>3.708016575198144</c:v>
                </c:pt>
                <c:pt idx="61">
                  <c:v>3.6553365079458899</c:v>
                </c:pt>
                <c:pt idx="62">
                  <c:v>3.6030311607391923</c:v>
                </c:pt>
                <c:pt idx="63">
                  <c:v>3.5511005960098601</c:v>
                </c:pt>
                <c:pt idx="64">
                  <c:v>3.4995448757558734</c:v>
                </c:pt>
                <c:pt idx="65">
                  <c:v>3.4483640615411559</c:v>
                </c:pt>
                <c:pt idx="66">
                  <c:v>3.3975582144955752</c:v>
                </c:pt>
                <c:pt idx="67">
                  <c:v>3.3471273953140326</c:v>
                </c:pt>
                <c:pt idx="68">
                  <c:v>3.2970716642564639</c:v>
                </c:pt>
                <c:pt idx="69">
                  <c:v>3.247391081147498</c:v>
                </c:pt>
                <c:pt idx="70">
                  <c:v>3.1980857053756608</c:v>
                </c:pt>
                <c:pt idx="71">
                  <c:v>3.149155595893717</c:v>
                </c:pt>
                <c:pt idx="72">
                  <c:v>3.100600811217646</c:v>
                </c:pt>
                <c:pt idx="73">
                  <c:v>3.05242140942687</c:v>
                </c:pt>
                <c:pt idx="74">
                  <c:v>3.0046174481632306</c:v>
                </c:pt>
                <c:pt idx="75">
                  <c:v>2.9571889846315571</c:v>
                </c:pt>
                <c:pt idx="76">
                  <c:v>2.910136075598416</c:v>
                </c:pt>
                <c:pt idx="77">
                  <c:v>2.8634587773925659</c:v>
                </c:pt>
                <c:pt idx="78">
                  <c:v>2.8171571459038205</c:v>
                </c:pt>
                <c:pt idx="79">
                  <c:v>2.7712312365833895</c:v>
                </c:pt>
                <c:pt idx="80">
                  <c:v>2.7256811044433107</c:v>
                </c:pt>
                <c:pt idx="81">
                  <c:v>2.6805068040559945</c:v>
                </c:pt>
                <c:pt idx="82">
                  <c:v>2.6357083895541109</c:v>
                </c:pt>
                <c:pt idx="83">
                  <c:v>2.5912859146300207</c:v>
                </c:pt>
                <c:pt idx="84">
                  <c:v>2.5472394325358891</c:v>
                </c:pt>
                <c:pt idx="85">
                  <c:v>2.5035689960827767</c:v>
                </c:pt>
                <c:pt idx="86">
                  <c:v>2.4602746576407526</c:v>
                </c:pt>
                <c:pt idx="87">
                  <c:v>2.4173564691385536</c:v>
                </c:pt>
                <c:pt idx="88">
                  <c:v>2.3748144820631296</c:v>
                </c:pt>
                <c:pt idx="89">
                  <c:v>2.332648747459416</c:v>
                </c:pt>
                <c:pt idx="90">
                  <c:v>2.2908593159297652</c:v>
                </c:pt>
                <c:pt idx="91">
                  <c:v>2.2494462376341744</c:v>
                </c:pt>
                <c:pt idx="92">
                  <c:v>2.2084095622897166</c:v>
                </c:pt>
                <c:pt idx="93">
                  <c:v>2.1677493391699727</c:v>
                </c:pt>
                <c:pt idx="94">
                  <c:v>2.1274656171052584</c:v>
                </c:pt>
                <c:pt idx="95">
                  <c:v>2.0875584444818287</c:v>
                </c:pt>
                <c:pt idx="96">
                  <c:v>2.0480278692421052</c:v>
                </c:pt>
                <c:pt idx="97">
                  <c:v>2.0088739388837666</c:v>
                </c:pt>
                <c:pt idx="98">
                  <c:v>1.9700967004602035</c:v>
                </c:pt>
                <c:pt idx="99">
                  <c:v>1.9316962005793812</c:v>
                </c:pt>
                <c:pt idx="100">
                  <c:v>1.8936724854044087</c:v>
                </c:pt>
                <c:pt idx="101">
                  <c:v>1.8560256006528562</c:v>
                </c:pt>
                <c:pt idx="102">
                  <c:v>1.8187555915960729</c:v>
                </c:pt>
                <c:pt idx="103">
                  <c:v>1.7818625030599833</c:v>
                </c:pt>
                <c:pt idx="104">
                  <c:v>1.7453463794236086</c:v>
                </c:pt>
                <c:pt idx="105">
                  <c:v>1.7092072646197494</c:v>
                </c:pt>
                <c:pt idx="106">
                  <c:v>1.6734452021341895</c:v>
                </c:pt>
                <c:pt idx="107">
                  <c:v>1.6380602350056961</c:v>
                </c:pt>
                <c:pt idx="108">
                  <c:v>1.6030524058254514</c:v>
                </c:pt>
                <c:pt idx="109">
                  <c:v>1.5684217567372798</c:v>
                </c:pt>
                <c:pt idx="110">
                  <c:v>1.5341683294368522</c:v>
                </c:pt>
                <c:pt idx="111">
                  <c:v>1.5002921651719134</c:v>
                </c:pt>
                <c:pt idx="112">
                  <c:v>1.4667933047417137</c:v>
                </c:pt>
                <c:pt idx="113">
                  <c:v>1.4336717884970085</c:v>
                </c:pt>
                <c:pt idx="114">
                  <c:v>1.4009276563394906</c:v>
                </c:pt>
                <c:pt idx="115">
                  <c:v>1.3685609477217895</c:v>
                </c:pt>
                <c:pt idx="116">
                  <c:v>1.3365717016473582</c:v>
                </c:pt>
                <c:pt idx="117">
                  <c:v>1.3049599566699044</c:v>
                </c:pt>
                <c:pt idx="118">
                  <c:v>1.2737257508932771</c:v>
                </c:pt>
                <c:pt idx="119">
                  <c:v>1.2428691219715802</c:v>
                </c:pt>
                <c:pt idx="120">
                  <c:v>1.2123901071083765</c:v>
                </c:pt>
                <c:pt idx="121">
                  <c:v>1.1822887430568016</c:v>
                </c:pt>
                <c:pt idx="122">
                  <c:v>1.1525650661193367</c:v>
                </c:pt>
                <c:pt idx="123">
                  <c:v>1.1232191121475807</c:v>
                </c:pt>
                <c:pt idx="124">
                  <c:v>1.0942509165415686</c:v>
                </c:pt>
                <c:pt idx="125">
                  <c:v>1.0656605142507942</c:v>
                </c:pt>
                <c:pt idx="126">
                  <c:v>1.0374479397723917</c:v>
                </c:pt>
                <c:pt idx="127">
                  <c:v>1.0096132271520446</c:v>
                </c:pt>
                <c:pt idx="128">
                  <c:v>0.98215640998364506</c:v>
                </c:pt>
                <c:pt idx="129">
                  <c:v>0.95507752140861157</c:v>
                </c:pt>
                <c:pt idx="130">
                  <c:v>0.92837659411611639</c:v>
                </c:pt>
                <c:pt idx="131">
                  <c:v>0.90205366034263079</c:v>
                </c:pt>
                <c:pt idx="132">
                  <c:v>0.87610875187203874</c:v>
                </c:pt>
                <c:pt idx="133">
                  <c:v>0.85054190003518215</c:v>
                </c:pt>
                <c:pt idx="134">
                  <c:v>0.82535313570974722</c:v>
                </c:pt>
                <c:pt idx="135">
                  <c:v>0.80054248932015071</c:v>
                </c:pt>
                <c:pt idx="136">
                  <c:v>0.77610999083697152</c:v>
                </c:pt>
                <c:pt idx="137">
                  <c:v>0.75205566977751914</c:v>
                </c:pt>
                <c:pt idx="138">
                  <c:v>0.72837955520503783</c:v>
                </c:pt>
                <c:pt idx="139">
                  <c:v>0.70508167572870661</c:v>
                </c:pt>
                <c:pt idx="140">
                  <c:v>0.68216205950341191</c:v>
                </c:pt>
                <c:pt idx="141">
                  <c:v>0.65962073422986123</c:v>
                </c:pt>
                <c:pt idx="142">
                  <c:v>0.63745772715401472</c:v>
                </c:pt>
                <c:pt idx="143">
                  <c:v>0.61567306506719888</c:v>
                </c:pt>
                <c:pt idx="144">
                  <c:v>0.59426677430565178</c:v>
                </c:pt>
                <c:pt idx="145">
                  <c:v>0.57323888075086415</c:v>
                </c:pt>
                <c:pt idx="146">
                  <c:v>0.55258940982889726</c:v>
                </c:pt>
                <c:pt idx="147">
                  <c:v>0.53231838651061025</c:v>
                </c:pt>
                <c:pt idx="148">
                  <c:v>0.51242583531120545</c:v>
                </c:pt>
                <c:pt idx="149">
                  <c:v>0.49291178029034199</c:v>
                </c:pt>
                <c:pt idx="150">
                  <c:v>0.47377624505190852</c:v>
                </c:pt>
                <c:pt idx="151">
                  <c:v>0.45501925274356836</c:v>
                </c:pt>
                <c:pt idx="152">
                  <c:v>0.43664082605732801</c:v>
                </c:pt>
                <c:pt idx="153">
                  <c:v>0.41864098722862764</c:v>
                </c:pt>
                <c:pt idx="154">
                  <c:v>0.40101975803668211</c:v>
                </c:pt>
                <c:pt idx="155">
                  <c:v>0.38377715980436733</c:v>
                </c:pt>
                <c:pt idx="156">
                  <c:v>0.36691321339753813</c:v>
                </c:pt>
                <c:pt idx="157">
                  <c:v>0.35042793922582405</c:v>
                </c:pt>
                <c:pt idx="158">
                  <c:v>0.33432135724160617</c:v>
                </c:pt>
                <c:pt idx="159">
                  <c:v>0.31859348694035816</c:v>
                </c:pt>
                <c:pt idx="160">
                  <c:v>0.30324434736053263</c:v>
                </c:pt>
                <c:pt idx="161">
                  <c:v>0.2882739570833337</c:v>
                </c:pt>
                <c:pt idx="162">
                  <c:v>0.27368233423260335</c:v>
                </c:pt>
                <c:pt idx="163">
                  <c:v>0.25946949647482143</c:v>
                </c:pt>
                <c:pt idx="164">
                  <c:v>0.24563546101887823</c:v>
                </c:pt>
                <c:pt idx="165">
                  <c:v>0.23218024461584719</c:v>
                </c:pt>
                <c:pt idx="166">
                  <c:v>0.21910386355932587</c:v>
                </c:pt>
                <c:pt idx="167">
                  <c:v>0.2064063336848676</c:v>
                </c:pt>
                <c:pt idx="168">
                  <c:v>0.1940876703702088</c:v>
                </c:pt>
                <c:pt idx="169">
                  <c:v>0.18214788853492792</c:v>
                </c:pt>
                <c:pt idx="170">
                  <c:v>0.17058700264055915</c:v>
                </c:pt>
                <c:pt idx="171">
                  <c:v>0.15940502669025136</c:v>
                </c:pt>
                <c:pt idx="172">
                  <c:v>0.14860197422922283</c:v>
                </c:pt>
                <c:pt idx="173">
                  <c:v>0.13817785834385177</c:v>
                </c:pt>
                <c:pt idx="174">
                  <c:v>0.12813269166235841</c:v>
                </c:pt>
                <c:pt idx="175">
                  <c:v>0.11846648635435031</c:v>
                </c:pt>
                <c:pt idx="176">
                  <c:v>0.10917925413070861</c:v>
                </c:pt>
                <c:pt idx="177">
                  <c:v>0.10027100624370178</c:v>
                </c:pt>
                <c:pt idx="178">
                  <c:v>9.1741753486985544E-2</c:v>
                </c:pt>
                <c:pt idx="179">
                  <c:v>8.35915061952619E-2</c:v>
                </c:pt>
                <c:pt idx="180">
                  <c:v>7.5820274244165375E-2</c:v>
                </c:pt>
                <c:pt idx="181">
                  <c:v>6.8428067050945174E-2</c:v>
                </c:pt>
                <c:pt idx="182">
                  <c:v>6.1414893573100926E-2</c:v>
                </c:pt>
                <c:pt idx="183">
                  <c:v>5.4780762309746933E-2</c:v>
                </c:pt>
                <c:pt idx="184">
                  <c:v>4.8525681300475298E-2</c:v>
                </c:pt>
                <c:pt idx="185">
                  <c:v>4.2649658125924361E-2</c:v>
                </c:pt>
                <c:pt idx="186">
                  <c:v>3.7152699907551323E-2</c:v>
                </c:pt>
                <c:pt idx="187">
                  <c:v>3.2034813307291188E-2</c:v>
                </c:pt>
                <c:pt idx="188">
                  <c:v>2.7296004528125195E-2</c:v>
                </c:pt>
                <c:pt idx="189">
                  <c:v>2.2936279313512387E-2</c:v>
                </c:pt>
                <c:pt idx="190">
                  <c:v>1.8955642947844353E-2</c:v>
                </c:pt>
                <c:pt idx="191">
                  <c:v>1.5354100255649428E-2</c:v>
                </c:pt>
                <c:pt idx="192">
                  <c:v>1.2131655602502178E-2</c:v>
                </c:pt>
                <c:pt idx="193">
                  <c:v>9.2883128942276016E-3</c:v>
                </c:pt>
                <c:pt idx="194">
                  <c:v>6.8240755773558703E-3</c:v>
                </c:pt>
                <c:pt idx="195">
                  <c:v>4.7389466388949586E-3</c:v>
                </c:pt>
                <c:pt idx="196">
                  <c:v>3.032928606103269E-3</c:v>
                </c:pt>
                <c:pt idx="197">
                  <c:v>1.7060235472854401E-3</c:v>
                </c:pt>
                <c:pt idx="198">
                  <c:v>7.5823307065547851E-4</c:v>
                </c:pt>
                <c:pt idx="199">
                  <c:v>1.895583251325661E-4</c:v>
                </c:pt>
                <c:pt idx="200">
                  <c:v>0</c:v>
                </c:pt>
                <c:pt idx="201">
                  <c:v>1.895583251325661E-4</c:v>
                </c:pt>
                <c:pt idx="202">
                  <c:v>7.5823307065547851E-4</c:v>
                </c:pt>
                <c:pt idx="203">
                  <c:v>1.7060235472854401E-3</c:v>
                </c:pt>
                <c:pt idx="204">
                  <c:v>3.032928606103269E-3</c:v>
                </c:pt>
                <c:pt idx="205">
                  <c:v>4.7389466388949586E-3</c:v>
                </c:pt>
                <c:pt idx="206">
                  <c:v>6.8240755773558703E-3</c:v>
                </c:pt>
                <c:pt idx="207">
                  <c:v>9.2883128942276016E-3</c:v>
                </c:pt>
                <c:pt idx="208">
                  <c:v>1.2131655602502178E-2</c:v>
                </c:pt>
                <c:pt idx="209">
                  <c:v>1.5354100255649428E-2</c:v>
                </c:pt>
                <c:pt idx="210">
                  <c:v>1.8955642947844353E-2</c:v>
                </c:pt>
                <c:pt idx="211">
                  <c:v>2.2936279313512387E-2</c:v>
                </c:pt>
                <c:pt idx="212">
                  <c:v>2.7296004528125195E-2</c:v>
                </c:pt>
                <c:pt idx="213">
                  <c:v>3.2034813307291188E-2</c:v>
                </c:pt>
                <c:pt idx="214">
                  <c:v>3.7152699907551323E-2</c:v>
                </c:pt>
                <c:pt idx="215">
                  <c:v>4.2649658125924361E-2</c:v>
                </c:pt>
                <c:pt idx="216">
                  <c:v>4.8525681300475298E-2</c:v>
                </c:pt>
                <c:pt idx="217">
                  <c:v>5.4780762309746933E-2</c:v>
                </c:pt>
                <c:pt idx="218">
                  <c:v>6.1414893573100926E-2</c:v>
                </c:pt>
                <c:pt idx="219">
                  <c:v>6.8428067050945174E-2</c:v>
                </c:pt>
                <c:pt idx="220">
                  <c:v>7.5820274244165375E-2</c:v>
                </c:pt>
                <c:pt idx="221">
                  <c:v>8.35915061952619E-2</c:v>
                </c:pt>
                <c:pt idx="222">
                  <c:v>9.1741753486985544E-2</c:v>
                </c:pt>
                <c:pt idx="223">
                  <c:v>0.10027100624370178</c:v>
                </c:pt>
                <c:pt idx="224">
                  <c:v>0.10917925413070861</c:v>
                </c:pt>
                <c:pt idx="225">
                  <c:v>0.11846648635435031</c:v>
                </c:pt>
                <c:pt idx="226">
                  <c:v>0.12813269166235841</c:v>
                </c:pt>
                <c:pt idx="227">
                  <c:v>0.13817785834385177</c:v>
                </c:pt>
                <c:pt idx="228">
                  <c:v>0.14860197422922283</c:v>
                </c:pt>
                <c:pt idx="229">
                  <c:v>0.15940502669025136</c:v>
                </c:pt>
                <c:pt idx="230">
                  <c:v>0.17058700264055915</c:v>
                </c:pt>
                <c:pt idx="231">
                  <c:v>0.18214788853492792</c:v>
                </c:pt>
                <c:pt idx="232">
                  <c:v>0.1940876703702088</c:v>
                </c:pt>
                <c:pt idx="233">
                  <c:v>0.2064063336848676</c:v>
                </c:pt>
                <c:pt idx="234">
                  <c:v>0.21910386355932587</c:v>
                </c:pt>
                <c:pt idx="235">
                  <c:v>0.23218024461584719</c:v>
                </c:pt>
                <c:pt idx="236">
                  <c:v>0.24563546101887823</c:v>
                </c:pt>
                <c:pt idx="237">
                  <c:v>0.25946949647482143</c:v>
                </c:pt>
                <c:pt idx="238">
                  <c:v>0.27368233423260335</c:v>
                </c:pt>
                <c:pt idx="239">
                  <c:v>0.2882739570833337</c:v>
                </c:pt>
                <c:pt idx="240">
                  <c:v>0.30324434736053263</c:v>
                </c:pt>
                <c:pt idx="241">
                  <c:v>0.31859348694035816</c:v>
                </c:pt>
                <c:pt idx="242">
                  <c:v>0.33432135724160617</c:v>
                </c:pt>
                <c:pt idx="243">
                  <c:v>0.35042793922582405</c:v>
                </c:pt>
                <c:pt idx="244">
                  <c:v>0.36691321339753813</c:v>
                </c:pt>
                <c:pt idx="245">
                  <c:v>0.38377715980436733</c:v>
                </c:pt>
                <c:pt idx="246">
                  <c:v>0.40101975803668211</c:v>
                </c:pt>
                <c:pt idx="247">
                  <c:v>0.41864098722862764</c:v>
                </c:pt>
                <c:pt idx="248">
                  <c:v>0.43664082605732801</c:v>
                </c:pt>
                <c:pt idx="249">
                  <c:v>0.45501925274356836</c:v>
                </c:pt>
                <c:pt idx="250">
                  <c:v>0.47377624505190852</c:v>
                </c:pt>
                <c:pt idx="251">
                  <c:v>0.49291178029034199</c:v>
                </c:pt>
                <c:pt idx="252">
                  <c:v>0.51242583531120545</c:v>
                </c:pt>
                <c:pt idx="253">
                  <c:v>0.53231838651061025</c:v>
                </c:pt>
                <c:pt idx="254">
                  <c:v>0.55258940982901095</c:v>
                </c:pt>
                <c:pt idx="255">
                  <c:v>0.57323888075086415</c:v>
                </c:pt>
                <c:pt idx="256">
                  <c:v>0.59426677430565178</c:v>
                </c:pt>
                <c:pt idx="257">
                  <c:v>0.61567306506719888</c:v>
                </c:pt>
                <c:pt idx="258">
                  <c:v>0.63745772715401472</c:v>
                </c:pt>
                <c:pt idx="259">
                  <c:v>0.65962073422986123</c:v>
                </c:pt>
                <c:pt idx="260">
                  <c:v>0.68216205950341191</c:v>
                </c:pt>
                <c:pt idx="261">
                  <c:v>0.70508167572870661</c:v>
                </c:pt>
                <c:pt idx="262">
                  <c:v>0.72837955520503783</c:v>
                </c:pt>
                <c:pt idx="263">
                  <c:v>0.75205566977751914</c:v>
                </c:pt>
                <c:pt idx="264">
                  <c:v>0.77610999083697152</c:v>
                </c:pt>
                <c:pt idx="265">
                  <c:v>0.80054248932015071</c:v>
                </c:pt>
                <c:pt idx="266">
                  <c:v>0.82535313570974722</c:v>
                </c:pt>
                <c:pt idx="267">
                  <c:v>0.85054190003518215</c:v>
                </c:pt>
                <c:pt idx="268">
                  <c:v>0.87610875187203874</c:v>
                </c:pt>
                <c:pt idx="269">
                  <c:v>0.90205366034263079</c:v>
                </c:pt>
                <c:pt idx="270">
                  <c:v>0.92837659411611639</c:v>
                </c:pt>
                <c:pt idx="271">
                  <c:v>0.95507752140861157</c:v>
                </c:pt>
                <c:pt idx="272">
                  <c:v>0.98215640998364506</c:v>
                </c:pt>
                <c:pt idx="273">
                  <c:v>1.0096132271520446</c:v>
                </c:pt>
                <c:pt idx="274">
                  <c:v>1.0374479397723917</c:v>
                </c:pt>
                <c:pt idx="275">
                  <c:v>1.0656605142507942</c:v>
                </c:pt>
                <c:pt idx="276">
                  <c:v>1.0942509165415686</c:v>
                </c:pt>
                <c:pt idx="277">
                  <c:v>1.1232191121475807</c:v>
                </c:pt>
                <c:pt idx="278">
                  <c:v>1.1525650661193367</c:v>
                </c:pt>
                <c:pt idx="279">
                  <c:v>1.1822887430568016</c:v>
                </c:pt>
                <c:pt idx="280">
                  <c:v>1.2123901071083765</c:v>
                </c:pt>
                <c:pt idx="281">
                  <c:v>1.2428691219715802</c:v>
                </c:pt>
                <c:pt idx="282">
                  <c:v>1.2737257508932771</c:v>
                </c:pt>
                <c:pt idx="283">
                  <c:v>1.3049599566699044</c:v>
                </c:pt>
                <c:pt idx="284">
                  <c:v>1.3365717016473582</c:v>
                </c:pt>
                <c:pt idx="285">
                  <c:v>1.3685609477217895</c:v>
                </c:pt>
                <c:pt idx="286">
                  <c:v>1.4009276563394906</c:v>
                </c:pt>
                <c:pt idx="287">
                  <c:v>1.4336717884970085</c:v>
                </c:pt>
                <c:pt idx="288">
                  <c:v>1.4667933047417137</c:v>
                </c:pt>
                <c:pt idx="289">
                  <c:v>1.5002921651719134</c:v>
                </c:pt>
                <c:pt idx="290">
                  <c:v>1.5341683294368522</c:v>
                </c:pt>
                <c:pt idx="291">
                  <c:v>1.5684217567372798</c:v>
                </c:pt>
                <c:pt idx="292">
                  <c:v>1.6030524058254514</c:v>
                </c:pt>
                <c:pt idx="293">
                  <c:v>1.6380602350056961</c:v>
                </c:pt>
                <c:pt idx="294">
                  <c:v>1.6734452021343031</c:v>
                </c:pt>
                <c:pt idx="295">
                  <c:v>1.7092072646197494</c:v>
                </c:pt>
                <c:pt idx="296">
                  <c:v>1.7453463794236086</c:v>
                </c:pt>
                <c:pt idx="297">
                  <c:v>1.7818625030599833</c:v>
                </c:pt>
                <c:pt idx="298">
                  <c:v>1.8187555915960729</c:v>
                </c:pt>
                <c:pt idx="299">
                  <c:v>1.8560256006528562</c:v>
                </c:pt>
                <c:pt idx="300">
                  <c:v>1.8936724854044087</c:v>
                </c:pt>
                <c:pt idx="301">
                  <c:v>1.9316962005793812</c:v>
                </c:pt>
                <c:pt idx="302">
                  <c:v>1.9700967004602035</c:v>
                </c:pt>
                <c:pt idx="303">
                  <c:v>2.0088739388837666</c:v>
                </c:pt>
                <c:pt idx="304">
                  <c:v>2.0480278692421052</c:v>
                </c:pt>
                <c:pt idx="305">
                  <c:v>2.0875584444818287</c:v>
                </c:pt>
                <c:pt idx="306">
                  <c:v>2.1274656171052584</c:v>
                </c:pt>
                <c:pt idx="307">
                  <c:v>2.1677493391699727</c:v>
                </c:pt>
                <c:pt idx="308">
                  <c:v>2.2084095622897166</c:v>
                </c:pt>
                <c:pt idx="309">
                  <c:v>2.2494462376341744</c:v>
                </c:pt>
                <c:pt idx="310">
                  <c:v>2.2908593159297652</c:v>
                </c:pt>
                <c:pt idx="311">
                  <c:v>2.332648747459416</c:v>
                </c:pt>
                <c:pt idx="312">
                  <c:v>2.3748144820631296</c:v>
                </c:pt>
                <c:pt idx="313">
                  <c:v>2.4173564691386673</c:v>
                </c:pt>
                <c:pt idx="314">
                  <c:v>2.4602746576407526</c:v>
                </c:pt>
                <c:pt idx="315">
                  <c:v>2.5035689960827767</c:v>
                </c:pt>
                <c:pt idx="316">
                  <c:v>2.5472394325358891</c:v>
                </c:pt>
                <c:pt idx="317">
                  <c:v>2.5912859146300207</c:v>
                </c:pt>
                <c:pt idx="318">
                  <c:v>2.6357083895541109</c:v>
                </c:pt>
                <c:pt idx="319">
                  <c:v>2.6805068040559945</c:v>
                </c:pt>
                <c:pt idx="320">
                  <c:v>2.7256811044433107</c:v>
                </c:pt>
                <c:pt idx="321">
                  <c:v>2.7712312365833895</c:v>
                </c:pt>
                <c:pt idx="322">
                  <c:v>2.8171571459038205</c:v>
                </c:pt>
                <c:pt idx="323">
                  <c:v>2.8634587773925659</c:v>
                </c:pt>
                <c:pt idx="324">
                  <c:v>2.910136075598416</c:v>
                </c:pt>
                <c:pt idx="325">
                  <c:v>2.9571889846315571</c:v>
                </c:pt>
                <c:pt idx="326">
                  <c:v>3.0046174481632306</c:v>
                </c:pt>
                <c:pt idx="327">
                  <c:v>3.05242140942687</c:v>
                </c:pt>
                <c:pt idx="328">
                  <c:v>3.1006008112177597</c:v>
                </c:pt>
                <c:pt idx="329">
                  <c:v>3.1491555958938307</c:v>
                </c:pt>
                <c:pt idx="330">
                  <c:v>3.1980857053757745</c:v>
                </c:pt>
                <c:pt idx="331">
                  <c:v>3.247391081147498</c:v>
                </c:pt>
                <c:pt idx="332">
                  <c:v>3.2970716642564639</c:v>
                </c:pt>
                <c:pt idx="333">
                  <c:v>3.3471273953140326</c:v>
                </c:pt>
                <c:pt idx="334">
                  <c:v>3.3975582144955752</c:v>
                </c:pt>
                <c:pt idx="335">
                  <c:v>3.4483640615411559</c:v>
                </c:pt>
                <c:pt idx="336">
                  <c:v>3.4995448757558734</c:v>
                </c:pt>
                <c:pt idx="337">
                  <c:v>3.5511005960098601</c:v>
                </c:pt>
                <c:pt idx="338">
                  <c:v>3.6030311607391923</c:v>
                </c:pt>
                <c:pt idx="339">
                  <c:v>3.6553365079458899</c:v>
                </c:pt>
                <c:pt idx="340">
                  <c:v>3.708016575198144</c:v>
                </c:pt>
                <c:pt idx="341">
                  <c:v>3.7610712996311122</c:v>
                </c:pt>
                <c:pt idx="342">
                  <c:v>3.8145006179470329</c:v>
                </c:pt>
                <c:pt idx="343">
                  <c:v>3.8683044664155659</c:v>
                </c:pt>
                <c:pt idx="344">
                  <c:v>3.9224827808742475</c:v>
                </c:pt>
                <c:pt idx="345">
                  <c:v>3.977035496728945</c:v>
                </c:pt>
                <c:pt idx="346">
                  <c:v>4.031962548954084</c:v>
                </c:pt>
                <c:pt idx="347">
                  <c:v>4.0872638720931036</c:v>
                </c:pt>
                <c:pt idx="348">
                  <c:v>4.1429394002589106</c:v>
                </c:pt>
                <c:pt idx="349">
                  <c:v>4.1989890671342209</c:v>
                </c:pt>
                <c:pt idx="350">
                  <c:v>4.2554128059717868</c:v>
                </c:pt>
                <c:pt idx="351">
                  <c:v>4.3122105495949654</c:v>
                </c:pt>
                <c:pt idx="352">
                  <c:v>4.3693822303981733</c:v>
                </c:pt>
                <c:pt idx="353">
                  <c:v>4.4269277803468867</c:v>
                </c:pt>
                <c:pt idx="354">
                  <c:v>4.4848471309790057</c:v>
                </c:pt>
                <c:pt idx="355">
                  <c:v>4.5431402134038308</c:v>
                </c:pt>
                <c:pt idx="356">
                  <c:v>4.6018069583038823</c:v>
                </c:pt>
                <c:pt idx="357">
                  <c:v>4.6608472959339906</c:v>
                </c:pt>
                <c:pt idx="358">
                  <c:v>4.7202611561228878</c:v>
                </c:pt>
                <c:pt idx="359">
                  <c:v>4.7800484682729802</c:v>
                </c:pt>
                <c:pt idx="360">
                  <c:v>4.8402091613608036</c:v>
                </c:pt>
                <c:pt idx="361">
                  <c:v>4.9007431639375909</c:v>
                </c:pt>
                <c:pt idx="362">
                  <c:v>4.9616504041295002</c:v>
                </c:pt>
                <c:pt idx="363">
                  <c:v>5.0229308096384102</c:v>
                </c:pt>
                <c:pt idx="364">
                  <c:v>5.0845843077415793</c:v>
                </c:pt>
                <c:pt idx="365">
                  <c:v>5.1466108252933509</c:v>
                </c:pt>
                <c:pt idx="366">
                  <c:v>5.2090102887240164</c:v>
                </c:pt>
                <c:pt idx="367">
                  <c:v>5.2717826240415206</c:v>
                </c:pt>
                <c:pt idx="368">
                  <c:v>5.3349277568313482</c:v>
                </c:pt>
                <c:pt idx="369">
                  <c:v>5.3984456122568645</c:v>
                </c:pt>
                <c:pt idx="370">
                  <c:v>5.4623361150601113</c:v>
                </c:pt>
                <c:pt idx="371">
                  <c:v>5.5265991895616935</c:v>
                </c:pt>
                <c:pt idx="372">
                  <c:v>5.591234759662143</c:v>
                </c:pt>
                <c:pt idx="373">
                  <c:v>5.6562427488412368</c:v>
                </c:pt>
                <c:pt idx="374">
                  <c:v>5.7216230801593611</c:v>
                </c:pt>
                <c:pt idx="375">
                  <c:v>5.7873756762573976</c:v>
                </c:pt>
                <c:pt idx="376">
                  <c:v>5.8535004593572921</c:v>
                </c:pt>
                <c:pt idx="377">
                  <c:v>5.9199973512628503</c:v>
                </c:pt>
                <c:pt idx="378">
                  <c:v>5.9868662733597375</c:v>
                </c:pt>
                <c:pt idx="379">
                  <c:v>6.0541071466161611</c:v>
                </c:pt>
                <c:pt idx="380">
                  <c:v>6.1217198915834388</c:v>
                </c:pt>
                <c:pt idx="381">
                  <c:v>6.1897044283962259</c:v>
                </c:pt>
                <c:pt idx="382">
                  <c:v>6.2580606767727431</c:v>
                </c:pt>
                <c:pt idx="383">
                  <c:v>6.3267885560160266</c:v>
                </c:pt>
                <c:pt idx="384">
                  <c:v>6.3958879850138146</c:v>
                </c:pt>
                <c:pt idx="385">
                  <c:v>6.465358882239002</c:v>
                </c:pt>
                <c:pt idx="386">
                  <c:v>6.5352011657504363</c:v>
                </c:pt>
                <c:pt idx="387">
                  <c:v>6.6054147531929175</c:v>
                </c:pt>
                <c:pt idx="388">
                  <c:v>6.675999561798335</c:v>
                </c:pt>
                <c:pt idx="389">
                  <c:v>6.7469555083855539</c:v>
                </c:pt>
                <c:pt idx="390">
                  <c:v>6.8182825093610973</c:v>
                </c:pt>
                <c:pt idx="391">
                  <c:v>6.8899804807196006</c:v>
                </c:pt>
                <c:pt idx="392">
                  <c:v>6.9620493380446078</c:v>
                </c:pt>
                <c:pt idx="393">
                  <c:v>7.034488996508685</c:v>
                </c:pt>
                <c:pt idx="394">
                  <c:v>7.1072993708737613</c:v>
                </c:pt>
                <c:pt idx="395">
                  <c:v>7.1804803754922659</c:v>
                </c:pt>
                <c:pt idx="396">
                  <c:v>7.254031924306787</c:v>
                </c:pt>
                <c:pt idx="397">
                  <c:v>7.3279539308515496</c:v>
                </c:pt>
                <c:pt idx="398">
                  <c:v>7.4022463082519607</c:v>
                </c:pt>
                <c:pt idx="399">
                  <c:v>7.4769089692257467</c:v>
                </c:pt>
                <c:pt idx="400">
                  <c:v>7.5519418260831799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40E-484D-94E4-BA2F56912312}"/>
            </c:ext>
          </c:extLst>
        </c:ser>
        <c:ser>
          <c:idx val="6"/>
          <c:order val="7"/>
          <c:tx>
            <c:strRef>
              <c:f>Calculation2!$O$5</c:f>
              <c:strCache>
                <c:ptCount val="1"/>
                <c:pt idx="0">
                  <c:v>thetaCM = 0 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Calculation2!$O$6:$O$406</c:f>
              <c:numCache>
                <c:formatCode>0.0000</c:formatCode>
                <c:ptCount val="401"/>
                <c:pt idx="0">
                  <c:v>7.5519418260831799</c:v>
                </c:pt>
                <c:pt idx="1">
                  <c:v>7.4769089692257467</c:v>
                </c:pt>
                <c:pt idx="2">
                  <c:v>7.4022463082519607</c:v>
                </c:pt>
                <c:pt idx="3">
                  <c:v>7.3279539308515496</c:v>
                </c:pt>
                <c:pt idx="4">
                  <c:v>7.254031924306787</c:v>
                </c:pt>
                <c:pt idx="5">
                  <c:v>7.1804803754921522</c:v>
                </c:pt>
                <c:pt idx="6">
                  <c:v>7.1072993708737613</c:v>
                </c:pt>
                <c:pt idx="7">
                  <c:v>7.0344889965085713</c:v>
                </c:pt>
                <c:pt idx="8">
                  <c:v>6.9620493380446078</c:v>
                </c:pt>
                <c:pt idx="9">
                  <c:v>6.8899804807196006</c:v>
                </c:pt>
                <c:pt idx="10">
                  <c:v>6.8182825093609836</c:v>
                </c:pt>
                <c:pt idx="11">
                  <c:v>6.7469555083854402</c:v>
                </c:pt>
                <c:pt idx="12">
                  <c:v>6.675999561798335</c:v>
                </c:pt>
                <c:pt idx="13">
                  <c:v>6.6054147531929175</c:v>
                </c:pt>
                <c:pt idx="14">
                  <c:v>6.5352011657503226</c:v>
                </c:pt>
                <c:pt idx="15">
                  <c:v>6.465358882239002</c:v>
                </c:pt>
                <c:pt idx="16">
                  <c:v>6.3958879850138146</c:v>
                </c:pt>
                <c:pt idx="17">
                  <c:v>6.3267885560160266</c:v>
                </c:pt>
                <c:pt idx="18">
                  <c:v>6.2580606767727431</c:v>
                </c:pt>
                <c:pt idx="19">
                  <c:v>6.1897044283961122</c:v>
                </c:pt>
                <c:pt idx="20">
                  <c:v>6.1217198915834388</c:v>
                </c:pt>
                <c:pt idx="21">
                  <c:v>6.0541071466161611</c:v>
                </c:pt>
                <c:pt idx="22">
                  <c:v>5.9868662733597375</c:v>
                </c:pt>
                <c:pt idx="23">
                  <c:v>5.9199973512627366</c:v>
                </c:pt>
                <c:pt idx="24">
                  <c:v>5.8535004593572921</c:v>
                </c:pt>
                <c:pt idx="25">
                  <c:v>5.7873756762572839</c:v>
                </c:pt>
                <c:pt idx="26">
                  <c:v>5.7216230801593611</c:v>
                </c:pt>
                <c:pt idx="27">
                  <c:v>5.6562427488412368</c:v>
                </c:pt>
                <c:pt idx="28">
                  <c:v>5.591234759662143</c:v>
                </c:pt>
                <c:pt idx="29">
                  <c:v>5.5265991895616935</c:v>
                </c:pt>
                <c:pt idx="30">
                  <c:v>5.4623361150599976</c:v>
                </c:pt>
                <c:pt idx="31">
                  <c:v>5.3984456122568645</c:v>
                </c:pt>
                <c:pt idx="32">
                  <c:v>5.3349277568313482</c:v>
                </c:pt>
                <c:pt idx="33">
                  <c:v>5.2717826240415206</c:v>
                </c:pt>
                <c:pt idx="34">
                  <c:v>5.2090102887239027</c:v>
                </c:pt>
                <c:pt idx="35">
                  <c:v>5.1466108252932372</c:v>
                </c:pt>
                <c:pt idx="36">
                  <c:v>5.0845843077415793</c:v>
                </c:pt>
                <c:pt idx="37">
                  <c:v>5.0229308096382965</c:v>
                </c:pt>
                <c:pt idx="38">
                  <c:v>4.9616504041295002</c:v>
                </c:pt>
                <c:pt idx="39">
                  <c:v>4.9007431639375909</c:v>
                </c:pt>
                <c:pt idx="40">
                  <c:v>4.8402091613608036</c:v>
                </c:pt>
                <c:pt idx="41">
                  <c:v>4.7800484682729802</c:v>
                </c:pt>
                <c:pt idx="42">
                  <c:v>4.7202611561228878</c:v>
                </c:pt>
                <c:pt idx="43">
                  <c:v>4.6608472959339906</c:v>
                </c:pt>
                <c:pt idx="44">
                  <c:v>4.6018069583037686</c:v>
                </c:pt>
                <c:pt idx="45">
                  <c:v>4.5431402134038308</c:v>
                </c:pt>
                <c:pt idx="46">
                  <c:v>4.4848471309790057</c:v>
                </c:pt>
                <c:pt idx="47">
                  <c:v>4.4269277803468867</c:v>
                </c:pt>
                <c:pt idx="48">
                  <c:v>4.3693822303980596</c:v>
                </c:pt>
                <c:pt idx="49">
                  <c:v>4.3122105495949654</c:v>
                </c:pt>
                <c:pt idx="50">
                  <c:v>4.2554128059717868</c:v>
                </c:pt>
                <c:pt idx="51">
                  <c:v>4.1989890671342209</c:v>
                </c:pt>
                <c:pt idx="52">
                  <c:v>4.1429394002589106</c:v>
                </c:pt>
                <c:pt idx="53">
                  <c:v>4.0872638720931036</c:v>
                </c:pt>
                <c:pt idx="54">
                  <c:v>4.0319625489539703</c:v>
                </c:pt>
                <c:pt idx="55">
                  <c:v>3.977035496728945</c:v>
                </c:pt>
                <c:pt idx="56">
                  <c:v>3.9224827808741338</c:v>
                </c:pt>
                <c:pt idx="57">
                  <c:v>3.8683044664155659</c:v>
                </c:pt>
                <c:pt idx="58">
                  <c:v>3.8145006179470329</c:v>
                </c:pt>
                <c:pt idx="59">
                  <c:v>3.7610712996311122</c:v>
                </c:pt>
                <c:pt idx="60">
                  <c:v>3.708016575198144</c:v>
                </c:pt>
                <c:pt idx="61">
                  <c:v>3.6553365079458899</c:v>
                </c:pt>
                <c:pt idx="62">
                  <c:v>3.6030311607391923</c:v>
                </c:pt>
                <c:pt idx="63">
                  <c:v>3.5511005960098601</c:v>
                </c:pt>
                <c:pt idx="64">
                  <c:v>3.4995448757558734</c:v>
                </c:pt>
                <c:pt idx="65">
                  <c:v>3.4483640615411559</c:v>
                </c:pt>
                <c:pt idx="66">
                  <c:v>3.3975582144955752</c:v>
                </c:pt>
                <c:pt idx="67">
                  <c:v>3.3471273953140326</c:v>
                </c:pt>
                <c:pt idx="68">
                  <c:v>3.2970716642564639</c:v>
                </c:pt>
                <c:pt idx="69">
                  <c:v>3.247391081147498</c:v>
                </c:pt>
                <c:pt idx="70">
                  <c:v>3.1980857053756608</c:v>
                </c:pt>
                <c:pt idx="71">
                  <c:v>3.149155595893717</c:v>
                </c:pt>
                <c:pt idx="72">
                  <c:v>3.100600811217646</c:v>
                </c:pt>
                <c:pt idx="73">
                  <c:v>3.05242140942687</c:v>
                </c:pt>
                <c:pt idx="74">
                  <c:v>3.0046174481632306</c:v>
                </c:pt>
                <c:pt idx="75">
                  <c:v>2.9571889846315571</c:v>
                </c:pt>
                <c:pt idx="76">
                  <c:v>2.910136075598416</c:v>
                </c:pt>
                <c:pt idx="77">
                  <c:v>2.8634587773925659</c:v>
                </c:pt>
                <c:pt idx="78">
                  <c:v>2.8171571459038205</c:v>
                </c:pt>
                <c:pt idx="79">
                  <c:v>2.7712312365833895</c:v>
                </c:pt>
                <c:pt idx="80">
                  <c:v>2.7256811044433107</c:v>
                </c:pt>
                <c:pt idx="81">
                  <c:v>2.6805068040559945</c:v>
                </c:pt>
                <c:pt idx="82">
                  <c:v>2.6357083895541109</c:v>
                </c:pt>
                <c:pt idx="83">
                  <c:v>2.5912859146300207</c:v>
                </c:pt>
                <c:pt idx="84">
                  <c:v>2.5472394325358891</c:v>
                </c:pt>
                <c:pt idx="85">
                  <c:v>2.5035689960827767</c:v>
                </c:pt>
                <c:pt idx="86">
                  <c:v>2.4602746576407526</c:v>
                </c:pt>
                <c:pt idx="87">
                  <c:v>2.4173564691385536</c:v>
                </c:pt>
                <c:pt idx="88">
                  <c:v>2.3748144820631296</c:v>
                </c:pt>
                <c:pt idx="89">
                  <c:v>2.332648747459416</c:v>
                </c:pt>
                <c:pt idx="90">
                  <c:v>2.2908593159297652</c:v>
                </c:pt>
                <c:pt idx="91">
                  <c:v>2.2494462376341744</c:v>
                </c:pt>
                <c:pt idx="92">
                  <c:v>2.2084095622897166</c:v>
                </c:pt>
                <c:pt idx="93">
                  <c:v>2.1677493391699727</c:v>
                </c:pt>
                <c:pt idx="94">
                  <c:v>2.1274656171052584</c:v>
                </c:pt>
                <c:pt idx="95">
                  <c:v>2.0875584444818287</c:v>
                </c:pt>
                <c:pt idx="96">
                  <c:v>2.0480278692421052</c:v>
                </c:pt>
                <c:pt idx="97">
                  <c:v>2.0088739388837666</c:v>
                </c:pt>
                <c:pt idx="98">
                  <c:v>1.9700967004602035</c:v>
                </c:pt>
                <c:pt idx="99">
                  <c:v>1.9316962005793812</c:v>
                </c:pt>
                <c:pt idx="100">
                  <c:v>1.8936724854044087</c:v>
                </c:pt>
                <c:pt idx="101">
                  <c:v>1.8560256006528562</c:v>
                </c:pt>
                <c:pt idx="102">
                  <c:v>1.8187555915960729</c:v>
                </c:pt>
                <c:pt idx="103">
                  <c:v>1.7818625030599833</c:v>
                </c:pt>
                <c:pt idx="104">
                  <c:v>1.7453463794236086</c:v>
                </c:pt>
                <c:pt idx="105">
                  <c:v>1.7092072646197494</c:v>
                </c:pt>
                <c:pt idx="106">
                  <c:v>1.6734452021341895</c:v>
                </c:pt>
                <c:pt idx="107">
                  <c:v>1.6380602350056961</c:v>
                </c:pt>
                <c:pt idx="108">
                  <c:v>1.6030524058254514</c:v>
                </c:pt>
                <c:pt idx="109">
                  <c:v>1.5684217567372798</c:v>
                </c:pt>
                <c:pt idx="110">
                  <c:v>1.5341683294368522</c:v>
                </c:pt>
                <c:pt idx="111">
                  <c:v>1.5002921651719134</c:v>
                </c:pt>
                <c:pt idx="112">
                  <c:v>1.4667933047417137</c:v>
                </c:pt>
                <c:pt idx="113">
                  <c:v>1.4336717884970085</c:v>
                </c:pt>
                <c:pt idx="114">
                  <c:v>1.4009276563394906</c:v>
                </c:pt>
                <c:pt idx="115">
                  <c:v>1.3685609477217895</c:v>
                </c:pt>
                <c:pt idx="116">
                  <c:v>1.3365717016473582</c:v>
                </c:pt>
                <c:pt idx="117">
                  <c:v>1.3049599566699044</c:v>
                </c:pt>
                <c:pt idx="118">
                  <c:v>1.2737257508932771</c:v>
                </c:pt>
                <c:pt idx="119">
                  <c:v>1.2428691219715802</c:v>
                </c:pt>
                <c:pt idx="120">
                  <c:v>1.2123901071083765</c:v>
                </c:pt>
                <c:pt idx="121">
                  <c:v>1.1822887430568016</c:v>
                </c:pt>
                <c:pt idx="122">
                  <c:v>1.1525650661193367</c:v>
                </c:pt>
                <c:pt idx="123">
                  <c:v>1.1232191121475807</c:v>
                </c:pt>
                <c:pt idx="124">
                  <c:v>1.0942509165415686</c:v>
                </c:pt>
                <c:pt idx="125">
                  <c:v>1.0656605142507942</c:v>
                </c:pt>
                <c:pt idx="126">
                  <c:v>1.0374479397723917</c:v>
                </c:pt>
                <c:pt idx="127">
                  <c:v>1.0096132271520446</c:v>
                </c:pt>
                <c:pt idx="128">
                  <c:v>0.98215640998364506</c:v>
                </c:pt>
                <c:pt idx="129">
                  <c:v>0.95507752140861157</c:v>
                </c:pt>
                <c:pt idx="130">
                  <c:v>0.92837659411611639</c:v>
                </c:pt>
                <c:pt idx="131">
                  <c:v>0.90205366034263079</c:v>
                </c:pt>
                <c:pt idx="132">
                  <c:v>0.87610875187203874</c:v>
                </c:pt>
                <c:pt idx="133">
                  <c:v>0.85054190003518215</c:v>
                </c:pt>
                <c:pt idx="134">
                  <c:v>0.82535313570974722</c:v>
                </c:pt>
                <c:pt idx="135">
                  <c:v>0.80054248932015071</c:v>
                </c:pt>
                <c:pt idx="136">
                  <c:v>0.77610999083697152</c:v>
                </c:pt>
                <c:pt idx="137">
                  <c:v>0.75205566977751914</c:v>
                </c:pt>
                <c:pt idx="138">
                  <c:v>0.72837955520503783</c:v>
                </c:pt>
                <c:pt idx="139">
                  <c:v>0.70508167572870661</c:v>
                </c:pt>
                <c:pt idx="140">
                  <c:v>0.68216205950341191</c:v>
                </c:pt>
                <c:pt idx="141">
                  <c:v>0.65962073422986123</c:v>
                </c:pt>
                <c:pt idx="142">
                  <c:v>0.63745772715401472</c:v>
                </c:pt>
                <c:pt idx="143">
                  <c:v>0.61567306506719888</c:v>
                </c:pt>
                <c:pt idx="144">
                  <c:v>0.59426677430565178</c:v>
                </c:pt>
                <c:pt idx="145">
                  <c:v>0.57323888075086415</c:v>
                </c:pt>
                <c:pt idx="146">
                  <c:v>0.55258940982889726</c:v>
                </c:pt>
                <c:pt idx="147">
                  <c:v>0.53231838651061025</c:v>
                </c:pt>
                <c:pt idx="148">
                  <c:v>0.51242583531120545</c:v>
                </c:pt>
                <c:pt idx="149">
                  <c:v>0.49291178029034199</c:v>
                </c:pt>
                <c:pt idx="150">
                  <c:v>0.47377624505190852</c:v>
                </c:pt>
                <c:pt idx="151">
                  <c:v>0.45501925274356836</c:v>
                </c:pt>
                <c:pt idx="152">
                  <c:v>0.43664082605732801</c:v>
                </c:pt>
                <c:pt idx="153">
                  <c:v>0.41864098722862764</c:v>
                </c:pt>
                <c:pt idx="154">
                  <c:v>0.40101975803668211</c:v>
                </c:pt>
                <c:pt idx="155">
                  <c:v>0.38377715980436733</c:v>
                </c:pt>
                <c:pt idx="156">
                  <c:v>0.36691321339753813</c:v>
                </c:pt>
                <c:pt idx="157">
                  <c:v>0.35042793922582405</c:v>
                </c:pt>
                <c:pt idx="158">
                  <c:v>0.33432135724160617</c:v>
                </c:pt>
                <c:pt idx="159">
                  <c:v>0.31859348694035816</c:v>
                </c:pt>
                <c:pt idx="160">
                  <c:v>0.30324434736053263</c:v>
                </c:pt>
                <c:pt idx="161">
                  <c:v>0.2882739570833337</c:v>
                </c:pt>
                <c:pt idx="162">
                  <c:v>0.27368233423260335</c:v>
                </c:pt>
                <c:pt idx="163">
                  <c:v>0.25946949647482143</c:v>
                </c:pt>
                <c:pt idx="164">
                  <c:v>0.24563546101887823</c:v>
                </c:pt>
                <c:pt idx="165">
                  <c:v>0.23218024461584719</c:v>
                </c:pt>
                <c:pt idx="166">
                  <c:v>0.21910386355932587</c:v>
                </c:pt>
                <c:pt idx="167">
                  <c:v>0.2064063336848676</c:v>
                </c:pt>
                <c:pt idx="168">
                  <c:v>0.1940876703702088</c:v>
                </c:pt>
                <c:pt idx="169">
                  <c:v>0.18214788853492792</c:v>
                </c:pt>
                <c:pt idx="170">
                  <c:v>0.17058700264055915</c:v>
                </c:pt>
                <c:pt idx="171">
                  <c:v>0.15940502669025136</c:v>
                </c:pt>
                <c:pt idx="172">
                  <c:v>0.14860197422922283</c:v>
                </c:pt>
                <c:pt idx="173">
                  <c:v>0.13817785834385177</c:v>
                </c:pt>
                <c:pt idx="174">
                  <c:v>0.12813269166235841</c:v>
                </c:pt>
                <c:pt idx="175">
                  <c:v>0.11846648635435031</c:v>
                </c:pt>
                <c:pt idx="176">
                  <c:v>0.10917925413070861</c:v>
                </c:pt>
                <c:pt idx="177">
                  <c:v>0.10027100624370178</c:v>
                </c:pt>
                <c:pt idx="178">
                  <c:v>9.1741753486985544E-2</c:v>
                </c:pt>
                <c:pt idx="179">
                  <c:v>8.35915061952619E-2</c:v>
                </c:pt>
                <c:pt idx="180">
                  <c:v>7.5820274244165375E-2</c:v>
                </c:pt>
                <c:pt idx="181">
                  <c:v>6.8428067050945174E-2</c:v>
                </c:pt>
                <c:pt idx="182">
                  <c:v>6.1414893573100926E-2</c:v>
                </c:pt>
                <c:pt idx="183">
                  <c:v>5.4780762309746933E-2</c:v>
                </c:pt>
                <c:pt idx="184">
                  <c:v>4.8525681300475298E-2</c:v>
                </c:pt>
                <c:pt idx="185">
                  <c:v>4.2649658125924361E-2</c:v>
                </c:pt>
                <c:pt idx="186">
                  <c:v>3.7152699907551323E-2</c:v>
                </c:pt>
                <c:pt idx="187">
                  <c:v>3.2034813307291188E-2</c:v>
                </c:pt>
                <c:pt idx="188">
                  <c:v>2.7296004528125195E-2</c:v>
                </c:pt>
                <c:pt idx="189">
                  <c:v>2.2936279313512387E-2</c:v>
                </c:pt>
                <c:pt idx="190">
                  <c:v>1.8955642947844353E-2</c:v>
                </c:pt>
                <c:pt idx="191">
                  <c:v>1.5354100255649428E-2</c:v>
                </c:pt>
                <c:pt idx="192">
                  <c:v>1.2131655602502178E-2</c:v>
                </c:pt>
                <c:pt idx="193">
                  <c:v>9.2883128942276016E-3</c:v>
                </c:pt>
                <c:pt idx="194">
                  <c:v>6.8240755773558703E-3</c:v>
                </c:pt>
                <c:pt idx="195">
                  <c:v>4.7389466388949586E-3</c:v>
                </c:pt>
                <c:pt idx="196">
                  <c:v>3.032928606103269E-3</c:v>
                </c:pt>
                <c:pt idx="197">
                  <c:v>1.7060235472854401E-3</c:v>
                </c:pt>
                <c:pt idx="198">
                  <c:v>7.5823307065547851E-4</c:v>
                </c:pt>
                <c:pt idx="199">
                  <c:v>1.895583251325661E-4</c:v>
                </c:pt>
                <c:pt idx="200">
                  <c:v>0</c:v>
                </c:pt>
                <c:pt idx="201">
                  <c:v>1.895583251325661E-4</c:v>
                </c:pt>
                <c:pt idx="202">
                  <c:v>7.5823307065547851E-4</c:v>
                </c:pt>
                <c:pt idx="203">
                  <c:v>1.7060235472854401E-3</c:v>
                </c:pt>
                <c:pt idx="204">
                  <c:v>3.032928606103269E-3</c:v>
                </c:pt>
                <c:pt idx="205">
                  <c:v>4.7389466388949586E-3</c:v>
                </c:pt>
                <c:pt idx="206">
                  <c:v>6.8240755773558703E-3</c:v>
                </c:pt>
                <c:pt idx="207">
                  <c:v>9.2883128942276016E-3</c:v>
                </c:pt>
                <c:pt idx="208">
                  <c:v>1.2131655602502178E-2</c:v>
                </c:pt>
                <c:pt idx="209">
                  <c:v>1.5354100255649428E-2</c:v>
                </c:pt>
                <c:pt idx="210">
                  <c:v>1.8955642947844353E-2</c:v>
                </c:pt>
                <c:pt idx="211">
                  <c:v>2.2936279313512387E-2</c:v>
                </c:pt>
                <c:pt idx="212">
                  <c:v>2.7296004528125195E-2</c:v>
                </c:pt>
                <c:pt idx="213">
                  <c:v>3.2034813307291188E-2</c:v>
                </c:pt>
                <c:pt idx="214">
                  <c:v>3.7152699907551323E-2</c:v>
                </c:pt>
                <c:pt idx="215">
                  <c:v>4.2649658125924361E-2</c:v>
                </c:pt>
                <c:pt idx="216">
                  <c:v>4.8525681300475298E-2</c:v>
                </c:pt>
                <c:pt idx="217">
                  <c:v>5.4780762309746933E-2</c:v>
                </c:pt>
                <c:pt idx="218">
                  <c:v>6.1414893573100926E-2</c:v>
                </c:pt>
                <c:pt idx="219">
                  <c:v>6.8428067050945174E-2</c:v>
                </c:pt>
                <c:pt idx="220">
                  <c:v>7.5820274244165375E-2</c:v>
                </c:pt>
                <c:pt idx="221">
                  <c:v>8.35915061952619E-2</c:v>
                </c:pt>
                <c:pt idx="222">
                  <c:v>9.1741753486985544E-2</c:v>
                </c:pt>
                <c:pt idx="223">
                  <c:v>0.10027100624370178</c:v>
                </c:pt>
                <c:pt idx="224">
                  <c:v>0.10917925413070861</c:v>
                </c:pt>
                <c:pt idx="225">
                  <c:v>0.11846648635435031</c:v>
                </c:pt>
                <c:pt idx="226">
                  <c:v>0.12813269166235841</c:v>
                </c:pt>
                <c:pt idx="227">
                  <c:v>0.13817785834385177</c:v>
                </c:pt>
                <c:pt idx="228">
                  <c:v>0.14860197422922283</c:v>
                </c:pt>
                <c:pt idx="229">
                  <c:v>0.15940502669025136</c:v>
                </c:pt>
                <c:pt idx="230">
                  <c:v>0.17058700264055915</c:v>
                </c:pt>
                <c:pt idx="231">
                  <c:v>0.18214788853492792</c:v>
                </c:pt>
                <c:pt idx="232">
                  <c:v>0.1940876703702088</c:v>
                </c:pt>
                <c:pt idx="233">
                  <c:v>0.2064063336848676</c:v>
                </c:pt>
                <c:pt idx="234">
                  <c:v>0.21910386355932587</c:v>
                </c:pt>
                <c:pt idx="235">
                  <c:v>0.23218024461584719</c:v>
                </c:pt>
                <c:pt idx="236">
                  <c:v>0.24563546101887823</c:v>
                </c:pt>
                <c:pt idx="237">
                  <c:v>0.25946949647482143</c:v>
                </c:pt>
                <c:pt idx="238">
                  <c:v>0.27368233423260335</c:v>
                </c:pt>
                <c:pt idx="239">
                  <c:v>0.2882739570833337</c:v>
                </c:pt>
                <c:pt idx="240">
                  <c:v>0.30324434736053263</c:v>
                </c:pt>
                <c:pt idx="241">
                  <c:v>0.31859348694035816</c:v>
                </c:pt>
                <c:pt idx="242">
                  <c:v>0.33432135724160617</c:v>
                </c:pt>
                <c:pt idx="243">
                  <c:v>0.35042793922582405</c:v>
                </c:pt>
                <c:pt idx="244">
                  <c:v>0.36691321339753813</c:v>
                </c:pt>
                <c:pt idx="245">
                  <c:v>0.38377715980436733</c:v>
                </c:pt>
                <c:pt idx="246">
                  <c:v>0.40101975803668211</c:v>
                </c:pt>
                <c:pt idx="247">
                  <c:v>0.41864098722862764</c:v>
                </c:pt>
                <c:pt idx="248">
                  <c:v>0.43664082605732801</c:v>
                </c:pt>
                <c:pt idx="249">
                  <c:v>0.45501925274356836</c:v>
                </c:pt>
                <c:pt idx="250">
                  <c:v>0.47377624505190852</c:v>
                </c:pt>
                <c:pt idx="251">
                  <c:v>0.49291178029034199</c:v>
                </c:pt>
                <c:pt idx="252">
                  <c:v>0.51242583531120545</c:v>
                </c:pt>
                <c:pt idx="253">
                  <c:v>0.53231838651061025</c:v>
                </c:pt>
                <c:pt idx="254">
                  <c:v>0.55258940982901095</c:v>
                </c:pt>
                <c:pt idx="255">
                  <c:v>0.57323888075086415</c:v>
                </c:pt>
                <c:pt idx="256">
                  <c:v>0.59426677430565178</c:v>
                </c:pt>
                <c:pt idx="257">
                  <c:v>0.61567306506719888</c:v>
                </c:pt>
                <c:pt idx="258">
                  <c:v>0.63745772715401472</c:v>
                </c:pt>
                <c:pt idx="259">
                  <c:v>0.65962073422986123</c:v>
                </c:pt>
                <c:pt idx="260">
                  <c:v>0.68216205950341191</c:v>
                </c:pt>
                <c:pt idx="261">
                  <c:v>0.70508167572870661</c:v>
                </c:pt>
                <c:pt idx="262">
                  <c:v>0.72837955520503783</c:v>
                </c:pt>
                <c:pt idx="263">
                  <c:v>0.75205566977751914</c:v>
                </c:pt>
                <c:pt idx="264">
                  <c:v>0.77610999083697152</c:v>
                </c:pt>
                <c:pt idx="265">
                  <c:v>0.80054248932015071</c:v>
                </c:pt>
                <c:pt idx="266">
                  <c:v>0.82535313570974722</c:v>
                </c:pt>
                <c:pt idx="267">
                  <c:v>0.85054190003518215</c:v>
                </c:pt>
                <c:pt idx="268">
                  <c:v>0.87610875187203874</c:v>
                </c:pt>
                <c:pt idx="269">
                  <c:v>0.90205366034263079</c:v>
                </c:pt>
                <c:pt idx="270">
                  <c:v>0.92837659411611639</c:v>
                </c:pt>
                <c:pt idx="271">
                  <c:v>0.95507752140861157</c:v>
                </c:pt>
                <c:pt idx="272">
                  <c:v>0.98215640998364506</c:v>
                </c:pt>
                <c:pt idx="273">
                  <c:v>1.0096132271520446</c:v>
                </c:pt>
                <c:pt idx="274">
                  <c:v>1.0374479397723917</c:v>
                </c:pt>
                <c:pt idx="275">
                  <c:v>1.0656605142507942</c:v>
                </c:pt>
                <c:pt idx="276">
                  <c:v>1.0942509165415686</c:v>
                </c:pt>
                <c:pt idx="277">
                  <c:v>1.1232191121475807</c:v>
                </c:pt>
                <c:pt idx="278">
                  <c:v>1.1525650661193367</c:v>
                </c:pt>
                <c:pt idx="279">
                  <c:v>1.1822887430568016</c:v>
                </c:pt>
                <c:pt idx="280">
                  <c:v>1.2123901071083765</c:v>
                </c:pt>
                <c:pt idx="281">
                  <c:v>1.2428691219715802</c:v>
                </c:pt>
                <c:pt idx="282">
                  <c:v>1.2737257508932771</c:v>
                </c:pt>
                <c:pt idx="283">
                  <c:v>1.3049599566699044</c:v>
                </c:pt>
                <c:pt idx="284">
                  <c:v>1.3365717016473582</c:v>
                </c:pt>
                <c:pt idx="285">
                  <c:v>1.3685609477217895</c:v>
                </c:pt>
                <c:pt idx="286">
                  <c:v>1.4009276563394906</c:v>
                </c:pt>
                <c:pt idx="287">
                  <c:v>1.4336717884970085</c:v>
                </c:pt>
                <c:pt idx="288">
                  <c:v>1.4667933047417137</c:v>
                </c:pt>
                <c:pt idx="289">
                  <c:v>1.5002921651719134</c:v>
                </c:pt>
                <c:pt idx="290">
                  <c:v>1.5341683294368522</c:v>
                </c:pt>
                <c:pt idx="291">
                  <c:v>1.5684217567372798</c:v>
                </c:pt>
                <c:pt idx="292">
                  <c:v>1.6030524058254514</c:v>
                </c:pt>
                <c:pt idx="293">
                  <c:v>1.6380602350056961</c:v>
                </c:pt>
                <c:pt idx="294">
                  <c:v>1.6734452021343031</c:v>
                </c:pt>
                <c:pt idx="295">
                  <c:v>1.7092072646197494</c:v>
                </c:pt>
                <c:pt idx="296">
                  <c:v>1.7453463794236086</c:v>
                </c:pt>
                <c:pt idx="297">
                  <c:v>1.7818625030599833</c:v>
                </c:pt>
                <c:pt idx="298">
                  <c:v>1.8187555915960729</c:v>
                </c:pt>
                <c:pt idx="299">
                  <c:v>1.8560256006528562</c:v>
                </c:pt>
                <c:pt idx="300">
                  <c:v>1.8936724854044087</c:v>
                </c:pt>
                <c:pt idx="301">
                  <c:v>1.9316962005793812</c:v>
                </c:pt>
                <c:pt idx="302">
                  <c:v>1.9700967004602035</c:v>
                </c:pt>
                <c:pt idx="303">
                  <c:v>2.0088739388837666</c:v>
                </c:pt>
                <c:pt idx="304">
                  <c:v>2.0480278692421052</c:v>
                </c:pt>
                <c:pt idx="305">
                  <c:v>2.0875584444818287</c:v>
                </c:pt>
                <c:pt idx="306">
                  <c:v>2.1274656171052584</c:v>
                </c:pt>
                <c:pt idx="307">
                  <c:v>2.1677493391699727</c:v>
                </c:pt>
                <c:pt idx="308">
                  <c:v>2.2084095622897166</c:v>
                </c:pt>
                <c:pt idx="309">
                  <c:v>2.2494462376341744</c:v>
                </c:pt>
                <c:pt idx="310">
                  <c:v>2.2908593159297652</c:v>
                </c:pt>
                <c:pt idx="311">
                  <c:v>2.332648747459416</c:v>
                </c:pt>
                <c:pt idx="312">
                  <c:v>2.3748144820631296</c:v>
                </c:pt>
                <c:pt idx="313">
                  <c:v>2.4173564691386673</c:v>
                </c:pt>
                <c:pt idx="314">
                  <c:v>2.4602746576407526</c:v>
                </c:pt>
                <c:pt idx="315">
                  <c:v>2.5035689960827767</c:v>
                </c:pt>
                <c:pt idx="316">
                  <c:v>2.5472394325358891</c:v>
                </c:pt>
                <c:pt idx="317">
                  <c:v>2.5912859146300207</c:v>
                </c:pt>
                <c:pt idx="318">
                  <c:v>2.6357083895541109</c:v>
                </c:pt>
                <c:pt idx="319">
                  <c:v>2.6805068040559945</c:v>
                </c:pt>
                <c:pt idx="320">
                  <c:v>2.7256811044433107</c:v>
                </c:pt>
                <c:pt idx="321">
                  <c:v>2.7712312365833895</c:v>
                </c:pt>
                <c:pt idx="322">
                  <c:v>2.8171571459038205</c:v>
                </c:pt>
                <c:pt idx="323">
                  <c:v>2.8634587773925659</c:v>
                </c:pt>
                <c:pt idx="324">
                  <c:v>2.910136075598416</c:v>
                </c:pt>
                <c:pt idx="325">
                  <c:v>2.9571889846315571</c:v>
                </c:pt>
                <c:pt idx="326">
                  <c:v>3.0046174481632306</c:v>
                </c:pt>
                <c:pt idx="327">
                  <c:v>3.05242140942687</c:v>
                </c:pt>
                <c:pt idx="328">
                  <c:v>3.1006008112177597</c:v>
                </c:pt>
                <c:pt idx="329">
                  <c:v>3.1491555958938307</c:v>
                </c:pt>
                <c:pt idx="330">
                  <c:v>3.1980857053757745</c:v>
                </c:pt>
                <c:pt idx="331">
                  <c:v>3.247391081147498</c:v>
                </c:pt>
                <c:pt idx="332">
                  <c:v>3.2970716642564639</c:v>
                </c:pt>
                <c:pt idx="333">
                  <c:v>3.3471273953140326</c:v>
                </c:pt>
                <c:pt idx="334">
                  <c:v>3.3975582144955752</c:v>
                </c:pt>
                <c:pt idx="335">
                  <c:v>3.4483640615411559</c:v>
                </c:pt>
                <c:pt idx="336">
                  <c:v>3.4995448757558734</c:v>
                </c:pt>
                <c:pt idx="337">
                  <c:v>3.5511005960098601</c:v>
                </c:pt>
                <c:pt idx="338">
                  <c:v>3.6030311607391923</c:v>
                </c:pt>
                <c:pt idx="339">
                  <c:v>3.6553365079458899</c:v>
                </c:pt>
                <c:pt idx="340">
                  <c:v>3.708016575198144</c:v>
                </c:pt>
                <c:pt idx="341">
                  <c:v>3.7610712996311122</c:v>
                </c:pt>
                <c:pt idx="342">
                  <c:v>3.8145006179470329</c:v>
                </c:pt>
                <c:pt idx="343">
                  <c:v>3.8683044664155659</c:v>
                </c:pt>
                <c:pt idx="344">
                  <c:v>3.9224827808742475</c:v>
                </c:pt>
                <c:pt idx="345">
                  <c:v>3.977035496728945</c:v>
                </c:pt>
                <c:pt idx="346">
                  <c:v>4.031962548954084</c:v>
                </c:pt>
                <c:pt idx="347">
                  <c:v>4.0872638720931036</c:v>
                </c:pt>
                <c:pt idx="348">
                  <c:v>4.1429394002589106</c:v>
                </c:pt>
                <c:pt idx="349">
                  <c:v>4.1989890671342209</c:v>
                </c:pt>
                <c:pt idx="350">
                  <c:v>4.2554128059717868</c:v>
                </c:pt>
                <c:pt idx="351">
                  <c:v>4.3122105495949654</c:v>
                </c:pt>
                <c:pt idx="352">
                  <c:v>4.3693822303981733</c:v>
                </c:pt>
                <c:pt idx="353">
                  <c:v>4.4269277803468867</c:v>
                </c:pt>
                <c:pt idx="354">
                  <c:v>4.4848471309790057</c:v>
                </c:pt>
                <c:pt idx="355">
                  <c:v>4.5431402134038308</c:v>
                </c:pt>
                <c:pt idx="356">
                  <c:v>4.6018069583038823</c:v>
                </c:pt>
                <c:pt idx="357">
                  <c:v>4.6608472959339906</c:v>
                </c:pt>
                <c:pt idx="358">
                  <c:v>4.7202611561228878</c:v>
                </c:pt>
                <c:pt idx="359">
                  <c:v>4.7800484682729802</c:v>
                </c:pt>
                <c:pt idx="360">
                  <c:v>4.8402091613608036</c:v>
                </c:pt>
                <c:pt idx="361">
                  <c:v>4.9007431639375909</c:v>
                </c:pt>
                <c:pt idx="362">
                  <c:v>4.9616504041295002</c:v>
                </c:pt>
                <c:pt idx="363">
                  <c:v>5.0229308096384102</c:v>
                </c:pt>
                <c:pt idx="364">
                  <c:v>5.0845843077415793</c:v>
                </c:pt>
                <c:pt idx="365">
                  <c:v>5.1466108252933509</c:v>
                </c:pt>
                <c:pt idx="366">
                  <c:v>5.2090102887240164</c:v>
                </c:pt>
                <c:pt idx="367">
                  <c:v>5.2717826240415206</c:v>
                </c:pt>
                <c:pt idx="368">
                  <c:v>5.3349277568313482</c:v>
                </c:pt>
                <c:pt idx="369">
                  <c:v>5.3984456122568645</c:v>
                </c:pt>
                <c:pt idx="370">
                  <c:v>5.4623361150601113</c:v>
                </c:pt>
                <c:pt idx="371">
                  <c:v>5.5265991895616935</c:v>
                </c:pt>
                <c:pt idx="372">
                  <c:v>5.591234759662143</c:v>
                </c:pt>
                <c:pt idx="373">
                  <c:v>5.6562427488412368</c:v>
                </c:pt>
                <c:pt idx="374">
                  <c:v>5.7216230801593611</c:v>
                </c:pt>
                <c:pt idx="375">
                  <c:v>5.7873756762573976</c:v>
                </c:pt>
                <c:pt idx="376">
                  <c:v>5.8535004593572921</c:v>
                </c:pt>
                <c:pt idx="377">
                  <c:v>5.9199973512628503</c:v>
                </c:pt>
                <c:pt idx="378">
                  <c:v>5.9868662733597375</c:v>
                </c:pt>
                <c:pt idx="379">
                  <c:v>6.0541071466161611</c:v>
                </c:pt>
                <c:pt idx="380">
                  <c:v>6.1217198915834388</c:v>
                </c:pt>
                <c:pt idx="381">
                  <c:v>6.1897044283962259</c:v>
                </c:pt>
                <c:pt idx="382">
                  <c:v>6.2580606767727431</c:v>
                </c:pt>
                <c:pt idx="383">
                  <c:v>6.3267885560160266</c:v>
                </c:pt>
                <c:pt idx="384">
                  <c:v>6.3958879850138146</c:v>
                </c:pt>
                <c:pt idx="385">
                  <c:v>6.465358882239002</c:v>
                </c:pt>
                <c:pt idx="386">
                  <c:v>6.5352011657504363</c:v>
                </c:pt>
                <c:pt idx="387">
                  <c:v>6.6054147531929175</c:v>
                </c:pt>
                <c:pt idx="388">
                  <c:v>6.675999561798335</c:v>
                </c:pt>
                <c:pt idx="389">
                  <c:v>6.7469555083855539</c:v>
                </c:pt>
                <c:pt idx="390">
                  <c:v>6.8182825093610973</c:v>
                </c:pt>
                <c:pt idx="391">
                  <c:v>6.8899804807196006</c:v>
                </c:pt>
                <c:pt idx="392">
                  <c:v>6.9620493380446078</c:v>
                </c:pt>
                <c:pt idx="393">
                  <c:v>7.034488996508685</c:v>
                </c:pt>
                <c:pt idx="394">
                  <c:v>7.1072993708737613</c:v>
                </c:pt>
                <c:pt idx="395">
                  <c:v>7.1804803754922659</c:v>
                </c:pt>
                <c:pt idx="396">
                  <c:v>7.254031924306787</c:v>
                </c:pt>
                <c:pt idx="397">
                  <c:v>7.3279539308515496</c:v>
                </c:pt>
                <c:pt idx="398">
                  <c:v>7.4022463082519607</c:v>
                </c:pt>
                <c:pt idx="399">
                  <c:v>7.4769089692257467</c:v>
                </c:pt>
                <c:pt idx="400">
                  <c:v>7.5519418260831799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40E-484D-94E4-BA2F56912312}"/>
            </c:ext>
          </c:extLst>
        </c:ser>
        <c:ser>
          <c:idx val="8"/>
          <c:order val="8"/>
          <c:tx>
            <c:strRef>
              <c:f>Calculation2!$Q$5</c:f>
              <c:strCache>
                <c:ptCount val="1"/>
                <c:pt idx="0">
                  <c:v>Bore radius Boundary</c:v>
                </c:pt>
              </c:strCache>
            </c:strRef>
          </c:tx>
          <c:spPr>
            <a:ln w="95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Calculation2!$Q$6:$Q$406</c:f>
              <c:numCache>
                <c:formatCode>0.00</c:formatCode>
                <c:ptCount val="401"/>
                <c:pt idx="0">
                  <c:v>23.266856925472894</c:v>
                </c:pt>
                <c:pt idx="1">
                  <c:v>23.19305046330021</c:v>
                </c:pt>
                <c:pt idx="2">
                  <c:v>23.119608334708573</c:v>
                </c:pt>
                <c:pt idx="3">
                  <c:v>23.046530623199942</c:v>
                </c:pt>
                <c:pt idx="4">
                  <c:v>22.973817411887808</c:v>
                </c:pt>
                <c:pt idx="5">
                  <c:v>22.901468783495943</c:v>
                </c:pt>
                <c:pt idx="6">
                  <c:v>22.829484820358061</c:v>
                </c:pt>
                <c:pt idx="7">
                  <c:v>22.75786560441793</c:v>
                </c:pt>
                <c:pt idx="8">
                  <c:v>22.686611217228005</c:v>
                </c:pt>
                <c:pt idx="9">
                  <c:v>22.615721739949663</c:v>
                </c:pt>
                <c:pt idx="10">
                  <c:v>22.545197253352512</c:v>
                </c:pt>
                <c:pt idx="11">
                  <c:v>22.475037837814057</c:v>
                </c:pt>
                <c:pt idx="12">
                  <c:v>22.405243573318785</c:v>
                </c:pt>
                <c:pt idx="13">
                  <c:v>22.335814539458511</c:v>
                </c:pt>
                <c:pt idx="14">
                  <c:v>22.266750815431237</c:v>
                </c:pt>
                <c:pt idx="15">
                  <c:v>22.198052480041042</c:v>
                </c:pt>
                <c:pt idx="16">
                  <c:v>22.129719611697624</c:v>
                </c:pt>
                <c:pt idx="17">
                  <c:v>22.061752288415732</c:v>
                </c:pt>
                <c:pt idx="18">
                  <c:v>21.994150587814829</c:v>
                </c:pt>
                <c:pt idx="19">
                  <c:v>21.926914587118745</c:v>
                </c:pt>
                <c:pt idx="20">
                  <c:v>21.860044363154998</c:v>
                </c:pt>
                <c:pt idx="21">
                  <c:v>21.79353999235434</c:v>
                </c:pt>
                <c:pt idx="22">
                  <c:v>21.727401550750869</c:v>
                </c:pt>
                <c:pt idx="23">
                  <c:v>21.661629113981007</c:v>
                </c:pt>
                <c:pt idx="24">
                  <c:v>21.596222757283158</c:v>
                </c:pt>
                <c:pt idx="25">
                  <c:v>21.531182555497708</c:v>
                </c:pt>
                <c:pt idx="26">
                  <c:v>21.466508583066002</c:v>
                </c:pt>
                <c:pt idx="27">
                  <c:v>21.402200914030459</c:v>
                </c:pt>
                <c:pt idx="28">
                  <c:v>21.338259622033775</c:v>
                </c:pt>
                <c:pt idx="29">
                  <c:v>21.274684780318807</c:v>
                </c:pt>
                <c:pt idx="30">
                  <c:v>21.211476461727898</c:v>
                </c:pt>
                <c:pt idx="31">
                  <c:v>21.148634738702526</c:v>
                </c:pt>
                <c:pt idx="32">
                  <c:v>21.086159683283199</c:v>
                </c:pt>
                <c:pt idx="33">
                  <c:v>21.024051367108427</c:v>
                </c:pt>
                <c:pt idx="34">
                  <c:v>20.962309861414951</c:v>
                </c:pt>
                <c:pt idx="35">
                  <c:v>20.900935237037061</c:v>
                </c:pt>
                <c:pt idx="36">
                  <c:v>20.839927564406139</c:v>
                </c:pt>
                <c:pt idx="37">
                  <c:v>20.779286913550436</c:v>
                </c:pt>
                <c:pt idx="38">
                  <c:v>20.719013354094272</c:v>
                </c:pt>
                <c:pt idx="39">
                  <c:v>20.65910695525838</c:v>
                </c:pt>
                <c:pt idx="40">
                  <c:v>20.599567785858881</c:v>
                </c:pt>
                <c:pt idx="41">
                  <c:v>20.540395914306941</c:v>
                </c:pt>
                <c:pt idx="42">
                  <c:v>20.481591408608779</c:v>
                </c:pt>
                <c:pt idx="43">
                  <c:v>20.423154336364746</c:v>
                </c:pt>
                <c:pt idx="44">
                  <c:v>20.365084764769676</c:v>
                </c:pt>
                <c:pt idx="45">
                  <c:v>20.307382760611404</c:v>
                </c:pt>
                <c:pt idx="46">
                  <c:v>20.250048390271786</c:v>
                </c:pt>
                <c:pt idx="47">
                  <c:v>20.193081719725228</c:v>
                </c:pt>
                <c:pt idx="48">
                  <c:v>20.13648281453834</c:v>
                </c:pt>
                <c:pt idx="49">
                  <c:v>20.080251739870391</c:v>
                </c:pt>
                <c:pt idx="50">
                  <c:v>20.024388560472175</c:v>
                </c:pt>
                <c:pt idx="51">
                  <c:v>19.968893340686122</c:v>
                </c:pt>
                <c:pt idx="52">
                  <c:v>19.91376614444539</c:v>
                </c:pt>
                <c:pt idx="53">
                  <c:v>19.859007035273862</c:v>
                </c:pt>
                <c:pt idx="54">
                  <c:v>19.804616076286152</c:v>
                </c:pt>
                <c:pt idx="55">
                  <c:v>19.750593330186348</c:v>
                </c:pt>
                <c:pt idx="56">
                  <c:v>19.696938859268471</c:v>
                </c:pt>
                <c:pt idx="57">
                  <c:v>19.64365272541545</c:v>
                </c:pt>
                <c:pt idx="58">
                  <c:v>19.590734990099463</c:v>
                </c:pt>
                <c:pt idx="59">
                  <c:v>19.538185714381143</c:v>
                </c:pt>
                <c:pt idx="60">
                  <c:v>19.486004958909234</c:v>
                </c:pt>
                <c:pt idx="61">
                  <c:v>19.434192783920253</c:v>
                </c:pt>
                <c:pt idx="62">
                  <c:v>19.382749249238373</c:v>
                </c:pt>
                <c:pt idx="63">
                  <c:v>19.331674414274858</c:v>
                </c:pt>
                <c:pt idx="64">
                  <c:v>19.28096833802806</c:v>
                </c:pt>
                <c:pt idx="65">
                  <c:v>19.230631079082286</c:v>
                </c:pt>
                <c:pt idx="66">
                  <c:v>19.180662695608476</c:v>
                </c:pt>
                <c:pt idx="67">
                  <c:v>19.13106324536318</c:v>
                </c:pt>
                <c:pt idx="68">
                  <c:v>19.081832785688448</c:v>
                </c:pt>
                <c:pt idx="69">
                  <c:v>19.032971373511486</c:v>
                </c:pt>
                <c:pt idx="70">
                  <c:v>18.984479065344431</c:v>
                </c:pt>
                <c:pt idx="71">
                  <c:v>18.936355917283777</c:v>
                </c:pt>
                <c:pt idx="72">
                  <c:v>18.888601985010382</c:v>
                </c:pt>
                <c:pt idx="73">
                  <c:v>18.841217323788783</c:v>
                </c:pt>
                <c:pt idx="74">
                  <c:v>18.794201988467307</c:v>
                </c:pt>
                <c:pt idx="75">
                  <c:v>18.747556033477167</c:v>
                </c:pt>
                <c:pt idx="76">
                  <c:v>18.701279512832912</c:v>
                </c:pt>
                <c:pt idx="77">
                  <c:v>18.655372480131405</c:v>
                </c:pt>
                <c:pt idx="78">
                  <c:v>18.609834988551938</c:v>
                </c:pt>
                <c:pt idx="79">
                  <c:v>18.564667090855892</c:v>
                </c:pt>
                <c:pt idx="80">
                  <c:v>18.519868839386049</c:v>
                </c:pt>
                <c:pt idx="81">
                  <c:v>18.475440286066828</c:v>
                </c:pt>
                <c:pt idx="82">
                  <c:v>18.431381482403822</c:v>
                </c:pt>
                <c:pt idx="83">
                  <c:v>18.387692479483235</c:v>
                </c:pt>
                <c:pt idx="84">
                  <c:v>18.344373327971766</c:v>
                </c:pt>
                <c:pt idx="85">
                  <c:v>18.301424078116611</c:v>
                </c:pt>
                <c:pt idx="86">
                  <c:v>18.258844779744436</c:v>
                </c:pt>
                <c:pt idx="87">
                  <c:v>18.216635482262063</c:v>
                </c:pt>
                <c:pt idx="88">
                  <c:v>18.174796234655219</c:v>
                </c:pt>
                <c:pt idx="89">
                  <c:v>18.1333270854891</c:v>
                </c:pt>
                <c:pt idx="90">
                  <c:v>18.092228082907354</c:v>
                </c:pt>
                <c:pt idx="91">
                  <c:v>18.051499274632192</c:v>
                </c:pt>
                <c:pt idx="92">
                  <c:v>18.011140707964387</c:v>
                </c:pt>
                <c:pt idx="93">
                  <c:v>17.971152429782251</c:v>
                </c:pt>
                <c:pt idx="94">
                  <c:v>17.931534486542091</c:v>
                </c:pt>
                <c:pt idx="95">
                  <c:v>17.892286924277641</c:v>
                </c:pt>
                <c:pt idx="96">
                  <c:v>17.853409788599492</c:v>
                </c:pt>
                <c:pt idx="97">
                  <c:v>17.814903124695661</c:v>
                </c:pt>
                <c:pt idx="98">
                  <c:v>17.776766977330112</c:v>
                </c:pt>
                <c:pt idx="99">
                  <c:v>17.739001390843782</c:v>
                </c:pt>
                <c:pt idx="100">
                  <c:v>17.701606409153442</c:v>
                </c:pt>
                <c:pt idx="101">
                  <c:v>17.664582075751809</c:v>
                </c:pt>
                <c:pt idx="102">
                  <c:v>17.627928433707325</c:v>
                </c:pt>
                <c:pt idx="103">
                  <c:v>17.59164552566358</c:v>
                </c:pt>
                <c:pt idx="104">
                  <c:v>17.555733393839432</c:v>
                </c:pt>
                <c:pt idx="105">
                  <c:v>17.520192080028551</c:v>
                </c:pt>
                <c:pt idx="106">
                  <c:v>17.485021625599302</c:v>
                </c:pt>
                <c:pt idx="107">
                  <c:v>17.450222071494409</c:v>
                </c:pt>
                <c:pt idx="108">
                  <c:v>17.415793458230723</c:v>
                </c:pt>
                <c:pt idx="109">
                  <c:v>17.381735825899</c:v>
                </c:pt>
                <c:pt idx="110">
                  <c:v>17.348049214163893</c:v>
                </c:pt>
                <c:pt idx="111">
                  <c:v>17.314733662263279</c:v>
                </c:pt>
                <c:pt idx="112">
                  <c:v>17.281789209008366</c:v>
                </c:pt>
                <c:pt idx="113">
                  <c:v>17.249215892783468</c:v>
                </c:pt>
                <c:pt idx="114">
                  <c:v>17.217013751545323</c:v>
                </c:pt>
                <c:pt idx="115">
                  <c:v>17.185182822823663</c:v>
                </c:pt>
                <c:pt idx="116">
                  <c:v>17.153723143720526</c:v>
                </c:pt>
                <c:pt idx="117">
                  <c:v>17.122634750909583</c:v>
                </c:pt>
                <c:pt idx="118">
                  <c:v>17.091917680637152</c:v>
                </c:pt>
                <c:pt idx="119">
                  <c:v>17.061571968720614</c:v>
                </c:pt>
                <c:pt idx="120">
                  <c:v>17.031597650549315</c:v>
                </c:pt>
                <c:pt idx="121">
                  <c:v>17.001994761083665</c:v>
                </c:pt>
                <c:pt idx="122">
                  <c:v>16.972763334855244</c:v>
                </c:pt>
                <c:pt idx="123">
                  <c:v>16.943903405966466</c:v>
                </c:pt>
                <c:pt idx="124">
                  <c:v>16.915415008090463</c:v>
                </c:pt>
                <c:pt idx="125">
                  <c:v>16.887298174470857</c:v>
                </c:pt>
                <c:pt idx="126">
                  <c:v>16.859552937921649</c:v>
                </c:pt>
                <c:pt idx="127">
                  <c:v>16.832179330826875</c:v>
                </c:pt>
                <c:pt idx="128">
                  <c:v>16.805177385140496</c:v>
                </c:pt>
                <c:pt idx="129">
                  <c:v>16.778547132386166</c:v>
                </c:pt>
                <c:pt idx="130">
                  <c:v>16.752288603657348</c:v>
                </c:pt>
                <c:pt idx="131">
                  <c:v>16.726401829616293</c:v>
                </c:pt>
                <c:pt idx="132">
                  <c:v>16.700886840495286</c:v>
                </c:pt>
                <c:pt idx="133">
                  <c:v>16.675743666094945</c:v>
                </c:pt>
                <c:pt idx="134">
                  <c:v>16.650972335785127</c:v>
                </c:pt>
                <c:pt idx="135">
                  <c:v>16.626572878504021</c:v>
                </c:pt>
                <c:pt idx="136">
                  <c:v>16.602545322758601</c:v>
                </c:pt>
                <c:pt idx="137">
                  <c:v>16.57888969662406</c:v>
                </c:pt>
                <c:pt idx="138">
                  <c:v>16.555606027743806</c:v>
                </c:pt>
                <c:pt idx="139">
                  <c:v>16.53269434332924</c:v>
                </c:pt>
                <c:pt idx="140">
                  <c:v>16.51015467015975</c:v>
                </c:pt>
                <c:pt idx="141">
                  <c:v>16.487987034582261</c:v>
                </c:pt>
                <c:pt idx="142">
                  <c:v>16.466191462511119</c:v>
                </c:pt>
                <c:pt idx="143">
                  <c:v>16.444767979428548</c:v>
                </c:pt>
                <c:pt idx="144">
                  <c:v>16.423716610383394</c:v>
                </c:pt>
                <c:pt idx="145">
                  <c:v>16.403037379992043</c:v>
                </c:pt>
                <c:pt idx="146">
                  <c:v>16.382730312437729</c:v>
                </c:pt>
                <c:pt idx="147">
                  <c:v>16.362795431470431</c:v>
                </c:pt>
                <c:pt idx="148">
                  <c:v>16.343232760406977</c:v>
                </c:pt>
                <c:pt idx="149">
                  <c:v>16.324042322130481</c:v>
                </c:pt>
                <c:pt idx="150">
                  <c:v>16.305224139090683</c:v>
                </c:pt>
                <c:pt idx="151">
                  <c:v>16.286778233303494</c:v>
                </c:pt>
                <c:pt idx="152">
                  <c:v>16.268704626350882</c:v>
                </c:pt>
                <c:pt idx="153">
                  <c:v>16.251003339381214</c:v>
                </c:pt>
                <c:pt idx="154">
                  <c:v>16.233674393108117</c:v>
                </c:pt>
                <c:pt idx="155">
                  <c:v>16.216717807811733</c:v>
                </c:pt>
                <c:pt idx="156">
                  <c:v>16.200133603337122</c:v>
                </c:pt>
                <c:pt idx="157">
                  <c:v>16.183921799095629</c:v>
                </c:pt>
                <c:pt idx="158">
                  <c:v>16.168082414063406</c:v>
                </c:pt>
                <c:pt idx="159">
                  <c:v>16.152615466782322</c:v>
                </c:pt>
                <c:pt idx="160">
                  <c:v>16.137520975359052</c:v>
                </c:pt>
                <c:pt idx="161">
                  <c:v>16.122798957465989</c:v>
                </c:pt>
                <c:pt idx="162">
                  <c:v>16.108449430339761</c:v>
                </c:pt>
                <c:pt idx="163">
                  <c:v>16.094472410782714</c:v>
                </c:pt>
                <c:pt idx="164">
                  <c:v>16.080867915161321</c:v>
                </c:pt>
                <c:pt idx="165">
                  <c:v>16.067635959407085</c:v>
                </c:pt>
                <c:pt idx="166">
                  <c:v>16.054776559015977</c:v>
                </c:pt>
                <c:pt idx="167">
                  <c:v>16.042289729048662</c:v>
                </c:pt>
                <c:pt idx="168">
                  <c:v>16.030175484130041</c:v>
                </c:pt>
                <c:pt idx="169">
                  <c:v>16.018433838449596</c:v>
                </c:pt>
                <c:pt idx="170">
                  <c:v>16.00706480576082</c:v>
                </c:pt>
                <c:pt idx="171">
                  <c:v>15.99606839938167</c:v>
                </c:pt>
                <c:pt idx="172">
                  <c:v>15.985444632193776</c:v>
                </c:pt>
                <c:pt idx="173">
                  <c:v>15.975193516643344</c:v>
                </c:pt>
                <c:pt idx="174">
                  <c:v>15.965315064740025</c:v>
                </c:pt>
                <c:pt idx="175">
                  <c:v>15.955809288057708</c:v>
                </c:pt>
                <c:pt idx="176">
                  <c:v>15.946676197734064</c:v>
                </c:pt>
                <c:pt idx="177">
                  <c:v>15.937915804470435</c:v>
                </c:pt>
                <c:pt idx="178">
                  <c:v>15.929528118531721</c:v>
                </c:pt>
                <c:pt idx="179">
                  <c:v>15.921513149746602</c:v>
                </c:pt>
                <c:pt idx="180">
                  <c:v>15.913870907507544</c:v>
                </c:pt>
                <c:pt idx="181">
                  <c:v>15.906601400770114</c:v>
                </c:pt>
                <c:pt idx="182">
                  <c:v>15.899704638053549</c:v>
                </c:pt>
                <c:pt idx="183">
                  <c:v>15.893180627440529</c:v>
                </c:pt>
                <c:pt idx="184">
                  <c:v>15.887029376577061</c:v>
                </c:pt>
                <c:pt idx="185">
                  <c:v>15.881250892672597</c:v>
                </c:pt>
                <c:pt idx="186">
                  <c:v>15.875845182499575</c:v>
                </c:pt>
                <c:pt idx="187">
                  <c:v>15.870812252393989</c:v>
                </c:pt>
                <c:pt idx="188">
                  <c:v>15.866152108254823</c:v>
                </c:pt>
                <c:pt idx="189">
                  <c:v>15.861864755544389</c:v>
                </c:pt>
                <c:pt idx="190">
                  <c:v>15.857950199288098</c:v>
                </c:pt>
                <c:pt idx="191">
                  <c:v>15.854408444074352</c:v>
                </c:pt>
                <c:pt idx="192">
                  <c:v>15.851239494054767</c:v>
                </c:pt>
                <c:pt idx="193">
                  <c:v>15.848443352943832</c:v>
                </c:pt>
                <c:pt idx="194">
                  <c:v>15.846020024019481</c:v>
                </c:pt>
                <c:pt idx="195">
                  <c:v>15.843969510122179</c:v>
                </c:pt>
                <c:pt idx="196">
                  <c:v>15.84229181365572</c:v>
                </c:pt>
                <c:pt idx="197">
                  <c:v>15.84098693658666</c:v>
                </c:pt>
                <c:pt idx="198">
                  <c:v>15.840054880444768</c:v>
                </c:pt>
                <c:pt idx="199">
                  <c:v>15.839495646322575</c:v>
                </c:pt>
                <c:pt idx="200">
                  <c:v>15.839309234875714</c:v>
                </c:pt>
                <c:pt idx="201">
                  <c:v>15.839495646322575</c:v>
                </c:pt>
                <c:pt idx="202">
                  <c:v>15.840054880444768</c:v>
                </c:pt>
                <c:pt idx="203">
                  <c:v>15.84098693658666</c:v>
                </c:pt>
                <c:pt idx="204">
                  <c:v>15.84229181365572</c:v>
                </c:pt>
                <c:pt idx="205">
                  <c:v>15.843969510122179</c:v>
                </c:pt>
                <c:pt idx="206">
                  <c:v>15.846020024019481</c:v>
                </c:pt>
                <c:pt idx="207">
                  <c:v>15.848443352943832</c:v>
                </c:pt>
                <c:pt idx="208">
                  <c:v>15.851239494054767</c:v>
                </c:pt>
                <c:pt idx="209">
                  <c:v>15.854408444074352</c:v>
                </c:pt>
                <c:pt idx="210">
                  <c:v>15.857950199288098</c:v>
                </c:pt>
                <c:pt idx="211">
                  <c:v>15.861864755544389</c:v>
                </c:pt>
                <c:pt idx="212">
                  <c:v>15.866152108254823</c:v>
                </c:pt>
                <c:pt idx="213">
                  <c:v>15.870812252393989</c:v>
                </c:pt>
                <c:pt idx="214">
                  <c:v>15.875845182499575</c:v>
                </c:pt>
                <c:pt idx="215">
                  <c:v>15.881250892672597</c:v>
                </c:pt>
                <c:pt idx="216">
                  <c:v>15.887029376577061</c:v>
                </c:pt>
                <c:pt idx="217">
                  <c:v>15.893180627440529</c:v>
                </c:pt>
                <c:pt idx="218">
                  <c:v>15.899704638053549</c:v>
                </c:pt>
                <c:pt idx="219">
                  <c:v>15.906601400770114</c:v>
                </c:pt>
                <c:pt idx="220">
                  <c:v>15.913870907507544</c:v>
                </c:pt>
                <c:pt idx="221">
                  <c:v>15.921513149746602</c:v>
                </c:pt>
                <c:pt idx="222">
                  <c:v>15.929528118531721</c:v>
                </c:pt>
                <c:pt idx="223">
                  <c:v>15.937915804470435</c:v>
                </c:pt>
                <c:pt idx="224">
                  <c:v>15.946676197734064</c:v>
                </c:pt>
                <c:pt idx="225">
                  <c:v>15.955809288057708</c:v>
                </c:pt>
                <c:pt idx="226">
                  <c:v>15.965315064740025</c:v>
                </c:pt>
                <c:pt idx="227">
                  <c:v>15.975193516643344</c:v>
                </c:pt>
                <c:pt idx="228">
                  <c:v>15.985444632193776</c:v>
                </c:pt>
                <c:pt idx="229">
                  <c:v>15.99606839938167</c:v>
                </c:pt>
                <c:pt idx="230">
                  <c:v>16.00706480576082</c:v>
                </c:pt>
                <c:pt idx="231">
                  <c:v>16.018433838449596</c:v>
                </c:pt>
                <c:pt idx="232">
                  <c:v>16.030175484130041</c:v>
                </c:pt>
                <c:pt idx="233">
                  <c:v>16.042289729048662</c:v>
                </c:pt>
                <c:pt idx="234">
                  <c:v>16.054776559015977</c:v>
                </c:pt>
                <c:pt idx="235">
                  <c:v>16.067635959407085</c:v>
                </c:pt>
                <c:pt idx="236">
                  <c:v>16.080867915161321</c:v>
                </c:pt>
                <c:pt idx="237">
                  <c:v>16.094472410782714</c:v>
                </c:pt>
                <c:pt idx="238">
                  <c:v>16.108449430339874</c:v>
                </c:pt>
                <c:pt idx="239">
                  <c:v>16.122798957465989</c:v>
                </c:pt>
                <c:pt idx="240">
                  <c:v>16.137520975359052</c:v>
                </c:pt>
                <c:pt idx="241">
                  <c:v>16.152615466782322</c:v>
                </c:pt>
                <c:pt idx="242">
                  <c:v>16.168082414063406</c:v>
                </c:pt>
                <c:pt idx="243">
                  <c:v>16.183921799095629</c:v>
                </c:pt>
                <c:pt idx="244">
                  <c:v>16.200133603337122</c:v>
                </c:pt>
                <c:pt idx="245">
                  <c:v>16.216717807811733</c:v>
                </c:pt>
                <c:pt idx="246">
                  <c:v>16.233674393108117</c:v>
                </c:pt>
                <c:pt idx="247">
                  <c:v>16.251003339381214</c:v>
                </c:pt>
                <c:pt idx="248">
                  <c:v>16.268704626350882</c:v>
                </c:pt>
                <c:pt idx="249">
                  <c:v>16.286778233303494</c:v>
                </c:pt>
                <c:pt idx="250">
                  <c:v>16.305224139090683</c:v>
                </c:pt>
                <c:pt idx="251">
                  <c:v>16.324042322130481</c:v>
                </c:pt>
                <c:pt idx="252">
                  <c:v>16.343232760406977</c:v>
                </c:pt>
                <c:pt idx="253">
                  <c:v>16.362795431470431</c:v>
                </c:pt>
                <c:pt idx="254">
                  <c:v>16.382730312437729</c:v>
                </c:pt>
                <c:pt idx="255">
                  <c:v>16.403037379992043</c:v>
                </c:pt>
                <c:pt idx="256">
                  <c:v>16.423716610383394</c:v>
                </c:pt>
                <c:pt idx="257">
                  <c:v>16.444767979428548</c:v>
                </c:pt>
                <c:pt idx="258">
                  <c:v>16.466191462511119</c:v>
                </c:pt>
                <c:pt idx="259">
                  <c:v>16.487987034582261</c:v>
                </c:pt>
                <c:pt idx="260">
                  <c:v>16.51015467015975</c:v>
                </c:pt>
                <c:pt idx="261">
                  <c:v>16.53269434332924</c:v>
                </c:pt>
                <c:pt idx="262">
                  <c:v>16.555606027743806</c:v>
                </c:pt>
                <c:pt idx="263">
                  <c:v>16.57888969662406</c:v>
                </c:pt>
                <c:pt idx="264">
                  <c:v>16.602545322758601</c:v>
                </c:pt>
                <c:pt idx="265">
                  <c:v>16.626572878504021</c:v>
                </c:pt>
                <c:pt idx="266">
                  <c:v>16.650972335785127</c:v>
                </c:pt>
                <c:pt idx="267">
                  <c:v>16.675743666094945</c:v>
                </c:pt>
                <c:pt idx="268">
                  <c:v>16.700886840495286</c:v>
                </c:pt>
                <c:pt idx="269">
                  <c:v>16.726401829616407</c:v>
                </c:pt>
                <c:pt idx="270">
                  <c:v>16.752288603657348</c:v>
                </c:pt>
                <c:pt idx="271">
                  <c:v>16.778547132386166</c:v>
                </c:pt>
                <c:pt idx="272">
                  <c:v>16.805177385140496</c:v>
                </c:pt>
                <c:pt idx="273">
                  <c:v>16.832179330826875</c:v>
                </c:pt>
                <c:pt idx="274">
                  <c:v>16.859552937921762</c:v>
                </c:pt>
                <c:pt idx="275">
                  <c:v>16.88729817447097</c:v>
                </c:pt>
                <c:pt idx="276">
                  <c:v>16.915415008090463</c:v>
                </c:pt>
                <c:pt idx="277">
                  <c:v>16.943903405966466</c:v>
                </c:pt>
                <c:pt idx="278">
                  <c:v>16.972763334855244</c:v>
                </c:pt>
                <c:pt idx="279">
                  <c:v>17.001994761083665</c:v>
                </c:pt>
                <c:pt idx="280">
                  <c:v>17.031597650549315</c:v>
                </c:pt>
                <c:pt idx="281">
                  <c:v>17.061571968720614</c:v>
                </c:pt>
                <c:pt idx="282">
                  <c:v>17.091917680637152</c:v>
                </c:pt>
                <c:pt idx="283">
                  <c:v>17.122634750909583</c:v>
                </c:pt>
                <c:pt idx="284">
                  <c:v>17.153723143720526</c:v>
                </c:pt>
                <c:pt idx="285">
                  <c:v>17.185182822823663</c:v>
                </c:pt>
                <c:pt idx="286">
                  <c:v>17.217013751545323</c:v>
                </c:pt>
                <c:pt idx="287">
                  <c:v>17.249215892783468</c:v>
                </c:pt>
                <c:pt idx="288">
                  <c:v>17.281789209008366</c:v>
                </c:pt>
                <c:pt idx="289">
                  <c:v>17.314733662263279</c:v>
                </c:pt>
                <c:pt idx="290">
                  <c:v>17.348049214163893</c:v>
                </c:pt>
                <c:pt idx="291">
                  <c:v>17.381735825899</c:v>
                </c:pt>
                <c:pt idx="292">
                  <c:v>17.415793458230723</c:v>
                </c:pt>
                <c:pt idx="293">
                  <c:v>17.450222071494409</c:v>
                </c:pt>
                <c:pt idx="294">
                  <c:v>17.485021625599302</c:v>
                </c:pt>
                <c:pt idx="295">
                  <c:v>17.520192080028551</c:v>
                </c:pt>
                <c:pt idx="296">
                  <c:v>17.555733393839432</c:v>
                </c:pt>
                <c:pt idx="297">
                  <c:v>17.59164552566358</c:v>
                </c:pt>
                <c:pt idx="298">
                  <c:v>17.627928433707325</c:v>
                </c:pt>
                <c:pt idx="299">
                  <c:v>17.664582075751809</c:v>
                </c:pt>
                <c:pt idx="300">
                  <c:v>17.701606409153442</c:v>
                </c:pt>
                <c:pt idx="301">
                  <c:v>17.739001390843782</c:v>
                </c:pt>
                <c:pt idx="302">
                  <c:v>17.776766977330112</c:v>
                </c:pt>
                <c:pt idx="303">
                  <c:v>17.814903124695661</c:v>
                </c:pt>
                <c:pt idx="304">
                  <c:v>17.853409788599606</c:v>
                </c:pt>
                <c:pt idx="305">
                  <c:v>17.892286924277641</c:v>
                </c:pt>
                <c:pt idx="306">
                  <c:v>17.931534486542205</c:v>
                </c:pt>
                <c:pt idx="307">
                  <c:v>17.971152429782251</c:v>
                </c:pt>
                <c:pt idx="308">
                  <c:v>18.011140707964387</c:v>
                </c:pt>
                <c:pt idx="309">
                  <c:v>18.051499274632192</c:v>
                </c:pt>
                <c:pt idx="310">
                  <c:v>18.092228082907354</c:v>
                </c:pt>
                <c:pt idx="311">
                  <c:v>18.1333270854891</c:v>
                </c:pt>
                <c:pt idx="312">
                  <c:v>18.174796234655332</c:v>
                </c:pt>
                <c:pt idx="313">
                  <c:v>18.216635482262063</c:v>
                </c:pt>
                <c:pt idx="314">
                  <c:v>18.258844779744436</c:v>
                </c:pt>
                <c:pt idx="315">
                  <c:v>18.301424078116611</c:v>
                </c:pt>
                <c:pt idx="316">
                  <c:v>18.34437332797188</c:v>
                </c:pt>
                <c:pt idx="317">
                  <c:v>18.387692479483235</c:v>
                </c:pt>
                <c:pt idx="318">
                  <c:v>18.431381482403822</c:v>
                </c:pt>
                <c:pt idx="319">
                  <c:v>18.475440286066828</c:v>
                </c:pt>
                <c:pt idx="320">
                  <c:v>18.519868839386049</c:v>
                </c:pt>
                <c:pt idx="321">
                  <c:v>18.564667090855892</c:v>
                </c:pt>
                <c:pt idx="322">
                  <c:v>18.609834988551938</c:v>
                </c:pt>
                <c:pt idx="323">
                  <c:v>18.655372480131405</c:v>
                </c:pt>
                <c:pt idx="324">
                  <c:v>18.701279512832912</c:v>
                </c:pt>
                <c:pt idx="325">
                  <c:v>18.747556033477281</c:v>
                </c:pt>
                <c:pt idx="326">
                  <c:v>18.794201988467307</c:v>
                </c:pt>
                <c:pt idx="327">
                  <c:v>18.841217323788783</c:v>
                </c:pt>
                <c:pt idx="328">
                  <c:v>18.888601985010382</c:v>
                </c:pt>
                <c:pt idx="329">
                  <c:v>18.936355917283777</c:v>
                </c:pt>
                <c:pt idx="330">
                  <c:v>18.984479065344431</c:v>
                </c:pt>
                <c:pt idx="331">
                  <c:v>19.032971373511486</c:v>
                </c:pt>
                <c:pt idx="332">
                  <c:v>19.081832785688448</c:v>
                </c:pt>
                <c:pt idx="333">
                  <c:v>19.13106324536318</c:v>
                </c:pt>
                <c:pt idx="334">
                  <c:v>19.180662695608589</c:v>
                </c:pt>
                <c:pt idx="335">
                  <c:v>19.230631079082286</c:v>
                </c:pt>
                <c:pt idx="336">
                  <c:v>19.28096833802806</c:v>
                </c:pt>
                <c:pt idx="337">
                  <c:v>19.331674414274971</c:v>
                </c:pt>
                <c:pt idx="338">
                  <c:v>19.382749249238373</c:v>
                </c:pt>
                <c:pt idx="339">
                  <c:v>19.434192783920253</c:v>
                </c:pt>
                <c:pt idx="340">
                  <c:v>19.486004958909234</c:v>
                </c:pt>
                <c:pt idx="341">
                  <c:v>19.538185714381257</c:v>
                </c:pt>
                <c:pt idx="342">
                  <c:v>19.590734990099577</c:v>
                </c:pt>
                <c:pt idx="343">
                  <c:v>19.64365272541545</c:v>
                </c:pt>
                <c:pt idx="344">
                  <c:v>19.696938859268471</c:v>
                </c:pt>
                <c:pt idx="345">
                  <c:v>19.750593330186348</c:v>
                </c:pt>
                <c:pt idx="346">
                  <c:v>19.804616076286152</c:v>
                </c:pt>
                <c:pt idx="347">
                  <c:v>19.859007035273862</c:v>
                </c:pt>
                <c:pt idx="348">
                  <c:v>19.91376614444539</c:v>
                </c:pt>
                <c:pt idx="349">
                  <c:v>19.968893340686122</c:v>
                </c:pt>
                <c:pt idx="350">
                  <c:v>20.024388560472175</c:v>
                </c:pt>
                <c:pt idx="351">
                  <c:v>20.080251739870391</c:v>
                </c:pt>
                <c:pt idx="352">
                  <c:v>20.13648281453834</c:v>
                </c:pt>
                <c:pt idx="353">
                  <c:v>20.193081719725228</c:v>
                </c:pt>
                <c:pt idx="354">
                  <c:v>20.2500483902719</c:v>
                </c:pt>
                <c:pt idx="355">
                  <c:v>20.307382760611517</c:v>
                </c:pt>
                <c:pt idx="356">
                  <c:v>20.365084764769676</c:v>
                </c:pt>
                <c:pt idx="357">
                  <c:v>20.423154336364746</c:v>
                </c:pt>
                <c:pt idx="358">
                  <c:v>20.481591408608779</c:v>
                </c:pt>
                <c:pt idx="359">
                  <c:v>20.540395914307055</c:v>
                </c:pt>
                <c:pt idx="360">
                  <c:v>20.599567785858994</c:v>
                </c:pt>
                <c:pt idx="361">
                  <c:v>20.659106955258494</c:v>
                </c:pt>
                <c:pt idx="362">
                  <c:v>20.719013354094386</c:v>
                </c:pt>
                <c:pt idx="363">
                  <c:v>20.779286913550436</c:v>
                </c:pt>
                <c:pt idx="364">
                  <c:v>20.839927564406139</c:v>
                </c:pt>
                <c:pt idx="365">
                  <c:v>20.900935237037061</c:v>
                </c:pt>
                <c:pt idx="366">
                  <c:v>20.962309861414951</c:v>
                </c:pt>
                <c:pt idx="367">
                  <c:v>21.024051367108427</c:v>
                </c:pt>
                <c:pt idx="368">
                  <c:v>21.086159683283199</c:v>
                </c:pt>
                <c:pt idx="369">
                  <c:v>21.14863473870264</c:v>
                </c:pt>
                <c:pt idx="370">
                  <c:v>21.211476461727898</c:v>
                </c:pt>
                <c:pt idx="371">
                  <c:v>21.274684780318807</c:v>
                </c:pt>
                <c:pt idx="372">
                  <c:v>21.338259622033888</c:v>
                </c:pt>
                <c:pt idx="373">
                  <c:v>21.402200914030459</c:v>
                </c:pt>
                <c:pt idx="374">
                  <c:v>21.466508583066002</c:v>
                </c:pt>
                <c:pt idx="375">
                  <c:v>21.531182555497708</c:v>
                </c:pt>
                <c:pt idx="376">
                  <c:v>21.596222757283158</c:v>
                </c:pt>
                <c:pt idx="377">
                  <c:v>21.661629113981007</c:v>
                </c:pt>
                <c:pt idx="378">
                  <c:v>21.727401550750869</c:v>
                </c:pt>
                <c:pt idx="379">
                  <c:v>21.793539992354454</c:v>
                </c:pt>
                <c:pt idx="380">
                  <c:v>21.860044363154998</c:v>
                </c:pt>
                <c:pt idx="381">
                  <c:v>21.926914587118745</c:v>
                </c:pt>
                <c:pt idx="382">
                  <c:v>21.994150587814943</c:v>
                </c:pt>
                <c:pt idx="383">
                  <c:v>22.061752288415732</c:v>
                </c:pt>
                <c:pt idx="384">
                  <c:v>22.129719611697624</c:v>
                </c:pt>
                <c:pt idx="385">
                  <c:v>22.198052480041042</c:v>
                </c:pt>
                <c:pt idx="386">
                  <c:v>22.266750815431237</c:v>
                </c:pt>
                <c:pt idx="387">
                  <c:v>22.335814539458511</c:v>
                </c:pt>
                <c:pt idx="388">
                  <c:v>22.405243573318785</c:v>
                </c:pt>
                <c:pt idx="389">
                  <c:v>22.475037837814057</c:v>
                </c:pt>
                <c:pt idx="390">
                  <c:v>22.545197253352512</c:v>
                </c:pt>
                <c:pt idx="391">
                  <c:v>22.615721739949663</c:v>
                </c:pt>
                <c:pt idx="392">
                  <c:v>22.686611217228005</c:v>
                </c:pt>
                <c:pt idx="393">
                  <c:v>22.75786560441793</c:v>
                </c:pt>
                <c:pt idx="394">
                  <c:v>22.829484820358175</c:v>
                </c:pt>
                <c:pt idx="395">
                  <c:v>22.901468783495943</c:v>
                </c:pt>
                <c:pt idx="396">
                  <c:v>22.973817411887808</c:v>
                </c:pt>
                <c:pt idx="397">
                  <c:v>23.046530623200056</c:v>
                </c:pt>
                <c:pt idx="398">
                  <c:v>23.119608334708573</c:v>
                </c:pt>
                <c:pt idx="399">
                  <c:v>23.193050463300324</c:v>
                </c:pt>
                <c:pt idx="400">
                  <c:v>23.266856925472894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CC-2449-AD70-7EC4DC9C5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57936"/>
        <c:axId val="701131696"/>
      </c:scatterChart>
      <c:valAx>
        <c:axId val="70115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1696"/>
        <c:crosses val="autoZero"/>
        <c:crossBetween val="midCat"/>
      </c:valAx>
      <c:valAx>
        <c:axId val="701131696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5793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Calculation2!$E$10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68256193148661937"/>
          <c:y val="7.809108850642196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Calculation2!$S$5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Calculation2!$S$6:$S$406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7.4743083562828536E-2</c:v>
                </c:pt>
                <c:pt idx="121">
                  <c:v>0.38564220308508512</c:v>
                </c:pt>
                <c:pt idx="122">
                  <c:v>0.69595024600130562</c:v>
                </c:pt>
                <c:pt idx="123">
                  <c:v>1.0051916009199779</c:v>
                </c:pt>
                <c:pt idx="124">
                  <c:v>1.3128922913700323</c:v>
                </c:pt>
                <c:pt idx="125">
                  <c:v>1.6185807022680287</c:v>
                </c:pt>
                <c:pt idx="126">
                  <c:v>1.9217883027660148</c:v>
                </c:pt>
                <c:pt idx="127">
                  <c:v>2.2220503643721474</c:v>
                </c:pt>
                <c:pt idx="128">
                  <c:v>2.518906673243452</c:v>
                </c:pt>
                <c:pt idx="129">
                  <c:v>2.8119022355589092</c:v>
                </c:pt>
                <c:pt idx="130">
                  <c:v>3.100587974891782</c:v>
                </c:pt>
                <c:pt idx="131">
                  <c:v>3.3845214205123373</c:v>
                </c:pt>
                <c:pt idx="132">
                  <c:v>3.6632673855659266</c:v>
                </c:pt>
                <c:pt idx="133">
                  <c:v>3.9363986340870585</c:v>
                </c:pt>
                <c:pt idx="134">
                  <c:v>4.2034965358270471</c:v>
                </c:pt>
                <c:pt idx="135">
                  <c:v>4.4641517078916531</c:v>
                </c:pt>
                <c:pt idx="136">
                  <c:v>4.7179646422052128</c:v>
                </c:pt>
                <c:pt idx="137">
                  <c:v>4.9645463178395568</c:v>
                </c:pt>
                <c:pt idx="138">
                  <c:v>5.2035187972692309</c:v>
                </c:pt>
                <c:pt idx="139">
                  <c:v>5.4345158056390801</c:v>
                </c:pt>
                <c:pt idx="140">
                  <c:v>5.6571832921563709</c:v>
                </c:pt>
                <c:pt idx="141">
                  <c:v>5.8711799727470213</c:v>
                </c:pt>
                <c:pt idx="142">
                  <c:v>6.0761778531441824</c:v>
                </c:pt>
                <c:pt idx="143">
                  <c:v>6.271862731607432</c:v>
                </c:pt>
                <c:pt idx="144">
                  <c:v>6.457934680502059</c:v>
                </c:pt>
                <c:pt idx="145">
                  <c:v>6.6341085060003344</c:v>
                </c:pt>
                <c:pt idx="146">
                  <c:v>6.8001141852001625</c:v>
                </c:pt>
                <c:pt idx="147">
                  <c:v>6.9556972799911359</c:v>
                </c:pt>
                <c:pt idx="148">
                  <c:v>7.1006193270336873</c:v>
                </c:pt>
                <c:pt idx="149">
                  <c:v>7.2346582032535798</c:v>
                </c:pt>
                <c:pt idx="150">
                  <c:v>7.3576084662915449</c:v>
                </c:pt>
                <c:pt idx="151">
                  <c:v>7.4692816693862945</c:v>
                </c:pt>
                <c:pt idx="152">
                  <c:v>7.5695066502082309</c:v>
                </c:pt>
                <c:pt idx="153">
                  <c:v>7.6581297932011987</c:v>
                </c:pt>
                <c:pt idx="154">
                  <c:v>7.7350152650301585</c:v>
                </c:pt>
                <c:pt idx="155">
                  <c:v>7.8000452227739263</c:v>
                </c:pt>
                <c:pt idx="156">
                  <c:v>7.8531199945438832</c:v>
                </c:pt>
                <c:pt idx="157">
                  <c:v>7.8941582322517903</c:v>
                </c:pt>
                <c:pt idx="158">
                  <c:v>7.9230970362926056</c:v>
                </c:pt>
                <c:pt idx="159">
                  <c:v>7.9398920519511575</c:v>
                </c:pt>
                <c:pt idx="160">
                  <c:v>7.9445175373849457</c:v>
                </c:pt>
                <c:pt idx="161">
                  <c:v>7.9369664030788458</c:v>
                </c:pt>
                <c:pt idx="162">
                  <c:v>7.9172502227112602</c:v>
                </c:pt>
                <c:pt idx="163">
                  <c:v>7.8853992154150605</c:v>
                </c:pt>
                <c:pt idx="164">
                  <c:v>7.8414621994605014</c:v>
                </c:pt>
                <c:pt idx="165">
                  <c:v>7.7855065174311013</c:v>
                </c:pt>
                <c:pt idx="166">
                  <c:v>7.7176179330071797</c:v>
                </c:pt>
                <c:pt idx="167">
                  <c:v>7.6379004995152364</c:v>
                </c:pt>
                <c:pt idx="168">
                  <c:v>7.5464764004446669</c:v>
                </c:pt>
                <c:pt idx="169">
                  <c:v>7.4434857621762349</c:v>
                </c:pt>
                <c:pt idx="170">
                  <c:v>7.329086439209358</c:v>
                </c:pt>
                <c:pt idx="171">
                  <c:v>7.2034537722173626</c:v>
                </c:pt>
                <c:pt idx="172">
                  <c:v>7.0667803193015661</c:v>
                </c:pt>
                <c:pt idx="173">
                  <c:v>6.9192755608560708</c:v>
                </c:pt>
                <c:pt idx="174">
                  <c:v>6.7611655784956461</c:v>
                </c:pt>
                <c:pt idx="175">
                  <c:v>6.5926927085387934</c:v>
                </c:pt>
                <c:pt idx="176">
                  <c:v>6.4141151705771122</c:v>
                </c:pt>
                <c:pt idx="177">
                  <c:v>6.2257066717002543</c:v>
                </c:pt>
                <c:pt idx="178">
                  <c:v>6.0277559869830801</c:v>
                </c:pt>
                <c:pt idx="179">
                  <c:v>5.820566516878003</c:v>
                </c:pt>
                <c:pt idx="180">
                  <c:v>5.6044558221909115</c:v>
                </c:pt>
                <c:pt idx="181">
                  <c:v>5.3797551373534205</c:v>
                </c:pt>
                <c:pt idx="182">
                  <c:v>5.1468088627374424</c:v>
                </c:pt>
                <c:pt idx="183">
                  <c:v>4.9059740367902442</c:v>
                </c:pt>
                <c:pt idx="184">
                  <c:v>4.6576197887990194</c:v>
                </c:pt>
                <c:pt idx="185">
                  <c:v>4.4021267731237534</c:v>
                </c:pt>
                <c:pt idx="186">
                  <c:v>4.1398865857655167</c:v>
                </c:pt>
                <c:pt idx="187">
                  <c:v>3.8713011641644313</c:v>
                </c:pt>
                <c:pt idx="188">
                  <c:v>3.5967821711472343</c:v>
                </c:pt>
                <c:pt idx="189">
                  <c:v>3.316750363968676</c:v>
                </c:pt>
                <c:pt idx="190">
                  <c:v>3.0316349494138204</c:v>
                </c:pt>
                <c:pt idx="191">
                  <c:v>2.7418729259496817</c:v>
                </c:pt>
                <c:pt idx="192">
                  <c:v>2.447908413934504</c:v>
                </c:pt>
                <c:pt idx="193">
                  <c:v>2.1501919749112619</c:v>
                </c:pt>
                <c:pt idx="194">
                  <c:v>1.8491799210287096</c:v>
                </c:pt>
                <c:pt idx="195">
                  <c:v>1.5453336156484365</c:v>
                </c:pt>
                <c:pt idx="196">
                  <c:v>1.2391187662098904</c:v>
                </c:pt>
                <c:pt idx="197">
                  <c:v>0.93100471043720312</c:v>
                </c:pt>
                <c:pt idx="198">
                  <c:v>0.62146369698185056</c:v>
                </c:pt>
                <c:pt idx="199">
                  <c:v>0.31097016160371505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9A-47D4-AD09-A30DC4B7B1C1}"/>
            </c:ext>
          </c:extLst>
        </c:ser>
        <c:ser>
          <c:idx val="1"/>
          <c:order val="1"/>
          <c:tx>
            <c:strRef>
              <c:f>Calculation2!$T$5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Calculation2!$T$6:$T$406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1.2438996068826511E-15</c:v>
                </c:pt>
                <c:pt idx="201">
                  <c:v>7.5798666676274284E-3</c:v>
                </c:pt>
                <c:pt idx="202">
                  <c:v>1.5159484938399489E-2</c:v>
                </c:pt>
                <c:pt idx="203">
                  <c:v>2.2738606423603418E-2</c:v>
                </c:pt>
                <c:pt idx="204">
                  <c:v>3.0316982750805181E-2</c:v>
                </c:pt>
                <c:pt idx="205">
                  <c:v>3.7894365571990017E-2</c:v>
                </c:pt>
                <c:pt idx="206">
                  <c:v>4.5470506571700951E-2</c:v>
                </c:pt>
                <c:pt idx="207">
                  <c:v>5.304515747517629E-2</c:v>
                </c:pt>
                <c:pt idx="208">
                  <c:v>6.0618070056485666E-2</c:v>
                </c:pt>
                <c:pt idx="209">
                  <c:v>6.8188996146664613E-2</c:v>
                </c:pt>
                <c:pt idx="210">
                  <c:v>7.5757687641847191E-2</c:v>
                </c:pt>
                <c:pt idx="211">
                  <c:v>8.3323896511396503E-2</c:v>
                </c:pt>
                <c:pt idx="212">
                  <c:v>9.0887374806032761E-2</c:v>
                </c:pt>
                <c:pt idx="213">
                  <c:v>9.8447874665958848E-2</c:v>
                </c:pt>
                <c:pt idx="214">
                  <c:v>0.10600514832898277</c:v>
                </c:pt>
                <c:pt idx="215">
                  <c:v>0.11355894813863689</c:v>
                </c:pt>
                <c:pt idx="216">
                  <c:v>0.12110902655229397</c:v>
                </c:pt>
                <c:pt idx="217">
                  <c:v>0.12865513614927909</c:v>
                </c:pt>
                <c:pt idx="218">
                  <c:v>0.13619702963897795</c:v>
                </c:pt>
                <c:pt idx="219">
                  <c:v>0.14373445986894062</c:v>
                </c:pt>
                <c:pt idx="220">
                  <c:v>0.15126717983298096</c:v>
                </c:pt>
                <c:pt idx="221">
                  <c:v>0.15879494267927105</c:v>
                </c:pt>
                <c:pt idx="222">
                  <c:v>0.16631750171843074</c:v>
                </c:pt>
                <c:pt idx="223">
                  <c:v>0.17383461043161189</c:v>
                </c:pt>
                <c:pt idx="224">
                  <c:v>0.18134602247857681</c:v>
                </c:pt>
                <c:pt idx="225">
                  <c:v>0.18885149170577104</c:v>
                </c:pt>
                <c:pt idx="226">
                  <c:v>0.19635077215439001</c:v>
                </c:pt>
                <c:pt idx="227">
                  <c:v>0.20384361806843909</c:v>
                </c:pt>
                <c:pt idx="228">
                  <c:v>0.21132978390278737</c:v>
                </c:pt>
                <c:pt idx="229">
                  <c:v>0.21880902433121413</c:v>
                </c:pt>
                <c:pt idx="230">
                  <c:v>0.22628109425444856</c:v>
                </c:pt>
                <c:pt idx="231">
                  <c:v>0.23374574880820154</c:v>
                </c:pt>
                <c:pt idx="232">
                  <c:v>0.24120274337119021</c:v>
                </c:pt>
                <c:pt idx="233">
                  <c:v>0.24865183357315435</c:v>
                </c:pt>
                <c:pt idx="234">
                  <c:v>0.25609277530286423</c:v>
                </c:pt>
                <c:pt idx="235">
                  <c:v>0.26352532471612078</c:v>
                </c:pt>
                <c:pt idx="236">
                  <c:v>0.27094923824374617</c:v>
                </c:pt>
                <c:pt idx="237">
                  <c:v>0.27836427259956564</c:v>
                </c:pt>
                <c:pt idx="238">
                  <c:v>0.28577018478838073</c:v>
                </c:pt>
                <c:pt idx="239">
                  <c:v>0.29316673211393141</c:v>
                </c:pt>
                <c:pt idx="240">
                  <c:v>0.30055367218685053</c:v>
                </c:pt>
                <c:pt idx="241">
                  <c:v>0.30793076293260585</c:v>
                </c:pt>
                <c:pt idx="242">
                  <c:v>0.31529776259943409</c:v>
                </c:pt>
                <c:pt idx="243">
                  <c:v>0.32265442976626257</c:v>
                </c:pt>
                <c:pt idx="244">
                  <c:v>0.3300005233506208</c:v>
                </c:pt>
                <c:pt idx="245">
                  <c:v>0.33733580261654134</c:v>
                </c:pt>
                <c:pt idx="246">
                  <c:v>0.34466002718244837</c:v>
                </c:pt>
                <c:pt idx="247">
                  <c:v>0.3519729570290353</c:v>
                </c:pt>
                <c:pt idx="248">
                  <c:v>0.35927435250713041</c:v>
                </c:pt>
                <c:pt idx="249">
                  <c:v>0.3665639743455506</c:v>
                </c:pt>
                <c:pt idx="250">
                  <c:v>0.3738415836589416</c:v>
                </c:pt>
                <c:pt idx="251">
                  <c:v>0.38110694195560713</c:v>
                </c:pt>
                <c:pt idx="252">
                  <c:v>0.38835981114532436</c:v>
                </c:pt>
                <c:pt idx="253">
                  <c:v>0.39559995354714594</c:v>
                </c:pt>
                <c:pt idx="254">
                  <c:v>0.40282713189718916</c:v>
                </c:pt>
                <c:pt idx="255">
                  <c:v>0.41004110935641103</c:v>
                </c:pt>
                <c:pt idx="256">
                  <c:v>0.41724164951837012</c:v>
                </c:pt>
                <c:pt idx="257">
                  <c:v>0.42442851641697327</c:v>
                </c:pt>
                <c:pt idx="258">
                  <c:v>0.4316014745342085</c:v>
                </c:pt>
                <c:pt idx="259">
                  <c:v>0.438760288807863</c:v>
                </c:pt>
                <c:pt idx="260">
                  <c:v>0.44590472463922648</c:v>
                </c:pt>
                <c:pt idx="261">
                  <c:v>0.45303454790077885</c:v>
                </c:pt>
                <c:pt idx="262">
                  <c:v>0.46014952494386313</c:v>
                </c:pt>
                <c:pt idx="263">
                  <c:v>0.4672494226063415</c:v>
                </c:pt>
                <c:pt idx="264">
                  <c:v>0.47433400822023708</c:v>
                </c:pt>
                <c:pt idx="265">
                  <c:v>0.48140304961935781</c:v>
                </c:pt>
                <c:pt idx="266">
                  <c:v>0.48845631514690535</c:v>
                </c:pt>
                <c:pt idx="267">
                  <c:v>0.49549357366306612</c:v>
                </c:pt>
                <c:pt idx="268">
                  <c:v>0.50251459455258596</c:v>
                </c:pt>
                <c:pt idx="269">
                  <c:v>0.50951914773232787</c:v>
                </c:pt>
                <c:pt idx="270">
                  <c:v>0.51650700365881175</c:v>
                </c:pt>
                <c:pt idx="271">
                  <c:v>0.52347793333573645</c:v>
                </c:pt>
                <c:pt idx="272">
                  <c:v>0.53043170832148423</c:v>
                </c:pt>
                <c:pt idx="273">
                  <c:v>0.53736810073660779</c:v>
                </c:pt>
                <c:pt idx="274">
                  <c:v>0.54428688327129626</c:v>
                </c:pt>
                <c:pt idx="275">
                  <c:v>0.55118782919282616</c:v>
                </c:pt>
                <c:pt idx="276">
                  <c:v>0.55807071235298988</c:v>
                </c:pt>
                <c:pt idx="277">
                  <c:v>0.56493530719550855</c:v>
                </c:pt>
                <c:pt idx="278">
                  <c:v>0.57178138876342177</c:v>
                </c:pt>
                <c:pt idx="279">
                  <c:v>0.57860873270646063</c:v>
                </c:pt>
                <c:pt idx="280">
                  <c:v>0.58541711528839979</c:v>
                </c:pt>
                <c:pt idx="281">
                  <c:v>0.59220631339438912</c:v>
                </c:pt>
                <c:pt idx="282">
                  <c:v>0.59897610453826555</c:v>
                </c:pt>
                <c:pt idx="283">
                  <c:v>0.60572626686984421</c:v>
                </c:pt>
                <c:pt idx="284">
                  <c:v>0.61245657918218777</c:v>
                </c:pt>
                <c:pt idx="285">
                  <c:v>0.61916682091885689</c:v>
                </c:pt>
                <c:pt idx="286">
                  <c:v>0.62585677218113656</c:v>
                </c:pt>
                <c:pt idx="287">
                  <c:v>0.63252621373524354</c:v>
                </c:pt>
                <c:pt idx="288">
                  <c:v>0.63917492701950995</c:v>
                </c:pt>
                <c:pt idx="289">
                  <c:v>0.6458026941515459</c:v>
                </c:pt>
                <c:pt idx="290">
                  <c:v>0.65240929793537994</c:v>
                </c:pt>
                <c:pt idx="291">
                  <c:v>0.65899452186857599</c:v>
                </c:pt>
                <c:pt idx="292">
                  <c:v>0.66555815014932962</c:v>
                </c:pt>
                <c:pt idx="293">
                  <c:v>0.67209996768353786</c:v>
                </c:pt>
                <c:pt idx="294">
                  <c:v>0.67861976009185021</c:v>
                </c:pt>
                <c:pt idx="295">
                  <c:v>0.68511731371669271</c:v>
                </c:pt>
                <c:pt idx="296">
                  <c:v>0.69159241562926954</c:v>
                </c:pt>
                <c:pt idx="297">
                  <c:v>0.69804485363654167</c:v>
                </c:pt>
                <c:pt idx="298">
                  <c:v>0.70447441628817975</c:v>
                </c:pt>
                <c:pt idx="299">
                  <c:v>0.71088089288349399</c:v>
                </c:pt>
                <c:pt idx="300">
                  <c:v>0.71726407347833854</c:v>
                </c:pt>
                <c:pt idx="301">
                  <c:v>0.72362374889199188</c:v>
                </c:pt>
                <c:pt idx="302">
                  <c:v>0.72995971071401156</c:v>
                </c:pt>
                <c:pt idx="303">
                  <c:v>0.73627175131106404</c:v>
                </c:pt>
                <c:pt idx="304">
                  <c:v>0.74255966383372873</c:v>
                </c:pt>
                <c:pt idx="305">
                  <c:v>0.74882324222327712</c:v>
                </c:pt>
                <c:pt idx="306">
                  <c:v>0.75506228121842445</c:v>
                </c:pt>
                <c:pt idx="307">
                  <c:v>0.76127657636205759</c:v>
                </c:pt>
                <c:pt idx="308">
                  <c:v>0.76746592400793412</c:v>
                </c:pt>
                <c:pt idx="309">
                  <c:v>0.7736301213273562</c:v>
                </c:pt>
                <c:pt idx="310">
                  <c:v>0.77976896631581838</c:v>
                </c:pt>
                <c:pt idx="311">
                  <c:v>0.78588225779962506</c:v>
                </c:pt>
                <c:pt idx="312">
                  <c:v>0.79196979544248614</c:v>
                </c:pt>
                <c:pt idx="313">
                  <c:v>0.79803137975207972</c:v>
                </c:pt>
                <c:pt idx="314">
                  <c:v>0.80406681208659048</c:v>
                </c:pt>
                <c:pt idx="315">
                  <c:v>0.81007589466121954</c:v>
                </c:pt>
                <c:pt idx="316">
                  <c:v>0.81605843055466554</c:v>
                </c:pt>
                <c:pt idx="317">
                  <c:v>0.8220142237155782</c:v>
                </c:pt>
                <c:pt idx="318">
                  <c:v>0.82794307896898289</c:v>
                </c:pt>
                <c:pt idx="319">
                  <c:v>0.83384480202267675</c:v>
                </c:pt>
                <c:pt idx="320">
                  <c:v>0.83971919947359497</c:v>
                </c:pt>
                <c:pt idx="321">
                  <c:v>0.84556607881415036</c:v>
                </c:pt>
                <c:pt idx="322">
                  <c:v>0.85138524843854047</c:v>
                </c:pt>
                <c:pt idx="323">
                  <c:v>0.85717651764902714</c:v>
                </c:pt>
                <c:pt idx="324">
                  <c:v>0.86293969666218617</c:v>
                </c:pt>
                <c:pt idx="325">
                  <c:v>0.86867459661512558</c:v>
                </c:pt>
                <c:pt idx="326">
                  <c:v>0.87438102957167596</c:v>
                </c:pt>
                <c:pt idx="327">
                  <c:v>0.88005880852854879</c:v>
                </c:pt>
                <c:pt idx="328">
                  <c:v>0.88570774742146441</c:v>
                </c:pt>
                <c:pt idx="329">
                  <c:v>0.8913276611312495</c:v>
                </c:pt>
                <c:pt idx="330">
                  <c:v>0.896918365489904</c:v>
                </c:pt>
                <c:pt idx="331">
                  <c:v>0.90247967728663581</c:v>
                </c:pt>
                <c:pt idx="332">
                  <c:v>0.90801141427386545</c:v>
                </c:pt>
                <c:pt idx="333">
                  <c:v>0.91351339517319752</c:v>
                </c:pt>
                <c:pt idx="334">
                  <c:v>0.91898543968136182</c:v>
                </c:pt>
                <c:pt idx="335">
                  <c:v>0.92442736847612228</c:v>
                </c:pt>
                <c:pt idx="336">
                  <c:v>0.92983900322215285</c:v>
                </c:pt>
                <c:pt idx="337">
                  <c:v>0.93522016657688212</c:v>
                </c:pt>
                <c:pt idx="338">
                  <c:v>0.94057068219630457</c:v>
                </c:pt>
                <c:pt idx="339">
                  <c:v>0.94589037474075954</c:v>
                </c:pt>
                <c:pt idx="340">
                  <c:v>0.95117906988067802</c:v>
                </c:pt>
                <c:pt idx="341">
                  <c:v>0.95643659430229389</c:v>
                </c:pt>
                <c:pt idx="342">
                  <c:v>0.96166277571332515</c:v>
                </c:pt>
                <c:pt idx="343">
                  <c:v>0.96685744284861941</c:v>
                </c:pt>
                <c:pt idx="344">
                  <c:v>0.97202042547576573</c:v>
                </c:pt>
                <c:pt idx="345">
                  <c:v>0.97715155440067458</c:v>
                </c:pt>
                <c:pt idx="346">
                  <c:v>0.98225066147312101</c:v>
                </c:pt>
                <c:pt idx="347">
                  <c:v>0.98731757959225597</c:v>
                </c:pt>
                <c:pt idx="348">
                  <c:v>0.99235214271208239</c:v>
                </c:pt>
                <c:pt idx="349">
                  <c:v>0.99735418584689561</c:v>
                </c:pt>
                <c:pt idx="350">
                  <c:v>1.0023235450766912</c:v>
                </c:pt>
                <c:pt idx="351">
                  <c:v>1.0072600575525361</c:v>
                </c:pt>
                <c:pt idx="352">
                  <c:v>1.0121635615019053</c:v>
                </c:pt>
                <c:pt idx="353">
                  <c:v>1.0170338962339835</c:v>
                </c:pt>
                <c:pt idx="354">
                  <c:v>1.021870902144931</c:v>
                </c:pt>
                <c:pt idx="355">
                  <c:v>1.0266744207231133</c:v>
                </c:pt>
                <c:pt idx="356">
                  <c:v>1.031444294554297</c:v>
                </c:pt>
                <c:pt idx="357">
                  <c:v>1.0361803673268069</c:v>
                </c:pt>
                <c:pt idx="358">
                  <c:v>1.0408824838366499</c:v>
                </c:pt>
                <c:pt idx="359">
                  <c:v>1.0455504899925994</c:v>
                </c:pt>
                <c:pt idx="360">
                  <c:v>1.0501842328212463</c:v>
                </c:pt>
                <c:pt idx="361">
                  <c:v>1.0547835604720122</c:v>
                </c:pt>
                <c:pt idx="362">
                  <c:v>1.0593483222221241</c:v>
                </c:pt>
                <c:pt idx="363">
                  <c:v>1.0638783684815554</c:v>
                </c:pt>
                <c:pt idx="364">
                  <c:v>1.0683735507979268</c:v>
                </c:pt>
                <c:pt idx="365">
                  <c:v>1.0728337218613724</c:v>
                </c:pt>
                <c:pt idx="366">
                  <c:v>1.0772587355093652</c:v>
                </c:pt>
                <c:pt idx="367">
                  <c:v>1.0816484467315095</c:v>
                </c:pt>
                <c:pt idx="368">
                  <c:v>1.0860027116742905</c:v>
                </c:pt>
                <c:pt idx="369">
                  <c:v>1.0903213876457907</c:v>
                </c:pt>
                <c:pt idx="370">
                  <c:v>1.0946043331203634</c:v>
                </c:pt>
                <c:pt idx="371">
                  <c:v>1.0988514077432738</c:v>
                </c:pt>
                <c:pt idx="372">
                  <c:v>1.1030624723352955</c:v>
                </c:pt>
                <c:pt idx="373">
                  <c:v>1.1072373888972735</c:v>
                </c:pt>
                <c:pt idx="374">
                  <c:v>1.1113760206146452</c:v>
                </c:pt>
                <c:pt idx="375">
                  <c:v>1.1154782318619254</c:v>
                </c:pt>
                <c:pt idx="376">
                  <c:v>1.1195438882071485</c:v>
                </c:pt>
                <c:pt idx="377">
                  <c:v>1.1235728564162768</c:v>
                </c:pt>
                <c:pt idx="378">
                  <c:v>1.1275650044575645</c:v>
                </c:pt>
                <c:pt idx="379">
                  <c:v>1.1315202015058849</c:v>
                </c:pt>
                <c:pt idx="380">
                  <c:v>1.1354383179470187</c:v>
                </c:pt>
                <c:pt idx="381">
                  <c:v>1.1393192253818998</c:v>
                </c:pt>
                <c:pt idx="382">
                  <c:v>1.1431627966308244</c:v>
                </c:pt>
                <c:pt idx="383">
                  <c:v>1.1469689057376184</c:v>
                </c:pt>
                <c:pt idx="384">
                  <c:v>1.150737427973765</c:v>
                </c:pt>
                <c:pt idx="385">
                  <c:v>1.1544682398424915</c:v>
                </c:pt>
                <c:pt idx="386">
                  <c:v>1.1581612190828174</c:v>
                </c:pt>
                <c:pt idx="387">
                  <c:v>1.1618162446735605</c:v>
                </c:pt>
                <c:pt idx="388">
                  <c:v>1.1654331968373026</c:v>
                </c:pt>
                <c:pt idx="389">
                  <c:v>1.1690119570443152</c:v>
                </c:pt>
                <c:pt idx="390">
                  <c:v>1.1725524080164436</c:v>
                </c:pt>
                <c:pt idx="391">
                  <c:v>1.1760544337309495</c:v>
                </c:pt>
                <c:pt idx="392">
                  <c:v>1.1795179194243146</c:v>
                </c:pt>
                <c:pt idx="393">
                  <c:v>1.1829427515959998</c:v>
                </c:pt>
                <c:pt idx="394">
                  <c:v>1.1863288180121658</c:v>
                </c:pt>
                <c:pt idx="395">
                  <c:v>1.1896760077093509</c:v>
                </c:pt>
                <c:pt idx="396">
                  <c:v>1.1929842109981073</c:v>
                </c:pt>
                <c:pt idx="397">
                  <c:v>1.196253319466595</c:v>
                </c:pt>
                <c:pt idx="398">
                  <c:v>1.1994832259841355</c:v>
                </c:pt>
                <c:pt idx="399">
                  <c:v>1.2026738247047219</c:v>
                </c:pt>
                <c:pt idx="400">
                  <c:v>1.2058250110704887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9A-47D4-AD09-A30DC4B7B1C1}"/>
            </c:ext>
          </c:extLst>
        </c:ser>
        <c:ser>
          <c:idx val="2"/>
          <c:order val="2"/>
          <c:tx>
            <c:strRef>
              <c:f>Calculation2!$U$5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Calculation2!$U$6:$U$406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0.21631116069458672</c:v>
                </c:pt>
                <c:pt idx="130">
                  <c:v>0.55350631069073197</c:v>
                </c:pt>
                <c:pt idx="131">
                  <c:v>0.88963723754865176</c:v>
                </c:pt>
                <c:pt idx="132">
                  <c:v>1.2240576644275529</c:v>
                </c:pt>
                <c:pt idx="133">
                  <c:v>1.5561246032543044</c:v>
                </c:pt>
                <c:pt idx="134">
                  <c:v>1.8851995909925938</c:v>
                </c:pt>
                <c:pt idx="135">
                  <c:v>2.2106499172118563</c:v>
                </c:pt>
                <c:pt idx="136">
                  <c:v>2.5318498405956538</c:v>
                </c:pt>
                <c:pt idx="137">
                  <c:v>2.8481817920506343</c:v>
                </c:pt>
                <c:pt idx="138">
                  <c:v>3.1590375621027706</c:v>
                </c:pt>
                <c:pt idx="139">
                  <c:v>3.4638194702979233</c:v>
                </c:pt>
                <c:pt idx="140">
                  <c:v>3.7619415143583503</c:v>
                </c:pt>
                <c:pt idx="141">
                  <c:v>4.0528304968856146</c:v>
                </c:pt>
                <c:pt idx="142">
                  <c:v>4.335927127443675</c:v>
                </c:pt>
                <c:pt idx="143">
                  <c:v>4.6106870979031163</c:v>
                </c:pt>
                <c:pt idx="144">
                  <c:v>4.8765821289789972</c:v>
                </c:pt>
                <c:pt idx="145">
                  <c:v>5.133100985950156</c:v>
                </c:pt>
                <c:pt idx="146">
                  <c:v>5.3797504616070109</c:v>
                </c:pt>
                <c:pt idx="147">
                  <c:v>5.6160563245380093</c:v>
                </c:pt>
                <c:pt idx="148">
                  <c:v>5.8415642309313984</c:v>
                </c:pt>
                <c:pt idx="149">
                  <c:v>6.0558405981392438</c:v>
                </c:pt>
                <c:pt idx="150">
                  <c:v>6.2584734383240983</c:v>
                </c:pt>
                <c:pt idx="151">
                  <c:v>6.4490731505854386</c:v>
                </c:pt>
                <c:pt idx="152">
                  <c:v>6.6272732700429042</c:v>
                </c:pt>
                <c:pt idx="153">
                  <c:v>6.792731172436036</c:v>
                </c:pt>
                <c:pt idx="154">
                  <c:v>6.9451287328858076</c:v>
                </c:pt>
                <c:pt idx="155">
                  <c:v>7.0841729375513536</c:v>
                </c:pt>
                <c:pt idx="156">
                  <c:v>7.2095964470058531</c:v>
                </c:pt>
                <c:pt idx="157">
                  <c:v>7.3211581102483851</c:v>
                </c:pt>
                <c:pt idx="158">
                  <c:v>7.4186434283634624</c:v>
                </c:pt>
                <c:pt idx="159">
                  <c:v>7.5018649669367443</c:v>
                </c:pt>
                <c:pt idx="160">
                  <c:v>7.5706627164340397</c:v>
                </c:pt>
                <c:pt idx="161">
                  <c:v>7.6249043998506236</c:v>
                </c:pt>
                <c:pt idx="162">
                  <c:v>7.6644857270394233</c:v>
                </c:pt>
                <c:pt idx="163">
                  <c:v>7.6893305952290314</c:v>
                </c:pt>
                <c:pt idx="164">
                  <c:v>7.6993912353460283</c:v>
                </c:pt>
                <c:pt idx="165">
                  <c:v>7.6946483038602826</c:v>
                </c:pt>
                <c:pt idx="166">
                  <c:v>7.6751109199766399</c:v>
                </c:pt>
                <c:pt idx="167">
                  <c:v>7.6408166481014819</c:v>
                </c:pt>
                <c:pt idx="168">
                  <c:v>7.5918314256178752</c:v>
                </c:pt>
                <c:pt idx="169">
                  <c:v>7.5282494361081769</c:v>
                </c:pt>
                <c:pt idx="170">
                  <c:v>7.450192928267847</c:v>
                </c:pt>
                <c:pt idx="171">
                  <c:v>7.3578119808586404</c:v>
                </c:pt>
                <c:pt idx="172">
                  <c:v>7.2512842141531078</c:v>
                </c:pt>
                <c:pt idx="173">
                  <c:v>7.1308144484252045</c:v>
                </c:pt>
                <c:pt idx="174">
                  <c:v>6.9966343101436221</c:v>
                </c:pt>
                <c:pt idx="175">
                  <c:v>6.8490017866250197</c:v>
                </c:pt>
                <c:pt idx="176">
                  <c:v>6.6882007300034161</c:v>
                </c:pt>
                <c:pt idx="177">
                  <c:v>6.5145403114694593</c:v>
                </c:pt>
                <c:pt idx="178">
                  <c:v>6.328354426828902</c:v>
                </c:pt>
                <c:pt idx="179">
                  <c:v>6.1300010545232144</c:v>
                </c:pt>
                <c:pt idx="180">
                  <c:v>5.9198615673466621</c:v>
                </c:pt>
                <c:pt idx="181">
                  <c:v>5.6983399991832098</c:v>
                </c:pt>
                <c:pt idx="182">
                  <c:v>5.4658622681730886</c:v>
                </c:pt>
                <c:pt idx="183">
                  <c:v>5.222875357802633</c:v>
                </c:pt>
                <c:pt idx="184">
                  <c:v>4.9698464574919239</c:v>
                </c:pt>
                <c:pt idx="185">
                  <c:v>4.7072620643325909</c:v>
                </c:pt>
                <c:pt idx="186">
                  <c:v>4.4356270477028836</c:v>
                </c:pt>
                <c:pt idx="187">
                  <c:v>4.155463678558462</c:v>
                </c:pt>
                <c:pt idx="188">
                  <c:v>3.8673106252652825</c:v>
                </c:pt>
                <c:pt idx="189">
                  <c:v>3.5717219179052808</c:v>
                </c:pt>
                <c:pt idx="190">
                  <c:v>3.2692658830461832</c:v>
                </c:pt>
                <c:pt idx="191">
                  <c:v>2.9605240510235511</c:v>
                </c:pt>
                <c:pt idx="192">
                  <c:v>2.6460900378360281</c:v>
                </c:pt>
                <c:pt idx="193">
                  <c:v>2.3265684038035506</c:v>
                </c:pt>
                <c:pt idx="194">
                  <c:v>2.0025734911829849</c:v>
                </c:pt>
                <c:pt idx="195">
                  <c:v>1.6747282429760966</c:v>
                </c:pt>
                <c:pt idx="196">
                  <c:v>1.3436630052009138</c:v>
                </c:pt>
                <c:pt idx="197">
                  <c:v>1.0100143149293659</c:v>
                </c:pt>
                <c:pt idx="198">
                  <c:v>0.67442367642141554</c:v>
                </c:pt>
                <c:pt idx="199">
                  <c:v>0.33753632770881237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9A-47D4-AD09-A30DC4B7B1C1}"/>
            </c:ext>
          </c:extLst>
        </c:ser>
        <c:ser>
          <c:idx val="3"/>
          <c:order val="3"/>
          <c:tx>
            <c:strRef>
              <c:f>Calculation2!$V$5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Calculation2!$V$6:$V$406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1.2087793242491863E-15</c:v>
                </c:pt>
                <c:pt idx="201">
                  <c:v>7.3658563670952592E-3</c:v>
                </c:pt>
                <c:pt idx="202">
                  <c:v>1.4731470053013842E-2</c:v>
                </c:pt>
                <c:pt idx="203">
                  <c:v>2.2096598384577053E-2</c:v>
                </c:pt>
                <c:pt idx="204">
                  <c:v>2.9460998704595849E-2</c:v>
                </c:pt>
                <c:pt idx="205">
                  <c:v>3.6824428379866811E-2</c:v>
                </c:pt>
                <c:pt idx="206">
                  <c:v>4.418664480916612E-2</c:v>
                </c:pt>
                <c:pt idx="207">
                  <c:v>5.1547405431242511E-2</c:v>
                </c:pt>
                <c:pt idx="208">
                  <c:v>5.8906467732808852E-2</c:v>
                </c:pt>
                <c:pt idx="209">
                  <c:v>6.626358925653221E-2</c:v>
                </c:pt>
                <c:pt idx="210">
                  <c:v>7.3618527609021975E-2</c:v>
                </c:pt>
                <c:pt idx="211">
                  <c:v>8.097104046881598E-2</c:v>
                </c:pt>
                <c:pt idx="212">
                  <c:v>8.8320885594364268E-2</c:v>
                </c:pt>
                <c:pt idx="213">
                  <c:v>9.5667820832010045E-2</c:v>
                </c:pt>
                <c:pt idx="214">
                  <c:v>0.10301160412396795</c:v>
                </c:pt>
                <c:pt idx="215">
                  <c:v>0.11035199351629904</c:v>
                </c:pt>
                <c:pt idx="216">
                  <c:v>0.11768874716688238</c:v>
                </c:pt>
                <c:pt idx="217">
                  <c:v>0.12502162335338307</c:v>
                </c:pt>
                <c:pt idx="218">
                  <c:v>0.13235038048121603</c:v>
                </c:pt>
                <c:pt idx="219">
                  <c:v>0.13967477709150589</c:v>
                </c:pt>
                <c:pt idx="220">
                  <c:v>0.1469945718690423</c:v>
                </c:pt>
                <c:pt idx="221">
                  <c:v>0.15430952365023035</c:v>
                </c:pt>
                <c:pt idx="222">
                  <c:v>0.16161939143103624</c:v>
                </c:pt>
                <c:pt idx="223">
                  <c:v>0.16892393437492761</c:v>
                </c:pt>
                <c:pt idx="224">
                  <c:v>0.17622291182080826</c:v>
                </c:pt>
                <c:pt idx="225">
                  <c:v>0.1835160832909471</c:v>
                </c:pt>
                <c:pt idx="226">
                  <c:v>0.19080320849890134</c:v>
                </c:pt>
                <c:pt idx="227">
                  <c:v>0.19808404735743279</c:v>
                </c:pt>
                <c:pt idx="228">
                  <c:v>0.20535835998641838</c:v>
                </c:pt>
                <c:pt idx="229">
                  <c:v>0.21262590672075304</c:v>
                </c:pt>
                <c:pt idx="230">
                  <c:v>0.21988644811824623</c:v>
                </c:pt>
                <c:pt idx="231">
                  <c:v>0.22713974496751058</c:v>
                </c:pt>
                <c:pt idx="232">
                  <c:v>0.23438555829584307</c:v>
                </c:pt>
                <c:pt idx="233">
                  <c:v>0.24162364937709868</c:v>
                </c:pt>
                <c:pt idx="234">
                  <c:v>0.24885377973955547</c:v>
                </c:pt>
                <c:pt idx="235">
                  <c:v>0.25607571117377137</c:v>
                </c:pt>
                <c:pt idx="236">
                  <c:v>0.26328920574043257</c:v>
                </c:pt>
                <c:pt idx="237">
                  <c:v>0.27049402577819281</c:v>
                </c:pt>
                <c:pt idx="238">
                  <c:v>0.27768993391150354</c:v>
                </c:pt>
                <c:pt idx="239">
                  <c:v>0.28487669305843472</c:v>
                </c:pt>
                <c:pt idx="240">
                  <c:v>0.29205406643848569</c:v>
                </c:pt>
                <c:pt idx="241">
                  <c:v>0.29922181758038663</c:v>
                </c:pt>
                <c:pt idx="242">
                  <c:v>0.30637971032988937</c:v>
                </c:pt>
                <c:pt idx="243">
                  <c:v>0.31352750885754793</c:v>
                </c:pt>
                <c:pt idx="244">
                  <c:v>0.32066497766648833</c:v>
                </c:pt>
                <c:pt idx="245">
                  <c:v>0.32779188160016742</c:v>
                </c:pt>
                <c:pt idx="246">
                  <c:v>0.33490798585012066</c:v>
                </c:pt>
                <c:pt idx="247">
                  <c:v>0.34201305596369808</c:v>
                </c:pt>
                <c:pt idx="248">
                  <c:v>0.34910685785178897</c:v>
                </c:pt>
                <c:pt idx="249">
                  <c:v>0.35618915779653409</c:v>
                </c:pt>
                <c:pt idx="250">
                  <c:v>0.36325972245902638</c:v>
                </c:pt>
                <c:pt idx="251">
                  <c:v>0.37031831888699812</c:v>
                </c:pt>
                <c:pt idx="252">
                  <c:v>0.37736471452249637</c:v>
                </c:pt>
                <c:pt idx="253">
                  <c:v>0.38439867720954496</c:v>
                </c:pt>
                <c:pt idx="254">
                  <c:v>0.39141997520179322</c:v>
                </c:pt>
                <c:pt idx="255">
                  <c:v>0.39842837717015106</c:v>
                </c:pt>
                <c:pt idx="256">
                  <c:v>0.40542365221041105</c:v>
                </c:pt>
                <c:pt idx="257">
                  <c:v>0.41240556985085525</c:v>
                </c:pt>
                <c:pt idx="258">
                  <c:v>0.41937390005984926</c:v>
                </c:pt>
                <c:pt idx="259">
                  <c:v>0.42632841325342041</c:v>
                </c:pt>
                <c:pt idx="260">
                  <c:v>0.43326888030282223</c:v>
                </c:pt>
                <c:pt idx="261">
                  <c:v>0.44019507254208323</c:v>
                </c:pt>
                <c:pt idx="262">
                  <c:v>0.44710676177554087</c:v>
                </c:pt>
                <c:pt idx="263">
                  <c:v>0.45400372028535968</c:v>
                </c:pt>
                <c:pt idx="264">
                  <c:v>0.46088572083903417</c:v>
                </c:pt>
                <c:pt idx="265">
                  <c:v>0.46775253669687494</c:v>
                </c:pt>
                <c:pt idx="266">
                  <c:v>0.47460394161947944</c:v>
                </c:pt>
                <c:pt idx="267">
                  <c:v>0.4814397098751857</c:v>
                </c:pt>
                <c:pt idx="268">
                  <c:v>0.48825961624750924</c:v>
                </c:pt>
                <c:pt idx="269">
                  <c:v>0.49506343604256348</c:v>
                </c:pt>
                <c:pt idx="270">
                  <c:v>0.50185094509646255</c:v>
                </c:pt>
                <c:pt idx="271">
                  <c:v>0.50862191978270721</c:v>
                </c:pt>
                <c:pt idx="272">
                  <c:v>0.51537613701955154</c:v>
                </c:pt>
                <c:pt idx="273">
                  <c:v>0.52211337427735394</c:v>
                </c:pt>
                <c:pt idx="274">
                  <c:v>0.52883340958590808</c:v>
                </c:pt>
                <c:pt idx="275">
                  <c:v>0.53553602154175661</c:v>
                </c:pt>
                <c:pt idx="276">
                  <c:v>0.54222098931548479</c:v>
                </c:pt>
                <c:pt idx="277">
                  <c:v>0.5488880926589973</c:v>
                </c:pt>
                <c:pt idx="278">
                  <c:v>0.55553711191277355</c:v>
                </c:pt>
                <c:pt idx="279">
                  <c:v>0.56216782801310583</c:v>
                </c:pt>
                <c:pt idx="280">
                  <c:v>0.5687800224993157</c:v>
                </c:pt>
                <c:pt idx="281">
                  <c:v>0.57537347752095269</c:v>
                </c:pt>
                <c:pt idx="282">
                  <c:v>0.58194797584497038</c:v>
                </c:pt>
                <c:pt idx="283">
                  <c:v>0.58850330086288505</c:v>
                </c:pt>
                <c:pt idx="284">
                  <c:v>0.59503923659791091</c:v>
                </c:pt>
                <c:pt idx="285">
                  <c:v>0.60155556771207674</c:v>
                </c:pt>
                <c:pt idx="286">
                  <c:v>0.6080520795133203</c:v>
                </c:pt>
                <c:pt idx="287">
                  <c:v>0.61452855796256145</c:v>
                </c:pt>
                <c:pt idx="288">
                  <c:v>0.62098478968075443</c:v>
                </c:pt>
                <c:pt idx="289">
                  <c:v>0.627420561955918</c:v>
                </c:pt>
                <c:pt idx="290">
                  <c:v>0.63383566275014303</c:v>
                </c:pt>
                <c:pt idx="291">
                  <c:v>0.64022988070657949</c:v>
                </c:pt>
                <c:pt idx="292">
                  <c:v>0.64660300515639901</c:v>
                </c:pt>
                <c:pt idx="293">
                  <c:v>0.65295482612573652</c:v>
                </c:pt>
                <c:pt idx="294">
                  <c:v>0.65928513434260705</c:v>
                </c:pt>
                <c:pt idx="295">
                  <c:v>0.66559372124380223</c:v>
                </c:pt>
                <c:pt idx="296">
                  <c:v>0.67188037898176045</c:v>
                </c:pt>
                <c:pt idx="297">
                  <c:v>0.67814490043141518</c:v>
                </c:pt>
                <c:pt idx="298">
                  <c:v>0.68438707919701924</c:v>
                </c:pt>
                <c:pt idx="299">
                  <c:v>0.69060670961894444</c:v>
                </c:pt>
                <c:pt idx="300">
                  <c:v>0.69680358678045806</c:v>
                </c:pt>
                <c:pt idx="301">
                  <c:v>0.70297750651447377</c:v>
                </c:pt>
                <c:pt idx="302">
                  <c:v>0.70912826541027774</c:v>
                </c:pt>
                <c:pt idx="303">
                  <c:v>0.71525566082023173</c:v>
                </c:pt>
                <c:pt idx="304">
                  <c:v>0.72135949086644868</c:v>
                </c:pt>
                <c:pt idx="305">
                  <c:v>0.72743955444744368</c:v>
                </c:pt>
                <c:pt idx="306">
                  <c:v>0.73349565124476068</c:v>
                </c:pt>
                <c:pt idx="307">
                  <c:v>0.73952758172957156</c:v>
                </c:pt>
                <c:pt idx="308">
                  <c:v>0.74553514716924973</c:v>
                </c:pt>
                <c:pt idx="309">
                  <c:v>0.75151814963391872</c:v>
                </c:pt>
                <c:pt idx="310">
                  <c:v>0.75747639200297257</c:v>
                </c:pt>
                <c:pt idx="311">
                  <c:v>0.76340967797157033</c:v>
                </c:pt>
                <c:pt idx="312">
                  <c:v>0.76931781205710392</c:v>
                </c:pt>
                <c:pt idx="313">
                  <c:v>0.77520059960563859</c:v>
                </c:pt>
                <c:pt idx="314">
                  <c:v>0.78105784679832602</c:v>
                </c:pt>
                <c:pt idx="315">
                  <c:v>0.78688936065779069</c:v>
                </c:pt>
                <c:pt idx="316">
                  <c:v>0.79269494905448612</c:v>
                </c:pt>
                <c:pt idx="317">
                  <c:v>0.79847442071302732</c:v>
                </c:pt>
                <c:pt idx="318">
                  <c:v>0.80422758521849069</c:v>
                </c:pt>
                <c:pt idx="319">
                  <c:v>0.80995425302268842</c:v>
                </c:pt>
                <c:pt idx="320">
                  <c:v>0.81565423545041393</c:v>
                </c:pt>
                <c:pt idx="321">
                  <c:v>0.82132734470565716</c:v>
                </c:pt>
                <c:pt idx="322">
                  <c:v>0.82697339387779223</c:v>
                </c:pt>
                <c:pt idx="323">
                  <c:v>0.8325921969477359</c:v>
                </c:pt>
                <c:pt idx="324">
                  <c:v>0.83818356879407574</c:v>
                </c:pt>
                <c:pt idx="325">
                  <c:v>0.84374732519916962</c:v>
                </c:pt>
                <c:pt idx="326">
                  <c:v>0.84928328285521493</c:v>
                </c:pt>
                <c:pt idx="327">
                  <c:v>0.85479125937028855</c:v>
                </c:pt>
                <c:pt idx="328">
                  <c:v>0.8602710732743547</c:v>
                </c:pt>
                <c:pt idx="329">
                  <c:v>0.86572254402524529</c:v>
                </c:pt>
                <c:pt idx="330">
                  <c:v>0.87114549201460745</c:v>
                </c:pt>
                <c:pt idx="331">
                  <c:v>0.87653973857382117</c:v>
                </c:pt>
                <c:pt idx="332">
                  <c:v>0.88190510597988558</c:v>
                </c:pt>
                <c:pt idx="333">
                  <c:v>0.88724141746127516</c:v>
                </c:pt>
                <c:pt idx="334">
                  <c:v>0.89254849720376273</c:v>
                </c:pt>
                <c:pt idx="335">
                  <c:v>0.89782617035621304</c:v>
                </c:pt>
                <c:pt idx="336">
                  <c:v>0.90307426303634231</c:v>
                </c:pt>
                <c:pt idx="337">
                  <c:v>0.90829260233644837</c:v>
                </c:pt>
                <c:pt idx="338">
                  <c:v>0.91348101632910672</c:v>
                </c:pt>
                <c:pt idx="339">
                  <c:v>0.91863933407283449</c:v>
                </c:pt>
                <c:pt idx="340">
                  <c:v>0.92376738561772409</c:v>
                </c:pt>
                <c:pt idx="341">
                  <c:v>0.92886500201104027</c:v>
                </c:pt>
                <c:pt idx="342">
                  <c:v>0.93393201530278858</c:v>
                </c:pt>
                <c:pt idx="343">
                  <c:v>0.93896825855124721</c:v>
                </c:pt>
                <c:pt idx="344">
                  <c:v>0.9439735658284687</c:v>
                </c:pt>
                <c:pt idx="345">
                  <c:v>0.94894777222574533</c:v>
                </c:pt>
                <c:pt idx="346">
                  <c:v>0.95389071385904312</c:v>
                </c:pt>
                <c:pt idx="347">
                  <c:v>0.95880222787440084</c:v>
                </c:pt>
                <c:pt idx="348">
                  <c:v>0.96368215245329614</c:v>
                </c:pt>
                <c:pt idx="349">
                  <c:v>0.96853032681797635</c:v>
                </c:pt>
                <c:pt idx="350">
                  <c:v>0.97334659123675582</c:v>
                </c:pt>
                <c:pt idx="351">
                  <c:v>0.97813078702927836</c:v>
                </c:pt>
                <c:pt idx="352">
                  <c:v>0.98288275657174595</c:v>
                </c:pt>
                <c:pt idx="353">
                  <c:v>0.98760234330211094</c:v>
                </c:pt>
                <c:pt idx="354">
                  <c:v>0.99228939172523489</c:v>
                </c:pt>
                <c:pt idx="355">
                  <c:v>0.99694374741801162</c:v>
                </c:pt>
                <c:pt idx="356">
                  <c:v>1.0015652570344544</c:v>
                </c:pt>
                <c:pt idx="357">
                  <c:v>1.0061537683107491</c:v>
                </c:pt>
                <c:pt idx="358">
                  <c:v>1.0107091300702704</c:v>
                </c:pt>
                <c:pt idx="359">
                  <c:v>1.0152311922285617</c:v>
                </c:pt>
                <c:pt idx="360">
                  <c:v>1.0197198057982817</c:v>
                </c:pt>
                <c:pt idx="361">
                  <c:v>1.0241748228941112</c:v>
                </c:pt>
                <c:pt idx="362">
                  <c:v>1.0285960967376269</c:v>
                </c:pt>
                <c:pt idx="363">
                  <c:v>1.0329834816621362</c:v>
                </c:pt>
                <c:pt idx="364">
                  <c:v>1.0373368331174775</c:v>
                </c:pt>
                <c:pt idx="365">
                  <c:v>1.0416560076747816</c:v>
                </c:pt>
                <c:pt idx="366">
                  <c:v>1.0459408630311975</c:v>
                </c:pt>
                <c:pt idx="367">
                  <c:v>1.0501912580145816</c:v>
                </c:pt>
                <c:pt idx="368">
                  <c:v>1.0544070525881484</c:v>
                </c:pt>
                <c:pt idx="369">
                  <c:v>1.0585881078550832</c:v>
                </c:pt>
                <c:pt idx="370">
                  <c:v>1.0627342860631201</c:v>
                </c:pt>
                <c:pt idx="371">
                  <c:v>1.0668454506090794</c:v>
                </c:pt>
                <c:pt idx="372">
                  <c:v>1.0709214660433686</c:v>
                </c:pt>
                <c:pt idx="373">
                  <c:v>1.0749621980744442</c:v>
                </c:pt>
                <c:pt idx="374">
                  <c:v>1.0789675135732379</c:v>
                </c:pt>
                <c:pt idx="375">
                  <c:v>1.0829372805775408</c:v>
                </c:pt>
                <c:pt idx="376">
                  <c:v>1.0868713682963529</c:v>
                </c:pt>
                <c:pt idx="377">
                  <c:v>1.090769647114191</c:v>
                </c:pt>
                <c:pt idx="378">
                  <c:v>1.0946319885953595</c:v>
                </c:pt>
                <c:pt idx="379">
                  <c:v>1.0984582654881818</c:v>
                </c:pt>
                <c:pt idx="380">
                  <c:v>1.1022483517291934</c:v>
                </c:pt>
                <c:pt idx="381">
                  <c:v>1.1060021224472951</c:v>
                </c:pt>
                <c:pt idx="382">
                  <c:v>1.1097194539678656</c:v>
                </c:pt>
                <c:pt idx="383">
                  <c:v>1.113400223816839</c:v>
                </c:pt>
                <c:pt idx="384">
                  <c:v>1.1170443107247376</c:v>
                </c:pt>
                <c:pt idx="385">
                  <c:v>1.1206515946306681</c:v>
                </c:pt>
                <c:pt idx="386">
                  <c:v>1.1242219566862772</c:v>
                </c:pt>
                <c:pt idx="387">
                  <c:v>1.1277552792596681</c:v>
                </c:pt>
                <c:pt idx="388">
                  <c:v>1.1312514459392742</c:v>
                </c:pt>
                <c:pt idx="389">
                  <c:v>1.1347103415376962</c:v>
                </c:pt>
                <c:pt idx="390">
                  <c:v>1.1381318520954964</c:v>
                </c:pt>
                <c:pt idx="391">
                  <c:v>1.1415158648849535</c:v>
                </c:pt>
                <c:pt idx="392">
                  <c:v>1.1448622684137766</c:v>
                </c:pt>
                <c:pt idx="393">
                  <c:v>1.148170952428778</c:v>
                </c:pt>
                <c:pt idx="394">
                  <c:v>1.1514418079195068</c:v>
                </c:pt>
                <c:pt idx="395">
                  <c:v>1.1546747271218396</c:v>
                </c:pt>
                <c:pt idx="396">
                  <c:v>1.157869603521531</c:v>
                </c:pt>
                <c:pt idx="397">
                  <c:v>1.1610263318577227</c:v>
                </c:pt>
                <c:pt idx="398">
                  <c:v>1.1641448081264127</c:v>
                </c:pt>
                <c:pt idx="399">
                  <c:v>1.1672249295838808</c:v>
                </c:pt>
                <c:pt idx="400">
                  <c:v>1.1702665947500734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9A-47D4-AD09-A30DC4B7B1C1}"/>
            </c:ext>
          </c:extLst>
        </c:ser>
        <c:ser>
          <c:idx val="4"/>
          <c:order val="4"/>
          <c:tx>
            <c:strRef>
              <c:f>Calculation2!$W$5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Calculation2!$W$6:$W$406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0.28331836298289997</c:v>
                </c:pt>
                <c:pt idx="139">
                  <c:v>0.65530472537395412</c:v>
                </c:pt>
                <c:pt idx="140">
                  <c:v>1.0256494271973744</c:v>
                </c:pt>
                <c:pt idx="141">
                  <c:v>1.3934246858966397</c:v>
                </c:pt>
                <c:pt idx="142">
                  <c:v>1.7577091558494964</c:v>
                </c:pt>
                <c:pt idx="143">
                  <c:v>2.117590236510642</c:v>
                </c:pt>
                <c:pt idx="144">
                  <c:v>2.4721663586462794</c:v>
                </c:pt>
                <c:pt idx="145">
                  <c:v>2.8205492429332217</c:v>
                </c:pt>
                <c:pt idx="146">
                  <c:v>3.1618661252642966</c:v>
                </c:pt>
                <c:pt idx="147">
                  <c:v>3.4952619431852061</c:v>
                </c:pt>
                <c:pt idx="148">
                  <c:v>3.8199014779854763</c:v>
                </c:pt>
                <c:pt idx="149">
                  <c:v>4.1349714470771168</c:v>
                </c:pt>
                <c:pt idx="150">
                  <c:v>4.4396825414191925</c:v>
                </c:pt>
                <c:pt idx="151">
                  <c:v>4.7332714028842133</c:v>
                </c:pt>
                <c:pt idx="152">
                  <c:v>5.0150025366126085</c:v>
                </c:pt>
                <c:pt idx="153">
                  <c:v>5.2841701535645491</c:v>
                </c:pt>
                <c:pt idx="154">
                  <c:v>5.540099938653146</c:v>
                </c:pt>
                <c:pt idx="155">
                  <c:v>5.782150740029504</c:v>
                </c:pt>
                <c:pt idx="156">
                  <c:v>6.0097161752877</c:v>
                </c:pt>
                <c:pt idx="157">
                  <c:v>6.222226150565823</c:v>
                </c:pt>
                <c:pt idx="158">
                  <c:v>6.4191482887374223</c:v>
                </c:pt>
                <c:pt idx="159">
                  <c:v>6.5999892631155221</c:v>
                </c:pt>
                <c:pt idx="160">
                  <c:v>6.7642960333279829</c:v>
                </c:pt>
                <c:pt idx="161">
                  <c:v>6.9116569802681376</c:v>
                </c:pt>
                <c:pt idx="162">
                  <c:v>7.0417029372774333</c:v>
                </c:pt>
                <c:pt idx="163">
                  <c:v>7.1541081149767676</c:v>
                </c:pt>
                <c:pt idx="164">
                  <c:v>7.2485909174296541</c:v>
                </c:pt>
                <c:pt idx="165">
                  <c:v>7.3249146475925642</c:v>
                </c:pt>
                <c:pt idx="166">
                  <c:v>7.3828881002851725</c:v>
                </c:pt>
                <c:pt idx="167">
                  <c:v>7.4223660411949988</c:v>
                </c:pt>
                <c:pt idx="168">
                  <c:v>7.4432495707164499</c:v>
                </c:pt>
                <c:pt idx="169">
                  <c:v>7.4454863717127786</c:v>
                </c:pt>
                <c:pt idx="170">
                  <c:v>7.4290708405802715</c:v>
                </c:pt>
                <c:pt idx="171">
                  <c:v>7.3940441012863163</c:v>
                </c:pt>
                <c:pt idx="172">
                  <c:v>7.3404939023462008</c:v>
                </c:pt>
                <c:pt idx="173">
                  <c:v>7.2685543969967092</c:v>
                </c:pt>
                <c:pt idx="174">
                  <c:v>7.1784058071172421</c:v>
                </c:pt>
                <c:pt idx="175">
                  <c:v>7.0702739717403933</c:v>
                </c:pt>
                <c:pt idx="176">
                  <c:v>6.9444297812830476</c:v>
                </c:pt>
                <c:pt idx="177">
                  <c:v>6.8011884989153621</c:v>
                </c:pt>
                <c:pt idx="178">
                  <c:v>6.6409089707677138</c:v>
                </c:pt>
                <c:pt idx="179">
                  <c:v>6.4639927269542188</c:v>
                </c:pt>
                <c:pt idx="180">
                  <c:v>6.2708829756648914</c:v>
                </c:pt>
                <c:pt idx="181">
                  <c:v>6.0620634928464652</c:v>
                </c:pt>
                <c:pt idx="182">
                  <c:v>5.8380574102534082</c:v>
                </c:pt>
                <c:pt idx="183">
                  <c:v>5.599425904905301</c:v>
                </c:pt>
                <c:pt idx="184">
                  <c:v>5.3467667932337308</c:v>
                </c:pt>
                <c:pt idx="185">
                  <c:v>5.0807130334406168</c:v>
                </c:pt>
                <c:pt idx="186">
                  <c:v>4.8019311398198612</c:v>
                </c:pt>
                <c:pt idx="187">
                  <c:v>4.5111195130147141</c:v>
                </c:pt>
                <c:pt idx="188">
                  <c:v>4.209006690393899</c:v>
                </c:pt>
                <c:pt idx="189">
                  <c:v>3.8963495209296051</c:v>
                </c:pt>
                <c:pt idx="190">
                  <c:v>3.5739312691496523</c:v>
                </c:pt>
                <c:pt idx="191">
                  <c:v>3.2425596529137408</c:v>
                </c:pt>
                <c:pt idx="192">
                  <c:v>2.9030648199295594</c:v>
                </c:pt>
                <c:pt idx="193">
                  <c:v>2.5562972680779317</c:v>
                </c:pt>
                <c:pt idx="194">
                  <c:v>2.2031257147569869</c:v>
                </c:pt>
                <c:pt idx="195">
                  <c:v>1.8444349205830404</c:v>
                </c:pt>
                <c:pt idx="196">
                  <c:v>1.4811234729002178</c:v>
                </c:pt>
                <c:pt idx="197">
                  <c:v>1.1141015346515528</c:v>
                </c:pt>
                <c:pt idx="198">
                  <c:v>0.74428856425104362</c:v>
                </c:pt>
                <c:pt idx="199">
                  <c:v>0.37261101216882586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49A-47D4-AD09-A30DC4B7B1C1}"/>
            </c:ext>
          </c:extLst>
        </c:ser>
        <c:ser>
          <c:idx val="5"/>
          <c:order val="5"/>
          <c:tx>
            <c:strRef>
              <c:f>Calculation2!$X$5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Calculation2!$X$6:$X$406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1.1723395084507937E-15</c:v>
                </c:pt>
                <c:pt idx="201">
                  <c:v>7.1438053213885898E-3</c:v>
                </c:pt>
                <c:pt idx="202">
                  <c:v>1.4287373968235102E-2</c:v>
                </c:pt>
                <c:pt idx="203">
                  <c:v>2.1430469273840846E-2</c:v>
                </c:pt>
                <c:pt idx="204">
                  <c:v>2.8572854587187758E-2</c:v>
                </c:pt>
                <c:pt idx="205">
                  <c:v>3.5714293280779873E-2</c:v>
                </c:pt>
                <c:pt idx="206">
                  <c:v>4.2854548758482727E-2</c:v>
                </c:pt>
                <c:pt idx="207">
                  <c:v>4.9993384463361899E-2</c:v>
                </c:pt>
                <c:pt idx="208">
                  <c:v>5.7130563885520048E-2</c:v>
                </c:pt>
                <c:pt idx="209">
                  <c:v>6.4265850569932573E-2</c:v>
                </c:pt>
                <c:pt idx="210">
                  <c:v>7.1399008124281335E-2</c:v>
                </c:pt>
                <c:pt idx="211">
                  <c:v>7.852980022678635E-2</c:v>
                </c:pt>
                <c:pt idx="212">
                  <c:v>8.5657990634035147E-2</c:v>
                </c:pt>
                <c:pt idx="213">
                  <c:v>9.2783343188809556E-2</c:v>
                </c:pt>
                <c:pt idx="214">
                  <c:v>9.9905621827909491E-2</c:v>
                </c:pt>
                <c:pt idx="215">
                  <c:v>0.10702459058997385</c:v>
                </c:pt>
                <c:pt idx="216">
                  <c:v>0.11414001362329788</c:v>
                </c:pt>
                <c:pt idx="217">
                  <c:v>0.12125165519364697</c:v>
                </c:pt>
                <c:pt idx="218">
                  <c:v>0.12835927969206651</c:v>
                </c:pt>
                <c:pt idx="219">
                  <c:v>0.13546265164268759</c:v>
                </c:pt>
                <c:pt idx="220">
                  <c:v>0.14256153571052846</c:v>
                </c:pt>
                <c:pt idx="221">
                  <c:v>0.14965569670929102</c:v>
                </c:pt>
                <c:pt idx="222">
                  <c:v>0.15674489960915267</c:v>
                </c:pt>
                <c:pt idx="223">
                  <c:v>0.16382890954455281</c:v>
                </c:pt>
                <c:pt idx="224">
                  <c:v>0.1709074918219739</c:v>
                </c:pt>
                <c:pt idx="225">
                  <c:v>0.17798041192771696</c:v>
                </c:pt>
                <c:pt idx="226">
                  <c:v>0.18504743553567105</c:v>
                </c:pt>
                <c:pt idx="227">
                  <c:v>0.19210832851507623</c:v>
                </c:pt>
                <c:pt idx="228">
                  <c:v>0.19916285693828059</c:v>
                </c:pt>
                <c:pt idx="229">
                  <c:v>0.20621078708849039</c:v>
                </c:pt>
                <c:pt idx="230">
                  <c:v>0.21325188546751275</c:v>
                </c:pt>
                <c:pt idx="231">
                  <c:v>0.22028591880349155</c:v>
                </c:pt>
                <c:pt idx="232">
                  <c:v>0.22731265405863602</c:v>
                </c:pt>
                <c:pt idx="233">
                  <c:v>0.23433185843694096</c:v>
                </c:pt>
                <c:pt idx="234">
                  <c:v>0.24134329939189941</c:v>
                </c:pt>
                <c:pt idx="235">
                  <c:v>0.24834674463420695</c:v>
                </c:pt>
                <c:pt idx="236">
                  <c:v>0.25534196213945748</c:v>
                </c:pt>
                <c:pt idx="237">
                  <c:v>0.26232872015582992</c:v>
                </c:pt>
                <c:pt idx="238">
                  <c:v>0.26930678721176665</c:v>
                </c:pt>
                <c:pt idx="239">
                  <c:v>0.27627593212364177</c:v>
                </c:pt>
                <c:pt idx="240">
                  <c:v>0.28323592400342035</c:v>
                </c:pt>
                <c:pt idx="241">
                  <c:v>0.2901865322663077</c:v>
                </c:pt>
                <c:pt idx="242">
                  <c:v>0.29712752663838887</c:v>
                </c:pt>
                <c:pt idx="243">
                  <c:v>0.30405867716425738</c:v>
                </c:pt>
                <c:pt idx="244">
                  <c:v>0.3109797542146337</c:v>
                </c:pt>
                <c:pt idx="245">
                  <c:v>0.31789052849397303</c:v>
                </c:pt>
                <c:pt idx="246">
                  <c:v>0.3247907710480617</c:v>
                </c:pt>
                <c:pt idx="247">
                  <c:v>0.33168025327160261</c:v>
                </c:pt>
                <c:pt idx="248">
                  <c:v>0.33855874691578847</c:v>
                </c:pt>
                <c:pt idx="249">
                  <c:v>0.34542602409586454</c:v>
                </c:pt>
                <c:pt idx="250">
                  <c:v>0.35228185729867756</c:v>
                </c:pt>
                <c:pt idx="251">
                  <c:v>0.35912601939021394</c:v>
                </c:pt>
                <c:pt idx="252">
                  <c:v>0.36595828362312421</c:v>
                </c:pt>
                <c:pt idx="253">
                  <c:v>0.37277842364423575</c:v>
                </c:pt>
                <c:pt idx="254">
                  <c:v>0.37958621350205102</c:v>
                </c:pt>
                <c:pt idx="255">
                  <c:v>0.38638142765423422</c:v>
                </c:pt>
                <c:pt idx="256">
                  <c:v>0.39316384097508339</c:v>
                </c:pt>
                <c:pt idx="257">
                  <c:v>0.39993322876298787</c:v>
                </c:pt>
                <c:pt idx="258">
                  <c:v>0.40668936674787415</c:v>
                </c:pt>
                <c:pt idx="259">
                  <c:v>0.41343203109863463</c:v>
                </c:pt>
                <c:pt idx="260">
                  <c:v>0.42016099843054411</c:v>
                </c:pt>
                <c:pt idx="261">
                  <c:v>0.42687604581265992</c:v>
                </c:pt>
                <c:pt idx="262">
                  <c:v>0.43357695077520791</c:v>
                </c:pt>
                <c:pt idx="263">
                  <c:v>0.44026349131695297</c:v>
                </c:pt>
                <c:pt idx="264">
                  <c:v>0.44693544591255358</c:v>
                </c:pt>
                <c:pt idx="265">
                  <c:v>0.45359259351990122</c:v>
                </c:pt>
                <c:pt idx="266">
                  <c:v>0.4602347135874435</c:v>
                </c:pt>
                <c:pt idx="267">
                  <c:v>0.46686158606149097</c:v>
                </c:pt>
                <c:pt idx="268">
                  <c:v>0.47347299139350768</c:v>
                </c:pt>
                <c:pt idx="269">
                  <c:v>0.48006871054738426</c:v>
                </c:pt>
                <c:pt idx="270">
                  <c:v>0.48664852500669559</c:v>
                </c:pt>
                <c:pt idx="271">
                  <c:v>0.49321221678193922</c:v>
                </c:pt>
                <c:pt idx="272">
                  <c:v>0.49975956841775809</c:v>
                </c:pt>
                <c:pt idx="273">
                  <c:v>0.50629036300014441</c:v>
                </c:pt>
                <c:pt idx="274">
                  <c:v>0.51280438416362639</c:v>
                </c:pt>
                <c:pt idx="275">
                  <c:v>0.51930141609843605</c:v>
                </c:pt>
                <c:pt idx="276">
                  <c:v>0.52578124355765921</c:v>
                </c:pt>
                <c:pt idx="277">
                  <c:v>0.53224365186436684</c:v>
                </c:pt>
                <c:pt idx="278">
                  <c:v>0.53868842691872698</c:v>
                </c:pt>
                <c:pt idx="279">
                  <c:v>0.5451153552050978</c:v>
                </c:pt>
                <c:pt idx="280">
                  <c:v>0.5515242237991016</c:v>
                </c:pt>
                <c:pt idx="281">
                  <c:v>0.55791482037467954</c:v>
                </c:pt>
                <c:pt idx="282">
                  <c:v>0.56428693321112455</c:v>
                </c:pt>
                <c:pt idx="283">
                  <c:v>0.57064035120009704</c:v>
                </c:pt>
                <c:pt idx="284">
                  <c:v>0.57697486385261876</c:v>
                </c:pt>
                <c:pt idx="285">
                  <c:v>0.58329026130604522</c:v>
                </c:pt>
                <c:pt idx="286">
                  <c:v>0.5895863343310197</c:v>
                </c:pt>
                <c:pt idx="287">
                  <c:v>0.59586287433840412</c:v>
                </c:pt>
                <c:pt idx="288">
                  <c:v>0.60211967338619077</c:v>
                </c:pt>
                <c:pt idx="289">
                  <c:v>0.60835652418638997</c:v>
                </c:pt>
                <c:pt idx="290">
                  <c:v>0.61457322011189808</c:v>
                </c:pt>
                <c:pt idx="291">
                  <c:v>0.62076955520334409</c:v>
                </c:pt>
                <c:pt idx="292">
                  <c:v>0.62694532417591176</c:v>
                </c:pt>
                <c:pt idx="293">
                  <c:v>0.63310032242614067</c:v>
                </c:pt>
                <c:pt idx="294">
                  <c:v>0.63923434603870577</c:v>
                </c:pt>
                <c:pt idx="295">
                  <c:v>0.64534719179317268</c:v>
                </c:pt>
                <c:pt idx="296">
                  <c:v>0.65143865717072968</c:v>
                </c:pt>
                <c:pt idx="297">
                  <c:v>0.65750854036089823</c:v>
                </c:pt>
                <c:pt idx="298">
                  <c:v>0.66355664026821826</c:v>
                </c:pt>
                <c:pt idx="299">
                  <c:v>0.66958275651891086</c:v>
                </c:pt>
                <c:pt idx="300">
                  <c:v>0.67558668946751621</c:v>
                </c:pt>
                <c:pt idx="301">
                  <c:v>0.68156824020350837</c:v>
                </c:pt>
                <c:pt idx="302">
                  <c:v>0.68752721055788468</c:v>
                </c:pt>
                <c:pt idx="303">
                  <c:v>0.6934634031097322</c:v>
                </c:pt>
                <c:pt idx="304">
                  <c:v>0.69937662119276611</c:v>
                </c:pt>
                <c:pt idx="305">
                  <c:v>0.70526666890184764</c:v>
                </c:pt>
                <c:pt idx="306">
                  <c:v>0.71113335109947307</c:v>
                </c:pt>
                <c:pt idx="307">
                  <c:v>0.71697647342223902</c:v>
                </c:pt>
                <c:pt idx="308">
                  <c:v>0.72279584228728144</c:v>
                </c:pt>
                <c:pt idx="309">
                  <c:v>0.72859126489868931</c:v>
                </c:pt>
                <c:pt idx="310">
                  <c:v>0.73436254925389244</c:v>
                </c:pt>
                <c:pt idx="311">
                  <c:v>0.74010950415002097</c:v>
                </c:pt>
                <c:pt idx="312">
                  <c:v>0.74583193919024204</c:v>
                </c:pt>
                <c:pt idx="313">
                  <c:v>0.75152966479006555</c:v>
                </c:pt>
                <c:pt idx="314">
                  <c:v>0.75720249218362667</c:v>
                </c:pt>
                <c:pt idx="315">
                  <c:v>0.76285023342993907</c:v>
                </c:pt>
                <c:pt idx="316">
                  <c:v>0.76847270141912138</c:v>
                </c:pt>
                <c:pt idx="317">
                  <c:v>0.77406970987859591</c:v>
                </c:pt>
                <c:pt idx="318">
                  <c:v>0.77964107337926059</c:v>
                </c:pt>
                <c:pt idx="319">
                  <c:v>0.78518660734163148</c:v>
                </c:pt>
                <c:pt idx="320">
                  <c:v>0.79070612804195828</c:v>
                </c:pt>
                <c:pt idx="321">
                  <c:v>0.79619945261831127</c:v>
                </c:pt>
                <c:pt idx="322">
                  <c:v>0.80166639907663917</c:v>
                </c:pt>
                <c:pt idx="323">
                  <c:v>0.80710678629679866</c:v>
                </c:pt>
                <c:pt idx="324">
                  <c:v>0.81252043403855478</c:v>
                </c:pt>
                <c:pt idx="325">
                  <c:v>0.81790716294755328</c:v>
                </c:pt>
                <c:pt idx="326">
                  <c:v>0.82326679456126106</c:v>
                </c:pt>
                <c:pt idx="327">
                  <c:v>0.82859915131487971</c:v>
                </c:pt>
                <c:pt idx="328">
                  <c:v>0.83390405654722821</c:v>
                </c:pt>
                <c:pt idx="329">
                  <c:v>0.83918133450659504</c:v>
                </c:pt>
                <c:pt idx="330">
                  <c:v>0.84443081035656165</c:v>
                </c:pt>
                <c:pt idx="331">
                  <c:v>0.8496523101817941</c:v>
                </c:pt>
                <c:pt idx="332">
                  <c:v>0.85484566099380566</c:v>
                </c:pt>
                <c:pt idx="333">
                  <c:v>0.8600106907366869</c:v>
                </c:pt>
                <c:pt idx="334">
                  <c:v>0.8651472282928071</c:v>
                </c:pt>
                <c:pt idx="335">
                  <c:v>0.87025510348848212</c:v>
                </c:pt>
                <c:pt idx="336">
                  <c:v>0.87533414709961366</c:v>
                </c:pt>
                <c:pt idx="337">
                  <c:v>0.88038419085729391</c:v>
                </c:pt>
                <c:pt idx="338">
                  <c:v>0.88540506745338254</c:v>
                </c:pt>
                <c:pt idx="339">
                  <c:v>0.89039661054604724</c:v>
                </c:pt>
                <c:pt idx="340">
                  <c:v>0.89535865476527654</c:v>
                </c:pt>
                <c:pt idx="341">
                  <c:v>0.90029103571835722</c:v>
                </c:pt>
                <c:pt idx="342">
                  <c:v>0.90519358999532185</c:v>
                </c:pt>
                <c:pt idx="343">
                  <c:v>0.91006615517436129</c:v>
                </c:pt>
                <c:pt idx="344">
                  <c:v>0.91490856982720647</c:v>
                </c:pt>
                <c:pt idx="345">
                  <c:v>0.91972067352447684</c:v>
                </c:pt>
                <c:pt idx="346">
                  <c:v>0.92450230684099433</c:v>
                </c:pt>
                <c:pt idx="347">
                  <c:v>0.92925331136106626</c:v>
                </c:pt>
                <c:pt idx="348">
                  <c:v>0.9339735296837326</c:v>
                </c:pt>
                <c:pt idx="349">
                  <c:v>0.93866280542798197</c:v>
                </c:pt>
                <c:pt idx="350">
                  <c:v>0.94332098323793101</c:v>
                </c:pt>
                <c:pt idx="351">
                  <c:v>0.94794790878797242</c:v>
                </c:pt>
                <c:pt idx="352">
                  <c:v>0.95254342878788745</c:v>
                </c:pt>
                <c:pt idx="353">
                  <c:v>0.95710739098792486</c:v>
                </c:pt>
                <c:pt idx="354">
                  <c:v>0.96163964418384351</c:v>
                </c:pt>
                <c:pt idx="355">
                  <c:v>0.96614003822192362</c:v>
                </c:pt>
                <c:pt idx="356">
                  <c:v>0.97060842400394021</c:v>
                </c:pt>
                <c:pt idx="357">
                  <c:v>0.9750446534921029</c:v>
                </c:pt>
                <c:pt idx="358">
                  <c:v>0.97944857971396093</c:v>
                </c:pt>
                <c:pt idx="359">
                  <c:v>0.98382005676727169</c:v>
                </c:pt>
                <c:pt idx="360">
                  <c:v>0.98815893982483471</c:v>
                </c:pt>
                <c:pt idx="361">
                  <c:v>0.9924650851392901</c:v>
                </c:pt>
                <c:pt idx="362">
                  <c:v>0.99673835004788036</c:v>
                </c:pt>
                <c:pt idx="363">
                  <c:v>1.0009785929771771</c:v>
                </c:pt>
                <c:pt idx="364">
                  <c:v>1.0051856734477718</c:v>
                </c:pt>
                <c:pt idx="365">
                  <c:v>1.0093594520789284</c:v>
                </c:pt>
                <c:pt idx="366">
                  <c:v>1.0134997905932037</c:v>
                </c:pt>
                <c:pt idx="367">
                  <c:v>1.0176065518210251</c:v>
                </c:pt>
                <c:pt idx="368">
                  <c:v>1.0216795997052381</c:v>
                </c:pt>
                <c:pt idx="369">
                  <c:v>1.0257187993056116</c:v>
                </c:pt>
                <c:pt idx="370">
                  <c:v>1.0297240168033102</c:v>
                </c:pt>
                <c:pt idx="371">
                  <c:v>1.0336951195053263</c:v>
                </c:pt>
                <c:pt idx="372">
                  <c:v>1.0376319758488768</c:v>
                </c:pt>
                <c:pt idx="373">
                  <c:v>1.0415344554057619</c:v>
                </c:pt>
                <c:pt idx="374">
                  <c:v>1.0454024288866866</c:v>
                </c:pt>
                <c:pt idx="375">
                  <c:v>1.0492357681455424</c:v>
                </c:pt>
                <c:pt idx="376">
                  <c:v>1.0530343461836547</c:v>
                </c:pt>
                <c:pt idx="377">
                  <c:v>1.0567980371539891</c:v>
                </c:pt>
                <c:pt idx="378">
                  <c:v>1.0605267163653211</c:v>
                </c:pt>
                <c:pt idx="379">
                  <c:v>1.0642202602863673</c:v>
                </c:pt>
                <c:pt idx="380">
                  <c:v>1.0678785465498779</c:v>
                </c:pt>
                <c:pt idx="381">
                  <c:v>1.0715014539566901</c:v>
                </c:pt>
                <c:pt idx="382">
                  <c:v>1.0750888624797446</c:v>
                </c:pt>
                <c:pt idx="383">
                  <c:v>1.0786406532680606</c:v>
                </c:pt>
                <c:pt idx="384">
                  <c:v>1.0821567086506751</c:v>
                </c:pt>
                <c:pt idx="385">
                  <c:v>1.08563691214054</c:v>
                </c:pt>
                <c:pt idx="386">
                  <c:v>1.0890811484383822</c:v>
                </c:pt>
                <c:pt idx="387">
                  <c:v>1.0924893034365222</c:v>
                </c:pt>
                <c:pt idx="388">
                  <c:v>1.095861264222656</c:v>
                </c:pt>
                <c:pt idx="389">
                  <c:v>1.0991969190835951</c:v>
                </c:pt>
                <c:pt idx="390">
                  <c:v>1.1024961575089673</c:v>
                </c:pt>
                <c:pt idx="391">
                  <c:v>1.1057588701948791</c:v>
                </c:pt>
                <c:pt idx="392">
                  <c:v>1.1089849490475352</c:v>
                </c:pt>
                <c:pt idx="393">
                  <c:v>1.1121742871868212</c:v>
                </c:pt>
                <c:pt idx="394">
                  <c:v>1.1153267789498436</c:v>
                </c:pt>
                <c:pt idx="395">
                  <c:v>1.1184423198944309</c:v>
                </c:pt>
                <c:pt idx="396">
                  <c:v>1.1215208068025939</c:v>
                </c:pt>
                <c:pt idx="397">
                  <c:v>1.1245621376839441</c:v>
                </c:pt>
                <c:pt idx="398">
                  <c:v>1.127566211779075</c:v>
                </c:pt>
                <c:pt idx="399">
                  <c:v>1.1305329295628974</c:v>
                </c:pt>
                <c:pt idx="400">
                  <c:v>1.1334621927479391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9A-47D4-AD09-A30DC4B7B1C1}"/>
            </c:ext>
          </c:extLst>
        </c:ser>
        <c:ser>
          <c:idx val="6"/>
          <c:order val="6"/>
          <c:tx>
            <c:strRef>
              <c:f>Calculation2!$Y$5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Calculation2!$Y$6:$Y$406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0.23978107931552328</c:v>
                </c:pt>
                <c:pt idx="148">
                  <c:v>0.66028432987820429</c:v>
                </c:pt>
                <c:pt idx="149">
                  <c:v>1.0785173125308909</c:v>
                </c:pt>
                <c:pt idx="150">
                  <c:v>1.4930420090192427</c:v>
                </c:pt>
                <c:pt idx="151">
                  <c:v>1.9024331513583157</c:v>
                </c:pt>
                <c:pt idx="152">
                  <c:v>2.3052831223580155</c:v>
                </c:pt>
                <c:pt idx="153">
                  <c:v>2.7002067954594922</c:v>
                </c:pt>
                <c:pt idx="154">
                  <c:v>3.0858462972416079</c:v>
                </c:pt>
                <c:pt idx="155">
                  <c:v>3.4608756762223889</c:v>
                </c:pt>
                <c:pt idx="156">
                  <c:v>3.8240054619027268</c:v>
                </c:pt>
                <c:pt idx="157">
                  <c:v>4.1739870983767906</c:v>
                </c:pt>
                <c:pt idx="158">
                  <c:v>4.5096172372650765</c:v>
                </c:pt>
                <c:pt idx="159">
                  <c:v>4.8297418752095336</c:v>
                </c:pt>
                <c:pt idx="160">
                  <c:v>5.1332603217048209</c:v>
                </c:pt>
                <c:pt idx="161">
                  <c:v>5.4191289836229632</c:v>
                </c:pt>
                <c:pt idx="162">
                  <c:v>5.6863649534190461</c:v>
                </c:pt>
                <c:pt idx="163">
                  <c:v>5.9340493886805374</c:v>
                </c:pt>
                <c:pt idx="164">
                  <c:v>6.161330671400262</c:v>
                </c:pt>
                <c:pt idx="165">
                  <c:v>6.3674273361104605</c:v>
                </c:pt>
                <c:pt idx="166">
                  <c:v>6.5516307568100682</c:v>
                </c:pt>
                <c:pt idx="167">
                  <c:v>6.7133075834466878</c:v>
                </c:pt>
                <c:pt idx="168">
                  <c:v>6.8519019195758721</c:v>
                </c:pt>
                <c:pt idx="169">
                  <c:v>6.9669372337102251</c:v>
                </c:pt>
                <c:pt idx="170">
                  <c:v>7.0580179977864921</c:v>
                </c:pt>
                <c:pt idx="171">
                  <c:v>7.1248310471170617</c:v>
                </c:pt>
                <c:pt idx="172">
                  <c:v>7.1671466571499485</c:v>
                </c:pt>
                <c:pt idx="173">
                  <c:v>7.1848193333349988</c:v>
                </c:pt>
                <c:pt idx="174">
                  <c:v>7.1777883113805103</c:v>
                </c:pt>
                <c:pt idx="175">
                  <c:v>7.1460777661802322</c:v>
                </c:pt>
                <c:pt idx="176">
                  <c:v>7.0897967286923711</c:v>
                </c:pt>
                <c:pt idx="177">
                  <c:v>7.0091387110564218</c:v>
                </c:pt>
                <c:pt idx="178">
                  <c:v>6.9043810412367748</c:v>
                </c:pt>
                <c:pt idx="179">
                  <c:v>6.7758839094808048</c:v>
                </c:pt>
                <c:pt idx="180">
                  <c:v>6.6240891298700388</c:v>
                </c:pt>
                <c:pt idx="181">
                  <c:v>6.4495186212225697</c:v>
                </c:pt>
                <c:pt idx="182">
                  <c:v>6.2527726125698608</c:v>
                </c:pt>
                <c:pt idx="183">
                  <c:v>6.034527579378091</c:v>
                </c:pt>
                <c:pt idx="184">
                  <c:v>5.7955339176099523</c:v>
                </c:pt>
                <c:pt idx="185">
                  <c:v>5.5366133636242418</c:v>
                </c:pt>
                <c:pt idx="186">
                  <c:v>5.2586561687844302</c:v>
                </c:pt>
                <c:pt idx="187">
                  <c:v>4.9626180384908158</c:v>
                </c:pt>
                <c:pt idx="188">
                  <c:v>4.6495168461608447</c:v>
                </c:pt>
                <c:pt idx="189">
                  <c:v>4.3204291334559848</c:v>
                </c:pt>
                <c:pt idx="190">
                  <c:v>3.9764864087884773</c:v>
                </c:pt>
                <c:pt idx="191">
                  <c:v>3.6188712568348835</c:v>
                </c:pt>
                <c:pt idx="192">
                  <c:v>3.2488132724331691</c:v>
                </c:pt>
                <c:pt idx="193">
                  <c:v>2.8675848328438702</c:v>
                </c:pt>
                <c:pt idx="194">
                  <c:v>2.4764967229116555</c:v>
                </c:pt>
                <c:pt idx="195">
                  <c:v>2.0768936281693815</c:v>
                </c:pt>
                <c:pt idx="196">
                  <c:v>1.6701495113807794</c:v>
                </c:pt>
                <c:pt idx="197">
                  <c:v>1.2576628884186931</c:v>
                </c:pt>
                <c:pt idx="198">
                  <c:v>0.84085201972190249</c:v>
                </c:pt>
                <c:pt idx="199">
                  <c:v>0.42115003386384164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49A-47D4-AD09-A30DC4B7B1C1}"/>
            </c:ext>
          </c:extLst>
        </c:ser>
        <c:ser>
          <c:idx val="7"/>
          <c:order val="7"/>
          <c:tx>
            <c:strRef>
              <c:f>Calculation2!$Z$5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Calculation2!$Z$6:$Z$406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1.1344397283186706E-15</c:v>
                </c:pt>
                <c:pt idx="201">
                  <c:v>6.9128577953436465E-3</c:v>
                </c:pt>
                <c:pt idx="202">
                  <c:v>1.3825485246127978E-2</c:v>
                </c:pt>
                <c:pt idx="203">
                  <c:v>2.07376520154713E-2</c:v>
                </c:pt>
                <c:pt idx="204">
                  <c:v>2.7649127781841226E-2</c:v>
                </c:pt>
                <c:pt idx="205">
                  <c:v>3.4559682246730415E-2</c:v>
                </c:pt>
                <c:pt idx="206">
                  <c:v>4.1469085142330359E-2</c:v>
                </c:pt>
                <c:pt idx="207">
                  <c:v>4.8377106239204208E-2</c:v>
                </c:pt>
                <c:pt idx="208">
                  <c:v>5.5283515353958271E-2</c:v>
                </c:pt>
                <c:pt idx="209">
                  <c:v>6.2188082356911985E-2</c:v>
                </c:pt>
                <c:pt idx="210">
                  <c:v>6.9090577179766119E-2</c:v>
                </c:pt>
                <c:pt idx="211">
                  <c:v>7.5990769823268967E-2</c:v>
                </c:pt>
                <c:pt idx="212">
                  <c:v>8.2888430364880084E-2</c:v>
                </c:pt>
                <c:pt idx="213">
                  <c:v>8.978332896643168E-2</c:v>
                </c:pt>
                <c:pt idx="214">
                  <c:v>9.6675235881787058E-2</c:v>
                </c:pt>
                <c:pt idx="215">
                  <c:v>0.10356392146449601</c:v>
                </c:pt>
                <c:pt idx="216">
                  <c:v>0.11044915617544694</c:v>
                </c:pt>
                <c:pt idx="217">
                  <c:v>0.11733071059051532</c:v>
                </c:pt>
                <c:pt idx="218">
                  <c:v>0.12420835540820849</c:v>
                </c:pt>
                <c:pt idx="219">
                  <c:v>0.1310818614573061</c:v>
                </c:pt>
                <c:pt idx="220">
                  <c:v>0.13795099970449645</c:v>
                </c:pt>
                <c:pt idx="221">
                  <c:v>0.14481554126200821</c:v>
                </c:pt>
                <c:pt idx="222">
                  <c:v>0.15167525739523713</c:v>
                </c:pt>
                <c:pt idx="223">
                  <c:v>0.15852991953036763</c:v>
                </c:pt>
                <c:pt idx="224">
                  <c:v>0.16537929926198955</c:v>
                </c:pt>
                <c:pt idx="225">
                  <c:v>0.17222316836070842</c:v>
                </c:pt>
                <c:pt idx="226">
                  <c:v>0.17906129878075075</c:v>
                </c:pt>
                <c:pt idx="227">
                  <c:v>0.18589346266756235</c:v>
                </c:pt>
                <c:pt idx="228">
                  <c:v>0.19271943236540107</c:v>
                </c:pt>
                <c:pt idx="229">
                  <c:v>0.19953898042492244</c:v>
                </c:pt>
                <c:pt idx="230">
                  <c:v>0.20635187961075849</c:v>
                </c:pt>
                <c:pt idx="231">
                  <c:v>0.21315790290908948</c:v>
                </c:pt>
                <c:pt idx="232">
                  <c:v>0.21995682353520854</c:v>
                </c:pt>
                <c:pt idx="233">
                  <c:v>0.22674841494107803</c:v>
                </c:pt>
                <c:pt idx="234">
                  <c:v>0.23353245082287852</c:v>
                </c:pt>
                <c:pt idx="235">
                  <c:v>0.24030870512854971</c:v>
                </c:pt>
                <c:pt idx="236">
                  <c:v>0.2470769520653224</c:v>
                </c:pt>
                <c:pt idx="237">
                  <c:v>0.25383696610724255</c:v>
                </c:pt>
                <c:pt idx="238">
                  <c:v>0.26058852200268556</c:v>
                </c:pt>
                <c:pt idx="239">
                  <c:v>0.26733139478186252</c:v>
                </c:pt>
                <c:pt idx="240">
                  <c:v>0.27406535976431606</c:v>
                </c:pt>
                <c:pt idx="241">
                  <c:v>0.28079019256640708</c:v>
                </c:pt>
                <c:pt idx="242">
                  <c:v>0.28750566910879138</c:v>
                </c:pt>
                <c:pt idx="243">
                  <c:v>0.29421156562388662</c:v>
                </c:pt>
                <c:pt idx="244">
                  <c:v>0.30090765866332797</c:v>
                </c:pt>
                <c:pt idx="245">
                  <c:v>0.30759372510541394</c:v>
                </c:pt>
                <c:pt idx="246">
                  <c:v>0.31426954216254138</c:v>
                </c:pt>
                <c:pt idx="247">
                  <c:v>0.32093488738862841</c:v>
                </c:pt>
                <c:pt idx="248">
                  <c:v>0.32758953868652696</c:v>
                </c:pt>
                <c:pt idx="249">
                  <c:v>0.33423327431542321</c:v>
                </c:pt>
                <c:pt idx="250">
                  <c:v>0.34086587289822651</c:v>
                </c:pt>
                <c:pt idx="251">
                  <c:v>0.34748711342894523</c:v>
                </c:pt>
                <c:pt idx="252">
                  <c:v>0.35409677528005196</c:v>
                </c:pt>
                <c:pt idx="253">
                  <c:v>0.360694638209834</c:v>
                </c:pt>
                <c:pt idx="254">
                  <c:v>0.36728048236973304</c:v>
                </c:pt>
                <c:pt idx="255">
                  <c:v>0.37385408831167</c:v>
                </c:pt>
                <c:pt idx="256">
                  <c:v>0.38041523699535779</c:v>
                </c:pt>
                <c:pt idx="257">
                  <c:v>0.3869637097955998</c:v>
                </c:pt>
                <c:pt idx="258">
                  <c:v>0.39349928850957483</c:v>
                </c:pt>
                <c:pt idx="259">
                  <c:v>0.40002175536410761</c:v>
                </c:pt>
                <c:pt idx="260">
                  <c:v>0.40653089302292561</c:v>
                </c:pt>
                <c:pt idx="261">
                  <c:v>0.4130264845939009</c:v>
                </c:pt>
                <c:pt idx="262">
                  <c:v>0.419508313636277</c:v>
                </c:pt>
                <c:pt idx="263">
                  <c:v>0.42597616416788092</c:v>
                </c:pt>
                <c:pt idx="264">
                  <c:v>0.4324298206723205</c:v>
                </c:pt>
                <c:pt idx="265">
                  <c:v>0.43886906810616494</c:v>
                </c:pt>
                <c:pt idx="266">
                  <c:v>0.44529369190611079</c:v>
                </c:pt>
                <c:pt idx="267">
                  <c:v>0.4517034779961312</c:v>
                </c:pt>
                <c:pt idx="268">
                  <c:v>0.45809821279460933</c:v>
                </c:pt>
                <c:pt idx="269">
                  <c:v>0.46447768322145516</c:v>
                </c:pt>
                <c:pt idx="270">
                  <c:v>0.47084167670520538</c:v>
                </c:pt>
                <c:pt idx="271">
                  <c:v>0.47718998119010658</c:v>
                </c:pt>
                <c:pt idx="272">
                  <c:v>0.48352238514318147</c:v>
                </c:pt>
                <c:pt idx="273">
                  <c:v>0.48983867756127714</c:v>
                </c:pt>
                <c:pt idx="274">
                  <c:v>0.49613864797809581</c:v>
                </c:pt>
                <c:pt idx="275">
                  <c:v>0.50242208647120823</c:v>
                </c:pt>
                <c:pt idx="276">
                  <c:v>0.50868878366904813</c:v>
                </c:pt>
                <c:pt idx="277">
                  <c:v>0.51493853075788898</c:v>
                </c:pt>
                <c:pt idx="278">
                  <c:v>0.5211711194888019</c:v>
                </c:pt>
                <c:pt idx="279">
                  <c:v>0.52738634218459435</c:v>
                </c:pt>
                <c:pt idx="280">
                  <c:v>0.5335839917467311</c:v>
                </c:pt>
                <c:pt idx="281">
                  <c:v>0.539763861662234</c:v>
                </c:pt>
                <c:pt idx="282">
                  <c:v>0.54592574601056387</c:v>
                </c:pt>
                <c:pt idx="283">
                  <c:v>0.55206943947048126</c:v>
                </c:pt>
                <c:pt idx="284">
                  <c:v>0.55819473732688929</c:v>
                </c:pt>
                <c:pt idx="285">
                  <c:v>0.56430143547765388</c:v>
                </c:pt>
                <c:pt idx="286">
                  <c:v>0.57038933044040507</c:v>
                </c:pt>
                <c:pt idx="287">
                  <c:v>0.57645821935931707</c:v>
                </c:pt>
                <c:pt idx="288">
                  <c:v>0.58250790001186825</c:v>
                </c:pt>
                <c:pt idx="289">
                  <c:v>0.5885381708155788</c:v>
                </c:pt>
                <c:pt idx="290">
                  <c:v>0.59454883083472754</c:v>
                </c:pt>
                <c:pt idx="291">
                  <c:v>0.60053967978704847</c:v>
                </c:pt>
                <c:pt idx="292">
                  <c:v>0.60651051805040301</c:v>
                </c:pt>
                <c:pt idx="293">
                  <c:v>0.61246114666943263</c:v>
                </c:pt>
                <c:pt idx="294">
                  <c:v>0.61839136736218792</c:v>
                </c:pt>
                <c:pt idx="295">
                  <c:v>0.6243009825267356</c:v>
                </c:pt>
                <c:pt idx="296">
                  <c:v>0.63018979524774243</c:v>
                </c:pt>
                <c:pt idx="297">
                  <c:v>0.63605760930303767</c:v>
                </c:pt>
                <c:pt idx="298">
                  <c:v>0.64190422917015033</c:v>
                </c:pt>
                <c:pt idx="299">
                  <c:v>0.6477294600328255</c:v>
                </c:pt>
                <c:pt idx="300">
                  <c:v>0.65353310778751394</c:v>
                </c:pt>
                <c:pt idx="301">
                  <c:v>0.65931497904984182</c:v>
                </c:pt>
                <c:pt idx="302">
                  <c:v>0.6650748811610534</c:v>
                </c:pt>
                <c:pt idx="303">
                  <c:v>0.67081262219443083</c:v>
                </c:pt>
                <c:pt idx="304">
                  <c:v>0.6765280109616898</c:v>
                </c:pt>
                <c:pt idx="305">
                  <c:v>0.68222085701934942</c:v>
                </c:pt>
                <c:pt idx="306">
                  <c:v>0.68789097067507865</c:v>
                </c:pt>
                <c:pt idx="307">
                  <c:v>0.69353816299401638</c:v>
                </c:pt>
                <c:pt idx="308">
                  <c:v>0.69916224580506825</c:v>
                </c:pt>
                <c:pt idx="309">
                  <c:v>0.70476303170717502</c:v>
                </c:pt>
                <c:pt idx="310">
                  <c:v>0.71034033407555863</c:v>
                </c:pt>
                <c:pt idx="311">
                  <c:v>0.71589396706793962</c:v>
                </c:pt>
                <c:pt idx="312">
                  <c:v>0.7214237456307302</c:v>
                </c:pt>
                <c:pt idx="313">
                  <c:v>0.72692948550519976</c:v>
                </c:pt>
                <c:pt idx="314">
                  <c:v>0.73241100323361552</c:v>
                </c:pt>
                <c:pt idx="315">
                  <c:v>0.73786811616535519</c:v>
                </c:pt>
                <c:pt idx="316">
                  <c:v>0.74330064246299266</c:v>
                </c:pt>
                <c:pt idx="317">
                  <c:v>0.74870840110835757</c:v>
                </c:pt>
                <c:pt idx="318">
                  <c:v>0.7540912119085672</c:v>
                </c:pt>
                <c:pt idx="319">
                  <c:v>0.75944889550202999</c:v>
                </c:pt>
                <c:pt idx="320">
                  <c:v>0.76478127336442259</c:v>
                </c:pt>
                <c:pt idx="321">
                  <c:v>0.77008816781463818</c:v>
                </c:pt>
                <c:pt idx="322">
                  <c:v>0.77536940202070792</c:v>
                </c:pt>
                <c:pt idx="323">
                  <c:v>0.78062480000569168</c:v>
                </c:pt>
                <c:pt idx="324">
                  <c:v>0.78585418665354312</c:v>
                </c:pt>
                <c:pt idx="325">
                  <c:v>0.79105738771494405</c:v>
                </c:pt>
                <c:pt idx="326">
                  <c:v>0.79623422981311109</c:v>
                </c:pt>
                <c:pt idx="327">
                  <c:v>0.80138454044957219</c:v>
                </c:pt>
                <c:pt idx="328">
                  <c:v>0.80650814800991533</c:v>
                </c:pt>
                <c:pt idx="329">
                  <c:v>0.81160488176950574</c:v>
                </c:pt>
                <c:pt idx="330">
                  <c:v>0.81667457189917603</c:v>
                </c:pt>
                <c:pt idx="331">
                  <c:v>0.82171704947088386</c:v>
                </c:pt>
                <c:pt idx="332">
                  <c:v>0.82673214646334137</c:v>
                </c:pt>
                <c:pt idx="333">
                  <c:v>0.83171969576761418</c:v>
                </c:pt>
                <c:pt idx="334">
                  <c:v>0.83667953119268934</c:v>
                </c:pt>
                <c:pt idx="335">
                  <c:v>0.84161148747101233</c:v>
                </c:pt>
                <c:pt idx="336">
                  <c:v>0.84651540026399541</c:v>
                </c:pt>
                <c:pt idx="337">
                  <c:v>0.85139110616749225</c:v>
                </c:pt>
                <c:pt idx="338">
                  <c:v>0.85623844271724325</c:v>
                </c:pt>
                <c:pt idx="339">
                  <c:v>0.86105724839428965</c:v>
                </c:pt>
                <c:pt idx="340">
                  <c:v>0.86584736263035422</c:v>
                </c:pt>
                <c:pt idx="341">
                  <c:v>0.87060862581319276</c:v>
                </c:pt>
                <c:pt idx="342">
                  <c:v>0.87534087929191218</c:v>
                </c:pt>
                <c:pt idx="343">
                  <c:v>0.88004396538225627</c:v>
                </c:pt>
                <c:pt idx="344">
                  <c:v>0.8847177273718615</c:v>
                </c:pt>
                <c:pt idx="345">
                  <c:v>0.88936200952547684</c:v>
                </c:pt>
                <c:pt idx="346">
                  <c:v>0.89397665709015506</c:v>
                </c:pt>
                <c:pt idx="347">
                  <c:v>0.89856151630040759</c:v>
                </c:pt>
                <c:pt idx="348">
                  <c:v>0.90311643438332911</c:v>
                </c:pt>
                <c:pt idx="349">
                  <c:v>0.90764125956368802</c:v>
                </c:pt>
                <c:pt idx="350">
                  <c:v>0.91213584106898371</c:v>
                </c:pt>
                <c:pt idx="351">
                  <c:v>0.91660002913447025</c:v>
                </c:pt>
                <c:pt idx="352">
                  <c:v>0.92103367500814692</c:v>
                </c:pt>
                <c:pt idx="353">
                  <c:v>0.92543663095571471</c:v>
                </c:pt>
                <c:pt idx="354">
                  <c:v>0.92980875026549936</c:v>
                </c:pt>
                <c:pt idx="355">
                  <c:v>0.93414988725333925</c:v>
                </c:pt>
                <c:pt idx="356">
                  <c:v>0.93845989726744072</c:v>
                </c:pt>
                <c:pt idx="357">
                  <c:v>0.9427386366931968</c:v>
                </c:pt>
                <c:pt idx="358">
                  <c:v>0.9469859629579741</c:v>
                </c:pt>
                <c:pt idx="359">
                  <c:v>0.9512017345358621</c:v>
                </c:pt>
                <c:pt idx="360">
                  <c:v>0.95538581095239017</c:v>
                </c:pt>
                <c:pt idx="361">
                  <c:v>0.95953805278920734</c:v>
                </c:pt>
                <c:pt idx="362">
                  <c:v>0.96365832168872823</c:v>
                </c:pt>
                <c:pt idx="363">
                  <c:v>0.96774648035874367</c:v>
                </c:pt>
                <c:pt idx="364">
                  <c:v>0.97180239257699508</c:v>
                </c:pt>
                <c:pt idx="365">
                  <c:v>0.97582592319571337</c:v>
                </c:pt>
                <c:pt idx="366">
                  <c:v>0.97981693814612292</c:v>
                </c:pt>
                <c:pt idx="367">
                  <c:v>0.98377530444290773</c:v>
                </c:pt>
                <c:pt idx="368">
                  <c:v>0.98770089018864426</c:v>
                </c:pt>
                <c:pt idx="369">
                  <c:v>0.99159356457819459</c:v>
                </c:pt>
                <c:pt idx="370">
                  <c:v>0.99545319790306663</c:v>
                </c:pt>
                <c:pt idx="371">
                  <c:v>0.99927966155573511</c:v>
                </c:pt>
                <c:pt idx="372">
                  <c:v>1.0030728280339278</c:v>
                </c:pt>
                <c:pt idx="373">
                  <c:v>1.0068325709448722</c:v>
                </c:pt>
                <c:pt idx="374">
                  <c:v>1.01055876500951</c:v>
                </c:pt>
                <c:pt idx="375">
                  <c:v>1.0142512860666693</c:v>
                </c:pt>
                <c:pt idx="376">
                  <c:v>1.0179100110772017</c:v>
                </c:pt>
                <c:pt idx="377">
                  <c:v>1.0215348181280843</c:v>
                </c:pt>
                <c:pt idx="378">
                  <c:v>1.025125586436479</c:v>
                </c:pt>
                <c:pt idx="379">
                  <c:v>1.0286821963537602</c:v>
                </c:pt>
                <c:pt idx="380">
                  <c:v>1.0322045293694988</c:v>
                </c:pt>
                <c:pt idx="381">
                  <c:v>1.0356924681154132</c:v>
                </c:pt>
                <c:pt idx="382">
                  <c:v>1.039145896369279</c:v>
                </c:pt>
                <c:pt idx="383">
                  <c:v>1.0425646990588016</c:v>
                </c:pt>
                <c:pt idx="384">
                  <c:v>1.0459487622654524</c:v>
                </c:pt>
                <c:pt idx="385">
                  <c:v>1.0492979732282617</c:v>
                </c:pt>
                <c:pt idx="386">
                  <c:v>1.0526122203475781</c:v>
                </c:pt>
                <c:pt idx="387">
                  <c:v>1.055891393188787</c:v>
                </c:pt>
                <c:pt idx="388">
                  <c:v>1.0591353824859897</c:v>
                </c:pt>
                <c:pt idx="389">
                  <c:v>1.0623440801456447</c:v>
                </c:pt>
                <c:pt idx="390">
                  <c:v>1.0655173792501691</c:v>
                </c:pt>
                <c:pt idx="391">
                  <c:v>1.068655174061502</c:v>
                </c:pt>
                <c:pt idx="392">
                  <c:v>1.0717573600246271</c:v>
                </c:pt>
                <c:pt idx="393">
                  <c:v>1.0748238337710565</c:v>
                </c:pt>
                <c:pt idx="394">
                  <c:v>1.0778544931222758</c:v>
                </c:pt>
                <c:pt idx="395">
                  <c:v>1.0808492370931488</c:v>
                </c:pt>
                <c:pt idx="396">
                  <c:v>1.0838079658952813</c:v>
                </c:pt>
                <c:pt idx="397">
                  <c:v>1.0867305809403469</c:v>
                </c:pt>
                <c:pt idx="398">
                  <c:v>1.0896169848433728</c:v>
                </c:pt>
                <c:pt idx="399">
                  <c:v>1.0924670814259834</c:v>
                </c:pt>
                <c:pt idx="400">
                  <c:v>1.0952807757196061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9A-47D4-AD09-A30DC4B7B1C1}"/>
            </c:ext>
          </c:extLst>
        </c:ser>
        <c:ser>
          <c:idx val="8"/>
          <c:order val="8"/>
          <c:tx>
            <c:strRef>
              <c:f>Calculation2!$AA$5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Calculation2!$AA$6:$AA$406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1.2775839098444217</c:v>
                </c:pt>
                <c:pt idx="156">
                  <c:v>2.839517319670307</c:v>
                </c:pt>
                <c:pt idx="157">
                  <c:v>4.3881044335617378</c:v>
                </c:pt>
                <c:pt idx="158">
                  <c:v>5.9160665842047084</c:v>
                </c:pt>
                <c:pt idx="159">
                  <c:v>7.4162220457129866</c:v>
                </c:pt>
                <c:pt idx="160">
                  <c:v>8.8815197891675624</c:v>
                </c:pt>
                <c:pt idx="161">
                  <c:v>10.305072623854478</c:v>
                </c:pt>
                <c:pt idx="162">
                  <c:v>11.680189568430359</c:v>
                </c:pt>
                <c:pt idx="163">
                  <c:v>13.000407299865051</c:v>
                </c:pt>
                <c:pt idx="164">
                  <c:v>14.25952053234481</c:v>
                </c:pt>
                <c:pt idx="165">
                  <c:v>15.451611183349319</c:v>
                </c:pt>
                <c:pt idx="166">
                  <c:v>16.571076189816154</c:v>
                </c:pt>
                <c:pt idx="167">
                  <c:v>17.612653843651092</c:v>
                </c:pt>
                <c:pt idx="168">
                  <c:v>18.571448522802299</c:v>
                </c:pt>
                <c:pt idx="169">
                  <c:v>19.442953701657228</c:v>
                </c:pt>
                <c:pt idx="170">
                  <c:v>20.223073132609009</c:v>
                </c:pt>
                <c:pt idx="171">
                  <c:v>20.90814009923454</c:v>
                </c:pt>
                <c:pt idx="172">
                  <c:v>21.494934650590697</c:v>
                </c:pt>
                <c:pt idx="173">
                  <c:v>21.980698735623918</c:v>
                </c:pt>
                <c:pt idx="174">
                  <c:v>22.3631491665585</c:v>
                </c:pt>
                <c:pt idx="175">
                  <c:v>22.640488350333065</c:v>
                </c:pt>
                <c:pt idx="176">
                  <c:v>22.811412737645323</c:v>
                </c:pt>
                <c:pt idx="177">
                  <c:v>22.875118949892983</c:v>
                </c:pt>
                <c:pt idx="178">
                  <c:v>22.831307555212874</c:v>
                </c:pt>
                <c:pt idx="179">
                  <c:v>22.680184475870252</c:v>
                </c:pt>
                <c:pt idx="180">
                  <c:v>22.422460020383213</c:v>
                </c:pt>
                <c:pt idx="181">
                  <c:v>22.059345544931425</c:v>
                </c:pt>
                <c:pt idx="182">
                  <c:v>21.592547759741272</c:v>
                </c:pt>
                <c:pt idx="183">
                  <c:v>21.024260707208455</c:v>
                </c:pt>
                <c:pt idx="184">
                  <c:v>20.357155449462542</c:v>
                </c:pt>
                <c:pt idx="185">
                  <c:v>19.594367513843906</c:v>
                </c:pt>
                <c:pt idx="186">
                  <c:v>18.739482155301857</c:v>
                </c:pt>
                <c:pt idx="187">
                  <c:v>17.796517504983573</c:v>
                </c:pt>
                <c:pt idx="188">
                  <c:v>16.76990568421887</c:v>
                </c:pt>
                <c:pt idx="189">
                  <c:v>15.664471972668757</c:v>
                </c:pt>
                <c:pt idx="190">
                  <c:v>14.485412128551747</c:v>
                </c:pt>
                <c:pt idx="191">
                  <c:v>13.238267967547213</c:v>
                </c:pt>
                <c:pt idx="192">
                  <c:v>11.928901315159923</c:v>
                </c:pt>
                <c:pt idx="193">
                  <c:v>10.563466454974765</c:v>
                </c:pt>
                <c:pt idx="194">
                  <c:v>9.148381202300353</c:v>
                </c:pt>
                <c:pt idx="195">
                  <c:v>7.6902967391611163</c:v>
                </c:pt>
                <c:pt idx="196">
                  <c:v>6.1960663524194617</c:v>
                </c:pt>
                <c:pt idx="197">
                  <c:v>4.6727132219649983</c:v>
                </c:pt>
                <c:pt idx="198">
                  <c:v>3.127397410372748</c:v>
                </c:pt>
                <c:pt idx="199">
                  <c:v>1.5673822091855456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9A-47D4-AD09-A30DC4B7B1C1}"/>
            </c:ext>
          </c:extLst>
        </c:ser>
        <c:ser>
          <c:idx val="9"/>
          <c:order val="9"/>
          <c:tx>
            <c:strRef>
              <c:f>Calculation2!$AB$5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Calculation2!$AB$6:$AB$406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3.6195078410822335E-15</c:v>
                </c:pt>
                <c:pt idx="201">
                  <c:v>2.2055946881030321E-2</c:v>
                </c:pt>
                <c:pt idx="202">
                  <c:v>4.4111155621546667E-2</c:v>
                </c:pt>
                <c:pt idx="203">
                  <c:v>6.6164888105745445E-2</c:v>
                </c:pt>
                <c:pt idx="204">
                  <c:v>8.8216406267224906E-2</c:v>
                </c:pt>
                <c:pt idx="205">
                  <c:v>0.11026497211368949</c:v>
                </c:pt>
                <c:pt idx="206">
                  <c:v>0.13230984775164795</c:v>
                </c:pt>
                <c:pt idx="207">
                  <c:v>0.15435029541110823</c:v>
                </c:pt>
                <c:pt idx="208">
                  <c:v>0.17638557747026837</c:v>
                </c:pt>
                <c:pt idx="209">
                  <c:v>0.19841495648020205</c:v>
                </c:pt>
                <c:pt idx="210">
                  <c:v>0.22043769518953885</c:v>
                </c:pt>
                <c:pt idx="211">
                  <c:v>0.24245305656913732</c:v>
                </c:pt>
                <c:pt idx="212">
                  <c:v>0.26446030383675145</c:v>
                </c:pt>
                <c:pt idx="213">
                  <c:v>0.28645870048168787</c:v>
                </c:pt>
                <c:pt idx="214">
                  <c:v>0.3084475102894545</c:v>
                </c:pt>
                <c:pt idx="215">
                  <c:v>0.33042599736639983</c:v>
                </c:pt>
                <c:pt idx="216">
                  <c:v>0.35239342616434</c:v>
                </c:pt>
                <c:pt idx="217">
                  <c:v>0.37434906150517577</c:v>
                </c:pt>
                <c:pt idx="218">
                  <c:v>0.39629216860549654</c:v>
                </c:pt>
                <c:pt idx="219">
                  <c:v>0.41822201310117069</c:v>
                </c:pt>
                <c:pt idx="220">
                  <c:v>0.44013786107192321</c:v>
                </c:pt>
                <c:pt idx="221">
                  <c:v>0.4620389790658963</c:v>
                </c:pt>
                <c:pt idx="222">
                  <c:v>0.48392463412419712</c:v>
                </c:pt>
                <c:pt idx="223">
                  <c:v>0.50579409380542628</c:v>
                </c:pt>
                <c:pt idx="224">
                  <c:v>0.52764662621019109</c:v>
                </c:pt>
                <c:pt idx="225">
                  <c:v>0.54948150000559925</c:v>
                </c:pt>
                <c:pt idx="226">
                  <c:v>0.57129798444973467</c:v>
                </c:pt>
                <c:pt idx="227">
                  <c:v>0.59309534941611264</c:v>
                </c:pt>
                <c:pt idx="228">
                  <c:v>0.61487286541811514</c:v>
                </c:pt>
                <c:pt idx="229">
                  <c:v>0.63662980363340371</c:v>
                </c:pt>
                <c:pt idx="230">
                  <c:v>0.65836543592831176</c:v>
                </c:pt>
                <c:pt idx="231">
                  <c:v>0.680079034882212</c:v>
                </c:pt>
                <c:pt idx="232">
                  <c:v>0.70176987381186107</c:v>
                </c:pt>
                <c:pt idx="233">
                  <c:v>0.72343722679571931</c:v>
                </c:pt>
                <c:pt idx="234">
                  <c:v>0.74508036869824501</c:v>
                </c:pt>
                <c:pt idx="235">
                  <c:v>0.76669857519416251</c:v>
                </c:pt>
                <c:pt idx="236">
                  <c:v>0.78829112279270208</c:v>
                </c:pt>
                <c:pt idx="237">
                  <c:v>0.8098572888618143</c:v>
                </c:pt>
                <c:pt idx="238">
                  <c:v>0.83139635165235282</c:v>
                </c:pt>
                <c:pt idx="239">
                  <c:v>0.85290759032222996</c:v>
                </c:pt>
                <c:pt idx="240">
                  <c:v>0.87439028496054017</c:v>
                </c:pt>
                <c:pt idx="241">
                  <c:v>0.89584371661165318</c:v>
                </c:pt>
                <c:pt idx="242">
                  <c:v>0.91726716729927604</c:v>
                </c:pt>
                <c:pt idx="243">
                  <c:v>0.93865992005048016</c:v>
                </c:pt>
                <c:pt idx="244">
                  <c:v>0.96002125891969681</c:v>
                </c:pt>
                <c:pt idx="245">
                  <c:v>0.98135046901267708</c:v>
                </c:pt>
                <c:pt idx="246">
                  <c:v>1.0026468365104177</c:v>
                </c:pt>
                <c:pt idx="247">
                  <c:v>1.0239096486930501</c:v>
                </c:pt>
                <c:pt idx="248">
                  <c:v>1.045138193963691</c:v>
                </c:pt>
                <c:pt idx="249">
                  <c:v>1.0663317618722603</c:v>
                </c:pt>
                <c:pt idx="250">
                  <c:v>1.0874896431392553</c:v>
                </c:pt>
                <c:pt idx="251">
                  <c:v>1.1086111296794887</c:v>
                </c:pt>
                <c:pt idx="252">
                  <c:v>1.1296955146257863</c:v>
                </c:pt>
                <c:pt idx="253">
                  <c:v>1.1507420923526426</c:v>
                </c:pt>
                <c:pt idx="254">
                  <c:v>1.171750158499836</c:v>
                </c:pt>
                <c:pt idx="255">
                  <c:v>1.1927190099960021</c:v>
                </c:pt>
                <c:pt idx="256">
                  <c:v>1.2136479450821633</c:v>
                </c:pt>
                <c:pt idx="257">
                  <c:v>1.2345362633352126</c:v>
                </c:pt>
                <c:pt idx="258">
                  <c:v>1.2553832656913575</c:v>
                </c:pt>
                <c:pt idx="259">
                  <c:v>1.2761882544695116</c:v>
                </c:pt>
                <c:pt idx="260">
                  <c:v>1.2969505333946474</c:v>
                </c:pt>
                <c:pt idx="261">
                  <c:v>1.3176694076210957</c:v>
                </c:pt>
                <c:pt idx="262">
                  <c:v>1.3383441837558014</c:v>
                </c:pt>
                <c:pt idx="263">
                  <c:v>1.3589741698815285</c:v>
                </c:pt>
                <c:pt idx="264">
                  <c:v>1.3795586755800155</c:v>
                </c:pt>
                <c:pt idx="265">
                  <c:v>1.4000970119550835</c:v>
                </c:pt>
                <c:pt idx="266">
                  <c:v>1.4205884916556895</c:v>
                </c:pt>
                <c:pt idx="267">
                  <c:v>1.4410324288989298</c:v>
                </c:pt>
                <c:pt idx="268">
                  <c:v>1.4614281394929922</c:v>
                </c:pt>
                <c:pt idx="269">
                  <c:v>1.4817749408600529</c:v>
                </c:pt>
                <c:pt idx="270">
                  <c:v>1.5020721520591203</c:v>
                </c:pt>
                <c:pt idx="271">
                  <c:v>1.5223190938088227</c:v>
                </c:pt>
                <c:pt idx="272">
                  <c:v>1.5425150885101442</c:v>
                </c:pt>
                <c:pt idx="273">
                  <c:v>1.5626594602690997</c:v>
                </c:pt>
                <c:pt idx="274">
                  <c:v>1.5827515349193546</c:v>
                </c:pt>
                <c:pt idx="275">
                  <c:v>1.6027906400447887</c:v>
                </c:pt>
                <c:pt idx="276">
                  <c:v>1.6227761050019984</c:v>
                </c:pt>
                <c:pt idx="277">
                  <c:v>1.6427072609427413</c:v>
                </c:pt>
                <c:pt idx="278">
                  <c:v>1.6625834408363209</c:v>
                </c:pt>
                <c:pt idx="279">
                  <c:v>1.6824039794919086</c:v>
                </c:pt>
                <c:pt idx="280">
                  <c:v>1.7021682135808072</c:v>
                </c:pt>
                <c:pt idx="281">
                  <c:v>1.7218754816586495</c:v>
                </c:pt>
                <c:pt idx="282">
                  <c:v>1.7415251241875329</c:v>
                </c:pt>
                <c:pt idx="283">
                  <c:v>1.7611164835580957</c:v>
                </c:pt>
                <c:pt idx="284">
                  <c:v>1.7806489041115225</c:v>
                </c:pt>
                <c:pt idx="285">
                  <c:v>1.8001217321614882</c:v>
                </c:pt>
                <c:pt idx="286">
                  <c:v>1.8195343160160327</c:v>
                </c:pt>
                <c:pt idx="287">
                  <c:v>1.8388860059993739</c:v>
                </c:pt>
                <c:pt idx="288">
                  <c:v>1.8581761544736477</c:v>
                </c:pt>
                <c:pt idx="289">
                  <c:v>1.8774041158605836</c:v>
                </c:pt>
                <c:pt idx="290">
                  <c:v>1.8965692466631106</c:v>
                </c:pt>
                <c:pt idx="291">
                  <c:v>1.9156709054868906</c:v>
                </c:pt>
                <c:pt idx="292">
                  <c:v>1.9347084530617868</c:v>
                </c:pt>
                <c:pt idx="293">
                  <c:v>1.9536812522632556</c:v>
                </c:pt>
                <c:pt idx="294">
                  <c:v>1.9725886681336702</c:v>
                </c:pt>
                <c:pt idx="295">
                  <c:v>1.991430067903571</c:v>
                </c:pt>
                <c:pt idx="296">
                  <c:v>2.0102048210128407</c:v>
                </c:pt>
                <c:pt idx="297">
                  <c:v>2.0289122991318096</c:v>
                </c:pt>
                <c:pt idx="298">
                  <c:v>2.0475518761822795</c:v>
                </c:pt>
                <c:pt idx="299">
                  <c:v>2.0661229283584821</c:v>
                </c:pt>
                <c:pt idx="300">
                  <c:v>2.0846248341479501</c:v>
                </c:pt>
                <c:pt idx="301">
                  <c:v>2.1030569743523233</c:v>
                </c:pt>
                <c:pt idx="302">
                  <c:v>2.1214187321080655</c:v>
                </c:pt>
                <c:pt idx="303">
                  <c:v>2.1397094929071114</c:v>
                </c:pt>
                <c:pt idx="304">
                  <c:v>2.1579286446174315</c:v>
                </c:pt>
                <c:pt idx="305">
                  <c:v>2.1760755775035201</c:v>
                </c:pt>
                <c:pt idx="306">
                  <c:v>2.1941496842467991</c:v>
                </c:pt>
                <c:pt idx="307">
                  <c:v>2.2121503599659431</c:v>
                </c:pt>
                <c:pt idx="308">
                  <c:v>2.2300770022371235</c:v>
                </c:pt>
                <c:pt idx="309">
                  <c:v>2.2479290111141692</c:v>
                </c:pt>
                <c:pt idx="310">
                  <c:v>2.2657057891486456</c:v>
                </c:pt>
                <c:pt idx="311">
                  <c:v>2.2834067414098493</c:v>
                </c:pt>
                <c:pt idx="312">
                  <c:v>2.3010312755047155</c:v>
                </c:pt>
                <c:pt idx="313">
                  <c:v>2.3185788015976483</c:v>
                </c:pt>
                <c:pt idx="314">
                  <c:v>2.3360487324302577</c:v>
                </c:pt>
                <c:pt idx="315">
                  <c:v>2.3534404833410121</c:v>
                </c:pt>
                <c:pt idx="316">
                  <c:v>2.3707534722848078</c:v>
                </c:pt>
                <c:pt idx="317">
                  <c:v>2.3879871198524469</c:v>
                </c:pt>
                <c:pt idx="318">
                  <c:v>2.4051408492900288</c:v>
                </c:pt>
                <c:pt idx="319">
                  <c:v>2.4222140865182502</c:v>
                </c:pt>
                <c:pt idx="320">
                  <c:v>2.4392062601516202</c:v>
                </c:pt>
                <c:pt idx="321">
                  <c:v>2.4561168015175809</c:v>
                </c:pt>
                <c:pt idx="322">
                  <c:v>2.4729451446755415</c:v>
                </c:pt>
                <c:pt idx="323">
                  <c:v>2.4896907264358146</c:v>
                </c:pt>
                <c:pt idx="324">
                  <c:v>2.5063529863784675</c:v>
                </c:pt>
                <c:pt idx="325">
                  <c:v>2.5229313668720774</c:v>
                </c:pt>
                <c:pt idx="326">
                  <c:v>2.5394253130923912</c:v>
                </c:pt>
                <c:pt idx="327">
                  <c:v>2.5558342730408961</c:v>
                </c:pt>
                <c:pt idx="328">
                  <c:v>2.5721576975632923</c:v>
                </c:pt>
                <c:pt idx="329">
                  <c:v>2.588395040367871</c:v>
                </c:pt>
                <c:pt idx="330">
                  <c:v>2.604545758043797</c:v>
                </c:pt>
                <c:pt idx="331">
                  <c:v>2.6206093100792964</c:v>
                </c:pt>
                <c:pt idx="332">
                  <c:v>2.6365851588797438</c:v>
                </c:pt>
                <c:pt idx="333">
                  <c:v>2.6524727697856547</c:v>
                </c:pt>
                <c:pt idx="334">
                  <c:v>2.6682716110905789</c:v>
                </c:pt>
                <c:pt idx="335">
                  <c:v>2.6839811540588956</c:v>
                </c:pt>
                <c:pt idx="336">
                  <c:v>2.6996008729435057</c:v>
                </c:pt>
                <c:pt idx="337">
                  <c:v>2.7151302450034303</c:v>
                </c:pt>
                <c:pt idx="338">
                  <c:v>2.7305687505213037</c:v>
                </c:pt>
                <c:pt idx="339">
                  <c:v>2.745915872820766</c:v>
                </c:pt>
                <c:pt idx="340">
                  <c:v>2.7611710982837558</c:v>
                </c:pt>
                <c:pt idx="341">
                  <c:v>2.7763339163676983</c:v>
                </c:pt>
                <c:pt idx="342">
                  <c:v>2.7914038196225919</c:v>
                </c:pt>
                <c:pt idx="343">
                  <c:v>2.8063803037079906</c:v>
                </c:pt>
                <c:pt idx="344">
                  <c:v>2.8212628674098834</c:v>
                </c:pt>
                <c:pt idx="345">
                  <c:v>2.8360510126574683</c:v>
                </c:pt>
                <c:pt idx="346">
                  <c:v>2.8507442445398192</c:v>
                </c:pt>
                <c:pt idx="347">
                  <c:v>2.8653420713224516</c:v>
                </c:pt>
                <c:pt idx="348">
                  <c:v>2.8798440044637768</c:v>
                </c:pt>
                <c:pt idx="349">
                  <c:v>2.8942495586314543</c:v>
                </c:pt>
                <c:pt idx="350">
                  <c:v>2.9085582517186332</c:v>
                </c:pt>
                <c:pt idx="351">
                  <c:v>2.9227696048600857</c:v>
                </c:pt>
                <c:pt idx="352">
                  <c:v>2.9368831424482349</c:v>
                </c:pt>
                <c:pt idx="353">
                  <c:v>2.9508983921490701</c:v>
                </c:pt>
                <c:pt idx="354">
                  <c:v>2.9648148849179559</c:v>
                </c:pt>
                <c:pt idx="355">
                  <c:v>2.9786321550153287</c:v>
                </c:pt>
                <c:pt idx="356">
                  <c:v>2.9923497400222838</c:v>
                </c:pt>
                <c:pt idx="357">
                  <c:v>3.0059671808560515</c:v>
                </c:pt>
                <c:pt idx="358">
                  <c:v>3.0194840217853582</c:v>
                </c:pt>
                <c:pt idx="359">
                  <c:v>3.032899810445683</c:v>
                </c:pt>
                <c:pt idx="360">
                  <c:v>3.0462140978543939</c:v>
                </c:pt>
                <c:pt idx="361">
                  <c:v>3.0594264384257737</c:v>
                </c:pt>
                <c:pt idx="362">
                  <c:v>3.0725363899859337</c:v>
                </c:pt>
                <c:pt idx="363">
                  <c:v>3.0855435137876102</c:v>
                </c:pt>
                <c:pt idx="364">
                  <c:v>3.0984473745248482</c:v>
                </c:pt>
                <c:pt idx="365">
                  <c:v>3.1112475403475717</c:v>
                </c:pt>
                <c:pt idx="366">
                  <c:v>3.1239435828760347</c:v>
                </c:pt>
                <c:pt idx="367">
                  <c:v>3.1365350772151568</c:v>
                </c:pt>
                <c:pt idx="368">
                  <c:v>3.1490216019687449</c:v>
                </c:pt>
                <c:pt idx="369">
                  <c:v>3.1614027392535946</c:v>
                </c:pt>
                <c:pt idx="370">
                  <c:v>3.1736780747134761</c:v>
                </c:pt>
                <c:pt idx="371">
                  <c:v>3.1858471975330014</c:v>
                </c:pt>
                <c:pt idx="372">
                  <c:v>3.1979097004513721</c:v>
                </c:pt>
                <c:pt idx="373">
                  <c:v>3.2098651797760098</c:v>
                </c:pt>
                <c:pt idx="374">
                  <c:v>3.2217132353960678</c:v>
                </c:pt>
                <c:pt idx="375">
                  <c:v>3.2334534707958169</c:v>
                </c:pt>
                <c:pt idx="376">
                  <c:v>3.2450854930679216</c:v>
                </c:pt>
                <c:pt idx="377">
                  <c:v>3.2566089129265845</c:v>
                </c:pt>
                <c:pt idx="378">
                  <c:v>3.2680233447205769</c:v>
                </c:pt>
                <c:pt idx="379">
                  <c:v>3.2793284064461448</c:v>
                </c:pt>
                <c:pt idx="380">
                  <c:v>3.2905237197597925</c:v>
                </c:pt>
                <c:pt idx="381">
                  <c:v>3.3016089099909465</c:v>
                </c:pt>
                <c:pt idx="382">
                  <c:v>3.312583606154492</c:v>
                </c:pt>
                <c:pt idx="383">
                  <c:v>3.3234474409631911</c:v>
                </c:pt>
                <c:pt idx="384">
                  <c:v>3.3342000508399714</c:v>
                </c:pt>
                <c:pt idx="385">
                  <c:v>3.3448410759300975</c:v>
                </c:pt>
                <c:pt idx="386">
                  <c:v>3.3553701601132122</c:v>
                </c:pt>
                <c:pt idx="387">
                  <c:v>3.3657869510152536</c:v>
                </c:pt>
                <c:pt idx="388">
                  <c:v>3.3760911000202505</c:v>
                </c:pt>
                <c:pt idx="389">
                  <c:v>3.3862822622819881</c:v>
                </c:pt>
                <c:pt idx="390">
                  <c:v>3.3963600967355472</c:v>
                </c:pt>
                <c:pt idx="391">
                  <c:v>3.4063242661087227</c:v>
                </c:pt>
                <c:pt idx="392">
                  <c:v>3.4161744369333067</c:v>
                </c:pt>
                <c:pt idx="393">
                  <c:v>3.4259102795562515</c:v>
                </c:pt>
                <c:pt idx="394">
                  <c:v>3.4355314681506997</c:v>
                </c:pt>
                <c:pt idx="395">
                  <c:v>3.4450376807268914</c:v>
                </c:pt>
                <c:pt idx="396">
                  <c:v>3.4544285991429371</c:v>
                </c:pt>
                <c:pt idx="397">
                  <c:v>3.4637039091154675</c:v>
                </c:pt>
                <c:pt idx="398">
                  <c:v>3.4728633002301486</c:v>
                </c:pt>
                <c:pt idx="399">
                  <c:v>3.4819064659520746</c:v>
                </c:pt>
                <c:pt idx="400">
                  <c:v>3.490833103636021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49A-47D4-AD09-A30DC4B7B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33664"/>
        <c:axId val="701133992"/>
      </c:scatterChart>
      <c:valAx>
        <c:axId val="70113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z</a:t>
                </a:r>
                <a:r>
                  <a:rPr lang="en-US" sz="1400" baseline="0"/>
                  <a:t> [m]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992"/>
        <c:crosses val="autoZero"/>
        <c:crossBetween val="midCat"/>
      </c:valAx>
      <c:valAx>
        <c:axId val="70113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effectLst/>
                  </a:rPr>
                  <a:t>r = Sqrt(x2+y2) [cm] </a:t>
                </a:r>
                <a:endParaRPr lang="en-US" sz="1400" b="0" i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6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9625167336004E-2"/>
          <c:y val="6.9364161849710976E-2"/>
          <c:w val="0.88120481927710848"/>
          <c:h val="0.78818419735105372"/>
        </c:manualLayout>
      </c:layout>
      <c:scatterChart>
        <c:scatterStyle val="smoothMarker"/>
        <c:varyColors val="0"/>
        <c:ser>
          <c:idx val="0"/>
          <c:order val="0"/>
          <c:tx>
            <c:v>thetaCM(Ex1)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Calculation2!$AF$6:$AF$408</c:f>
              <c:numCache>
                <c:formatCode>General</c:formatCode>
                <c:ptCount val="403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32-5949-A35A-57A8BB90BC60}"/>
            </c:ext>
          </c:extLst>
        </c:ser>
        <c:ser>
          <c:idx val="1"/>
          <c:order val="1"/>
          <c:tx>
            <c:v>thetaCM(Ex2)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Calculation2!$AI$6:$AI$408</c:f>
              <c:numCache>
                <c:formatCode>General</c:formatCode>
                <c:ptCount val="403"/>
                <c:pt idx="0">
                  <c:v>#N/A</c:v>
                </c:pt>
                <c:pt idx="1">
                  <c:v>-0.2550569039136123</c:v>
                </c:pt>
                <c:pt idx="2">
                  <c:v>-0.2798686645042347</c:v>
                </c:pt>
                <c:pt idx="3">
                  <c:v>-0.29506424986532193</c:v>
                </c:pt>
                <c:pt idx="4">
                  <c:v>-0.30567734624069315</c:v>
                </c:pt>
                <c:pt idx="5">
                  <c:v>-0.313574797188645</c:v>
                </c:pt>
                <c:pt idx="6">
                  <c:v>-0.31968087236419213</c:v>
                </c:pt>
                <c:pt idx="7">
                  <c:v>-0.3245232201742817</c:v>
                </c:pt>
                <c:pt idx="8">
                  <c:v>-0.32843078827482164</c:v>
                </c:pt>
                <c:pt idx="9">
                  <c:v>-0.33162155145963051</c:v>
                </c:pt>
                <c:pt idx="10">
                  <c:v>-0.33424665061314862</c:v>
                </c:pt>
                <c:pt idx="11">
                  <c:v>-0.33641465542634108</c:v>
                </c:pt>
                <c:pt idx="12">
                  <c:v>-0.33820581015665502</c:v>
                </c:pt>
                <c:pt idx="13">
                  <c:v>-0.34216812168710165</c:v>
                </c:pt>
                <c:pt idx="14">
                  <c:v>-0.3438774816770675</c:v>
                </c:pt>
                <c:pt idx="15">
                  <c:v>-0.34404143753533895</c:v>
                </c:pt>
                <c:pt idx="16">
                  <c:v>-0.34304335396561508</c:v>
                </c:pt>
                <c:pt idx="17">
                  <c:v>-0.34110995529511712</c:v>
                </c:pt>
                <c:pt idx="18">
                  <c:v>-0.33838442968394888</c:v>
                </c:pt>
                <c:pt idx="19">
                  <c:v>-0.33496201563243372</c:v>
                </c:pt>
                <c:pt idx="20">
                  <c:v>-0.33090881061153987</c:v>
                </c:pt>
                <c:pt idx="21">
                  <c:v>-0.32627237447022817</c:v>
                </c:pt>
                <c:pt idx="22">
                  <c:v>-0.32108802707033368</c:v>
                </c:pt>
                <c:pt idx="23">
                  <c:v>-0.31538275341600297</c:v>
                </c:pt>
                <c:pt idx="24">
                  <c:v>-0.30917771473760564</c:v>
                </c:pt>
                <c:pt idx="25">
                  <c:v>-0.30248991404622488</c:v>
                </c:pt>
                <c:pt idx="26">
                  <c:v>-0.29533333089692421</c:v>
                </c:pt>
                <c:pt idx="27">
                  <c:v>-0.28771971284143855</c:v>
                </c:pt>
                <c:pt idx="28">
                  <c:v>-0.279659138940618</c:v>
                </c:pt>
                <c:pt idx="29">
                  <c:v>-0.27116042839080229</c:v>
                </c:pt>
                <c:pt idx="30">
                  <c:v>-0.26223144170950352</c:v>
                </c:pt>
                <c:pt idx="31">
                  <c:v>-0.25287930599849767</c:v>
                </c:pt>
                <c:pt idx="32">
                  <c:v>-0.24311058565142737</c:v>
                </c:pt>
                <c:pt idx="33">
                  <c:v>-0.23293141325966488</c:v>
                </c:pt>
                <c:pt idx="34">
                  <c:v>-0.22234759107497185</c:v>
                </c:pt>
                <c:pt idx="35">
                  <c:v>-0.21136467041313528</c:v>
                </c:pt>
                <c:pt idx="36">
                  <c:v>-0.19998801433636199</c:v>
                </c:pt>
                <c:pt idx="37">
                  <c:v>-0.1882228475227587</c:v>
                </c:pt>
                <c:pt idx="38">
                  <c:v>-0.17607429621866436</c:v>
                </c:pt>
                <c:pt idx="39">
                  <c:v>-0.16354742044304815</c:v>
                </c:pt>
                <c:pt idx="40">
                  <c:v>-0.15064724008556196</c:v>
                </c:pt>
                <c:pt idx="41">
                  <c:v>-0.13737875615241341</c:v>
                </c:pt>
                <c:pt idx="42">
                  <c:v>-0.12374696812676982</c:v>
                </c:pt>
                <c:pt idx="43">
                  <c:v>-0.10975688819505165</c:v>
                </c:pt>
                <c:pt idx="44">
                  <c:v>-9.5413552927671397E-2</c:v>
                </c:pt>
                <c:pt idx="45">
                  <c:v>-8.0722032878645614E-2</c:v>
                </c:pt>
                <c:pt idx="46">
                  <c:v>-6.5687440473103625E-2</c:v>
                </c:pt>
                <c:pt idx="47">
                  <c:v>-5.0314936477844054E-2</c:v>
                </c:pt>
                <c:pt idx="48">
                  <c:v>-3.4609735292462168E-2</c:v>
                </c:pt>
                <c:pt idx="49">
                  <c:v>-1.8577109253343931E-2</c:v>
                </c:pt>
                <c:pt idx="50">
                  <c:v>-2.2223921070679544E-3</c:v>
                </c:pt>
                <c:pt idx="51">
                  <c:v>1.4449018218663831E-2</c:v>
                </c:pt>
                <c:pt idx="52">
                  <c:v>3.143165744115483E-2</c:v>
                </c:pt>
                <c:pt idx="53">
                  <c:v>4.8719993258765672E-2</c:v>
                </c:pt>
                <c:pt idx="54">
                  <c:v>6.6308424124503079E-2</c:v>
                </c:pt>
                <c:pt idx="55">
                  <c:v>8.4191278396745201E-2</c:v>
                </c:pt>
                <c:pt idx="56">
                  <c:v>0.10236281381648307</c:v>
                </c:pt>
                <c:pt idx="57">
                  <c:v>0.12081721726846303</c:v>
                </c:pt>
                <c:pt idx="58">
                  <c:v>0.13954860479021419</c:v>
                </c:pt>
                <c:pt idx="59">
                  <c:v>0.1585510217983899</c:v>
                </c:pt>
                <c:pt idx="60">
                  <c:v>0.1778184435063748</c:v>
                </c:pt>
                <c:pt idx="61">
                  <c:v>0.19734477551087146</c:v>
                </c:pt>
                <c:pt idx="62">
                  <c:v>0.21712385452832167</c:v>
                </c:pt>
                <c:pt idx="63">
                  <c:v>0.2371494492646618</c:v>
                </c:pt>
                <c:pt idx="64">
                  <c:v>0.25741526140411913</c:v>
                </c:pt>
                <c:pt idx="65">
                  <c:v>0.2779149267046383</c:v>
                </c:pt>
                <c:pt idx="66">
                  <c:v>0.29864201618909397</c:v>
                </c:pt>
                <c:pt idx="67">
                  <c:v>0.31959003742281111</c:v>
                </c:pt>
                <c:pt idx="68">
                  <c:v>0.34075243586902915</c:v>
                </c:pt>
                <c:pt idx="69">
                  <c:v>0.36212259631494786</c:v>
                </c:pt>
                <c:pt idx="70">
                  <c:v>0.38369384436180154</c:v>
                </c:pt>
                <c:pt idx="71">
                  <c:v>0.40545944797313666</c:v>
                </c:pt>
                <c:pt idx="72">
                  <c:v>0.42741261907607087</c:v>
                </c:pt>
                <c:pt idx="73">
                  <c:v>0.44954651521083899</c:v>
                </c:pt>
                <c:pt idx="74">
                  <c:v>0.47185424122438335</c:v>
                </c:pt>
                <c:pt idx="75">
                  <c:v>0.49432885100413554</c:v>
                </c:pt>
                <c:pt idx="76">
                  <c:v>0.51696334924846443</c:v>
                </c:pt>
                <c:pt idx="77">
                  <c:v>0.53975069327057146</c:v>
                </c:pt>
                <c:pt idx="78">
                  <c:v>0.56268379483283792</c:v>
                </c:pt>
                <c:pt idx="79">
                  <c:v>0.58575552200886594</c:v>
                </c:pt>
                <c:pt idx="80">
                  <c:v>0.60895870107062477</c:v>
                </c:pt>
                <c:pt idx="81">
                  <c:v>0.63228611839827564</c:v>
                </c:pt>
                <c:pt idx="82">
                  <c:v>0.65573052241038232</c:v>
                </c:pt>
                <c:pt idx="83">
                  <c:v>0.67928462551232649</c:v>
                </c:pt>
                <c:pt idx="84">
                  <c:v>0.70294110606084836</c:v>
                </c:pt>
                <c:pt idx="85">
                  <c:v>0.72669261034269528</c:v>
                </c:pt>
                <c:pt idx="86">
                  <c:v>0.75053175456545362</c:v>
                </c:pt>
                <c:pt idx="87">
                  <c:v>0.77445112685865602</c:v>
                </c:pt>
                <c:pt idx="88">
                  <c:v>0.79844328928332253</c:v>
                </c:pt>
                <c:pt idx="89">
                  <c:v>0.82250077984810521</c:v>
                </c:pt>
                <c:pt idx="90">
                  <c:v>0.84661611453022867</c:v>
                </c:pt>
                <c:pt idx="91">
                  <c:v>0.87078178929941652</c:v>
                </c:pt>
                <c:pt idx="92">
                  <c:v>0.89499028214300491</c:v>
                </c:pt>
                <c:pt idx="93">
                  <c:v>0.91923405509041156</c:v>
                </c:pt>
                <c:pt idx="94">
                  <c:v>0.94350555623511811</c:v>
                </c:pt>
                <c:pt idx="95">
                  <c:v>0.96779722175228644</c:v>
                </c:pt>
                <c:pt idx="96">
                  <c:v>0.99210147791008307</c:v>
                </c:pt>
                <c:pt idx="97">
                  <c:v>1.0164107430727372</c:v>
                </c:pt>
                <c:pt idx="98">
                  <c:v>1.04071742969329</c:v>
                </c:pt>
                <c:pt idx="99">
                  <c:v>1.0650139462939145</c:v>
                </c:pt>
                <c:pt idx="100">
                  <c:v>1.0892926994316057</c:v>
                </c:pt>
                <c:pt idx="101">
                  <c:v>1.113546095646925</c:v>
                </c:pt>
                <c:pt idx="102">
                  <c:v>1.1377665433933843</c:v>
                </c:pt>
                <c:pt idx="103">
                  <c:v>1.1619464549449108</c:v>
                </c:pt>
                <c:pt idx="104">
                  <c:v>1.1860782482786869</c:v>
                </c:pt>
                <c:pt idx="105">
                  <c:v>1.2101543489304956</c:v>
                </c:pt>
                <c:pt idx="106">
                  <c:v>1.2341671918195156</c:v>
                </c:pt>
                <c:pt idx="107">
                  <c:v>1.2581092230392872</c:v>
                </c:pt>
                <c:pt idx="108">
                  <c:v>1.2819729016113455</c:v>
                </c:pt>
                <c:pt idx="109">
                  <c:v>1.3057507011977305</c:v>
                </c:pt>
                <c:pt idx="110">
                  <c:v>1.3294351117683154</c:v>
                </c:pt>
                <c:pt idx="111">
                  <c:v>1.3530186412185088</c:v>
                </c:pt>
                <c:pt idx="112">
                  <c:v>1.3764938169325547</c:v>
                </c:pt>
                <c:pt idx="113">
                  <c:v>1.3998531872871918</c:v>
                </c:pt>
                <c:pt idx="114">
                  <c:v>1.4230893230899688</c:v>
                </c:pt>
                <c:pt idx="115">
                  <c:v>1.4461948189459526</c:v>
                </c:pt>
                <c:pt idx="116">
                  <c:v>1.4691622945459775</c:v>
                </c:pt>
                <c:pt idx="117">
                  <c:v>1.4919843958688579</c:v>
                </c:pt>
                <c:pt idx="118">
                  <c:v>1.5146537962892235</c:v>
                </c:pt>
                <c:pt idx="119">
                  <c:v>1.5371631975817388</c:v>
                </c:pt>
                <c:pt idx="120">
                  <c:v>1.5595053308114435</c:v>
                </c:pt>
                <c:pt idx="121">
                  <c:v>1.5816729570988215</c:v>
                </c:pt>
                <c:pt idx="122">
                  <c:v>1.6036588682468733</c:v>
                </c:pt>
                <c:pt idx="123">
                  <c:v>1.625455887215973</c:v>
                </c:pt>
                <c:pt idx="124">
                  <c:v>1.6470568684305911</c:v>
                </c:pt>
                <c:pt idx="125">
                  <c:v>1.6684546978999808</c:v>
                </c:pt>
                <c:pt idx="126">
                  <c:v>1.6896422931326818</c:v>
                </c:pt>
                <c:pt idx="127">
                  <c:v>1.7106126028220987</c:v>
                </c:pt>
                <c:pt idx="128">
                  <c:v>1.7313586062774315</c:v>
                </c:pt>
                <c:pt idx="129">
                  <c:v>1.751873312570742</c:v>
                </c:pt>
                <c:pt idx="130">
                  <c:v>1.7721497593669973</c:v>
                </c:pt>
                <c:pt idx="131">
                  <c:v>1.7921810113992076</c:v>
                </c:pt>
                <c:pt idx="132">
                  <c:v>1.8119601585454286</c:v>
                </c:pt>
                <c:pt idx="133">
                  <c:v>1.8314803134580404</c:v>
                </c:pt>
                <c:pt idx="134">
                  <c:v>1.8507346086883325</c:v>
                </c:pt>
                <c:pt idx="135">
                  <c:v>1.8697161932407624</c:v>
                </c:pt>
                <c:pt idx="136">
                  <c:v>1.8884182284810258</c:v>
                </c:pt>
                <c:pt idx="137">
                  <c:v>1.9068338833100416</c:v>
                </c:pt>
                <c:pt idx="138">
                  <c:v>1.9249563285016746</c:v>
                </c:pt>
                <c:pt idx="139">
                  <c:v>1.9427787300850865</c:v>
                </c:pt>
                <c:pt idx="140">
                  <c:v>1.9602942416323847</c:v>
                </c:pt>
                <c:pt idx="141">
                  <c:v>1.9774959952880879</c:v>
                </c:pt>
                <c:pt idx="142">
                  <c:v>1.9943770913479275</c:v>
                </c:pt>
                <c:pt idx="143">
                  <c:v>2.0109305861595481</c:v>
                </c:pt>
                <c:pt idx="144">
                  <c:v>2.0271494780753998</c:v>
                </c:pt>
                <c:pt idx="145">
                  <c:v>2.0430266911367583</c:v>
                </c:pt>
                <c:pt idx="146">
                  <c:v>2.0585550561051456</c:v>
                </c:pt>
                <c:pt idx="147">
                  <c:v>2.073727288380665</c:v>
                </c:pt>
                <c:pt idx="148">
                  <c:v>2.0885359622522115</c:v>
                </c:pt>
                <c:pt idx="149">
                  <c:v>2.102973480807516</c:v>
                </c:pt>
                <c:pt idx="150">
                  <c:v>2.1170320406855114</c:v>
                </c:pt>
                <c:pt idx="151">
                  <c:v>2.130703590671486</c:v>
                </c:pt>
                <c:pt idx="152">
                  <c:v>2.1439797829066021</c:v>
                </c:pt>
                <c:pt idx="153">
                  <c:v>2.1568519151936738</c:v>
                </c:pt>
                <c:pt idx="154">
                  <c:v>2.1693108625121797</c:v>
                </c:pt>
                <c:pt idx="155">
                  <c:v>2.1813469953824813</c:v>
                </c:pt>
                <c:pt idx="156">
                  <c:v>2.192950082108406</c:v>
                </c:pt>
                <c:pt idx="157">
                  <c:v>2.2041091711326484</c:v>
                </c:pt>
                <c:pt idx="158">
                  <c:v>2.2148124486971659</c:v>
                </c:pt>
                <c:pt idx="159">
                  <c:v>2.2250470656220362</c:v>
                </c:pt>
                <c:pt idx="160">
                  <c:v>2.234798925175987</c:v>
                </c:pt>
                <c:pt idx="161">
                  <c:v>2.2440524215315079</c:v>
                </c:pt>
                <c:pt idx="162">
                  <c:v>2.2527901149197169</c:v>
                </c:pt>
                <c:pt idx="163">
                  <c:v>2.2609923249488224</c:v>
                </c:pt>
                <c:pt idx="164">
                  <c:v>2.2686366170678034</c:v>
                </c:pt>
                <c:pt idx="165">
                  <c:v>2.2756971480057908</c:v>
                </c:pt>
                <c:pt idx="166">
                  <c:v>2.2821438229170292</c:v>
                </c:pt>
                <c:pt idx="167">
                  <c:v>2.2879411979199817</c:v>
                </c:pt>
                <c:pt idx="168">
                  <c:v>2.2930470335819404</c:v>
                </c:pt>
                <c:pt idx="169">
                  <c:v>2.2974103625630042</c:v>
                </c:pt>
                <c:pt idx="170">
                  <c:v>2.3009688696486883</c:v>
                </c:pt>
                <c:pt idx="171">
                  <c:v>2.3036452804368404</c:v>
                </c:pt>
                <c:pt idx="172">
                  <c:v>2.3053422910017169</c:v>
                </c:pt>
                <c:pt idx="173">
                  <c:v>2.3059352999571758</c:v>
                </c:pt>
                <c:pt idx="174">
                  <c:v>2.3052617427020774</c:v>
                </c:pt>
                <c:pt idx="175">
                  <c:v>2.3031050129461894</c:v>
                </c:pt>
                <c:pt idx="176">
                  <c:v>2.2991694599975281</c:v>
                </c:pt>
                <c:pt idx="177">
                  <c:v>2.293040069796445</c:v>
                </c:pt>
                <c:pt idx="178">
                  <c:v>2.2841145811497974</c:v>
                </c:pt>
                <c:pt idx="179">
                  <c:v>2.2714830731300406</c:v>
                </c:pt>
                <c:pt idx="180">
                  <c:v>2.253700141649106</c:v>
                </c:pt>
                <c:pt idx="181">
                  <c:v>2.2283168878151232</c:v>
                </c:pt>
                <c:pt idx="182">
                  <c:v>2.190808305181922</c:v>
                </c:pt>
                <c:pt idx="183">
                  <c:v>2.1317024167744378</c:v>
                </c:pt>
                <c:pt idx="184">
                  <c:v>2.0267539612564835</c:v>
                </c:pt>
                <c:pt idx="185">
                  <c:v>1.780837301302076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32-5949-A35A-57A8BB90BC60}"/>
            </c:ext>
          </c:extLst>
        </c:ser>
        <c:ser>
          <c:idx val="2"/>
          <c:order val="2"/>
          <c:tx>
            <c:v>thetaCM(Ex3)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Calculation2!$AK$6:$AK$408</c:f>
              <c:numCache>
                <c:formatCode>General</c:formatCode>
                <c:ptCount val="403"/>
                <c:pt idx="0">
                  <c:v>#N/A</c:v>
                </c:pt>
                <c:pt idx="1">
                  <c:v>-0.21843667155782809</c:v>
                </c:pt>
                <c:pt idx="2">
                  <c:v>-0.24261482135187465</c:v>
                </c:pt>
                <c:pt idx="3">
                  <c:v>-0.25690296579651412</c:v>
                </c:pt>
                <c:pt idx="4">
                  <c:v>-0.26675914964083713</c:v>
                </c:pt>
                <c:pt idx="5">
                  <c:v>-0.27404449901296207</c:v>
                </c:pt>
                <c:pt idx="6">
                  <c:v>-0.27965191852979987</c:v>
                </c:pt>
                <c:pt idx="7">
                  <c:v>-0.28408281789887568</c:v>
                </c:pt>
                <c:pt idx="8">
                  <c:v>-0.28764667239456121</c:v>
                </c:pt>
                <c:pt idx="9">
                  <c:v>-0.29054719544786412</c:v>
                </c:pt>
                <c:pt idx="10">
                  <c:v>-0.29292497971449499</c:v>
                </c:pt>
                <c:pt idx="11">
                  <c:v>-0.29488067057689327</c:v>
                </c:pt>
                <c:pt idx="12">
                  <c:v>-0.29648846087624559</c:v>
                </c:pt>
                <c:pt idx="13">
                  <c:v>-0.29999129586177242</c:v>
                </c:pt>
                <c:pt idx="14">
                  <c:v>-0.30140966329123836</c:v>
                </c:pt>
                <c:pt idx="15">
                  <c:v>-0.30139278027726912</c:v>
                </c:pt>
                <c:pt idx="16">
                  <c:v>-0.30029173910619839</c:v>
                </c:pt>
                <c:pt idx="17">
                  <c:v>-0.29831395141446726</c:v>
                </c:pt>
                <c:pt idx="18">
                  <c:v>-0.29559033014493408</c:v>
                </c:pt>
                <c:pt idx="19">
                  <c:v>-0.29220792873592943</c:v>
                </c:pt>
                <c:pt idx="20">
                  <c:v>-0.28822716870422521</c:v>
                </c:pt>
                <c:pt idx="21">
                  <c:v>-0.28369154229714444</c:v>
                </c:pt>
                <c:pt idx="22">
                  <c:v>-0.27863337096443669</c:v>
                </c:pt>
                <c:pt idx="23">
                  <c:v>-0.27307737416123729</c:v>
                </c:pt>
                <c:pt idx="24">
                  <c:v>-0.26704296315401055</c:v>
                </c:pt>
                <c:pt idx="25">
                  <c:v>-0.26054576191532253</c:v>
                </c:pt>
                <c:pt idx="26">
                  <c:v>-0.25359864302187735</c:v>
                </c:pt>
                <c:pt idx="27">
                  <c:v>-0.24621244997073252</c:v>
                </c:pt>
                <c:pt idx="28">
                  <c:v>-0.2383965113534226</c:v>
                </c:pt>
                <c:pt idx="29">
                  <c:v>-0.23015901363071967</c:v>
                </c:pt>
                <c:pt idx="30">
                  <c:v>-0.22150727584172436</c:v>
                </c:pt>
                <c:pt idx="31">
                  <c:v>-0.21244795502682295</c:v>
                </c:pt>
                <c:pt idx="32">
                  <c:v>-0.20298720187090696</c:v>
                </c:pt>
                <c:pt idx="33">
                  <c:v>-0.19313078003333264</c:v>
                </c:pt>
                <c:pt idx="34">
                  <c:v>-0.18288415861785684</c:v>
                </c:pt>
                <c:pt idx="35">
                  <c:v>-0.17225258452044581</c:v>
                </c:pt>
                <c:pt idx="36">
                  <c:v>-0.16124113952496044</c:v>
                </c:pt>
                <c:pt idx="37">
                  <c:v>-0.14985478571215513</c:v>
                </c:pt>
                <c:pt idx="38">
                  <c:v>-0.13809840182345245</c:v>
                </c:pt>
                <c:pt idx="39">
                  <c:v>-0.1259768125580378</c:v>
                </c:pt>
                <c:pt idx="40">
                  <c:v>-0.11349481230046649</c:v>
                </c:pt>
                <c:pt idx="41">
                  <c:v>-0.10065718442254729</c:v>
                </c:pt>
                <c:pt idx="42">
                  <c:v>-8.7468717041073826E-2</c:v>
                </c:pt>
                <c:pt idx="43">
                  <c:v>-7.3934215916548751E-2</c:v>
                </c:pt>
                <c:pt idx="44">
                  <c:v>-6.0058515029572962E-2</c:v>
                </c:pt>
                <c:pt idx="45">
                  <c:v>-4.5846485258369124E-2</c:v>
                </c:pt>
                <c:pt idx="46">
                  <c:v>-3.1303041493907953E-2</c:v>
                </c:pt>
                <c:pt idx="47">
                  <c:v>-1.6433148461749644E-2</c:v>
                </c:pt>
                <c:pt idx="48">
                  <c:v>-1.241825467165319E-3</c:v>
                </c:pt>
                <c:pt idx="49">
                  <c:v>1.4265849761139159E-2</c:v>
                </c:pt>
                <c:pt idx="50">
                  <c:v>3.0084737985960751E-2</c:v>
                </c:pt>
                <c:pt idx="51">
                  <c:v>4.6209636018385208E-2</c:v>
                </c:pt>
                <c:pt idx="52">
                  <c:v>6.2635274820298861E-2</c:v>
                </c:pt>
                <c:pt idx="53">
                  <c:v>7.9356318073175364E-2</c:v>
                </c:pt>
                <c:pt idx="54">
                  <c:v>9.6367361147122479E-2</c:v>
                </c:pt>
                <c:pt idx="55">
                  <c:v>0.11366293041510474</c:v>
                </c:pt>
                <c:pt idx="56">
                  <c:v>0.1312374828661711</c:v>
                </c:pt>
                <c:pt idx="57">
                  <c:v>0.14908540597881095</c:v>
                </c:pt>
                <c:pt idx="58">
                  <c:v>0.16720101782157998</c:v>
                </c:pt>
                <c:pt idx="59">
                  <c:v>0.18557856735309705</c:v>
                </c:pt>
                <c:pt idx="60">
                  <c:v>0.20421223489763476</c:v>
                </c:pt>
                <c:pt idx="61">
                  <c:v>0.22309613277595539</c:v>
                </c:pt>
                <c:pt idx="62">
                  <c:v>0.24222430607390658</c:v>
                </c:pt>
                <c:pt idx="63">
                  <c:v>0.2615907335336996</c:v>
                </c:pt>
                <c:pt idx="64">
                  <c:v>0.28118932855480294</c:v>
                </c:pt>
                <c:pt idx="65">
                  <c:v>0.30101394029310141</c:v>
                </c:pt>
                <c:pt idx="66">
                  <c:v>0.32105835484839435</c:v>
                </c:pt>
                <c:pt idx="67">
                  <c:v>0.34131629653155304</c:v>
                </c:pt>
                <c:pt idx="68">
                  <c:v>0.36178142920367112</c:v>
                </c:pt>
                <c:pt idx="69">
                  <c:v>0.38244735768045102</c:v>
                </c:pt>
                <c:pt idx="70">
                  <c:v>0.40330762919581126</c:v>
                </c:pt>
                <c:pt idx="71">
                  <c:v>0.42435573491935491</c:v>
                </c:pt>
                <c:pt idx="72">
                  <c:v>0.44558511152289421</c:v>
                </c:pt>
                <c:pt idx="73">
                  <c:v>0.46698914279169934</c:v>
                </c:pt>
                <c:pt idx="74">
                  <c:v>0.48856116127655619</c:v>
                </c:pt>
                <c:pt idx="75">
                  <c:v>0.5102944499830665</c:v>
                </c:pt>
                <c:pt idx="76">
                  <c:v>0.53218224409492254</c:v>
                </c:pt>
                <c:pt idx="77">
                  <c:v>0.55421773272816721</c:v>
                </c:pt>
                <c:pt idx="78">
                  <c:v>0.57639406071364874</c:v>
                </c:pt>
                <c:pt idx="79">
                  <c:v>0.59870433040509841</c:v>
                </c:pt>
                <c:pt idx="80">
                  <c:v>0.62114160351040681</c:v>
                </c:pt>
                <c:pt idx="81">
                  <c:v>0.64369890294382459</c:v>
                </c:pt>
                <c:pt idx="82">
                  <c:v>0.66636921469692534</c:v>
                </c:pt>
                <c:pt idx="83">
                  <c:v>0.68914548972628287</c:v>
                </c:pt>
                <c:pt idx="84">
                  <c:v>0.71202064585588187</c:v>
                </c:pt>
                <c:pt idx="85">
                  <c:v>0.73498756969235746</c:v>
                </c:pt>
                <c:pt idx="86">
                  <c:v>0.75803911855122696</c:v>
                </c:pt>
                <c:pt idx="87">
                  <c:v>0.78116812239229116</c:v>
                </c:pt>
                <c:pt idx="88">
                  <c:v>0.8043673857624416</c:v>
                </c:pt>
                <c:pt idx="89">
                  <c:v>0.82762968974411455</c:v>
                </c:pt>
                <c:pt idx="90">
                  <c:v>0.85094779390764974</c:v>
                </c:pt>
                <c:pt idx="91">
                  <c:v>0.87431443826580246</c:v>
                </c:pt>
                <c:pt idx="92">
                  <c:v>0.89772234522866723</c:v>
                </c:pt>
                <c:pt idx="93">
                  <c:v>0.92116422155722832</c:v>
                </c:pt>
                <c:pt idx="94">
                  <c:v>0.94463276031374432</c:v>
                </c:pt>
                <c:pt idx="95">
                  <c:v>0.96812064280712695</c:v>
                </c:pt>
                <c:pt idx="96">
                  <c:v>0.9916205405314279</c:v>
                </c:pt>
                <c:pt idx="97">
                  <c:v>1.0151251170954918</c:v>
                </c:pt>
                <c:pt idx="98">
                  <c:v>1.0386270301417684</c:v>
                </c:pt>
                <c:pt idx="99">
                  <c:v>1.0621189332521839</c:v>
                </c:pt>
                <c:pt idx="100">
                  <c:v>1.0855934778389009</c:v>
                </c:pt>
                <c:pt idx="101">
                  <c:v>1.1090433150176728</c:v>
                </c:pt>
                <c:pt idx="102">
                  <c:v>1.132461097461388</c:v>
                </c:pt>
                <c:pt idx="103">
                  <c:v>1.1558394812312673</c:v>
                </c:pt>
                <c:pt idx="104">
                  <c:v>1.1791711275830163</c:v>
                </c:pt>
                <c:pt idx="105">
                  <c:v>1.2024487047450683</c:v>
                </c:pt>
                <c:pt idx="106">
                  <c:v>1.2256648896658675</c:v>
                </c:pt>
                <c:pt idx="107">
                  <c:v>1.248812369726908</c:v>
                </c:pt>
                <c:pt idx="108">
                  <c:v>1.2718838444180269</c:v>
                </c:pt>
                <c:pt idx="109">
                  <c:v>1.2948720269711473</c:v>
                </c:pt>
                <c:pt idx="110">
                  <c:v>1.3177696459483874</c:v>
                </c:pt>
                <c:pt idx="111">
                  <c:v>1.3405694467800884</c:v>
                </c:pt>
                <c:pt idx="112">
                  <c:v>1.3632641932479466</c:v>
                </c:pt>
                <c:pt idx="113">
                  <c:v>1.3858466689079745</c:v>
                </c:pt>
                <c:pt idx="114">
                  <c:v>1.4083096784475539</c:v>
                </c:pt>
                <c:pt idx="115">
                  <c:v>1.4306460489702673</c:v>
                </c:pt>
                <c:pt idx="116">
                  <c:v>1.4528486312015849</c:v>
                </c:pt>
                <c:pt idx="117">
                  <c:v>1.4749103006077806</c:v>
                </c:pt>
                <c:pt idx="118">
                  <c:v>1.4968239584196348</c:v>
                </c:pt>
                <c:pt idx="119">
                  <c:v>1.5185825325516014</c:v>
                </c:pt>
                <c:pt idx="120">
                  <c:v>1.5401789784060687</c:v>
                </c:pt>
                <c:pt idx="121">
                  <c:v>1.561606279551188</c:v>
                </c:pt>
                <c:pt idx="122">
                  <c:v>1.5828574482594029</c:v>
                </c:pt>
                <c:pt idx="123">
                  <c:v>1.6039255258923</c:v>
                </c:pt>
                <c:pt idx="124">
                  <c:v>1.6248035831156584</c:v>
                </c:pt>
                <c:pt idx="125">
                  <c:v>1.6454847199265887</c:v>
                </c:pt>
                <c:pt idx="126">
                  <c:v>1.665962065472351</c:v>
                </c:pt>
                <c:pt idx="127">
                  <c:v>1.6862287776378342</c:v>
                </c:pt>
                <c:pt idx="128">
                  <c:v>1.7062780423756234</c:v>
                </c:pt>
                <c:pt idx="129">
                  <c:v>1.7261030727490798</c:v>
                </c:pt>
                <c:pt idx="130">
                  <c:v>1.7456971076548098</c:v>
                </c:pt>
                <c:pt idx="131">
                  <c:v>1.7650534101861604</c:v>
                </c:pt>
                <c:pt idx="132">
                  <c:v>1.7841652655939069</c:v>
                </c:pt>
                <c:pt idx="133">
                  <c:v>1.8030259787938834</c:v>
                </c:pt>
                <c:pt idx="134">
                  <c:v>1.8216288713638049</c:v>
                </c:pt>
                <c:pt idx="135">
                  <c:v>1.839967277962739</c:v>
                </c:pt>
                <c:pt idx="136">
                  <c:v>1.8580345420963236</c:v>
                </c:pt>
                <c:pt idx="137">
                  <c:v>1.8758240111386044</c:v>
                </c:pt>
                <c:pt idx="138">
                  <c:v>1.8933290305068946</c:v>
                </c:pt>
                <c:pt idx="139">
                  <c:v>1.9105429368688684</c:v>
                </c:pt>
                <c:pt idx="140">
                  <c:v>1.927459050240607</c:v>
                </c:pt>
                <c:pt idx="141">
                  <c:v>1.9440706648098003</c:v>
                </c:pt>
                <c:pt idx="142">
                  <c:v>1.9603710382889059</c:v>
                </c:pt>
                <c:pt idx="143">
                  <c:v>1.9763533795675861</c:v>
                </c:pt>
                <c:pt idx="144">
                  <c:v>1.9920108343908924</c:v>
                </c:pt>
                <c:pt idx="145">
                  <c:v>2.0073364687375381</c:v>
                </c:pt>
                <c:pt idx="146">
                  <c:v>2.02232324950905</c:v>
                </c:pt>
                <c:pt idx="147">
                  <c:v>2.0369640220627088</c:v>
                </c:pt>
                <c:pt idx="148">
                  <c:v>2.0512514840252525</c:v>
                </c:pt>
                <c:pt idx="149">
                  <c:v>2.0651781547056403</c:v>
                </c:pt>
                <c:pt idx="150">
                  <c:v>2.07873633927754</c:v>
                </c:pt>
                <c:pt idx="151">
                  <c:v>2.0919180867175431</c:v>
                </c:pt>
                <c:pt idx="152">
                  <c:v>2.1047151402528725</c:v>
                </c:pt>
                <c:pt idx="153">
                  <c:v>2.1171188787783617</c:v>
                </c:pt>
                <c:pt idx="154">
                  <c:v>2.1291202473281823</c:v>
                </c:pt>
                <c:pt idx="155">
                  <c:v>2.1407096742077281</c:v>
                </c:pt>
                <c:pt idx="156">
                  <c:v>2.1518769717712263</c:v>
                </c:pt>
                <c:pt idx="157">
                  <c:v>2.1626112170240552</c:v>
                </c:pt>
                <c:pt idx="158">
                  <c:v>2.1729006071708601</c:v>
                </c:pt>
                <c:pt idx="159">
                  <c:v>2.1827322838311214</c:v>
                </c:pt>
                <c:pt idx="160">
                  <c:v>2.1920921177757129</c:v>
                </c:pt>
                <c:pt idx="161">
                  <c:v>2.2009644435199385</c:v>
                </c:pt>
                <c:pt idx="162">
                  <c:v>2.2093317296791462</c:v>
                </c:pt>
                <c:pt idx="163">
                  <c:v>2.2171741662699285</c:v>
                </c:pt>
                <c:pt idx="164">
                  <c:v>2.2244691435570636</c:v>
                </c:pt>
                <c:pt idx="165">
                  <c:v>2.2311905877518745</c:v>
                </c:pt>
                <c:pt idx="166">
                  <c:v>2.2373081055598916</c:v>
                </c:pt>
                <c:pt idx="167">
                  <c:v>2.2427858702301164</c:v>
                </c:pt>
                <c:pt idx="168">
                  <c:v>2.2475811531658718</c:v>
                </c:pt>
                <c:pt idx="169">
                  <c:v>2.2516423621255659</c:v>
                </c:pt>
                <c:pt idx="170">
                  <c:v>2.2549063809750485</c:v>
                </c:pt>
                <c:pt idx="171">
                  <c:v>2.2572949022615472</c:v>
                </c:pt>
                <c:pt idx="172">
                  <c:v>2.2587092771003761</c:v>
                </c:pt>
                <c:pt idx="173">
                  <c:v>2.259023131166388</c:v>
                </c:pt>
                <c:pt idx="174">
                  <c:v>2.2580715255366717</c:v>
                </c:pt>
                <c:pt idx="175">
                  <c:v>2.2556346111181989</c:v>
                </c:pt>
                <c:pt idx="176">
                  <c:v>2.251412199502286</c:v>
                </c:pt>
                <c:pt idx="177">
                  <c:v>2.244982733551014</c:v>
                </c:pt>
                <c:pt idx="178">
                  <c:v>2.2357341574117044</c:v>
                </c:pt>
                <c:pt idx="179">
                  <c:v>2.2227411741345686</c:v>
                </c:pt>
                <c:pt idx="180">
                  <c:v>2.2045327000567867</c:v>
                </c:pt>
                <c:pt idx="181">
                  <c:v>2.1786132088137466</c:v>
                </c:pt>
                <c:pt idx="182">
                  <c:v>2.1403623381270926</c:v>
                </c:pt>
                <c:pt idx="183">
                  <c:v>2.0800739263409489</c:v>
                </c:pt>
                <c:pt idx="184">
                  <c:v>1.9727081795883967</c:v>
                </c:pt>
                <c:pt idx="185">
                  <c:v>1.7170946223460959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Calculation2!$AD$6:$AD$408</c:f>
              <c:numCache>
                <c:formatCode>General</c:formatCode>
                <c:ptCount val="403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32-5949-A35A-57A8BB90BC60}"/>
            </c:ext>
          </c:extLst>
        </c:ser>
        <c:ser>
          <c:idx val="3"/>
          <c:order val="3"/>
          <c:tx>
            <c:v>thetaCM(Ex4)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Calculation2!$AM$6:$AM$407</c:f>
              <c:numCache>
                <c:formatCode>General</c:formatCode>
                <c:ptCount val="402"/>
                <c:pt idx="0">
                  <c:v>#N/A</c:v>
                </c:pt>
                <c:pt idx="1">
                  <c:v>-0.18110795143260267</c:v>
                </c:pt>
                <c:pt idx="2">
                  <c:v>-0.20475285232245619</c:v>
                </c:pt>
                <c:pt idx="3">
                  <c:v>-0.21799888254405683</c:v>
                </c:pt>
                <c:pt idx="4">
                  <c:v>-0.22698963793677968</c:v>
                </c:pt>
                <c:pt idx="5">
                  <c:v>-0.23357944542665443</c:v>
                </c:pt>
                <c:pt idx="6">
                  <c:v>-0.23862265661422835</c:v>
                </c:pt>
                <c:pt idx="7">
                  <c:v>-0.2425893237671084</c:v>
                </c:pt>
                <c:pt idx="8">
                  <c:v>-0.24576605490584838</c:v>
                </c:pt>
                <c:pt idx="9">
                  <c:v>-0.24834001025664487</c:v>
                </c:pt>
                <c:pt idx="10">
                  <c:v>-0.25043963976847666</c:v>
                </c:pt>
                <c:pt idx="11">
                  <c:v>-0.25215652204521738</c:v>
                </c:pt>
                <c:pt idx="12">
                  <c:v>-0.2535579581296305</c:v>
                </c:pt>
                <c:pt idx="13">
                  <c:v>-0.25654235871342973</c:v>
                </c:pt>
                <c:pt idx="14">
                  <c:v>-0.25762961749700908</c:v>
                </c:pt>
                <c:pt idx="15">
                  <c:v>-0.25740342581170494</c:v>
                </c:pt>
                <c:pt idx="16">
                  <c:v>-0.25617875115216271</c:v>
                </c:pt>
                <c:pt idx="17">
                  <c:v>-0.25414143592156069</c:v>
                </c:pt>
                <c:pt idx="18">
                  <c:v>-0.25140870514759389</c:v>
                </c:pt>
                <c:pt idx="19">
                  <c:v>-0.24805849610299952</c:v>
                </c:pt>
                <c:pt idx="20">
                  <c:v>-0.24414491489137166</c:v>
                </c:pt>
                <c:pt idx="21">
                  <c:v>-0.23970693190802869</c:v>
                </c:pt>
                <c:pt idx="22">
                  <c:v>-0.23477353823186203</c:v>
                </c:pt>
                <c:pt idx="23">
                  <c:v>-0.22936693923234205</c:v>
                </c:pt>
                <c:pt idx="24">
                  <c:v>-0.2235046061774946</c:v>
                </c:pt>
                <c:pt idx="25">
                  <c:v>-0.21720063597900624</c:v>
                </c:pt>
                <c:pt idx="26">
                  <c:v>-0.21046667701127708</c:v>
                </c:pt>
                <c:pt idx="27">
                  <c:v>-0.20331257448141321</c:v>
                </c:pt>
                <c:pt idx="28">
                  <c:v>-0.1957468297105503</c:v>
                </c:pt>
                <c:pt idx="29">
                  <c:v>-0.18777693303215892</c:v>
                </c:pt>
                <c:pt idx="30">
                  <c:v>-0.1794096090590768</c:v>
                </c:pt>
                <c:pt idx="31">
                  <c:v>-0.17065100004839118</c:v>
                </c:pt>
                <c:pt idx="32">
                  <c:v>-0.16150680479879104</c:v>
                </c:pt>
                <c:pt idx="33">
                  <c:v>-0.15198238511404069</c:v>
                </c:pt>
                <c:pt idx="34">
                  <c:v>-0.14208284827845677</c:v>
                </c:pt>
                <c:pt idx="35">
                  <c:v>-0.13181311156330883</c:v>
                </c:pt>
                <c:pt idx="36">
                  <c:v>-0.12117795311388663</c:v>
                </c:pt>
                <c:pt idx="37">
                  <c:v>-0.11018205240137875</c:v>
                </c:pt>
                <c:pt idx="38">
                  <c:v>-9.8830022598289075E-2</c:v>
                </c:pt>
                <c:pt idx="39">
                  <c:v>-8.7126436643989641E-2</c:v>
                </c:pt>
                <c:pt idx="40">
                  <c:v>-7.5075848337104067E-2</c:v>
                </c:pt>
                <c:pt idx="41">
                  <c:v>-6.2682809475800835E-2</c:v>
                </c:pt>
                <c:pt idx="42">
                  <c:v>-4.9951883832958413E-2</c:v>
                </c:pt>
                <c:pt idx="43">
                  <c:v>-3.6887658577781993E-2</c:v>
                </c:pt>
                <c:pt idx="44">
                  <c:v>-2.3494753622901932E-2</c:v>
                </c:pt>
                <c:pt idx="45">
                  <c:v>-9.7778292749240801E-3</c:v>
                </c:pt>
                <c:pt idx="46">
                  <c:v>4.2584075112572827E-3</c:v>
                </c:pt>
                <c:pt idx="47">
                  <c:v>1.8609198034195432E-2</c:v>
                </c:pt>
                <c:pt idx="48">
                  <c:v>3.3269727710388608E-2</c:v>
                </c:pt>
                <c:pt idx="49">
                  <c:v>4.8235122745057535E-2</c:v>
                </c:pt>
                <c:pt idx="50">
                  <c:v>6.3500447481807082E-2</c:v>
                </c:pt>
                <c:pt idx="51">
                  <c:v>7.9060702326903765E-2</c:v>
                </c:pt>
                <c:pt idx="52">
                  <c:v>9.4910822162371719E-2</c:v>
                </c:pt>
                <c:pt idx="53">
                  <c:v>0.1110456751769769</c:v>
                </c:pt>
                <c:pt idx="54">
                  <c:v>0.12746006205616606</c:v>
                </c:pt>
                <c:pt idx="55">
                  <c:v>0.14414871548177297</c:v>
                </c:pt>
                <c:pt idx="56">
                  <c:v>0.16110629990026132</c:v>
                </c:pt>
                <c:pt idx="57">
                  <c:v>0.17832741152477671</c:v>
                </c:pt>
                <c:pt idx="58">
                  <c:v>0.19580657854165368</c:v>
                </c:pt>
                <c:pt idx="59">
                  <c:v>0.21353826149644076</c:v>
                </c:pt>
                <c:pt idx="60">
                  <c:v>0.23151685383819112</c:v>
                </c:pt>
                <c:pt idx="61">
                  <c:v>0.24973668260381635</c:v>
                </c:pt>
                <c:pt idx="62">
                  <c:v>0.26819200922685993</c:v>
                </c:pt>
                <c:pt idx="63">
                  <c:v>0.28687703045719026</c:v>
                </c:pt>
                <c:pt idx="64">
                  <c:v>0.30578587937990787</c:v>
                </c:pt>
                <c:pt idx="65">
                  <c:v>0.32491262652328945</c:v>
                </c:pt>
                <c:pt idx="66">
                  <c:v>0.34425128104686326</c:v>
                </c:pt>
                <c:pt idx="67">
                  <c:v>0.36379579200181988</c:v>
                </c:pt>
                <c:pt idx="68">
                  <c:v>0.38354004965686062</c:v>
                </c:pt>
                <c:pt idx="69">
                  <c:v>0.40347788688340513</c:v>
                </c:pt>
                <c:pt idx="70">
                  <c:v>0.42360308059473012</c:v>
                </c:pt>
                <c:pt idx="71">
                  <c:v>0.44390935323420161</c:v>
                </c:pt>
                <c:pt idx="72">
                  <c:v>0.4643903743082497</c:v>
                </c:pt>
                <c:pt idx="73">
                  <c:v>0.48503976196016407</c:v>
                </c:pt>
                <c:pt idx="74">
                  <c:v>0.50585108458114592</c:v>
                </c:pt>
                <c:pt idx="75">
                  <c:v>0.5268178624553751</c:v>
                </c:pt>
                <c:pt idx="76">
                  <c:v>0.54793356943610361</c:v>
                </c:pt>
                <c:pt idx="77">
                  <c:v>0.56919163465003997</c:v>
                </c:pt>
                <c:pt idx="78">
                  <c:v>0.59058544422746317</c:v>
                </c:pt>
                <c:pt idx="79">
                  <c:v>0.61210834305569517</c:v>
                </c:pt>
                <c:pt idx="80">
                  <c:v>0.63375363655368877</c:v>
                </c:pt>
                <c:pt idx="81">
                  <c:v>0.6555145924656266</c:v>
                </c:pt>
                <c:pt idx="82">
                  <c:v>0.67738444267151565</c:v>
                </c:pt>
                <c:pt idx="83">
                  <c:v>0.69935638501286068</c:v>
                </c:pt>
                <c:pt idx="84">
                  <c:v>0.7214235851315639</c:v>
                </c:pt>
                <c:pt idx="85">
                  <c:v>0.74357917832025611</c:v>
                </c:pt>
                <c:pt idx="86">
                  <c:v>0.76581627138231967</c:v>
                </c:pt>
                <c:pt idx="87">
                  <c:v>0.78812794449987922</c:v>
                </c:pt>
                <c:pt idx="88">
                  <c:v>0.81050725310807725</c:v>
                </c:pt>
                <c:pt idx="89">
                  <c:v>0.83294722977395463</c:v>
                </c:pt>
                <c:pt idx="90">
                  <c:v>0.85544088607826141</c:v>
                </c:pt>
                <c:pt idx="91">
                  <c:v>0.8779812144985164</c:v>
                </c:pt>
                <c:pt idx="92">
                  <c:v>0.90056119029162685</c:v>
                </c:pt>
                <c:pt idx="93">
                  <c:v>0.92317377337434259</c:v>
                </c:pt>
                <c:pt idx="94">
                  <c:v>0.94581191019979993</c:v>
                </c:pt>
                <c:pt idx="95">
                  <c:v>0.96846853562835544</c:v>
                </c:pt>
                <c:pt idx="96">
                  <c:v>0.9911365747908738</c:v>
                </c:pt>
                <c:pt idx="97">
                  <c:v>1.0138089449425534</c:v>
                </c:pt>
                <c:pt idx="98">
                  <c:v>1.0364785573053243</c:v>
                </c:pt>
                <c:pt idx="99">
                  <c:v>1.0591383188967423</c:v>
                </c:pt>
                <c:pt idx="100">
                  <c:v>1.081781134343236</c:v>
                </c:pt>
                <c:pt idx="101">
                  <c:v>1.1043999076754332</c:v>
                </c:pt>
                <c:pt idx="102">
                  <c:v>1.1269875441031796</c:v>
                </c:pt>
                <c:pt idx="103">
                  <c:v>1.1495369517677292</c:v>
                </c:pt>
                <c:pt idx="104">
                  <c:v>1.1720410434684139</c:v>
                </c:pt>
                <c:pt idx="105">
                  <c:v>1.1944927383609374</c:v>
                </c:pt>
                <c:pt idx="106">
                  <c:v>1.2168849636242445</c:v>
                </c:pt>
                <c:pt idx="107">
                  <c:v>1.2392106560926748</c:v>
                </c:pt>
                <c:pt idx="108">
                  <c:v>1.2614627638498952</c:v>
                </c:pt>
                <c:pt idx="109">
                  <c:v>1.2836342477807909</c:v>
                </c:pt>
                <c:pt idx="110">
                  <c:v>1.3057180830772142</c:v>
                </c:pt>
                <c:pt idx="111">
                  <c:v>1.3277072606931211</c:v>
                </c:pt>
                <c:pt idx="112">
                  <c:v>1.349594788744233</c:v>
                </c:pt>
                <c:pt idx="113">
                  <c:v>1.3713736938469421</c:v>
                </c:pt>
                <c:pt idx="114">
                  <c:v>1.3930370223906363</c:v>
                </c:pt>
                <c:pt idx="115">
                  <c:v>1.4145778417371002</c:v>
                </c:pt>
                <c:pt idx="116">
                  <c:v>1.4359892413399968</c:v>
                </c:pt>
                <c:pt idx="117">
                  <c:v>1.4572643337767133</c:v>
                </c:pt>
                <c:pt idx="118">
                  <c:v>1.4783962556840498</c:v>
                </c:pt>
                <c:pt idx="119">
                  <c:v>1.4993781685883165</c:v>
                </c:pt>
                <c:pt idx="120">
                  <c:v>1.5202032596193473</c:v>
                </c:pt>
                <c:pt idx="121">
                  <c:v>1.5408647420967583</c:v>
                </c:pt>
                <c:pt idx="122">
                  <c:v>1.5613558559754264</c:v>
                </c:pt>
                <c:pt idx="123">
                  <c:v>1.5816698681356229</c:v>
                </c:pt>
                <c:pt idx="124">
                  <c:v>1.6018000725014581</c:v>
                </c:pt>
                <c:pt idx="125">
                  <c:v>1.6217397899692885</c:v>
                </c:pt>
                <c:pt idx="126">
                  <c:v>1.6414823681253934</c:v>
                </c:pt>
                <c:pt idx="127">
                  <c:v>1.6610211807295778</c:v>
                </c:pt>
                <c:pt idx="128">
                  <c:v>1.6803496269382601</c:v>
                </c:pt>
                <c:pt idx="129">
                  <c:v>1.6994611302370433</c:v>
                </c:pt>
                <c:pt idx="130">
                  <c:v>1.7183491370486561</c:v>
                </c:pt>
                <c:pt idx="131">
                  <c:v>1.7370071149773374</c:v>
                </c:pt>
                <c:pt idx="132">
                  <c:v>1.7554285506451868</c:v>
                </c:pt>
                <c:pt idx="133">
                  <c:v>1.7736069470694715</c:v>
                </c:pt>
                <c:pt idx="134">
                  <c:v>1.7915358205222796</c:v>
                </c:pt>
                <c:pt idx="135">
                  <c:v>1.8092086968049721</c:v>
                </c:pt>
                <c:pt idx="136">
                  <c:v>1.8266191068593574</c:v>
                </c:pt>
                <c:pt idx="137">
                  <c:v>1.8437605816251104</c:v>
                </c:pt>
                <c:pt idx="138">
                  <c:v>1.8606266460382399</c:v>
                </c:pt>
                <c:pt idx="139">
                  <c:v>1.8772108120479745</c:v>
                </c:pt>
                <c:pt idx="140">
                  <c:v>1.8935065705085896</c:v>
                </c:pt>
                <c:pt idx="141">
                  <c:v>1.9095073817778292</c:v>
                </c:pt>
                <c:pt idx="142">
                  <c:v>1.9252066648236716</c:v>
                </c:pt>
                <c:pt idx="143">
                  <c:v>1.9405977846052012</c:v>
                </c:pt>
                <c:pt idx="144">
                  <c:v>1.9556740374497497</c:v>
                </c:pt>
                <c:pt idx="145">
                  <c:v>1.9704286340955854</c:v>
                </c:pt>
                <c:pt idx="146">
                  <c:v>1.9848546800048203</c:v>
                </c:pt>
                <c:pt idx="147">
                  <c:v>1.9989451524721014</c:v>
                </c:pt>
                <c:pt idx="148">
                  <c:v>2.0126928739572008</c:v>
                </c:pt>
                <c:pt idx="149">
                  <c:v>2.0260904809490268</c:v>
                </c:pt>
                <c:pt idx="150">
                  <c:v>2.0391303875185867</c:v>
                </c:pt>
                <c:pt idx="151">
                  <c:v>2.0518047425308277</c:v>
                </c:pt>
                <c:pt idx="152">
                  <c:v>2.0641053792492632</c:v>
                </c:pt>
                <c:pt idx="153">
                  <c:v>2.0760237557686145</c:v>
                </c:pt>
                <c:pt idx="154">
                  <c:v>2.0875508843302928</c:v>
                </c:pt>
                <c:pt idx="155">
                  <c:v>2.0986772470876938</c:v>
                </c:pt>
                <c:pt idx="156">
                  <c:v>2.1093926952583311</c:v>
                </c:pt>
                <c:pt idx="157">
                  <c:v>2.1196863277800313</c:v>
                </c:pt>
                <c:pt idx="158">
                  <c:v>2.1295463445131282</c:v>
                </c:pt>
                <c:pt idx="159">
                  <c:v>2.1389598676080044</c:v>
                </c:pt>
                <c:pt idx="160">
                  <c:v>2.14791272275819</c:v>
                </c:pt>
                <c:pt idx="161">
                  <c:v>2.1563891694990707</c:v>
                </c:pt>
                <c:pt idx="162">
                  <c:v>2.1643715662251477</c:v>
                </c:pt>
                <c:pt idx="163">
                  <c:v>2.1718399507956798</c:v>
                </c:pt>
                <c:pt idx="164">
                  <c:v>2.1787715109032066</c:v>
                </c:pt>
                <c:pt idx="165">
                  <c:v>2.1851399089247905</c:v>
                </c:pt>
                <c:pt idx="166">
                  <c:v>2.1909144124363502</c:v>
                </c:pt>
                <c:pt idx="167">
                  <c:v>2.1960587618844039</c:v>
                </c:pt>
                <c:pt idx="168">
                  <c:v>2.2005296778075341</c:v>
                </c:pt>
                <c:pt idx="169">
                  <c:v>2.2042748661903908</c:v>
                </c:pt>
                <c:pt idx="170">
                  <c:v>2.207230313252555</c:v>
                </c:pt>
                <c:pt idx="171">
                  <c:v>2.2093165553423306</c:v>
                </c:pt>
                <c:pt idx="172">
                  <c:v>2.2104334396383769</c:v>
                </c:pt>
                <c:pt idx="173">
                  <c:v>2.2104526102604938</c:v>
                </c:pt>
                <c:pt idx="174">
                  <c:v>2.2092064748653293</c:v>
                </c:pt>
                <c:pt idx="175">
                  <c:v>2.2064715594713706</c:v>
                </c:pt>
                <c:pt idx="176">
                  <c:v>2.2019426002146054</c:v>
                </c:pt>
                <c:pt idx="177">
                  <c:v>2.195190714157933</c:v>
                </c:pt>
                <c:pt idx="178">
                  <c:v>2.1855928628942616</c:v>
                </c:pt>
                <c:pt idx="179">
                  <c:v>2.1722064725223316</c:v>
                </c:pt>
                <c:pt idx="180">
                  <c:v>2.1535315194446389</c:v>
                </c:pt>
                <c:pt idx="181">
                  <c:v>2.1270197039574295</c:v>
                </c:pt>
                <c:pt idx="182">
                  <c:v>2.0879420336301053</c:v>
                </c:pt>
                <c:pt idx="183">
                  <c:v>2.026322662429406</c:v>
                </c:pt>
                <c:pt idx="184">
                  <c:v>1.916186906572013</c:v>
                </c:pt>
                <c:pt idx="185">
                  <c:v>1.6486578399055212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Calculation2!$AD$6:$AD$407</c:f>
              <c:numCache>
                <c:formatCode>General</c:formatCode>
                <c:ptCount val="402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32-5949-A35A-57A8BB90BC60}"/>
            </c:ext>
          </c:extLst>
        </c:ser>
        <c:ser>
          <c:idx val="4"/>
          <c:order val="4"/>
          <c:tx>
            <c:v>thetaCM(Ex5)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Calculation2!$AO$6:$AO$407</c:f>
              <c:numCache>
                <c:formatCode>General</c:formatCode>
                <c:ptCount val="402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Calculation2!$AD$6:$AD$407</c:f>
              <c:numCache>
                <c:formatCode>General</c:formatCode>
                <c:ptCount val="402"/>
                <c:pt idx="0">
                  <c:v>1.4403369865179243</c:v>
                </c:pt>
                <c:pt idx="1">
                  <c:v>1.7369755709747638</c:v>
                </c:pt>
                <c:pt idx="2">
                  <c:v>2.0336141554316036</c:v>
                </c:pt>
                <c:pt idx="3">
                  <c:v>2.3302527398884432</c:v>
                </c:pt>
                <c:pt idx="4">
                  <c:v>2.6268913243452827</c:v>
                </c:pt>
                <c:pt idx="5">
                  <c:v>2.9235299088021223</c:v>
                </c:pt>
                <c:pt idx="6">
                  <c:v>3.2201684932589618</c:v>
                </c:pt>
                <c:pt idx="7">
                  <c:v>3.5168070777158014</c:v>
                </c:pt>
                <c:pt idx="8">
                  <c:v>3.8134456621726409</c:v>
                </c:pt>
                <c:pt idx="9">
                  <c:v>4.1100842466294809</c:v>
                </c:pt>
                <c:pt idx="10">
                  <c:v>4.4067228310863209</c:v>
                </c:pt>
                <c:pt idx="11">
                  <c:v>4.7033614155431609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32-5949-A35A-57A8BB90B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207519"/>
        <c:axId val="1794209151"/>
      </c:scatterChart>
      <c:valAx>
        <c:axId val="179420751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9151"/>
        <c:crosses val="autoZero"/>
        <c:crossBetween val="midCat"/>
        <c:majorUnit val="0.2"/>
      </c:valAx>
      <c:valAx>
        <c:axId val="1794209151"/>
        <c:scaling>
          <c:orientation val="minMax"/>
          <c:max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thetaCM</a:t>
                </a:r>
                <a:r>
                  <a:rPr lang="en-GB" sz="1400" baseline="0"/>
                  <a:t> [deg]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751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Calculation3!$E$10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6997375328083988"/>
          <c:y val="0.12266383555988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0.12202270574166395"/>
          <c:y val="7.0280112044817947E-2"/>
          <c:w val="0.84305290241086728"/>
          <c:h val="0.798492247292617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Calculation3!$AF$5</c:f>
              <c:strCache>
                <c:ptCount val="1"/>
                <c:pt idx="0">
                  <c:v>z(Ex1)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Calculation3!$AF$6:$AF$192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Calculation3!$AE$6:$AE$192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6E-F04B-9AE7-1012DD95C87A}"/>
            </c:ext>
          </c:extLst>
        </c:ser>
        <c:ser>
          <c:idx val="1"/>
          <c:order val="1"/>
          <c:tx>
            <c:strRef>
              <c:f>Calculation3!$AG$5</c:f>
              <c:strCache>
                <c:ptCount val="1"/>
                <c:pt idx="0">
                  <c:v>z0(Ex1)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Calculation3!$AE$6:$AE$192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6E-F04B-9AE7-1012DD95C87A}"/>
            </c:ext>
          </c:extLst>
        </c:ser>
        <c:ser>
          <c:idx val="2"/>
          <c:order val="2"/>
          <c:tx>
            <c:strRef>
              <c:f>Calculation3!$AI$5</c:f>
              <c:strCache>
                <c:ptCount val="1"/>
                <c:pt idx="0">
                  <c:v>z(Ex2)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Calculation3!$AH$6:$AH$189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6E-F04B-9AE7-1012DD95C87A}"/>
            </c:ext>
          </c:extLst>
        </c:ser>
        <c:ser>
          <c:idx val="3"/>
          <c:order val="3"/>
          <c:tx>
            <c:strRef>
              <c:f>Calculation3!$AK$5</c:f>
              <c:strCache>
                <c:ptCount val="1"/>
                <c:pt idx="0">
                  <c:v>z(Ex3)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Calculation3!$AJ$6:$AJ$189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6E-F04B-9AE7-1012DD95C87A}"/>
            </c:ext>
          </c:extLst>
        </c:ser>
        <c:ser>
          <c:idx val="4"/>
          <c:order val="4"/>
          <c:tx>
            <c:strRef>
              <c:f>Calculation3!$AM$5</c:f>
              <c:strCache>
                <c:ptCount val="1"/>
                <c:pt idx="0">
                  <c:v>z(Ex4)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Calculation3!$AL$6:$AL$189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6E-F04B-9AE7-1012DD95C87A}"/>
            </c:ext>
          </c:extLst>
        </c:ser>
        <c:ser>
          <c:idx val="5"/>
          <c:order val="5"/>
          <c:tx>
            <c:strRef>
              <c:f>Calculation3!$AO$5</c:f>
              <c:strCache>
                <c:ptCount val="1"/>
                <c:pt idx="0">
                  <c:v>z(Ex5)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Calculation3!$AO$6:$AO$189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Calculation3!$AN$6:$AN$189</c:f>
              <c:numCache>
                <c:formatCode>General</c:formatCode>
                <c:ptCount val="1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56E-F04B-9AE7-1012DD95C87A}"/>
            </c:ext>
          </c:extLst>
        </c:ser>
        <c:ser>
          <c:idx val="7"/>
          <c:order val="6"/>
          <c:tx>
            <c:strRef>
              <c:f>Calculation3!$P$5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Calculation3!$P$6:$P$406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7.6864159750568888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2.7639179617912077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8.66696619292793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6E-F04B-9AE7-1012DD95C87A}"/>
            </c:ext>
          </c:extLst>
        </c:ser>
        <c:ser>
          <c:idx val="6"/>
          <c:order val="7"/>
          <c:tx>
            <c:strRef>
              <c:f>Calculation3!$O$5</c:f>
              <c:strCache>
                <c:ptCount val="1"/>
                <c:pt idx="0">
                  <c:v>thetaCM = 0 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Calculation3!$O$6:$O$406</c:f>
              <c:numCache>
                <c:formatCode>0.0000</c:formatCode>
                <c:ptCount val="401"/>
                <c:pt idx="0">
                  <c:v>9.802792610996562</c:v>
                </c:pt>
                <c:pt idx="1">
                  <c:v>9.7055102854280904</c:v>
                </c:pt>
                <c:pt idx="2">
                  <c:v>9.6087056812875744</c:v>
                </c:pt>
                <c:pt idx="3">
                  <c:v>9.5123789449552305</c:v>
                </c:pt>
                <c:pt idx="4">
                  <c:v>9.4165302221481397</c:v>
                </c:pt>
                <c:pt idx="5">
                  <c:v>9.3211596579189973</c:v>
                </c:pt>
                <c:pt idx="6">
                  <c:v>9.2262673966548618</c:v>
                </c:pt>
                <c:pt idx="7">
                  <c:v>9.1318535820770421</c:v>
                </c:pt>
                <c:pt idx="8">
                  <c:v>9.0379183572387092</c:v>
                </c:pt>
                <c:pt idx="9">
                  <c:v>8.9444618645246692</c:v>
                </c:pt>
                <c:pt idx="10">
                  <c:v>8.8514842456504539</c:v>
                </c:pt>
                <c:pt idx="11">
                  <c:v>8.7589856416605016</c:v>
                </c:pt>
                <c:pt idx="12">
                  <c:v>8.6669661929278163</c:v>
                </c:pt>
                <c:pt idx="13">
                  <c:v>8.5754260391526032</c:v>
                </c:pt>
                <c:pt idx="14">
                  <c:v>8.4843653193613591</c:v>
                </c:pt>
                <c:pt idx="15">
                  <c:v>8.393784171905736</c:v>
                </c:pt>
                <c:pt idx="16">
                  <c:v>8.3036827344616313</c:v>
                </c:pt>
                <c:pt idx="17">
                  <c:v>8.2140611440280509</c:v>
                </c:pt>
                <c:pt idx="18">
                  <c:v>8.124919536926086</c:v>
                </c:pt>
                <c:pt idx="19">
                  <c:v>8.0362580487982314</c:v>
                </c:pt>
                <c:pt idx="20">
                  <c:v>7.9480768146069067</c:v>
                </c:pt>
                <c:pt idx="21">
                  <c:v>7.8603759686335479</c:v>
                </c:pt>
                <c:pt idx="22">
                  <c:v>7.7731556444779244</c:v>
                </c:pt>
                <c:pt idx="23">
                  <c:v>7.6864159750568888</c:v>
                </c:pt>
                <c:pt idx="24">
                  <c:v>7.6001570926033537</c:v>
                </c:pt>
                <c:pt idx="25">
                  <c:v>7.514379128665496</c:v>
                </c:pt>
                <c:pt idx="26">
                  <c:v>7.4290822141057333</c:v>
                </c:pt>
                <c:pt idx="27">
                  <c:v>7.3442664790993604</c:v>
                </c:pt>
                <c:pt idx="28">
                  <c:v>7.2599320531342073</c:v>
                </c:pt>
                <c:pt idx="29">
                  <c:v>7.1760790650092758</c:v>
                </c:pt>
                <c:pt idx="30">
                  <c:v>7.0927076428338296</c:v>
                </c:pt>
                <c:pt idx="31">
                  <c:v>7.0098179140264847</c:v>
                </c:pt>
                <c:pt idx="32">
                  <c:v>6.9274100053141865</c:v>
                </c:pt>
                <c:pt idx="33">
                  <c:v>6.8454840427315276</c:v>
                </c:pt>
                <c:pt idx="34">
                  <c:v>6.7640401516192696</c:v>
                </c:pt>
                <c:pt idx="35">
                  <c:v>6.6830784566240027</c:v>
                </c:pt>
                <c:pt idx="36">
                  <c:v>6.6025990816966669</c:v>
                </c:pt>
                <c:pt idx="37">
                  <c:v>6.5226021500920979</c:v>
                </c:pt>
                <c:pt idx="38">
                  <c:v>6.4430877843680037</c:v>
                </c:pt>
                <c:pt idx="39">
                  <c:v>6.3640561063834866</c:v>
                </c:pt>
                <c:pt idx="40">
                  <c:v>6.2855072372990435</c:v>
                </c:pt>
                <c:pt idx="41">
                  <c:v>6.2074412975748601</c:v>
                </c:pt>
                <c:pt idx="42">
                  <c:v>6.1298584069702429</c:v>
                </c:pt>
                <c:pt idx="43">
                  <c:v>6.0527586845429369</c:v>
                </c:pt>
                <c:pt idx="44">
                  <c:v>5.9761422486477613</c:v>
                </c:pt>
                <c:pt idx="45">
                  <c:v>5.9000092169360414</c:v>
                </c:pt>
                <c:pt idx="46">
                  <c:v>5.8243597063545849</c:v>
                </c:pt>
                <c:pt idx="47">
                  <c:v>5.7491938331447727</c:v>
                </c:pt>
                <c:pt idx="48">
                  <c:v>5.6745117128419906</c:v>
                </c:pt>
                <c:pt idx="49">
                  <c:v>5.6003134602742648</c:v>
                </c:pt>
                <c:pt idx="50">
                  <c:v>5.5265991895616935</c:v>
                </c:pt>
                <c:pt idx="51">
                  <c:v>5.4533690141156512</c:v>
                </c:pt>
                <c:pt idx="52">
                  <c:v>5.3806230466375382</c:v>
                </c:pt>
                <c:pt idx="53">
                  <c:v>5.3083613991184393</c:v>
                </c:pt>
                <c:pt idx="54">
                  <c:v>5.2365841828381008</c:v>
                </c:pt>
                <c:pt idx="55">
                  <c:v>5.1652915083636799</c:v>
                </c:pt>
                <c:pt idx="56">
                  <c:v>5.0944834855495174</c:v>
                </c:pt>
                <c:pt idx="57">
                  <c:v>5.0241602235360006</c:v>
                </c:pt>
                <c:pt idx="58">
                  <c:v>4.9543218307486541</c:v>
                </c:pt>
                <c:pt idx="59">
                  <c:v>4.8849684148975712</c:v>
                </c:pt>
                <c:pt idx="60">
                  <c:v>4.8161000829763907</c:v>
                </c:pt>
                <c:pt idx="61">
                  <c:v>4.7477169412613875</c:v>
                </c:pt>
                <c:pt idx="62">
                  <c:v>4.6798190953111316</c:v>
                </c:pt>
                <c:pt idx="63">
                  <c:v>4.6124066499650098</c:v>
                </c:pt>
                <c:pt idx="64">
                  <c:v>4.5454797093431125</c:v>
                </c:pt>
                <c:pt idx="65">
                  <c:v>4.4790383768450965</c:v>
                </c:pt>
                <c:pt idx="66">
                  <c:v>4.4130827551490484</c:v>
                </c:pt>
                <c:pt idx="67">
                  <c:v>4.3476129462114841</c:v>
                </c:pt>
                <c:pt idx="68">
                  <c:v>4.2826290512659853</c:v>
                </c:pt>
                <c:pt idx="69">
                  <c:v>4.2181311708225167</c:v>
                </c:pt>
                <c:pt idx="70">
                  <c:v>4.1541194046669716</c:v>
                </c:pt>
                <c:pt idx="71">
                  <c:v>4.0905938518600351</c:v>
                </c:pt>
                <c:pt idx="72">
                  <c:v>4.0275546107365017</c:v>
                </c:pt>
                <c:pt idx="73">
                  <c:v>3.965001778904707</c:v>
                </c:pt>
                <c:pt idx="74">
                  <c:v>3.9029354532456182</c:v>
                </c:pt>
                <c:pt idx="75">
                  <c:v>3.8413557299122658</c:v>
                </c:pt>
                <c:pt idx="76">
                  <c:v>3.7802627043284929</c:v>
                </c:pt>
                <c:pt idx="77">
                  <c:v>3.7196564711891824</c:v>
                </c:pt>
                <c:pt idx="78">
                  <c:v>3.6595371244584385</c:v>
                </c:pt>
                <c:pt idx="79">
                  <c:v>3.5999047573698135</c:v>
                </c:pt>
                <c:pt idx="80">
                  <c:v>3.5407594624247167</c:v>
                </c:pt>
                <c:pt idx="81">
                  <c:v>3.4821013313926414</c:v>
                </c:pt>
                <c:pt idx="82">
                  <c:v>3.4239304553094598</c:v>
                </c:pt>
                <c:pt idx="83">
                  <c:v>3.366246924477764</c:v>
                </c:pt>
                <c:pt idx="84">
                  <c:v>3.3090508284652742</c:v>
                </c:pt>
                <c:pt idx="85">
                  <c:v>3.2523422561047255</c:v>
                </c:pt>
                <c:pt idx="86">
                  <c:v>3.1961212954927305</c:v>
                </c:pt>
                <c:pt idx="87">
                  <c:v>3.1403880339896659</c:v>
                </c:pt>
                <c:pt idx="88">
                  <c:v>3.0851425582185357</c:v>
                </c:pt>
                <c:pt idx="89">
                  <c:v>3.030384954064175</c:v>
                </c:pt>
                <c:pt idx="90">
                  <c:v>2.9761153066734778</c:v>
                </c:pt>
                <c:pt idx="91">
                  <c:v>2.9223337004536916</c:v>
                </c:pt>
                <c:pt idx="92">
                  <c:v>2.8690402190721898</c:v>
                </c:pt>
                <c:pt idx="93">
                  <c:v>2.8162349454561308</c:v>
                </c:pt>
                <c:pt idx="94">
                  <c:v>2.7639179617912077</c:v>
                </c:pt>
                <c:pt idx="95">
                  <c:v>2.7120893495214204</c:v>
                </c:pt>
                <c:pt idx="96">
                  <c:v>2.6607491893487349</c:v>
                </c:pt>
                <c:pt idx="97">
                  <c:v>2.6098975612314916</c:v>
                </c:pt>
                <c:pt idx="98">
                  <c:v>2.5595345443847464</c:v>
                </c:pt>
                <c:pt idx="99">
                  <c:v>2.5096602172792473</c:v>
                </c:pt>
                <c:pt idx="100">
                  <c:v>2.4602746576407526</c:v>
                </c:pt>
                <c:pt idx="101">
                  <c:v>2.4113779424498034</c:v>
                </c:pt>
                <c:pt idx="102">
                  <c:v>2.362970147940473</c:v>
                </c:pt>
                <c:pt idx="103">
                  <c:v>2.3150513496005942</c:v>
                </c:pt>
                <c:pt idx="104">
                  <c:v>2.267621622170509</c:v>
                </c:pt>
                <c:pt idx="105">
                  <c:v>2.2206810396428409</c:v>
                </c:pt>
                <c:pt idx="106">
                  <c:v>2.1742296752616994</c:v>
                </c:pt>
                <c:pt idx="107">
                  <c:v>2.1282676015225661</c:v>
                </c:pt>
                <c:pt idx="108">
                  <c:v>2.0827948901709306</c:v>
                </c:pt>
                <c:pt idx="109">
                  <c:v>2.0378116122024039</c:v>
                </c:pt>
                <c:pt idx="110">
                  <c:v>1.9933178378621506</c:v>
                </c:pt>
                <c:pt idx="111">
                  <c:v>1.9493136366439785</c:v>
                </c:pt>
                <c:pt idx="112">
                  <c:v>1.9057990772899984</c:v>
                </c:pt>
                <c:pt idx="113">
                  <c:v>1.8627742277900552</c:v>
                </c:pt>
                <c:pt idx="114">
                  <c:v>1.8202391553812731</c:v>
                </c:pt>
                <c:pt idx="115">
                  <c:v>1.7781939265473738</c:v>
                </c:pt>
                <c:pt idx="116">
                  <c:v>1.736638607018449</c:v>
                </c:pt>
                <c:pt idx="117">
                  <c:v>1.6955732617701642</c:v>
                </c:pt>
                <c:pt idx="118">
                  <c:v>1.654997955023191</c:v>
                </c:pt>
                <c:pt idx="119">
                  <c:v>1.6149127502432066</c:v>
                </c:pt>
                <c:pt idx="120">
                  <c:v>1.5753177101397569</c:v>
                </c:pt>
                <c:pt idx="121">
                  <c:v>1.536212896666143</c:v>
                </c:pt>
                <c:pt idx="122">
                  <c:v>1.4975983710189666</c:v>
                </c:pt>
                <c:pt idx="123">
                  <c:v>1.4594741936375613</c:v>
                </c:pt>
                <c:pt idx="124">
                  <c:v>1.4218404242034239</c:v>
                </c:pt>
                <c:pt idx="125">
                  <c:v>1.3846971216398742</c:v>
                </c:pt>
                <c:pt idx="126">
                  <c:v>1.3480443441115995</c:v>
                </c:pt>
                <c:pt idx="127">
                  <c:v>1.3118821490239725</c:v>
                </c:pt>
                <c:pt idx="128">
                  <c:v>1.2762105930231655</c:v>
                </c:pt>
                <c:pt idx="129">
                  <c:v>1.2410297319950132</c:v>
                </c:pt>
                <c:pt idx="130">
                  <c:v>1.2063396210650126</c:v>
                </c:pt>
                <c:pt idx="131">
                  <c:v>1.1721403145977547</c:v>
                </c:pt>
                <c:pt idx="132">
                  <c:v>1.1384318661966972</c:v>
                </c:pt>
                <c:pt idx="133">
                  <c:v>1.105214328703255</c:v>
                </c:pt>
                <c:pt idx="134">
                  <c:v>1.0724877541970272</c:v>
                </c:pt>
                <c:pt idx="135">
                  <c:v>1.0402521939947746</c:v>
                </c:pt>
                <c:pt idx="136">
                  <c:v>1.0085076986505328</c:v>
                </c:pt>
                <c:pt idx="137">
                  <c:v>0.97725431795504392</c:v>
                </c:pt>
                <c:pt idx="138">
                  <c:v>0.94649210093518832</c:v>
                </c:pt>
                <c:pt idx="139">
                  <c:v>0.91622109585352973</c:v>
                </c:pt>
                <c:pt idx="140">
                  <c:v>0.88644135020865633</c:v>
                </c:pt>
                <c:pt idx="141">
                  <c:v>0.8571529107338165</c:v>
                </c:pt>
                <c:pt idx="142">
                  <c:v>0.82835582339725988</c:v>
                </c:pt>
                <c:pt idx="143">
                  <c:v>0.80005013340178266</c:v>
                </c:pt>
                <c:pt idx="144">
                  <c:v>0.77223588518393171</c:v>
                </c:pt>
                <c:pt idx="145">
                  <c:v>0.74491312241411833</c:v>
                </c:pt>
                <c:pt idx="146">
                  <c:v>0.71808188799604977</c:v>
                </c:pt>
                <c:pt idx="147">
                  <c:v>0.69174222406684294</c:v>
                </c:pt>
                <c:pt idx="148">
                  <c:v>0.66589417199554646</c:v>
                </c:pt>
                <c:pt idx="149">
                  <c:v>0.64053777238439125</c:v>
                </c:pt>
                <c:pt idx="150">
                  <c:v>0.61567306506719888</c:v>
                </c:pt>
                <c:pt idx="151">
                  <c:v>0.59130008910960896</c:v>
                </c:pt>
                <c:pt idx="152">
                  <c:v>0.56741888280896546</c:v>
                </c:pt>
                <c:pt idx="153">
                  <c:v>0.5440294836934072</c:v>
                </c:pt>
                <c:pt idx="154">
                  <c:v>0.52113192852198154</c:v>
                </c:pt>
                <c:pt idx="155">
                  <c:v>0.49872625328464437</c:v>
                </c:pt>
                <c:pt idx="156">
                  <c:v>0.47681249320112329</c:v>
                </c:pt>
                <c:pt idx="157">
                  <c:v>0.45539068272148597</c:v>
                </c:pt>
                <c:pt idx="158">
                  <c:v>0.4344608555254581</c:v>
                </c:pt>
                <c:pt idx="159">
                  <c:v>0.41402304452208227</c:v>
                </c:pt>
                <c:pt idx="160">
                  <c:v>0.39407728184983171</c:v>
                </c:pt>
                <c:pt idx="161">
                  <c:v>0.3746235988760418</c:v>
                </c:pt>
                <c:pt idx="162">
                  <c:v>0.35566202619679643</c:v>
                </c:pt>
                <c:pt idx="163">
                  <c:v>0.33719259363635956</c:v>
                </c:pt>
                <c:pt idx="164">
                  <c:v>0.31921533024774362</c:v>
                </c:pt>
                <c:pt idx="165">
                  <c:v>0.30173026431157268</c:v>
                </c:pt>
                <c:pt idx="166">
                  <c:v>0.2847374233363098</c:v>
                </c:pt>
                <c:pt idx="167">
                  <c:v>0.26823683405814336</c:v>
                </c:pt>
                <c:pt idx="168">
                  <c:v>0.25222852244053229</c:v>
                </c:pt>
                <c:pt idx="169">
                  <c:v>0.23671251367409241</c:v>
                </c:pt>
                <c:pt idx="170">
                  <c:v>0.22168883217614166</c:v>
                </c:pt>
                <c:pt idx="171">
                  <c:v>0.20715750159138224</c:v>
                </c:pt>
                <c:pt idx="172">
                  <c:v>0.19311854479042267</c:v>
                </c:pt>
                <c:pt idx="173">
                  <c:v>0.17957198387068729</c:v>
                </c:pt>
                <c:pt idx="174">
                  <c:v>0.16651784015562043</c:v>
                </c:pt>
                <c:pt idx="175">
                  <c:v>0.15395613419491383</c:v>
                </c:pt>
                <c:pt idx="176">
                  <c:v>0.14188688576393815</c:v>
                </c:pt>
                <c:pt idx="177">
                  <c:v>0.1303101138639704</c:v>
                </c:pt>
                <c:pt idx="178">
                  <c:v>0.11922583672162546</c:v>
                </c:pt>
                <c:pt idx="179">
                  <c:v>0.10863407178931084</c:v>
                </c:pt>
                <c:pt idx="180">
                  <c:v>9.8534835744658267E-2</c:v>
                </c:pt>
                <c:pt idx="181">
                  <c:v>8.8928144490182603E-2</c:v>
                </c:pt>
                <c:pt idx="182">
                  <c:v>7.9814013153736596E-2</c:v>
                </c:pt>
                <c:pt idx="183">
                  <c:v>7.1192456088056133E-2</c:v>
                </c:pt>
                <c:pt idx="184">
                  <c:v>6.3063486870646557E-2</c:v>
                </c:pt>
                <c:pt idx="185">
                  <c:v>5.5427118303782663E-2</c:v>
                </c:pt>
                <c:pt idx="186">
                  <c:v>4.8283362414167641E-2</c:v>
                </c:pt>
                <c:pt idx="187">
                  <c:v>4.163223045338782E-2</c:v>
                </c:pt>
                <c:pt idx="188">
                  <c:v>3.5473732897230548E-2</c:v>
                </c:pt>
                <c:pt idx="189">
                  <c:v>2.9807879445570507E-2</c:v>
                </c:pt>
                <c:pt idx="190">
                  <c:v>2.4634679023165518E-2</c:v>
                </c:pt>
                <c:pt idx="191">
                  <c:v>1.9954139778405988E-2</c:v>
                </c:pt>
                <c:pt idx="192">
                  <c:v>1.5766269084110718E-2</c:v>
                </c:pt>
                <c:pt idx="193">
                  <c:v>1.2071073537072152E-2</c:v>
                </c:pt>
                <c:pt idx="194">
                  <c:v>8.8685589581700697E-3</c:v>
                </c:pt>
                <c:pt idx="195">
                  <c:v>6.1587303921442071E-3</c:v>
                </c:pt>
                <c:pt idx="196">
                  <c:v>3.9415921079353211E-3</c:v>
                </c:pt>
                <c:pt idx="197">
                  <c:v>2.2171475982304401E-3</c:v>
                </c:pt>
                <c:pt idx="198">
                  <c:v>9.8539957934917766E-4</c:v>
                </c:pt>
                <c:pt idx="199">
                  <c:v>2.4634999192585383E-4</c:v>
                </c:pt>
                <c:pt idx="200">
                  <c:v>0</c:v>
                </c:pt>
                <c:pt idx="201">
                  <c:v>2.4634999192585383E-4</c:v>
                </c:pt>
                <c:pt idx="202">
                  <c:v>9.8539957934917766E-4</c:v>
                </c:pt>
                <c:pt idx="203">
                  <c:v>2.2171475982304401E-3</c:v>
                </c:pt>
                <c:pt idx="204">
                  <c:v>3.9415921080490079E-3</c:v>
                </c:pt>
                <c:pt idx="205">
                  <c:v>6.1587303921442071E-3</c:v>
                </c:pt>
                <c:pt idx="206">
                  <c:v>8.8685589581700697E-3</c:v>
                </c:pt>
                <c:pt idx="207">
                  <c:v>1.2071073537072152E-2</c:v>
                </c:pt>
                <c:pt idx="208">
                  <c:v>1.5766269084110718E-2</c:v>
                </c:pt>
                <c:pt idx="209">
                  <c:v>1.9954139778405988E-2</c:v>
                </c:pt>
                <c:pt idx="210">
                  <c:v>2.4634679023165518E-2</c:v>
                </c:pt>
                <c:pt idx="211">
                  <c:v>2.9807879445570507E-2</c:v>
                </c:pt>
                <c:pt idx="212">
                  <c:v>3.5473732897230548E-2</c:v>
                </c:pt>
                <c:pt idx="213">
                  <c:v>4.163223045338782E-2</c:v>
                </c:pt>
                <c:pt idx="214">
                  <c:v>4.8283362414167641E-2</c:v>
                </c:pt>
                <c:pt idx="215">
                  <c:v>5.5427118303782663E-2</c:v>
                </c:pt>
                <c:pt idx="216">
                  <c:v>6.3063486870646557E-2</c:v>
                </c:pt>
                <c:pt idx="217">
                  <c:v>7.1192456088056133E-2</c:v>
                </c:pt>
                <c:pt idx="218">
                  <c:v>7.9814013153736596E-2</c:v>
                </c:pt>
                <c:pt idx="219">
                  <c:v>8.8928144490182603E-2</c:v>
                </c:pt>
                <c:pt idx="220">
                  <c:v>9.8534835744658267E-2</c:v>
                </c:pt>
                <c:pt idx="221">
                  <c:v>0.10863407178931084</c:v>
                </c:pt>
                <c:pt idx="222">
                  <c:v>0.11922583672162546</c:v>
                </c:pt>
                <c:pt idx="223">
                  <c:v>0.1303101138639704</c:v>
                </c:pt>
                <c:pt idx="224">
                  <c:v>0.14188688576393815</c:v>
                </c:pt>
                <c:pt idx="225">
                  <c:v>0.15395613419491383</c:v>
                </c:pt>
                <c:pt idx="226">
                  <c:v>0.16651784015562043</c:v>
                </c:pt>
                <c:pt idx="227">
                  <c:v>0.17957198387068729</c:v>
                </c:pt>
                <c:pt idx="228">
                  <c:v>0.19311854479042267</c:v>
                </c:pt>
                <c:pt idx="229">
                  <c:v>0.20715750159138224</c:v>
                </c:pt>
                <c:pt idx="230">
                  <c:v>0.22168883217614166</c:v>
                </c:pt>
                <c:pt idx="231">
                  <c:v>0.23671251367409241</c:v>
                </c:pt>
                <c:pt idx="232">
                  <c:v>0.25222852244053229</c:v>
                </c:pt>
                <c:pt idx="233">
                  <c:v>0.26823683405814336</c:v>
                </c:pt>
                <c:pt idx="234">
                  <c:v>0.2847374233363098</c:v>
                </c:pt>
                <c:pt idx="235">
                  <c:v>0.30173026431157268</c:v>
                </c:pt>
                <c:pt idx="236">
                  <c:v>0.31921533024774362</c:v>
                </c:pt>
                <c:pt idx="237">
                  <c:v>0.33719259363647325</c:v>
                </c:pt>
                <c:pt idx="238">
                  <c:v>0.35566202619679643</c:v>
                </c:pt>
                <c:pt idx="239">
                  <c:v>0.3746235988760418</c:v>
                </c:pt>
                <c:pt idx="240">
                  <c:v>0.39407728184983171</c:v>
                </c:pt>
                <c:pt idx="241">
                  <c:v>0.41402304452208227</c:v>
                </c:pt>
                <c:pt idx="242">
                  <c:v>0.4344608555254581</c:v>
                </c:pt>
                <c:pt idx="243">
                  <c:v>0.45539068272148597</c:v>
                </c:pt>
                <c:pt idx="244">
                  <c:v>0.47681249320112329</c:v>
                </c:pt>
                <c:pt idx="245">
                  <c:v>0.49872625328464437</c:v>
                </c:pt>
                <c:pt idx="246">
                  <c:v>0.52113192852198154</c:v>
                </c:pt>
                <c:pt idx="247">
                  <c:v>0.5440294836934072</c:v>
                </c:pt>
                <c:pt idx="248">
                  <c:v>0.56741888280896546</c:v>
                </c:pt>
                <c:pt idx="249">
                  <c:v>0.59130008910960896</c:v>
                </c:pt>
                <c:pt idx="250">
                  <c:v>0.61567306506719888</c:v>
                </c:pt>
                <c:pt idx="251">
                  <c:v>0.64053777238439125</c:v>
                </c:pt>
                <c:pt idx="252">
                  <c:v>0.66589417199554646</c:v>
                </c:pt>
                <c:pt idx="253">
                  <c:v>0.69174222406684294</c:v>
                </c:pt>
                <c:pt idx="254">
                  <c:v>0.71808188799616346</c:v>
                </c:pt>
                <c:pt idx="255">
                  <c:v>0.74491312241411833</c:v>
                </c:pt>
                <c:pt idx="256">
                  <c:v>0.77223588518393171</c:v>
                </c:pt>
                <c:pt idx="257">
                  <c:v>0.80005013340189635</c:v>
                </c:pt>
                <c:pt idx="258">
                  <c:v>0.82835582339737357</c:v>
                </c:pt>
                <c:pt idx="259">
                  <c:v>0.8571529107338165</c:v>
                </c:pt>
                <c:pt idx="260">
                  <c:v>0.88644135020865633</c:v>
                </c:pt>
                <c:pt idx="261">
                  <c:v>0.91622109585352973</c:v>
                </c:pt>
                <c:pt idx="262">
                  <c:v>0.94649210093518832</c:v>
                </c:pt>
                <c:pt idx="263">
                  <c:v>0.97725431795504392</c:v>
                </c:pt>
                <c:pt idx="264">
                  <c:v>1.0085076986506465</c:v>
                </c:pt>
                <c:pt idx="265">
                  <c:v>1.0402521939947746</c:v>
                </c:pt>
                <c:pt idx="266">
                  <c:v>1.0724877541970272</c:v>
                </c:pt>
                <c:pt idx="267">
                  <c:v>1.105214328703255</c:v>
                </c:pt>
                <c:pt idx="268">
                  <c:v>1.1384318661966972</c:v>
                </c:pt>
                <c:pt idx="269">
                  <c:v>1.1721403145977547</c:v>
                </c:pt>
                <c:pt idx="270">
                  <c:v>1.2063396210650126</c:v>
                </c:pt>
                <c:pt idx="271">
                  <c:v>1.2410297319950132</c:v>
                </c:pt>
                <c:pt idx="272">
                  <c:v>1.2762105930231655</c:v>
                </c:pt>
                <c:pt idx="273">
                  <c:v>1.3118821490239725</c:v>
                </c:pt>
                <c:pt idx="274">
                  <c:v>1.3480443441115995</c:v>
                </c:pt>
                <c:pt idx="275">
                  <c:v>1.3846971216398742</c:v>
                </c:pt>
                <c:pt idx="276">
                  <c:v>1.4218404242034239</c:v>
                </c:pt>
                <c:pt idx="277">
                  <c:v>1.4594741936375613</c:v>
                </c:pt>
                <c:pt idx="278">
                  <c:v>1.4975983710189666</c:v>
                </c:pt>
                <c:pt idx="279">
                  <c:v>1.536212896666143</c:v>
                </c:pt>
                <c:pt idx="280">
                  <c:v>1.5753177101397569</c:v>
                </c:pt>
                <c:pt idx="281">
                  <c:v>1.6149127502432066</c:v>
                </c:pt>
                <c:pt idx="282">
                  <c:v>1.654997955023191</c:v>
                </c:pt>
                <c:pt idx="283">
                  <c:v>1.6955732617701642</c:v>
                </c:pt>
                <c:pt idx="284">
                  <c:v>1.7366386070185627</c:v>
                </c:pt>
                <c:pt idx="285">
                  <c:v>1.7781939265473738</c:v>
                </c:pt>
                <c:pt idx="286">
                  <c:v>1.8202391553812731</c:v>
                </c:pt>
                <c:pt idx="287">
                  <c:v>1.8627742277900552</c:v>
                </c:pt>
                <c:pt idx="288">
                  <c:v>1.9057990772899984</c:v>
                </c:pt>
                <c:pt idx="289">
                  <c:v>1.9493136366439785</c:v>
                </c:pt>
                <c:pt idx="290">
                  <c:v>1.9933178378621506</c:v>
                </c:pt>
                <c:pt idx="291">
                  <c:v>2.0378116122024039</c:v>
                </c:pt>
                <c:pt idx="292">
                  <c:v>2.0827948901709306</c:v>
                </c:pt>
                <c:pt idx="293">
                  <c:v>2.1282676015225661</c:v>
                </c:pt>
                <c:pt idx="294">
                  <c:v>2.1742296752616994</c:v>
                </c:pt>
                <c:pt idx="295">
                  <c:v>2.2206810396428409</c:v>
                </c:pt>
                <c:pt idx="296">
                  <c:v>2.267621622170509</c:v>
                </c:pt>
                <c:pt idx="297">
                  <c:v>2.3150513496005942</c:v>
                </c:pt>
                <c:pt idx="298">
                  <c:v>2.362970147940473</c:v>
                </c:pt>
                <c:pt idx="299">
                  <c:v>2.4113779424498034</c:v>
                </c:pt>
                <c:pt idx="300">
                  <c:v>2.4602746576407526</c:v>
                </c:pt>
                <c:pt idx="301">
                  <c:v>2.5096602172792473</c:v>
                </c:pt>
                <c:pt idx="302">
                  <c:v>2.5595345443847464</c:v>
                </c:pt>
                <c:pt idx="303">
                  <c:v>2.6098975612314916</c:v>
                </c:pt>
                <c:pt idx="304">
                  <c:v>2.6607491893487349</c:v>
                </c:pt>
                <c:pt idx="305">
                  <c:v>2.7120893495215341</c:v>
                </c:pt>
                <c:pt idx="306">
                  <c:v>2.7639179617912077</c:v>
                </c:pt>
                <c:pt idx="307">
                  <c:v>2.8162349454561308</c:v>
                </c:pt>
                <c:pt idx="308">
                  <c:v>2.8690402190721898</c:v>
                </c:pt>
                <c:pt idx="309">
                  <c:v>2.9223337004536916</c:v>
                </c:pt>
                <c:pt idx="310">
                  <c:v>2.9761153066734778</c:v>
                </c:pt>
                <c:pt idx="311">
                  <c:v>3.030384954064175</c:v>
                </c:pt>
                <c:pt idx="312">
                  <c:v>3.0851425582185357</c:v>
                </c:pt>
                <c:pt idx="313">
                  <c:v>3.1403880339896659</c:v>
                </c:pt>
                <c:pt idx="314">
                  <c:v>3.1961212954927305</c:v>
                </c:pt>
                <c:pt idx="315">
                  <c:v>3.2523422561047255</c:v>
                </c:pt>
                <c:pt idx="316">
                  <c:v>3.3090508284652742</c:v>
                </c:pt>
                <c:pt idx="317">
                  <c:v>3.366246924477764</c:v>
                </c:pt>
                <c:pt idx="318">
                  <c:v>3.4239304553094598</c:v>
                </c:pt>
                <c:pt idx="319">
                  <c:v>3.4821013313926414</c:v>
                </c:pt>
                <c:pt idx="320">
                  <c:v>3.5407594624247167</c:v>
                </c:pt>
                <c:pt idx="321">
                  <c:v>3.5999047573698135</c:v>
                </c:pt>
                <c:pt idx="322">
                  <c:v>3.6595371244584385</c:v>
                </c:pt>
                <c:pt idx="323">
                  <c:v>3.7196564711891824</c:v>
                </c:pt>
                <c:pt idx="324">
                  <c:v>3.7802627043286066</c:v>
                </c:pt>
                <c:pt idx="325">
                  <c:v>3.8413557299122658</c:v>
                </c:pt>
                <c:pt idx="326">
                  <c:v>3.9029354532456182</c:v>
                </c:pt>
                <c:pt idx="327">
                  <c:v>3.965001778904707</c:v>
                </c:pt>
                <c:pt idx="328">
                  <c:v>4.0275546107365017</c:v>
                </c:pt>
                <c:pt idx="329">
                  <c:v>4.0905938518600351</c:v>
                </c:pt>
                <c:pt idx="330">
                  <c:v>4.1541194046670853</c:v>
                </c:pt>
                <c:pt idx="331">
                  <c:v>4.2181311708225167</c:v>
                </c:pt>
                <c:pt idx="332">
                  <c:v>4.2826290512659853</c:v>
                </c:pt>
                <c:pt idx="333">
                  <c:v>4.3476129462114841</c:v>
                </c:pt>
                <c:pt idx="334">
                  <c:v>4.4130827551490484</c:v>
                </c:pt>
                <c:pt idx="335">
                  <c:v>4.4790383768450965</c:v>
                </c:pt>
                <c:pt idx="336">
                  <c:v>4.5454797093432262</c:v>
                </c:pt>
                <c:pt idx="337">
                  <c:v>4.6124066499651235</c:v>
                </c:pt>
                <c:pt idx="338">
                  <c:v>4.6798190953111316</c:v>
                </c:pt>
                <c:pt idx="339">
                  <c:v>4.7477169412613875</c:v>
                </c:pt>
                <c:pt idx="340">
                  <c:v>4.8161000829763907</c:v>
                </c:pt>
                <c:pt idx="341">
                  <c:v>4.8849684148976849</c:v>
                </c:pt>
                <c:pt idx="342">
                  <c:v>4.9543218307486541</c:v>
                </c:pt>
                <c:pt idx="343">
                  <c:v>5.0241602235360006</c:v>
                </c:pt>
                <c:pt idx="344">
                  <c:v>5.0944834855495174</c:v>
                </c:pt>
                <c:pt idx="345">
                  <c:v>5.1652915083636799</c:v>
                </c:pt>
                <c:pt idx="346">
                  <c:v>5.2365841828381008</c:v>
                </c:pt>
                <c:pt idx="347">
                  <c:v>5.3083613991184393</c:v>
                </c:pt>
                <c:pt idx="348">
                  <c:v>5.3806230466375382</c:v>
                </c:pt>
                <c:pt idx="349">
                  <c:v>5.4533690141156512</c:v>
                </c:pt>
                <c:pt idx="350">
                  <c:v>5.5265991895616935</c:v>
                </c:pt>
                <c:pt idx="351">
                  <c:v>5.6003134602742648</c:v>
                </c:pt>
                <c:pt idx="352">
                  <c:v>5.6745117128419906</c:v>
                </c:pt>
                <c:pt idx="353">
                  <c:v>5.7491938331447727</c:v>
                </c:pt>
                <c:pt idx="354">
                  <c:v>5.8243597063545849</c:v>
                </c:pt>
                <c:pt idx="355">
                  <c:v>5.9000092169360414</c:v>
                </c:pt>
                <c:pt idx="356">
                  <c:v>5.9761422486477613</c:v>
                </c:pt>
                <c:pt idx="357">
                  <c:v>6.0527586845429369</c:v>
                </c:pt>
                <c:pt idx="358">
                  <c:v>6.1298584069702429</c:v>
                </c:pt>
                <c:pt idx="359">
                  <c:v>6.2074412975748601</c:v>
                </c:pt>
                <c:pt idx="360">
                  <c:v>6.2855072372990435</c:v>
                </c:pt>
                <c:pt idx="361">
                  <c:v>6.3640561063834866</c:v>
                </c:pt>
                <c:pt idx="362">
                  <c:v>6.4430877843680037</c:v>
                </c:pt>
                <c:pt idx="363">
                  <c:v>6.5226021500922116</c:v>
                </c:pt>
                <c:pt idx="364">
                  <c:v>6.6025990816966669</c:v>
                </c:pt>
                <c:pt idx="365">
                  <c:v>6.6830784566240027</c:v>
                </c:pt>
                <c:pt idx="366">
                  <c:v>6.7640401516192696</c:v>
                </c:pt>
                <c:pt idx="367">
                  <c:v>6.8454840427315276</c:v>
                </c:pt>
                <c:pt idx="368">
                  <c:v>6.9274100053141865</c:v>
                </c:pt>
                <c:pt idx="369">
                  <c:v>7.0098179140264847</c:v>
                </c:pt>
                <c:pt idx="370">
                  <c:v>7.0927076428338296</c:v>
                </c:pt>
                <c:pt idx="371">
                  <c:v>7.1760790650092758</c:v>
                </c:pt>
                <c:pt idx="372">
                  <c:v>7.2599320531342073</c:v>
                </c:pt>
                <c:pt idx="373">
                  <c:v>7.3442664790993604</c:v>
                </c:pt>
                <c:pt idx="374">
                  <c:v>7.4290822141057333</c:v>
                </c:pt>
                <c:pt idx="375">
                  <c:v>7.5143791286656096</c:v>
                </c:pt>
                <c:pt idx="376">
                  <c:v>7.6001570926033537</c:v>
                </c:pt>
                <c:pt idx="377">
                  <c:v>7.6864159750568888</c:v>
                </c:pt>
                <c:pt idx="378">
                  <c:v>7.7731556444779244</c:v>
                </c:pt>
                <c:pt idx="379">
                  <c:v>7.8603759686335479</c:v>
                </c:pt>
                <c:pt idx="380">
                  <c:v>7.9480768146069067</c:v>
                </c:pt>
                <c:pt idx="381">
                  <c:v>8.0362580487982314</c:v>
                </c:pt>
                <c:pt idx="382">
                  <c:v>8.1249195369261997</c:v>
                </c:pt>
                <c:pt idx="383">
                  <c:v>8.2140611440280509</c:v>
                </c:pt>
                <c:pt idx="384">
                  <c:v>8.3036827344616313</c:v>
                </c:pt>
                <c:pt idx="385">
                  <c:v>8.393784171905736</c:v>
                </c:pt>
                <c:pt idx="386">
                  <c:v>8.4843653193613591</c:v>
                </c:pt>
                <c:pt idx="387">
                  <c:v>8.5754260391526032</c:v>
                </c:pt>
                <c:pt idx="388">
                  <c:v>8.66696619292793</c:v>
                </c:pt>
                <c:pt idx="389">
                  <c:v>8.7589856416605016</c:v>
                </c:pt>
                <c:pt idx="390">
                  <c:v>8.8514842456504539</c:v>
                </c:pt>
                <c:pt idx="391">
                  <c:v>8.9444618645247829</c:v>
                </c:pt>
                <c:pt idx="392">
                  <c:v>9.0379183572387092</c:v>
                </c:pt>
                <c:pt idx="393">
                  <c:v>9.1318535820770421</c:v>
                </c:pt>
                <c:pt idx="394">
                  <c:v>9.2262673966548618</c:v>
                </c:pt>
                <c:pt idx="395">
                  <c:v>9.3211596579189973</c:v>
                </c:pt>
                <c:pt idx="396">
                  <c:v>9.4165302221482534</c:v>
                </c:pt>
                <c:pt idx="397">
                  <c:v>9.5123789449553442</c:v>
                </c:pt>
                <c:pt idx="398">
                  <c:v>9.6087056812876881</c:v>
                </c:pt>
                <c:pt idx="399">
                  <c:v>9.705510285428204</c:v>
                </c:pt>
                <c:pt idx="400">
                  <c:v>9.8027926109966756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56E-F04B-9AE7-1012DD95C87A}"/>
            </c:ext>
          </c:extLst>
        </c:ser>
        <c:ser>
          <c:idx val="8"/>
          <c:order val="8"/>
          <c:tx>
            <c:strRef>
              <c:f>Calculation3!$Q$5</c:f>
              <c:strCache>
                <c:ptCount val="1"/>
                <c:pt idx="0">
                  <c:v>Bore radius Boundary</c:v>
                </c:pt>
              </c:strCache>
            </c:strRef>
          </c:tx>
          <c:spPr>
            <a:ln w="95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Calculation3!$Q$6:$Q$406</c:f>
              <c:numCache>
                <c:formatCode>0.00</c:formatCode>
                <c:ptCount val="401"/>
                <c:pt idx="0">
                  <c:v>29.95501066678105</c:v>
                </c:pt>
                <c:pt idx="1">
                  <c:v>29.8597533305973</c:v>
                </c:pt>
                <c:pt idx="2">
                  <c:v>29.764964171588645</c:v>
                </c:pt>
                <c:pt idx="3">
                  <c:v>29.670643327298762</c:v>
                </c:pt>
                <c:pt idx="4">
                  <c:v>29.576790934645146</c:v>
                </c:pt>
                <c:pt idx="5">
                  <c:v>29.483407129918419</c:v>
                </c:pt>
                <c:pt idx="6">
                  <c:v>29.390492048781198</c:v>
                </c:pt>
                <c:pt idx="7">
                  <c:v>29.298045826266957</c:v>
                </c:pt>
                <c:pt idx="8">
                  <c:v>29.206068596779346</c:v>
                </c:pt>
                <c:pt idx="9">
                  <c:v>29.114560494091279</c:v>
                </c:pt>
                <c:pt idx="10">
                  <c:v>29.023521651343685</c:v>
                </c:pt>
                <c:pt idx="11">
                  <c:v>28.932952201044941</c:v>
                </c:pt>
                <c:pt idx="12">
                  <c:v>28.84285227506939</c:v>
                </c:pt>
                <c:pt idx="13">
                  <c:v>28.753222004657118</c:v>
                </c:pt>
                <c:pt idx="14">
                  <c:v>28.664061520412474</c:v>
                </c:pt>
                <c:pt idx="15">
                  <c:v>28.575370952303274</c:v>
                </c:pt>
                <c:pt idx="16">
                  <c:v>28.487150429659891</c:v>
                </c:pt>
                <c:pt idx="17">
                  <c:v>28.399400081174463</c:v>
                </c:pt>
                <c:pt idx="18">
                  <c:v>28.312120034899863</c:v>
                </c:pt>
                <c:pt idx="19">
                  <c:v>28.225310418248682</c:v>
                </c:pt>
                <c:pt idx="20">
                  <c:v>28.138971357992432</c:v>
                </c:pt>
                <c:pt idx="21">
                  <c:v>28.05310298026086</c:v>
                </c:pt>
                <c:pt idx="22">
                  <c:v>27.967705410540475</c:v>
                </c:pt>
                <c:pt idx="23">
                  <c:v>27.882778773674318</c:v>
                </c:pt>
                <c:pt idx="24">
                  <c:v>27.798323193860483</c:v>
                </c:pt>
                <c:pt idx="25">
                  <c:v>27.714338794651894</c:v>
                </c:pt>
                <c:pt idx="26">
                  <c:v>27.630825698954368</c:v>
                </c:pt>
                <c:pt idx="27">
                  <c:v>27.547784029027071</c:v>
                </c:pt>
                <c:pt idx="28">
                  <c:v>27.465213906480585</c:v>
                </c:pt>
                <c:pt idx="29">
                  <c:v>27.383115452276456</c:v>
                </c:pt>
                <c:pt idx="30">
                  <c:v>27.301488786726281</c:v>
                </c:pt>
                <c:pt idx="31">
                  <c:v>27.220334029491028</c:v>
                </c:pt>
                <c:pt idx="32">
                  <c:v>27.139651299579668</c:v>
                </c:pt>
                <c:pt idx="33">
                  <c:v>27.059440715348842</c:v>
                </c:pt>
                <c:pt idx="34">
                  <c:v>26.979702394501714</c:v>
                </c:pt>
                <c:pt idx="35">
                  <c:v>26.900436454087412</c:v>
                </c:pt>
                <c:pt idx="36">
                  <c:v>26.82164301049977</c:v>
                </c:pt>
                <c:pt idx="37">
                  <c:v>26.743322179476763</c:v>
                </c:pt>
                <c:pt idx="38">
                  <c:v>26.665474076099713</c:v>
                </c:pt>
                <c:pt idx="39">
                  <c:v>26.588098814792261</c:v>
                </c:pt>
                <c:pt idx="40">
                  <c:v>26.511196509319689</c:v>
                </c:pt>
                <c:pt idx="41">
                  <c:v>26.434767272788122</c:v>
                </c:pt>
                <c:pt idx="42">
                  <c:v>26.358811217643392</c:v>
                </c:pt>
                <c:pt idx="43">
                  <c:v>26.283328455670812</c:v>
                </c:pt>
                <c:pt idx="44">
                  <c:v>26.208319097993808</c:v>
                </c:pt>
                <c:pt idx="45">
                  <c:v>26.133783255073467</c:v>
                </c:pt>
                <c:pt idx="46">
                  <c:v>26.059721036707401</c:v>
                </c:pt>
                <c:pt idx="47">
                  <c:v>25.986132552029403</c:v>
                </c:pt>
                <c:pt idx="48">
                  <c:v>25.913017909508312</c:v>
                </c:pt>
                <c:pt idx="49">
                  <c:v>25.840377216947331</c:v>
                </c:pt>
                <c:pt idx="50">
                  <c:v>25.768210581483117</c:v>
                </c:pt>
                <c:pt idx="51">
                  <c:v>25.69651810958544</c:v>
                </c:pt>
                <c:pt idx="52">
                  <c:v>25.625299907055705</c:v>
                </c:pt>
                <c:pt idx="53">
                  <c:v>25.554556079026725</c:v>
                </c:pt>
                <c:pt idx="54">
                  <c:v>25.484286729961923</c:v>
                </c:pt>
                <c:pt idx="55">
                  <c:v>25.414491963654427</c:v>
                </c:pt>
                <c:pt idx="56">
                  <c:v>25.345171883226158</c:v>
                </c:pt>
                <c:pt idx="57">
                  <c:v>25.276326591127486</c:v>
                </c:pt>
                <c:pt idx="58">
                  <c:v>25.207956189136098</c:v>
                </c:pt>
                <c:pt idx="59">
                  <c:v>25.140060778356542</c:v>
                </c:pt>
                <c:pt idx="60">
                  <c:v>25.072640459219087</c:v>
                </c:pt>
                <c:pt idx="61">
                  <c:v>25.005695331479728</c:v>
                </c:pt>
                <c:pt idx="62">
                  <c:v>24.93922549421859</c:v>
                </c:pt>
                <c:pt idx="63">
                  <c:v>24.873231045839816</c:v>
                </c:pt>
                <c:pt idx="64">
                  <c:v>24.807712084070545</c:v>
                </c:pt>
                <c:pt idx="65">
                  <c:v>24.742668705960455</c:v>
                </c:pt>
                <c:pt idx="66">
                  <c:v>24.678101007880741</c:v>
                </c:pt>
                <c:pt idx="67">
                  <c:v>24.614009085523548</c:v>
                </c:pt>
                <c:pt idx="68">
                  <c:v>24.5503930339014</c:v>
                </c:pt>
                <c:pt idx="69">
                  <c:v>24.487252947346406</c:v>
                </c:pt>
                <c:pt idx="70">
                  <c:v>24.424588919509347</c:v>
                </c:pt>
                <c:pt idx="71">
                  <c:v>24.362401043359455</c:v>
                </c:pt>
                <c:pt idx="72">
                  <c:v>24.300689411183157</c:v>
                </c:pt>
                <c:pt idx="73">
                  <c:v>24.239454114584191</c:v>
                </c:pt>
                <c:pt idx="74">
                  <c:v>24.178695244481901</c:v>
                </c:pt>
                <c:pt idx="75">
                  <c:v>24.118412891111461</c:v>
                </c:pt>
                <c:pt idx="76">
                  <c:v>24.058607144022972</c:v>
                </c:pt>
                <c:pt idx="77">
                  <c:v>23.999278092080317</c:v>
                </c:pt>
                <c:pt idx="78">
                  <c:v>23.940425823461283</c:v>
                </c:pt>
                <c:pt idx="79">
                  <c:v>23.882050425656303</c:v>
                </c:pt>
                <c:pt idx="80">
                  <c:v>23.82415198546812</c:v>
                </c:pt>
                <c:pt idx="81">
                  <c:v>23.76673058901099</c:v>
                </c:pt>
                <c:pt idx="82">
                  <c:v>23.709786321710112</c:v>
                </c:pt>
                <c:pt idx="83">
                  <c:v>23.653319268301289</c:v>
                </c:pt>
                <c:pt idx="84">
                  <c:v>23.59732951282956</c:v>
                </c:pt>
                <c:pt idx="85">
                  <c:v>23.541817138649549</c:v>
                </c:pt>
                <c:pt idx="86">
                  <c:v>23.486782228423749</c:v>
                </c:pt>
                <c:pt idx="87">
                  <c:v>23.4322248641231</c:v>
                </c:pt>
                <c:pt idx="88">
                  <c:v>23.378145127025505</c:v>
                </c:pt>
                <c:pt idx="89">
                  <c:v>23.324543097715491</c:v>
                </c:pt>
                <c:pt idx="90">
                  <c:v>23.271418856083756</c:v>
                </c:pt>
                <c:pt idx="91">
                  <c:v>23.218772481326255</c:v>
                </c:pt>
                <c:pt idx="92">
                  <c:v>23.166604051944091</c:v>
                </c:pt>
                <c:pt idx="93">
                  <c:v>23.11491364574249</c:v>
                </c:pt>
                <c:pt idx="94">
                  <c:v>23.063701339830459</c:v>
                </c:pt>
                <c:pt idx="95">
                  <c:v>23.012967210620104</c:v>
                </c:pt>
                <c:pt idx="96">
                  <c:v>22.962711333826292</c:v>
                </c:pt>
                <c:pt idx="97">
                  <c:v>22.912933784465622</c:v>
                </c:pt>
                <c:pt idx="98">
                  <c:v>22.863634636856432</c:v>
                </c:pt>
                <c:pt idx="99">
                  <c:v>22.81481396461777</c:v>
                </c:pt>
                <c:pt idx="100">
                  <c:v>22.766471840669169</c:v>
                </c:pt>
                <c:pt idx="101">
                  <c:v>22.71860833723008</c:v>
                </c:pt>
                <c:pt idx="102">
                  <c:v>22.671223525819073</c:v>
                </c:pt>
                <c:pt idx="103">
                  <c:v>22.624317477253612</c:v>
                </c:pt>
                <c:pt idx="104">
                  <c:v>22.577890261649259</c:v>
                </c:pt>
                <c:pt idx="105">
                  <c:v>22.531941948419444</c:v>
                </c:pt>
                <c:pt idx="106">
                  <c:v>22.486472606274674</c:v>
                </c:pt>
                <c:pt idx="107">
                  <c:v>22.441482303222301</c:v>
                </c:pt>
                <c:pt idx="108">
                  <c:v>22.396971106565729</c:v>
                </c:pt>
                <c:pt idx="109">
                  <c:v>22.352939082904186</c:v>
                </c:pt>
                <c:pt idx="110">
                  <c:v>22.309386298131813</c:v>
                </c:pt>
                <c:pt idx="111">
                  <c:v>22.266312817437665</c:v>
                </c:pt>
                <c:pt idx="112">
                  <c:v>22.223718705305259</c:v>
                </c:pt>
                <c:pt idx="113">
                  <c:v>22.181604025511206</c:v>
                </c:pt>
                <c:pt idx="114">
                  <c:v>22.139968841126006</c:v>
                </c:pt>
                <c:pt idx="115">
                  <c:v>22.098813214512575</c:v>
                </c:pt>
                <c:pt idx="116">
                  <c:v>22.05813720732624</c:v>
                </c:pt>
                <c:pt idx="117">
                  <c:v>22.017940880514402</c:v>
                </c:pt>
                <c:pt idx="118">
                  <c:v>21.978224294315396</c:v>
                </c:pt>
                <c:pt idx="119">
                  <c:v>21.938987508259174</c:v>
                </c:pt>
                <c:pt idx="120">
                  <c:v>21.900230581165488</c:v>
                </c:pt>
                <c:pt idx="121">
                  <c:v>21.861953571144909</c:v>
                </c:pt>
                <c:pt idx="122">
                  <c:v>21.824156535596899</c:v>
                </c:pt>
                <c:pt idx="123">
                  <c:v>21.786839531210831</c:v>
                </c:pt>
                <c:pt idx="124">
                  <c:v>21.750002613964284</c:v>
                </c:pt>
                <c:pt idx="125">
                  <c:v>21.713645839123842</c:v>
                </c:pt>
                <c:pt idx="126">
                  <c:v>21.677769261243384</c:v>
                </c:pt>
                <c:pt idx="127">
                  <c:v>21.642372934164769</c:v>
                </c:pt>
                <c:pt idx="128">
                  <c:v>21.607456911016811</c:v>
                </c:pt>
                <c:pt idx="129">
                  <c:v>21.573021244215283</c:v>
                </c:pt>
                <c:pt idx="130">
                  <c:v>21.53906598546223</c:v>
                </c:pt>
                <c:pt idx="131">
                  <c:v>21.505591185745516</c:v>
                </c:pt>
                <c:pt idx="132">
                  <c:v>21.472596895338825</c:v>
                </c:pt>
                <c:pt idx="133">
                  <c:v>21.440083163800978</c:v>
                </c:pt>
                <c:pt idx="134">
                  <c:v>21.408050039975478</c:v>
                </c:pt>
                <c:pt idx="135">
                  <c:v>21.376497571990512</c:v>
                </c:pt>
                <c:pt idx="136">
                  <c:v>21.345425807258607</c:v>
                </c:pt>
                <c:pt idx="137">
                  <c:v>21.314834792475381</c:v>
                </c:pt>
                <c:pt idx="138">
                  <c:v>21.284724573620679</c:v>
                </c:pt>
                <c:pt idx="139">
                  <c:v>21.255095195956642</c:v>
                </c:pt>
                <c:pt idx="140">
                  <c:v>21.225946704028729</c:v>
                </c:pt>
                <c:pt idx="141">
                  <c:v>21.19727914166458</c:v>
                </c:pt>
                <c:pt idx="142">
                  <c:v>21.16909255197379</c:v>
                </c:pt>
                <c:pt idx="143">
                  <c:v>21.14138697734802</c:v>
                </c:pt>
                <c:pt idx="144">
                  <c:v>21.114162459459976</c:v>
                </c:pt>
                <c:pt idx="145">
                  <c:v>21.087419039263636</c:v>
                </c:pt>
                <c:pt idx="146">
                  <c:v>21.061156756994023</c:v>
                </c:pt>
                <c:pt idx="147">
                  <c:v>21.035375652166294</c:v>
                </c:pt>
                <c:pt idx="148">
                  <c:v>21.010075763575969</c:v>
                </c:pt>
                <c:pt idx="149">
                  <c:v>20.985257129298475</c:v>
                </c:pt>
                <c:pt idx="150">
                  <c:v>20.960919786689146</c:v>
                </c:pt>
                <c:pt idx="151">
                  <c:v>20.937063772382089</c:v>
                </c:pt>
                <c:pt idx="152">
                  <c:v>20.913689122290975</c:v>
                </c:pt>
                <c:pt idx="153">
                  <c:v>20.890795871608134</c:v>
                </c:pt>
                <c:pt idx="154">
                  <c:v>20.868384054804437</c:v>
                </c:pt>
                <c:pt idx="155">
                  <c:v>20.846453705628846</c:v>
                </c:pt>
                <c:pt idx="156">
                  <c:v>20.825004857108638</c:v>
                </c:pt>
                <c:pt idx="157">
                  <c:v>20.804037541548837</c:v>
                </c:pt>
                <c:pt idx="158">
                  <c:v>20.78355179053176</c:v>
                </c:pt>
                <c:pt idx="159">
                  <c:v>20.763547634917359</c:v>
                </c:pt>
                <c:pt idx="160">
                  <c:v>20.744025104842422</c:v>
                </c:pt>
                <c:pt idx="161">
                  <c:v>20.724984229720576</c:v>
                </c:pt>
                <c:pt idx="162">
                  <c:v>20.706425038242287</c:v>
                </c:pt>
                <c:pt idx="163">
                  <c:v>20.688347558374176</c:v>
                </c:pt>
                <c:pt idx="164">
                  <c:v>20.670751817359132</c:v>
                </c:pt>
                <c:pt idx="165">
                  <c:v>20.653637841715977</c:v>
                </c:pt>
                <c:pt idx="166">
                  <c:v>20.637005657239683</c:v>
                </c:pt>
                <c:pt idx="167">
                  <c:v>20.62085528900036</c:v>
                </c:pt>
                <c:pt idx="168">
                  <c:v>20.605186761343589</c:v>
                </c:pt>
                <c:pt idx="169">
                  <c:v>20.590000097890538</c:v>
                </c:pt>
                <c:pt idx="170">
                  <c:v>20.575295321536942</c:v>
                </c:pt>
                <c:pt idx="171">
                  <c:v>20.561072454453665</c:v>
                </c:pt>
                <c:pt idx="172">
                  <c:v>20.547331518086366</c:v>
                </c:pt>
                <c:pt idx="173">
                  <c:v>20.53407253315504</c:v>
                </c:pt>
                <c:pt idx="174">
                  <c:v>20.521295519654132</c:v>
                </c:pt>
                <c:pt idx="175">
                  <c:v>20.509000496852309</c:v>
                </c:pt>
                <c:pt idx="176">
                  <c:v>20.497187483292578</c:v>
                </c:pt>
                <c:pt idx="177">
                  <c:v>20.485856496791371</c:v>
                </c:pt>
                <c:pt idx="178">
                  <c:v>20.475007554439458</c:v>
                </c:pt>
                <c:pt idx="179">
                  <c:v>20.464640672601035</c:v>
                </c:pt>
                <c:pt idx="180">
                  <c:v>20.45475586691407</c:v>
                </c:pt>
                <c:pt idx="181">
                  <c:v>20.445353152289499</c:v>
                </c:pt>
                <c:pt idx="182">
                  <c:v>20.436432542912144</c:v>
                </c:pt>
                <c:pt idx="183">
                  <c:v>20.427994052239796</c:v>
                </c:pt>
                <c:pt idx="184">
                  <c:v>20.420037693003337</c:v>
                </c:pt>
                <c:pt idx="185">
                  <c:v>20.412563477206845</c:v>
                </c:pt>
                <c:pt idx="186">
                  <c:v>20.405571416127145</c:v>
                </c:pt>
                <c:pt idx="187">
                  <c:v>20.399061520314149</c:v>
                </c:pt>
                <c:pt idx="188">
                  <c:v>20.393033799590398</c:v>
                </c:pt>
                <c:pt idx="189">
                  <c:v>20.387488263050955</c:v>
                </c:pt>
                <c:pt idx="190">
                  <c:v>20.382424919063851</c:v>
                </c:pt>
                <c:pt idx="191">
                  <c:v>20.377843775269412</c:v>
                </c:pt>
                <c:pt idx="192">
                  <c:v>20.373744838580819</c:v>
                </c:pt>
                <c:pt idx="193">
                  <c:v>20.37012811518332</c:v>
                </c:pt>
                <c:pt idx="194">
                  <c:v>20.366993610534905</c:v>
                </c:pt>
                <c:pt idx="195">
                  <c:v>20.364341329365629</c:v>
                </c:pt>
                <c:pt idx="196">
                  <c:v>20.362171275678065</c:v>
                </c:pt>
                <c:pt idx="197">
                  <c:v>20.360483452747189</c:v>
                </c:pt>
                <c:pt idx="198">
                  <c:v>20.359277863119928</c:v>
                </c:pt>
                <c:pt idx="199">
                  <c:v>20.358554508615839</c:v>
                </c:pt>
                <c:pt idx="200">
                  <c:v>20.358313390326543</c:v>
                </c:pt>
                <c:pt idx="201">
                  <c:v>20.358554508615839</c:v>
                </c:pt>
                <c:pt idx="202">
                  <c:v>20.359277863119928</c:v>
                </c:pt>
                <c:pt idx="203">
                  <c:v>20.360483452747189</c:v>
                </c:pt>
                <c:pt idx="204">
                  <c:v>20.362171275678065</c:v>
                </c:pt>
                <c:pt idx="205">
                  <c:v>20.364341329365629</c:v>
                </c:pt>
                <c:pt idx="206">
                  <c:v>20.366993610534905</c:v>
                </c:pt>
                <c:pt idx="207">
                  <c:v>20.37012811518332</c:v>
                </c:pt>
                <c:pt idx="208">
                  <c:v>20.373744838580819</c:v>
                </c:pt>
                <c:pt idx="209">
                  <c:v>20.377843775269412</c:v>
                </c:pt>
                <c:pt idx="210">
                  <c:v>20.382424919063851</c:v>
                </c:pt>
                <c:pt idx="211">
                  <c:v>20.387488263050955</c:v>
                </c:pt>
                <c:pt idx="212">
                  <c:v>20.393033799590398</c:v>
                </c:pt>
                <c:pt idx="213">
                  <c:v>20.399061520314149</c:v>
                </c:pt>
                <c:pt idx="214">
                  <c:v>20.405571416127145</c:v>
                </c:pt>
                <c:pt idx="215">
                  <c:v>20.412563477206845</c:v>
                </c:pt>
                <c:pt idx="216">
                  <c:v>20.420037693003337</c:v>
                </c:pt>
                <c:pt idx="217">
                  <c:v>20.427994052239796</c:v>
                </c:pt>
                <c:pt idx="218">
                  <c:v>20.436432542912144</c:v>
                </c:pt>
                <c:pt idx="219">
                  <c:v>20.445353152289499</c:v>
                </c:pt>
                <c:pt idx="220">
                  <c:v>20.45475586691407</c:v>
                </c:pt>
                <c:pt idx="221">
                  <c:v>20.464640672601149</c:v>
                </c:pt>
                <c:pt idx="222">
                  <c:v>20.475007554439571</c:v>
                </c:pt>
                <c:pt idx="223">
                  <c:v>20.485856496791371</c:v>
                </c:pt>
                <c:pt idx="224">
                  <c:v>20.497187483292578</c:v>
                </c:pt>
                <c:pt idx="225">
                  <c:v>20.509000496852309</c:v>
                </c:pt>
                <c:pt idx="226">
                  <c:v>20.521295519654132</c:v>
                </c:pt>
                <c:pt idx="227">
                  <c:v>20.53407253315504</c:v>
                </c:pt>
                <c:pt idx="228">
                  <c:v>20.547331518086366</c:v>
                </c:pt>
                <c:pt idx="229">
                  <c:v>20.561072454453665</c:v>
                </c:pt>
                <c:pt idx="230">
                  <c:v>20.575295321536942</c:v>
                </c:pt>
                <c:pt idx="231">
                  <c:v>20.590000097890538</c:v>
                </c:pt>
                <c:pt idx="232">
                  <c:v>20.605186761343589</c:v>
                </c:pt>
                <c:pt idx="233">
                  <c:v>20.62085528900036</c:v>
                </c:pt>
                <c:pt idx="234">
                  <c:v>20.637005657239683</c:v>
                </c:pt>
                <c:pt idx="235">
                  <c:v>20.653637841715977</c:v>
                </c:pt>
                <c:pt idx="236">
                  <c:v>20.670751817359132</c:v>
                </c:pt>
                <c:pt idx="237">
                  <c:v>20.688347558374176</c:v>
                </c:pt>
                <c:pt idx="238">
                  <c:v>20.706425038242287</c:v>
                </c:pt>
                <c:pt idx="239">
                  <c:v>20.724984229720576</c:v>
                </c:pt>
                <c:pt idx="240">
                  <c:v>20.744025104842422</c:v>
                </c:pt>
                <c:pt idx="241">
                  <c:v>20.763547634917359</c:v>
                </c:pt>
                <c:pt idx="242">
                  <c:v>20.78355179053176</c:v>
                </c:pt>
                <c:pt idx="243">
                  <c:v>20.804037541548837</c:v>
                </c:pt>
                <c:pt idx="244">
                  <c:v>20.825004857108638</c:v>
                </c:pt>
                <c:pt idx="245">
                  <c:v>20.846453705628846</c:v>
                </c:pt>
                <c:pt idx="246">
                  <c:v>20.868384054804437</c:v>
                </c:pt>
                <c:pt idx="247">
                  <c:v>20.890795871608134</c:v>
                </c:pt>
                <c:pt idx="248">
                  <c:v>20.913689122291089</c:v>
                </c:pt>
                <c:pt idx="249">
                  <c:v>20.937063772382089</c:v>
                </c:pt>
                <c:pt idx="250">
                  <c:v>20.960919786689146</c:v>
                </c:pt>
                <c:pt idx="251">
                  <c:v>20.985257129298475</c:v>
                </c:pt>
                <c:pt idx="252">
                  <c:v>21.010075763575969</c:v>
                </c:pt>
                <c:pt idx="253">
                  <c:v>21.035375652166294</c:v>
                </c:pt>
                <c:pt idx="254">
                  <c:v>21.061156756994023</c:v>
                </c:pt>
                <c:pt idx="255">
                  <c:v>21.087419039263636</c:v>
                </c:pt>
                <c:pt idx="256">
                  <c:v>21.114162459459976</c:v>
                </c:pt>
                <c:pt idx="257">
                  <c:v>21.14138697734802</c:v>
                </c:pt>
                <c:pt idx="258">
                  <c:v>21.16909255197379</c:v>
                </c:pt>
                <c:pt idx="259">
                  <c:v>21.19727914166458</c:v>
                </c:pt>
                <c:pt idx="260">
                  <c:v>21.225946704028729</c:v>
                </c:pt>
                <c:pt idx="261">
                  <c:v>21.255095195956642</c:v>
                </c:pt>
                <c:pt idx="262">
                  <c:v>21.284724573620679</c:v>
                </c:pt>
                <c:pt idx="263">
                  <c:v>21.314834792475381</c:v>
                </c:pt>
                <c:pt idx="264">
                  <c:v>21.345425807258607</c:v>
                </c:pt>
                <c:pt idx="265">
                  <c:v>21.376497571990626</c:v>
                </c:pt>
                <c:pt idx="266">
                  <c:v>21.408050039975478</c:v>
                </c:pt>
                <c:pt idx="267">
                  <c:v>21.440083163800978</c:v>
                </c:pt>
                <c:pt idx="268">
                  <c:v>21.472596895338825</c:v>
                </c:pt>
                <c:pt idx="269">
                  <c:v>21.505591185745516</c:v>
                </c:pt>
                <c:pt idx="270">
                  <c:v>21.53906598546223</c:v>
                </c:pt>
                <c:pt idx="271">
                  <c:v>21.573021244215283</c:v>
                </c:pt>
                <c:pt idx="272">
                  <c:v>21.607456911016811</c:v>
                </c:pt>
                <c:pt idx="273">
                  <c:v>21.642372934164769</c:v>
                </c:pt>
                <c:pt idx="274">
                  <c:v>21.677769261243384</c:v>
                </c:pt>
                <c:pt idx="275">
                  <c:v>21.713645839123842</c:v>
                </c:pt>
                <c:pt idx="276">
                  <c:v>21.750002613964398</c:v>
                </c:pt>
                <c:pt idx="277">
                  <c:v>21.786839531210831</c:v>
                </c:pt>
                <c:pt idx="278">
                  <c:v>21.824156535596899</c:v>
                </c:pt>
                <c:pt idx="279">
                  <c:v>21.861953571144909</c:v>
                </c:pt>
                <c:pt idx="280">
                  <c:v>21.900230581165488</c:v>
                </c:pt>
                <c:pt idx="281">
                  <c:v>21.938987508259174</c:v>
                </c:pt>
                <c:pt idx="282">
                  <c:v>21.978224294315396</c:v>
                </c:pt>
                <c:pt idx="283">
                  <c:v>22.017940880514402</c:v>
                </c:pt>
                <c:pt idx="284">
                  <c:v>22.05813720732624</c:v>
                </c:pt>
                <c:pt idx="285">
                  <c:v>22.098813214512575</c:v>
                </c:pt>
                <c:pt idx="286">
                  <c:v>22.139968841126006</c:v>
                </c:pt>
                <c:pt idx="287">
                  <c:v>22.181604025511206</c:v>
                </c:pt>
                <c:pt idx="288">
                  <c:v>22.223718705305259</c:v>
                </c:pt>
                <c:pt idx="289">
                  <c:v>22.266312817437779</c:v>
                </c:pt>
                <c:pt idx="290">
                  <c:v>22.309386298131813</c:v>
                </c:pt>
                <c:pt idx="291">
                  <c:v>22.352939082904186</c:v>
                </c:pt>
                <c:pt idx="292">
                  <c:v>22.396971106565729</c:v>
                </c:pt>
                <c:pt idx="293">
                  <c:v>22.441482303222301</c:v>
                </c:pt>
                <c:pt idx="294">
                  <c:v>22.486472606274788</c:v>
                </c:pt>
                <c:pt idx="295">
                  <c:v>22.531941948419444</c:v>
                </c:pt>
                <c:pt idx="296">
                  <c:v>22.577890261649259</c:v>
                </c:pt>
                <c:pt idx="297">
                  <c:v>22.624317477253612</c:v>
                </c:pt>
                <c:pt idx="298">
                  <c:v>22.671223525819073</c:v>
                </c:pt>
                <c:pt idx="299">
                  <c:v>22.71860833723008</c:v>
                </c:pt>
                <c:pt idx="300">
                  <c:v>22.766471840669169</c:v>
                </c:pt>
                <c:pt idx="301">
                  <c:v>22.81481396461777</c:v>
                </c:pt>
                <c:pt idx="302">
                  <c:v>22.863634636856432</c:v>
                </c:pt>
                <c:pt idx="303">
                  <c:v>22.912933784465622</c:v>
                </c:pt>
                <c:pt idx="304">
                  <c:v>22.962711333826292</c:v>
                </c:pt>
                <c:pt idx="305">
                  <c:v>23.012967210620104</c:v>
                </c:pt>
                <c:pt idx="306">
                  <c:v>23.063701339830459</c:v>
                </c:pt>
                <c:pt idx="307">
                  <c:v>23.11491364574249</c:v>
                </c:pt>
                <c:pt idx="308">
                  <c:v>23.166604051944091</c:v>
                </c:pt>
                <c:pt idx="309">
                  <c:v>23.218772481326255</c:v>
                </c:pt>
                <c:pt idx="310">
                  <c:v>23.271418856083756</c:v>
                </c:pt>
                <c:pt idx="311">
                  <c:v>23.324543097715491</c:v>
                </c:pt>
                <c:pt idx="312">
                  <c:v>23.378145127025505</c:v>
                </c:pt>
                <c:pt idx="313">
                  <c:v>23.432224864123214</c:v>
                </c:pt>
                <c:pt idx="314">
                  <c:v>23.486782228423749</c:v>
                </c:pt>
                <c:pt idx="315">
                  <c:v>23.541817138649549</c:v>
                </c:pt>
                <c:pt idx="316">
                  <c:v>23.597329512829674</c:v>
                </c:pt>
                <c:pt idx="317">
                  <c:v>23.653319268301289</c:v>
                </c:pt>
                <c:pt idx="318">
                  <c:v>23.709786321710112</c:v>
                </c:pt>
                <c:pt idx="319">
                  <c:v>23.76673058901099</c:v>
                </c:pt>
                <c:pt idx="320">
                  <c:v>23.82415198546812</c:v>
                </c:pt>
                <c:pt idx="321">
                  <c:v>23.882050425656303</c:v>
                </c:pt>
                <c:pt idx="322">
                  <c:v>23.940425823461396</c:v>
                </c:pt>
                <c:pt idx="323">
                  <c:v>23.999278092080431</c:v>
                </c:pt>
                <c:pt idx="324">
                  <c:v>24.058607144022972</c:v>
                </c:pt>
                <c:pt idx="325">
                  <c:v>24.118412891111461</c:v>
                </c:pt>
                <c:pt idx="326">
                  <c:v>24.178695244481901</c:v>
                </c:pt>
                <c:pt idx="327">
                  <c:v>24.239454114584191</c:v>
                </c:pt>
                <c:pt idx="328">
                  <c:v>24.300689411183271</c:v>
                </c:pt>
                <c:pt idx="329">
                  <c:v>24.362401043359455</c:v>
                </c:pt>
                <c:pt idx="330">
                  <c:v>24.424588919509347</c:v>
                </c:pt>
                <c:pt idx="331">
                  <c:v>24.487252947346406</c:v>
                </c:pt>
                <c:pt idx="332">
                  <c:v>24.5503930339014</c:v>
                </c:pt>
                <c:pt idx="333">
                  <c:v>24.614009085523548</c:v>
                </c:pt>
                <c:pt idx="334">
                  <c:v>24.678101007880741</c:v>
                </c:pt>
                <c:pt idx="335">
                  <c:v>24.742668705960455</c:v>
                </c:pt>
                <c:pt idx="336">
                  <c:v>24.807712084070545</c:v>
                </c:pt>
                <c:pt idx="337">
                  <c:v>24.873231045839816</c:v>
                </c:pt>
                <c:pt idx="338">
                  <c:v>24.93922549421859</c:v>
                </c:pt>
                <c:pt idx="339">
                  <c:v>25.005695331479728</c:v>
                </c:pt>
                <c:pt idx="340">
                  <c:v>25.072640459219087</c:v>
                </c:pt>
                <c:pt idx="341">
                  <c:v>25.140060778356542</c:v>
                </c:pt>
                <c:pt idx="342">
                  <c:v>25.207956189136098</c:v>
                </c:pt>
                <c:pt idx="343">
                  <c:v>25.276326591127486</c:v>
                </c:pt>
                <c:pt idx="344">
                  <c:v>25.345171883226158</c:v>
                </c:pt>
                <c:pt idx="345">
                  <c:v>25.414491963654427</c:v>
                </c:pt>
                <c:pt idx="346">
                  <c:v>25.484286729961923</c:v>
                </c:pt>
                <c:pt idx="347">
                  <c:v>25.554556079026725</c:v>
                </c:pt>
                <c:pt idx="348">
                  <c:v>25.625299907055705</c:v>
                </c:pt>
                <c:pt idx="349">
                  <c:v>25.69651810958544</c:v>
                </c:pt>
                <c:pt idx="350">
                  <c:v>25.768210581483231</c:v>
                </c:pt>
                <c:pt idx="351">
                  <c:v>25.840377216947445</c:v>
                </c:pt>
                <c:pt idx="352">
                  <c:v>25.913017909508426</c:v>
                </c:pt>
                <c:pt idx="353">
                  <c:v>25.986132552029517</c:v>
                </c:pt>
                <c:pt idx="354">
                  <c:v>26.059721036707515</c:v>
                </c:pt>
                <c:pt idx="355">
                  <c:v>26.133783255073467</c:v>
                </c:pt>
                <c:pt idx="356">
                  <c:v>26.208319097993808</c:v>
                </c:pt>
                <c:pt idx="357">
                  <c:v>26.283328455670812</c:v>
                </c:pt>
                <c:pt idx="358">
                  <c:v>26.358811217643392</c:v>
                </c:pt>
                <c:pt idx="359">
                  <c:v>26.434767272788122</c:v>
                </c:pt>
                <c:pt idx="360">
                  <c:v>26.511196509319689</c:v>
                </c:pt>
                <c:pt idx="361">
                  <c:v>26.588098814792261</c:v>
                </c:pt>
                <c:pt idx="362">
                  <c:v>26.665474076099713</c:v>
                </c:pt>
                <c:pt idx="363">
                  <c:v>26.743322179476763</c:v>
                </c:pt>
                <c:pt idx="364">
                  <c:v>26.82164301049977</c:v>
                </c:pt>
                <c:pt idx="365">
                  <c:v>26.900436454087412</c:v>
                </c:pt>
                <c:pt idx="366">
                  <c:v>26.979702394501714</c:v>
                </c:pt>
                <c:pt idx="367">
                  <c:v>27.059440715348842</c:v>
                </c:pt>
                <c:pt idx="368">
                  <c:v>27.139651299579668</c:v>
                </c:pt>
                <c:pt idx="369">
                  <c:v>27.220334029491028</c:v>
                </c:pt>
                <c:pt idx="370">
                  <c:v>27.301488786726395</c:v>
                </c:pt>
                <c:pt idx="371">
                  <c:v>27.383115452276456</c:v>
                </c:pt>
                <c:pt idx="372">
                  <c:v>27.465213906480585</c:v>
                </c:pt>
                <c:pt idx="373">
                  <c:v>27.547784029027071</c:v>
                </c:pt>
                <c:pt idx="374">
                  <c:v>27.630825698954482</c:v>
                </c:pt>
                <c:pt idx="375">
                  <c:v>27.714338794651894</c:v>
                </c:pt>
                <c:pt idx="376">
                  <c:v>27.798323193860597</c:v>
                </c:pt>
                <c:pt idx="377">
                  <c:v>27.882778773674318</c:v>
                </c:pt>
                <c:pt idx="378">
                  <c:v>27.967705410540475</c:v>
                </c:pt>
                <c:pt idx="379">
                  <c:v>28.05310298026086</c:v>
                </c:pt>
                <c:pt idx="380">
                  <c:v>28.138971357992432</c:v>
                </c:pt>
                <c:pt idx="381">
                  <c:v>28.225310418248682</c:v>
                </c:pt>
                <c:pt idx="382">
                  <c:v>28.312120034899863</c:v>
                </c:pt>
                <c:pt idx="383">
                  <c:v>28.399400081174463</c:v>
                </c:pt>
                <c:pt idx="384">
                  <c:v>28.487150429659891</c:v>
                </c:pt>
                <c:pt idx="385">
                  <c:v>28.575370952303274</c:v>
                </c:pt>
                <c:pt idx="386">
                  <c:v>28.664061520412474</c:v>
                </c:pt>
                <c:pt idx="387">
                  <c:v>28.753222004657118</c:v>
                </c:pt>
                <c:pt idx="388">
                  <c:v>28.84285227506939</c:v>
                </c:pt>
                <c:pt idx="389">
                  <c:v>28.932952201044941</c:v>
                </c:pt>
                <c:pt idx="390">
                  <c:v>29.023521651343685</c:v>
                </c:pt>
                <c:pt idx="391">
                  <c:v>29.114560494091279</c:v>
                </c:pt>
                <c:pt idx="392">
                  <c:v>29.206068596779346</c:v>
                </c:pt>
                <c:pt idx="393">
                  <c:v>29.298045826266957</c:v>
                </c:pt>
                <c:pt idx="394">
                  <c:v>29.390492048781198</c:v>
                </c:pt>
                <c:pt idx="395">
                  <c:v>29.483407129918419</c:v>
                </c:pt>
                <c:pt idx="396">
                  <c:v>29.576790934645146</c:v>
                </c:pt>
                <c:pt idx="397">
                  <c:v>29.670643327298762</c:v>
                </c:pt>
                <c:pt idx="398">
                  <c:v>29.764964171588645</c:v>
                </c:pt>
                <c:pt idx="399">
                  <c:v>29.8597533305973</c:v>
                </c:pt>
                <c:pt idx="400">
                  <c:v>29.95501066678105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56E-F04B-9AE7-1012DD95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57936"/>
        <c:axId val="701131696"/>
      </c:scatterChart>
      <c:valAx>
        <c:axId val="70115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1696"/>
        <c:crosses val="autoZero"/>
        <c:crossBetween val="midCat"/>
      </c:valAx>
      <c:valAx>
        <c:axId val="701131696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5793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Calculation3!$E$10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68256193148661937"/>
          <c:y val="7.809108850642196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Calculation3!$S$8:$S$406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125-7D4D-8D1C-1C04393D5F37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Calculation3!$T$8:$T$406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C125-7D4D-8D1C-1C04393D5F37}"/>
            </c:ext>
          </c:extLst>
        </c:ser>
        <c:ser>
          <c:idx val="2"/>
          <c:order val="2"/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Calculation3!$U$8:$U$406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C125-7D4D-8D1C-1C04393D5F37}"/>
            </c:ext>
          </c:extLst>
        </c:ser>
        <c:ser>
          <c:idx val="3"/>
          <c:order val="3"/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Calculation3!$V$8:$V$406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C125-7D4D-8D1C-1C04393D5F37}"/>
            </c:ext>
          </c:extLst>
        </c:ser>
        <c:ser>
          <c:idx val="4"/>
          <c:order val="4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Calculation3!$W$8:$W$406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C125-7D4D-8D1C-1C04393D5F37}"/>
            </c:ext>
          </c:extLst>
        </c:ser>
        <c:ser>
          <c:idx val="5"/>
          <c:order val="5"/>
          <c:spPr>
            <a:ln w="19050" cap="rnd">
              <a:solidFill>
                <a:schemeClr val="bg1">
                  <a:lumMod val="6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Calculation3!$X$8:$X$406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C125-7D4D-8D1C-1C04393D5F37}"/>
            </c:ext>
          </c:extLst>
        </c:ser>
        <c:ser>
          <c:idx val="6"/>
          <c:order val="6"/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Calculation3!$Y$8:$Y$406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6-C125-7D4D-8D1C-1C04393D5F37}"/>
            </c:ext>
          </c:extLst>
        </c:ser>
        <c:ser>
          <c:idx val="7"/>
          <c:order val="7"/>
          <c:spPr>
            <a:ln w="19050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Calculation3!$Z$8:$Z$406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7-C125-7D4D-8D1C-1C04393D5F37}"/>
            </c:ext>
          </c:extLst>
        </c:ser>
        <c:ser>
          <c:idx val="8"/>
          <c:order val="8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Calculation3!$AA$8:$AA$406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8-C125-7D4D-8D1C-1C04393D5F37}"/>
            </c:ext>
          </c:extLst>
        </c:ser>
        <c:ser>
          <c:idx val="9"/>
          <c:order val="9"/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Calculation3!$R$6:$R$406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Calculation3!$AB$8:$AB$406</c:f>
              <c:numCache>
                <c:formatCode>General</c:formatCode>
                <c:ptCount val="3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Calculation3!#REF!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9-C125-7D4D-8D1C-1C04393D5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33664"/>
        <c:axId val="701133992"/>
      </c:scatterChart>
      <c:valAx>
        <c:axId val="70113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z</a:t>
                </a:r>
                <a:r>
                  <a:rPr lang="en-US" sz="1400" baseline="0"/>
                  <a:t> [m]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992"/>
        <c:crosses val="autoZero"/>
        <c:crossBetween val="midCat"/>
      </c:valAx>
      <c:valAx>
        <c:axId val="70113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effectLst/>
                  </a:rPr>
                  <a:t>r = Sqrt(x2+y2) [cm] </a:t>
                </a:r>
                <a:endParaRPr lang="en-US" sz="1400" b="0" i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6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9625167336004E-2"/>
          <c:y val="6.9364161849710976E-2"/>
          <c:w val="0.88120481927710848"/>
          <c:h val="0.78818419735105372"/>
        </c:manualLayout>
      </c:layout>
      <c:scatterChart>
        <c:scatterStyle val="smoothMarker"/>
        <c:varyColors val="0"/>
        <c:ser>
          <c:idx val="0"/>
          <c:order val="0"/>
          <c:tx>
            <c:v>thetaCM(Ex1)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Calculation3!$AF$6:$AF$409</c:f>
              <c:numCache>
                <c:formatCode>General</c:formatCode>
                <c:ptCount val="4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Calculation3!$AD$6:$AD$409</c:f>
              <c:numCache>
                <c:formatCode>General</c:formatCode>
                <c:ptCount val="404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E9-344E-8549-0E857E06FABC}"/>
            </c:ext>
          </c:extLst>
        </c:ser>
        <c:ser>
          <c:idx val="1"/>
          <c:order val="1"/>
          <c:tx>
            <c:v>thetaCM(Ex2)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Calculation3!$AI$6:$AI$409</c:f>
              <c:numCache>
                <c:formatCode>General</c:formatCode>
                <c:ptCount val="4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Calculation3!$AD$6:$AD$409</c:f>
              <c:numCache>
                <c:formatCode>General</c:formatCode>
                <c:ptCount val="404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E9-344E-8549-0E857E06FABC}"/>
            </c:ext>
          </c:extLst>
        </c:ser>
        <c:ser>
          <c:idx val="2"/>
          <c:order val="2"/>
          <c:tx>
            <c:v>thetaCM(Ex3)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Calculation3!$AK$6:$AK$409</c:f>
              <c:numCache>
                <c:formatCode>General</c:formatCode>
                <c:ptCount val="4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Calculation3!$AD$6:$AD$409</c:f>
              <c:numCache>
                <c:formatCode>General</c:formatCode>
                <c:ptCount val="404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E9-344E-8549-0E857E06FABC}"/>
            </c:ext>
          </c:extLst>
        </c:ser>
        <c:ser>
          <c:idx val="3"/>
          <c:order val="3"/>
          <c:tx>
            <c:v>thetaCM(Ex4)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Calculation3!$AM$6:$AM$408</c:f>
              <c:numCache>
                <c:formatCode>General</c:formatCode>
                <c:ptCount val="4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Calculation3!$AD$6:$AD$408</c:f>
              <c:numCache>
                <c:formatCode>General</c:formatCode>
                <c:ptCount val="403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E9-344E-8549-0E857E06FABC}"/>
            </c:ext>
          </c:extLst>
        </c:ser>
        <c:ser>
          <c:idx val="4"/>
          <c:order val="4"/>
          <c:tx>
            <c:v>thetaCM(Ex5)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Calculation3!$AO$6:$AO$408</c:f>
              <c:numCache>
                <c:formatCode>General</c:formatCode>
                <c:ptCount val="4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Calculation3!$AD$6:$AD$408</c:f>
              <c:numCache>
                <c:formatCode>General</c:formatCode>
                <c:ptCount val="403"/>
                <c:pt idx="0">
                  <c:v>1.2806628774925373</c:v>
                </c:pt>
                <c:pt idx="1">
                  <c:v>1.5906076377014924</c:v>
                </c:pt>
                <c:pt idx="2">
                  <c:v>1.9005523979104475</c:v>
                </c:pt>
                <c:pt idx="3">
                  <c:v>2.2104971581194026</c:v>
                </c:pt>
                <c:pt idx="4">
                  <c:v>2.5204419183283577</c:v>
                </c:pt>
                <c:pt idx="5">
                  <c:v>2.8303866785373129</c:v>
                </c:pt>
                <c:pt idx="6">
                  <c:v>3.140331438746268</c:v>
                </c:pt>
                <c:pt idx="7">
                  <c:v>3.4502761989552231</c:v>
                </c:pt>
                <c:pt idx="8">
                  <c:v>3.7602209591641782</c:v>
                </c:pt>
                <c:pt idx="9">
                  <c:v>4.0701657193731338</c:v>
                </c:pt>
                <c:pt idx="10">
                  <c:v>4.3801104795820889</c:v>
                </c:pt>
                <c:pt idx="11">
                  <c:v>4.690055239791044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23</c:v>
                </c:pt>
                <c:pt idx="31">
                  <c:v>24</c:v>
                </c:pt>
                <c:pt idx="32">
                  <c:v>25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29</c:v>
                </c:pt>
                <c:pt idx="37">
                  <c:v>30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43</c:v>
                </c:pt>
                <c:pt idx="51">
                  <c:v>44</c:v>
                </c:pt>
                <c:pt idx="52">
                  <c:v>45</c:v>
                </c:pt>
                <c:pt idx="53">
                  <c:v>46</c:v>
                </c:pt>
                <c:pt idx="54">
                  <c:v>47</c:v>
                </c:pt>
                <c:pt idx="55">
                  <c:v>48</c:v>
                </c:pt>
                <c:pt idx="56">
                  <c:v>49</c:v>
                </c:pt>
                <c:pt idx="57">
                  <c:v>50</c:v>
                </c:pt>
                <c:pt idx="58">
                  <c:v>51</c:v>
                </c:pt>
                <c:pt idx="59">
                  <c:v>52</c:v>
                </c:pt>
                <c:pt idx="60">
                  <c:v>53</c:v>
                </c:pt>
                <c:pt idx="61">
                  <c:v>54</c:v>
                </c:pt>
                <c:pt idx="62">
                  <c:v>55</c:v>
                </c:pt>
                <c:pt idx="63">
                  <c:v>56</c:v>
                </c:pt>
                <c:pt idx="64">
                  <c:v>57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61</c:v>
                </c:pt>
                <c:pt idx="69">
                  <c:v>62</c:v>
                </c:pt>
                <c:pt idx="70">
                  <c:v>63</c:v>
                </c:pt>
                <c:pt idx="71">
                  <c:v>64</c:v>
                </c:pt>
                <c:pt idx="72">
                  <c:v>65</c:v>
                </c:pt>
                <c:pt idx="73">
                  <c:v>66</c:v>
                </c:pt>
                <c:pt idx="74">
                  <c:v>67</c:v>
                </c:pt>
                <c:pt idx="75">
                  <c:v>68</c:v>
                </c:pt>
                <c:pt idx="76">
                  <c:v>69</c:v>
                </c:pt>
                <c:pt idx="77">
                  <c:v>70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77</c:v>
                </c:pt>
                <c:pt idx="85">
                  <c:v>78</c:v>
                </c:pt>
                <c:pt idx="86">
                  <c:v>79</c:v>
                </c:pt>
                <c:pt idx="87">
                  <c:v>80</c:v>
                </c:pt>
                <c:pt idx="88">
                  <c:v>81</c:v>
                </c:pt>
                <c:pt idx="89">
                  <c:v>82</c:v>
                </c:pt>
                <c:pt idx="90">
                  <c:v>83</c:v>
                </c:pt>
                <c:pt idx="91">
                  <c:v>84</c:v>
                </c:pt>
                <c:pt idx="92">
                  <c:v>85</c:v>
                </c:pt>
                <c:pt idx="93">
                  <c:v>86</c:v>
                </c:pt>
                <c:pt idx="94">
                  <c:v>87</c:v>
                </c:pt>
                <c:pt idx="95">
                  <c:v>88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92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96</c:v>
                </c:pt>
                <c:pt idx="104">
                  <c:v>97</c:v>
                </c:pt>
                <c:pt idx="105">
                  <c:v>98</c:v>
                </c:pt>
                <c:pt idx="106">
                  <c:v>99</c:v>
                </c:pt>
                <c:pt idx="107">
                  <c:v>100</c:v>
                </c:pt>
                <c:pt idx="108">
                  <c:v>101</c:v>
                </c:pt>
                <c:pt idx="109">
                  <c:v>102</c:v>
                </c:pt>
                <c:pt idx="110">
                  <c:v>103</c:v>
                </c:pt>
                <c:pt idx="111">
                  <c:v>104</c:v>
                </c:pt>
                <c:pt idx="112">
                  <c:v>105</c:v>
                </c:pt>
                <c:pt idx="113">
                  <c:v>106</c:v>
                </c:pt>
                <c:pt idx="114">
                  <c:v>107</c:v>
                </c:pt>
                <c:pt idx="115">
                  <c:v>108</c:v>
                </c:pt>
                <c:pt idx="116">
                  <c:v>109</c:v>
                </c:pt>
                <c:pt idx="117">
                  <c:v>110</c:v>
                </c:pt>
                <c:pt idx="118">
                  <c:v>111</c:v>
                </c:pt>
                <c:pt idx="119">
                  <c:v>112</c:v>
                </c:pt>
                <c:pt idx="120">
                  <c:v>113</c:v>
                </c:pt>
                <c:pt idx="121">
                  <c:v>114</c:v>
                </c:pt>
                <c:pt idx="122">
                  <c:v>115</c:v>
                </c:pt>
                <c:pt idx="123">
                  <c:v>116</c:v>
                </c:pt>
                <c:pt idx="124">
                  <c:v>117</c:v>
                </c:pt>
                <c:pt idx="125">
                  <c:v>118</c:v>
                </c:pt>
                <c:pt idx="126">
                  <c:v>119</c:v>
                </c:pt>
                <c:pt idx="127">
                  <c:v>120</c:v>
                </c:pt>
                <c:pt idx="128">
                  <c:v>121</c:v>
                </c:pt>
                <c:pt idx="129">
                  <c:v>122</c:v>
                </c:pt>
                <c:pt idx="130">
                  <c:v>123</c:v>
                </c:pt>
                <c:pt idx="131">
                  <c:v>124</c:v>
                </c:pt>
                <c:pt idx="132">
                  <c:v>125</c:v>
                </c:pt>
                <c:pt idx="133">
                  <c:v>126</c:v>
                </c:pt>
                <c:pt idx="134">
                  <c:v>127</c:v>
                </c:pt>
                <c:pt idx="135">
                  <c:v>128</c:v>
                </c:pt>
                <c:pt idx="136">
                  <c:v>129</c:v>
                </c:pt>
                <c:pt idx="137">
                  <c:v>130</c:v>
                </c:pt>
                <c:pt idx="138">
                  <c:v>131</c:v>
                </c:pt>
                <c:pt idx="139">
                  <c:v>132</c:v>
                </c:pt>
                <c:pt idx="140">
                  <c:v>133</c:v>
                </c:pt>
                <c:pt idx="141">
                  <c:v>134</c:v>
                </c:pt>
                <c:pt idx="142">
                  <c:v>135</c:v>
                </c:pt>
                <c:pt idx="143">
                  <c:v>136</c:v>
                </c:pt>
                <c:pt idx="144">
                  <c:v>137</c:v>
                </c:pt>
                <c:pt idx="145">
                  <c:v>138</c:v>
                </c:pt>
                <c:pt idx="146">
                  <c:v>139</c:v>
                </c:pt>
                <c:pt idx="147">
                  <c:v>140</c:v>
                </c:pt>
                <c:pt idx="148">
                  <c:v>141</c:v>
                </c:pt>
                <c:pt idx="149">
                  <c:v>142</c:v>
                </c:pt>
                <c:pt idx="150">
                  <c:v>143</c:v>
                </c:pt>
                <c:pt idx="151">
                  <c:v>144</c:v>
                </c:pt>
                <c:pt idx="152">
                  <c:v>145</c:v>
                </c:pt>
                <c:pt idx="153">
                  <c:v>146</c:v>
                </c:pt>
                <c:pt idx="154">
                  <c:v>147</c:v>
                </c:pt>
                <c:pt idx="155">
                  <c:v>148</c:v>
                </c:pt>
                <c:pt idx="156">
                  <c:v>149</c:v>
                </c:pt>
                <c:pt idx="157">
                  <c:v>150</c:v>
                </c:pt>
                <c:pt idx="158">
                  <c:v>151</c:v>
                </c:pt>
                <c:pt idx="159">
                  <c:v>152</c:v>
                </c:pt>
                <c:pt idx="160">
                  <c:v>153</c:v>
                </c:pt>
                <c:pt idx="161">
                  <c:v>154</c:v>
                </c:pt>
                <c:pt idx="162">
                  <c:v>155</c:v>
                </c:pt>
                <c:pt idx="163">
                  <c:v>156</c:v>
                </c:pt>
                <c:pt idx="164">
                  <c:v>157</c:v>
                </c:pt>
                <c:pt idx="165">
                  <c:v>158</c:v>
                </c:pt>
                <c:pt idx="166">
                  <c:v>159</c:v>
                </c:pt>
                <c:pt idx="167">
                  <c:v>160</c:v>
                </c:pt>
                <c:pt idx="168">
                  <c:v>161</c:v>
                </c:pt>
                <c:pt idx="169">
                  <c:v>162</c:v>
                </c:pt>
                <c:pt idx="170">
                  <c:v>163</c:v>
                </c:pt>
                <c:pt idx="171">
                  <c:v>164</c:v>
                </c:pt>
                <c:pt idx="172">
                  <c:v>165</c:v>
                </c:pt>
                <c:pt idx="173">
                  <c:v>166</c:v>
                </c:pt>
                <c:pt idx="174">
                  <c:v>167</c:v>
                </c:pt>
                <c:pt idx="175">
                  <c:v>168</c:v>
                </c:pt>
                <c:pt idx="176">
                  <c:v>169</c:v>
                </c:pt>
                <c:pt idx="177">
                  <c:v>170</c:v>
                </c:pt>
                <c:pt idx="178">
                  <c:v>171</c:v>
                </c:pt>
                <c:pt idx="179">
                  <c:v>172</c:v>
                </c:pt>
                <c:pt idx="180">
                  <c:v>173</c:v>
                </c:pt>
                <c:pt idx="181">
                  <c:v>174</c:v>
                </c:pt>
                <c:pt idx="182">
                  <c:v>175</c:v>
                </c:pt>
                <c:pt idx="183">
                  <c:v>176</c:v>
                </c:pt>
                <c:pt idx="184">
                  <c:v>177</c:v>
                </c:pt>
                <c:pt idx="185">
                  <c:v>178</c:v>
                </c:pt>
                <c:pt idx="186">
                  <c:v>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E9-344E-8549-0E857E06F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207519"/>
        <c:axId val="1794209151"/>
      </c:scatterChart>
      <c:valAx>
        <c:axId val="179420751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9151"/>
        <c:crosses val="autoZero"/>
        <c:crossBetween val="midCat"/>
        <c:majorUnit val="0.2"/>
      </c:valAx>
      <c:valAx>
        <c:axId val="1794209151"/>
        <c:scaling>
          <c:orientation val="minMax"/>
          <c:max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thetaCM</a:t>
                </a:r>
                <a:r>
                  <a:rPr lang="en-GB" sz="1400" baseline="0"/>
                  <a:t> [deg]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94207519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Calculation2!$E$10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16997375328083988"/>
          <c:y val="0.12266383555988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0.12202270574166395"/>
          <c:y val="7.0280112044817947E-2"/>
          <c:w val="0.84305290241086728"/>
          <c:h val="0.798492247292617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Calculation2!$AF$5</c:f>
              <c:strCache>
                <c:ptCount val="1"/>
                <c:pt idx="0">
                  <c:v>z(Ex1)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Calculation2!$AF$6:$AF$192</c:f>
              <c:numCache>
                <c:formatCode>General</c:formatCode>
                <c:ptCount val="187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  <c:pt idx="184">
                  <c:v>2.0786332721943239</c:v>
                </c:pt>
                <c:pt idx="185">
                  <c:v>1.8408045524625194</c:v>
                </c:pt>
                <c:pt idx="186">
                  <c:v>#N/A</c:v>
                </c:pt>
              </c:numCache>
            </c:numRef>
          </c:xVal>
          <c:yVal>
            <c:numRef>
              <c:f>Calculation2!$AE$6:$AE$192</c:f>
              <c:numCache>
                <c:formatCode>General</c:formatCode>
                <c:ptCount val="187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  <c:pt idx="184">
                  <c:v>45.319518853408368</c:v>
                </c:pt>
                <c:pt idx="185">
                  <c:v>45.336264450028821</c:v>
                </c:pt>
                <c:pt idx="186">
                  <c:v>45.346313848784618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8-4D19-AE5B-D8123048BFFD}"/>
            </c:ext>
          </c:extLst>
        </c:ser>
        <c:ser>
          <c:idx val="1"/>
          <c:order val="1"/>
          <c:tx>
            <c:strRef>
              <c:f>Calculation2!$AG$5</c:f>
              <c:strCache>
                <c:ptCount val="1"/>
                <c:pt idx="0">
                  <c:v>z0(Ex1)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Calculation2!$AG$6:$AG$192</c:f>
              <c:numCache>
                <c:formatCode>General</c:formatCode>
                <c:ptCount val="18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</c:numCache>
            </c:numRef>
          </c:xVal>
          <c:yVal>
            <c:numRef>
              <c:f>Calculation2!$AE$6:$AE$192</c:f>
              <c:numCache>
                <c:formatCode>General</c:formatCode>
                <c:ptCount val="187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  <c:pt idx="184">
                  <c:v>45.319518853408368</c:v>
                </c:pt>
                <c:pt idx="185">
                  <c:v>45.336264450028821</c:v>
                </c:pt>
                <c:pt idx="186">
                  <c:v>45.346313848784618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08-4D19-AE5B-D8123048BFFD}"/>
            </c:ext>
          </c:extLst>
        </c:ser>
        <c:ser>
          <c:idx val="2"/>
          <c:order val="2"/>
          <c:tx>
            <c:strRef>
              <c:f>Calculation2!$AI$5</c:f>
              <c:strCache>
                <c:ptCount val="1"/>
                <c:pt idx="0">
                  <c:v>z(Ex2)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Calculation2!$AI$6:$AI$189</c:f>
              <c:numCache>
                <c:formatCode>General</c:formatCode>
                <c:ptCount val="184"/>
                <c:pt idx="0">
                  <c:v>#N/A</c:v>
                </c:pt>
                <c:pt idx="1">
                  <c:v>-0.2550569039136123</c:v>
                </c:pt>
                <c:pt idx="2">
                  <c:v>-0.2798686645042347</c:v>
                </c:pt>
                <c:pt idx="3">
                  <c:v>-0.29506424986532193</c:v>
                </c:pt>
                <c:pt idx="4">
                  <c:v>-0.30567734624069315</c:v>
                </c:pt>
                <c:pt idx="5">
                  <c:v>-0.313574797188645</c:v>
                </c:pt>
                <c:pt idx="6">
                  <c:v>-0.31968087236419213</c:v>
                </c:pt>
                <c:pt idx="7">
                  <c:v>-0.3245232201742817</c:v>
                </c:pt>
                <c:pt idx="8">
                  <c:v>-0.32843078827482164</c:v>
                </c:pt>
                <c:pt idx="9">
                  <c:v>-0.33162155145963051</c:v>
                </c:pt>
                <c:pt idx="10">
                  <c:v>-0.33424665061314862</c:v>
                </c:pt>
                <c:pt idx="11">
                  <c:v>-0.33641465542634108</c:v>
                </c:pt>
                <c:pt idx="12">
                  <c:v>-0.33820581015665502</c:v>
                </c:pt>
                <c:pt idx="13">
                  <c:v>-0.34216812168710165</c:v>
                </c:pt>
                <c:pt idx="14">
                  <c:v>-0.3438774816770675</c:v>
                </c:pt>
                <c:pt idx="15">
                  <c:v>-0.34404143753533895</c:v>
                </c:pt>
                <c:pt idx="16">
                  <c:v>-0.34304335396561508</c:v>
                </c:pt>
                <c:pt idx="17">
                  <c:v>-0.34110995529511712</c:v>
                </c:pt>
                <c:pt idx="18">
                  <c:v>-0.33838442968394888</c:v>
                </c:pt>
                <c:pt idx="19">
                  <c:v>-0.33496201563243372</c:v>
                </c:pt>
                <c:pt idx="20">
                  <c:v>-0.33090881061153987</c:v>
                </c:pt>
                <c:pt idx="21">
                  <c:v>-0.32627237447022817</c:v>
                </c:pt>
                <c:pt idx="22">
                  <c:v>-0.32108802707033368</c:v>
                </c:pt>
                <c:pt idx="23">
                  <c:v>-0.31538275341600297</c:v>
                </c:pt>
                <c:pt idx="24">
                  <c:v>-0.30917771473760564</c:v>
                </c:pt>
                <c:pt idx="25">
                  <c:v>-0.30248991404622488</c:v>
                </c:pt>
                <c:pt idx="26">
                  <c:v>-0.29533333089692421</c:v>
                </c:pt>
                <c:pt idx="27">
                  <c:v>-0.28771971284143855</c:v>
                </c:pt>
                <c:pt idx="28">
                  <c:v>-0.279659138940618</c:v>
                </c:pt>
                <c:pt idx="29">
                  <c:v>-0.27116042839080229</c:v>
                </c:pt>
                <c:pt idx="30">
                  <c:v>-0.26223144170950352</c:v>
                </c:pt>
                <c:pt idx="31">
                  <c:v>-0.25287930599849767</c:v>
                </c:pt>
                <c:pt idx="32">
                  <c:v>-0.24311058565142737</c:v>
                </c:pt>
                <c:pt idx="33">
                  <c:v>-0.23293141325966488</c:v>
                </c:pt>
                <c:pt idx="34">
                  <c:v>-0.22234759107497185</c:v>
                </c:pt>
                <c:pt idx="35">
                  <c:v>-0.21136467041313528</c:v>
                </c:pt>
                <c:pt idx="36">
                  <c:v>-0.19998801433636199</c:v>
                </c:pt>
                <c:pt idx="37">
                  <c:v>-0.1882228475227587</c:v>
                </c:pt>
                <c:pt idx="38">
                  <c:v>-0.17607429621866436</c:v>
                </c:pt>
                <c:pt idx="39">
                  <c:v>-0.16354742044304815</c:v>
                </c:pt>
                <c:pt idx="40">
                  <c:v>-0.15064724008556196</c:v>
                </c:pt>
                <c:pt idx="41">
                  <c:v>-0.13737875615241341</c:v>
                </c:pt>
                <c:pt idx="42">
                  <c:v>-0.12374696812676982</c:v>
                </c:pt>
                <c:pt idx="43">
                  <c:v>-0.10975688819505165</c:v>
                </c:pt>
                <c:pt idx="44">
                  <c:v>-9.5413552927671397E-2</c:v>
                </c:pt>
                <c:pt idx="45">
                  <c:v>-8.0722032878645614E-2</c:v>
                </c:pt>
                <c:pt idx="46">
                  <c:v>-6.5687440473103625E-2</c:v>
                </c:pt>
                <c:pt idx="47">
                  <c:v>-5.0314936477844054E-2</c:v>
                </c:pt>
                <c:pt idx="48">
                  <c:v>-3.4609735292462168E-2</c:v>
                </c:pt>
                <c:pt idx="49">
                  <c:v>-1.8577109253343931E-2</c:v>
                </c:pt>
                <c:pt idx="50">
                  <c:v>-2.2223921070679544E-3</c:v>
                </c:pt>
                <c:pt idx="51">
                  <c:v>1.4449018218663831E-2</c:v>
                </c:pt>
                <c:pt idx="52">
                  <c:v>3.143165744115483E-2</c:v>
                </c:pt>
                <c:pt idx="53">
                  <c:v>4.8719993258765672E-2</c:v>
                </c:pt>
                <c:pt idx="54">
                  <c:v>6.6308424124503079E-2</c:v>
                </c:pt>
                <c:pt idx="55">
                  <c:v>8.4191278396745201E-2</c:v>
                </c:pt>
                <c:pt idx="56">
                  <c:v>0.10236281381648307</c:v>
                </c:pt>
                <c:pt idx="57">
                  <c:v>0.12081721726846303</c:v>
                </c:pt>
                <c:pt idx="58">
                  <c:v>0.13954860479021419</c:v>
                </c:pt>
                <c:pt idx="59">
                  <c:v>0.1585510217983899</c:v>
                </c:pt>
                <c:pt idx="60">
                  <c:v>0.1778184435063748</c:v>
                </c:pt>
                <c:pt idx="61">
                  <c:v>0.19734477551087146</c:v>
                </c:pt>
                <c:pt idx="62">
                  <c:v>0.21712385452832167</c:v>
                </c:pt>
                <c:pt idx="63">
                  <c:v>0.2371494492646618</c:v>
                </c:pt>
                <c:pt idx="64">
                  <c:v>0.25741526140411913</c:v>
                </c:pt>
                <c:pt idx="65">
                  <c:v>0.2779149267046383</c:v>
                </c:pt>
                <c:pt idx="66">
                  <c:v>0.29864201618909397</c:v>
                </c:pt>
                <c:pt idx="67">
                  <c:v>0.31959003742281111</c:v>
                </c:pt>
                <c:pt idx="68">
                  <c:v>0.34075243586902915</c:v>
                </c:pt>
                <c:pt idx="69">
                  <c:v>0.36212259631494786</c:v>
                </c:pt>
                <c:pt idx="70">
                  <c:v>0.38369384436180154</c:v>
                </c:pt>
                <c:pt idx="71">
                  <c:v>0.40545944797313666</c:v>
                </c:pt>
                <c:pt idx="72">
                  <c:v>0.42741261907607087</c:v>
                </c:pt>
                <c:pt idx="73">
                  <c:v>0.44954651521083899</c:v>
                </c:pt>
                <c:pt idx="74">
                  <c:v>0.47185424122438335</c:v>
                </c:pt>
                <c:pt idx="75">
                  <c:v>0.49432885100413554</c:v>
                </c:pt>
                <c:pt idx="76">
                  <c:v>0.51696334924846443</c:v>
                </c:pt>
                <c:pt idx="77">
                  <c:v>0.53975069327057146</c:v>
                </c:pt>
                <c:pt idx="78">
                  <c:v>0.56268379483283792</c:v>
                </c:pt>
                <c:pt idx="79">
                  <c:v>0.58575552200886594</c:v>
                </c:pt>
                <c:pt idx="80">
                  <c:v>0.60895870107062477</c:v>
                </c:pt>
                <c:pt idx="81">
                  <c:v>0.63228611839827564</c:v>
                </c:pt>
                <c:pt idx="82">
                  <c:v>0.65573052241038232</c:v>
                </c:pt>
                <c:pt idx="83">
                  <c:v>0.67928462551232649</c:v>
                </c:pt>
                <c:pt idx="84">
                  <c:v>0.70294110606084836</c:v>
                </c:pt>
                <c:pt idx="85">
                  <c:v>0.72669261034269528</c:v>
                </c:pt>
                <c:pt idx="86">
                  <c:v>0.75053175456545362</c:v>
                </c:pt>
                <c:pt idx="87">
                  <c:v>0.77445112685865602</c:v>
                </c:pt>
                <c:pt idx="88">
                  <c:v>0.79844328928332253</c:v>
                </c:pt>
                <c:pt idx="89">
                  <c:v>0.82250077984810521</c:v>
                </c:pt>
                <c:pt idx="90">
                  <c:v>0.84661611453022867</c:v>
                </c:pt>
                <c:pt idx="91">
                  <c:v>0.87078178929941652</c:v>
                </c:pt>
                <c:pt idx="92">
                  <c:v>0.89499028214300491</c:v>
                </c:pt>
                <c:pt idx="93">
                  <c:v>0.91923405509041156</c:v>
                </c:pt>
                <c:pt idx="94">
                  <c:v>0.94350555623511811</c:v>
                </c:pt>
                <c:pt idx="95">
                  <c:v>0.96779722175228644</c:v>
                </c:pt>
                <c:pt idx="96">
                  <c:v>0.99210147791008307</c:v>
                </c:pt>
                <c:pt idx="97">
                  <c:v>1.0164107430727372</c:v>
                </c:pt>
                <c:pt idx="98">
                  <c:v>1.04071742969329</c:v>
                </c:pt>
                <c:pt idx="99">
                  <c:v>1.0650139462939145</c:v>
                </c:pt>
                <c:pt idx="100">
                  <c:v>1.0892926994316057</c:v>
                </c:pt>
                <c:pt idx="101">
                  <c:v>1.113546095646925</c:v>
                </c:pt>
                <c:pt idx="102">
                  <c:v>1.1377665433933843</c:v>
                </c:pt>
                <c:pt idx="103">
                  <c:v>1.1619464549449108</c:v>
                </c:pt>
                <c:pt idx="104">
                  <c:v>1.1860782482786869</c:v>
                </c:pt>
                <c:pt idx="105">
                  <c:v>1.2101543489304956</c:v>
                </c:pt>
                <c:pt idx="106">
                  <c:v>1.2341671918195156</c:v>
                </c:pt>
                <c:pt idx="107">
                  <c:v>1.2581092230392872</c:v>
                </c:pt>
                <c:pt idx="108">
                  <c:v>1.2819729016113455</c:v>
                </c:pt>
                <c:pt idx="109">
                  <c:v>1.3057507011977305</c:v>
                </c:pt>
                <c:pt idx="110">
                  <c:v>1.3294351117683154</c:v>
                </c:pt>
                <c:pt idx="111">
                  <c:v>1.3530186412185088</c:v>
                </c:pt>
                <c:pt idx="112">
                  <c:v>1.3764938169325547</c:v>
                </c:pt>
                <c:pt idx="113">
                  <c:v>1.3998531872871918</c:v>
                </c:pt>
                <c:pt idx="114">
                  <c:v>1.4230893230899688</c:v>
                </c:pt>
                <c:pt idx="115">
                  <c:v>1.4461948189459526</c:v>
                </c:pt>
                <c:pt idx="116">
                  <c:v>1.4691622945459775</c:v>
                </c:pt>
                <c:pt idx="117">
                  <c:v>1.4919843958688579</c:v>
                </c:pt>
                <c:pt idx="118">
                  <c:v>1.5146537962892235</c:v>
                </c:pt>
                <c:pt idx="119">
                  <c:v>1.5371631975817388</c:v>
                </c:pt>
                <c:pt idx="120">
                  <c:v>1.5595053308114435</c:v>
                </c:pt>
                <c:pt idx="121">
                  <c:v>1.5816729570988215</c:v>
                </c:pt>
                <c:pt idx="122">
                  <c:v>1.6036588682468733</c:v>
                </c:pt>
                <c:pt idx="123">
                  <c:v>1.625455887215973</c:v>
                </c:pt>
                <c:pt idx="124">
                  <c:v>1.6470568684305911</c:v>
                </c:pt>
                <c:pt idx="125">
                  <c:v>1.6684546978999808</c:v>
                </c:pt>
                <c:pt idx="126">
                  <c:v>1.6896422931326818</c:v>
                </c:pt>
                <c:pt idx="127">
                  <c:v>1.7106126028220987</c:v>
                </c:pt>
                <c:pt idx="128">
                  <c:v>1.7313586062774315</c:v>
                </c:pt>
                <c:pt idx="129">
                  <c:v>1.751873312570742</c:v>
                </c:pt>
                <c:pt idx="130">
                  <c:v>1.7721497593669973</c:v>
                </c:pt>
                <c:pt idx="131">
                  <c:v>1.7921810113992076</c:v>
                </c:pt>
                <c:pt idx="132">
                  <c:v>1.8119601585454286</c:v>
                </c:pt>
                <c:pt idx="133">
                  <c:v>1.8314803134580404</c:v>
                </c:pt>
                <c:pt idx="134">
                  <c:v>1.8507346086883325</c:v>
                </c:pt>
                <c:pt idx="135">
                  <c:v>1.8697161932407624</c:v>
                </c:pt>
                <c:pt idx="136">
                  <c:v>1.8884182284810258</c:v>
                </c:pt>
                <c:pt idx="137">
                  <c:v>1.9068338833100416</c:v>
                </c:pt>
                <c:pt idx="138">
                  <c:v>1.9249563285016746</c:v>
                </c:pt>
                <c:pt idx="139">
                  <c:v>1.9427787300850865</c:v>
                </c:pt>
                <c:pt idx="140">
                  <c:v>1.9602942416323847</c:v>
                </c:pt>
                <c:pt idx="141">
                  <c:v>1.9774959952880879</c:v>
                </c:pt>
                <c:pt idx="142">
                  <c:v>1.9943770913479275</c:v>
                </c:pt>
                <c:pt idx="143">
                  <c:v>2.0109305861595481</c:v>
                </c:pt>
                <c:pt idx="144">
                  <c:v>2.0271494780753998</c:v>
                </c:pt>
                <c:pt idx="145">
                  <c:v>2.0430266911367583</c:v>
                </c:pt>
                <c:pt idx="146">
                  <c:v>2.0585550561051456</c:v>
                </c:pt>
                <c:pt idx="147">
                  <c:v>2.073727288380665</c:v>
                </c:pt>
                <c:pt idx="148">
                  <c:v>2.0885359622522115</c:v>
                </c:pt>
                <c:pt idx="149">
                  <c:v>2.102973480807516</c:v>
                </c:pt>
                <c:pt idx="150">
                  <c:v>2.1170320406855114</c:v>
                </c:pt>
                <c:pt idx="151">
                  <c:v>2.130703590671486</c:v>
                </c:pt>
                <c:pt idx="152">
                  <c:v>2.1439797829066021</c:v>
                </c:pt>
                <c:pt idx="153">
                  <c:v>2.1568519151936738</c:v>
                </c:pt>
                <c:pt idx="154">
                  <c:v>2.1693108625121797</c:v>
                </c:pt>
                <c:pt idx="155">
                  <c:v>2.1813469953824813</c:v>
                </c:pt>
                <c:pt idx="156">
                  <c:v>2.192950082108406</c:v>
                </c:pt>
                <c:pt idx="157">
                  <c:v>2.2041091711326484</c:v>
                </c:pt>
                <c:pt idx="158">
                  <c:v>2.2148124486971659</c:v>
                </c:pt>
                <c:pt idx="159">
                  <c:v>2.2250470656220362</c:v>
                </c:pt>
                <c:pt idx="160">
                  <c:v>2.234798925175987</c:v>
                </c:pt>
                <c:pt idx="161">
                  <c:v>2.2440524215315079</c:v>
                </c:pt>
                <c:pt idx="162">
                  <c:v>2.2527901149197169</c:v>
                </c:pt>
                <c:pt idx="163">
                  <c:v>2.2609923249488224</c:v>
                </c:pt>
                <c:pt idx="164">
                  <c:v>2.2686366170678034</c:v>
                </c:pt>
                <c:pt idx="165">
                  <c:v>2.2756971480057908</c:v>
                </c:pt>
                <c:pt idx="166">
                  <c:v>2.2821438229170292</c:v>
                </c:pt>
                <c:pt idx="167">
                  <c:v>2.2879411979199817</c:v>
                </c:pt>
                <c:pt idx="168">
                  <c:v>2.2930470335819404</c:v>
                </c:pt>
                <c:pt idx="169">
                  <c:v>2.2974103625630042</c:v>
                </c:pt>
                <c:pt idx="170">
                  <c:v>2.3009688696486883</c:v>
                </c:pt>
                <c:pt idx="171">
                  <c:v>2.3036452804368404</c:v>
                </c:pt>
                <c:pt idx="172">
                  <c:v>2.3053422910017169</c:v>
                </c:pt>
                <c:pt idx="173">
                  <c:v>2.3059352999571758</c:v>
                </c:pt>
                <c:pt idx="174">
                  <c:v>2.3052617427020774</c:v>
                </c:pt>
                <c:pt idx="175">
                  <c:v>2.3031050129461894</c:v>
                </c:pt>
                <c:pt idx="176">
                  <c:v>2.2991694599975281</c:v>
                </c:pt>
                <c:pt idx="177">
                  <c:v>2.293040069796445</c:v>
                </c:pt>
                <c:pt idx="178">
                  <c:v>2.2841145811497974</c:v>
                </c:pt>
                <c:pt idx="179">
                  <c:v>2.2714830731300406</c:v>
                </c:pt>
                <c:pt idx="180">
                  <c:v>2.253700141649106</c:v>
                </c:pt>
                <c:pt idx="181">
                  <c:v>2.2283168878151232</c:v>
                </c:pt>
                <c:pt idx="182">
                  <c:v>2.190808305181922</c:v>
                </c:pt>
                <c:pt idx="183">
                  <c:v>2.1317024167744378</c:v>
                </c:pt>
              </c:numCache>
            </c:numRef>
          </c:xVal>
          <c:yVal>
            <c:numRef>
              <c:f>Calculation2!$AH$6:$AH$189</c:f>
              <c:numCache>
                <c:formatCode>General</c:formatCode>
                <c:ptCount val="184"/>
                <c:pt idx="0">
                  <c:v>1.0983395112391392</c:v>
                </c:pt>
                <c:pt idx="1">
                  <c:v>1.1013993808659528</c:v>
                </c:pt>
                <c:pt idx="2">
                  <c:v>1.1050304083849767</c:v>
                </c:pt>
                <c:pt idx="3">
                  <c:v>1.1092324964680351</c:v>
                </c:pt>
                <c:pt idx="4">
                  <c:v>1.1140055324799114</c:v>
                </c:pt>
                <c:pt idx="5">
                  <c:v>1.1193493884813712</c:v>
                </c:pt>
                <c:pt idx="6">
                  <c:v>1.1252639212325803</c:v>
                </c:pt>
                <c:pt idx="7">
                  <c:v>1.1317489721969665</c:v>
                </c:pt>
                <c:pt idx="8">
                  <c:v>1.1388043675454362</c:v>
                </c:pt>
                <c:pt idx="9">
                  <c:v>1.1464299181610755</c:v>
                </c:pt>
                <c:pt idx="10">
                  <c:v>1.1546254196441765</c:v>
                </c:pt>
                <c:pt idx="11">
                  <c:v>1.163390652317748</c:v>
                </c:pt>
                <c:pt idx="12">
                  <c:v>1.1727253812333878</c:v>
                </c:pt>
                <c:pt idx="13">
                  <c:v>1.2083862127091578</c:v>
                </c:pt>
                <c:pt idx="14">
                  <c:v>1.2505051446653823</c:v>
                </c:pt>
                <c:pt idx="15">
                  <c:v>1.2990693472673769</c:v>
                </c:pt>
                <c:pt idx="16">
                  <c:v>1.3540640273885778</c:v>
                </c:pt>
                <c:pt idx="17">
                  <c:v>1.4154724331166761</c:v>
                </c:pt>
                <c:pt idx="18">
                  <c:v>1.4832758588564054</c:v>
                </c:pt>
                <c:pt idx="19">
                  <c:v>1.5574536510274584</c:v>
                </c:pt>
                <c:pt idx="20">
                  <c:v>1.6379832143557707</c:v>
                </c:pt>
                <c:pt idx="21">
                  <c:v>1.7248400187562396</c:v>
                </c:pt>
                <c:pt idx="22">
                  <c:v>1.8179976068048447</c:v>
                </c:pt>
                <c:pt idx="23">
                  <c:v>1.9174276017978258</c:v>
                </c:pt>
                <c:pt idx="24">
                  <c:v>2.0230997163955138</c:v>
                </c:pt>
                <c:pt idx="25">
                  <c:v>2.134981761848131</c:v>
                </c:pt>
                <c:pt idx="26">
                  <c:v>2.2530396578008052</c:v>
                </c:pt>
                <c:pt idx="27">
                  <c:v>2.3772374426747795</c:v>
                </c:pt>
                <c:pt idx="28">
                  <c:v>2.5075372846216482</c:v>
                </c:pt>
                <c:pt idx="29">
                  <c:v>2.6438994930473108</c:v>
                </c:pt>
                <c:pt idx="30">
                  <c:v>2.7862825307021133</c:v>
                </c:pt>
                <c:pt idx="31">
                  <c:v>2.9346430263334895</c:v>
                </c:pt>
                <c:pt idx="32">
                  <c:v>3.0889357878972667</c:v>
                </c:pt>
                <c:pt idx="33">
                  <c:v>3.2491138163236108</c:v>
                </c:pt>
                <c:pt idx="34">
                  <c:v>3.4151283198333786</c:v>
                </c:pt>
                <c:pt idx="35">
                  <c:v>3.5869287288005829</c:v>
                </c:pt>
                <c:pt idx="36">
                  <c:v>3.7644627111563906</c:v>
                </c:pt>
                <c:pt idx="37">
                  <c:v>3.9476761883299538</c:v>
                </c:pt>
                <c:pt idx="38">
                  <c:v>4.1365133517213089</c:v>
                </c:pt>
                <c:pt idx="39">
                  <c:v>4.3309166797011756</c:v>
                </c:pt>
                <c:pt idx="40">
                  <c:v>4.5308269551326177</c:v>
                </c:pt>
                <c:pt idx="41">
                  <c:v>4.7361832834091757</c:v>
                </c:pt>
                <c:pt idx="42">
                  <c:v>4.9469231110039189</c:v>
                </c:pt>
                <c:pt idx="43">
                  <c:v>5.162982244523878</c:v>
                </c:pt>
                <c:pt idx="44">
                  <c:v>5.3842948702639752</c:v>
                </c:pt>
                <c:pt idx="45">
                  <c:v>5.610793574254501</c:v>
                </c:pt>
                <c:pt idx="46">
                  <c:v>5.8424093627960829</c:v>
                </c:pt>
                <c:pt idx="47">
                  <c:v>6.0790716834758207</c:v>
                </c:pt>
                <c:pt idx="48">
                  <c:v>6.3207084466582231</c:v>
                </c:pt>
                <c:pt idx="49">
                  <c:v>6.5672460474444545</c:v>
                </c:pt>
                <c:pt idx="50">
                  <c:v>6.818609388093039</c:v>
                </c:pt>
                <c:pt idx="51">
                  <c:v>7.0747219008954101</c:v>
                </c:pt>
                <c:pt idx="52">
                  <c:v>7.3355055714991479</c:v>
                </c:pt>
                <c:pt idx="53">
                  <c:v>7.6008809626719191</c:v>
                </c:pt>
                <c:pt idx="54">
                  <c:v>7.870767238498825</c:v>
                </c:pt>
                <c:pt idx="55">
                  <c:v>8.1450821890057963</c:v>
                </c:pt>
                <c:pt idx="56">
                  <c:v>8.4237422552015655</c:v>
                </c:pt>
                <c:pt idx="57">
                  <c:v>8.7066625545305261</c:v>
                </c:pt>
                <c:pt idx="58">
                  <c:v>8.993756906728791</c:v>
                </c:pt>
                <c:pt idx="59">
                  <c:v>9.2849378600755408</c:v>
                </c:pt>
                <c:pt idx="60">
                  <c:v>9.5801167180316433</c:v>
                </c:pt>
                <c:pt idx="61">
                  <c:v>9.8792035662575159</c:v>
                </c:pt>
                <c:pt idx="62">
                  <c:v>10.182107300001856</c:v>
                </c:pt>
                <c:pt idx="63">
                  <c:v>10.488735651853084</c:v>
                </c:pt>
                <c:pt idx="64">
                  <c:v>10.798995219844837</c:v>
                </c:pt>
                <c:pt idx="65">
                  <c:v>11.112791495907166</c:v>
                </c:pt>
                <c:pt idx="66">
                  <c:v>11.430028894654555</c:v>
                </c:pt>
                <c:pt idx="67">
                  <c:v>11.750610782502212</c:v>
                </c:pt>
                <c:pt idx="68">
                  <c:v>12.074439507101545</c:v>
                </c:pt>
                <c:pt idx="69">
                  <c:v>12.401416427086044</c:v>
                </c:pt>
                <c:pt idx="70">
                  <c:v>12.731441942118384</c:v>
                </c:pt>
                <c:pt idx="71">
                  <c:v>13.064415523229655</c:v>
                </c:pt>
                <c:pt idx="72">
                  <c:v>13.400235743441469</c:v>
                </c:pt>
                <c:pt idx="73">
                  <c:v>13.738800308661579</c:v>
                </c:pt>
                <c:pt idx="74">
                  <c:v>14.080006088843671</c:v>
                </c:pt>
                <c:pt idx="75">
                  <c:v>14.423749149401779</c:v>
                </c:pt>
                <c:pt idx="76">
                  <c:v>14.769924782869724</c:v>
                </c:pt>
                <c:pt idx="77">
                  <c:v>15.118427540796088</c:v>
                </c:pt>
                <c:pt idx="78">
                  <c:v>15.469151265864777</c:v>
                </c:pt>
                <c:pt idx="79">
                  <c:v>15.821989124231603</c:v>
                </c:pt>
                <c:pt idx="80">
                  <c:v>16.176833638066885</c:v>
                </c:pt>
                <c:pt idx="81">
                  <c:v>16.53357671829426</c:v>
                </c:pt>
                <c:pt idx="82">
                  <c:v>16.892109697515636</c:v>
                </c:pt>
                <c:pt idx="83">
                  <c:v>17.252323363112353</c:v>
                </c:pt>
                <c:pt idx="84">
                  <c:v>17.614107990512416</c:v>
                </c:pt>
                <c:pt idx="85">
                  <c:v>17.977353376613614</c:v>
                </c:pt>
                <c:pt idx="86">
                  <c:v>18.341948873352514</c:v>
                </c:pt>
                <c:pt idx="87">
                  <c:v>18.707783421408898</c:v>
                </c:pt>
                <c:pt idx="88">
                  <c:v>19.074745584035501</c:v>
                </c:pt>
                <c:pt idx="89">
                  <c:v>19.442723581002742</c:v>
                </c:pt>
                <c:pt idx="90">
                  <c:v>19.811605322648077</c:v>
                </c:pt>
                <c:pt idx="91">
                  <c:v>20.181278444019551</c:v>
                </c:pt>
                <c:pt idx="92">
                  <c:v>20.551630339103291</c:v>
                </c:pt>
                <c:pt idx="93">
                  <c:v>20.922548195124371</c:v>
                </c:pt>
                <c:pt idx="94">
                  <c:v>21.293919026910693</c:v>
                </c:pt>
                <c:pt idx="95">
                  <c:v>21.665629711309347</c:v>
                </c:pt>
                <c:pt idx="96">
                  <c:v>22.037567021645021</c:v>
                </c:pt>
                <c:pt idx="97">
                  <c:v>22.409617662209939</c:v>
                </c:pt>
                <c:pt idx="98">
                  <c:v>22.781668302774857</c:v>
                </c:pt>
                <c:pt idx="99">
                  <c:v>23.153605613110525</c:v>
                </c:pt>
                <c:pt idx="100">
                  <c:v>23.525316297509175</c:v>
                </c:pt>
                <c:pt idx="101">
                  <c:v>23.896687129295504</c:v>
                </c:pt>
                <c:pt idx="102">
                  <c:v>24.267604985316591</c:v>
                </c:pt>
                <c:pt idx="103">
                  <c:v>24.637956880400324</c:v>
                </c:pt>
                <c:pt idx="104">
                  <c:v>25.007630001771798</c:v>
                </c:pt>
                <c:pt idx="105">
                  <c:v>25.376511743417129</c:v>
                </c:pt>
                <c:pt idx="106">
                  <c:v>25.744489740384381</c:v>
                </c:pt>
                <c:pt idx="107">
                  <c:v>26.111451903010977</c:v>
                </c:pt>
                <c:pt idx="108">
                  <c:v>26.477286451067361</c:v>
                </c:pt>
                <c:pt idx="109">
                  <c:v>26.841881947806257</c:v>
                </c:pt>
                <c:pt idx="110">
                  <c:v>27.205127333907463</c:v>
                </c:pt>
                <c:pt idx="111">
                  <c:v>27.566911961307525</c:v>
                </c:pt>
                <c:pt idx="112">
                  <c:v>27.927125626904246</c:v>
                </c:pt>
                <c:pt idx="113">
                  <c:v>28.285658606125615</c:v>
                </c:pt>
                <c:pt idx="114">
                  <c:v>28.64240168635299</c:v>
                </c:pt>
                <c:pt idx="115">
                  <c:v>28.997246200188272</c:v>
                </c:pt>
                <c:pt idx="116">
                  <c:v>29.350084058555094</c:v>
                </c:pt>
                <c:pt idx="117">
                  <c:v>29.700807783623787</c:v>
                </c:pt>
                <c:pt idx="118">
                  <c:v>30.049310541550152</c:v>
                </c:pt>
                <c:pt idx="119">
                  <c:v>30.395486175018103</c:v>
                </c:pt>
                <c:pt idx="120">
                  <c:v>30.7392292355762</c:v>
                </c:pt>
                <c:pt idx="121">
                  <c:v>31.080435015758297</c:v>
                </c:pt>
                <c:pt idx="122">
                  <c:v>31.418999580978408</c:v>
                </c:pt>
                <c:pt idx="123">
                  <c:v>31.754819801190223</c:v>
                </c:pt>
                <c:pt idx="124">
                  <c:v>32.087793382301491</c:v>
                </c:pt>
                <c:pt idx="125">
                  <c:v>32.417818897333831</c:v>
                </c:pt>
                <c:pt idx="126">
                  <c:v>32.744795817318334</c:v>
                </c:pt>
                <c:pt idx="127">
                  <c:v>33.068624541917657</c:v>
                </c:pt>
                <c:pt idx="128">
                  <c:v>33.389206429765323</c:v>
                </c:pt>
                <c:pt idx="129">
                  <c:v>33.706443828512711</c:v>
                </c:pt>
                <c:pt idx="130">
                  <c:v>34.020240104575038</c:v>
                </c:pt>
                <c:pt idx="131">
                  <c:v>34.330499672566795</c:v>
                </c:pt>
                <c:pt idx="132">
                  <c:v>34.637128024418018</c:v>
                </c:pt>
                <c:pt idx="133">
                  <c:v>34.940031758162363</c:v>
                </c:pt>
                <c:pt idx="134">
                  <c:v>35.239118606388232</c:v>
                </c:pt>
                <c:pt idx="135">
                  <c:v>35.534297464344334</c:v>
                </c:pt>
                <c:pt idx="136">
                  <c:v>35.82547841769108</c:v>
                </c:pt>
                <c:pt idx="137">
                  <c:v>36.112572769889354</c:v>
                </c:pt>
                <c:pt idx="138">
                  <c:v>36.395493069218318</c:v>
                </c:pt>
                <c:pt idx="139">
                  <c:v>36.67415313541408</c:v>
                </c:pt>
                <c:pt idx="140">
                  <c:v>36.94846808592105</c:v>
                </c:pt>
                <c:pt idx="141">
                  <c:v>37.218354361747956</c:v>
                </c:pt>
                <c:pt idx="142">
                  <c:v>37.483729752920731</c:v>
                </c:pt>
                <c:pt idx="143">
                  <c:v>37.744513423524467</c:v>
                </c:pt>
                <c:pt idx="144">
                  <c:v>38.000625936326834</c:v>
                </c:pt>
                <c:pt idx="145">
                  <c:v>38.251989276975422</c:v>
                </c:pt>
                <c:pt idx="146">
                  <c:v>38.498526877761648</c:v>
                </c:pt>
                <c:pt idx="147">
                  <c:v>38.740163640944061</c:v>
                </c:pt>
                <c:pt idx="148">
                  <c:v>38.976825961623788</c:v>
                </c:pt>
                <c:pt idx="149">
                  <c:v>39.208441750165377</c:v>
                </c:pt>
                <c:pt idx="150">
                  <c:v>39.434940454155907</c:v>
                </c:pt>
                <c:pt idx="151">
                  <c:v>39.656253079895997</c:v>
                </c:pt>
                <c:pt idx="152">
                  <c:v>39.872312213415952</c:v>
                </c:pt>
                <c:pt idx="153">
                  <c:v>40.083052041010703</c:v>
                </c:pt>
                <c:pt idx="154">
                  <c:v>40.288408369287261</c:v>
                </c:pt>
                <c:pt idx="155">
                  <c:v>40.488318644718703</c:v>
                </c:pt>
                <c:pt idx="156">
                  <c:v>40.682721972698573</c:v>
                </c:pt>
                <c:pt idx="157">
                  <c:v>40.871559136089928</c:v>
                </c:pt>
                <c:pt idx="158">
                  <c:v>41.054772613263488</c:v>
                </c:pt>
                <c:pt idx="159">
                  <c:v>41.232306595619292</c:v>
                </c:pt>
                <c:pt idx="160">
                  <c:v>41.4041070045865</c:v>
                </c:pt>
                <c:pt idx="161">
                  <c:v>41.570121508096264</c:v>
                </c:pt>
                <c:pt idx="162">
                  <c:v>41.730299536522608</c:v>
                </c:pt>
                <c:pt idx="163">
                  <c:v>41.884592298086389</c:v>
                </c:pt>
                <c:pt idx="164">
                  <c:v>42.032952793717762</c:v>
                </c:pt>
                <c:pt idx="165">
                  <c:v>42.175335831372564</c:v>
                </c:pt>
                <c:pt idx="166">
                  <c:v>42.31169803979823</c:v>
                </c:pt>
                <c:pt idx="167">
                  <c:v>42.441997881745095</c:v>
                </c:pt>
                <c:pt idx="168">
                  <c:v>42.566195666619066</c:v>
                </c:pt>
                <c:pt idx="169">
                  <c:v>42.684253562571747</c:v>
                </c:pt>
                <c:pt idx="170">
                  <c:v>42.796135608024365</c:v>
                </c:pt>
                <c:pt idx="171">
                  <c:v>42.901807722622053</c:v>
                </c:pt>
                <c:pt idx="172">
                  <c:v>43.001237717615034</c:v>
                </c:pt>
                <c:pt idx="173">
                  <c:v>43.094395305663639</c:v>
                </c:pt>
                <c:pt idx="174">
                  <c:v>43.181252110064108</c:v>
                </c:pt>
                <c:pt idx="175">
                  <c:v>43.26178167339242</c:v>
                </c:pt>
                <c:pt idx="176">
                  <c:v>43.335959465563477</c:v>
                </c:pt>
                <c:pt idx="177">
                  <c:v>43.403762891303202</c:v>
                </c:pt>
                <c:pt idx="178">
                  <c:v>43.465171297031297</c:v>
                </c:pt>
                <c:pt idx="179">
                  <c:v>43.520165977152502</c:v>
                </c:pt>
                <c:pt idx="180">
                  <c:v>43.568730179754496</c:v>
                </c:pt>
                <c:pt idx="181">
                  <c:v>43.610849111710721</c:v>
                </c:pt>
                <c:pt idx="182">
                  <c:v>43.646509943186487</c:v>
                </c:pt>
                <c:pt idx="183">
                  <c:v>43.675701811547079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8-4D19-AE5B-D8123048BFFD}"/>
            </c:ext>
          </c:extLst>
        </c:ser>
        <c:ser>
          <c:idx val="3"/>
          <c:order val="3"/>
          <c:tx>
            <c:strRef>
              <c:f>Calculation2!$AK$5</c:f>
              <c:strCache>
                <c:ptCount val="1"/>
                <c:pt idx="0">
                  <c:v>z(Ex3)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Calculation2!$AK$6:$AK$189</c:f>
              <c:numCache>
                <c:formatCode>General</c:formatCode>
                <c:ptCount val="184"/>
                <c:pt idx="0">
                  <c:v>#N/A</c:v>
                </c:pt>
                <c:pt idx="1">
                  <c:v>-0.21843667155782809</c:v>
                </c:pt>
                <c:pt idx="2">
                  <c:v>-0.24261482135187465</c:v>
                </c:pt>
                <c:pt idx="3">
                  <c:v>-0.25690296579651412</c:v>
                </c:pt>
                <c:pt idx="4">
                  <c:v>-0.26675914964083713</c:v>
                </c:pt>
                <c:pt idx="5">
                  <c:v>-0.27404449901296207</c:v>
                </c:pt>
                <c:pt idx="6">
                  <c:v>-0.27965191852979987</c:v>
                </c:pt>
                <c:pt idx="7">
                  <c:v>-0.28408281789887568</c:v>
                </c:pt>
                <c:pt idx="8">
                  <c:v>-0.28764667239456121</c:v>
                </c:pt>
                <c:pt idx="9">
                  <c:v>-0.29054719544786412</c:v>
                </c:pt>
                <c:pt idx="10">
                  <c:v>-0.29292497971449499</c:v>
                </c:pt>
                <c:pt idx="11">
                  <c:v>-0.29488067057689327</c:v>
                </c:pt>
                <c:pt idx="12">
                  <c:v>-0.29648846087624559</c:v>
                </c:pt>
                <c:pt idx="13">
                  <c:v>-0.29999129586177242</c:v>
                </c:pt>
                <c:pt idx="14">
                  <c:v>-0.30140966329123836</c:v>
                </c:pt>
                <c:pt idx="15">
                  <c:v>-0.30139278027726912</c:v>
                </c:pt>
                <c:pt idx="16">
                  <c:v>-0.30029173910619839</c:v>
                </c:pt>
                <c:pt idx="17">
                  <c:v>-0.29831395141446726</c:v>
                </c:pt>
                <c:pt idx="18">
                  <c:v>-0.29559033014493408</c:v>
                </c:pt>
                <c:pt idx="19">
                  <c:v>-0.29220792873592943</c:v>
                </c:pt>
                <c:pt idx="20">
                  <c:v>-0.28822716870422521</c:v>
                </c:pt>
                <c:pt idx="21">
                  <c:v>-0.28369154229714444</c:v>
                </c:pt>
                <c:pt idx="22">
                  <c:v>-0.27863337096443669</c:v>
                </c:pt>
                <c:pt idx="23">
                  <c:v>-0.27307737416123729</c:v>
                </c:pt>
                <c:pt idx="24">
                  <c:v>-0.26704296315401055</c:v>
                </c:pt>
                <c:pt idx="25">
                  <c:v>-0.26054576191532253</c:v>
                </c:pt>
                <c:pt idx="26">
                  <c:v>-0.25359864302187735</c:v>
                </c:pt>
                <c:pt idx="27">
                  <c:v>-0.24621244997073252</c:v>
                </c:pt>
                <c:pt idx="28">
                  <c:v>-0.2383965113534226</c:v>
                </c:pt>
                <c:pt idx="29">
                  <c:v>-0.23015901363071967</c:v>
                </c:pt>
                <c:pt idx="30">
                  <c:v>-0.22150727584172436</c:v>
                </c:pt>
                <c:pt idx="31">
                  <c:v>-0.21244795502682295</c:v>
                </c:pt>
                <c:pt idx="32">
                  <c:v>-0.20298720187090696</c:v>
                </c:pt>
                <c:pt idx="33">
                  <c:v>-0.19313078003333264</c:v>
                </c:pt>
                <c:pt idx="34">
                  <c:v>-0.18288415861785684</c:v>
                </c:pt>
                <c:pt idx="35">
                  <c:v>-0.17225258452044581</c:v>
                </c:pt>
                <c:pt idx="36">
                  <c:v>-0.16124113952496044</c:v>
                </c:pt>
                <c:pt idx="37">
                  <c:v>-0.14985478571215513</c:v>
                </c:pt>
                <c:pt idx="38">
                  <c:v>-0.13809840182345245</c:v>
                </c:pt>
                <c:pt idx="39">
                  <c:v>-0.1259768125580378</c:v>
                </c:pt>
                <c:pt idx="40">
                  <c:v>-0.11349481230046649</c:v>
                </c:pt>
                <c:pt idx="41">
                  <c:v>-0.10065718442254729</c:v>
                </c:pt>
                <c:pt idx="42">
                  <c:v>-8.7468717041073826E-2</c:v>
                </c:pt>
                <c:pt idx="43">
                  <c:v>-7.3934215916548751E-2</c:v>
                </c:pt>
                <c:pt idx="44">
                  <c:v>-6.0058515029572962E-2</c:v>
                </c:pt>
                <c:pt idx="45">
                  <c:v>-4.5846485258369124E-2</c:v>
                </c:pt>
                <c:pt idx="46">
                  <c:v>-3.1303041493907953E-2</c:v>
                </c:pt>
                <c:pt idx="47">
                  <c:v>-1.6433148461749644E-2</c:v>
                </c:pt>
                <c:pt idx="48">
                  <c:v>-1.241825467165319E-3</c:v>
                </c:pt>
                <c:pt idx="49">
                  <c:v>1.4265849761139159E-2</c:v>
                </c:pt>
                <c:pt idx="50">
                  <c:v>3.0084737985960751E-2</c:v>
                </c:pt>
                <c:pt idx="51">
                  <c:v>4.6209636018385208E-2</c:v>
                </c:pt>
                <c:pt idx="52">
                  <c:v>6.2635274820298861E-2</c:v>
                </c:pt>
                <c:pt idx="53">
                  <c:v>7.9356318073175364E-2</c:v>
                </c:pt>
                <c:pt idx="54">
                  <c:v>9.6367361147122479E-2</c:v>
                </c:pt>
                <c:pt idx="55">
                  <c:v>0.11366293041510474</c:v>
                </c:pt>
                <c:pt idx="56">
                  <c:v>0.1312374828661711</c:v>
                </c:pt>
                <c:pt idx="57">
                  <c:v>0.14908540597881095</c:v>
                </c:pt>
                <c:pt idx="58">
                  <c:v>0.16720101782157998</c:v>
                </c:pt>
                <c:pt idx="59">
                  <c:v>0.18557856735309705</c:v>
                </c:pt>
                <c:pt idx="60">
                  <c:v>0.20421223489763476</c:v>
                </c:pt>
                <c:pt idx="61">
                  <c:v>0.22309613277595539</c:v>
                </c:pt>
                <c:pt idx="62">
                  <c:v>0.24222430607390658</c:v>
                </c:pt>
                <c:pt idx="63">
                  <c:v>0.2615907335336996</c:v>
                </c:pt>
                <c:pt idx="64">
                  <c:v>0.28118932855480294</c:v>
                </c:pt>
                <c:pt idx="65">
                  <c:v>0.30101394029310141</c:v>
                </c:pt>
                <c:pt idx="66">
                  <c:v>0.32105835484839435</c:v>
                </c:pt>
                <c:pt idx="67">
                  <c:v>0.34131629653155304</c:v>
                </c:pt>
                <c:pt idx="68">
                  <c:v>0.36178142920367112</c:v>
                </c:pt>
                <c:pt idx="69">
                  <c:v>0.38244735768045102</c:v>
                </c:pt>
                <c:pt idx="70">
                  <c:v>0.40330762919581126</c:v>
                </c:pt>
                <c:pt idx="71">
                  <c:v>0.42435573491935491</c:v>
                </c:pt>
                <c:pt idx="72">
                  <c:v>0.44558511152289421</c:v>
                </c:pt>
                <c:pt idx="73">
                  <c:v>0.46698914279169934</c:v>
                </c:pt>
                <c:pt idx="74">
                  <c:v>0.48856116127655619</c:v>
                </c:pt>
                <c:pt idx="75">
                  <c:v>0.5102944499830665</c:v>
                </c:pt>
                <c:pt idx="76">
                  <c:v>0.53218224409492254</c:v>
                </c:pt>
                <c:pt idx="77">
                  <c:v>0.55421773272816721</c:v>
                </c:pt>
                <c:pt idx="78">
                  <c:v>0.57639406071364874</c:v>
                </c:pt>
                <c:pt idx="79">
                  <c:v>0.59870433040509841</c:v>
                </c:pt>
                <c:pt idx="80">
                  <c:v>0.62114160351040681</c:v>
                </c:pt>
                <c:pt idx="81">
                  <c:v>0.64369890294382459</c:v>
                </c:pt>
                <c:pt idx="82">
                  <c:v>0.66636921469692534</c:v>
                </c:pt>
                <c:pt idx="83">
                  <c:v>0.68914548972628287</c:v>
                </c:pt>
                <c:pt idx="84">
                  <c:v>0.71202064585588187</c:v>
                </c:pt>
                <c:pt idx="85">
                  <c:v>0.73498756969235746</c:v>
                </c:pt>
                <c:pt idx="86">
                  <c:v>0.75803911855122696</c:v>
                </c:pt>
                <c:pt idx="87">
                  <c:v>0.78116812239229116</c:v>
                </c:pt>
                <c:pt idx="88">
                  <c:v>0.8043673857624416</c:v>
                </c:pt>
                <c:pt idx="89">
                  <c:v>0.82762968974411455</c:v>
                </c:pt>
                <c:pt idx="90">
                  <c:v>0.85094779390764974</c:v>
                </c:pt>
                <c:pt idx="91">
                  <c:v>0.87431443826580246</c:v>
                </c:pt>
                <c:pt idx="92">
                  <c:v>0.89772234522866723</c:v>
                </c:pt>
                <c:pt idx="93">
                  <c:v>0.92116422155722832</c:v>
                </c:pt>
                <c:pt idx="94">
                  <c:v>0.94463276031374432</c:v>
                </c:pt>
                <c:pt idx="95">
                  <c:v>0.96812064280712695</c:v>
                </c:pt>
                <c:pt idx="96">
                  <c:v>0.9916205405314279</c:v>
                </c:pt>
                <c:pt idx="97">
                  <c:v>1.0151251170954918</c:v>
                </c:pt>
                <c:pt idx="98">
                  <c:v>1.0386270301417684</c:v>
                </c:pt>
                <c:pt idx="99">
                  <c:v>1.0621189332521839</c:v>
                </c:pt>
                <c:pt idx="100">
                  <c:v>1.0855934778389009</c:v>
                </c:pt>
                <c:pt idx="101">
                  <c:v>1.1090433150176728</c:v>
                </c:pt>
                <c:pt idx="102">
                  <c:v>1.132461097461388</c:v>
                </c:pt>
                <c:pt idx="103">
                  <c:v>1.1558394812312673</c:v>
                </c:pt>
                <c:pt idx="104">
                  <c:v>1.1791711275830163</c:v>
                </c:pt>
                <c:pt idx="105">
                  <c:v>1.2024487047450683</c:v>
                </c:pt>
                <c:pt idx="106">
                  <c:v>1.2256648896658675</c:v>
                </c:pt>
                <c:pt idx="107">
                  <c:v>1.248812369726908</c:v>
                </c:pt>
                <c:pt idx="108">
                  <c:v>1.2718838444180269</c:v>
                </c:pt>
                <c:pt idx="109">
                  <c:v>1.2948720269711473</c:v>
                </c:pt>
                <c:pt idx="110">
                  <c:v>1.3177696459483874</c:v>
                </c:pt>
                <c:pt idx="111">
                  <c:v>1.3405694467800884</c:v>
                </c:pt>
                <c:pt idx="112">
                  <c:v>1.3632641932479466</c:v>
                </c:pt>
                <c:pt idx="113">
                  <c:v>1.3858466689079745</c:v>
                </c:pt>
                <c:pt idx="114">
                  <c:v>1.4083096784475539</c:v>
                </c:pt>
                <c:pt idx="115">
                  <c:v>1.4306460489702673</c:v>
                </c:pt>
                <c:pt idx="116">
                  <c:v>1.4528486312015849</c:v>
                </c:pt>
                <c:pt idx="117">
                  <c:v>1.4749103006077806</c:v>
                </c:pt>
                <c:pt idx="118">
                  <c:v>1.4968239584196348</c:v>
                </c:pt>
                <c:pt idx="119">
                  <c:v>1.5185825325516014</c:v>
                </c:pt>
                <c:pt idx="120">
                  <c:v>1.5401789784060687</c:v>
                </c:pt>
                <c:pt idx="121">
                  <c:v>1.561606279551188</c:v>
                </c:pt>
                <c:pt idx="122">
                  <c:v>1.5828574482594029</c:v>
                </c:pt>
                <c:pt idx="123">
                  <c:v>1.6039255258923</c:v>
                </c:pt>
                <c:pt idx="124">
                  <c:v>1.6248035831156584</c:v>
                </c:pt>
                <c:pt idx="125">
                  <c:v>1.6454847199265887</c:v>
                </c:pt>
                <c:pt idx="126">
                  <c:v>1.665962065472351</c:v>
                </c:pt>
                <c:pt idx="127">
                  <c:v>1.6862287776378342</c:v>
                </c:pt>
                <c:pt idx="128">
                  <c:v>1.7062780423756234</c:v>
                </c:pt>
                <c:pt idx="129">
                  <c:v>1.7261030727490798</c:v>
                </c:pt>
                <c:pt idx="130">
                  <c:v>1.7456971076548098</c:v>
                </c:pt>
                <c:pt idx="131">
                  <c:v>1.7650534101861604</c:v>
                </c:pt>
                <c:pt idx="132">
                  <c:v>1.7841652655939069</c:v>
                </c:pt>
                <c:pt idx="133">
                  <c:v>1.8030259787938834</c:v>
                </c:pt>
                <c:pt idx="134">
                  <c:v>1.8216288713638049</c:v>
                </c:pt>
                <c:pt idx="135">
                  <c:v>1.839967277962739</c:v>
                </c:pt>
                <c:pt idx="136">
                  <c:v>1.8580345420963236</c:v>
                </c:pt>
                <c:pt idx="137">
                  <c:v>1.8758240111386044</c:v>
                </c:pt>
                <c:pt idx="138">
                  <c:v>1.8933290305068946</c:v>
                </c:pt>
                <c:pt idx="139">
                  <c:v>1.9105429368688684</c:v>
                </c:pt>
                <c:pt idx="140">
                  <c:v>1.927459050240607</c:v>
                </c:pt>
                <c:pt idx="141">
                  <c:v>1.9440706648098003</c:v>
                </c:pt>
                <c:pt idx="142">
                  <c:v>1.9603710382889059</c:v>
                </c:pt>
                <c:pt idx="143">
                  <c:v>1.9763533795675861</c:v>
                </c:pt>
                <c:pt idx="144">
                  <c:v>1.9920108343908924</c:v>
                </c:pt>
                <c:pt idx="145">
                  <c:v>2.0073364687375381</c:v>
                </c:pt>
                <c:pt idx="146">
                  <c:v>2.02232324950905</c:v>
                </c:pt>
                <c:pt idx="147">
                  <c:v>2.0369640220627088</c:v>
                </c:pt>
                <c:pt idx="148">
                  <c:v>2.0512514840252525</c:v>
                </c:pt>
                <c:pt idx="149">
                  <c:v>2.0651781547056403</c:v>
                </c:pt>
                <c:pt idx="150">
                  <c:v>2.07873633927754</c:v>
                </c:pt>
                <c:pt idx="151">
                  <c:v>2.0919180867175431</c:v>
                </c:pt>
                <c:pt idx="152">
                  <c:v>2.1047151402528725</c:v>
                </c:pt>
                <c:pt idx="153">
                  <c:v>2.1171188787783617</c:v>
                </c:pt>
                <c:pt idx="154">
                  <c:v>2.1291202473281823</c:v>
                </c:pt>
                <c:pt idx="155">
                  <c:v>2.1407096742077281</c:v>
                </c:pt>
                <c:pt idx="156">
                  <c:v>2.1518769717712263</c:v>
                </c:pt>
                <c:pt idx="157">
                  <c:v>2.1626112170240552</c:v>
                </c:pt>
                <c:pt idx="158">
                  <c:v>2.1729006071708601</c:v>
                </c:pt>
                <c:pt idx="159">
                  <c:v>2.1827322838311214</c:v>
                </c:pt>
                <c:pt idx="160">
                  <c:v>2.1920921177757129</c:v>
                </c:pt>
                <c:pt idx="161">
                  <c:v>2.2009644435199385</c:v>
                </c:pt>
                <c:pt idx="162">
                  <c:v>2.2093317296791462</c:v>
                </c:pt>
                <c:pt idx="163">
                  <c:v>2.2171741662699285</c:v>
                </c:pt>
                <c:pt idx="164">
                  <c:v>2.2244691435570636</c:v>
                </c:pt>
                <c:pt idx="165">
                  <c:v>2.2311905877518745</c:v>
                </c:pt>
                <c:pt idx="166">
                  <c:v>2.2373081055598916</c:v>
                </c:pt>
                <c:pt idx="167">
                  <c:v>2.2427858702301164</c:v>
                </c:pt>
                <c:pt idx="168">
                  <c:v>2.2475811531658718</c:v>
                </c:pt>
                <c:pt idx="169">
                  <c:v>2.2516423621255659</c:v>
                </c:pt>
                <c:pt idx="170">
                  <c:v>2.2549063809750485</c:v>
                </c:pt>
                <c:pt idx="171">
                  <c:v>2.2572949022615472</c:v>
                </c:pt>
                <c:pt idx="172">
                  <c:v>2.2587092771003761</c:v>
                </c:pt>
                <c:pt idx="173">
                  <c:v>2.259023131166388</c:v>
                </c:pt>
                <c:pt idx="174">
                  <c:v>2.2580715255366717</c:v>
                </c:pt>
                <c:pt idx="175">
                  <c:v>2.2556346111181989</c:v>
                </c:pt>
                <c:pt idx="176">
                  <c:v>2.251412199502286</c:v>
                </c:pt>
                <c:pt idx="177">
                  <c:v>2.244982733551014</c:v>
                </c:pt>
                <c:pt idx="178">
                  <c:v>2.2357341574117044</c:v>
                </c:pt>
                <c:pt idx="179">
                  <c:v>2.2227411741345686</c:v>
                </c:pt>
                <c:pt idx="180">
                  <c:v>2.2045327000567867</c:v>
                </c:pt>
                <c:pt idx="181">
                  <c:v>2.1786132088137466</c:v>
                </c:pt>
                <c:pt idx="182">
                  <c:v>2.1403623381270926</c:v>
                </c:pt>
                <c:pt idx="183">
                  <c:v>2.0800739263409489</c:v>
                </c:pt>
              </c:numCache>
            </c:numRef>
          </c:xVal>
          <c:yVal>
            <c:numRef>
              <c:f>Calculation2!$AJ$6:$AJ$189</c:f>
              <c:numCache>
                <c:formatCode>General</c:formatCode>
                <c:ptCount val="184"/>
                <c:pt idx="0">
                  <c:v>0.85420018131685538</c:v>
                </c:pt>
                <c:pt idx="1">
                  <c:v>0.85715958870284936</c:v>
                </c:pt>
                <c:pt idx="2">
                  <c:v>0.86067140161290823</c:v>
                </c:pt>
                <c:pt idx="3">
                  <c:v>0.86473552591435876</c:v>
                </c:pt>
                <c:pt idx="4">
                  <c:v>0.869351852670043</c:v>
                </c:pt>
                <c:pt idx="5">
                  <c:v>0.87452025814124923</c:v>
                </c:pt>
                <c:pt idx="6">
                  <c:v>0.8802406037910302</c:v>
                </c:pt>
                <c:pt idx="7">
                  <c:v>0.88651273628790861</c:v>
                </c:pt>
                <c:pt idx="8">
                  <c:v>0.89333648750998762</c:v>
                </c:pt>
                <c:pt idx="9">
                  <c:v>0.90071167454947343</c:v>
                </c:pt>
                <c:pt idx="10">
                  <c:v>0.90863809971755671</c:v>
                </c:pt>
                <c:pt idx="11">
                  <c:v>0.91711555054971328</c:v>
                </c:pt>
                <c:pt idx="12">
                  <c:v>0.92614379981142037</c:v>
                </c:pt>
                <c:pt idx="13">
                  <c:v>0.96063380786120334</c:v>
                </c:pt>
                <c:pt idx="14">
                  <c:v>1.0013698827675199</c:v>
                </c:pt>
                <c:pt idx="15">
                  <c:v>1.0483396159273362</c:v>
                </c:pt>
                <c:pt idx="16">
                  <c:v>1.1015286999049287</c:v>
                </c:pt>
                <c:pt idx="17">
                  <c:v>1.1609209327900629</c:v>
                </c:pt>
                <c:pt idx="18">
                  <c:v>1.2264982231332553</c:v>
                </c:pt>
                <c:pt idx="19">
                  <c:v>1.2982405954566012</c:v>
                </c:pt>
                <c:pt idx="20">
                  <c:v>1.3761261963385181</c:v>
                </c:pt>
                <c:pt idx="21">
                  <c:v>1.4601313010704722</c:v>
                </c:pt>
                <c:pt idx="22">
                  <c:v>1.550230320883788</c:v>
                </c:pt>
                <c:pt idx="23">
                  <c:v>1.6463958107442274</c:v>
                </c:pt>
                <c:pt idx="24">
                  <c:v>1.7485984777120009</c:v>
                </c:pt>
                <c:pt idx="25">
                  <c:v>1.8568071898646856</c:v>
                </c:pt>
                <c:pt idx="26">
                  <c:v>1.9709889857803198</c:v>
                </c:pt>
                <c:pt idx="27">
                  <c:v>2.09110908457777</c:v>
                </c:pt>
                <c:pt idx="28">
                  <c:v>2.217130896511307</c:v>
                </c:pt>
                <c:pt idx="29">
                  <c:v>2.3490160341162145</c:v>
                </c:pt>
                <c:pt idx="30">
                  <c:v>2.4867243239019849</c:v>
                </c:pt>
                <c:pt idx="31">
                  <c:v>2.6302138185895352</c:v>
                </c:pt>
                <c:pt idx="32">
                  <c:v>2.7794408098887651</c:v>
                </c:pt>
                <c:pt idx="33">
                  <c:v>2.9343598418125332</c:v>
                </c:pt>
                <c:pt idx="34">
                  <c:v>3.0949237245229888</c:v>
                </c:pt>
                <c:pt idx="35">
                  <c:v>3.2610835487060292</c:v>
                </c:pt>
                <c:pt idx="36">
                  <c:v>3.4327887004695938</c:v>
                </c:pt>
                <c:pt idx="37">
                  <c:v>3.6099868767610985</c:v>
                </c:pt>
                <c:pt idx="38">
                  <c:v>3.792624101299495</c:v>
                </c:pt>
                <c:pt idx="39">
                  <c:v>3.9806447410169419</c:v>
                </c:pt>
                <c:pt idx="40">
                  <c:v>4.1739915230051814</c:v>
                </c:pt>
                <c:pt idx="41">
                  <c:v>4.3726055519614313</c:v>
                </c:pt>
                <c:pt idx="42">
                  <c:v>4.5764263281284485</c:v>
                </c:pt>
                <c:pt idx="43">
                  <c:v>4.7853917657233609</c:v>
                </c:pt>
                <c:pt idx="44">
                  <c:v>4.9994382118495828</c:v>
                </c:pt>
                <c:pt idx="45">
                  <c:v>5.2185004658861089</c:v>
                </c:pt>
                <c:pt idx="46">
                  <c:v>5.4425117993482566</c:v>
                </c:pt>
                <c:pt idx="47">
                  <c:v>5.6714039762138082</c:v>
                </c:pt>
                <c:pt idx="48">
                  <c:v>5.9051072737083565</c:v>
                </c:pt>
                <c:pt idx="49">
                  <c:v>6.14355050354356</c:v>
                </c:pt>
                <c:pt idx="50">
                  <c:v>6.3866610336017491</c:v>
                </c:pt>
                <c:pt idx="51">
                  <c:v>6.6343648100604113</c:v>
                </c:pt>
                <c:pt idx="52">
                  <c:v>6.8865863799496712</c:v>
                </c:pt>
                <c:pt idx="53">
                  <c:v>7.1432489141360183</c:v>
                </c:pt>
                <c:pt idx="54">
                  <c:v>7.4042742307251945</c:v>
                </c:pt>
                <c:pt idx="55">
                  <c:v>7.6695828188771547</c:v>
                </c:pt>
                <c:pt idx="56">
                  <c:v>7.9390938630258479</c:v>
                </c:pt>
                <c:pt idx="57">
                  <c:v>8.2127252674964115</c:v>
                </c:pt>
                <c:pt idx="58">
                  <c:v>8.4903936815123195</c:v>
                </c:pt>
                <c:pt idx="59">
                  <c:v>8.7720145245848311</c:v>
                </c:pt>
                <c:pt idx="60">
                  <c:v>9.0575020122770162</c:v>
                </c:pt>
                <c:pt idx="61">
                  <c:v>9.3467691823345547</c:v>
                </c:pt>
                <c:pt idx="62">
                  <c:v>9.6397279211752434</c:v>
                </c:pt>
                <c:pt idx="63">
                  <c:v>9.9362889907292828</c:v>
                </c:pt>
                <c:pt idx="64">
                  <c:v>10.236362055622028</c:v>
                </c:pt>
                <c:pt idx="65">
                  <c:v>10.53985571069105</c:v>
                </c:pt>
                <c:pt idx="66">
                  <c:v>10.846677508828995</c:v>
                </c:pt>
                <c:pt idx="67">
                  <c:v>11.156733989143909</c:v>
                </c:pt>
                <c:pt idx="68">
                  <c:v>11.4699307054283</c:v>
                </c:pt>
                <c:pt idx="69">
                  <c:v>11.786172254928383</c:v>
                </c:pt>
                <c:pt idx="70">
                  <c:v>12.105362307404681</c:v>
                </c:pt>
                <c:pt idx="71">
                  <c:v>12.427403634475143</c:v>
                </c:pt>
                <c:pt idx="72">
                  <c:v>12.752198139231863</c:v>
                </c:pt>
                <c:pt idx="73">
                  <c:v>13.079646886122335</c:v>
                </c:pt>
                <c:pt idx="74">
                  <c:v>13.409650131086185</c:v>
                </c:pt>
                <c:pt idx="75">
                  <c:v>13.742107351938197</c:v>
                </c:pt>
                <c:pt idx="76">
                  <c:v>14.076917278988294</c:v>
                </c:pt>
                <c:pt idx="77">
                  <c:v>14.413977925889338</c:v>
                </c:pt>
                <c:pt idx="78">
                  <c:v>14.753186620703094</c:v>
                </c:pt>
                <c:pt idx="79">
                  <c:v>15.094440037175136</c:v>
                </c:pt>
                <c:pt idx="80">
                  <c:v>15.43763422620901</c:v>
                </c:pt>
                <c:pt idx="81">
                  <c:v>15.78266464753014</c:v>
                </c:pt>
                <c:pt idx="82">
                  <c:v>16.129426201529807</c:v>
                </c:pt>
                <c:pt idx="83">
                  <c:v>16.477813261279501</c:v>
                </c:pt>
                <c:pt idx="84">
                  <c:v>16.827719704705938</c:v>
                </c:pt>
                <c:pt idx="85">
                  <c:v>17.179038946916808</c:v>
                </c:pt>
                <c:pt idx="86">
                  <c:v>17.531663972667648</c:v>
                </c:pt>
                <c:pt idx="87">
                  <c:v>17.885487368959648</c:v>
                </c:pt>
                <c:pt idx="88">
                  <c:v>18.240401357758735</c:v>
                </c:pt>
                <c:pt idx="89">
                  <c:v>18.59629782882579</c:v>
                </c:pt>
                <c:pt idx="90">
                  <c:v>18.95306837264809</c:v>
                </c:pt>
                <c:pt idx="91">
                  <c:v>19.310604313461862</c:v>
                </c:pt>
                <c:pt idx="92">
                  <c:v>19.668796742356005</c:v>
                </c:pt>
                <c:pt idx="93">
                  <c:v>20.027536550446793</c:v>
                </c:pt>
                <c:pt idx="94">
                  <c:v>20.386714462113492</c:v>
                </c:pt>
                <c:pt idx="95">
                  <c:v>20.746221068284775</c:v>
                </c:pt>
                <c:pt idx="96">
                  <c:v>21.105946859765787</c:v>
                </c:pt>
                <c:pt idx="97">
                  <c:v>21.465782260595688</c:v>
                </c:pt>
                <c:pt idx="98">
                  <c:v>21.825617661425589</c:v>
                </c:pt>
                <c:pt idx="99">
                  <c:v>22.185343452906594</c:v>
                </c:pt>
                <c:pt idx="100">
                  <c:v>22.544850059077877</c:v>
                </c:pt>
                <c:pt idx="101">
                  <c:v>22.904027970744583</c:v>
                </c:pt>
                <c:pt idx="102">
                  <c:v>23.262767778835372</c:v>
                </c:pt>
                <c:pt idx="103">
                  <c:v>23.620960207729514</c:v>
                </c:pt>
                <c:pt idx="104">
                  <c:v>23.978496148543282</c:v>
                </c:pt>
                <c:pt idx="105">
                  <c:v>24.335266692365579</c:v>
                </c:pt>
                <c:pt idx="106">
                  <c:v>24.691163163432641</c:v>
                </c:pt>
                <c:pt idx="107">
                  <c:v>25.046077152231724</c:v>
                </c:pt>
                <c:pt idx="108">
                  <c:v>25.399900548523728</c:v>
                </c:pt>
                <c:pt idx="109">
                  <c:v>25.752525574274561</c:v>
                </c:pt>
                <c:pt idx="110">
                  <c:v>26.103844816485438</c:v>
                </c:pt>
                <c:pt idx="111">
                  <c:v>26.453751259911872</c:v>
                </c:pt>
                <c:pt idx="112">
                  <c:v>26.802138319661573</c:v>
                </c:pt>
                <c:pt idx="113">
                  <c:v>27.148899873661232</c:v>
                </c:pt>
                <c:pt idx="114">
                  <c:v>27.493930294982363</c:v>
                </c:pt>
                <c:pt idx="115">
                  <c:v>27.837124484016236</c:v>
                </c:pt>
                <c:pt idx="116">
                  <c:v>28.178377900488275</c:v>
                </c:pt>
                <c:pt idx="117">
                  <c:v>28.517586595302035</c:v>
                </c:pt>
                <c:pt idx="118">
                  <c:v>28.854647242203079</c:v>
                </c:pt>
                <c:pt idx="119">
                  <c:v>29.189457169253181</c:v>
                </c:pt>
                <c:pt idx="120">
                  <c:v>29.521914390105184</c:v>
                </c:pt>
                <c:pt idx="121">
                  <c:v>29.851917635069036</c:v>
                </c:pt>
                <c:pt idx="122">
                  <c:v>30.179366381959511</c:v>
                </c:pt>
                <c:pt idx="123">
                  <c:v>30.504160886716235</c:v>
                </c:pt>
                <c:pt idx="124">
                  <c:v>30.826202213786694</c:v>
                </c:pt>
                <c:pt idx="125">
                  <c:v>31.145392266262988</c:v>
                </c:pt>
                <c:pt idx="126">
                  <c:v>31.461633815763072</c:v>
                </c:pt>
                <c:pt idx="127">
                  <c:v>31.77483053204746</c:v>
                </c:pt>
                <c:pt idx="128">
                  <c:v>32.08488701236238</c:v>
                </c:pt>
                <c:pt idx="129">
                  <c:v>32.391708810500319</c:v>
                </c:pt>
                <c:pt idx="130">
                  <c:v>32.695202465569345</c:v>
                </c:pt>
                <c:pt idx="131">
                  <c:v>32.995275530462095</c:v>
                </c:pt>
                <c:pt idx="132">
                  <c:v>33.291836600016126</c:v>
                </c:pt>
                <c:pt idx="133">
                  <c:v>33.584795338856821</c:v>
                </c:pt>
                <c:pt idx="134">
                  <c:v>33.874062508914363</c:v>
                </c:pt>
                <c:pt idx="135">
                  <c:v>34.159549996606543</c:v>
                </c:pt>
                <c:pt idx="136">
                  <c:v>34.441170839679053</c:v>
                </c:pt>
                <c:pt idx="137">
                  <c:v>34.718839253694966</c:v>
                </c:pt>
                <c:pt idx="138">
                  <c:v>34.99247065816553</c:v>
                </c:pt>
                <c:pt idx="139">
                  <c:v>35.261981702314223</c:v>
                </c:pt>
                <c:pt idx="140">
                  <c:v>35.527290290466183</c:v>
                </c:pt>
                <c:pt idx="141">
                  <c:v>35.788315607055353</c:v>
                </c:pt>
                <c:pt idx="142">
                  <c:v>36.0449781412417</c:v>
                </c:pt>
                <c:pt idx="143">
                  <c:v>36.297199711130965</c:v>
                </c:pt>
                <c:pt idx="144">
                  <c:v>36.544903487589622</c:v>
                </c:pt>
                <c:pt idx="145">
                  <c:v>36.788014017647811</c:v>
                </c:pt>
                <c:pt idx="146">
                  <c:v>37.026457247483016</c:v>
                </c:pt>
                <c:pt idx="147">
                  <c:v>37.260160544977566</c:v>
                </c:pt>
                <c:pt idx="148">
                  <c:v>37.489052721843116</c:v>
                </c:pt>
                <c:pt idx="149">
                  <c:v>37.713064055305267</c:v>
                </c:pt>
                <c:pt idx="150">
                  <c:v>37.932126309341797</c:v>
                </c:pt>
                <c:pt idx="151">
                  <c:v>38.146172755468015</c:v>
                </c:pt>
                <c:pt idx="152">
                  <c:v>38.355138193062928</c:v>
                </c:pt>
                <c:pt idx="153">
                  <c:v>38.558958969229948</c:v>
                </c:pt>
                <c:pt idx="154">
                  <c:v>38.757572998186198</c:v>
                </c:pt>
                <c:pt idx="155">
                  <c:v>38.950919780174431</c:v>
                </c:pt>
                <c:pt idx="156">
                  <c:v>39.138940419891881</c:v>
                </c:pt>
                <c:pt idx="157">
                  <c:v>39.321577644430278</c:v>
                </c:pt>
                <c:pt idx="158">
                  <c:v>39.498775820721782</c:v>
                </c:pt>
                <c:pt idx="159">
                  <c:v>39.670480972485336</c:v>
                </c:pt>
                <c:pt idx="160">
                  <c:v>39.836640796668391</c:v>
                </c:pt>
                <c:pt idx="161">
                  <c:v>39.997204679378839</c:v>
                </c:pt>
                <c:pt idx="162">
                  <c:v>40.152123711302607</c:v>
                </c:pt>
                <c:pt idx="163">
                  <c:v>40.301350702601837</c:v>
                </c:pt>
                <c:pt idx="164">
                  <c:v>40.444840197289388</c:v>
                </c:pt>
                <c:pt idx="165">
                  <c:v>40.582548487075158</c:v>
                </c:pt>
                <c:pt idx="166">
                  <c:v>40.714433624680069</c:v>
                </c:pt>
                <c:pt idx="167">
                  <c:v>40.84045543661361</c:v>
                </c:pt>
                <c:pt idx="168">
                  <c:v>40.960575535411053</c:v>
                </c:pt>
                <c:pt idx="169">
                  <c:v>41.074757331326694</c:v>
                </c:pt>
                <c:pt idx="170">
                  <c:v>41.182966043479375</c:v>
                </c:pt>
                <c:pt idx="171">
                  <c:v>41.285168710447145</c:v>
                </c:pt>
                <c:pt idx="172">
                  <c:v>41.381334200307585</c:v>
                </c:pt>
                <c:pt idx="173">
                  <c:v>41.4714332201209</c:v>
                </c:pt>
                <c:pt idx="174">
                  <c:v>41.555438324852858</c:v>
                </c:pt>
                <c:pt idx="175">
                  <c:v>41.633323925734771</c:v>
                </c:pt>
                <c:pt idx="176">
                  <c:v>41.705066298058121</c:v>
                </c:pt>
                <c:pt idx="177">
                  <c:v>41.770643588401313</c:v>
                </c:pt>
                <c:pt idx="178">
                  <c:v>41.830035821286444</c:v>
                </c:pt>
                <c:pt idx="179">
                  <c:v>41.883224905264036</c:v>
                </c:pt>
                <c:pt idx="180">
                  <c:v>41.930194638423856</c:v>
                </c:pt>
                <c:pt idx="181">
                  <c:v>41.970930713330176</c:v>
                </c:pt>
                <c:pt idx="182">
                  <c:v>42.005420721379956</c:v>
                </c:pt>
                <c:pt idx="183">
                  <c:v>42.033654156582642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08-4D19-AE5B-D8123048BFFD}"/>
            </c:ext>
          </c:extLst>
        </c:ser>
        <c:ser>
          <c:idx val="4"/>
          <c:order val="4"/>
          <c:tx>
            <c:strRef>
              <c:f>Calculation2!$AM$5</c:f>
              <c:strCache>
                <c:ptCount val="1"/>
                <c:pt idx="0">
                  <c:v>z(Ex4)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Calculation2!$AM$6:$AM$189</c:f>
              <c:numCache>
                <c:formatCode>General</c:formatCode>
                <c:ptCount val="184"/>
                <c:pt idx="0">
                  <c:v>#N/A</c:v>
                </c:pt>
                <c:pt idx="1">
                  <c:v>-0.18110795143260267</c:v>
                </c:pt>
                <c:pt idx="2">
                  <c:v>-0.20475285232245619</c:v>
                </c:pt>
                <c:pt idx="3">
                  <c:v>-0.21799888254405683</c:v>
                </c:pt>
                <c:pt idx="4">
                  <c:v>-0.22698963793677968</c:v>
                </c:pt>
                <c:pt idx="5">
                  <c:v>-0.23357944542665443</c:v>
                </c:pt>
                <c:pt idx="6">
                  <c:v>-0.23862265661422835</c:v>
                </c:pt>
                <c:pt idx="7">
                  <c:v>-0.2425893237671084</c:v>
                </c:pt>
                <c:pt idx="8">
                  <c:v>-0.24576605490584838</c:v>
                </c:pt>
                <c:pt idx="9">
                  <c:v>-0.24834001025664487</c:v>
                </c:pt>
                <c:pt idx="10">
                  <c:v>-0.25043963976847666</c:v>
                </c:pt>
                <c:pt idx="11">
                  <c:v>-0.25215652204521738</c:v>
                </c:pt>
                <c:pt idx="12">
                  <c:v>-0.2535579581296305</c:v>
                </c:pt>
                <c:pt idx="13">
                  <c:v>-0.25654235871342973</c:v>
                </c:pt>
                <c:pt idx="14">
                  <c:v>-0.25762961749700908</c:v>
                </c:pt>
                <c:pt idx="15">
                  <c:v>-0.25740342581170494</c:v>
                </c:pt>
                <c:pt idx="16">
                  <c:v>-0.25617875115216271</c:v>
                </c:pt>
                <c:pt idx="17">
                  <c:v>-0.25414143592156069</c:v>
                </c:pt>
                <c:pt idx="18">
                  <c:v>-0.25140870514759389</c:v>
                </c:pt>
                <c:pt idx="19">
                  <c:v>-0.24805849610299952</c:v>
                </c:pt>
                <c:pt idx="20">
                  <c:v>-0.24414491489137166</c:v>
                </c:pt>
                <c:pt idx="21">
                  <c:v>-0.23970693190802869</c:v>
                </c:pt>
                <c:pt idx="22">
                  <c:v>-0.23477353823186203</c:v>
                </c:pt>
                <c:pt idx="23">
                  <c:v>-0.22936693923234205</c:v>
                </c:pt>
                <c:pt idx="24">
                  <c:v>-0.2235046061774946</c:v>
                </c:pt>
                <c:pt idx="25">
                  <c:v>-0.21720063597900624</c:v>
                </c:pt>
                <c:pt idx="26">
                  <c:v>-0.21046667701127708</c:v>
                </c:pt>
                <c:pt idx="27">
                  <c:v>-0.20331257448141321</c:v>
                </c:pt>
                <c:pt idx="28">
                  <c:v>-0.1957468297105503</c:v>
                </c:pt>
                <c:pt idx="29">
                  <c:v>-0.18777693303215892</c:v>
                </c:pt>
                <c:pt idx="30">
                  <c:v>-0.1794096090590768</c:v>
                </c:pt>
                <c:pt idx="31">
                  <c:v>-0.17065100004839118</c:v>
                </c:pt>
                <c:pt idx="32">
                  <c:v>-0.16150680479879104</c:v>
                </c:pt>
                <c:pt idx="33">
                  <c:v>-0.15198238511404069</c:v>
                </c:pt>
                <c:pt idx="34">
                  <c:v>-0.14208284827845677</c:v>
                </c:pt>
                <c:pt idx="35">
                  <c:v>-0.13181311156330883</c:v>
                </c:pt>
                <c:pt idx="36">
                  <c:v>-0.12117795311388663</c:v>
                </c:pt>
                <c:pt idx="37">
                  <c:v>-0.11018205240137875</c:v>
                </c:pt>
                <c:pt idx="38">
                  <c:v>-9.8830022598289075E-2</c:v>
                </c:pt>
                <c:pt idx="39">
                  <c:v>-8.7126436643989641E-2</c:v>
                </c:pt>
                <c:pt idx="40">
                  <c:v>-7.5075848337104067E-2</c:v>
                </c:pt>
                <c:pt idx="41">
                  <c:v>-6.2682809475800835E-2</c:v>
                </c:pt>
                <c:pt idx="42">
                  <c:v>-4.9951883832958413E-2</c:v>
                </c:pt>
                <c:pt idx="43">
                  <c:v>-3.6887658577781993E-2</c:v>
                </c:pt>
                <c:pt idx="44">
                  <c:v>-2.3494753622901932E-2</c:v>
                </c:pt>
                <c:pt idx="45">
                  <c:v>-9.7778292749240801E-3</c:v>
                </c:pt>
                <c:pt idx="46">
                  <c:v>4.2584075112572827E-3</c:v>
                </c:pt>
                <c:pt idx="47">
                  <c:v>1.8609198034195432E-2</c:v>
                </c:pt>
                <c:pt idx="48">
                  <c:v>3.3269727710388608E-2</c:v>
                </c:pt>
                <c:pt idx="49">
                  <c:v>4.8235122745057535E-2</c:v>
                </c:pt>
                <c:pt idx="50">
                  <c:v>6.3500447481807082E-2</c:v>
                </c:pt>
                <c:pt idx="51">
                  <c:v>7.9060702326903765E-2</c:v>
                </c:pt>
                <c:pt idx="52">
                  <c:v>9.4910822162371719E-2</c:v>
                </c:pt>
                <c:pt idx="53">
                  <c:v>0.1110456751769769</c:v>
                </c:pt>
                <c:pt idx="54">
                  <c:v>0.12746006205616606</c:v>
                </c:pt>
                <c:pt idx="55">
                  <c:v>0.14414871548177297</c:v>
                </c:pt>
                <c:pt idx="56">
                  <c:v>0.16110629990026132</c:v>
                </c:pt>
                <c:pt idx="57">
                  <c:v>0.17832741152477671</c:v>
                </c:pt>
                <c:pt idx="58">
                  <c:v>0.19580657854165368</c:v>
                </c:pt>
                <c:pt idx="59">
                  <c:v>0.21353826149644076</c:v>
                </c:pt>
                <c:pt idx="60">
                  <c:v>0.23151685383819112</c:v>
                </c:pt>
                <c:pt idx="61">
                  <c:v>0.24973668260381635</c:v>
                </c:pt>
                <c:pt idx="62">
                  <c:v>0.26819200922685993</c:v>
                </c:pt>
                <c:pt idx="63">
                  <c:v>0.28687703045719026</c:v>
                </c:pt>
                <c:pt idx="64">
                  <c:v>0.30578587937990787</c:v>
                </c:pt>
                <c:pt idx="65">
                  <c:v>0.32491262652328945</c:v>
                </c:pt>
                <c:pt idx="66">
                  <c:v>0.34425128104686326</c:v>
                </c:pt>
                <c:pt idx="67">
                  <c:v>0.36379579200181988</c:v>
                </c:pt>
                <c:pt idx="68">
                  <c:v>0.38354004965686062</c:v>
                </c:pt>
                <c:pt idx="69">
                  <c:v>0.40347788688340513</c:v>
                </c:pt>
                <c:pt idx="70">
                  <c:v>0.42360308059473012</c:v>
                </c:pt>
                <c:pt idx="71">
                  <c:v>0.44390935323420161</c:v>
                </c:pt>
                <c:pt idx="72">
                  <c:v>0.4643903743082497</c:v>
                </c:pt>
                <c:pt idx="73">
                  <c:v>0.48503976196016407</c:v>
                </c:pt>
                <c:pt idx="74">
                  <c:v>0.50585108458114592</c:v>
                </c:pt>
                <c:pt idx="75">
                  <c:v>0.5268178624553751</c:v>
                </c:pt>
                <c:pt idx="76">
                  <c:v>0.54793356943610361</c:v>
                </c:pt>
                <c:pt idx="77">
                  <c:v>0.56919163465003997</c:v>
                </c:pt>
                <c:pt idx="78">
                  <c:v>0.59058544422746317</c:v>
                </c:pt>
                <c:pt idx="79">
                  <c:v>0.61210834305569517</c:v>
                </c:pt>
                <c:pt idx="80">
                  <c:v>0.63375363655368877</c:v>
                </c:pt>
                <c:pt idx="81">
                  <c:v>0.6555145924656266</c:v>
                </c:pt>
                <c:pt idx="82">
                  <c:v>0.67738444267151565</c:v>
                </c:pt>
                <c:pt idx="83">
                  <c:v>0.69935638501286068</c:v>
                </c:pt>
                <c:pt idx="84">
                  <c:v>0.7214235851315639</c:v>
                </c:pt>
                <c:pt idx="85">
                  <c:v>0.74357917832025611</c:v>
                </c:pt>
                <c:pt idx="86">
                  <c:v>0.76581627138231967</c:v>
                </c:pt>
                <c:pt idx="87">
                  <c:v>0.78812794449987922</c:v>
                </c:pt>
                <c:pt idx="88">
                  <c:v>0.81050725310807725</c:v>
                </c:pt>
                <c:pt idx="89">
                  <c:v>0.83294722977395463</c:v>
                </c:pt>
                <c:pt idx="90">
                  <c:v>0.85544088607826141</c:v>
                </c:pt>
                <c:pt idx="91">
                  <c:v>0.8779812144985164</c:v>
                </c:pt>
                <c:pt idx="92">
                  <c:v>0.90056119029162685</c:v>
                </c:pt>
                <c:pt idx="93">
                  <c:v>0.92317377337434259</c:v>
                </c:pt>
                <c:pt idx="94">
                  <c:v>0.94581191019979993</c:v>
                </c:pt>
                <c:pt idx="95">
                  <c:v>0.96846853562835544</c:v>
                </c:pt>
                <c:pt idx="96">
                  <c:v>0.9911365747908738</c:v>
                </c:pt>
                <c:pt idx="97">
                  <c:v>1.0138089449425534</c:v>
                </c:pt>
                <c:pt idx="98">
                  <c:v>1.0364785573053243</c:v>
                </c:pt>
                <c:pt idx="99">
                  <c:v>1.0591383188967423</c:v>
                </c:pt>
                <c:pt idx="100">
                  <c:v>1.081781134343236</c:v>
                </c:pt>
                <c:pt idx="101">
                  <c:v>1.1043999076754332</c:v>
                </c:pt>
                <c:pt idx="102">
                  <c:v>1.1269875441031796</c:v>
                </c:pt>
                <c:pt idx="103">
                  <c:v>1.1495369517677292</c:v>
                </c:pt>
                <c:pt idx="104">
                  <c:v>1.1720410434684139</c:v>
                </c:pt>
                <c:pt idx="105">
                  <c:v>1.1944927383609374</c:v>
                </c:pt>
                <c:pt idx="106">
                  <c:v>1.2168849636242445</c:v>
                </c:pt>
                <c:pt idx="107">
                  <c:v>1.2392106560926748</c:v>
                </c:pt>
                <c:pt idx="108">
                  <c:v>1.2614627638498952</c:v>
                </c:pt>
                <c:pt idx="109">
                  <c:v>1.2836342477807909</c:v>
                </c:pt>
                <c:pt idx="110">
                  <c:v>1.3057180830772142</c:v>
                </c:pt>
                <c:pt idx="111">
                  <c:v>1.3277072606931211</c:v>
                </c:pt>
                <c:pt idx="112">
                  <c:v>1.349594788744233</c:v>
                </c:pt>
                <c:pt idx="113">
                  <c:v>1.3713736938469421</c:v>
                </c:pt>
                <c:pt idx="114">
                  <c:v>1.3930370223906363</c:v>
                </c:pt>
                <c:pt idx="115">
                  <c:v>1.4145778417371002</c:v>
                </c:pt>
                <c:pt idx="116">
                  <c:v>1.4359892413399968</c:v>
                </c:pt>
                <c:pt idx="117">
                  <c:v>1.4572643337767133</c:v>
                </c:pt>
                <c:pt idx="118">
                  <c:v>1.4783962556840498</c:v>
                </c:pt>
                <c:pt idx="119">
                  <c:v>1.4993781685883165</c:v>
                </c:pt>
                <c:pt idx="120">
                  <c:v>1.5202032596193473</c:v>
                </c:pt>
                <c:pt idx="121">
                  <c:v>1.5408647420967583</c:v>
                </c:pt>
                <c:pt idx="122">
                  <c:v>1.5613558559754264</c:v>
                </c:pt>
                <c:pt idx="123">
                  <c:v>1.5816698681356229</c:v>
                </c:pt>
                <c:pt idx="124">
                  <c:v>1.6018000725014581</c:v>
                </c:pt>
                <c:pt idx="125">
                  <c:v>1.6217397899692885</c:v>
                </c:pt>
                <c:pt idx="126">
                  <c:v>1.6414823681253934</c:v>
                </c:pt>
                <c:pt idx="127">
                  <c:v>1.6610211807295778</c:v>
                </c:pt>
                <c:pt idx="128">
                  <c:v>1.6803496269382601</c:v>
                </c:pt>
                <c:pt idx="129">
                  <c:v>1.6994611302370433</c:v>
                </c:pt>
                <c:pt idx="130">
                  <c:v>1.7183491370486561</c:v>
                </c:pt>
                <c:pt idx="131">
                  <c:v>1.7370071149773374</c:v>
                </c:pt>
                <c:pt idx="132">
                  <c:v>1.7554285506451868</c:v>
                </c:pt>
                <c:pt idx="133">
                  <c:v>1.7736069470694715</c:v>
                </c:pt>
                <c:pt idx="134">
                  <c:v>1.7915358205222796</c:v>
                </c:pt>
                <c:pt idx="135">
                  <c:v>1.8092086968049721</c:v>
                </c:pt>
                <c:pt idx="136">
                  <c:v>1.8266191068593574</c:v>
                </c:pt>
                <c:pt idx="137">
                  <c:v>1.8437605816251104</c:v>
                </c:pt>
                <c:pt idx="138">
                  <c:v>1.8606266460382399</c:v>
                </c:pt>
                <c:pt idx="139">
                  <c:v>1.8772108120479745</c:v>
                </c:pt>
                <c:pt idx="140">
                  <c:v>1.8935065705085896</c:v>
                </c:pt>
                <c:pt idx="141">
                  <c:v>1.9095073817778292</c:v>
                </c:pt>
                <c:pt idx="142">
                  <c:v>1.9252066648236716</c:v>
                </c:pt>
                <c:pt idx="143">
                  <c:v>1.9405977846052012</c:v>
                </c:pt>
                <c:pt idx="144">
                  <c:v>1.9556740374497497</c:v>
                </c:pt>
                <c:pt idx="145">
                  <c:v>1.9704286340955854</c:v>
                </c:pt>
                <c:pt idx="146">
                  <c:v>1.9848546800048203</c:v>
                </c:pt>
                <c:pt idx="147">
                  <c:v>1.9989451524721014</c:v>
                </c:pt>
                <c:pt idx="148">
                  <c:v>2.0126928739572008</c:v>
                </c:pt>
                <c:pt idx="149">
                  <c:v>2.0260904809490268</c:v>
                </c:pt>
                <c:pt idx="150">
                  <c:v>2.0391303875185867</c:v>
                </c:pt>
                <c:pt idx="151">
                  <c:v>2.0518047425308277</c:v>
                </c:pt>
                <c:pt idx="152">
                  <c:v>2.0641053792492632</c:v>
                </c:pt>
                <c:pt idx="153">
                  <c:v>2.0760237557686145</c:v>
                </c:pt>
                <c:pt idx="154">
                  <c:v>2.0875508843302928</c:v>
                </c:pt>
                <c:pt idx="155">
                  <c:v>2.0986772470876938</c:v>
                </c:pt>
                <c:pt idx="156">
                  <c:v>2.1093926952583311</c:v>
                </c:pt>
                <c:pt idx="157">
                  <c:v>2.1196863277800313</c:v>
                </c:pt>
                <c:pt idx="158">
                  <c:v>2.1295463445131282</c:v>
                </c:pt>
                <c:pt idx="159">
                  <c:v>2.1389598676080044</c:v>
                </c:pt>
                <c:pt idx="160">
                  <c:v>2.14791272275819</c:v>
                </c:pt>
                <c:pt idx="161">
                  <c:v>2.1563891694990707</c:v>
                </c:pt>
                <c:pt idx="162">
                  <c:v>2.1643715662251477</c:v>
                </c:pt>
                <c:pt idx="163">
                  <c:v>2.1718399507956798</c:v>
                </c:pt>
                <c:pt idx="164">
                  <c:v>2.1787715109032066</c:v>
                </c:pt>
                <c:pt idx="165">
                  <c:v>2.1851399089247905</c:v>
                </c:pt>
                <c:pt idx="166">
                  <c:v>2.1909144124363502</c:v>
                </c:pt>
                <c:pt idx="167">
                  <c:v>2.1960587618844039</c:v>
                </c:pt>
                <c:pt idx="168">
                  <c:v>2.2005296778075341</c:v>
                </c:pt>
                <c:pt idx="169">
                  <c:v>2.2042748661903908</c:v>
                </c:pt>
                <c:pt idx="170">
                  <c:v>2.207230313252555</c:v>
                </c:pt>
                <c:pt idx="171">
                  <c:v>2.2093165553423306</c:v>
                </c:pt>
                <c:pt idx="172">
                  <c:v>2.2104334396383769</c:v>
                </c:pt>
                <c:pt idx="173">
                  <c:v>2.2104526102604938</c:v>
                </c:pt>
                <c:pt idx="174">
                  <c:v>2.2092064748653293</c:v>
                </c:pt>
                <c:pt idx="175">
                  <c:v>2.2064715594713706</c:v>
                </c:pt>
                <c:pt idx="176">
                  <c:v>2.2019426002146054</c:v>
                </c:pt>
                <c:pt idx="177">
                  <c:v>2.195190714157933</c:v>
                </c:pt>
                <c:pt idx="178">
                  <c:v>2.1855928628942616</c:v>
                </c:pt>
                <c:pt idx="179">
                  <c:v>2.1722064725223316</c:v>
                </c:pt>
                <c:pt idx="180">
                  <c:v>2.1535315194446389</c:v>
                </c:pt>
                <c:pt idx="181">
                  <c:v>2.1270197039574295</c:v>
                </c:pt>
                <c:pt idx="182">
                  <c:v>2.0879420336301053</c:v>
                </c:pt>
                <c:pt idx="183">
                  <c:v>2.026322662429406</c:v>
                </c:pt>
              </c:numCache>
            </c:numRef>
          </c:xVal>
          <c:yVal>
            <c:numRef>
              <c:f>Calculation2!$AL$6:$AL$189</c:f>
              <c:numCache>
                <c:formatCode>General</c:formatCode>
                <c:ptCount val="184"/>
                <c:pt idx="0">
                  <c:v>0.63392336553967965</c:v>
                </c:pt>
                <c:pt idx="1">
                  <c:v>0.63677887481615869</c:v>
                </c:pt>
                <c:pt idx="2">
                  <c:v>0.64016739590636362</c:v>
                </c:pt>
                <c:pt idx="3">
                  <c:v>0.64408883798239813</c:v>
                </c:pt>
                <c:pt idx="4">
                  <c:v>0.64854309593164672</c:v>
                </c:pt>
                <c:pt idx="5">
                  <c:v>0.65353005035958134</c:v>
                </c:pt>
                <c:pt idx="6">
                  <c:v>0.65904956759297306</c:v>
                </c:pt>
                <c:pt idx="7">
                  <c:v>0.66510149968347321</c:v>
                </c:pt>
                <c:pt idx="8">
                  <c:v>0.6716856844115604</c:v>
                </c:pt>
                <c:pt idx="9">
                  <c:v>0.67880194529092108</c:v>
                </c:pt>
                <c:pt idx="10">
                  <c:v>0.68645009157314973</c:v>
                </c:pt>
                <c:pt idx="11">
                  <c:v>0.69462991825287901</c:v>
                </c:pt>
                <c:pt idx="12">
                  <c:v>0.70334120607327222</c:v>
                </c:pt>
                <c:pt idx="13">
                  <c:v>0.73662034783597008</c:v>
                </c:pt>
                <c:pt idx="14">
                  <c:v>0.77592627115458868</c:v>
                </c:pt>
                <c:pt idx="15">
                  <c:v>0.82124700306411924</c:v>
                </c:pt>
                <c:pt idx="16">
                  <c:v>0.87256873843059068</c:v>
                </c:pt>
                <c:pt idx="17">
                  <c:v>0.92987584415624625</c:v>
                </c:pt>
                <c:pt idx="18">
                  <c:v>0.9931508639415334</c:v>
                </c:pt>
                <c:pt idx="19">
                  <c:v>1.0623745236024682</c:v>
                </c:pt>
                <c:pt idx="20">
                  <c:v>1.1375257369417362</c:v>
                </c:pt>
                <c:pt idx="21">
                  <c:v>1.218581612171743</c:v>
                </c:pt>
                <c:pt idx="22">
                  <c:v>1.3055174588876888</c:v>
                </c:pt>
                <c:pt idx="23">
                  <c:v>1.3983067955884998</c:v>
                </c:pt>
                <c:pt idx="24">
                  <c:v>1.4969213577433464</c:v>
                </c:pt>
                <c:pt idx="25">
                  <c:v>1.6013311064012932</c:v>
                </c:pt>
                <c:pt idx="26">
                  <c:v>1.7115042373414546</c:v>
                </c:pt>
                <c:pt idx="27">
                  <c:v>1.8274071907608871</c:v>
                </c:pt>
                <c:pt idx="28">
                  <c:v>1.9490046614971916</c:v>
                </c:pt>
                <c:pt idx="29">
                  <c:v>2.0762596097828485</c:v>
                </c:pt>
                <c:pt idx="30">
                  <c:v>2.2091332725278541</c:v>
                </c:pt>
                <c:pt idx="31">
                  <c:v>2.3475851751273709</c:v>
                </c:pt>
                <c:pt idx="32">
                  <c:v>2.4915731437906459</c:v>
                </c:pt>
                <c:pt idx="33">
                  <c:v>2.6410533183875842</c:v>
                </c:pt>
                <c:pt idx="34">
                  <c:v>2.795980165808956</c:v>
                </c:pt>
                <c:pt idx="35">
                  <c:v>2.9563064938362267</c:v>
                </c:pt>
                <c:pt idx="36">
                  <c:v>3.1219834655167666</c:v>
                </c:pt>
                <c:pt idx="37">
                  <c:v>3.2929606140400445</c:v>
                </c:pt>
                <c:pt idx="38">
                  <c:v>3.4691858581103361</c:v>
                </c:pt>
                <c:pt idx="39">
                  <c:v>3.6506055178111616</c:v>
                </c:pt>
                <c:pt idx="40">
                  <c:v>3.8371643309567212</c:v>
                </c:pt>
                <c:pt idx="41">
                  <c:v>4.0288054699253024</c:v>
                </c:pt>
                <c:pt idx="42">
                  <c:v>4.2254705589695014</c:v>
                </c:pt>
                <c:pt idx="43">
                  <c:v>4.4270996919980554</c:v>
                </c:pt>
                <c:pt idx="44">
                  <c:v>4.6336314508238257</c:v>
                </c:pt>
                <c:pt idx="45">
                  <c:v>4.8450029238723484</c:v>
                </c:pt>
                <c:pt idx="46">
                  <c:v>5.0611497253453361</c:v>
                </c:pt>
                <c:pt idx="47">
                  <c:v>5.2820060148332004</c:v>
                </c:pt>
                <c:pt idx="48">
                  <c:v>5.5075045173706716</c:v>
                </c:pt>
                <c:pt idx="49">
                  <c:v>5.7375765439294373</c:v>
                </c:pt>
                <c:pt idx="50">
                  <c:v>5.9721520123414376</c:v>
                </c:pt>
                <c:pt idx="51">
                  <c:v>6.2111594686466187</c:v>
                </c:pt>
                <c:pt idx="52">
                  <c:v>6.4545261088584684</c:v>
                </c:pt>
                <c:pt idx="53">
                  <c:v>6.7021778011408326</c:v>
                </c:pt>
                <c:pt idx="54">
                  <c:v>6.9540391083891926</c:v>
                </c:pt>
                <c:pt idx="55">
                  <c:v>7.2100333112095161</c:v>
                </c:pt>
                <c:pt idx="56">
                  <c:v>7.4700824312877572</c:v>
                </c:pt>
                <c:pt idx="57">
                  <c:v>7.7341072551427867</c:v>
                </c:pt>
                <c:pt idx="58">
                  <c:v>8.0020273582555941</c:v>
                </c:pt>
                <c:pt idx="59">
                  <c:v>8.2737611295673705</c:v>
                </c:pt>
                <c:pt idx="60">
                  <c:v>8.5492257963390266</c:v>
                </c:pt>
                <c:pt idx="61">
                  <c:v>8.8283374493645841</c:v>
                </c:pt>
                <c:pt idx="62">
                  <c:v>9.1110110685307095</c:v>
                </c:pt>
                <c:pt idx="63">
                  <c:v>9.3971605487146892</c:v>
                </c:pt>
                <c:pt idx="64">
                  <c:v>9.6866987260128603</c:v>
                </c:pt>
                <c:pt idx="65">
                  <c:v>9.9795374042916105</c:v>
                </c:pt>
                <c:pt idx="66">
                  <c:v>10.275587382052727</c:v>
                </c:pt>
                <c:pt idx="67">
                  <c:v>10.5747584796051</c:v>
                </c:pt>
                <c:pt idx="68">
                  <c:v>10.87695956653427</c:v>
                </c:pt>
                <c:pt idx="69">
                  <c:v>11.182098589461672</c:v>
                </c:pt>
                <c:pt idx="70">
                  <c:v>11.490082600084978</c:v>
                </c:pt>
                <c:pt idx="71">
                  <c:v>11.800817783491039</c:v>
                </c:pt>
                <c:pt idx="72">
                  <c:v>12.114209486732832</c:v>
                </c:pt>
                <c:pt idx="73">
                  <c:v>12.430162247661658</c:v>
                </c:pt>
                <c:pt idx="74">
                  <c:v>12.74857982400583</c:v>
                </c:pt>
                <c:pt idx="75">
                  <c:v>13.069365222687022</c:v>
                </c:pt>
                <c:pt idx="76">
                  <c:v>13.392420729365266</c:v>
                </c:pt>
                <c:pt idx="77">
                  <c:v>13.717647938203729</c:v>
                </c:pt>
                <c:pt idx="78">
                  <c:v>14.044947781844048</c:v>
                </c:pt>
                <c:pt idx="79">
                  <c:v>14.374220561583225</c:v>
                </c:pt>
                <c:pt idx="80">
                  <c:v>14.705365977742815</c:v>
                </c:pt>
                <c:pt idx="81">
                  <c:v>15.03828316022118</c:v>
                </c:pt>
                <c:pt idx="82">
                  <c:v>15.372870699219494</c:v>
                </c:pt>
                <c:pt idx="83">
                  <c:v>15.709026676132149</c:v>
                </c:pt>
                <c:pt idx="84">
                  <c:v>16.046648694592179</c:v>
                </c:pt>
                <c:pt idx="85">
                  <c:v>16.385633911662122</c:v>
                </c:pt>
                <c:pt idx="86">
                  <c:v>16.725879069161053</c:v>
                </c:pt>
                <c:pt idx="87">
                  <c:v>17.067280525117958</c:v>
                </c:pt>
                <c:pt idx="88">
                  <c:v>17.409734285342125</c:v>
                </c:pt>
                <c:pt idx="89">
                  <c:v>17.753136035100766</c:v>
                </c:pt>
                <c:pt idx="90">
                  <c:v>18.097381170894302</c:v>
                </c:pt>
                <c:pt idx="91">
                  <c:v>18.442364832319587</c:v>
                </c:pt>
                <c:pt idx="92">
                  <c:v>18.78798193401142</c:v>
                </c:pt>
                <c:pt idx="93">
                  <c:v>19.13412719765255</c:v>
                </c:pt>
                <c:pt idx="94">
                  <c:v>19.480695184042503</c:v>
                </c:pt>
                <c:pt idx="95">
                  <c:v>19.827580325215337</c:v>
                </c:pt>
                <c:pt idx="96">
                  <c:v>20.174676956596702</c:v>
                </c:pt>
                <c:pt idx="97">
                  <c:v>20.521879349190272</c:v>
                </c:pt>
                <c:pt idx="98">
                  <c:v>20.869081741783841</c:v>
                </c:pt>
                <c:pt idx="99">
                  <c:v>21.216178373165199</c:v>
                </c:pt>
                <c:pt idx="100">
                  <c:v>21.563063514338033</c:v>
                </c:pt>
                <c:pt idx="101">
                  <c:v>21.90963150072799</c:v>
                </c:pt>
                <c:pt idx="102">
                  <c:v>22.255776764369127</c:v>
                </c:pt>
                <c:pt idx="103">
                  <c:v>22.601393866060953</c:v>
                </c:pt>
                <c:pt idx="104">
                  <c:v>22.946377527486238</c:v>
                </c:pt>
                <c:pt idx="105">
                  <c:v>23.29062266327977</c:v>
                </c:pt>
                <c:pt idx="106">
                  <c:v>23.634024413038418</c:v>
                </c:pt>
                <c:pt idx="107">
                  <c:v>23.976478173262585</c:v>
                </c:pt>
                <c:pt idx="108">
                  <c:v>24.31787962921949</c:v>
                </c:pt>
                <c:pt idx="109">
                  <c:v>24.658124786718414</c:v>
                </c:pt>
                <c:pt idx="110">
                  <c:v>24.997110003788364</c:v>
                </c:pt>
                <c:pt idx="111">
                  <c:v>25.334732022248392</c:v>
                </c:pt>
                <c:pt idx="112">
                  <c:v>25.670887999161053</c:v>
                </c:pt>
                <c:pt idx="113">
                  <c:v>26.005475538159359</c:v>
                </c:pt>
                <c:pt idx="114">
                  <c:v>26.338392720637724</c:v>
                </c:pt>
                <c:pt idx="115">
                  <c:v>26.669538136797314</c:v>
                </c:pt>
                <c:pt idx="116">
                  <c:v>26.998810916536488</c:v>
                </c:pt>
                <c:pt idx="117">
                  <c:v>27.32611076017681</c:v>
                </c:pt>
                <c:pt idx="118">
                  <c:v>27.651337969015273</c:v>
                </c:pt>
                <c:pt idx="119">
                  <c:v>27.974393475693525</c:v>
                </c:pt>
                <c:pt idx="120">
                  <c:v>28.295178874374706</c:v>
                </c:pt>
                <c:pt idx="121">
                  <c:v>28.61359645071888</c:v>
                </c:pt>
                <c:pt idx="122">
                  <c:v>28.929549211647707</c:v>
                </c:pt>
                <c:pt idx="123">
                  <c:v>29.242940914889505</c:v>
                </c:pt>
                <c:pt idx="124">
                  <c:v>29.553676098295561</c:v>
                </c:pt>
                <c:pt idx="125">
                  <c:v>29.861660108918862</c:v>
                </c:pt>
                <c:pt idx="126">
                  <c:v>30.166799131846272</c:v>
                </c:pt>
                <c:pt idx="127">
                  <c:v>30.469000218775438</c:v>
                </c:pt>
                <c:pt idx="128">
                  <c:v>30.768171316327816</c:v>
                </c:pt>
                <c:pt idx="129">
                  <c:v>31.064221294088931</c:v>
                </c:pt>
                <c:pt idx="130">
                  <c:v>31.357059972367679</c:v>
                </c:pt>
                <c:pt idx="131">
                  <c:v>31.646598149665849</c:v>
                </c:pt>
                <c:pt idx="132">
                  <c:v>31.932747629849828</c:v>
                </c:pt>
                <c:pt idx="133">
                  <c:v>32.215421249015961</c:v>
                </c:pt>
                <c:pt idx="134">
                  <c:v>32.494532902041513</c:v>
                </c:pt>
                <c:pt idx="135">
                  <c:v>32.769997568813174</c:v>
                </c:pt>
                <c:pt idx="136">
                  <c:v>33.041731340124947</c:v>
                </c:pt>
                <c:pt idx="137">
                  <c:v>33.309651443237755</c:v>
                </c:pt>
                <c:pt idx="138">
                  <c:v>33.573676267092793</c:v>
                </c:pt>
                <c:pt idx="139">
                  <c:v>33.833725387171029</c:v>
                </c:pt>
                <c:pt idx="140">
                  <c:v>34.089719589991347</c:v>
                </c:pt>
                <c:pt idx="141">
                  <c:v>34.341580897239702</c:v>
                </c:pt>
                <c:pt idx="142">
                  <c:v>34.589232589522069</c:v>
                </c:pt>
                <c:pt idx="143">
                  <c:v>34.832599229733923</c:v>
                </c:pt>
                <c:pt idx="144">
                  <c:v>35.071606686039104</c:v>
                </c:pt>
                <c:pt idx="145">
                  <c:v>35.306182154451101</c:v>
                </c:pt>
                <c:pt idx="146">
                  <c:v>35.536254181009866</c:v>
                </c:pt>
                <c:pt idx="147">
                  <c:v>35.761752683547343</c:v>
                </c:pt>
                <c:pt idx="148">
                  <c:v>35.982608973035198</c:v>
                </c:pt>
                <c:pt idx="149">
                  <c:v>36.198755774508193</c:v>
                </c:pt>
                <c:pt idx="150">
                  <c:v>36.410127247556723</c:v>
                </c:pt>
                <c:pt idx="151">
                  <c:v>36.616659006382484</c:v>
                </c:pt>
                <c:pt idx="152">
                  <c:v>36.818288139411038</c:v>
                </c:pt>
                <c:pt idx="153">
                  <c:v>37.014953228455241</c:v>
                </c:pt>
                <c:pt idx="154">
                  <c:v>37.206594367423818</c:v>
                </c:pt>
                <c:pt idx="155">
                  <c:v>37.393153180569385</c:v>
                </c:pt>
                <c:pt idx="156">
                  <c:v>37.574572840270207</c:v>
                </c:pt>
                <c:pt idx="157">
                  <c:v>37.750798084340502</c:v>
                </c:pt>
                <c:pt idx="158">
                  <c:v>37.92177523286378</c:v>
                </c:pt>
                <c:pt idx="159">
                  <c:v>38.087452204544313</c:v>
                </c:pt>
                <c:pt idx="160">
                  <c:v>38.247778532571587</c:v>
                </c:pt>
                <c:pt idx="161">
                  <c:v>38.402705379992959</c:v>
                </c:pt>
                <c:pt idx="162">
                  <c:v>38.552185554589897</c:v>
                </c:pt>
                <c:pt idx="163">
                  <c:v>38.696173523253165</c:v>
                </c:pt>
                <c:pt idx="164">
                  <c:v>38.834625425852678</c:v>
                </c:pt>
                <c:pt idx="165">
                  <c:v>38.967499088597691</c:v>
                </c:pt>
                <c:pt idx="166">
                  <c:v>39.094754036883351</c:v>
                </c:pt>
                <c:pt idx="167">
                  <c:v>39.216351507619656</c:v>
                </c:pt>
                <c:pt idx="168">
                  <c:v>39.332254461039085</c:v>
                </c:pt>
                <c:pt idx="169">
                  <c:v>39.442427591979254</c:v>
                </c:pt>
                <c:pt idx="170">
                  <c:v>39.546837340637197</c:v>
                </c:pt>
                <c:pt idx="171">
                  <c:v>39.64545190279204</c:v>
                </c:pt>
                <c:pt idx="172">
                  <c:v>39.738241239492851</c:v>
                </c:pt>
                <c:pt idx="173">
                  <c:v>39.825177086208797</c:v>
                </c:pt>
                <c:pt idx="174">
                  <c:v>39.906232961438803</c:v>
                </c:pt>
                <c:pt idx="175">
                  <c:v>39.981384174778071</c:v>
                </c:pt>
                <c:pt idx="176">
                  <c:v>40.050607834439006</c:v>
                </c:pt>
                <c:pt idx="177">
                  <c:v>40.1138828542243</c:v>
                </c:pt>
                <c:pt idx="178">
                  <c:v>40.171189959949949</c:v>
                </c:pt>
                <c:pt idx="179">
                  <c:v>40.22251169531642</c:v>
                </c:pt>
                <c:pt idx="180">
                  <c:v>40.267832427225954</c:v>
                </c:pt>
                <c:pt idx="181">
                  <c:v>40.307138350544577</c:v>
                </c:pt>
                <c:pt idx="182">
                  <c:v>40.340417492307267</c:v>
                </c:pt>
                <c:pt idx="183">
                  <c:v>40.367659715365086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08-4D19-AE5B-D8123048BFFD}"/>
            </c:ext>
          </c:extLst>
        </c:ser>
        <c:ser>
          <c:idx val="5"/>
          <c:order val="5"/>
          <c:tx>
            <c:strRef>
              <c:f>Calculation2!$AO$5</c:f>
              <c:strCache>
                <c:ptCount val="1"/>
                <c:pt idx="0">
                  <c:v>z(Ex5)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Calculation2!$AO$6:$AO$189</c:f>
              <c:numCache>
                <c:formatCode>General</c:formatCode>
                <c:ptCount val="184"/>
                <c:pt idx="0">
                  <c:v>#N/A</c:v>
                </c:pt>
                <c:pt idx="1">
                  <c:v>-0.29103672204987341</c:v>
                </c:pt>
                <c:pt idx="2">
                  <c:v>-0.31649347156768365</c:v>
                </c:pt>
                <c:pt idx="3">
                  <c:v>-0.3324907005962951</c:v>
                </c:pt>
                <c:pt idx="4">
                  <c:v>-0.34377412756800824</c:v>
                </c:pt>
                <c:pt idx="5">
                  <c:v>-0.35221609966862799</c:v>
                </c:pt>
                <c:pt idx="6">
                  <c:v>-0.35876720748992236</c:v>
                </c:pt>
                <c:pt idx="7">
                  <c:v>-0.36397753478607203</c:v>
                </c:pt>
                <c:pt idx="8">
                  <c:v>-0.3681928987554921</c:v>
                </c:pt>
                <c:pt idx="9">
                  <c:v>-0.37164374234238223</c:v>
                </c:pt>
                <c:pt idx="10">
                  <c:v>-0.37449048919394573</c:v>
                </c:pt>
                <c:pt idx="11">
                  <c:v>-0.376848717017364</c:v>
                </c:pt>
                <c:pt idx="12">
                  <c:v>-0.37880404205495799</c:v>
                </c:pt>
                <c:pt idx="13">
                  <c:v>-0.38317653191038137</c:v>
                </c:pt>
                <c:pt idx="14">
                  <c:v>-0.38514332849885119</c:v>
                </c:pt>
                <c:pt idx="15">
                  <c:v>-0.38546435226106951</c:v>
                </c:pt>
                <c:pt idx="16">
                  <c:v>-0.38455203095404039</c:v>
                </c:pt>
                <c:pt idx="17">
                  <c:v>-0.38265051433580144</c:v>
                </c:pt>
                <c:pt idx="18">
                  <c:v>-0.37991408114390068</c:v>
                </c:pt>
                <c:pt idx="19">
                  <c:v>-0.37644537266728095</c:v>
                </c:pt>
                <c:pt idx="20">
                  <c:v>-0.37231562431701509</c:v>
                </c:pt>
                <c:pt idx="21">
                  <c:v>-0.36757608092497884</c:v>
                </c:pt>
                <c:pt idx="22">
                  <c:v>-0.36226478089204012</c:v>
                </c:pt>
                <c:pt idx="23">
                  <c:v>-0.35641076506040104</c:v>
                </c:pt>
                <c:pt idx="24">
                  <c:v>-0.35003678415661349</c:v>
                </c:pt>
                <c:pt idx="25">
                  <c:v>-0.34316109514810877</c:v>
                </c:pt>
                <c:pt idx="26">
                  <c:v>-0.33579868543946995</c:v>
                </c:pt>
                <c:pt idx="27">
                  <c:v>-0.32796212688769733</c:v>
                </c:pt>
                <c:pt idx="28">
                  <c:v>-0.31966218397454904</c:v>
                </c:pt>
                <c:pt idx="29">
                  <c:v>-0.31090825489271329</c:v>
                </c:pt>
                <c:pt idx="30">
                  <c:v>-0.301708696707917</c:v>
                </c:pt>
                <c:pt idx="31">
                  <c:v>-0.29207106859150811</c:v>
                </c:pt>
                <c:pt idx="32">
                  <c:v>-0.28200231617379756</c:v>
                </c:pt>
                <c:pt idx="33">
                  <c:v>-0.271508912936677</c:v>
                </c:pt>
                <c:pt idx="34">
                  <c:v>-0.2605969698234134</c:v>
                </c:pt>
                <c:pt idx="35">
                  <c:v>-0.24927232103485361</c:v>
                </c:pt>
                <c:pt idx="36">
                  <c:v>-0.23754059177336406</c:v>
                </c:pt>
                <c:pt idx="37">
                  <c:v>-0.22540725215335408</c:v>
                </c:pt>
                <c:pt idx="38">
                  <c:v>-0.21287766040447317</c:v>
                </c:pt>
                <c:pt idx="39">
                  <c:v>-0.19995709770941911</c:v>
                </c:pt>
                <c:pt idx="40">
                  <c:v>-0.1866507964487607</c:v>
                </c:pt>
                <c:pt idx="41">
                  <c:v>-0.17296396320696819</c:v>
                </c:pt>
                <c:pt idx="42">
                  <c:v>-0.15890179758351869</c:v>
                </c:pt>
                <c:pt idx="43">
                  <c:v>-0.14446950762042832</c:v>
                </c:pt>
                <c:pt idx="44">
                  <c:v>-0.12967232248180174</c:v>
                </c:pt>
                <c:pt idx="45">
                  <c:v>-0.11451550288694383</c:v>
                </c:pt>
                <c:pt idx="46">
                  <c:v>-9.9004349695565208E-2</c:v>
                </c:pt>
                <c:pt idx="47">
                  <c:v>-8.3144210963841517E-2</c:v>
                </c:pt>
                <c:pt idx="48">
                  <c:v>-6.6940487727850634E-2</c:v>
                </c:pt>
                <c:pt idx="49">
                  <c:v>-5.0398638722063537E-2</c:v>
                </c:pt>
                <c:pt idx="50">
                  <c:v>-3.3524184201957054E-2</c:v>
                </c:pt>
                <c:pt idx="51">
                  <c:v>-1.6322709009115179E-2</c:v>
                </c:pt>
                <c:pt idx="52">
                  <c:v>1.2001350073383361E-3</c:v>
                </c:pt>
                <c:pt idx="53">
                  <c:v>1.9038627118879253E-2</c:v>
                </c:pt>
                <c:pt idx="54">
                  <c:v>3.7186976317121791E-2</c:v>
                </c:pt>
                <c:pt idx="55">
                  <c:v>5.5639320319539984E-2</c:v>
                </c:pt>
                <c:pt idx="56">
                  <c:v>7.438972492671235E-2</c:v>
                </c:pt>
                <c:pt idx="57">
                  <c:v>9.3432183685083645E-2</c:v>
                </c:pt>
                <c:pt idx="58">
                  <c:v>0.11276061781636526</c:v>
                </c:pt>
                <c:pt idx="59">
                  <c:v>0.13236887638057732</c:v>
                </c:pt>
                <c:pt idx="60">
                  <c:v>0.15225073664462288</c:v>
                </c:pt>
                <c:pt idx="61">
                  <c:v>0.17239990463235072</c:v>
                </c:pt>
                <c:pt idx="62">
                  <c:v>0.19281001583545429</c:v>
                </c:pt>
                <c:pt idx="63">
                  <c:v>0.21347463606741815</c:v>
                </c:pt>
                <c:pt idx="64">
                  <c:v>0.23438726244509947</c:v>
                </c:pt>
                <c:pt idx="65">
                  <c:v>0.2555413244845755</c:v>
                </c:pt>
                <c:pt idx="66">
                  <c:v>0.27693018529957741</c:v>
                </c:pt>
                <c:pt idx="67">
                  <c:v>0.29854714289230716</c:v>
                </c:pt>
                <c:pt idx="68">
                  <c:v>0.3203854315276391</c:v>
                </c:pt>
                <c:pt idx="69">
                  <c:v>0.34243822318279299</c:v>
                </c:pt>
                <c:pt idx="70">
                  <c:v>0.36469862906543965</c:v>
                </c:pt>
                <c:pt idx="71">
                  <c:v>0.38715970119398524</c:v>
                </c:pt>
                <c:pt idx="72">
                  <c:v>0.40981443403443835</c:v>
                </c:pt>
                <c:pt idx="73">
                  <c:v>0.43265576618883078</c:v>
                </c:pt>
                <c:pt idx="74">
                  <c:v>0.45567658213065454</c:v>
                </c:pt>
                <c:pt idx="75">
                  <c:v>0.47886971398319922</c:v>
                </c:pt>
                <c:pt idx="76">
                  <c:v>0.50222794333702947</c:v>
                </c:pt>
                <c:pt idx="77">
                  <c:v>0.52574400310317737</c:v>
                </c:pt>
                <c:pt idx="78">
                  <c:v>0.5494105793988614</c:v>
                </c:pt>
                <c:pt idx="79">
                  <c:v>0.57322031346280944</c:v>
                </c:pt>
                <c:pt idx="80">
                  <c:v>0.59716580359744276</c:v>
                </c:pt>
                <c:pt idx="81">
                  <c:v>0.62123960713535886</c:v>
                </c:pt>
                <c:pt idx="82">
                  <c:v>0.64543424242769099</c:v>
                </c:pt>
                <c:pt idx="83">
                  <c:v>0.66974219085206055</c:v>
                </c:pt>
                <c:pt idx="84">
                  <c:v>0.6941558988379255</c:v>
                </c:pt>
                <c:pt idx="85">
                  <c:v>0.71866777990722863</c:v>
                </c:pt>
                <c:pt idx="86">
                  <c:v>0.7432702167283245</c:v>
                </c:pt>
                <c:pt idx="87">
                  <c:v>0.76795556318120373</c:v>
                </c:pt>
                <c:pt idx="88">
                  <c:v>0.79271614643210231</c:v>
                </c:pt>
                <c:pt idx="89">
                  <c:v>0.81754426901559452</c:v>
                </c:pt>
                <c:pt idx="90">
                  <c:v>0.84243221092230791</c:v>
                </c:pt>
                <c:pt idx="91">
                  <c:v>0.86737223169038835</c:v>
                </c:pt>
                <c:pt idx="92">
                  <c:v>0.89235657249887201</c:v>
                </c:pt>
                <c:pt idx="93">
                  <c:v>0.91737745826107708</c:v>
                </c:pt>
                <c:pt idx="94">
                  <c:v>0.94242709971614091</c:v>
                </c:pt>
                <c:pt idx="95">
                  <c:v>0.96749769551677134</c:v>
                </c:pt>
                <c:pt idx="96">
                  <c:v>0.992581434311263</c:v>
                </c:pt>
                <c:pt idx="97">
                  <c:v>1.0176704968177586</c:v>
                </c:pt>
                <c:pt idx="98">
                  <c:v>1.0427570578886969</c:v>
                </c:pt>
                <c:pt idx="99">
                  <c:v>1.0678332885632855</c:v>
                </c:pt>
                <c:pt idx="100">
                  <c:v>1.0928913581057895</c:v>
                </c:pt>
                <c:pt idx="101">
                  <c:v>1.1179234360272878</c:v>
                </c:pt>
                <c:pt idx="102">
                  <c:v>1.142921694088471</c:v>
                </c:pt>
                <c:pt idx="103">
                  <c:v>1.167878308280907</c:v>
                </c:pt>
                <c:pt idx="104">
                  <c:v>1.1927854607840584</c:v>
                </c:pt>
                <c:pt idx="105">
                  <c:v>1.2176353418951706</c:v>
                </c:pt>
                <c:pt idx="106">
                  <c:v>1.2424201519289786</c:v>
                </c:pt>
                <c:pt idx="107">
                  <c:v>1.2671321030839406</c:v>
                </c:pt>
                <c:pt idx="108">
                  <c:v>1.2917634212715148</c:v>
                </c:pt>
                <c:pt idx="109">
                  <c:v>1.3163063479046853</c:v>
                </c:pt>
                <c:pt idx="110">
                  <c:v>1.3407531416416893</c:v>
                </c:pt>
                <c:pt idx="111">
                  <c:v>1.3650960800805341</c:v>
                </c:pt>
                <c:pt idx="112">
                  <c:v>1.3893274613995317</c:v>
                </c:pt>
                <c:pt idx="113">
                  <c:v>1.4134396059386578</c:v>
                </c:pt>
                <c:pt idx="114">
                  <c:v>1.4374248577160591</c:v>
                </c:pt>
                <c:pt idx="115">
                  <c:v>1.4612755858734932</c:v>
                </c:pt>
                <c:pt idx="116">
                  <c:v>1.4849841860438988</c:v>
                </c:pt>
                <c:pt idx="117">
                  <c:v>1.5085430816335859</c:v>
                </c:pt>
                <c:pt idx="118">
                  <c:v>1.5319447250107721</c:v>
                </c:pt>
                <c:pt idx="119">
                  <c:v>1.5551815985913102</c:v>
                </c:pt>
                <c:pt idx="120">
                  <c:v>1.578246215811449</c:v>
                </c:pt>
                <c:pt idx="121">
                  <c:v>1.6011311219763407</c:v>
                </c:pt>
                <c:pt idx="122">
                  <c:v>1.6238288949716966</c:v>
                </c:pt>
                <c:pt idx="123">
                  <c:v>1.6463321458245395</c:v>
                </c:pt>
                <c:pt idx="124">
                  <c:v>1.6686335190972823</c:v>
                </c:pt>
                <c:pt idx="125">
                  <c:v>1.6907256930974488</c:v>
                </c:pt>
                <c:pt idx="126">
                  <c:v>1.7126013798831079</c:v>
                </c:pt>
                <c:pt idx="127">
                  <c:v>1.7342533250415375</c:v>
                </c:pt>
                <c:pt idx="128">
                  <c:v>1.7556743072157031</c:v>
                </c:pt>
                <c:pt idx="129">
                  <c:v>1.7768571373496795</c:v>
                </c:pt>
                <c:pt idx="130">
                  <c:v>1.7977946576202397</c:v>
                </c:pt>
                <c:pt idx="131">
                  <c:v>1.818479740017207</c:v>
                </c:pt>
                <c:pt idx="132">
                  <c:v>1.838905284529851</c:v>
                </c:pt>
                <c:pt idx="133">
                  <c:v>1.8590642168903537</c:v>
                </c:pt>
                <c:pt idx="134">
                  <c:v>1.878949485818086</c:v>
                </c:pt>
                <c:pt idx="135">
                  <c:v>1.8985540596998693</c:v>
                </c:pt>
                <c:pt idx="136">
                  <c:v>1.9178709226313215</c:v>
                </c:pt>
                <c:pt idx="137">
                  <c:v>1.936893069732488</c:v>
                </c:pt>
                <c:pt idx="138">
                  <c:v>1.955613501636881</c:v>
                </c:pt>
                <c:pt idx="139">
                  <c:v>1.9740252180363198</c:v>
                </c:pt>
                <c:pt idx="140">
                  <c:v>1.9921212101440287</c:v>
                </c:pt>
                <c:pt idx="141">
                  <c:v>2.0098944519145947</c:v>
                </c:pt>
                <c:pt idx="142">
                  <c:v>2.0273378898307706</c:v>
                </c:pt>
                <c:pt idx="143">
                  <c:v>2.044444431032618</c:v>
                </c:pt>
                <c:pt idx="144">
                  <c:v>2.0612069295227569</c:v>
                </c:pt>
                <c:pt idx="145">
                  <c:v>2.0776181701308003</c:v>
                </c:pt>
                <c:pt idx="146">
                  <c:v>2.0936708498582366</c:v>
                </c:pt>
                <c:pt idx="147">
                  <c:v>2.109357556149229</c:v>
                </c:pt>
                <c:pt idx="148">
                  <c:v>2.1246707415395303</c:v>
                </c:pt>
                <c:pt idx="149">
                  <c:v>2.1396026940202431</c:v>
                </c:pt>
                <c:pt idx="150">
                  <c:v>2.1541455023095772</c:v>
                </c:pt>
                <c:pt idx="151">
                  <c:v>2.1682910150461931</c:v>
                </c:pt>
                <c:pt idx="152">
                  <c:v>2.1820307926918256</c:v>
                </c:pt>
                <c:pt idx="153">
                  <c:v>2.195356050645084</c:v>
                </c:pt>
                <c:pt idx="154">
                  <c:v>2.2082575917042999</c:v>
                </c:pt>
                <c:pt idx="155">
                  <c:v>2.2207257255506665</c:v>
                </c:pt>
                <c:pt idx="156">
                  <c:v>2.2327501723202503</c:v>
                </c:pt>
                <c:pt idx="157">
                  <c:v>2.2443199465495196</c:v>
                </c:pt>
                <c:pt idx="158">
                  <c:v>2.2554232167508168</c:v>
                </c:pt>
                <c:pt idx="159">
                  <c:v>2.2660471345142876</c:v>
                </c:pt>
                <c:pt idx="160">
                  <c:v>2.2761776252176316</c:v>
                </c:pt>
                <c:pt idx="161">
                  <c:v>2.2857991299788178</c:v>
                </c:pt>
                <c:pt idx="162">
                  <c:v>2.2948942851558622</c:v>
                </c:pt>
                <c:pt idx="163">
                  <c:v>2.303443521111066</c:v>
                </c:pt>
                <c:pt idx="164">
                  <c:v>2.3114245555657797</c:v>
                </c:pt>
                <c:pt idx="165">
                  <c:v>2.3188117478497379</c:v>
                </c:pt>
                <c:pt idx="166">
                  <c:v>2.3255752674351209</c:v>
                </c:pt>
                <c:pt idx="167">
                  <c:v>2.3316800113781992</c:v>
                </c:pt>
                <c:pt idx="168">
                  <c:v>2.3370841775637494</c:v>
                </c:pt>
                <c:pt idx="169">
                  <c:v>2.341737358934171</c:v>
                </c:pt>
                <c:pt idx="170">
                  <c:v>2.3455779598728603</c:v>
                </c:pt>
                <c:pt idx="171">
                  <c:v>2.3485296354991738</c:v>
                </c:pt>
                <c:pt idx="172">
                  <c:v>2.3504962932323696</c:v>
                </c:pt>
                <c:pt idx="173">
                  <c:v>2.3513549293785272</c:v>
                </c:pt>
                <c:pt idx="174">
                  <c:v>2.3509451193733502</c:v>
                </c:pt>
                <c:pt idx="175">
                  <c:v>2.3490531793133109</c:v>
                </c:pt>
                <c:pt idx="176">
                  <c:v>2.3453875458726072</c:v>
                </c:pt>
                <c:pt idx="177">
                  <c:v>2.3395390936835407</c:v>
                </c:pt>
                <c:pt idx="178">
                  <c:v>2.3309143653398428</c:v>
                </c:pt>
                <c:pt idx="179">
                  <c:v>2.3186172350782375</c:v>
                </c:pt>
                <c:pt idx="180">
                  <c:v>2.3012252781211875</c:v>
                </c:pt>
                <c:pt idx="181">
                  <c:v>2.2763311623985785</c:v>
                </c:pt>
                <c:pt idx="182">
                  <c:v>2.2394944008335704</c:v>
                </c:pt>
                <c:pt idx="183">
                  <c:v>2.1814486271884772</c:v>
                </c:pt>
              </c:numCache>
            </c:numRef>
          </c:xVal>
          <c:yVal>
            <c:numRef>
              <c:f>Calculation2!$AN$6:$AN$189</c:f>
              <c:numCache>
                <c:formatCode>General</c:formatCode>
                <c:ptCount val="184"/>
                <c:pt idx="0">
                  <c:v>1.3640570314926137</c:v>
                </c:pt>
                <c:pt idx="1">
                  <c:v>1.3672142554743694</c:v>
                </c:pt>
                <c:pt idx="2">
                  <c:v>1.3709608095958323</c:v>
                </c:pt>
                <c:pt idx="3">
                  <c:v>1.3752965934321892</c:v>
                </c:pt>
                <c:pt idx="4">
                  <c:v>1.3802214907645585</c:v>
                </c:pt>
                <c:pt idx="5">
                  <c:v>1.3857353695831236</c:v>
                </c:pt>
                <c:pt idx="6">
                  <c:v>1.3918380820906648</c:v>
                </c:pt>
                <c:pt idx="7">
                  <c:v>1.3985294647065309</c:v>
                </c:pt>
                <c:pt idx="8">
                  <c:v>1.4058093380709948</c:v>
                </c:pt>
                <c:pt idx="9">
                  <c:v>1.4136775070500995</c:v>
                </c:pt>
                <c:pt idx="10">
                  <c:v>1.4221337607408557</c:v>
                </c:pt>
                <c:pt idx="11">
                  <c:v>1.4311778724769155</c:v>
                </c:pt>
                <c:pt idx="12">
                  <c:v>1.440809599834644</c:v>
                </c:pt>
                <c:pt idx="13">
                  <c:v>1.47760503430613</c:v>
                </c:pt>
                <c:pt idx="14">
                  <c:v>1.5210640434393667</c:v>
                </c:pt>
                <c:pt idx="15">
                  <c:v>1.5711733891991742</c:v>
                </c:pt>
                <c:pt idx="16">
                  <c:v>1.6279178077934198</c:v>
                </c:pt>
                <c:pt idx="17">
                  <c:v>1.6912800143225013</c:v>
                </c:pt>
                <c:pt idx="18">
                  <c:v>1.7612407080445074</c:v>
                </c:pt>
                <c:pt idx="19">
                  <c:v>1.8377785782544045</c:v>
                </c:pt>
                <c:pt idx="20">
                  <c:v>1.9208703107754879</c:v>
                </c:pt>
                <c:pt idx="21">
                  <c:v>2.0104905950611069</c:v>
                </c:pt>
                <c:pt idx="22">
                  <c:v>2.106612131904491</c:v>
                </c:pt>
                <c:pt idx="23">
                  <c:v>2.2092056417543731</c:v>
                </c:pt>
                <c:pt idx="24">
                  <c:v>2.3182398736338072</c:v>
                </c:pt>
                <c:pt idx="25">
                  <c:v>2.4336816146595233</c:v>
                </c:pt>
                <c:pt idx="26">
                  <c:v>2.5554957001588896</c:v>
                </c:pt>
                <c:pt idx="27">
                  <c:v>2.6836450243814305</c:v>
                </c:pt>
                <c:pt idx="28">
                  <c:v>2.8180905518015784</c:v>
                </c:pt>
                <c:pt idx="29">
                  <c:v>2.9587913290092729</c:v>
                </c:pt>
                <c:pt idx="30">
                  <c:v>3.1057044971847816</c:v>
                </c:pt>
                <c:pt idx="31">
                  <c:v>3.2587853051538964</c:v>
                </c:pt>
                <c:pt idx="32">
                  <c:v>3.4179871230195857</c:v>
                </c:pt>
                <c:pt idx="33">
                  <c:v>3.5832614563658964</c:v>
                </c:pt>
                <c:pt idx="34">
                  <c:v>3.7545579610298532</c:v>
                </c:pt>
                <c:pt idx="35">
                  <c:v>3.9318244584367434</c:v>
                </c:pt>
                <c:pt idx="36">
                  <c:v>4.1150069514942409</c:v>
                </c:pt>
                <c:pt idx="37">
                  <c:v>4.3040496410404252</c:v>
                </c:pt>
                <c:pt idx="38">
                  <c:v>4.4988949428407707</c:v>
                </c:pt>
                <c:pt idx="39">
                  <c:v>4.6994835051288391</c:v>
                </c:pt>
                <c:pt idx="40">
                  <c:v>4.9057542266854064</c:v>
                </c:pt>
                <c:pt idx="41">
                  <c:v>5.1176442754505054</c:v>
                </c:pt>
                <c:pt idx="42">
                  <c:v>5.3350891076626503</c:v>
                </c:pt>
                <c:pt idx="43">
                  <c:v>5.5580224875195157</c:v>
                </c:pt>
                <c:pt idx="44">
                  <c:v>5.7863765073539959</c:v>
                </c:pt>
                <c:pt idx="45">
                  <c:v>6.0200816083195292</c:v>
                </c:pt>
                <c:pt idx="46">
                  <c:v>6.2590666015784144</c:v>
                </c:pt>
                <c:pt idx="47">
                  <c:v>6.5032586899866018</c:v>
                </c:pt>
                <c:pt idx="48">
                  <c:v>6.752583490268421</c:v>
                </c:pt>
                <c:pt idx="49">
                  <c:v>7.0069650556744456</c:v>
                </c:pt>
                <c:pt idx="50">
                  <c:v>7.2663258991155999</c:v>
                </c:pt>
                <c:pt idx="51">
                  <c:v>7.5305870167664892</c:v>
                </c:pt>
                <c:pt idx="52">
                  <c:v>7.7996679121307206</c:v>
                </c:pt>
                <c:pt idx="53">
                  <c:v>8.0734866205609208</c:v>
                </c:pt>
                <c:pt idx="54">
                  <c:v>8.3519597342259644</c:v>
                </c:pt>
                <c:pt idx="55">
                  <c:v>8.6350024275177919</c:v>
                </c:pt>
                <c:pt idx="56">
                  <c:v>8.9225284828901366</c:v>
                </c:pt>
                <c:pt idx="57">
                  <c:v>9.2144503171212016</c:v>
                </c:pt>
                <c:pt idx="58">
                  <c:v>9.5106790079923709</c:v>
                </c:pt>
                <c:pt idx="59">
                  <c:v>9.8111243213747752</c:v>
                </c:pt>
                <c:pt idx="60">
                  <c:v>10.115694738715474</c:v>
                </c:pt>
                <c:pt idx="61">
                  <c:v>10.424297484914913</c:v>
                </c:pt>
                <c:pt idx="62">
                  <c:v>10.73683855658709</c:v>
                </c:pt>
                <c:pt idx="63">
                  <c:v>11.053222750693928</c:v>
                </c:pt>
                <c:pt idx="64">
                  <c:v>11.37335369354501</c:v>
                </c:pt>
                <c:pt idx="65">
                  <c:v>11.697133870153978</c:v>
                </c:pt>
                <c:pt idx="66">
                  <c:v>12.024464653942491</c:v>
                </c:pt>
                <c:pt idx="67">
                  <c:v>12.355246336782901</c:v>
                </c:pt>
                <c:pt idx="68">
                  <c:v>12.68937815937025</c:v>
                </c:pt>
                <c:pt idx="69">
                  <c:v>13.026758341914572</c:v>
                </c:pt>
                <c:pt idx="70">
                  <c:v>13.36728411514399</c:v>
                </c:pt>
                <c:pt idx="71">
                  <c:v>13.71085175160923</c:v>
                </c:pt>
                <c:pt idx="72">
                  <c:v>14.057356597280011</c:v>
                </c:pt>
                <c:pt idx="73">
                  <c:v>14.406693103423672</c:v>
                </c:pt>
                <c:pt idx="74">
                  <c:v>14.75875485875634</c:v>
                </c:pt>
                <c:pt idx="75">
                  <c:v>15.113434621856857</c:v>
                </c:pt>
                <c:pt idx="76">
                  <c:v>15.470624353833502</c:v>
                </c:pt>
                <c:pt idx="77">
                  <c:v>15.830215251233753</c:v>
                </c:pt>
                <c:pt idx="78">
                  <c:v>16.192097779186824</c:v>
                </c:pt>
                <c:pt idx="79">
                  <c:v>16.556161704769067</c:v>
                </c:pt>
                <c:pt idx="80">
                  <c:v>16.92229613058198</c:v>
                </c:pt>
                <c:pt idx="81">
                  <c:v>17.290389528532643</c:v>
                </c:pt>
                <c:pt idx="82">
                  <c:v>17.660329773806229</c:v>
                </c:pt>
                <c:pt idx="83">
                  <c:v>18.032004179020337</c:v>
                </c:pt>
                <c:pt idx="84">
                  <c:v>18.405299528550664</c:v>
                </c:pt>
                <c:pt idx="85">
                  <c:v>18.780102113017527</c:v>
                </c:pt>
                <c:pt idx="86">
                  <c:v>19.156297763922922</c:v>
                </c:pt>
                <c:pt idx="87">
                  <c:v>19.533771888427285</c:v>
                </c:pt>
                <c:pt idx="88">
                  <c:v>19.912409504255621</c:v>
                </c:pt>
                <c:pt idx="89">
                  <c:v>20.292095274722197</c:v>
                </c:pt>
                <c:pt idx="90">
                  <c:v>20.672713543863246</c:v>
                </c:pt>
                <c:pt idx="91">
                  <c:v>21.054148371666837</c:v>
                </c:pt>
                <c:pt idx="92">
                  <c:v>21.436283569389392</c:v>
                </c:pt>
                <c:pt idx="93">
                  <c:v>21.819002734947848</c:v>
                </c:pt>
                <c:pt idx="94">
                  <c:v>22.2021892883769</c:v>
                </c:pt>
                <c:pt idx="95">
                  <c:v>22.585726507340361</c:v>
                </c:pt>
                <c:pt idx="96">
                  <c:v>22.969497562685927</c:v>
                </c:pt>
                <c:pt idx="97">
                  <c:v>23.353385554032457</c:v>
                </c:pt>
                <c:pt idx="98">
                  <c:v>23.73727354537899</c:v>
                </c:pt>
                <c:pt idx="99">
                  <c:v>24.121044600724545</c:v>
                </c:pt>
                <c:pt idx="100">
                  <c:v>24.504581819688006</c:v>
                </c:pt>
                <c:pt idx="101">
                  <c:v>24.887768373117062</c:v>
                </c:pt>
                <c:pt idx="102">
                  <c:v>25.270487538675525</c:v>
                </c:pt>
                <c:pt idx="103">
                  <c:v>25.652622736398072</c:v>
                </c:pt>
                <c:pt idx="104">
                  <c:v>26.034057564201667</c:v>
                </c:pt>
                <c:pt idx="105">
                  <c:v>26.414675833342709</c:v>
                </c:pt>
                <c:pt idx="106">
                  <c:v>26.794361603809296</c:v>
                </c:pt>
                <c:pt idx="107">
                  <c:v>27.172999219637624</c:v>
                </c:pt>
                <c:pt idx="108">
                  <c:v>27.550473344141988</c:v>
                </c:pt>
                <c:pt idx="109">
                  <c:v>27.926668995047379</c:v>
                </c:pt>
                <c:pt idx="110">
                  <c:v>28.301471579514246</c:v>
                </c:pt>
                <c:pt idx="111">
                  <c:v>28.674766929044573</c:v>
                </c:pt>
                <c:pt idx="112">
                  <c:v>29.046441334258688</c:v>
                </c:pt>
                <c:pt idx="113">
                  <c:v>29.416381579532271</c:v>
                </c:pt>
                <c:pt idx="114">
                  <c:v>29.78447497748293</c:v>
                </c:pt>
                <c:pt idx="115">
                  <c:v>30.150609403295842</c:v>
                </c:pt>
                <c:pt idx="116">
                  <c:v>30.514673328878082</c:v>
                </c:pt>
                <c:pt idx="117">
                  <c:v>30.876555856831157</c:v>
                </c:pt>
                <c:pt idx="118">
                  <c:v>31.23614675423141</c:v>
                </c:pt>
                <c:pt idx="119">
                  <c:v>31.593336486208059</c:v>
                </c:pt>
                <c:pt idx="120">
                  <c:v>31.948016249308566</c:v>
                </c:pt>
                <c:pt idx="121">
                  <c:v>32.300078004641236</c:v>
                </c:pt>
                <c:pt idx="122">
                  <c:v>32.649414510784901</c:v>
                </c:pt>
                <c:pt idx="123">
                  <c:v>32.995919356455687</c:v>
                </c:pt>
                <c:pt idx="124">
                  <c:v>33.339486992920918</c:v>
                </c:pt>
                <c:pt idx="125">
                  <c:v>33.680012766150334</c:v>
                </c:pt>
                <c:pt idx="126">
                  <c:v>34.017392948694663</c:v>
                </c:pt>
                <c:pt idx="127">
                  <c:v>34.351524771282001</c:v>
                </c:pt>
                <c:pt idx="128">
                  <c:v>34.682306454122418</c:v>
                </c:pt>
                <c:pt idx="129">
                  <c:v>35.009637237910937</c:v>
                </c:pt>
                <c:pt idx="130">
                  <c:v>35.3334174145199</c:v>
                </c:pt>
                <c:pt idx="131">
                  <c:v>35.65354835737098</c:v>
                </c:pt>
                <c:pt idx="132">
                  <c:v>35.969932551477818</c:v>
                </c:pt>
                <c:pt idx="133">
                  <c:v>36.282473623149997</c:v>
                </c:pt>
                <c:pt idx="134">
                  <c:v>36.591076369349437</c:v>
                </c:pt>
                <c:pt idx="135">
                  <c:v>36.895646786690136</c:v>
                </c:pt>
                <c:pt idx="136">
                  <c:v>37.196092100072534</c:v>
                </c:pt>
                <c:pt idx="137">
                  <c:v>37.492320790943708</c:v>
                </c:pt>
                <c:pt idx="138">
                  <c:v>37.784242625174784</c:v>
                </c:pt>
                <c:pt idx="139">
                  <c:v>38.071768680547123</c:v>
                </c:pt>
                <c:pt idx="140">
                  <c:v>38.354811373838949</c:v>
                </c:pt>
                <c:pt idx="141">
                  <c:v>38.633284487503985</c:v>
                </c:pt>
                <c:pt idx="142">
                  <c:v>38.907103195934191</c:v>
                </c:pt>
                <c:pt idx="143">
                  <c:v>39.176184091298424</c:v>
                </c:pt>
                <c:pt idx="144">
                  <c:v>39.440445208949313</c:v>
                </c:pt>
                <c:pt idx="145">
                  <c:v>39.699806052390457</c:v>
                </c:pt>
                <c:pt idx="146">
                  <c:v>39.954187617796492</c:v>
                </c:pt>
                <c:pt idx="147">
                  <c:v>40.203512418078304</c:v>
                </c:pt>
                <c:pt idx="148">
                  <c:v>40.447704506486495</c:v>
                </c:pt>
                <c:pt idx="149">
                  <c:v>40.686689499745384</c:v>
                </c:pt>
                <c:pt idx="150">
                  <c:v>40.920394600710921</c:v>
                </c:pt>
                <c:pt idx="151">
                  <c:v>41.148748620545398</c:v>
                </c:pt>
                <c:pt idx="152">
                  <c:v>41.371682000402259</c:v>
                </c:pt>
                <c:pt idx="153">
                  <c:v>41.589126832614411</c:v>
                </c:pt>
                <c:pt idx="154">
                  <c:v>41.80101688137951</c:v>
                </c:pt>
                <c:pt idx="155">
                  <c:v>42.007287602936074</c:v>
                </c:pt>
                <c:pt idx="156">
                  <c:v>42.207876165224135</c:v>
                </c:pt>
                <c:pt idx="157">
                  <c:v>42.402721467024492</c:v>
                </c:pt>
                <c:pt idx="158">
                  <c:v>42.591764156570676</c:v>
                </c:pt>
                <c:pt idx="159">
                  <c:v>42.774946649628163</c:v>
                </c:pt>
                <c:pt idx="160">
                  <c:v>42.952213147035053</c:v>
                </c:pt>
                <c:pt idx="161">
                  <c:v>43.123509651699017</c:v>
                </c:pt>
                <c:pt idx="162">
                  <c:v>43.288783985045328</c:v>
                </c:pt>
                <c:pt idx="163">
                  <c:v>43.447985802911013</c:v>
                </c:pt>
                <c:pt idx="164">
                  <c:v>43.601066610880125</c:v>
                </c:pt>
                <c:pt idx="165">
                  <c:v>43.74797977905564</c:v>
                </c:pt>
                <c:pt idx="166">
                  <c:v>43.888680556263338</c:v>
                </c:pt>
                <c:pt idx="167">
                  <c:v>44.023126083683479</c:v>
                </c:pt>
                <c:pt idx="168">
                  <c:v>44.15127540790602</c:v>
                </c:pt>
                <c:pt idx="169">
                  <c:v>44.273089493405394</c:v>
                </c:pt>
                <c:pt idx="170">
                  <c:v>44.388531234431106</c:v>
                </c:pt>
                <c:pt idx="171">
                  <c:v>44.497565466310533</c:v>
                </c:pt>
                <c:pt idx="172">
                  <c:v>44.600158976160415</c:v>
                </c:pt>
                <c:pt idx="173">
                  <c:v>44.696280513003806</c:v>
                </c:pt>
                <c:pt idx="174">
                  <c:v>44.785900797289429</c:v>
                </c:pt>
                <c:pt idx="175">
                  <c:v>44.868992529810512</c:v>
                </c:pt>
                <c:pt idx="176">
                  <c:v>44.945530400020402</c:v>
                </c:pt>
                <c:pt idx="177">
                  <c:v>45.015491093742412</c:v>
                </c:pt>
                <c:pt idx="178">
                  <c:v>45.07885330027149</c:v>
                </c:pt>
                <c:pt idx="179">
                  <c:v>45.135597718865739</c:v>
                </c:pt>
                <c:pt idx="180">
                  <c:v>45.185707064625547</c:v>
                </c:pt>
                <c:pt idx="181">
                  <c:v>45.229166073758783</c:v>
                </c:pt>
                <c:pt idx="182">
                  <c:v>45.265961508230269</c:v>
                </c:pt>
                <c:pt idx="183">
                  <c:v>45.29608215979421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8-4D19-AE5B-D8123048BFFD}"/>
            </c:ext>
          </c:extLst>
        </c:ser>
        <c:ser>
          <c:idx val="7"/>
          <c:order val="6"/>
          <c:tx>
            <c:strRef>
              <c:f>Calculation2!$P$5</c:f>
              <c:strCache>
                <c:ptCount val="1"/>
                <c:pt idx="0">
                  <c:v>thetaCM=0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Calculation2!$P$6:$P$406</c:f>
              <c:numCache>
                <c:formatCode>0.0000</c:formatCode>
                <c:ptCount val="401"/>
                <c:pt idx="0">
                  <c:v>7.5519418260831799</c:v>
                </c:pt>
                <c:pt idx="1">
                  <c:v>7.4769089692257467</c:v>
                </c:pt>
                <c:pt idx="2">
                  <c:v>7.4022463082519607</c:v>
                </c:pt>
                <c:pt idx="3">
                  <c:v>7.3279539308515496</c:v>
                </c:pt>
                <c:pt idx="4">
                  <c:v>7.254031924306787</c:v>
                </c:pt>
                <c:pt idx="5">
                  <c:v>7.1804803754921522</c:v>
                </c:pt>
                <c:pt idx="6">
                  <c:v>7.1072993708737613</c:v>
                </c:pt>
                <c:pt idx="7">
                  <c:v>7.0344889965085713</c:v>
                </c:pt>
                <c:pt idx="8">
                  <c:v>6.9620493380446078</c:v>
                </c:pt>
                <c:pt idx="9">
                  <c:v>6.8899804807196006</c:v>
                </c:pt>
                <c:pt idx="10">
                  <c:v>6.8182825093609836</c:v>
                </c:pt>
                <c:pt idx="11">
                  <c:v>6.7469555083854402</c:v>
                </c:pt>
                <c:pt idx="12">
                  <c:v>6.675999561798335</c:v>
                </c:pt>
                <c:pt idx="13">
                  <c:v>6.6054147531929175</c:v>
                </c:pt>
                <c:pt idx="14">
                  <c:v>6.5352011657503226</c:v>
                </c:pt>
                <c:pt idx="15">
                  <c:v>6.465358882239002</c:v>
                </c:pt>
                <c:pt idx="16">
                  <c:v>6.3958879850138146</c:v>
                </c:pt>
                <c:pt idx="17">
                  <c:v>6.3267885560160266</c:v>
                </c:pt>
                <c:pt idx="18">
                  <c:v>6.2580606767727431</c:v>
                </c:pt>
                <c:pt idx="19">
                  <c:v>6.1897044283961122</c:v>
                </c:pt>
                <c:pt idx="20">
                  <c:v>6.1217198915834388</c:v>
                </c:pt>
                <c:pt idx="21">
                  <c:v>6.0541071466161611</c:v>
                </c:pt>
                <c:pt idx="22">
                  <c:v>5.9868662733597375</c:v>
                </c:pt>
                <c:pt idx="23">
                  <c:v>5.9199973512627366</c:v>
                </c:pt>
                <c:pt idx="24">
                  <c:v>5.8535004593572921</c:v>
                </c:pt>
                <c:pt idx="25">
                  <c:v>5.7873756762572839</c:v>
                </c:pt>
                <c:pt idx="26">
                  <c:v>5.7216230801593611</c:v>
                </c:pt>
                <c:pt idx="27">
                  <c:v>5.6562427488412368</c:v>
                </c:pt>
                <c:pt idx="28">
                  <c:v>5.591234759662143</c:v>
                </c:pt>
                <c:pt idx="29">
                  <c:v>5.5265991895616935</c:v>
                </c:pt>
                <c:pt idx="30">
                  <c:v>5.4623361150599976</c:v>
                </c:pt>
                <c:pt idx="31">
                  <c:v>5.3984456122568645</c:v>
                </c:pt>
                <c:pt idx="32">
                  <c:v>5.3349277568313482</c:v>
                </c:pt>
                <c:pt idx="33">
                  <c:v>5.2717826240415206</c:v>
                </c:pt>
                <c:pt idx="34">
                  <c:v>5.2090102887239027</c:v>
                </c:pt>
                <c:pt idx="35">
                  <c:v>5.1466108252932372</c:v>
                </c:pt>
                <c:pt idx="36">
                  <c:v>5.0845843077415793</c:v>
                </c:pt>
                <c:pt idx="37">
                  <c:v>5.0229308096382965</c:v>
                </c:pt>
                <c:pt idx="38">
                  <c:v>4.9616504041295002</c:v>
                </c:pt>
                <c:pt idx="39">
                  <c:v>4.9007431639375909</c:v>
                </c:pt>
                <c:pt idx="40">
                  <c:v>4.8402091613608036</c:v>
                </c:pt>
                <c:pt idx="41">
                  <c:v>4.7800484682729802</c:v>
                </c:pt>
                <c:pt idx="42">
                  <c:v>4.7202611561228878</c:v>
                </c:pt>
                <c:pt idx="43">
                  <c:v>4.6608472959339906</c:v>
                </c:pt>
                <c:pt idx="44">
                  <c:v>4.6018069583037686</c:v>
                </c:pt>
                <c:pt idx="45">
                  <c:v>4.5431402134038308</c:v>
                </c:pt>
                <c:pt idx="46">
                  <c:v>4.4848471309790057</c:v>
                </c:pt>
                <c:pt idx="47">
                  <c:v>4.4269277803468867</c:v>
                </c:pt>
                <c:pt idx="48">
                  <c:v>4.3693822303980596</c:v>
                </c:pt>
                <c:pt idx="49">
                  <c:v>4.3122105495949654</c:v>
                </c:pt>
                <c:pt idx="50">
                  <c:v>4.2554128059717868</c:v>
                </c:pt>
                <c:pt idx="51">
                  <c:v>4.1989890671342209</c:v>
                </c:pt>
                <c:pt idx="52">
                  <c:v>4.1429394002589106</c:v>
                </c:pt>
                <c:pt idx="53">
                  <c:v>4.0872638720931036</c:v>
                </c:pt>
                <c:pt idx="54">
                  <c:v>4.0319625489539703</c:v>
                </c:pt>
                <c:pt idx="55">
                  <c:v>3.977035496728945</c:v>
                </c:pt>
                <c:pt idx="56">
                  <c:v>3.9224827808741338</c:v>
                </c:pt>
                <c:pt idx="57">
                  <c:v>3.8683044664155659</c:v>
                </c:pt>
                <c:pt idx="58">
                  <c:v>3.8145006179470329</c:v>
                </c:pt>
                <c:pt idx="59">
                  <c:v>3.7610712996311122</c:v>
                </c:pt>
                <c:pt idx="60">
                  <c:v>3.708016575198144</c:v>
                </c:pt>
                <c:pt idx="61">
                  <c:v>3.6553365079458899</c:v>
                </c:pt>
                <c:pt idx="62">
                  <c:v>3.6030311607391923</c:v>
                </c:pt>
                <c:pt idx="63">
                  <c:v>3.5511005960098601</c:v>
                </c:pt>
                <c:pt idx="64">
                  <c:v>3.4995448757558734</c:v>
                </c:pt>
                <c:pt idx="65">
                  <c:v>3.4483640615411559</c:v>
                </c:pt>
                <c:pt idx="66">
                  <c:v>3.3975582144955752</c:v>
                </c:pt>
                <c:pt idx="67">
                  <c:v>3.3471273953140326</c:v>
                </c:pt>
                <c:pt idx="68">
                  <c:v>3.2970716642564639</c:v>
                </c:pt>
                <c:pt idx="69">
                  <c:v>3.247391081147498</c:v>
                </c:pt>
                <c:pt idx="70">
                  <c:v>3.1980857053756608</c:v>
                </c:pt>
                <c:pt idx="71">
                  <c:v>3.149155595893717</c:v>
                </c:pt>
                <c:pt idx="72">
                  <c:v>3.100600811217646</c:v>
                </c:pt>
                <c:pt idx="73">
                  <c:v>3.05242140942687</c:v>
                </c:pt>
                <c:pt idx="74">
                  <c:v>3.0046174481632306</c:v>
                </c:pt>
                <c:pt idx="75">
                  <c:v>2.9571889846315571</c:v>
                </c:pt>
                <c:pt idx="76">
                  <c:v>2.910136075598416</c:v>
                </c:pt>
                <c:pt idx="77">
                  <c:v>2.8634587773925659</c:v>
                </c:pt>
                <c:pt idx="78">
                  <c:v>2.8171571459038205</c:v>
                </c:pt>
                <c:pt idx="79">
                  <c:v>2.7712312365833895</c:v>
                </c:pt>
                <c:pt idx="80">
                  <c:v>2.7256811044433107</c:v>
                </c:pt>
                <c:pt idx="81">
                  <c:v>2.6805068040559945</c:v>
                </c:pt>
                <c:pt idx="82">
                  <c:v>2.6357083895541109</c:v>
                </c:pt>
                <c:pt idx="83">
                  <c:v>2.5912859146300207</c:v>
                </c:pt>
                <c:pt idx="84">
                  <c:v>2.5472394325358891</c:v>
                </c:pt>
                <c:pt idx="85">
                  <c:v>2.5035689960827767</c:v>
                </c:pt>
                <c:pt idx="86">
                  <c:v>2.4602746576407526</c:v>
                </c:pt>
                <c:pt idx="87">
                  <c:v>2.4173564691385536</c:v>
                </c:pt>
                <c:pt idx="88">
                  <c:v>2.3748144820631296</c:v>
                </c:pt>
                <c:pt idx="89">
                  <c:v>2.332648747459416</c:v>
                </c:pt>
                <c:pt idx="90">
                  <c:v>2.2908593159297652</c:v>
                </c:pt>
                <c:pt idx="91">
                  <c:v>2.2494462376341744</c:v>
                </c:pt>
                <c:pt idx="92">
                  <c:v>2.2084095622897166</c:v>
                </c:pt>
                <c:pt idx="93">
                  <c:v>2.1677493391699727</c:v>
                </c:pt>
                <c:pt idx="94">
                  <c:v>2.1274656171052584</c:v>
                </c:pt>
                <c:pt idx="95">
                  <c:v>2.0875584444818287</c:v>
                </c:pt>
                <c:pt idx="96">
                  <c:v>2.0480278692421052</c:v>
                </c:pt>
                <c:pt idx="97">
                  <c:v>2.0088739388837666</c:v>
                </c:pt>
                <c:pt idx="98">
                  <c:v>1.9700967004602035</c:v>
                </c:pt>
                <c:pt idx="99">
                  <c:v>1.9316962005793812</c:v>
                </c:pt>
                <c:pt idx="100">
                  <c:v>1.8936724854044087</c:v>
                </c:pt>
                <c:pt idx="101">
                  <c:v>1.8560256006528562</c:v>
                </c:pt>
                <c:pt idx="102">
                  <c:v>1.8187555915960729</c:v>
                </c:pt>
                <c:pt idx="103">
                  <c:v>1.7818625030599833</c:v>
                </c:pt>
                <c:pt idx="104">
                  <c:v>1.7453463794236086</c:v>
                </c:pt>
                <c:pt idx="105">
                  <c:v>1.7092072646197494</c:v>
                </c:pt>
                <c:pt idx="106">
                  <c:v>1.6734452021341895</c:v>
                </c:pt>
                <c:pt idx="107">
                  <c:v>1.6380602350056961</c:v>
                </c:pt>
                <c:pt idx="108">
                  <c:v>1.6030524058254514</c:v>
                </c:pt>
                <c:pt idx="109">
                  <c:v>1.5684217567372798</c:v>
                </c:pt>
                <c:pt idx="110">
                  <c:v>1.5341683294368522</c:v>
                </c:pt>
                <c:pt idx="111">
                  <c:v>1.5002921651719134</c:v>
                </c:pt>
                <c:pt idx="112">
                  <c:v>1.4667933047417137</c:v>
                </c:pt>
                <c:pt idx="113">
                  <c:v>1.4336717884970085</c:v>
                </c:pt>
                <c:pt idx="114">
                  <c:v>1.4009276563394906</c:v>
                </c:pt>
                <c:pt idx="115">
                  <c:v>1.3685609477217895</c:v>
                </c:pt>
                <c:pt idx="116">
                  <c:v>1.3365717016473582</c:v>
                </c:pt>
                <c:pt idx="117">
                  <c:v>1.3049599566699044</c:v>
                </c:pt>
                <c:pt idx="118">
                  <c:v>1.2737257508932771</c:v>
                </c:pt>
                <c:pt idx="119">
                  <c:v>1.2428691219715802</c:v>
                </c:pt>
                <c:pt idx="120">
                  <c:v>1.2123901071083765</c:v>
                </c:pt>
                <c:pt idx="121">
                  <c:v>1.1822887430568016</c:v>
                </c:pt>
                <c:pt idx="122">
                  <c:v>1.1525650661193367</c:v>
                </c:pt>
                <c:pt idx="123">
                  <c:v>1.1232191121475807</c:v>
                </c:pt>
                <c:pt idx="124">
                  <c:v>1.0942509165415686</c:v>
                </c:pt>
                <c:pt idx="125">
                  <c:v>1.0656605142507942</c:v>
                </c:pt>
                <c:pt idx="126">
                  <c:v>1.0374479397723917</c:v>
                </c:pt>
                <c:pt idx="127">
                  <c:v>1.0096132271520446</c:v>
                </c:pt>
                <c:pt idx="128">
                  <c:v>0.98215640998364506</c:v>
                </c:pt>
                <c:pt idx="129">
                  <c:v>0.95507752140861157</c:v>
                </c:pt>
                <c:pt idx="130">
                  <c:v>0.92837659411611639</c:v>
                </c:pt>
                <c:pt idx="131">
                  <c:v>0.90205366034263079</c:v>
                </c:pt>
                <c:pt idx="132">
                  <c:v>0.87610875187203874</c:v>
                </c:pt>
                <c:pt idx="133">
                  <c:v>0.85054190003518215</c:v>
                </c:pt>
                <c:pt idx="134">
                  <c:v>0.82535313570974722</c:v>
                </c:pt>
                <c:pt idx="135">
                  <c:v>0.80054248932015071</c:v>
                </c:pt>
                <c:pt idx="136">
                  <c:v>0.77610999083697152</c:v>
                </c:pt>
                <c:pt idx="137">
                  <c:v>0.75205566977751914</c:v>
                </c:pt>
                <c:pt idx="138">
                  <c:v>0.72837955520503783</c:v>
                </c:pt>
                <c:pt idx="139">
                  <c:v>0.70508167572870661</c:v>
                </c:pt>
                <c:pt idx="140">
                  <c:v>0.68216205950341191</c:v>
                </c:pt>
                <c:pt idx="141">
                  <c:v>0.65962073422986123</c:v>
                </c:pt>
                <c:pt idx="142">
                  <c:v>0.63745772715401472</c:v>
                </c:pt>
                <c:pt idx="143">
                  <c:v>0.61567306506719888</c:v>
                </c:pt>
                <c:pt idx="144">
                  <c:v>0.59426677430565178</c:v>
                </c:pt>
                <c:pt idx="145">
                  <c:v>0.57323888075086415</c:v>
                </c:pt>
                <c:pt idx="146">
                  <c:v>0.55258940982889726</c:v>
                </c:pt>
                <c:pt idx="147">
                  <c:v>0.53231838651061025</c:v>
                </c:pt>
                <c:pt idx="148">
                  <c:v>0.51242583531120545</c:v>
                </c:pt>
                <c:pt idx="149">
                  <c:v>0.49291178029034199</c:v>
                </c:pt>
                <c:pt idx="150">
                  <c:v>0.47377624505190852</c:v>
                </c:pt>
                <c:pt idx="151">
                  <c:v>0.45501925274356836</c:v>
                </c:pt>
                <c:pt idx="152">
                  <c:v>0.43664082605732801</c:v>
                </c:pt>
                <c:pt idx="153">
                  <c:v>0.41864098722862764</c:v>
                </c:pt>
                <c:pt idx="154">
                  <c:v>0.40101975803668211</c:v>
                </c:pt>
                <c:pt idx="155">
                  <c:v>0.38377715980436733</c:v>
                </c:pt>
                <c:pt idx="156">
                  <c:v>0.36691321339753813</c:v>
                </c:pt>
                <c:pt idx="157">
                  <c:v>0.35042793922582405</c:v>
                </c:pt>
                <c:pt idx="158">
                  <c:v>0.33432135724160617</c:v>
                </c:pt>
                <c:pt idx="159">
                  <c:v>0.31859348694035816</c:v>
                </c:pt>
                <c:pt idx="160">
                  <c:v>0.30324434736053263</c:v>
                </c:pt>
                <c:pt idx="161">
                  <c:v>0.2882739570833337</c:v>
                </c:pt>
                <c:pt idx="162">
                  <c:v>0.27368233423260335</c:v>
                </c:pt>
                <c:pt idx="163">
                  <c:v>0.25946949647482143</c:v>
                </c:pt>
                <c:pt idx="164">
                  <c:v>0.24563546101887823</c:v>
                </c:pt>
                <c:pt idx="165">
                  <c:v>0.23218024461584719</c:v>
                </c:pt>
                <c:pt idx="166">
                  <c:v>0.21910386355932587</c:v>
                </c:pt>
                <c:pt idx="167">
                  <c:v>0.2064063336848676</c:v>
                </c:pt>
                <c:pt idx="168">
                  <c:v>0.1940876703702088</c:v>
                </c:pt>
                <c:pt idx="169">
                  <c:v>0.18214788853492792</c:v>
                </c:pt>
                <c:pt idx="170">
                  <c:v>0.17058700264055915</c:v>
                </c:pt>
                <c:pt idx="171">
                  <c:v>0.15940502669025136</c:v>
                </c:pt>
                <c:pt idx="172">
                  <c:v>0.14860197422922283</c:v>
                </c:pt>
                <c:pt idx="173">
                  <c:v>0.13817785834385177</c:v>
                </c:pt>
                <c:pt idx="174">
                  <c:v>0.12813269166235841</c:v>
                </c:pt>
                <c:pt idx="175">
                  <c:v>0.11846648635435031</c:v>
                </c:pt>
                <c:pt idx="176">
                  <c:v>0.10917925413070861</c:v>
                </c:pt>
                <c:pt idx="177">
                  <c:v>0.10027100624370178</c:v>
                </c:pt>
                <c:pt idx="178">
                  <c:v>9.1741753486985544E-2</c:v>
                </c:pt>
                <c:pt idx="179">
                  <c:v>8.35915061952619E-2</c:v>
                </c:pt>
                <c:pt idx="180">
                  <c:v>7.5820274244165375E-2</c:v>
                </c:pt>
                <c:pt idx="181">
                  <c:v>6.8428067050945174E-2</c:v>
                </c:pt>
                <c:pt idx="182">
                  <c:v>6.1414893573100926E-2</c:v>
                </c:pt>
                <c:pt idx="183">
                  <c:v>5.4780762309746933E-2</c:v>
                </c:pt>
                <c:pt idx="184">
                  <c:v>4.8525681300475298E-2</c:v>
                </c:pt>
                <c:pt idx="185">
                  <c:v>4.2649658125924361E-2</c:v>
                </c:pt>
                <c:pt idx="186">
                  <c:v>3.7152699907551323E-2</c:v>
                </c:pt>
                <c:pt idx="187">
                  <c:v>3.2034813307291188E-2</c:v>
                </c:pt>
                <c:pt idx="188">
                  <c:v>2.7296004528125195E-2</c:v>
                </c:pt>
                <c:pt idx="189">
                  <c:v>2.2936279313512387E-2</c:v>
                </c:pt>
                <c:pt idx="190">
                  <c:v>1.8955642947844353E-2</c:v>
                </c:pt>
                <c:pt idx="191">
                  <c:v>1.5354100255649428E-2</c:v>
                </c:pt>
                <c:pt idx="192">
                  <c:v>1.2131655602502178E-2</c:v>
                </c:pt>
                <c:pt idx="193">
                  <c:v>9.2883128942276016E-3</c:v>
                </c:pt>
                <c:pt idx="194">
                  <c:v>6.8240755773558703E-3</c:v>
                </c:pt>
                <c:pt idx="195">
                  <c:v>4.7389466388949586E-3</c:v>
                </c:pt>
                <c:pt idx="196">
                  <c:v>3.032928606103269E-3</c:v>
                </c:pt>
                <c:pt idx="197">
                  <c:v>1.7060235472854401E-3</c:v>
                </c:pt>
                <c:pt idx="198">
                  <c:v>7.5823307065547851E-4</c:v>
                </c:pt>
                <c:pt idx="199">
                  <c:v>1.895583251325661E-4</c:v>
                </c:pt>
                <c:pt idx="200">
                  <c:v>0</c:v>
                </c:pt>
                <c:pt idx="201">
                  <c:v>1.895583251325661E-4</c:v>
                </c:pt>
                <c:pt idx="202">
                  <c:v>7.5823307065547851E-4</c:v>
                </c:pt>
                <c:pt idx="203">
                  <c:v>1.7060235472854401E-3</c:v>
                </c:pt>
                <c:pt idx="204">
                  <c:v>3.032928606103269E-3</c:v>
                </c:pt>
                <c:pt idx="205">
                  <c:v>4.7389466388949586E-3</c:v>
                </c:pt>
                <c:pt idx="206">
                  <c:v>6.8240755773558703E-3</c:v>
                </c:pt>
                <c:pt idx="207">
                  <c:v>9.2883128942276016E-3</c:v>
                </c:pt>
                <c:pt idx="208">
                  <c:v>1.2131655602502178E-2</c:v>
                </c:pt>
                <c:pt idx="209">
                  <c:v>1.5354100255649428E-2</c:v>
                </c:pt>
                <c:pt idx="210">
                  <c:v>1.8955642947844353E-2</c:v>
                </c:pt>
                <c:pt idx="211">
                  <c:v>2.2936279313512387E-2</c:v>
                </c:pt>
                <c:pt idx="212">
                  <c:v>2.7296004528125195E-2</c:v>
                </c:pt>
                <c:pt idx="213">
                  <c:v>3.2034813307291188E-2</c:v>
                </c:pt>
                <c:pt idx="214">
                  <c:v>3.7152699907551323E-2</c:v>
                </c:pt>
                <c:pt idx="215">
                  <c:v>4.2649658125924361E-2</c:v>
                </c:pt>
                <c:pt idx="216">
                  <c:v>4.8525681300475298E-2</c:v>
                </c:pt>
                <c:pt idx="217">
                  <c:v>5.4780762309746933E-2</c:v>
                </c:pt>
                <c:pt idx="218">
                  <c:v>6.1414893573100926E-2</c:v>
                </c:pt>
                <c:pt idx="219">
                  <c:v>6.8428067050945174E-2</c:v>
                </c:pt>
                <c:pt idx="220">
                  <c:v>7.5820274244165375E-2</c:v>
                </c:pt>
                <c:pt idx="221">
                  <c:v>8.35915061952619E-2</c:v>
                </c:pt>
                <c:pt idx="222">
                  <c:v>9.1741753486985544E-2</c:v>
                </c:pt>
                <c:pt idx="223">
                  <c:v>0.10027100624370178</c:v>
                </c:pt>
                <c:pt idx="224">
                  <c:v>0.10917925413070861</c:v>
                </c:pt>
                <c:pt idx="225">
                  <c:v>0.11846648635435031</c:v>
                </c:pt>
                <c:pt idx="226">
                  <c:v>0.12813269166235841</c:v>
                </c:pt>
                <c:pt idx="227">
                  <c:v>0.13817785834385177</c:v>
                </c:pt>
                <c:pt idx="228">
                  <c:v>0.14860197422922283</c:v>
                </c:pt>
                <c:pt idx="229">
                  <c:v>0.15940502669025136</c:v>
                </c:pt>
                <c:pt idx="230">
                  <c:v>0.17058700264055915</c:v>
                </c:pt>
                <c:pt idx="231">
                  <c:v>0.18214788853492792</c:v>
                </c:pt>
                <c:pt idx="232">
                  <c:v>0.1940876703702088</c:v>
                </c:pt>
                <c:pt idx="233">
                  <c:v>0.2064063336848676</c:v>
                </c:pt>
                <c:pt idx="234">
                  <c:v>0.21910386355932587</c:v>
                </c:pt>
                <c:pt idx="235">
                  <c:v>0.23218024461584719</c:v>
                </c:pt>
                <c:pt idx="236">
                  <c:v>0.24563546101887823</c:v>
                </c:pt>
                <c:pt idx="237">
                  <c:v>0.25946949647482143</c:v>
                </c:pt>
                <c:pt idx="238">
                  <c:v>0.27368233423260335</c:v>
                </c:pt>
                <c:pt idx="239">
                  <c:v>0.2882739570833337</c:v>
                </c:pt>
                <c:pt idx="240">
                  <c:v>0.30324434736053263</c:v>
                </c:pt>
                <c:pt idx="241">
                  <c:v>0.31859348694035816</c:v>
                </c:pt>
                <c:pt idx="242">
                  <c:v>0.33432135724160617</c:v>
                </c:pt>
                <c:pt idx="243">
                  <c:v>0.35042793922582405</c:v>
                </c:pt>
                <c:pt idx="244">
                  <c:v>0.36691321339753813</c:v>
                </c:pt>
                <c:pt idx="245">
                  <c:v>0.38377715980436733</c:v>
                </c:pt>
                <c:pt idx="246">
                  <c:v>0.40101975803668211</c:v>
                </c:pt>
                <c:pt idx="247">
                  <c:v>0.41864098722862764</c:v>
                </c:pt>
                <c:pt idx="248">
                  <c:v>0.43664082605732801</c:v>
                </c:pt>
                <c:pt idx="249">
                  <c:v>0.45501925274356836</c:v>
                </c:pt>
                <c:pt idx="250">
                  <c:v>0.47377624505190852</c:v>
                </c:pt>
                <c:pt idx="251">
                  <c:v>0.49291178029034199</c:v>
                </c:pt>
                <c:pt idx="252">
                  <c:v>0.51242583531120545</c:v>
                </c:pt>
                <c:pt idx="253">
                  <c:v>0.53231838651061025</c:v>
                </c:pt>
                <c:pt idx="254">
                  <c:v>0.55258940982901095</c:v>
                </c:pt>
                <c:pt idx="255">
                  <c:v>0.57323888075086415</c:v>
                </c:pt>
                <c:pt idx="256">
                  <c:v>0.59426677430565178</c:v>
                </c:pt>
                <c:pt idx="257">
                  <c:v>0.61567306506719888</c:v>
                </c:pt>
                <c:pt idx="258">
                  <c:v>0.63745772715401472</c:v>
                </c:pt>
                <c:pt idx="259">
                  <c:v>0.65962073422986123</c:v>
                </c:pt>
                <c:pt idx="260">
                  <c:v>0.68216205950341191</c:v>
                </c:pt>
                <c:pt idx="261">
                  <c:v>0.70508167572870661</c:v>
                </c:pt>
                <c:pt idx="262">
                  <c:v>0.72837955520503783</c:v>
                </c:pt>
                <c:pt idx="263">
                  <c:v>0.75205566977751914</c:v>
                </c:pt>
                <c:pt idx="264">
                  <c:v>0.77610999083697152</c:v>
                </c:pt>
                <c:pt idx="265">
                  <c:v>0.80054248932015071</c:v>
                </c:pt>
                <c:pt idx="266">
                  <c:v>0.82535313570974722</c:v>
                </c:pt>
                <c:pt idx="267">
                  <c:v>0.85054190003518215</c:v>
                </c:pt>
                <c:pt idx="268">
                  <c:v>0.87610875187203874</c:v>
                </c:pt>
                <c:pt idx="269">
                  <c:v>0.90205366034263079</c:v>
                </c:pt>
                <c:pt idx="270">
                  <c:v>0.92837659411611639</c:v>
                </c:pt>
                <c:pt idx="271">
                  <c:v>0.95507752140861157</c:v>
                </c:pt>
                <c:pt idx="272">
                  <c:v>0.98215640998364506</c:v>
                </c:pt>
                <c:pt idx="273">
                  <c:v>1.0096132271520446</c:v>
                </c:pt>
                <c:pt idx="274">
                  <c:v>1.0374479397723917</c:v>
                </c:pt>
                <c:pt idx="275">
                  <c:v>1.0656605142507942</c:v>
                </c:pt>
                <c:pt idx="276">
                  <c:v>1.0942509165415686</c:v>
                </c:pt>
                <c:pt idx="277">
                  <c:v>1.1232191121475807</c:v>
                </c:pt>
                <c:pt idx="278">
                  <c:v>1.1525650661193367</c:v>
                </c:pt>
                <c:pt idx="279">
                  <c:v>1.1822887430568016</c:v>
                </c:pt>
                <c:pt idx="280">
                  <c:v>1.2123901071083765</c:v>
                </c:pt>
                <c:pt idx="281">
                  <c:v>1.2428691219715802</c:v>
                </c:pt>
                <c:pt idx="282">
                  <c:v>1.2737257508932771</c:v>
                </c:pt>
                <c:pt idx="283">
                  <c:v>1.3049599566699044</c:v>
                </c:pt>
                <c:pt idx="284">
                  <c:v>1.3365717016473582</c:v>
                </c:pt>
                <c:pt idx="285">
                  <c:v>1.3685609477217895</c:v>
                </c:pt>
                <c:pt idx="286">
                  <c:v>1.4009276563394906</c:v>
                </c:pt>
                <c:pt idx="287">
                  <c:v>1.4336717884970085</c:v>
                </c:pt>
                <c:pt idx="288">
                  <c:v>1.4667933047417137</c:v>
                </c:pt>
                <c:pt idx="289">
                  <c:v>1.5002921651719134</c:v>
                </c:pt>
                <c:pt idx="290">
                  <c:v>1.5341683294368522</c:v>
                </c:pt>
                <c:pt idx="291">
                  <c:v>1.5684217567372798</c:v>
                </c:pt>
                <c:pt idx="292">
                  <c:v>1.6030524058254514</c:v>
                </c:pt>
                <c:pt idx="293">
                  <c:v>1.6380602350056961</c:v>
                </c:pt>
                <c:pt idx="294">
                  <c:v>1.6734452021343031</c:v>
                </c:pt>
                <c:pt idx="295">
                  <c:v>1.7092072646197494</c:v>
                </c:pt>
                <c:pt idx="296">
                  <c:v>1.7453463794236086</c:v>
                </c:pt>
                <c:pt idx="297">
                  <c:v>1.7818625030599833</c:v>
                </c:pt>
                <c:pt idx="298">
                  <c:v>1.8187555915960729</c:v>
                </c:pt>
                <c:pt idx="299">
                  <c:v>1.8560256006528562</c:v>
                </c:pt>
                <c:pt idx="300">
                  <c:v>1.8936724854044087</c:v>
                </c:pt>
                <c:pt idx="301">
                  <c:v>1.9316962005793812</c:v>
                </c:pt>
                <c:pt idx="302">
                  <c:v>1.9700967004602035</c:v>
                </c:pt>
                <c:pt idx="303">
                  <c:v>2.0088739388837666</c:v>
                </c:pt>
                <c:pt idx="304">
                  <c:v>2.0480278692421052</c:v>
                </c:pt>
                <c:pt idx="305">
                  <c:v>2.0875584444818287</c:v>
                </c:pt>
                <c:pt idx="306">
                  <c:v>2.1274656171052584</c:v>
                </c:pt>
                <c:pt idx="307">
                  <c:v>2.1677493391699727</c:v>
                </c:pt>
                <c:pt idx="308">
                  <c:v>2.2084095622897166</c:v>
                </c:pt>
                <c:pt idx="309">
                  <c:v>2.2494462376341744</c:v>
                </c:pt>
                <c:pt idx="310">
                  <c:v>2.2908593159297652</c:v>
                </c:pt>
                <c:pt idx="311">
                  <c:v>2.332648747459416</c:v>
                </c:pt>
                <c:pt idx="312">
                  <c:v>2.3748144820631296</c:v>
                </c:pt>
                <c:pt idx="313">
                  <c:v>2.4173564691386673</c:v>
                </c:pt>
                <c:pt idx="314">
                  <c:v>2.4602746576407526</c:v>
                </c:pt>
                <c:pt idx="315">
                  <c:v>2.5035689960827767</c:v>
                </c:pt>
                <c:pt idx="316">
                  <c:v>2.5472394325358891</c:v>
                </c:pt>
                <c:pt idx="317">
                  <c:v>2.5912859146300207</c:v>
                </c:pt>
                <c:pt idx="318">
                  <c:v>2.6357083895541109</c:v>
                </c:pt>
                <c:pt idx="319">
                  <c:v>2.6805068040559945</c:v>
                </c:pt>
                <c:pt idx="320">
                  <c:v>2.7256811044433107</c:v>
                </c:pt>
                <c:pt idx="321">
                  <c:v>2.7712312365833895</c:v>
                </c:pt>
                <c:pt idx="322">
                  <c:v>2.8171571459038205</c:v>
                </c:pt>
                <c:pt idx="323">
                  <c:v>2.8634587773925659</c:v>
                </c:pt>
                <c:pt idx="324">
                  <c:v>2.910136075598416</c:v>
                </c:pt>
                <c:pt idx="325">
                  <c:v>2.9571889846315571</c:v>
                </c:pt>
                <c:pt idx="326">
                  <c:v>3.0046174481632306</c:v>
                </c:pt>
                <c:pt idx="327">
                  <c:v>3.05242140942687</c:v>
                </c:pt>
                <c:pt idx="328">
                  <c:v>3.1006008112177597</c:v>
                </c:pt>
                <c:pt idx="329">
                  <c:v>3.1491555958938307</c:v>
                </c:pt>
                <c:pt idx="330">
                  <c:v>3.1980857053757745</c:v>
                </c:pt>
                <c:pt idx="331">
                  <c:v>3.247391081147498</c:v>
                </c:pt>
                <c:pt idx="332">
                  <c:v>3.2970716642564639</c:v>
                </c:pt>
                <c:pt idx="333">
                  <c:v>3.3471273953140326</c:v>
                </c:pt>
                <c:pt idx="334">
                  <c:v>3.3975582144955752</c:v>
                </c:pt>
                <c:pt idx="335">
                  <c:v>3.4483640615411559</c:v>
                </c:pt>
                <c:pt idx="336">
                  <c:v>3.4995448757558734</c:v>
                </c:pt>
                <c:pt idx="337">
                  <c:v>3.5511005960098601</c:v>
                </c:pt>
                <c:pt idx="338">
                  <c:v>3.6030311607391923</c:v>
                </c:pt>
                <c:pt idx="339">
                  <c:v>3.6553365079458899</c:v>
                </c:pt>
                <c:pt idx="340">
                  <c:v>3.708016575198144</c:v>
                </c:pt>
                <c:pt idx="341">
                  <c:v>3.7610712996311122</c:v>
                </c:pt>
                <c:pt idx="342">
                  <c:v>3.8145006179470329</c:v>
                </c:pt>
                <c:pt idx="343">
                  <c:v>3.8683044664155659</c:v>
                </c:pt>
                <c:pt idx="344">
                  <c:v>3.9224827808742475</c:v>
                </c:pt>
                <c:pt idx="345">
                  <c:v>3.977035496728945</c:v>
                </c:pt>
                <c:pt idx="346">
                  <c:v>4.031962548954084</c:v>
                </c:pt>
                <c:pt idx="347">
                  <c:v>4.0872638720931036</c:v>
                </c:pt>
                <c:pt idx="348">
                  <c:v>4.1429394002589106</c:v>
                </c:pt>
                <c:pt idx="349">
                  <c:v>4.1989890671342209</c:v>
                </c:pt>
                <c:pt idx="350">
                  <c:v>4.2554128059717868</c:v>
                </c:pt>
                <c:pt idx="351">
                  <c:v>4.3122105495949654</c:v>
                </c:pt>
                <c:pt idx="352">
                  <c:v>4.3693822303981733</c:v>
                </c:pt>
                <c:pt idx="353">
                  <c:v>4.4269277803468867</c:v>
                </c:pt>
                <c:pt idx="354">
                  <c:v>4.4848471309790057</c:v>
                </c:pt>
                <c:pt idx="355">
                  <c:v>4.5431402134038308</c:v>
                </c:pt>
                <c:pt idx="356">
                  <c:v>4.6018069583038823</c:v>
                </c:pt>
                <c:pt idx="357">
                  <c:v>4.6608472959339906</c:v>
                </c:pt>
                <c:pt idx="358">
                  <c:v>4.7202611561228878</c:v>
                </c:pt>
                <c:pt idx="359">
                  <c:v>4.7800484682729802</c:v>
                </c:pt>
                <c:pt idx="360">
                  <c:v>4.8402091613608036</c:v>
                </c:pt>
                <c:pt idx="361">
                  <c:v>4.9007431639375909</c:v>
                </c:pt>
                <c:pt idx="362">
                  <c:v>4.9616504041295002</c:v>
                </c:pt>
                <c:pt idx="363">
                  <c:v>5.0229308096384102</c:v>
                </c:pt>
                <c:pt idx="364">
                  <c:v>5.0845843077415793</c:v>
                </c:pt>
                <c:pt idx="365">
                  <c:v>5.1466108252933509</c:v>
                </c:pt>
                <c:pt idx="366">
                  <c:v>5.2090102887240164</c:v>
                </c:pt>
                <c:pt idx="367">
                  <c:v>5.2717826240415206</c:v>
                </c:pt>
                <c:pt idx="368">
                  <c:v>5.3349277568313482</c:v>
                </c:pt>
                <c:pt idx="369">
                  <c:v>5.3984456122568645</c:v>
                </c:pt>
                <c:pt idx="370">
                  <c:v>5.4623361150601113</c:v>
                </c:pt>
                <c:pt idx="371">
                  <c:v>5.5265991895616935</c:v>
                </c:pt>
                <c:pt idx="372">
                  <c:v>5.591234759662143</c:v>
                </c:pt>
                <c:pt idx="373">
                  <c:v>5.6562427488412368</c:v>
                </c:pt>
                <c:pt idx="374">
                  <c:v>5.7216230801593611</c:v>
                </c:pt>
                <c:pt idx="375">
                  <c:v>5.7873756762573976</c:v>
                </c:pt>
                <c:pt idx="376">
                  <c:v>5.8535004593572921</c:v>
                </c:pt>
                <c:pt idx="377">
                  <c:v>5.9199973512628503</c:v>
                </c:pt>
                <c:pt idx="378">
                  <c:v>5.9868662733597375</c:v>
                </c:pt>
                <c:pt idx="379">
                  <c:v>6.0541071466161611</c:v>
                </c:pt>
                <c:pt idx="380">
                  <c:v>6.1217198915834388</c:v>
                </c:pt>
                <c:pt idx="381">
                  <c:v>6.1897044283962259</c:v>
                </c:pt>
                <c:pt idx="382">
                  <c:v>6.2580606767727431</c:v>
                </c:pt>
                <c:pt idx="383">
                  <c:v>6.3267885560160266</c:v>
                </c:pt>
                <c:pt idx="384">
                  <c:v>6.3958879850138146</c:v>
                </c:pt>
                <c:pt idx="385">
                  <c:v>6.465358882239002</c:v>
                </c:pt>
                <c:pt idx="386">
                  <c:v>6.5352011657504363</c:v>
                </c:pt>
                <c:pt idx="387">
                  <c:v>6.6054147531929175</c:v>
                </c:pt>
                <c:pt idx="388">
                  <c:v>6.675999561798335</c:v>
                </c:pt>
                <c:pt idx="389">
                  <c:v>6.7469555083855539</c:v>
                </c:pt>
                <c:pt idx="390">
                  <c:v>6.8182825093610973</c:v>
                </c:pt>
                <c:pt idx="391">
                  <c:v>6.8899804807196006</c:v>
                </c:pt>
                <c:pt idx="392">
                  <c:v>6.9620493380446078</c:v>
                </c:pt>
                <c:pt idx="393">
                  <c:v>7.034488996508685</c:v>
                </c:pt>
                <c:pt idx="394">
                  <c:v>7.1072993708737613</c:v>
                </c:pt>
                <c:pt idx="395">
                  <c:v>7.1804803754922659</c:v>
                </c:pt>
                <c:pt idx="396">
                  <c:v>7.254031924306787</c:v>
                </c:pt>
                <c:pt idx="397">
                  <c:v>7.3279539308515496</c:v>
                </c:pt>
                <c:pt idx="398">
                  <c:v>7.4022463082519607</c:v>
                </c:pt>
                <c:pt idx="399">
                  <c:v>7.4769089692257467</c:v>
                </c:pt>
                <c:pt idx="400">
                  <c:v>7.5519418260831799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8-4D19-AE5B-D8123048BFFD}"/>
            </c:ext>
          </c:extLst>
        </c:ser>
        <c:ser>
          <c:idx val="6"/>
          <c:order val="7"/>
          <c:tx>
            <c:strRef>
              <c:f>Calculation2!$O$5</c:f>
              <c:strCache>
                <c:ptCount val="1"/>
                <c:pt idx="0">
                  <c:v>thetaCM = 0 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Calculation2!$O$6:$O$406</c:f>
              <c:numCache>
                <c:formatCode>0.0000</c:formatCode>
                <c:ptCount val="401"/>
                <c:pt idx="0">
                  <c:v>7.5519418260831799</c:v>
                </c:pt>
                <c:pt idx="1">
                  <c:v>7.4769089692257467</c:v>
                </c:pt>
                <c:pt idx="2">
                  <c:v>7.4022463082519607</c:v>
                </c:pt>
                <c:pt idx="3">
                  <c:v>7.3279539308515496</c:v>
                </c:pt>
                <c:pt idx="4">
                  <c:v>7.254031924306787</c:v>
                </c:pt>
                <c:pt idx="5">
                  <c:v>7.1804803754921522</c:v>
                </c:pt>
                <c:pt idx="6">
                  <c:v>7.1072993708737613</c:v>
                </c:pt>
                <c:pt idx="7">
                  <c:v>7.0344889965085713</c:v>
                </c:pt>
                <c:pt idx="8">
                  <c:v>6.9620493380446078</c:v>
                </c:pt>
                <c:pt idx="9">
                  <c:v>6.8899804807196006</c:v>
                </c:pt>
                <c:pt idx="10">
                  <c:v>6.8182825093609836</c:v>
                </c:pt>
                <c:pt idx="11">
                  <c:v>6.7469555083854402</c:v>
                </c:pt>
                <c:pt idx="12">
                  <c:v>6.675999561798335</c:v>
                </c:pt>
                <c:pt idx="13">
                  <c:v>6.6054147531929175</c:v>
                </c:pt>
                <c:pt idx="14">
                  <c:v>6.5352011657503226</c:v>
                </c:pt>
                <c:pt idx="15">
                  <c:v>6.465358882239002</c:v>
                </c:pt>
                <c:pt idx="16">
                  <c:v>6.3958879850138146</c:v>
                </c:pt>
                <c:pt idx="17">
                  <c:v>6.3267885560160266</c:v>
                </c:pt>
                <c:pt idx="18">
                  <c:v>6.2580606767727431</c:v>
                </c:pt>
                <c:pt idx="19">
                  <c:v>6.1897044283961122</c:v>
                </c:pt>
                <c:pt idx="20">
                  <c:v>6.1217198915834388</c:v>
                </c:pt>
                <c:pt idx="21">
                  <c:v>6.0541071466161611</c:v>
                </c:pt>
                <c:pt idx="22">
                  <c:v>5.9868662733597375</c:v>
                </c:pt>
                <c:pt idx="23">
                  <c:v>5.9199973512627366</c:v>
                </c:pt>
                <c:pt idx="24">
                  <c:v>5.8535004593572921</c:v>
                </c:pt>
                <c:pt idx="25">
                  <c:v>5.7873756762572839</c:v>
                </c:pt>
                <c:pt idx="26">
                  <c:v>5.7216230801593611</c:v>
                </c:pt>
                <c:pt idx="27">
                  <c:v>5.6562427488412368</c:v>
                </c:pt>
                <c:pt idx="28">
                  <c:v>5.591234759662143</c:v>
                </c:pt>
                <c:pt idx="29">
                  <c:v>5.5265991895616935</c:v>
                </c:pt>
                <c:pt idx="30">
                  <c:v>5.4623361150599976</c:v>
                </c:pt>
                <c:pt idx="31">
                  <c:v>5.3984456122568645</c:v>
                </c:pt>
                <c:pt idx="32">
                  <c:v>5.3349277568313482</c:v>
                </c:pt>
                <c:pt idx="33">
                  <c:v>5.2717826240415206</c:v>
                </c:pt>
                <c:pt idx="34">
                  <c:v>5.2090102887239027</c:v>
                </c:pt>
                <c:pt idx="35">
                  <c:v>5.1466108252932372</c:v>
                </c:pt>
                <c:pt idx="36">
                  <c:v>5.0845843077415793</c:v>
                </c:pt>
                <c:pt idx="37">
                  <c:v>5.0229308096382965</c:v>
                </c:pt>
                <c:pt idx="38">
                  <c:v>4.9616504041295002</c:v>
                </c:pt>
                <c:pt idx="39">
                  <c:v>4.9007431639375909</c:v>
                </c:pt>
                <c:pt idx="40">
                  <c:v>4.8402091613608036</c:v>
                </c:pt>
                <c:pt idx="41">
                  <c:v>4.7800484682729802</c:v>
                </c:pt>
                <c:pt idx="42">
                  <c:v>4.7202611561228878</c:v>
                </c:pt>
                <c:pt idx="43">
                  <c:v>4.6608472959339906</c:v>
                </c:pt>
                <c:pt idx="44">
                  <c:v>4.6018069583037686</c:v>
                </c:pt>
                <c:pt idx="45">
                  <c:v>4.5431402134038308</c:v>
                </c:pt>
                <c:pt idx="46">
                  <c:v>4.4848471309790057</c:v>
                </c:pt>
                <c:pt idx="47">
                  <c:v>4.4269277803468867</c:v>
                </c:pt>
                <c:pt idx="48">
                  <c:v>4.3693822303980596</c:v>
                </c:pt>
                <c:pt idx="49">
                  <c:v>4.3122105495949654</c:v>
                </c:pt>
                <c:pt idx="50">
                  <c:v>4.2554128059717868</c:v>
                </c:pt>
                <c:pt idx="51">
                  <c:v>4.1989890671342209</c:v>
                </c:pt>
                <c:pt idx="52">
                  <c:v>4.1429394002589106</c:v>
                </c:pt>
                <c:pt idx="53">
                  <c:v>4.0872638720931036</c:v>
                </c:pt>
                <c:pt idx="54">
                  <c:v>4.0319625489539703</c:v>
                </c:pt>
                <c:pt idx="55">
                  <c:v>3.977035496728945</c:v>
                </c:pt>
                <c:pt idx="56">
                  <c:v>3.9224827808741338</c:v>
                </c:pt>
                <c:pt idx="57">
                  <c:v>3.8683044664155659</c:v>
                </c:pt>
                <c:pt idx="58">
                  <c:v>3.8145006179470329</c:v>
                </c:pt>
                <c:pt idx="59">
                  <c:v>3.7610712996311122</c:v>
                </c:pt>
                <c:pt idx="60">
                  <c:v>3.708016575198144</c:v>
                </c:pt>
                <c:pt idx="61">
                  <c:v>3.6553365079458899</c:v>
                </c:pt>
                <c:pt idx="62">
                  <c:v>3.6030311607391923</c:v>
                </c:pt>
                <c:pt idx="63">
                  <c:v>3.5511005960098601</c:v>
                </c:pt>
                <c:pt idx="64">
                  <c:v>3.4995448757558734</c:v>
                </c:pt>
                <c:pt idx="65">
                  <c:v>3.4483640615411559</c:v>
                </c:pt>
                <c:pt idx="66">
                  <c:v>3.3975582144955752</c:v>
                </c:pt>
                <c:pt idx="67">
                  <c:v>3.3471273953140326</c:v>
                </c:pt>
                <c:pt idx="68">
                  <c:v>3.2970716642564639</c:v>
                </c:pt>
                <c:pt idx="69">
                  <c:v>3.247391081147498</c:v>
                </c:pt>
                <c:pt idx="70">
                  <c:v>3.1980857053756608</c:v>
                </c:pt>
                <c:pt idx="71">
                  <c:v>3.149155595893717</c:v>
                </c:pt>
                <c:pt idx="72">
                  <c:v>3.100600811217646</c:v>
                </c:pt>
                <c:pt idx="73">
                  <c:v>3.05242140942687</c:v>
                </c:pt>
                <c:pt idx="74">
                  <c:v>3.0046174481632306</c:v>
                </c:pt>
                <c:pt idx="75">
                  <c:v>2.9571889846315571</c:v>
                </c:pt>
                <c:pt idx="76">
                  <c:v>2.910136075598416</c:v>
                </c:pt>
                <c:pt idx="77">
                  <c:v>2.8634587773925659</c:v>
                </c:pt>
                <c:pt idx="78">
                  <c:v>2.8171571459038205</c:v>
                </c:pt>
                <c:pt idx="79">
                  <c:v>2.7712312365833895</c:v>
                </c:pt>
                <c:pt idx="80">
                  <c:v>2.7256811044433107</c:v>
                </c:pt>
                <c:pt idx="81">
                  <c:v>2.6805068040559945</c:v>
                </c:pt>
                <c:pt idx="82">
                  <c:v>2.6357083895541109</c:v>
                </c:pt>
                <c:pt idx="83">
                  <c:v>2.5912859146300207</c:v>
                </c:pt>
                <c:pt idx="84">
                  <c:v>2.5472394325358891</c:v>
                </c:pt>
                <c:pt idx="85">
                  <c:v>2.5035689960827767</c:v>
                </c:pt>
                <c:pt idx="86">
                  <c:v>2.4602746576407526</c:v>
                </c:pt>
                <c:pt idx="87">
                  <c:v>2.4173564691385536</c:v>
                </c:pt>
                <c:pt idx="88">
                  <c:v>2.3748144820631296</c:v>
                </c:pt>
                <c:pt idx="89">
                  <c:v>2.332648747459416</c:v>
                </c:pt>
                <c:pt idx="90">
                  <c:v>2.2908593159297652</c:v>
                </c:pt>
                <c:pt idx="91">
                  <c:v>2.2494462376341744</c:v>
                </c:pt>
                <c:pt idx="92">
                  <c:v>2.2084095622897166</c:v>
                </c:pt>
                <c:pt idx="93">
                  <c:v>2.1677493391699727</c:v>
                </c:pt>
                <c:pt idx="94">
                  <c:v>2.1274656171052584</c:v>
                </c:pt>
                <c:pt idx="95">
                  <c:v>2.0875584444818287</c:v>
                </c:pt>
                <c:pt idx="96">
                  <c:v>2.0480278692421052</c:v>
                </c:pt>
                <c:pt idx="97">
                  <c:v>2.0088739388837666</c:v>
                </c:pt>
                <c:pt idx="98">
                  <c:v>1.9700967004602035</c:v>
                </c:pt>
                <c:pt idx="99">
                  <c:v>1.9316962005793812</c:v>
                </c:pt>
                <c:pt idx="100">
                  <c:v>1.8936724854044087</c:v>
                </c:pt>
                <c:pt idx="101">
                  <c:v>1.8560256006528562</c:v>
                </c:pt>
                <c:pt idx="102">
                  <c:v>1.8187555915960729</c:v>
                </c:pt>
                <c:pt idx="103">
                  <c:v>1.7818625030599833</c:v>
                </c:pt>
                <c:pt idx="104">
                  <c:v>1.7453463794236086</c:v>
                </c:pt>
                <c:pt idx="105">
                  <c:v>1.7092072646197494</c:v>
                </c:pt>
                <c:pt idx="106">
                  <c:v>1.6734452021341895</c:v>
                </c:pt>
                <c:pt idx="107">
                  <c:v>1.6380602350056961</c:v>
                </c:pt>
                <c:pt idx="108">
                  <c:v>1.6030524058254514</c:v>
                </c:pt>
                <c:pt idx="109">
                  <c:v>1.5684217567372798</c:v>
                </c:pt>
                <c:pt idx="110">
                  <c:v>1.5341683294368522</c:v>
                </c:pt>
                <c:pt idx="111">
                  <c:v>1.5002921651719134</c:v>
                </c:pt>
                <c:pt idx="112">
                  <c:v>1.4667933047417137</c:v>
                </c:pt>
                <c:pt idx="113">
                  <c:v>1.4336717884970085</c:v>
                </c:pt>
                <c:pt idx="114">
                  <c:v>1.4009276563394906</c:v>
                </c:pt>
                <c:pt idx="115">
                  <c:v>1.3685609477217895</c:v>
                </c:pt>
                <c:pt idx="116">
                  <c:v>1.3365717016473582</c:v>
                </c:pt>
                <c:pt idx="117">
                  <c:v>1.3049599566699044</c:v>
                </c:pt>
                <c:pt idx="118">
                  <c:v>1.2737257508932771</c:v>
                </c:pt>
                <c:pt idx="119">
                  <c:v>1.2428691219715802</c:v>
                </c:pt>
                <c:pt idx="120">
                  <c:v>1.2123901071083765</c:v>
                </c:pt>
                <c:pt idx="121">
                  <c:v>1.1822887430568016</c:v>
                </c:pt>
                <c:pt idx="122">
                  <c:v>1.1525650661193367</c:v>
                </c:pt>
                <c:pt idx="123">
                  <c:v>1.1232191121475807</c:v>
                </c:pt>
                <c:pt idx="124">
                  <c:v>1.0942509165415686</c:v>
                </c:pt>
                <c:pt idx="125">
                  <c:v>1.0656605142507942</c:v>
                </c:pt>
                <c:pt idx="126">
                  <c:v>1.0374479397723917</c:v>
                </c:pt>
                <c:pt idx="127">
                  <c:v>1.0096132271520446</c:v>
                </c:pt>
                <c:pt idx="128">
                  <c:v>0.98215640998364506</c:v>
                </c:pt>
                <c:pt idx="129">
                  <c:v>0.95507752140861157</c:v>
                </c:pt>
                <c:pt idx="130">
                  <c:v>0.92837659411611639</c:v>
                </c:pt>
                <c:pt idx="131">
                  <c:v>0.90205366034263079</c:v>
                </c:pt>
                <c:pt idx="132">
                  <c:v>0.87610875187203874</c:v>
                </c:pt>
                <c:pt idx="133">
                  <c:v>0.85054190003518215</c:v>
                </c:pt>
                <c:pt idx="134">
                  <c:v>0.82535313570974722</c:v>
                </c:pt>
                <c:pt idx="135">
                  <c:v>0.80054248932015071</c:v>
                </c:pt>
                <c:pt idx="136">
                  <c:v>0.77610999083697152</c:v>
                </c:pt>
                <c:pt idx="137">
                  <c:v>0.75205566977751914</c:v>
                </c:pt>
                <c:pt idx="138">
                  <c:v>0.72837955520503783</c:v>
                </c:pt>
                <c:pt idx="139">
                  <c:v>0.70508167572870661</c:v>
                </c:pt>
                <c:pt idx="140">
                  <c:v>0.68216205950341191</c:v>
                </c:pt>
                <c:pt idx="141">
                  <c:v>0.65962073422986123</c:v>
                </c:pt>
                <c:pt idx="142">
                  <c:v>0.63745772715401472</c:v>
                </c:pt>
                <c:pt idx="143">
                  <c:v>0.61567306506719888</c:v>
                </c:pt>
                <c:pt idx="144">
                  <c:v>0.59426677430565178</c:v>
                </c:pt>
                <c:pt idx="145">
                  <c:v>0.57323888075086415</c:v>
                </c:pt>
                <c:pt idx="146">
                  <c:v>0.55258940982889726</c:v>
                </c:pt>
                <c:pt idx="147">
                  <c:v>0.53231838651061025</c:v>
                </c:pt>
                <c:pt idx="148">
                  <c:v>0.51242583531120545</c:v>
                </c:pt>
                <c:pt idx="149">
                  <c:v>0.49291178029034199</c:v>
                </c:pt>
                <c:pt idx="150">
                  <c:v>0.47377624505190852</c:v>
                </c:pt>
                <c:pt idx="151">
                  <c:v>0.45501925274356836</c:v>
                </c:pt>
                <c:pt idx="152">
                  <c:v>0.43664082605732801</c:v>
                </c:pt>
                <c:pt idx="153">
                  <c:v>0.41864098722862764</c:v>
                </c:pt>
                <c:pt idx="154">
                  <c:v>0.40101975803668211</c:v>
                </c:pt>
                <c:pt idx="155">
                  <c:v>0.38377715980436733</c:v>
                </c:pt>
                <c:pt idx="156">
                  <c:v>0.36691321339753813</c:v>
                </c:pt>
                <c:pt idx="157">
                  <c:v>0.35042793922582405</c:v>
                </c:pt>
                <c:pt idx="158">
                  <c:v>0.33432135724160617</c:v>
                </c:pt>
                <c:pt idx="159">
                  <c:v>0.31859348694035816</c:v>
                </c:pt>
                <c:pt idx="160">
                  <c:v>0.30324434736053263</c:v>
                </c:pt>
                <c:pt idx="161">
                  <c:v>0.2882739570833337</c:v>
                </c:pt>
                <c:pt idx="162">
                  <c:v>0.27368233423260335</c:v>
                </c:pt>
                <c:pt idx="163">
                  <c:v>0.25946949647482143</c:v>
                </c:pt>
                <c:pt idx="164">
                  <c:v>0.24563546101887823</c:v>
                </c:pt>
                <c:pt idx="165">
                  <c:v>0.23218024461584719</c:v>
                </c:pt>
                <c:pt idx="166">
                  <c:v>0.21910386355932587</c:v>
                </c:pt>
                <c:pt idx="167">
                  <c:v>0.2064063336848676</c:v>
                </c:pt>
                <c:pt idx="168">
                  <c:v>0.1940876703702088</c:v>
                </c:pt>
                <c:pt idx="169">
                  <c:v>0.18214788853492792</c:v>
                </c:pt>
                <c:pt idx="170">
                  <c:v>0.17058700264055915</c:v>
                </c:pt>
                <c:pt idx="171">
                  <c:v>0.15940502669025136</c:v>
                </c:pt>
                <c:pt idx="172">
                  <c:v>0.14860197422922283</c:v>
                </c:pt>
                <c:pt idx="173">
                  <c:v>0.13817785834385177</c:v>
                </c:pt>
                <c:pt idx="174">
                  <c:v>0.12813269166235841</c:v>
                </c:pt>
                <c:pt idx="175">
                  <c:v>0.11846648635435031</c:v>
                </c:pt>
                <c:pt idx="176">
                  <c:v>0.10917925413070861</c:v>
                </c:pt>
                <c:pt idx="177">
                  <c:v>0.10027100624370178</c:v>
                </c:pt>
                <c:pt idx="178">
                  <c:v>9.1741753486985544E-2</c:v>
                </c:pt>
                <c:pt idx="179">
                  <c:v>8.35915061952619E-2</c:v>
                </c:pt>
                <c:pt idx="180">
                  <c:v>7.5820274244165375E-2</c:v>
                </c:pt>
                <c:pt idx="181">
                  <c:v>6.8428067050945174E-2</c:v>
                </c:pt>
                <c:pt idx="182">
                  <c:v>6.1414893573100926E-2</c:v>
                </c:pt>
                <c:pt idx="183">
                  <c:v>5.4780762309746933E-2</c:v>
                </c:pt>
                <c:pt idx="184">
                  <c:v>4.8525681300475298E-2</c:v>
                </c:pt>
                <c:pt idx="185">
                  <c:v>4.2649658125924361E-2</c:v>
                </c:pt>
                <c:pt idx="186">
                  <c:v>3.7152699907551323E-2</c:v>
                </c:pt>
                <c:pt idx="187">
                  <c:v>3.2034813307291188E-2</c:v>
                </c:pt>
                <c:pt idx="188">
                  <c:v>2.7296004528125195E-2</c:v>
                </c:pt>
                <c:pt idx="189">
                  <c:v>2.2936279313512387E-2</c:v>
                </c:pt>
                <c:pt idx="190">
                  <c:v>1.8955642947844353E-2</c:v>
                </c:pt>
                <c:pt idx="191">
                  <c:v>1.5354100255649428E-2</c:v>
                </c:pt>
                <c:pt idx="192">
                  <c:v>1.2131655602502178E-2</c:v>
                </c:pt>
                <c:pt idx="193">
                  <c:v>9.2883128942276016E-3</c:v>
                </c:pt>
                <c:pt idx="194">
                  <c:v>6.8240755773558703E-3</c:v>
                </c:pt>
                <c:pt idx="195">
                  <c:v>4.7389466388949586E-3</c:v>
                </c:pt>
                <c:pt idx="196">
                  <c:v>3.032928606103269E-3</c:v>
                </c:pt>
                <c:pt idx="197">
                  <c:v>1.7060235472854401E-3</c:v>
                </c:pt>
                <c:pt idx="198">
                  <c:v>7.5823307065547851E-4</c:v>
                </c:pt>
                <c:pt idx="199">
                  <c:v>1.895583251325661E-4</c:v>
                </c:pt>
                <c:pt idx="200">
                  <c:v>0</c:v>
                </c:pt>
                <c:pt idx="201">
                  <c:v>1.895583251325661E-4</c:v>
                </c:pt>
                <c:pt idx="202">
                  <c:v>7.5823307065547851E-4</c:v>
                </c:pt>
                <c:pt idx="203">
                  <c:v>1.7060235472854401E-3</c:v>
                </c:pt>
                <c:pt idx="204">
                  <c:v>3.032928606103269E-3</c:v>
                </c:pt>
                <c:pt idx="205">
                  <c:v>4.7389466388949586E-3</c:v>
                </c:pt>
                <c:pt idx="206">
                  <c:v>6.8240755773558703E-3</c:v>
                </c:pt>
                <c:pt idx="207">
                  <c:v>9.2883128942276016E-3</c:v>
                </c:pt>
                <c:pt idx="208">
                  <c:v>1.2131655602502178E-2</c:v>
                </c:pt>
                <c:pt idx="209">
                  <c:v>1.5354100255649428E-2</c:v>
                </c:pt>
                <c:pt idx="210">
                  <c:v>1.8955642947844353E-2</c:v>
                </c:pt>
                <c:pt idx="211">
                  <c:v>2.2936279313512387E-2</c:v>
                </c:pt>
                <c:pt idx="212">
                  <c:v>2.7296004528125195E-2</c:v>
                </c:pt>
                <c:pt idx="213">
                  <c:v>3.2034813307291188E-2</c:v>
                </c:pt>
                <c:pt idx="214">
                  <c:v>3.7152699907551323E-2</c:v>
                </c:pt>
                <c:pt idx="215">
                  <c:v>4.2649658125924361E-2</c:v>
                </c:pt>
                <c:pt idx="216">
                  <c:v>4.8525681300475298E-2</c:v>
                </c:pt>
                <c:pt idx="217">
                  <c:v>5.4780762309746933E-2</c:v>
                </c:pt>
                <c:pt idx="218">
                  <c:v>6.1414893573100926E-2</c:v>
                </c:pt>
                <c:pt idx="219">
                  <c:v>6.8428067050945174E-2</c:v>
                </c:pt>
                <c:pt idx="220">
                  <c:v>7.5820274244165375E-2</c:v>
                </c:pt>
                <c:pt idx="221">
                  <c:v>8.35915061952619E-2</c:v>
                </c:pt>
                <c:pt idx="222">
                  <c:v>9.1741753486985544E-2</c:v>
                </c:pt>
                <c:pt idx="223">
                  <c:v>0.10027100624370178</c:v>
                </c:pt>
                <c:pt idx="224">
                  <c:v>0.10917925413070861</c:v>
                </c:pt>
                <c:pt idx="225">
                  <c:v>0.11846648635435031</c:v>
                </c:pt>
                <c:pt idx="226">
                  <c:v>0.12813269166235841</c:v>
                </c:pt>
                <c:pt idx="227">
                  <c:v>0.13817785834385177</c:v>
                </c:pt>
                <c:pt idx="228">
                  <c:v>0.14860197422922283</c:v>
                </c:pt>
                <c:pt idx="229">
                  <c:v>0.15940502669025136</c:v>
                </c:pt>
                <c:pt idx="230">
                  <c:v>0.17058700264055915</c:v>
                </c:pt>
                <c:pt idx="231">
                  <c:v>0.18214788853492792</c:v>
                </c:pt>
                <c:pt idx="232">
                  <c:v>0.1940876703702088</c:v>
                </c:pt>
                <c:pt idx="233">
                  <c:v>0.2064063336848676</c:v>
                </c:pt>
                <c:pt idx="234">
                  <c:v>0.21910386355932587</c:v>
                </c:pt>
                <c:pt idx="235">
                  <c:v>0.23218024461584719</c:v>
                </c:pt>
                <c:pt idx="236">
                  <c:v>0.24563546101887823</c:v>
                </c:pt>
                <c:pt idx="237">
                  <c:v>0.25946949647482143</c:v>
                </c:pt>
                <c:pt idx="238">
                  <c:v>0.27368233423260335</c:v>
                </c:pt>
                <c:pt idx="239">
                  <c:v>0.2882739570833337</c:v>
                </c:pt>
                <c:pt idx="240">
                  <c:v>0.30324434736053263</c:v>
                </c:pt>
                <c:pt idx="241">
                  <c:v>0.31859348694035816</c:v>
                </c:pt>
                <c:pt idx="242">
                  <c:v>0.33432135724160617</c:v>
                </c:pt>
                <c:pt idx="243">
                  <c:v>0.35042793922582405</c:v>
                </c:pt>
                <c:pt idx="244">
                  <c:v>0.36691321339753813</c:v>
                </c:pt>
                <c:pt idx="245">
                  <c:v>0.38377715980436733</c:v>
                </c:pt>
                <c:pt idx="246">
                  <c:v>0.40101975803668211</c:v>
                </c:pt>
                <c:pt idx="247">
                  <c:v>0.41864098722862764</c:v>
                </c:pt>
                <c:pt idx="248">
                  <c:v>0.43664082605732801</c:v>
                </c:pt>
                <c:pt idx="249">
                  <c:v>0.45501925274356836</c:v>
                </c:pt>
                <c:pt idx="250">
                  <c:v>0.47377624505190852</c:v>
                </c:pt>
                <c:pt idx="251">
                  <c:v>0.49291178029034199</c:v>
                </c:pt>
                <c:pt idx="252">
                  <c:v>0.51242583531120545</c:v>
                </c:pt>
                <c:pt idx="253">
                  <c:v>0.53231838651061025</c:v>
                </c:pt>
                <c:pt idx="254">
                  <c:v>0.55258940982901095</c:v>
                </c:pt>
                <c:pt idx="255">
                  <c:v>0.57323888075086415</c:v>
                </c:pt>
                <c:pt idx="256">
                  <c:v>0.59426677430565178</c:v>
                </c:pt>
                <c:pt idx="257">
                  <c:v>0.61567306506719888</c:v>
                </c:pt>
                <c:pt idx="258">
                  <c:v>0.63745772715401472</c:v>
                </c:pt>
                <c:pt idx="259">
                  <c:v>0.65962073422986123</c:v>
                </c:pt>
                <c:pt idx="260">
                  <c:v>0.68216205950341191</c:v>
                </c:pt>
                <c:pt idx="261">
                  <c:v>0.70508167572870661</c:v>
                </c:pt>
                <c:pt idx="262">
                  <c:v>0.72837955520503783</c:v>
                </c:pt>
                <c:pt idx="263">
                  <c:v>0.75205566977751914</c:v>
                </c:pt>
                <c:pt idx="264">
                  <c:v>0.77610999083697152</c:v>
                </c:pt>
                <c:pt idx="265">
                  <c:v>0.80054248932015071</c:v>
                </c:pt>
                <c:pt idx="266">
                  <c:v>0.82535313570974722</c:v>
                </c:pt>
                <c:pt idx="267">
                  <c:v>0.85054190003518215</c:v>
                </c:pt>
                <c:pt idx="268">
                  <c:v>0.87610875187203874</c:v>
                </c:pt>
                <c:pt idx="269">
                  <c:v>0.90205366034263079</c:v>
                </c:pt>
                <c:pt idx="270">
                  <c:v>0.92837659411611639</c:v>
                </c:pt>
                <c:pt idx="271">
                  <c:v>0.95507752140861157</c:v>
                </c:pt>
                <c:pt idx="272">
                  <c:v>0.98215640998364506</c:v>
                </c:pt>
                <c:pt idx="273">
                  <c:v>1.0096132271520446</c:v>
                </c:pt>
                <c:pt idx="274">
                  <c:v>1.0374479397723917</c:v>
                </c:pt>
                <c:pt idx="275">
                  <c:v>1.0656605142507942</c:v>
                </c:pt>
                <c:pt idx="276">
                  <c:v>1.0942509165415686</c:v>
                </c:pt>
                <c:pt idx="277">
                  <c:v>1.1232191121475807</c:v>
                </c:pt>
                <c:pt idx="278">
                  <c:v>1.1525650661193367</c:v>
                </c:pt>
                <c:pt idx="279">
                  <c:v>1.1822887430568016</c:v>
                </c:pt>
                <c:pt idx="280">
                  <c:v>1.2123901071083765</c:v>
                </c:pt>
                <c:pt idx="281">
                  <c:v>1.2428691219715802</c:v>
                </c:pt>
                <c:pt idx="282">
                  <c:v>1.2737257508932771</c:v>
                </c:pt>
                <c:pt idx="283">
                  <c:v>1.3049599566699044</c:v>
                </c:pt>
                <c:pt idx="284">
                  <c:v>1.3365717016473582</c:v>
                </c:pt>
                <c:pt idx="285">
                  <c:v>1.3685609477217895</c:v>
                </c:pt>
                <c:pt idx="286">
                  <c:v>1.4009276563394906</c:v>
                </c:pt>
                <c:pt idx="287">
                  <c:v>1.4336717884970085</c:v>
                </c:pt>
                <c:pt idx="288">
                  <c:v>1.4667933047417137</c:v>
                </c:pt>
                <c:pt idx="289">
                  <c:v>1.5002921651719134</c:v>
                </c:pt>
                <c:pt idx="290">
                  <c:v>1.5341683294368522</c:v>
                </c:pt>
                <c:pt idx="291">
                  <c:v>1.5684217567372798</c:v>
                </c:pt>
                <c:pt idx="292">
                  <c:v>1.6030524058254514</c:v>
                </c:pt>
                <c:pt idx="293">
                  <c:v>1.6380602350056961</c:v>
                </c:pt>
                <c:pt idx="294">
                  <c:v>1.6734452021343031</c:v>
                </c:pt>
                <c:pt idx="295">
                  <c:v>1.7092072646197494</c:v>
                </c:pt>
                <c:pt idx="296">
                  <c:v>1.7453463794236086</c:v>
                </c:pt>
                <c:pt idx="297">
                  <c:v>1.7818625030599833</c:v>
                </c:pt>
                <c:pt idx="298">
                  <c:v>1.8187555915960729</c:v>
                </c:pt>
                <c:pt idx="299">
                  <c:v>1.8560256006528562</c:v>
                </c:pt>
                <c:pt idx="300">
                  <c:v>1.8936724854044087</c:v>
                </c:pt>
                <c:pt idx="301">
                  <c:v>1.9316962005793812</c:v>
                </c:pt>
                <c:pt idx="302">
                  <c:v>1.9700967004602035</c:v>
                </c:pt>
                <c:pt idx="303">
                  <c:v>2.0088739388837666</c:v>
                </c:pt>
                <c:pt idx="304">
                  <c:v>2.0480278692421052</c:v>
                </c:pt>
                <c:pt idx="305">
                  <c:v>2.0875584444818287</c:v>
                </c:pt>
                <c:pt idx="306">
                  <c:v>2.1274656171052584</c:v>
                </c:pt>
                <c:pt idx="307">
                  <c:v>2.1677493391699727</c:v>
                </c:pt>
                <c:pt idx="308">
                  <c:v>2.2084095622897166</c:v>
                </c:pt>
                <c:pt idx="309">
                  <c:v>2.2494462376341744</c:v>
                </c:pt>
                <c:pt idx="310">
                  <c:v>2.2908593159297652</c:v>
                </c:pt>
                <c:pt idx="311">
                  <c:v>2.332648747459416</c:v>
                </c:pt>
                <c:pt idx="312">
                  <c:v>2.3748144820631296</c:v>
                </c:pt>
                <c:pt idx="313">
                  <c:v>2.4173564691386673</c:v>
                </c:pt>
                <c:pt idx="314">
                  <c:v>2.4602746576407526</c:v>
                </c:pt>
                <c:pt idx="315">
                  <c:v>2.5035689960827767</c:v>
                </c:pt>
                <c:pt idx="316">
                  <c:v>2.5472394325358891</c:v>
                </c:pt>
                <c:pt idx="317">
                  <c:v>2.5912859146300207</c:v>
                </c:pt>
                <c:pt idx="318">
                  <c:v>2.6357083895541109</c:v>
                </c:pt>
                <c:pt idx="319">
                  <c:v>2.6805068040559945</c:v>
                </c:pt>
                <c:pt idx="320">
                  <c:v>2.7256811044433107</c:v>
                </c:pt>
                <c:pt idx="321">
                  <c:v>2.7712312365833895</c:v>
                </c:pt>
                <c:pt idx="322">
                  <c:v>2.8171571459038205</c:v>
                </c:pt>
                <c:pt idx="323">
                  <c:v>2.8634587773925659</c:v>
                </c:pt>
                <c:pt idx="324">
                  <c:v>2.910136075598416</c:v>
                </c:pt>
                <c:pt idx="325">
                  <c:v>2.9571889846315571</c:v>
                </c:pt>
                <c:pt idx="326">
                  <c:v>3.0046174481632306</c:v>
                </c:pt>
                <c:pt idx="327">
                  <c:v>3.05242140942687</c:v>
                </c:pt>
                <c:pt idx="328">
                  <c:v>3.1006008112177597</c:v>
                </c:pt>
                <c:pt idx="329">
                  <c:v>3.1491555958938307</c:v>
                </c:pt>
                <c:pt idx="330">
                  <c:v>3.1980857053757745</c:v>
                </c:pt>
                <c:pt idx="331">
                  <c:v>3.247391081147498</c:v>
                </c:pt>
                <c:pt idx="332">
                  <c:v>3.2970716642564639</c:v>
                </c:pt>
                <c:pt idx="333">
                  <c:v>3.3471273953140326</c:v>
                </c:pt>
                <c:pt idx="334">
                  <c:v>3.3975582144955752</c:v>
                </c:pt>
                <c:pt idx="335">
                  <c:v>3.4483640615411559</c:v>
                </c:pt>
                <c:pt idx="336">
                  <c:v>3.4995448757558734</c:v>
                </c:pt>
                <c:pt idx="337">
                  <c:v>3.5511005960098601</c:v>
                </c:pt>
                <c:pt idx="338">
                  <c:v>3.6030311607391923</c:v>
                </c:pt>
                <c:pt idx="339">
                  <c:v>3.6553365079458899</c:v>
                </c:pt>
                <c:pt idx="340">
                  <c:v>3.708016575198144</c:v>
                </c:pt>
                <c:pt idx="341">
                  <c:v>3.7610712996311122</c:v>
                </c:pt>
                <c:pt idx="342">
                  <c:v>3.8145006179470329</c:v>
                </c:pt>
                <c:pt idx="343">
                  <c:v>3.8683044664155659</c:v>
                </c:pt>
                <c:pt idx="344">
                  <c:v>3.9224827808742475</c:v>
                </c:pt>
                <c:pt idx="345">
                  <c:v>3.977035496728945</c:v>
                </c:pt>
                <c:pt idx="346">
                  <c:v>4.031962548954084</c:v>
                </c:pt>
                <c:pt idx="347">
                  <c:v>4.0872638720931036</c:v>
                </c:pt>
                <c:pt idx="348">
                  <c:v>4.1429394002589106</c:v>
                </c:pt>
                <c:pt idx="349">
                  <c:v>4.1989890671342209</c:v>
                </c:pt>
                <c:pt idx="350">
                  <c:v>4.2554128059717868</c:v>
                </c:pt>
                <c:pt idx="351">
                  <c:v>4.3122105495949654</c:v>
                </c:pt>
                <c:pt idx="352">
                  <c:v>4.3693822303981733</c:v>
                </c:pt>
                <c:pt idx="353">
                  <c:v>4.4269277803468867</c:v>
                </c:pt>
                <c:pt idx="354">
                  <c:v>4.4848471309790057</c:v>
                </c:pt>
                <c:pt idx="355">
                  <c:v>4.5431402134038308</c:v>
                </c:pt>
                <c:pt idx="356">
                  <c:v>4.6018069583038823</c:v>
                </c:pt>
                <c:pt idx="357">
                  <c:v>4.6608472959339906</c:v>
                </c:pt>
                <c:pt idx="358">
                  <c:v>4.7202611561228878</c:v>
                </c:pt>
                <c:pt idx="359">
                  <c:v>4.7800484682729802</c:v>
                </c:pt>
                <c:pt idx="360">
                  <c:v>4.8402091613608036</c:v>
                </c:pt>
                <c:pt idx="361">
                  <c:v>4.9007431639375909</c:v>
                </c:pt>
                <c:pt idx="362">
                  <c:v>4.9616504041295002</c:v>
                </c:pt>
                <c:pt idx="363">
                  <c:v>5.0229308096384102</c:v>
                </c:pt>
                <c:pt idx="364">
                  <c:v>5.0845843077415793</c:v>
                </c:pt>
                <c:pt idx="365">
                  <c:v>5.1466108252933509</c:v>
                </c:pt>
                <c:pt idx="366">
                  <c:v>5.2090102887240164</c:v>
                </c:pt>
                <c:pt idx="367">
                  <c:v>5.2717826240415206</c:v>
                </c:pt>
                <c:pt idx="368">
                  <c:v>5.3349277568313482</c:v>
                </c:pt>
                <c:pt idx="369">
                  <c:v>5.3984456122568645</c:v>
                </c:pt>
                <c:pt idx="370">
                  <c:v>5.4623361150601113</c:v>
                </c:pt>
                <c:pt idx="371">
                  <c:v>5.5265991895616935</c:v>
                </c:pt>
                <c:pt idx="372">
                  <c:v>5.591234759662143</c:v>
                </c:pt>
                <c:pt idx="373">
                  <c:v>5.6562427488412368</c:v>
                </c:pt>
                <c:pt idx="374">
                  <c:v>5.7216230801593611</c:v>
                </c:pt>
                <c:pt idx="375">
                  <c:v>5.7873756762573976</c:v>
                </c:pt>
                <c:pt idx="376">
                  <c:v>5.8535004593572921</c:v>
                </c:pt>
                <c:pt idx="377">
                  <c:v>5.9199973512628503</c:v>
                </c:pt>
                <c:pt idx="378">
                  <c:v>5.9868662733597375</c:v>
                </c:pt>
                <c:pt idx="379">
                  <c:v>6.0541071466161611</c:v>
                </c:pt>
                <c:pt idx="380">
                  <c:v>6.1217198915834388</c:v>
                </c:pt>
                <c:pt idx="381">
                  <c:v>6.1897044283962259</c:v>
                </c:pt>
                <c:pt idx="382">
                  <c:v>6.2580606767727431</c:v>
                </c:pt>
                <c:pt idx="383">
                  <c:v>6.3267885560160266</c:v>
                </c:pt>
                <c:pt idx="384">
                  <c:v>6.3958879850138146</c:v>
                </c:pt>
                <c:pt idx="385">
                  <c:v>6.465358882239002</c:v>
                </c:pt>
                <c:pt idx="386">
                  <c:v>6.5352011657504363</c:v>
                </c:pt>
                <c:pt idx="387">
                  <c:v>6.6054147531929175</c:v>
                </c:pt>
                <c:pt idx="388">
                  <c:v>6.675999561798335</c:v>
                </c:pt>
                <c:pt idx="389">
                  <c:v>6.7469555083855539</c:v>
                </c:pt>
                <c:pt idx="390">
                  <c:v>6.8182825093610973</c:v>
                </c:pt>
                <c:pt idx="391">
                  <c:v>6.8899804807196006</c:v>
                </c:pt>
                <c:pt idx="392">
                  <c:v>6.9620493380446078</c:v>
                </c:pt>
                <c:pt idx="393">
                  <c:v>7.034488996508685</c:v>
                </c:pt>
                <c:pt idx="394">
                  <c:v>7.1072993708737613</c:v>
                </c:pt>
                <c:pt idx="395">
                  <c:v>7.1804803754922659</c:v>
                </c:pt>
                <c:pt idx="396">
                  <c:v>7.254031924306787</c:v>
                </c:pt>
                <c:pt idx="397">
                  <c:v>7.3279539308515496</c:v>
                </c:pt>
                <c:pt idx="398">
                  <c:v>7.4022463082519607</c:v>
                </c:pt>
                <c:pt idx="399">
                  <c:v>7.4769089692257467</c:v>
                </c:pt>
                <c:pt idx="400">
                  <c:v>7.5519418260831799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8-4D19-AE5B-D8123048BFFD}"/>
            </c:ext>
          </c:extLst>
        </c:ser>
        <c:ser>
          <c:idx val="8"/>
          <c:order val="8"/>
          <c:tx>
            <c:strRef>
              <c:f>Calculation2!$Q$5</c:f>
              <c:strCache>
                <c:ptCount val="1"/>
                <c:pt idx="0">
                  <c:v>Bore radius Boundary</c:v>
                </c:pt>
              </c:strCache>
            </c:strRef>
          </c:tx>
          <c:spPr>
            <a:ln w="95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Calculation2!$Q$6:$Q$406</c:f>
              <c:numCache>
                <c:formatCode>0.00</c:formatCode>
                <c:ptCount val="401"/>
                <c:pt idx="0">
                  <c:v>23.266856925472894</c:v>
                </c:pt>
                <c:pt idx="1">
                  <c:v>23.19305046330021</c:v>
                </c:pt>
                <c:pt idx="2">
                  <c:v>23.119608334708573</c:v>
                </c:pt>
                <c:pt idx="3">
                  <c:v>23.046530623199942</c:v>
                </c:pt>
                <c:pt idx="4">
                  <c:v>22.973817411887808</c:v>
                </c:pt>
                <c:pt idx="5">
                  <c:v>22.901468783495943</c:v>
                </c:pt>
                <c:pt idx="6">
                  <c:v>22.829484820358061</c:v>
                </c:pt>
                <c:pt idx="7">
                  <c:v>22.75786560441793</c:v>
                </c:pt>
                <c:pt idx="8">
                  <c:v>22.686611217228005</c:v>
                </c:pt>
                <c:pt idx="9">
                  <c:v>22.615721739949663</c:v>
                </c:pt>
                <c:pt idx="10">
                  <c:v>22.545197253352512</c:v>
                </c:pt>
                <c:pt idx="11">
                  <c:v>22.475037837814057</c:v>
                </c:pt>
                <c:pt idx="12">
                  <c:v>22.405243573318785</c:v>
                </c:pt>
                <c:pt idx="13">
                  <c:v>22.335814539458511</c:v>
                </c:pt>
                <c:pt idx="14">
                  <c:v>22.266750815431237</c:v>
                </c:pt>
                <c:pt idx="15">
                  <c:v>22.198052480041042</c:v>
                </c:pt>
                <c:pt idx="16">
                  <c:v>22.129719611697624</c:v>
                </c:pt>
                <c:pt idx="17">
                  <c:v>22.061752288415732</c:v>
                </c:pt>
                <c:pt idx="18">
                  <c:v>21.994150587814829</c:v>
                </c:pt>
                <c:pt idx="19">
                  <c:v>21.926914587118745</c:v>
                </c:pt>
                <c:pt idx="20">
                  <c:v>21.860044363154998</c:v>
                </c:pt>
                <c:pt idx="21">
                  <c:v>21.79353999235434</c:v>
                </c:pt>
                <c:pt idx="22">
                  <c:v>21.727401550750869</c:v>
                </c:pt>
                <c:pt idx="23">
                  <c:v>21.661629113981007</c:v>
                </c:pt>
                <c:pt idx="24">
                  <c:v>21.596222757283158</c:v>
                </c:pt>
                <c:pt idx="25">
                  <c:v>21.531182555497708</c:v>
                </c:pt>
                <c:pt idx="26">
                  <c:v>21.466508583066002</c:v>
                </c:pt>
                <c:pt idx="27">
                  <c:v>21.402200914030459</c:v>
                </c:pt>
                <c:pt idx="28">
                  <c:v>21.338259622033775</c:v>
                </c:pt>
                <c:pt idx="29">
                  <c:v>21.274684780318807</c:v>
                </c:pt>
                <c:pt idx="30">
                  <c:v>21.211476461727898</c:v>
                </c:pt>
                <c:pt idx="31">
                  <c:v>21.148634738702526</c:v>
                </c:pt>
                <c:pt idx="32">
                  <c:v>21.086159683283199</c:v>
                </c:pt>
                <c:pt idx="33">
                  <c:v>21.024051367108427</c:v>
                </c:pt>
                <c:pt idx="34">
                  <c:v>20.962309861414951</c:v>
                </c:pt>
                <c:pt idx="35">
                  <c:v>20.900935237037061</c:v>
                </c:pt>
                <c:pt idx="36">
                  <c:v>20.839927564406139</c:v>
                </c:pt>
                <c:pt idx="37">
                  <c:v>20.779286913550436</c:v>
                </c:pt>
                <c:pt idx="38">
                  <c:v>20.719013354094272</c:v>
                </c:pt>
                <c:pt idx="39">
                  <c:v>20.65910695525838</c:v>
                </c:pt>
                <c:pt idx="40">
                  <c:v>20.599567785858881</c:v>
                </c:pt>
                <c:pt idx="41">
                  <c:v>20.540395914306941</c:v>
                </c:pt>
                <c:pt idx="42">
                  <c:v>20.481591408608779</c:v>
                </c:pt>
                <c:pt idx="43">
                  <c:v>20.423154336364746</c:v>
                </c:pt>
                <c:pt idx="44">
                  <c:v>20.365084764769676</c:v>
                </c:pt>
                <c:pt idx="45">
                  <c:v>20.307382760611404</c:v>
                </c:pt>
                <c:pt idx="46">
                  <c:v>20.250048390271786</c:v>
                </c:pt>
                <c:pt idx="47">
                  <c:v>20.193081719725228</c:v>
                </c:pt>
                <c:pt idx="48">
                  <c:v>20.13648281453834</c:v>
                </c:pt>
                <c:pt idx="49">
                  <c:v>20.080251739870391</c:v>
                </c:pt>
                <c:pt idx="50">
                  <c:v>20.024388560472175</c:v>
                </c:pt>
                <c:pt idx="51">
                  <c:v>19.968893340686122</c:v>
                </c:pt>
                <c:pt idx="52">
                  <c:v>19.91376614444539</c:v>
                </c:pt>
                <c:pt idx="53">
                  <c:v>19.859007035273862</c:v>
                </c:pt>
                <c:pt idx="54">
                  <c:v>19.804616076286152</c:v>
                </c:pt>
                <c:pt idx="55">
                  <c:v>19.750593330186348</c:v>
                </c:pt>
                <c:pt idx="56">
                  <c:v>19.696938859268471</c:v>
                </c:pt>
                <c:pt idx="57">
                  <c:v>19.64365272541545</c:v>
                </c:pt>
                <c:pt idx="58">
                  <c:v>19.590734990099463</c:v>
                </c:pt>
                <c:pt idx="59">
                  <c:v>19.538185714381143</c:v>
                </c:pt>
                <c:pt idx="60">
                  <c:v>19.486004958909234</c:v>
                </c:pt>
                <c:pt idx="61">
                  <c:v>19.434192783920253</c:v>
                </c:pt>
                <c:pt idx="62">
                  <c:v>19.382749249238373</c:v>
                </c:pt>
                <c:pt idx="63">
                  <c:v>19.331674414274858</c:v>
                </c:pt>
                <c:pt idx="64">
                  <c:v>19.28096833802806</c:v>
                </c:pt>
                <c:pt idx="65">
                  <c:v>19.230631079082286</c:v>
                </c:pt>
                <c:pt idx="66">
                  <c:v>19.180662695608476</c:v>
                </c:pt>
                <c:pt idx="67">
                  <c:v>19.13106324536318</c:v>
                </c:pt>
                <c:pt idx="68">
                  <c:v>19.081832785688448</c:v>
                </c:pt>
                <c:pt idx="69">
                  <c:v>19.032971373511486</c:v>
                </c:pt>
                <c:pt idx="70">
                  <c:v>18.984479065344431</c:v>
                </c:pt>
                <c:pt idx="71">
                  <c:v>18.936355917283777</c:v>
                </c:pt>
                <c:pt idx="72">
                  <c:v>18.888601985010382</c:v>
                </c:pt>
                <c:pt idx="73">
                  <c:v>18.841217323788783</c:v>
                </c:pt>
                <c:pt idx="74">
                  <c:v>18.794201988467307</c:v>
                </c:pt>
                <c:pt idx="75">
                  <c:v>18.747556033477167</c:v>
                </c:pt>
                <c:pt idx="76">
                  <c:v>18.701279512832912</c:v>
                </c:pt>
                <c:pt idx="77">
                  <c:v>18.655372480131405</c:v>
                </c:pt>
                <c:pt idx="78">
                  <c:v>18.609834988551938</c:v>
                </c:pt>
                <c:pt idx="79">
                  <c:v>18.564667090855892</c:v>
                </c:pt>
                <c:pt idx="80">
                  <c:v>18.519868839386049</c:v>
                </c:pt>
                <c:pt idx="81">
                  <c:v>18.475440286066828</c:v>
                </c:pt>
                <c:pt idx="82">
                  <c:v>18.431381482403822</c:v>
                </c:pt>
                <c:pt idx="83">
                  <c:v>18.387692479483235</c:v>
                </c:pt>
                <c:pt idx="84">
                  <c:v>18.344373327971766</c:v>
                </c:pt>
                <c:pt idx="85">
                  <c:v>18.301424078116611</c:v>
                </c:pt>
                <c:pt idx="86">
                  <c:v>18.258844779744436</c:v>
                </c:pt>
                <c:pt idx="87">
                  <c:v>18.216635482262063</c:v>
                </c:pt>
                <c:pt idx="88">
                  <c:v>18.174796234655219</c:v>
                </c:pt>
                <c:pt idx="89">
                  <c:v>18.1333270854891</c:v>
                </c:pt>
                <c:pt idx="90">
                  <c:v>18.092228082907354</c:v>
                </c:pt>
                <c:pt idx="91">
                  <c:v>18.051499274632192</c:v>
                </c:pt>
                <c:pt idx="92">
                  <c:v>18.011140707964387</c:v>
                </c:pt>
                <c:pt idx="93">
                  <c:v>17.971152429782251</c:v>
                </c:pt>
                <c:pt idx="94">
                  <c:v>17.931534486542091</c:v>
                </c:pt>
                <c:pt idx="95">
                  <c:v>17.892286924277641</c:v>
                </c:pt>
                <c:pt idx="96">
                  <c:v>17.853409788599492</c:v>
                </c:pt>
                <c:pt idx="97">
                  <c:v>17.814903124695661</c:v>
                </c:pt>
                <c:pt idx="98">
                  <c:v>17.776766977330112</c:v>
                </c:pt>
                <c:pt idx="99">
                  <c:v>17.739001390843782</c:v>
                </c:pt>
                <c:pt idx="100">
                  <c:v>17.701606409153442</c:v>
                </c:pt>
                <c:pt idx="101">
                  <c:v>17.664582075751809</c:v>
                </c:pt>
                <c:pt idx="102">
                  <c:v>17.627928433707325</c:v>
                </c:pt>
                <c:pt idx="103">
                  <c:v>17.59164552566358</c:v>
                </c:pt>
                <c:pt idx="104">
                  <c:v>17.555733393839432</c:v>
                </c:pt>
                <c:pt idx="105">
                  <c:v>17.520192080028551</c:v>
                </c:pt>
                <c:pt idx="106">
                  <c:v>17.485021625599302</c:v>
                </c:pt>
                <c:pt idx="107">
                  <c:v>17.450222071494409</c:v>
                </c:pt>
                <c:pt idx="108">
                  <c:v>17.415793458230723</c:v>
                </c:pt>
                <c:pt idx="109">
                  <c:v>17.381735825899</c:v>
                </c:pt>
                <c:pt idx="110">
                  <c:v>17.348049214163893</c:v>
                </c:pt>
                <c:pt idx="111">
                  <c:v>17.314733662263279</c:v>
                </c:pt>
                <c:pt idx="112">
                  <c:v>17.281789209008366</c:v>
                </c:pt>
                <c:pt idx="113">
                  <c:v>17.249215892783468</c:v>
                </c:pt>
                <c:pt idx="114">
                  <c:v>17.217013751545323</c:v>
                </c:pt>
                <c:pt idx="115">
                  <c:v>17.185182822823663</c:v>
                </c:pt>
                <c:pt idx="116">
                  <c:v>17.153723143720526</c:v>
                </c:pt>
                <c:pt idx="117">
                  <c:v>17.122634750909583</c:v>
                </c:pt>
                <c:pt idx="118">
                  <c:v>17.091917680637152</c:v>
                </c:pt>
                <c:pt idx="119">
                  <c:v>17.061571968720614</c:v>
                </c:pt>
                <c:pt idx="120">
                  <c:v>17.031597650549315</c:v>
                </c:pt>
                <c:pt idx="121">
                  <c:v>17.001994761083665</c:v>
                </c:pt>
                <c:pt idx="122">
                  <c:v>16.972763334855244</c:v>
                </c:pt>
                <c:pt idx="123">
                  <c:v>16.943903405966466</c:v>
                </c:pt>
                <c:pt idx="124">
                  <c:v>16.915415008090463</c:v>
                </c:pt>
                <c:pt idx="125">
                  <c:v>16.887298174470857</c:v>
                </c:pt>
                <c:pt idx="126">
                  <c:v>16.859552937921649</c:v>
                </c:pt>
                <c:pt idx="127">
                  <c:v>16.832179330826875</c:v>
                </c:pt>
                <c:pt idx="128">
                  <c:v>16.805177385140496</c:v>
                </c:pt>
                <c:pt idx="129">
                  <c:v>16.778547132386166</c:v>
                </c:pt>
                <c:pt idx="130">
                  <c:v>16.752288603657348</c:v>
                </c:pt>
                <c:pt idx="131">
                  <c:v>16.726401829616293</c:v>
                </c:pt>
                <c:pt idx="132">
                  <c:v>16.700886840495286</c:v>
                </c:pt>
                <c:pt idx="133">
                  <c:v>16.675743666094945</c:v>
                </c:pt>
                <c:pt idx="134">
                  <c:v>16.650972335785127</c:v>
                </c:pt>
                <c:pt idx="135">
                  <c:v>16.626572878504021</c:v>
                </c:pt>
                <c:pt idx="136">
                  <c:v>16.602545322758601</c:v>
                </c:pt>
                <c:pt idx="137">
                  <c:v>16.57888969662406</c:v>
                </c:pt>
                <c:pt idx="138">
                  <c:v>16.555606027743806</c:v>
                </c:pt>
                <c:pt idx="139">
                  <c:v>16.53269434332924</c:v>
                </c:pt>
                <c:pt idx="140">
                  <c:v>16.51015467015975</c:v>
                </c:pt>
                <c:pt idx="141">
                  <c:v>16.487987034582261</c:v>
                </c:pt>
                <c:pt idx="142">
                  <c:v>16.466191462511119</c:v>
                </c:pt>
                <c:pt idx="143">
                  <c:v>16.444767979428548</c:v>
                </c:pt>
                <c:pt idx="144">
                  <c:v>16.423716610383394</c:v>
                </c:pt>
                <c:pt idx="145">
                  <c:v>16.403037379992043</c:v>
                </c:pt>
                <c:pt idx="146">
                  <c:v>16.382730312437729</c:v>
                </c:pt>
                <c:pt idx="147">
                  <c:v>16.362795431470431</c:v>
                </c:pt>
                <c:pt idx="148">
                  <c:v>16.343232760406977</c:v>
                </c:pt>
                <c:pt idx="149">
                  <c:v>16.324042322130481</c:v>
                </c:pt>
                <c:pt idx="150">
                  <c:v>16.305224139090683</c:v>
                </c:pt>
                <c:pt idx="151">
                  <c:v>16.286778233303494</c:v>
                </c:pt>
                <c:pt idx="152">
                  <c:v>16.268704626350882</c:v>
                </c:pt>
                <c:pt idx="153">
                  <c:v>16.251003339381214</c:v>
                </c:pt>
                <c:pt idx="154">
                  <c:v>16.233674393108117</c:v>
                </c:pt>
                <c:pt idx="155">
                  <c:v>16.216717807811733</c:v>
                </c:pt>
                <c:pt idx="156">
                  <c:v>16.200133603337122</c:v>
                </c:pt>
                <c:pt idx="157">
                  <c:v>16.183921799095629</c:v>
                </c:pt>
                <c:pt idx="158">
                  <c:v>16.168082414063406</c:v>
                </c:pt>
                <c:pt idx="159">
                  <c:v>16.152615466782322</c:v>
                </c:pt>
                <c:pt idx="160">
                  <c:v>16.137520975359052</c:v>
                </c:pt>
                <c:pt idx="161">
                  <c:v>16.122798957465989</c:v>
                </c:pt>
                <c:pt idx="162">
                  <c:v>16.108449430339761</c:v>
                </c:pt>
                <c:pt idx="163">
                  <c:v>16.094472410782714</c:v>
                </c:pt>
                <c:pt idx="164">
                  <c:v>16.080867915161321</c:v>
                </c:pt>
                <c:pt idx="165">
                  <c:v>16.067635959407085</c:v>
                </c:pt>
                <c:pt idx="166">
                  <c:v>16.054776559015977</c:v>
                </c:pt>
                <c:pt idx="167">
                  <c:v>16.042289729048662</c:v>
                </c:pt>
                <c:pt idx="168">
                  <c:v>16.030175484130041</c:v>
                </c:pt>
                <c:pt idx="169">
                  <c:v>16.018433838449596</c:v>
                </c:pt>
                <c:pt idx="170">
                  <c:v>16.00706480576082</c:v>
                </c:pt>
                <c:pt idx="171">
                  <c:v>15.99606839938167</c:v>
                </c:pt>
                <c:pt idx="172">
                  <c:v>15.985444632193776</c:v>
                </c:pt>
                <c:pt idx="173">
                  <c:v>15.975193516643344</c:v>
                </c:pt>
                <c:pt idx="174">
                  <c:v>15.965315064740025</c:v>
                </c:pt>
                <c:pt idx="175">
                  <c:v>15.955809288057708</c:v>
                </c:pt>
                <c:pt idx="176">
                  <c:v>15.946676197734064</c:v>
                </c:pt>
                <c:pt idx="177">
                  <c:v>15.937915804470435</c:v>
                </c:pt>
                <c:pt idx="178">
                  <c:v>15.929528118531721</c:v>
                </c:pt>
                <c:pt idx="179">
                  <c:v>15.921513149746602</c:v>
                </c:pt>
                <c:pt idx="180">
                  <c:v>15.913870907507544</c:v>
                </c:pt>
                <c:pt idx="181">
                  <c:v>15.906601400770114</c:v>
                </c:pt>
                <c:pt idx="182">
                  <c:v>15.899704638053549</c:v>
                </c:pt>
                <c:pt idx="183">
                  <c:v>15.893180627440529</c:v>
                </c:pt>
                <c:pt idx="184">
                  <c:v>15.887029376577061</c:v>
                </c:pt>
                <c:pt idx="185">
                  <c:v>15.881250892672597</c:v>
                </c:pt>
                <c:pt idx="186">
                  <c:v>15.875845182499575</c:v>
                </c:pt>
                <c:pt idx="187">
                  <c:v>15.870812252393989</c:v>
                </c:pt>
                <c:pt idx="188">
                  <c:v>15.866152108254823</c:v>
                </c:pt>
                <c:pt idx="189">
                  <c:v>15.861864755544389</c:v>
                </c:pt>
                <c:pt idx="190">
                  <c:v>15.857950199288098</c:v>
                </c:pt>
                <c:pt idx="191">
                  <c:v>15.854408444074352</c:v>
                </c:pt>
                <c:pt idx="192">
                  <c:v>15.851239494054767</c:v>
                </c:pt>
                <c:pt idx="193">
                  <c:v>15.848443352943832</c:v>
                </c:pt>
                <c:pt idx="194">
                  <c:v>15.846020024019481</c:v>
                </c:pt>
                <c:pt idx="195">
                  <c:v>15.843969510122179</c:v>
                </c:pt>
                <c:pt idx="196">
                  <c:v>15.84229181365572</c:v>
                </c:pt>
                <c:pt idx="197">
                  <c:v>15.84098693658666</c:v>
                </c:pt>
                <c:pt idx="198">
                  <c:v>15.840054880444768</c:v>
                </c:pt>
                <c:pt idx="199">
                  <c:v>15.839495646322575</c:v>
                </c:pt>
                <c:pt idx="200">
                  <c:v>15.839309234875714</c:v>
                </c:pt>
                <c:pt idx="201">
                  <c:v>15.839495646322575</c:v>
                </c:pt>
                <c:pt idx="202">
                  <c:v>15.840054880444768</c:v>
                </c:pt>
                <c:pt idx="203">
                  <c:v>15.84098693658666</c:v>
                </c:pt>
                <c:pt idx="204">
                  <c:v>15.84229181365572</c:v>
                </c:pt>
                <c:pt idx="205">
                  <c:v>15.843969510122179</c:v>
                </c:pt>
                <c:pt idx="206">
                  <c:v>15.846020024019481</c:v>
                </c:pt>
                <c:pt idx="207">
                  <c:v>15.848443352943832</c:v>
                </c:pt>
                <c:pt idx="208">
                  <c:v>15.851239494054767</c:v>
                </c:pt>
                <c:pt idx="209">
                  <c:v>15.854408444074352</c:v>
                </c:pt>
                <c:pt idx="210">
                  <c:v>15.857950199288098</c:v>
                </c:pt>
                <c:pt idx="211">
                  <c:v>15.861864755544389</c:v>
                </c:pt>
                <c:pt idx="212">
                  <c:v>15.866152108254823</c:v>
                </c:pt>
                <c:pt idx="213">
                  <c:v>15.870812252393989</c:v>
                </c:pt>
                <c:pt idx="214">
                  <c:v>15.875845182499575</c:v>
                </c:pt>
                <c:pt idx="215">
                  <c:v>15.881250892672597</c:v>
                </c:pt>
                <c:pt idx="216">
                  <c:v>15.887029376577061</c:v>
                </c:pt>
                <c:pt idx="217">
                  <c:v>15.893180627440529</c:v>
                </c:pt>
                <c:pt idx="218">
                  <c:v>15.899704638053549</c:v>
                </c:pt>
                <c:pt idx="219">
                  <c:v>15.906601400770114</c:v>
                </c:pt>
                <c:pt idx="220">
                  <c:v>15.913870907507544</c:v>
                </c:pt>
                <c:pt idx="221">
                  <c:v>15.921513149746602</c:v>
                </c:pt>
                <c:pt idx="222">
                  <c:v>15.929528118531721</c:v>
                </c:pt>
                <c:pt idx="223">
                  <c:v>15.937915804470435</c:v>
                </c:pt>
                <c:pt idx="224">
                  <c:v>15.946676197734064</c:v>
                </c:pt>
                <c:pt idx="225">
                  <c:v>15.955809288057708</c:v>
                </c:pt>
                <c:pt idx="226">
                  <c:v>15.965315064740025</c:v>
                </c:pt>
                <c:pt idx="227">
                  <c:v>15.975193516643344</c:v>
                </c:pt>
                <c:pt idx="228">
                  <c:v>15.985444632193776</c:v>
                </c:pt>
                <c:pt idx="229">
                  <c:v>15.99606839938167</c:v>
                </c:pt>
                <c:pt idx="230">
                  <c:v>16.00706480576082</c:v>
                </c:pt>
                <c:pt idx="231">
                  <c:v>16.018433838449596</c:v>
                </c:pt>
                <c:pt idx="232">
                  <c:v>16.030175484130041</c:v>
                </c:pt>
                <c:pt idx="233">
                  <c:v>16.042289729048662</c:v>
                </c:pt>
                <c:pt idx="234">
                  <c:v>16.054776559015977</c:v>
                </c:pt>
                <c:pt idx="235">
                  <c:v>16.067635959407085</c:v>
                </c:pt>
                <c:pt idx="236">
                  <c:v>16.080867915161321</c:v>
                </c:pt>
                <c:pt idx="237">
                  <c:v>16.094472410782714</c:v>
                </c:pt>
                <c:pt idx="238">
                  <c:v>16.108449430339874</c:v>
                </c:pt>
                <c:pt idx="239">
                  <c:v>16.122798957465989</c:v>
                </c:pt>
                <c:pt idx="240">
                  <c:v>16.137520975359052</c:v>
                </c:pt>
                <c:pt idx="241">
                  <c:v>16.152615466782322</c:v>
                </c:pt>
                <c:pt idx="242">
                  <c:v>16.168082414063406</c:v>
                </c:pt>
                <c:pt idx="243">
                  <c:v>16.183921799095629</c:v>
                </c:pt>
                <c:pt idx="244">
                  <c:v>16.200133603337122</c:v>
                </c:pt>
                <c:pt idx="245">
                  <c:v>16.216717807811733</c:v>
                </c:pt>
                <c:pt idx="246">
                  <c:v>16.233674393108117</c:v>
                </c:pt>
                <c:pt idx="247">
                  <c:v>16.251003339381214</c:v>
                </c:pt>
                <c:pt idx="248">
                  <c:v>16.268704626350882</c:v>
                </c:pt>
                <c:pt idx="249">
                  <c:v>16.286778233303494</c:v>
                </c:pt>
                <c:pt idx="250">
                  <c:v>16.305224139090683</c:v>
                </c:pt>
                <c:pt idx="251">
                  <c:v>16.324042322130481</c:v>
                </c:pt>
                <c:pt idx="252">
                  <c:v>16.343232760406977</c:v>
                </c:pt>
                <c:pt idx="253">
                  <c:v>16.362795431470431</c:v>
                </c:pt>
                <c:pt idx="254">
                  <c:v>16.382730312437729</c:v>
                </c:pt>
                <c:pt idx="255">
                  <c:v>16.403037379992043</c:v>
                </c:pt>
                <c:pt idx="256">
                  <c:v>16.423716610383394</c:v>
                </c:pt>
                <c:pt idx="257">
                  <c:v>16.444767979428548</c:v>
                </c:pt>
                <c:pt idx="258">
                  <c:v>16.466191462511119</c:v>
                </c:pt>
                <c:pt idx="259">
                  <c:v>16.487987034582261</c:v>
                </c:pt>
                <c:pt idx="260">
                  <c:v>16.51015467015975</c:v>
                </c:pt>
                <c:pt idx="261">
                  <c:v>16.53269434332924</c:v>
                </c:pt>
                <c:pt idx="262">
                  <c:v>16.555606027743806</c:v>
                </c:pt>
                <c:pt idx="263">
                  <c:v>16.57888969662406</c:v>
                </c:pt>
                <c:pt idx="264">
                  <c:v>16.602545322758601</c:v>
                </c:pt>
                <c:pt idx="265">
                  <c:v>16.626572878504021</c:v>
                </c:pt>
                <c:pt idx="266">
                  <c:v>16.650972335785127</c:v>
                </c:pt>
                <c:pt idx="267">
                  <c:v>16.675743666094945</c:v>
                </c:pt>
                <c:pt idx="268">
                  <c:v>16.700886840495286</c:v>
                </c:pt>
                <c:pt idx="269">
                  <c:v>16.726401829616407</c:v>
                </c:pt>
                <c:pt idx="270">
                  <c:v>16.752288603657348</c:v>
                </c:pt>
                <c:pt idx="271">
                  <c:v>16.778547132386166</c:v>
                </c:pt>
                <c:pt idx="272">
                  <c:v>16.805177385140496</c:v>
                </c:pt>
                <c:pt idx="273">
                  <c:v>16.832179330826875</c:v>
                </c:pt>
                <c:pt idx="274">
                  <c:v>16.859552937921762</c:v>
                </c:pt>
                <c:pt idx="275">
                  <c:v>16.88729817447097</c:v>
                </c:pt>
                <c:pt idx="276">
                  <c:v>16.915415008090463</c:v>
                </c:pt>
                <c:pt idx="277">
                  <c:v>16.943903405966466</c:v>
                </c:pt>
                <c:pt idx="278">
                  <c:v>16.972763334855244</c:v>
                </c:pt>
                <c:pt idx="279">
                  <c:v>17.001994761083665</c:v>
                </c:pt>
                <c:pt idx="280">
                  <c:v>17.031597650549315</c:v>
                </c:pt>
                <c:pt idx="281">
                  <c:v>17.061571968720614</c:v>
                </c:pt>
                <c:pt idx="282">
                  <c:v>17.091917680637152</c:v>
                </c:pt>
                <c:pt idx="283">
                  <c:v>17.122634750909583</c:v>
                </c:pt>
                <c:pt idx="284">
                  <c:v>17.153723143720526</c:v>
                </c:pt>
                <c:pt idx="285">
                  <c:v>17.185182822823663</c:v>
                </c:pt>
                <c:pt idx="286">
                  <c:v>17.217013751545323</c:v>
                </c:pt>
                <c:pt idx="287">
                  <c:v>17.249215892783468</c:v>
                </c:pt>
                <c:pt idx="288">
                  <c:v>17.281789209008366</c:v>
                </c:pt>
                <c:pt idx="289">
                  <c:v>17.314733662263279</c:v>
                </c:pt>
                <c:pt idx="290">
                  <c:v>17.348049214163893</c:v>
                </c:pt>
                <c:pt idx="291">
                  <c:v>17.381735825899</c:v>
                </c:pt>
                <c:pt idx="292">
                  <c:v>17.415793458230723</c:v>
                </c:pt>
                <c:pt idx="293">
                  <c:v>17.450222071494409</c:v>
                </c:pt>
                <c:pt idx="294">
                  <c:v>17.485021625599302</c:v>
                </c:pt>
                <c:pt idx="295">
                  <c:v>17.520192080028551</c:v>
                </c:pt>
                <c:pt idx="296">
                  <c:v>17.555733393839432</c:v>
                </c:pt>
                <c:pt idx="297">
                  <c:v>17.59164552566358</c:v>
                </c:pt>
                <c:pt idx="298">
                  <c:v>17.627928433707325</c:v>
                </c:pt>
                <c:pt idx="299">
                  <c:v>17.664582075751809</c:v>
                </c:pt>
                <c:pt idx="300">
                  <c:v>17.701606409153442</c:v>
                </c:pt>
                <c:pt idx="301">
                  <c:v>17.739001390843782</c:v>
                </c:pt>
                <c:pt idx="302">
                  <c:v>17.776766977330112</c:v>
                </c:pt>
                <c:pt idx="303">
                  <c:v>17.814903124695661</c:v>
                </c:pt>
                <c:pt idx="304">
                  <c:v>17.853409788599606</c:v>
                </c:pt>
                <c:pt idx="305">
                  <c:v>17.892286924277641</c:v>
                </c:pt>
                <c:pt idx="306">
                  <c:v>17.931534486542205</c:v>
                </c:pt>
                <c:pt idx="307">
                  <c:v>17.971152429782251</c:v>
                </c:pt>
                <c:pt idx="308">
                  <c:v>18.011140707964387</c:v>
                </c:pt>
                <c:pt idx="309">
                  <c:v>18.051499274632192</c:v>
                </c:pt>
                <c:pt idx="310">
                  <c:v>18.092228082907354</c:v>
                </c:pt>
                <c:pt idx="311">
                  <c:v>18.1333270854891</c:v>
                </c:pt>
                <c:pt idx="312">
                  <c:v>18.174796234655332</c:v>
                </c:pt>
                <c:pt idx="313">
                  <c:v>18.216635482262063</c:v>
                </c:pt>
                <c:pt idx="314">
                  <c:v>18.258844779744436</c:v>
                </c:pt>
                <c:pt idx="315">
                  <c:v>18.301424078116611</c:v>
                </c:pt>
                <c:pt idx="316">
                  <c:v>18.34437332797188</c:v>
                </c:pt>
                <c:pt idx="317">
                  <c:v>18.387692479483235</c:v>
                </c:pt>
                <c:pt idx="318">
                  <c:v>18.431381482403822</c:v>
                </c:pt>
                <c:pt idx="319">
                  <c:v>18.475440286066828</c:v>
                </c:pt>
                <c:pt idx="320">
                  <c:v>18.519868839386049</c:v>
                </c:pt>
                <c:pt idx="321">
                  <c:v>18.564667090855892</c:v>
                </c:pt>
                <c:pt idx="322">
                  <c:v>18.609834988551938</c:v>
                </c:pt>
                <c:pt idx="323">
                  <c:v>18.655372480131405</c:v>
                </c:pt>
                <c:pt idx="324">
                  <c:v>18.701279512832912</c:v>
                </c:pt>
                <c:pt idx="325">
                  <c:v>18.747556033477281</c:v>
                </c:pt>
                <c:pt idx="326">
                  <c:v>18.794201988467307</c:v>
                </c:pt>
                <c:pt idx="327">
                  <c:v>18.841217323788783</c:v>
                </c:pt>
                <c:pt idx="328">
                  <c:v>18.888601985010382</c:v>
                </c:pt>
                <c:pt idx="329">
                  <c:v>18.936355917283777</c:v>
                </c:pt>
                <c:pt idx="330">
                  <c:v>18.984479065344431</c:v>
                </c:pt>
                <c:pt idx="331">
                  <c:v>19.032971373511486</c:v>
                </c:pt>
                <c:pt idx="332">
                  <c:v>19.081832785688448</c:v>
                </c:pt>
                <c:pt idx="333">
                  <c:v>19.13106324536318</c:v>
                </c:pt>
                <c:pt idx="334">
                  <c:v>19.180662695608589</c:v>
                </c:pt>
                <c:pt idx="335">
                  <c:v>19.230631079082286</c:v>
                </c:pt>
                <c:pt idx="336">
                  <c:v>19.28096833802806</c:v>
                </c:pt>
                <c:pt idx="337">
                  <c:v>19.331674414274971</c:v>
                </c:pt>
                <c:pt idx="338">
                  <c:v>19.382749249238373</c:v>
                </c:pt>
                <c:pt idx="339">
                  <c:v>19.434192783920253</c:v>
                </c:pt>
                <c:pt idx="340">
                  <c:v>19.486004958909234</c:v>
                </c:pt>
                <c:pt idx="341">
                  <c:v>19.538185714381257</c:v>
                </c:pt>
                <c:pt idx="342">
                  <c:v>19.590734990099577</c:v>
                </c:pt>
                <c:pt idx="343">
                  <c:v>19.64365272541545</c:v>
                </c:pt>
                <c:pt idx="344">
                  <c:v>19.696938859268471</c:v>
                </c:pt>
                <c:pt idx="345">
                  <c:v>19.750593330186348</c:v>
                </c:pt>
                <c:pt idx="346">
                  <c:v>19.804616076286152</c:v>
                </c:pt>
                <c:pt idx="347">
                  <c:v>19.859007035273862</c:v>
                </c:pt>
                <c:pt idx="348">
                  <c:v>19.91376614444539</c:v>
                </c:pt>
                <c:pt idx="349">
                  <c:v>19.968893340686122</c:v>
                </c:pt>
                <c:pt idx="350">
                  <c:v>20.024388560472175</c:v>
                </c:pt>
                <c:pt idx="351">
                  <c:v>20.080251739870391</c:v>
                </c:pt>
                <c:pt idx="352">
                  <c:v>20.13648281453834</c:v>
                </c:pt>
                <c:pt idx="353">
                  <c:v>20.193081719725228</c:v>
                </c:pt>
                <c:pt idx="354">
                  <c:v>20.2500483902719</c:v>
                </c:pt>
                <c:pt idx="355">
                  <c:v>20.307382760611517</c:v>
                </c:pt>
                <c:pt idx="356">
                  <c:v>20.365084764769676</c:v>
                </c:pt>
                <c:pt idx="357">
                  <c:v>20.423154336364746</c:v>
                </c:pt>
                <c:pt idx="358">
                  <c:v>20.481591408608779</c:v>
                </c:pt>
                <c:pt idx="359">
                  <c:v>20.540395914307055</c:v>
                </c:pt>
                <c:pt idx="360">
                  <c:v>20.599567785858994</c:v>
                </c:pt>
                <c:pt idx="361">
                  <c:v>20.659106955258494</c:v>
                </c:pt>
                <c:pt idx="362">
                  <c:v>20.719013354094386</c:v>
                </c:pt>
                <c:pt idx="363">
                  <c:v>20.779286913550436</c:v>
                </c:pt>
                <c:pt idx="364">
                  <c:v>20.839927564406139</c:v>
                </c:pt>
                <c:pt idx="365">
                  <c:v>20.900935237037061</c:v>
                </c:pt>
                <c:pt idx="366">
                  <c:v>20.962309861414951</c:v>
                </c:pt>
                <c:pt idx="367">
                  <c:v>21.024051367108427</c:v>
                </c:pt>
                <c:pt idx="368">
                  <c:v>21.086159683283199</c:v>
                </c:pt>
                <c:pt idx="369">
                  <c:v>21.14863473870264</c:v>
                </c:pt>
                <c:pt idx="370">
                  <c:v>21.211476461727898</c:v>
                </c:pt>
                <c:pt idx="371">
                  <c:v>21.274684780318807</c:v>
                </c:pt>
                <c:pt idx="372">
                  <c:v>21.338259622033888</c:v>
                </c:pt>
                <c:pt idx="373">
                  <c:v>21.402200914030459</c:v>
                </c:pt>
                <c:pt idx="374">
                  <c:v>21.466508583066002</c:v>
                </c:pt>
                <c:pt idx="375">
                  <c:v>21.531182555497708</c:v>
                </c:pt>
                <c:pt idx="376">
                  <c:v>21.596222757283158</c:v>
                </c:pt>
                <c:pt idx="377">
                  <c:v>21.661629113981007</c:v>
                </c:pt>
                <c:pt idx="378">
                  <c:v>21.727401550750869</c:v>
                </c:pt>
                <c:pt idx="379">
                  <c:v>21.793539992354454</c:v>
                </c:pt>
                <c:pt idx="380">
                  <c:v>21.860044363154998</c:v>
                </c:pt>
                <c:pt idx="381">
                  <c:v>21.926914587118745</c:v>
                </c:pt>
                <c:pt idx="382">
                  <c:v>21.994150587814943</c:v>
                </c:pt>
                <c:pt idx="383">
                  <c:v>22.061752288415732</c:v>
                </c:pt>
                <c:pt idx="384">
                  <c:v>22.129719611697624</c:v>
                </c:pt>
                <c:pt idx="385">
                  <c:v>22.198052480041042</c:v>
                </c:pt>
                <c:pt idx="386">
                  <c:v>22.266750815431237</c:v>
                </c:pt>
                <c:pt idx="387">
                  <c:v>22.335814539458511</c:v>
                </c:pt>
                <c:pt idx="388">
                  <c:v>22.405243573318785</c:v>
                </c:pt>
                <c:pt idx="389">
                  <c:v>22.475037837814057</c:v>
                </c:pt>
                <c:pt idx="390">
                  <c:v>22.545197253352512</c:v>
                </c:pt>
                <c:pt idx="391">
                  <c:v>22.615721739949663</c:v>
                </c:pt>
                <c:pt idx="392">
                  <c:v>22.686611217228005</c:v>
                </c:pt>
                <c:pt idx="393">
                  <c:v>22.75786560441793</c:v>
                </c:pt>
                <c:pt idx="394">
                  <c:v>22.829484820358175</c:v>
                </c:pt>
                <c:pt idx="395">
                  <c:v>22.901468783495943</c:v>
                </c:pt>
                <c:pt idx="396">
                  <c:v>22.973817411887808</c:v>
                </c:pt>
                <c:pt idx="397">
                  <c:v>23.046530623200056</c:v>
                </c:pt>
                <c:pt idx="398">
                  <c:v>23.119608334708573</c:v>
                </c:pt>
                <c:pt idx="399">
                  <c:v>23.193050463300324</c:v>
                </c:pt>
                <c:pt idx="400">
                  <c:v>23.266856925472894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8-4D19-AE5B-D8123048B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57936"/>
        <c:axId val="701131696"/>
      </c:scatterChart>
      <c:valAx>
        <c:axId val="70115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1696"/>
        <c:crosses val="autoZero"/>
        <c:crossBetween val="midCat"/>
      </c:valAx>
      <c:valAx>
        <c:axId val="701131696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Energy [MeV]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5793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Calculation2!$E$10</c:f>
          <c:strCache>
            <c:ptCount val="1"/>
            <c:pt idx="0">
              <c:v>14C(d,p)15C</c:v>
            </c:pt>
          </c:strCache>
        </c:strRef>
      </c:tx>
      <c:layout>
        <c:manualLayout>
          <c:xMode val="edge"/>
          <c:yMode val="edge"/>
          <c:x val="0.68256193148661937"/>
          <c:y val="7.809108850642196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Calculation2!$S$5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Calculation2!$S$6:$S$406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7.4743083562828536E-2</c:v>
                </c:pt>
                <c:pt idx="121">
                  <c:v>0.38564220308508512</c:v>
                </c:pt>
                <c:pt idx="122">
                  <c:v>0.69595024600130562</c:v>
                </c:pt>
                <c:pt idx="123">
                  <c:v>1.0051916009199779</c:v>
                </c:pt>
                <c:pt idx="124">
                  <c:v>1.3128922913700323</c:v>
                </c:pt>
                <c:pt idx="125">
                  <c:v>1.6185807022680287</c:v>
                </c:pt>
                <c:pt idx="126">
                  <c:v>1.9217883027660148</c:v>
                </c:pt>
                <c:pt idx="127">
                  <c:v>2.2220503643721474</c:v>
                </c:pt>
                <c:pt idx="128">
                  <c:v>2.518906673243452</c:v>
                </c:pt>
                <c:pt idx="129">
                  <c:v>2.8119022355589092</c:v>
                </c:pt>
                <c:pt idx="130">
                  <c:v>3.100587974891782</c:v>
                </c:pt>
                <c:pt idx="131">
                  <c:v>3.3845214205123373</c:v>
                </c:pt>
                <c:pt idx="132">
                  <c:v>3.6632673855659266</c:v>
                </c:pt>
                <c:pt idx="133">
                  <c:v>3.9363986340870585</c:v>
                </c:pt>
                <c:pt idx="134">
                  <c:v>4.2034965358270471</c:v>
                </c:pt>
                <c:pt idx="135">
                  <c:v>4.4641517078916531</c:v>
                </c:pt>
                <c:pt idx="136">
                  <c:v>4.7179646422052128</c:v>
                </c:pt>
                <c:pt idx="137">
                  <c:v>4.9645463178395568</c:v>
                </c:pt>
                <c:pt idx="138">
                  <c:v>5.2035187972692309</c:v>
                </c:pt>
                <c:pt idx="139">
                  <c:v>5.4345158056390801</c:v>
                </c:pt>
                <c:pt idx="140">
                  <c:v>5.6571832921563709</c:v>
                </c:pt>
                <c:pt idx="141">
                  <c:v>5.8711799727470213</c:v>
                </c:pt>
                <c:pt idx="142">
                  <c:v>6.0761778531441824</c:v>
                </c:pt>
                <c:pt idx="143">
                  <c:v>6.271862731607432</c:v>
                </c:pt>
                <c:pt idx="144">
                  <c:v>6.457934680502059</c:v>
                </c:pt>
                <c:pt idx="145">
                  <c:v>6.6341085060003344</c:v>
                </c:pt>
                <c:pt idx="146">
                  <c:v>6.8001141852001625</c:v>
                </c:pt>
                <c:pt idx="147">
                  <c:v>6.9556972799911359</c:v>
                </c:pt>
                <c:pt idx="148">
                  <c:v>7.1006193270336873</c:v>
                </c:pt>
                <c:pt idx="149">
                  <c:v>7.2346582032535798</c:v>
                </c:pt>
                <c:pt idx="150">
                  <c:v>7.3576084662915449</c:v>
                </c:pt>
                <c:pt idx="151">
                  <c:v>7.4692816693862945</c:v>
                </c:pt>
                <c:pt idx="152">
                  <c:v>7.5695066502082309</c:v>
                </c:pt>
                <c:pt idx="153">
                  <c:v>7.6581297932011987</c:v>
                </c:pt>
                <c:pt idx="154">
                  <c:v>7.7350152650301585</c:v>
                </c:pt>
                <c:pt idx="155">
                  <c:v>7.8000452227739263</c:v>
                </c:pt>
                <c:pt idx="156">
                  <c:v>7.8531199945438832</c:v>
                </c:pt>
                <c:pt idx="157">
                  <c:v>7.8941582322517903</c:v>
                </c:pt>
                <c:pt idx="158">
                  <c:v>7.9230970362926056</c:v>
                </c:pt>
                <c:pt idx="159">
                  <c:v>7.9398920519511575</c:v>
                </c:pt>
                <c:pt idx="160">
                  <c:v>7.9445175373849457</c:v>
                </c:pt>
                <c:pt idx="161">
                  <c:v>7.9369664030788458</c:v>
                </c:pt>
                <c:pt idx="162">
                  <c:v>7.9172502227112602</c:v>
                </c:pt>
                <c:pt idx="163">
                  <c:v>7.8853992154150605</c:v>
                </c:pt>
                <c:pt idx="164">
                  <c:v>7.8414621994605014</c:v>
                </c:pt>
                <c:pt idx="165">
                  <c:v>7.7855065174311013</c:v>
                </c:pt>
                <c:pt idx="166">
                  <c:v>7.7176179330071797</c:v>
                </c:pt>
                <c:pt idx="167">
                  <c:v>7.6379004995152364</c:v>
                </c:pt>
                <c:pt idx="168">
                  <c:v>7.5464764004446669</c:v>
                </c:pt>
                <c:pt idx="169">
                  <c:v>7.4434857621762349</c:v>
                </c:pt>
                <c:pt idx="170">
                  <c:v>7.329086439209358</c:v>
                </c:pt>
                <c:pt idx="171">
                  <c:v>7.2034537722173626</c:v>
                </c:pt>
                <c:pt idx="172">
                  <c:v>7.0667803193015661</c:v>
                </c:pt>
                <c:pt idx="173">
                  <c:v>6.9192755608560708</c:v>
                </c:pt>
                <c:pt idx="174">
                  <c:v>6.7611655784956461</c:v>
                </c:pt>
                <c:pt idx="175">
                  <c:v>6.5926927085387934</c:v>
                </c:pt>
                <c:pt idx="176">
                  <c:v>6.4141151705771122</c:v>
                </c:pt>
                <c:pt idx="177">
                  <c:v>6.2257066717002543</c:v>
                </c:pt>
                <c:pt idx="178">
                  <c:v>6.0277559869830801</c:v>
                </c:pt>
                <c:pt idx="179">
                  <c:v>5.820566516878003</c:v>
                </c:pt>
                <c:pt idx="180">
                  <c:v>5.6044558221909115</c:v>
                </c:pt>
                <c:pt idx="181">
                  <c:v>5.3797551373534205</c:v>
                </c:pt>
                <c:pt idx="182">
                  <c:v>5.1468088627374424</c:v>
                </c:pt>
                <c:pt idx="183">
                  <c:v>4.9059740367902442</c:v>
                </c:pt>
                <c:pt idx="184">
                  <c:v>4.6576197887990194</c:v>
                </c:pt>
                <c:pt idx="185">
                  <c:v>4.4021267731237534</c:v>
                </c:pt>
                <c:pt idx="186">
                  <c:v>4.1398865857655167</c:v>
                </c:pt>
                <c:pt idx="187">
                  <c:v>3.8713011641644313</c:v>
                </c:pt>
                <c:pt idx="188">
                  <c:v>3.5967821711472343</c:v>
                </c:pt>
                <c:pt idx="189">
                  <c:v>3.316750363968676</c:v>
                </c:pt>
                <c:pt idx="190">
                  <c:v>3.0316349494138204</c:v>
                </c:pt>
                <c:pt idx="191">
                  <c:v>2.7418729259496817</c:v>
                </c:pt>
                <c:pt idx="192">
                  <c:v>2.447908413934504</c:v>
                </c:pt>
                <c:pt idx="193">
                  <c:v>2.1501919749112619</c:v>
                </c:pt>
                <c:pt idx="194">
                  <c:v>1.8491799210287096</c:v>
                </c:pt>
                <c:pt idx="195">
                  <c:v>1.5453336156484365</c:v>
                </c:pt>
                <c:pt idx="196">
                  <c:v>1.2391187662098904</c:v>
                </c:pt>
                <c:pt idx="197">
                  <c:v>0.93100471043720312</c:v>
                </c:pt>
                <c:pt idx="198">
                  <c:v>0.62146369698185056</c:v>
                </c:pt>
                <c:pt idx="199">
                  <c:v>0.31097016160371505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61-4247-9DEE-6E8145783F27}"/>
            </c:ext>
          </c:extLst>
        </c:ser>
        <c:ser>
          <c:idx val="1"/>
          <c:order val="1"/>
          <c:tx>
            <c:strRef>
              <c:f>Calculation2!$T$5</c:f>
              <c:strCache>
                <c:ptCount val="1"/>
                <c:pt idx="0">
                  <c:v>RB(Ex1)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Calculation2!$T$6:$T$406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1.2438996068826511E-15</c:v>
                </c:pt>
                <c:pt idx="201">
                  <c:v>7.5798666676274284E-3</c:v>
                </c:pt>
                <c:pt idx="202">
                  <c:v>1.5159484938399489E-2</c:v>
                </c:pt>
                <c:pt idx="203">
                  <c:v>2.2738606423603418E-2</c:v>
                </c:pt>
                <c:pt idx="204">
                  <c:v>3.0316982750805181E-2</c:v>
                </c:pt>
                <c:pt idx="205">
                  <c:v>3.7894365571990017E-2</c:v>
                </c:pt>
                <c:pt idx="206">
                  <c:v>4.5470506571700951E-2</c:v>
                </c:pt>
                <c:pt idx="207">
                  <c:v>5.304515747517629E-2</c:v>
                </c:pt>
                <c:pt idx="208">
                  <c:v>6.0618070056485666E-2</c:v>
                </c:pt>
                <c:pt idx="209">
                  <c:v>6.8188996146664613E-2</c:v>
                </c:pt>
                <c:pt idx="210">
                  <c:v>7.5757687641847191E-2</c:v>
                </c:pt>
                <c:pt idx="211">
                  <c:v>8.3323896511396503E-2</c:v>
                </c:pt>
                <c:pt idx="212">
                  <c:v>9.0887374806032761E-2</c:v>
                </c:pt>
                <c:pt idx="213">
                  <c:v>9.8447874665958848E-2</c:v>
                </c:pt>
                <c:pt idx="214">
                  <c:v>0.10600514832898277</c:v>
                </c:pt>
                <c:pt idx="215">
                  <c:v>0.11355894813863689</c:v>
                </c:pt>
                <c:pt idx="216">
                  <c:v>0.12110902655229397</c:v>
                </c:pt>
                <c:pt idx="217">
                  <c:v>0.12865513614927909</c:v>
                </c:pt>
                <c:pt idx="218">
                  <c:v>0.13619702963897795</c:v>
                </c:pt>
                <c:pt idx="219">
                  <c:v>0.14373445986894062</c:v>
                </c:pt>
                <c:pt idx="220">
                  <c:v>0.15126717983298096</c:v>
                </c:pt>
                <c:pt idx="221">
                  <c:v>0.15879494267927105</c:v>
                </c:pt>
                <c:pt idx="222">
                  <c:v>0.16631750171843074</c:v>
                </c:pt>
                <c:pt idx="223">
                  <c:v>0.17383461043161189</c:v>
                </c:pt>
                <c:pt idx="224">
                  <c:v>0.18134602247857681</c:v>
                </c:pt>
                <c:pt idx="225">
                  <c:v>0.18885149170577104</c:v>
                </c:pt>
                <c:pt idx="226">
                  <c:v>0.19635077215439001</c:v>
                </c:pt>
                <c:pt idx="227">
                  <c:v>0.20384361806843909</c:v>
                </c:pt>
                <c:pt idx="228">
                  <c:v>0.21132978390278737</c:v>
                </c:pt>
                <c:pt idx="229">
                  <c:v>0.21880902433121413</c:v>
                </c:pt>
                <c:pt idx="230">
                  <c:v>0.22628109425444856</c:v>
                </c:pt>
                <c:pt idx="231">
                  <c:v>0.23374574880820154</c:v>
                </c:pt>
                <c:pt idx="232">
                  <c:v>0.24120274337119021</c:v>
                </c:pt>
                <c:pt idx="233">
                  <c:v>0.24865183357315435</c:v>
                </c:pt>
                <c:pt idx="234">
                  <c:v>0.25609277530286423</c:v>
                </c:pt>
                <c:pt idx="235">
                  <c:v>0.26352532471612078</c:v>
                </c:pt>
                <c:pt idx="236">
                  <c:v>0.27094923824374617</c:v>
                </c:pt>
                <c:pt idx="237">
                  <c:v>0.27836427259956564</c:v>
                </c:pt>
                <c:pt idx="238">
                  <c:v>0.28577018478838073</c:v>
                </c:pt>
                <c:pt idx="239">
                  <c:v>0.29316673211393141</c:v>
                </c:pt>
                <c:pt idx="240">
                  <c:v>0.30055367218685053</c:v>
                </c:pt>
                <c:pt idx="241">
                  <c:v>0.30793076293260585</c:v>
                </c:pt>
                <c:pt idx="242">
                  <c:v>0.31529776259943409</c:v>
                </c:pt>
                <c:pt idx="243">
                  <c:v>0.32265442976626257</c:v>
                </c:pt>
                <c:pt idx="244">
                  <c:v>0.3300005233506208</c:v>
                </c:pt>
                <c:pt idx="245">
                  <c:v>0.33733580261654134</c:v>
                </c:pt>
                <c:pt idx="246">
                  <c:v>0.34466002718244837</c:v>
                </c:pt>
                <c:pt idx="247">
                  <c:v>0.3519729570290353</c:v>
                </c:pt>
                <c:pt idx="248">
                  <c:v>0.35927435250713041</c:v>
                </c:pt>
                <c:pt idx="249">
                  <c:v>0.3665639743455506</c:v>
                </c:pt>
                <c:pt idx="250">
                  <c:v>0.3738415836589416</c:v>
                </c:pt>
                <c:pt idx="251">
                  <c:v>0.38110694195560713</c:v>
                </c:pt>
                <c:pt idx="252">
                  <c:v>0.38835981114532436</c:v>
                </c:pt>
                <c:pt idx="253">
                  <c:v>0.39559995354714594</c:v>
                </c:pt>
                <c:pt idx="254">
                  <c:v>0.40282713189718916</c:v>
                </c:pt>
                <c:pt idx="255">
                  <c:v>0.41004110935641103</c:v>
                </c:pt>
                <c:pt idx="256">
                  <c:v>0.41724164951837012</c:v>
                </c:pt>
                <c:pt idx="257">
                  <c:v>0.42442851641697327</c:v>
                </c:pt>
                <c:pt idx="258">
                  <c:v>0.4316014745342085</c:v>
                </c:pt>
                <c:pt idx="259">
                  <c:v>0.438760288807863</c:v>
                </c:pt>
                <c:pt idx="260">
                  <c:v>0.44590472463922648</c:v>
                </c:pt>
                <c:pt idx="261">
                  <c:v>0.45303454790077885</c:v>
                </c:pt>
                <c:pt idx="262">
                  <c:v>0.46014952494386313</c:v>
                </c:pt>
                <c:pt idx="263">
                  <c:v>0.4672494226063415</c:v>
                </c:pt>
                <c:pt idx="264">
                  <c:v>0.47433400822023708</c:v>
                </c:pt>
                <c:pt idx="265">
                  <c:v>0.48140304961935781</c:v>
                </c:pt>
                <c:pt idx="266">
                  <c:v>0.48845631514690535</c:v>
                </c:pt>
                <c:pt idx="267">
                  <c:v>0.49549357366306612</c:v>
                </c:pt>
                <c:pt idx="268">
                  <c:v>0.50251459455258596</c:v>
                </c:pt>
                <c:pt idx="269">
                  <c:v>0.50951914773232787</c:v>
                </c:pt>
                <c:pt idx="270">
                  <c:v>0.51650700365881175</c:v>
                </c:pt>
                <c:pt idx="271">
                  <c:v>0.52347793333573645</c:v>
                </c:pt>
                <c:pt idx="272">
                  <c:v>0.53043170832148423</c:v>
                </c:pt>
                <c:pt idx="273">
                  <c:v>0.53736810073660779</c:v>
                </c:pt>
                <c:pt idx="274">
                  <c:v>0.54428688327129626</c:v>
                </c:pt>
                <c:pt idx="275">
                  <c:v>0.55118782919282616</c:v>
                </c:pt>
                <c:pt idx="276">
                  <c:v>0.55807071235298988</c:v>
                </c:pt>
                <c:pt idx="277">
                  <c:v>0.56493530719550855</c:v>
                </c:pt>
                <c:pt idx="278">
                  <c:v>0.57178138876342177</c:v>
                </c:pt>
                <c:pt idx="279">
                  <c:v>0.57860873270646063</c:v>
                </c:pt>
                <c:pt idx="280">
                  <c:v>0.58541711528839979</c:v>
                </c:pt>
                <c:pt idx="281">
                  <c:v>0.59220631339438912</c:v>
                </c:pt>
                <c:pt idx="282">
                  <c:v>0.59897610453826555</c:v>
                </c:pt>
                <c:pt idx="283">
                  <c:v>0.60572626686984421</c:v>
                </c:pt>
                <c:pt idx="284">
                  <c:v>0.61245657918218777</c:v>
                </c:pt>
                <c:pt idx="285">
                  <c:v>0.61916682091885689</c:v>
                </c:pt>
                <c:pt idx="286">
                  <c:v>0.62585677218113656</c:v>
                </c:pt>
                <c:pt idx="287">
                  <c:v>0.63252621373524354</c:v>
                </c:pt>
                <c:pt idx="288">
                  <c:v>0.63917492701950995</c:v>
                </c:pt>
                <c:pt idx="289">
                  <c:v>0.6458026941515459</c:v>
                </c:pt>
                <c:pt idx="290">
                  <c:v>0.65240929793537994</c:v>
                </c:pt>
                <c:pt idx="291">
                  <c:v>0.65899452186857599</c:v>
                </c:pt>
                <c:pt idx="292">
                  <c:v>0.66555815014932962</c:v>
                </c:pt>
                <c:pt idx="293">
                  <c:v>0.67209996768353786</c:v>
                </c:pt>
                <c:pt idx="294">
                  <c:v>0.67861976009185021</c:v>
                </c:pt>
                <c:pt idx="295">
                  <c:v>0.68511731371669271</c:v>
                </c:pt>
                <c:pt idx="296">
                  <c:v>0.69159241562926954</c:v>
                </c:pt>
                <c:pt idx="297">
                  <c:v>0.69804485363654167</c:v>
                </c:pt>
                <c:pt idx="298">
                  <c:v>0.70447441628817975</c:v>
                </c:pt>
                <c:pt idx="299">
                  <c:v>0.71088089288349399</c:v>
                </c:pt>
                <c:pt idx="300">
                  <c:v>0.71726407347833854</c:v>
                </c:pt>
                <c:pt idx="301">
                  <c:v>0.72362374889199188</c:v>
                </c:pt>
                <c:pt idx="302">
                  <c:v>0.72995971071401156</c:v>
                </c:pt>
                <c:pt idx="303">
                  <c:v>0.73627175131106404</c:v>
                </c:pt>
                <c:pt idx="304">
                  <c:v>0.74255966383372873</c:v>
                </c:pt>
                <c:pt idx="305">
                  <c:v>0.74882324222327712</c:v>
                </c:pt>
                <c:pt idx="306">
                  <c:v>0.75506228121842445</c:v>
                </c:pt>
                <c:pt idx="307">
                  <c:v>0.76127657636205759</c:v>
                </c:pt>
                <c:pt idx="308">
                  <c:v>0.76746592400793412</c:v>
                </c:pt>
                <c:pt idx="309">
                  <c:v>0.7736301213273562</c:v>
                </c:pt>
                <c:pt idx="310">
                  <c:v>0.77976896631581838</c:v>
                </c:pt>
                <c:pt idx="311">
                  <c:v>0.78588225779962506</c:v>
                </c:pt>
                <c:pt idx="312">
                  <c:v>0.79196979544248614</c:v>
                </c:pt>
                <c:pt idx="313">
                  <c:v>0.79803137975207972</c:v>
                </c:pt>
                <c:pt idx="314">
                  <c:v>0.80406681208659048</c:v>
                </c:pt>
                <c:pt idx="315">
                  <c:v>0.81007589466121954</c:v>
                </c:pt>
                <c:pt idx="316">
                  <c:v>0.81605843055466554</c:v>
                </c:pt>
                <c:pt idx="317">
                  <c:v>0.8220142237155782</c:v>
                </c:pt>
                <c:pt idx="318">
                  <c:v>0.82794307896898289</c:v>
                </c:pt>
                <c:pt idx="319">
                  <c:v>0.83384480202267675</c:v>
                </c:pt>
                <c:pt idx="320">
                  <c:v>0.83971919947359497</c:v>
                </c:pt>
                <c:pt idx="321">
                  <c:v>0.84556607881415036</c:v>
                </c:pt>
                <c:pt idx="322">
                  <c:v>0.85138524843854047</c:v>
                </c:pt>
                <c:pt idx="323">
                  <c:v>0.85717651764902714</c:v>
                </c:pt>
                <c:pt idx="324">
                  <c:v>0.86293969666218617</c:v>
                </c:pt>
                <c:pt idx="325">
                  <c:v>0.86867459661512558</c:v>
                </c:pt>
                <c:pt idx="326">
                  <c:v>0.87438102957167596</c:v>
                </c:pt>
                <c:pt idx="327">
                  <c:v>0.88005880852854879</c:v>
                </c:pt>
                <c:pt idx="328">
                  <c:v>0.88570774742146441</c:v>
                </c:pt>
                <c:pt idx="329">
                  <c:v>0.8913276611312495</c:v>
                </c:pt>
                <c:pt idx="330">
                  <c:v>0.896918365489904</c:v>
                </c:pt>
                <c:pt idx="331">
                  <c:v>0.90247967728663581</c:v>
                </c:pt>
                <c:pt idx="332">
                  <c:v>0.90801141427386545</c:v>
                </c:pt>
                <c:pt idx="333">
                  <c:v>0.91351339517319752</c:v>
                </c:pt>
                <c:pt idx="334">
                  <c:v>0.91898543968136182</c:v>
                </c:pt>
                <c:pt idx="335">
                  <c:v>0.92442736847612228</c:v>
                </c:pt>
                <c:pt idx="336">
                  <c:v>0.92983900322215285</c:v>
                </c:pt>
                <c:pt idx="337">
                  <c:v>0.93522016657688212</c:v>
                </c:pt>
                <c:pt idx="338">
                  <c:v>0.94057068219630457</c:v>
                </c:pt>
                <c:pt idx="339">
                  <c:v>0.94589037474075954</c:v>
                </c:pt>
                <c:pt idx="340">
                  <c:v>0.95117906988067802</c:v>
                </c:pt>
                <c:pt idx="341">
                  <c:v>0.95643659430229389</c:v>
                </c:pt>
                <c:pt idx="342">
                  <c:v>0.96166277571332515</c:v>
                </c:pt>
                <c:pt idx="343">
                  <c:v>0.96685744284861941</c:v>
                </c:pt>
                <c:pt idx="344">
                  <c:v>0.97202042547576573</c:v>
                </c:pt>
                <c:pt idx="345">
                  <c:v>0.97715155440067458</c:v>
                </c:pt>
                <c:pt idx="346">
                  <c:v>0.98225066147312101</c:v>
                </c:pt>
                <c:pt idx="347">
                  <c:v>0.98731757959225597</c:v>
                </c:pt>
                <c:pt idx="348">
                  <c:v>0.99235214271208239</c:v>
                </c:pt>
                <c:pt idx="349">
                  <c:v>0.99735418584689561</c:v>
                </c:pt>
                <c:pt idx="350">
                  <c:v>1.0023235450766912</c:v>
                </c:pt>
                <c:pt idx="351">
                  <c:v>1.0072600575525361</c:v>
                </c:pt>
                <c:pt idx="352">
                  <c:v>1.0121635615019053</c:v>
                </c:pt>
                <c:pt idx="353">
                  <c:v>1.0170338962339835</c:v>
                </c:pt>
                <c:pt idx="354">
                  <c:v>1.021870902144931</c:v>
                </c:pt>
                <c:pt idx="355">
                  <c:v>1.0266744207231133</c:v>
                </c:pt>
                <c:pt idx="356">
                  <c:v>1.031444294554297</c:v>
                </c:pt>
                <c:pt idx="357">
                  <c:v>1.0361803673268069</c:v>
                </c:pt>
                <c:pt idx="358">
                  <c:v>1.0408824838366499</c:v>
                </c:pt>
                <c:pt idx="359">
                  <c:v>1.0455504899925994</c:v>
                </c:pt>
                <c:pt idx="360">
                  <c:v>1.0501842328212463</c:v>
                </c:pt>
                <c:pt idx="361">
                  <c:v>1.0547835604720122</c:v>
                </c:pt>
                <c:pt idx="362">
                  <c:v>1.0593483222221241</c:v>
                </c:pt>
                <c:pt idx="363">
                  <c:v>1.0638783684815554</c:v>
                </c:pt>
                <c:pt idx="364">
                  <c:v>1.0683735507979268</c:v>
                </c:pt>
                <c:pt idx="365">
                  <c:v>1.0728337218613724</c:v>
                </c:pt>
                <c:pt idx="366">
                  <c:v>1.0772587355093652</c:v>
                </c:pt>
                <c:pt idx="367">
                  <c:v>1.0816484467315095</c:v>
                </c:pt>
                <c:pt idx="368">
                  <c:v>1.0860027116742905</c:v>
                </c:pt>
                <c:pt idx="369">
                  <c:v>1.0903213876457907</c:v>
                </c:pt>
                <c:pt idx="370">
                  <c:v>1.0946043331203634</c:v>
                </c:pt>
                <c:pt idx="371">
                  <c:v>1.0988514077432738</c:v>
                </c:pt>
                <c:pt idx="372">
                  <c:v>1.1030624723352955</c:v>
                </c:pt>
                <c:pt idx="373">
                  <c:v>1.1072373888972735</c:v>
                </c:pt>
                <c:pt idx="374">
                  <c:v>1.1113760206146452</c:v>
                </c:pt>
                <c:pt idx="375">
                  <c:v>1.1154782318619254</c:v>
                </c:pt>
                <c:pt idx="376">
                  <c:v>1.1195438882071485</c:v>
                </c:pt>
                <c:pt idx="377">
                  <c:v>1.1235728564162768</c:v>
                </c:pt>
                <c:pt idx="378">
                  <c:v>1.1275650044575645</c:v>
                </c:pt>
                <c:pt idx="379">
                  <c:v>1.1315202015058849</c:v>
                </c:pt>
                <c:pt idx="380">
                  <c:v>1.1354383179470187</c:v>
                </c:pt>
                <c:pt idx="381">
                  <c:v>1.1393192253818998</c:v>
                </c:pt>
                <c:pt idx="382">
                  <c:v>1.1431627966308244</c:v>
                </c:pt>
                <c:pt idx="383">
                  <c:v>1.1469689057376184</c:v>
                </c:pt>
                <c:pt idx="384">
                  <c:v>1.150737427973765</c:v>
                </c:pt>
                <c:pt idx="385">
                  <c:v>1.1544682398424915</c:v>
                </c:pt>
                <c:pt idx="386">
                  <c:v>1.1581612190828174</c:v>
                </c:pt>
                <c:pt idx="387">
                  <c:v>1.1618162446735605</c:v>
                </c:pt>
                <c:pt idx="388">
                  <c:v>1.1654331968373026</c:v>
                </c:pt>
                <c:pt idx="389">
                  <c:v>1.1690119570443152</c:v>
                </c:pt>
                <c:pt idx="390">
                  <c:v>1.1725524080164436</c:v>
                </c:pt>
                <c:pt idx="391">
                  <c:v>1.1760544337309495</c:v>
                </c:pt>
                <c:pt idx="392">
                  <c:v>1.1795179194243146</c:v>
                </c:pt>
                <c:pt idx="393">
                  <c:v>1.1829427515959998</c:v>
                </c:pt>
                <c:pt idx="394">
                  <c:v>1.1863288180121658</c:v>
                </c:pt>
                <c:pt idx="395">
                  <c:v>1.1896760077093509</c:v>
                </c:pt>
                <c:pt idx="396">
                  <c:v>1.1929842109981073</c:v>
                </c:pt>
                <c:pt idx="397">
                  <c:v>1.196253319466595</c:v>
                </c:pt>
                <c:pt idx="398">
                  <c:v>1.1994832259841355</c:v>
                </c:pt>
                <c:pt idx="399">
                  <c:v>1.2026738247047219</c:v>
                </c:pt>
                <c:pt idx="400">
                  <c:v>1.2058250110704887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61-4247-9DEE-6E8145783F27}"/>
            </c:ext>
          </c:extLst>
        </c:ser>
        <c:ser>
          <c:idx val="2"/>
          <c:order val="2"/>
          <c:tx>
            <c:strRef>
              <c:f>Calculation2!$U$5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Calculation2!$U$6:$U$406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0.21631116069458672</c:v>
                </c:pt>
                <c:pt idx="130">
                  <c:v>0.55350631069073197</c:v>
                </c:pt>
                <c:pt idx="131">
                  <c:v>0.88963723754865176</c:v>
                </c:pt>
                <c:pt idx="132">
                  <c:v>1.2240576644275529</c:v>
                </c:pt>
                <c:pt idx="133">
                  <c:v>1.5561246032543044</c:v>
                </c:pt>
                <c:pt idx="134">
                  <c:v>1.8851995909925938</c:v>
                </c:pt>
                <c:pt idx="135">
                  <c:v>2.2106499172118563</c:v>
                </c:pt>
                <c:pt idx="136">
                  <c:v>2.5318498405956538</c:v>
                </c:pt>
                <c:pt idx="137">
                  <c:v>2.8481817920506343</c:v>
                </c:pt>
                <c:pt idx="138">
                  <c:v>3.1590375621027706</c:v>
                </c:pt>
                <c:pt idx="139">
                  <c:v>3.4638194702979233</c:v>
                </c:pt>
                <c:pt idx="140">
                  <c:v>3.7619415143583503</c:v>
                </c:pt>
                <c:pt idx="141">
                  <c:v>4.0528304968856146</c:v>
                </c:pt>
                <c:pt idx="142">
                  <c:v>4.335927127443675</c:v>
                </c:pt>
                <c:pt idx="143">
                  <c:v>4.6106870979031163</c:v>
                </c:pt>
                <c:pt idx="144">
                  <c:v>4.8765821289789972</c:v>
                </c:pt>
                <c:pt idx="145">
                  <c:v>5.133100985950156</c:v>
                </c:pt>
                <c:pt idx="146">
                  <c:v>5.3797504616070109</c:v>
                </c:pt>
                <c:pt idx="147">
                  <c:v>5.6160563245380093</c:v>
                </c:pt>
                <c:pt idx="148">
                  <c:v>5.8415642309313984</c:v>
                </c:pt>
                <c:pt idx="149">
                  <c:v>6.0558405981392438</c:v>
                </c:pt>
                <c:pt idx="150">
                  <c:v>6.2584734383240983</c:v>
                </c:pt>
                <c:pt idx="151">
                  <c:v>6.4490731505854386</c:v>
                </c:pt>
                <c:pt idx="152">
                  <c:v>6.6272732700429042</c:v>
                </c:pt>
                <c:pt idx="153">
                  <c:v>6.792731172436036</c:v>
                </c:pt>
                <c:pt idx="154">
                  <c:v>6.9451287328858076</c:v>
                </c:pt>
                <c:pt idx="155">
                  <c:v>7.0841729375513536</c:v>
                </c:pt>
                <c:pt idx="156">
                  <c:v>7.2095964470058531</c:v>
                </c:pt>
                <c:pt idx="157">
                  <c:v>7.3211581102483851</c:v>
                </c:pt>
                <c:pt idx="158">
                  <c:v>7.4186434283634624</c:v>
                </c:pt>
                <c:pt idx="159">
                  <c:v>7.5018649669367443</c:v>
                </c:pt>
                <c:pt idx="160">
                  <c:v>7.5706627164340397</c:v>
                </c:pt>
                <c:pt idx="161">
                  <c:v>7.6249043998506236</c:v>
                </c:pt>
                <c:pt idx="162">
                  <c:v>7.6644857270394233</c:v>
                </c:pt>
                <c:pt idx="163">
                  <c:v>7.6893305952290314</c:v>
                </c:pt>
                <c:pt idx="164">
                  <c:v>7.6993912353460283</c:v>
                </c:pt>
                <c:pt idx="165">
                  <c:v>7.6946483038602826</c:v>
                </c:pt>
                <c:pt idx="166">
                  <c:v>7.6751109199766399</c:v>
                </c:pt>
                <c:pt idx="167">
                  <c:v>7.6408166481014819</c:v>
                </c:pt>
                <c:pt idx="168">
                  <c:v>7.5918314256178752</c:v>
                </c:pt>
                <c:pt idx="169">
                  <c:v>7.5282494361081769</c:v>
                </c:pt>
                <c:pt idx="170">
                  <c:v>7.450192928267847</c:v>
                </c:pt>
                <c:pt idx="171">
                  <c:v>7.3578119808586404</c:v>
                </c:pt>
                <c:pt idx="172">
                  <c:v>7.2512842141531078</c:v>
                </c:pt>
                <c:pt idx="173">
                  <c:v>7.1308144484252045</c:v>
                </c:pt>
                <c:pt idx="174">
                  <c:v>6.9966343101436221</c:v>
                </c:pt>
                <c:pt idx="175">
                  <c:v>6.8490017866250197</c:v>
                </c:pt>
                <c:pt idx="176">
                  <c:v>6.6882007300034161</c:v>
                </c:pt>
                <c:pt idx="177">
                  <c:v>6.5145403114694593</c:v>
                </c:pt>
                <c:pt idx="178">
                  <c:v>6.328354426828902</c:v>
                </c:pt>
                <c:pt idx="179">
                  <c:v>6.1300010545232144</c:v>
                </c:pt>
                <c:pt idx="180">
                  <c:v>5.9198615673466621</c:v>
                </c:pt>
                <c:pt idx="181">
                  <c:v>5.6983399991832098</c:v>
                </c:pt>
                <c:pt idx="182">
                  <c:v>5.4658622681730886</c:v>
                </c:pt>
                <c:pt idx="183">
                  <c:v>5.222875357802633</c:v>
                </c:pt>
                <c:pt idx="184">
                  <c:v>4.9698464574919239</c:v>
                </c:pt>
                <c:pt idx="185">
                  <c:v>4.7072620643325909</c:v>
                </c:pt>
                <c:pt idx="186">
                  <c:v>4.4356270477028836</c:v>
                </c:pt>
                <c:pt idx="187">
                  <c:v>4.155463678558462</c:v>
                </c:pt>
                <c:pt idx="188">
                  <c:v>3.8673106252652825</c:v>
                </c:pt>
                <c:pt idx="189">
                  <c:v>3.5717219179052808</c:v>
                </c:pt>
                <c:pt idx="190">
                  <c:v>3.2692658830461832</c:v>
                </c:pt>
                <c:pt idx="191">
                  <c:v>2.9605240510235511</c:v>
                </c:pt>
                <c:pt idx="192">
                  <c:v>2.6460900378360281</c:v>
                </c:pt>
                <c:pt idx="193">
                  <c:v>2.3265684038035506</c:v>
                </c:pt>
                <c:pt idx="194">
                  <c:v>2.0025734911829849</c:v>
                </c:pt>
                <c:pt idx="195">
                  <c:v>1.6747282429760966</c:v>
                </c:pt>
                <c:pt idx="196">
                  <c:v>1.3436630052009138</c:v>
                </c:pt>
                <c:pt idx="197">
                  <c:v>1.0100143149293659</c:v>
                </c:pt>
                <c:pt idx="198">
                  <c:v>0.67442367642141554</c:v>
                </c:pt>
                <c:pt idx="199">
                  <c:v>0.33753632770881237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61-4247-9DEE-6E8145783F27}"/>
            </c:ext>
          </c:extLst>
        </c:ser>
        <c:ser>
          <c:idx val="3"/>
          <c:order val="3"/>
          <c:tx>
            <c:strRef>
              <c:f>Calculation2!$V$5</c:f>
              <c:strCache>
                <c:ptCount val="1"/>
                <c:pt idx="0">
                  <c:v>RB(Ex2)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Calculation2!$V$6:$V$406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1.2087793242491863E-15</c:v>
                </c:pt>
                <c:pt idx="201">
                  <c:v>7.3658563670952592E-3</c:v>
                </c:pt>
                <c:pt idx="202">
                  <c:v>1.4731470053013842E-2</c:v>
                </c:pt>
                <c:pt idx="203">
                  <c:v>2.2096598384577053E-2</c:v>
                </c:pt>
                <c:pt idx="204">
                  <c:v>2.9460998704595849E-2</c:v>
                </c:pt>
                <c:pt idx="205">
                  <c:v>3.6824428379866811E-2</c:v>
                </c:pt>
                <c:pt idx="206">
                  <c:v>4.418664480916612E-2</c:v>
                </c:pt>
                <c:pt idx="207">
                  <c:v>5.1547405431242511E-2</c:v>
                </c:pt>
                <c:pt idx="208">
                  <c:v>5.8906467732808852E-2</c:v>
                </c:pt>
                <c:pt idx="209">
                  <c:v>6.626358925653221E-2</c:v>
                </c:pt>
                <c:pt idx="210">
                  <c:v>7.3618527609021975E-2</c:v>
                </c:pt>
                <c:pt idx="211">
                  <c:v>8.097104046881598E-2</c:v>
                </c:pt>
                <c:pt idx="212">
                  <c:v>8.8320885594364268E-2</c:v>
                </c:pt>
                <c:pt idx="213">
                  <c:v>9.5667820832010045E-2</c:v>
                </c:pt>
                <c:pt idx="214">
                  <c:v>0.10301160412396795</c:v>
                </c:pt>
                <c:pt idx="215">
                  <c:v>0.11035199351629904</c:v>
                </c:pt>
                <c:pt idx="216">
                  <c:v>0.11768874716688238</c:v>
                </c:pt>
                <c:pt idx="217">
                  <c:v>0.12502162335338307</c:v>
                </c:pt>
                <c:pt idx="218">
                  <c:v>0.13235038048121603</c:v>
                </c:pt>
                <c:pt idx="219">
                  <c:v>0.13967477709150589</c:v>
                </c:pt>
                <c:pt idx="220">
                  <c:v>0.1469945718690423</c:v>
                </c:pt>
                <c:pt idx="221">
                  <c:v>0.15430952365023035</c:v>
                </c:pt>
                <c:pt idx="222">
                  <c:v>0.16161939143103624</c:v>
                </c:pt>
                <c:pt idx="223">
                  <c:v>0.16892393437492761</c:v>
                </c:pt>
                <c:pt idx="224">
                  <c:v>0.17622291182080826</c:v>
                </c:pt>
                <c:pt idx="225">
                  <c:v>0.1835160832909471</c:v>
                </c:pt>
                <c:pt idx="226">
                  <c:v>0.19080320849890134</c:v>
                </c:pt>
                <c:pt idx="227">
                  <c:v>0.19808404735743279</c:v>
                </c:pt>
                <c:pt idx="228">
                  <c:v>0.20535835998641838</c:v>
                </c:pt>
                <c:pt idx="229">
                  <c:v>0.21262590672075304</c:v>
                </c:pt>
                <c:pt idx="230">
                  <c:v>0.21988644811824623</c:v>
                </c:pt>
                <c:pt idx="231">
                  <c:v>0.22713974496751058</c:v>
                </c:pt>
                <c:pt idx="232">
                  <c:v>0.23438555829584307</c:v>
                </c:pt>
                <c:pt idx="233">
                  <c:v>0.24162364937709868</c:v>
                </c:pt>
                <c:pt idx="234">
                  <c:v>0.24885377973955547</c:v>
                </c:pt>
                <c:pt idx="235">
                  <c:v>0.25607571117377137</c:v>
                </c:pt>
                <c:pt idx="236">
                  <c:v>0.26328920574043257</c:v>
                </c:pt>
                <c:pt idx="237">
                  <c:v>0.27049402577819281</c:v>
                </c:pt>
                <c:pt idx="238">
                  <c:v>0.27768993391150354</c:v>
                </c:pt>
                <c:pt idx="239">
                  <c:v>0.28487669305843472</c:v>
                </c:pt>
                <c:pt idx="240">
                  <c:v>0.29205406643848569</c:v>
                </c:pt>
                <c:pt idx="241">
                  <c:v>0.29922181758038663</c:v>
                </c:pt>
                <c:pt idx="242">
                  <c:v>0.30637971032988937</c:v>
                </c:pt>
                <c:pt idx="243">
                  <c:v>0.31352750885754793</c:v>
                </c:pt>
                <c:pt idx="244">
                  <c:v>0.32066497766648833</c:v>
                </c:pt>
                <c:pt idx="245">
                  <c:v>0.32779188160016742</c:v>
                </c:pt>
                <c:pt idx="246">
                  <c:v>0.33490798585012066</c:v>
                </c:pt>
                <c:pt idx="247">
                  <c:v>0.34201305596369808</c:v>
                </c:pt>
                <c:pt idx="248">
                  <c:v>0.34910685785178897</c:v>
                </c:pt>
                <c:pt idx="249">
                  <c:v>0.35618915779653409</c:v>
                </c:pt>
                <c:pt idx="250">
                  <c:v>0.36325972245902638</c:v>
                </c:pt>
                <c:pt idx="251">
                  <c:v>0.37031831888699812</c:v>
                </c:pt>
                <c:pt idx="252">
                  <c:v>0.37736471452249637</c:v>
                </c:pt>
                <c:pt idx="253">
                  <c:v>0.38439867720954496</c:v>
                </c:pt>
                <c:pt idx="254">
                  <c:v>0.39141997520179322</c:v>
                </c:pt>
                <c:pt idx="255">
                  <c:v>0.39842837717015106</c:v>
                </c:pt>
                <c:pt idx="256">
                  <c:v>0.40542365221041105</c:v>
                </c:pt>
                <c:pt idx="257">
                  <c:v>0.41240556985085525</c:v>
                </c:pt>
                <c:pt idx="258">
                  <c:v>0.41937390005984926</c:v>
                </c:pt>
                <c:pt idx="259">
                  <c:v>0.42632841325342041</c:v>
                </c:pt>
                <c:pt idx="260">
                  <c:v>0.43326888030282223</c:v>
                </c:pt>
                <c:pt idx="261">
                  <c:v>0.44019507254208323</c:v>
                </c:pt>
                <c:pt idx="262">
                  <c:v>0.44710676177554087</c:v>
                </c:pt>
                <c:pt idx="263">
                  <c:v>0.45400372028535968</c:v>
                </c:pt>
                <c:pt idx="264">
                  <c:v>0.46088572083903417</c:v>
                </c:pt>
                <c:pt idx="265">
                  <c:v>0.46775253669687494</c:v>
                </c:pt>
                <c:pt idx="266">
                  <c:v>0.47460394161947944</c:v>
                </c:pt>
                <c:pt idx="267">
                  <c:v>0.4814397098751857</c:v>
                </c:pt>
                <c:pt idx="268">
                  <c:v>0.48825961624750924</c:v>
                </c:pt>
                <c:pt idx="269">
                  <c:v>0.49506343604256348</c:v>
                </c:pt>
                <c:pt idx="270">
                  <c:v>0.50185094509646255</c:v>
                </c:pt>
                <c:pt idx="271">
                  <c:v>0.50862191978270721</c:v>
                </c:pt>
                <c:pt idx="272">
                  <c:v>0.51537613701955154</c:v>
                </c:pt>
                <c:pt idx="273">
                  <c:v>0.52211337427735394</c:v>
                </c:pt>
                <c:pt idx="274">
                  <c:v>0.52883340958590808</c:v>
                </c:pt>
                <c:pt idx="275">
                  <c:v>0.53553602154175661</c:v>
                </c:pt>
                <c:pt idx="276">
                  <c:v>0.54222098931548479</c:v>
                </c:pt>
                <c:pt idx="277">
                  <c:v>0.5488880926589973</c:v>
                </c:pt>
                <c:pt idx="278">
                  <c:v>0.55553711191277355</c:v>
                </c:pt>
                <c:pt idx="279">
                  <c:v>0.56216782801310583</c:v>
                </c:pt>
                <c:pt idx="280">
                  <c:v>0.5687800224993157</c:v>
                </c:pt>
                <c:pt idx="281">
                  <c:v>0.57537347752095269</c:v>
                </c:pt>
                <c:pt idx="282">
                  <c:v>0.58194797584497038</c:v>
                </c:pt>
                <c:pt idx="283">
                  <c:v>0.58850330086288505</c:v>
                </c:pt>
                <c:pt idx="284">
                  <c:v>0.59503923659791091</c:v>
                </c:pt>
                <c:pt idx="285">
                  <c:v>0.60155556771207674</c:v>
                </c:pt>
                <c:pt idx="286">
                  <c:v>0.6080520795133203</c:v>
                </c:pt>
                <c:pt idx="287">
                  <c:v>0.61452855796256145</c:v>
                </c:pt>
                <c:pt idx="288">
                  <c:v>0.62098478968075443</c:v>
                </c:pt>
                <c:pt idx="289">
                  <c:v>0.627420561955918</c:v>
                </c:pt>
                <c:pt idx="290">
                  <c:v>0.63383566275014303</c:v>
                </c:pt>
                <c:pt idx="291">
                  <c:v>0.64022988070657949</c:v>
                </c:pt>
                <c:pt idx="292">
                  <c:v>0.64660300515639901</c:v>
                </c:pt>
                <c:pt idx="293">
                  <c:v>0.65295482612573652</c:v>
                </c:pt>
                <c:pt idx="294">
                  <c:v>0.65928513434260705</c:v>
                </c:pt>
                <c:pt idx="295">
                  <c:v>0.66559372124380223</c:v>
                </c:pt>
                <c:pt idx="296">
                  <c:v>0.67188037898176045</c:v>
                </c:pt>
                <c:pt idx="297">
                  <c:v>0.67814490043141518</c:v>
                </c:pt>
                <c:pt idx="298">
                  <c:v>0.68438707919701924</c:v>
                </c:pt>
                <c:pt idx="299">
                  <c:v>0.69060670961894444</c:v>
                </c:pt>
                <c:pt idx="300">
                  <c:v>0.69680358678045806</c:v>
                </c:pt>
                <c:pt idx="301">
                  <c:v>0.70297750651447377</c:v>
                </c:pt>
                <c:pt idx="302">
                  <c:v>0.70912826541027774</c:v>
                </c:pt>
                <c:pt idx="303">
                  <c:v>0.71525566082023173</c:v>
                </c:pt>
                <c:pt idx="304">
                  <c:v>0.72135949086644868</c:v>
                </c:pt>
                <c:pt idx="305">
                  <c:v>0.72743955444744368</c:v>
                </c:pt>
                <c:pt idx="306">
                  <c:v>0.73349565124476068</c:v>
                </c:pt>
                <c:pt idx="307">
                  <c:v>0.73952758172957156</c:v>
                </c:pt>
                <c:pt idx="308">
                  <c:v>0.74553514716924973</c:v>
                </c:pt>
                <c:pt idx="309">
                  <c:v>0.75151814963391872</c:v>
                </c:pt>
                <c:pt idx="310">
                  <c:v>0.75747639200297257</c:v>
                </c:pt>
                <c:pt idx="311">
                  <c:v>0.76340967797157033</c:v>
                </c:pt>
                <c:pt idx="312">
                  <c:v>0.76931781205710392</c:v>
                </c:pt>
                <c:pt idx="313">
                  <c:v>0.77520059960563859</c:v>
                </c:pt>
                <c:pt idx="314">
                  <c:v>0.78105784679832602</c:v>
                </c:pt>
                <c:pt idx="315">
                  <c:v>0.78688936065779069</c:v>
                </c:pt>
                <c:pt idx="316">
                  <c:v>0.79269494905448612</c:v>
                </c:pt>
                <c:pt idx="317">
                  <c:v>0.79847442071302732</c:v>
                </c:pt>
                <c:pt idx="318">
                  <c:v>0.80422758521849069</c:v>
                </c:pt>
                <c:pt idx="319">
                  <c:v>0.80995425302268842</c:v>
                </c:pt>
                <c:pt idx="320">
                  <c:v>0.81565423545041393</c:v>
                </c:pt>
                <c:pt idx="321">
                  <c:v>0.82132734470565716</c:v>
                </c:pt>
                <c:pt idx="322">
                  <c:v>0.82697339387779223</c:v>
                </c:pt>
                <c:pt idx="323">
                  <c:v>0.8325921969477359</c:v>
                </c:pt>
                <c:pt idx="324">
                  <c:v>0.83818356879407574</c:v>
                </c:pt>
                <c:pt idx="325">
                  <c:v>0.84374732519916962</c:v>
                </c:pt>
                <c:pt idx="326">
                  <c:v>0.84928328285521493</c:v>
                </c:pt>
                <c:pt idx="327">
                  <c:v>0.85479125937028855</c:v>
                </c:pt>
                <c:pt idx="328">
                  <c:v>0.8602710732743547</c:v>
                </c:pt>
                <c:pt idx="329">
                  <c:v>0.86572254402524529</c:v>
                </c:pt>
                <c:pt idx="330">
                  <c:v>0.87114549201460745</c:v>
                </c:pt>
                <c:pt idx="331">
                  <c:v>0.87653973857382117</c:v>
                </c:pt>
                <c:pt idx="332">
                  <c:v>0.88190510597988558</c:v>
                </c:pt>
                <c:pt idx="333">
                  <c:v>0.88724141746127516</c:v>
                </c:pt>
                <c:pt idx="334">
                  <c:v>0.89254849720376273</c:v>
                </c:pt>
                <c:pt idx="335">
                  <c:v>0.89782617035621304</c:v>
                </c:pt>
                <c:pt idx="336">
                  <c:v>0.90307426303634231</c:v>
                </c:pt>
                <c:pt idx="337">
                  <c:v>0.90829260233644837</c:v>
                </c:pt>
                <c:pt idx="338">
                  <c:v>0.91348101632910672</c:v>
                </c:pt>
                <c:pt idx="339">
                  <c:v>0.91863933407283449</c:v>
                </c:pt>
                <c:pt idx="340">
                  <c:v>0.92376738561772409</c:v>
                </c:pt>
                <c:pt idx="341">
                  <c:v>0.92886500201104027</c:v>
                </c:pt>
                <c:pt idx="342">
                  <c:v>0.93393201530278858</c:v>
                </c:pt>
                <c:pt idx="343">
                  <c:v>0.93896825855124721</c:v>
                </c:pt>
                <c:pt idx="344">
                  <c:v>0.9439735658284687</c:v>
                </c:pt>
                <c:pt idx="345">
                  <c:v>0.94894777222574533</c:v>
                </c:pt>
                <c:pt idx="346">
                  <c:v>0.95389071385904312</c:v>
                </c:pt>
                <c:pt idx="347">
                  <c:v>0.95880222787440084</c:v>
                </c:pt>
                <c:pt idx="348">
                  <c:v>0.96368215245329614</c:v>
                </c:pt>
                <c:pt idx="349">
                  <c:v>0.96853032681797635</c:v>
                </c:pt>
                <c:pt idx="350">
                  <c:v>0.97334659123675582</c:v>
                </c:pt>
                <c:pt idx="351">
                  <c:v>0.97813078702927836</c:v>
                </c:pt>
                <c:pt idx="352">
                  <c:v>0.98288275657174595</c:v>
                </c:pt>
                <c:pt idx="353">
                  <c:v>0.98760234330211094</c:v>
                </c:pt>
                <c:pt idx="354">
                  <c:v>0.99228939172523489</c:v>
                </c:pt>
                <c:pt idx="355">
                  <c:v>0.99694374741801162</c:v>
                </c:pt>
                <c:pt idx="356">
                  <c:v>1.0015652570344544</c:v>
                </c:pt>
                <c:pt idx="357">
                  <c:v>1.0061537683107491</c:v>
                </c:pt>
                <c:pt idx="358">
                  <c:v>1.0107091300702704</c:v>
                </c:pt>
                <c:pt idx="359">
                  <c:v>1.0152311922285617</c:v>
                </c:pt>
                <c:pt idx="360">
                  <c:v>1.0197198057982817</c:v>
                </c:pt>
                <c:pt idx="361">
                  <c:v>1.0241748228941112</c:v>
                </c:pt>
                <c:pt idx="362">
                  <c:v>1.0285960967376269</c:v>
                </c:pt>
                <c:pt idx="363">
                  <c:v>1.0329834816621362</c:v>
                </c:pt>
                <c:pt idx="364">
                  <c:v>1.0373368331174775</c:v>
                </c:pt>
                <c:pt idx="365">
                  <c:v>1.0416560076747816</c:v>
                </c:pt>
                <c:pt idx="366">
                  <c:v>1.0459408630311975</c:v>
                </c:pt>
                <c:pt idx="367">
                  <c:v>1.0501912580145816</c:v>
                </c:pt>
                <c:pt idx="368">
                  <c:v>1.0544070525881484</c:v>
                </c:pt>
                <c:pt idx="369">
                  <c:v>1.0585881078550832</c:v>
                </c:pt>
                <c:pt idx="370">
                  <c:v>1.0627342860631201</c:v>
                </c:pt>
                <c:pt idx="371">
                  <c:v>1.0668454506090794</c:v>
                </c:pt>
                <c:pt idx="372">
                  <c:v>1.0709214660433686</c:v>
                </c:pt>
                <c:pt idx="373">
                  <c:v>1.0749621980744442</c:v>
                </c:pt>
                <c:pt idx="374">
                  <c:v>1.0789675135732379</c:v>
                </c:pt>
                <c:pt idx="375">
                  <c:v>1.0829372805775408</c:v>
                </c:pt>
                <c:pt idx="376">
                  <c:v>1.0868713682963529</c:v>
                </c:pt>
                <c:pt idx="377">
                  <c:v>1.090769647114191</c:v>
                </c:pt>
                <c:pt idx="378">
                  <c:v>1.0946319885953595</c:v>
                </c:pt>
                <c:pt idx="379">
                  <c:v>1.0984582654881818</c:v>
                </c:pt>
                <c:pt idx="380">
                  <c:v>1.1022483517291934</c:v>
                </c:pt>
                <c:pt idx="381">
                  <c:v>1.1060021224472951</c:v>
                </c:pt>
                <c:pt idx="382">
                  <c:v>1.1097194539678656</c:v>
                </c:pt>
                <c:pt idx="383">
                  <c:v>1.113400223816839</c:v>
                </c:pt>
                <c:pt idx="384">
                  <c:v>1.1170443107247376</c:v>
                </c:pt>
                <c:pt idx="385">
                  <c:v>1.1206515946306681</c:v>
                </c:pt>
                <c:pt idx="386">
                  <c:v>1.1242219566862772</c:v>
                </c:pt>
                <c:pt idx="387">
                  <c:v>1.1277552792596681</c:v>
                </c:pt>
                <c:pt idx="388">
                  <c:v>1.1312514459392742</c:v>
                </c:pt>
                <c:pt idx="389">
                  <c:v>1.1347103415376962</c:v>
                </c:pt>
                <c:pt idx="390">
                  <c:v>1.1381318520954964</c:v>
                </c:pt>
                <c:pt idx="391">
                  <c:v>1.1415158648849535</c:v>
                </c:pt>
                <c:pt idx="392">
                  <c:v>1.1448622684137766</c:v>
                </c:pt>
                <c:pt idx="393">
                  <c:v>1.148170952428778</c:v>
                </c:pt>
                <c:pt idx="394">
                  <c:v>1.1514418079195068</c:v>
                </c:pt>
                <c:pt idx="395">
                  <c:v>1.1546747271218396</c:v>
                </c:pt>
                <c:pt idx="396">
                  <c:v>1.157869603521531</c:v>
                </c:pt>
                <c:pt idx="397">
                  <c:v>1.1610263318577227</c:v>
                </c:pt>
                <c:pt idx="398">
                  <c:v>1.1641448081264127</c:v>
                </c:pt>
                <c:pt idx="399">
                  <c:v>1.1672249295838808</c:v>
                </c:pt>
                <c:pt idx="400">
                  <c:v>1.1702665947500734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61-4247-9DEE-6E8145783F27}"/>
            </c:ext>
          </c:extLst>
        </c:ser>
        <c:ser>
          <c:idx val="4"/>
          <c:order val="4"/>
          <c:tx>
            <c:strRef>
              <c:f>Calculation2!$W$5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Calculation2!$W$6:$W$406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0.28331836298289997</c:v>
                </c:pt>
                <c:pt idx="139">
                  <c:v>0.65530472537395412</c:v>
                </c:pt>
                <c:pt idx="140">
                  <c:v>1.0256494271973744</c:v>
                </c:pt>
                <c:pt idx="141">
                  <c:v>1.3934246858966397</c:v>
                </c:pt>
                <c:pt idx="142">
                  <c:v>1.7577091558494964</c:v>
                </c:pt>
                <c:pt idx="143">
                  <c:v>2.117590236510642</c:v>
                </c:pt>
                <c:pt idx="144">
                  <c:v>2.4721663586462794</c:v>
                </c:pt>
                <c:pt idx="145">
                  <c:v>2.8205492429332217</c:v>
                </c:pt>
                <c:pt idx="146">
                  <c:v>3.1618661252642966</c:v>
                </c:pt>
                <c:pt idx="147">
                  <c:v>3.4952619431852061</c:v>
                </c:pt>
                <c:pt idx="148">
                  <c:v>3.8199014779854763</c:v>
                </c:pt>
                <c:pt idx="149">
                  <c:v>4.1349714470771168</c:v>
                </c:pt>
                <c:pt idx="150">
                  <c:v>4.4396825414191925</c:v>
                </c:pt>
                <c:pt idx="151">
                  <c:v>4.7332714028842133</c:v>
                </c:pt>
                <c:pt idx="152">
                  <c:v>5.0150025366126085</c:v>
                </c:pt>
                <c:pt idx="153">
                  <c:v>5.2841701535645491</c:v>
                </c:pt>
                <c:pt idx="154">
                  <c:v>5.540099938653146</c:v>
                </c:pt>
                <c:pt idx="155">
                  <c:v>5.782150740029504</c:v>
                </c:pt>
                <c:pt idx="156">
                  <c:v>6.0097161752877</c:v>
                </c:pt>
                <c:pt idx="157">
                  <c:v>6.222226150565823</c:v>
                </c:pt>
                <c:pt idx="158">
                  <c:v>6.4191482887374223</c:v>
                </c:pt>
                <c:pt idx="159">
                  <c:v>6.5999892631155221</c:v>
                </c:pt>
                <c:pt idx="160">
                  <c:v>6.7642960333279829</c:v>
                </c:pt>
                <c:pt idx="161">
                  <c:v>6.9116569802681376</c:v>
                </c:pt>
                <c:pt idx="162">
                  <c:v>7.0417029372774333</c:v>
                </c:pt>
                <c:pt idx="163">
                  <c:v>7.1541081149767676</c:v>
                </c:pt>
                <c:pt idx="164">
                  <c:v>7.2485909174296541</c:v>
                </c:pt>
                <c:pt idx="165">
                  <c:v>7.3249146475925642</c:v>
                </c:pt>
                <c:pt idx="166">
                  <c:v>7.3828881002851725</c:v>
                </c:pt>
                <c:pt idx="167">
                  <c:v>7.4223660411949988</c:v>
                </c:pt>
                <c:pt idx="168">
                  <c:v>7.4432495707164499</c:v>
                </c:pt>
                <c:pt idx="169">
                  <c:v>7.4454863717127786</c:v>
                </c:pt>
                <c:pt idx="170">
                  <c:v>7.4290708405802715</c:v>
                </c:pt>
                <c:pt idx="171">
                  <c:v>7.3940441012863163</c:v>
                </c:pt>
                <c:pt idx="172">
                  <c:v>7.3404939023462008</c:v>
                </c:pt>
                <c:pt idx="173">
                  <c:v>7.2685543969967092</c:v>
                </c:pt>
                <c:pt idx="174">
                  <c:v>7.1784058071172421</c:v>
                </c:pt>
                <c:pt idx="175">
                  <c:v>7.0702739717403933</c:v>
                </c:pt>
                <c:pt idx="176">
                  <c:v>6.9444297812830476</c:v>
                </c:pt>
                <c:pt idx="177">
                  <c:v>6.8011884989153621</c:v>
                </c:pt>
                <c:pt idx="178">
                  <c:v>6.6409089707677138</c:v>
                </c:pt>
                <c:pt idx="179">
                  <c:v>6.4639927269542188</c:v>
                </c:pt>
                <c:pt idx="180">
                  <c:v>6.2708829756648914</c:v>
                </c:pt>
                <c:pt idx="181">
                  <c:v>6.0620634928464652</c:v>
                </c:pt>
                <c:pt idx="182">
                  <c:v>5.8380574102534082</c:v>
                </c:pt>
                <c:pt idx="183">
                  <c:v>5.599425904905301</c:v>
                </c:pt>
                <c:pt idx="184">
                  <c:v>5.3467667932337308</c:v>
                </c:pt>
                <c:pt idx="185">
                  <c:v>5.0807130334406168</c:v>
                </c:pt>
                <c:pt idx="186">
                  <c:v>4.8019311398198612</c:v>
                </c:pt>
                <c:pt idx="187">
                  <c:v>4.5111195130147141</c:v>
                </c:pt>
                <c:pt idx="188">
                  <c:v>4.209006690393899</c:v>
                </c:pt>
                <c:pt idx="189">
                  <c:v>3.8963495209296051</c:v>
                </c:pt>
                <c:pt idx="190">
                  <c:v>3.5739312691496523</c:v>
                </c:pt>
                <c:pt idx="191">
                  <c:v>3.2425596529137408</c:v>
                </c:pt>
                <c:pt idx="192">
                  <c:v>2.9030648199295594</c:v>
                </c:pt>
                <c:pt idx="193">
                  <c:v>2.5562972680779317</c:v>
                </c:pt>
                <c:pt idx="194">
                  <c:v>2.2031257147569869</c:v>
                </c:pt>
                <c:pt idx="195">
                  <c:v>1.8444349205830404</c:v>
                </c:pt>
                <c:pt idx="196">
                  <c:v>1.4811234729002178</c:v>
                </c:pt>
                <c:pt idx="197">
                  <c:v>1.1141015346515528</c:v>
                </c:pt>
                <c:pt idx="198">
                  <c:v>0.74428856425104362</c:v>
                </c:pt>
                <c:pt idx="199">
                  <c:v>0.37261101216882586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861-4247-9DEE-6E8145783F27}"/>
            </c:ext>
          </c:extLst>
        </c:ser>
        <c:ser>
          <c:idx val="5"/>
          <c:order val="5"/>
          <c:tx>
            <c:strRef>
              <c:f>Calculation2!$X$5</c:f>
              <c:strCache>
                <c:ptCount val="1"/>
                <c:pt idx="0">
                  <c:v>RB(Ex3)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Calculation2!$X$6:$X$406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1.1723395084507937E-15</c:v>
                </c:pt>
                <c:pt idx="201">
                  <c:v>7.1438053213885898E-3</c:v>
                </c:pt>
                <c:pt idx="202">
                  <c:v>1.4287373968235102E-2</c:v>
                </c:pt>
                <c:pt idx="203">
                  <c:v>2.1430469273840846E-2</c:v>
                </c:pt>
                <c:pt idx="204">
                  <c:v>2.8572854587187758E-2</c:v>
                </c:pt>
                <c:pt idx="205">
                  <c:v>3.5714293280779873E-2</c:v>
                </c:pt>
                <c:pt idx="206">
                  <c:v>4.2854548758482727E-2</c:v>
                </c:pt>
                <c:pt idx="207">
                  <c:v>4.9993384463361899E-2</c:v>
                </c:pt>
                <c:pt idx="208">
                  <c:v>5.7130563885520048E-2</c:v>
                </c:pt>
                <c:pt idx="209">
                  <c:v>6.4265850569932573E-2</c:v>
                </c:pt>
                <c:pt idx="210">
                  <c:v>7.1399008124281335E-2</c:v>
                </c:pt>
                <c:pt idx="211">
                  <c:v>7.852980022678635E-2</c:v>
                </c:pt>
                <c:pt idx="212">
                  <c:v>8.5657990634035147E-2</c:v>
                </c:pt>
                <c:pt idx="213">
                  <c:v>9.2783343188809556E-2</c:v>
                </c:pt>
                <c:pt idx="214">
                  <c:v>9.9905621827909491E-2</c:v>
                </c:pt>
                <c:pt idx="215">
                  <c:v>0.10702459058997385</c:v>
                </c:pt>
                <c:pt idx="216">
                  <c:v>0.11414001362329788</c:v>
                </c:pt>
                <c:pt idx="217">
                  <c:v>0.12125165519364697</c:v>
                </c:pt>
                <c:pt idx="218">
                  <c:v>0.12835927969206651</c:v>
                </c:pt>
                <c:pt idx="219">
                  <c:v>0.13546265164268759</c:v>
                </c:pt>
                <c:pt idx="220">
                  <c:v>0.14256153571052846</c:v>
                </c:pt>
                <c:pt idx="221">
                  <c:v>0.14965569670929102</c:v>
                </c:pt>
                <c:pt idx="222">
                  <c:v>0.15674489960915267</c:v>
                </c:pt>
                <c:pt idx="223">
                  <c:v>0.16382890954455281</c:v>
                </c:pt>
                <c:pt idx="224">
                  <c:v>0.1709074918219739</c:v>
                </c:pt>
                <c:pt idx="225">
                  <c:v>0.17798041192771696</c:v>
                </c:pt>
                <c:pt idx="226">
                  <c:v>0.18504743553567105</c:v>
                </c:pt>
                <c:pt idx="227">
                  <c:v>0.19210832851507623</c:v>
                </c:pt>
                <c:pt idx="228">
                  <c:v>0.19916285693828059</c:v>
                </c:pt>
                <c:pt idx="229">
                  <c:v>0.20621078708849039</c:v>
                </c:pt>
                <c:pt idx="230">
                  <c:v>0.21325188546751275</c:v>
                </c:pt>
                <c:pt idx="231">
                  <c:v>0.22028591880349155</c:v>
                </c:pt>
                <c:pt idx="232">
                  <c:v>0.22731265405863602</c:v>
                </c:pt>
                <c:pt idx="233">
                  <c:v>0.23433185843694096</c:v>
                </c:pt>
                <c:pt idx="234">
                  <c:v>0.24134329939189941</c:v>
                </c:pt>
                <c:pt idx="235">
                  <c:v>0.24834674463420695</c:v>
                </c:pt>
                <c:pt idx="236">
                  <c:v>0.25534196213945748</c:v>
                </c:pt>
                <c:pt idx="237">
                  <c:v>0.26232872015582992</c:v>
                </c:pt>
                <c:pt idx="238">
                  <c:v>0.26930678721176665</c:v>
                </c:pt>
                <c:pt idx="239">
                  <c:v>0.27627593212364177</c:v>
                </c:pt>
                <c:pt idx="240">
                  <c:v>0.28323592400342035</c:v>
                </c:pt>
                <c:pt idx="241">
                  <c:v>0.2901865322663077</c:v>
                </c:pt>
                <c:pt idx="242">
                  <c:v>0.29712752663838887</c:v>
                </c:pt>
                <c:pt idx="243">
                  <c:v>0.30405867716425738</c:v>
                </c:pt>
                <c:pt idx="244">
                  <c:v>0.3109797542146337</c:v>
                </c:pt>
                <c:pt idx="245">
                  <c:v>0.31789052849397303</c:v>
                </c:pt>
                <c:pt idx="246">
                  <c:v>0.3247907710480617</c:v>
                </c:pt>
                <c:pt idx="247">
                  <c:v>0.33168025327160261</c:v>
                </c:pt>
                <c:pt idx="248">
                  <c:v>0.33855874691578847</c:v>
                </c:pt>
                <c:pt idx="249">
                  <c:v>0.34542602409586454</c:v>
                </c:pt>
                <c:pt idx="250">
                  <c:v>0.35228185729867756</c:v>
                </c:pt>
                <c:pt idx="251">
                  <c:v>0.35912601939021394</c:v>
                </c:pt>
                <c:pt idx="252">
                  <c:v>0.36595828362312421</c:v>
                </c:pt>
                <c:pt idx="253">
                  <c:v>0.37277842364423575</c:v>
                </c:pt>
                <c:pt idx="254">
                  <c:v>0.37958621350205102</c:v>
                </c:pt>
                <c:pt idx="255">
                  <c:v>0.38638142765423422</c:v>
                </c:pt>
                <c:pt idx="256">
                  <c:v>0.39316384097508339</c:v>
                </c:pt>
                <c:pt idx="257">
                  <c:v>0.39993322876298787</c:v>
                </c:pt>
                <c:pt idx="258">
                  <c:v>0.40668936674787415</c:v>
                </c:pt>
                <c:pt idx="259">
                  <c:v>0.41343203109863463</c:v>
                </c:pt>
                <c:pt idx="260">
                  <c:v>0.42016099843054411</c:v>
                </c:pt>
                <c:pt idx="261">
                  <c:v>0.42687604581265992</c:v>
                </c:pt>
                <c:pt idx="262">
                  <c:v>0.43357695077520791</c:v>
                </c:pt>
                <c:pt idx="263">
                  <c:v>0.44026349131695297</c:v>
                </c:pt>
                <c:pt idx="264">
                  <c:v>0.44693544591255358</c:v>
                </c:pt>
                <c:pt idx="265">
                  <c:v>0.45359259351990122</c:v>
                </c:pt>
                <c:pt idx="266">
                  <c:v>0.4602347135874435</c:v>
                </c:pt>
                <c:pt idx="267">
                  <c:v>0.46686158606149097</c:v>
                </c:pt>
                <c:pt idx="268">
                  <c:v>0.47347299139350768</c:v>
                </c:pt>
                <c:pt idx="269">
                  <c:v>0.48006871054738426</c:v>
                </c:pt>
                <c:pt idx="270">
                  <c:v>0.48664852500669559</c:v>
                </c:pt>
                <c:pt idx="271">
                  <c:v>0.49321221678193922</c:v>
                </c:pt>
                <c:pt idx="272">
                  <c:v>0.49975956841775809</c:v>
                </c:pt>
                <c:pt idx="273">
                  <c:v>0.50629036300014441</c:v>
                </c:pt>
                <c:pt idx="274">
                  <c:v>0.51280438416362639</c:v>
                </c:pt>
                <c:pt idx="275">
                  <c:v>0.51930141609843605</c:v>
                </c:pt>
                <c:pt idx="276">
                  <c:v>0.52578124355765921</c:v>
                </c:pt>
                <c:pt idx="277">
                  <c:v>0.53224365186436684</c:v>
                </c:pt>
                <c:pt idx="278">
                  <c:v>0.53868842691872698</c:v>
                </c:pt>
                <c:pt idx="279">
                  <c:v>0.5451153552050978</c:v>
                </c:pt>
                <c:pt idx="280">
                  <c:v>0.5515242237991016</c:v>
                </c:pt>
                <c:pt idx="281">
                  <c:v>0.55791482037467954</c:v>
                </c:pt>
                <c:pt idx="282">
                  <c:v>0.56428693321112455</c:v>
                </c:pt>
                <c:pt idx="283">
                  <c:v>0.57064035120009704</c:v>
                </c:pt>
                <c:pt idx="284">
                  <c:v>0.57697486385261876</c:v>
                </c:pt>
                <c:pt idx="285">
                  <c:v>0.58329026130604522</c:v>
                </c:pt>
                <c:pt idx="286">
                  <c:v>0.5895863343310197</c:v>
                </c:pt>
                <c:pt idx="287">
                  <c:v>0.59586287433840412</c:v>
                </c:pt>
                <c:pt idx="288">
                  <c:v>0.60211967338619077</c:v>
                </c:pt>
                <c:pt idx="289">
                  <c:v>0.60835652418638997</c:v>
                </c:pt>
                <c:pt idx="290">
                  <c:v>0.61457322011189808</c:v>
                </c:pt>
                <c:pt idx="291">
                  <c:v>0.62076955520334409</c:v>
                </c:pt>
                <c:pt idx="292">
                  <c:v>0.62694532417591176</c:v>
                </c:pt>
                <c:pt idx="293">
                  <c:v>0.63310032242614067</c:v>
                </c:pt>
                <c:pt idx="294">
                  <c:v>0.63923434603870577</c:v>
                </c:pt>
                <c:pt idx="295">
                  <c:v>0.64534719179317268</c:v>
                </c:pt>
                <c:pt idx="296">
                  <c:v>0.65143865717072968</c:v>
                </c:pt>
                <c:pt idx="297">
                  <c:v>0.65750854036089823</c:v>
                </c:pt>
                <c:pt idx="298">
                  <c:v>0.66355664026821826</c:v>
                </c:pt>
                <c:pt idx="299">
                  <c:v>0.66958275651891086</c:v>
                </c:pt>
                <c:pt idx="300">
                  <c:v>0.67558668946751621</c:v>
                </c:pt>
                <c:pt idx="301">
                  <c:v>0.68156824020350837</c:v>
                </c:pt>
                <c:pt idx="302">
                  <c:v>0.68752721055788468</c:v>
                </c:pt>
                <c:pt idx="303">
                  <c:v>0.6934634031097322</c:v>
                </c:pt>
                <c:pt idx="304">
                  <c:v>0.69937662119276611</c:v>
                </c:pt>
                <c:pt idx="305">
                  <c:v>0.70526666890184764</c:v>
                </c:pt>
                <c:pt idx="306">
                  <c:v>0.71113335109947307</c:v>
                </c:pt>
                <c:pt idx="307">
                  <c:v>0.71697647342223902</c:v>
                </c:pt>
                <c:pt idx="308">
                  <c:v>0.72279584228728144</c:v>
                </c:pt>
                <c:pt idx="309">
                  <c:v>0.72859126489868931</c:v>
                </c:pt>
                <c:pt idx="310">
                  <c:v>0.73436254925389244</c:v>
                </c:pt>
                <c:pt idx="311">
                  <c:v>0.74010950415002097</c:v>
                </c:pt>
                <c:pt idx="312">
                  <c:v>0.74583193919024204</c:v>
                </c:pt>
                <c:pt idx="313">
                  <c:v>0.75152966479006555</c:v>
                </c:pt>
                <c:pt idx="314">
                  <c:v>0.75720249218362667</c:v>
                </c:pt>
                <c:pt idx="315">
                  <c:v>0.76285023342993907</c:v>
                </c:pt>
                <c:pt idx="316">
                  <c:v>0.76847270141912138</c:v>
                </c:pt>
                <c:pt idx="317">
                  <c:v>0.77406970987859591</c:v>
                </c:pt>
                <c:pt idx="318">
                  <c:v>0.77964107337926059</c:v>
                </c:pt>
                <c:pt idx="319">
                  <c:v>0.78518660734163148</c:v>
                </c:pt>
                <c:pt idx="320">
                  <c:v>0.79070612804195828</c:v>
                </c:pt>
                <c:pt idx="321">
                  <c:v>0.79619945261831127</c:v>
                </c:pt>
                <c:pt idx="322">
                  <c:v>0.80166639907663917</c:v>
                </c:pt>
                <c:pt idx="323">
                  <c:v>0.80710678629679866</c:v>
                </c:pt>
                <c:pt idx="324">
                  <c:v>0.81252043403855478</c:v>
                </c:pt>
                <c:pt idx="325">
                  <c:v>0.81790716294755328</c:v>
                </c:pt>
                <c:pt idx="326">
                  <c:v>0.82326679456126106</c:v>
                </c:pt>
                <c:pt idx="327">
                  <c:v>0.82859915131487971</c:v>
                </c:pt>
                <c:pt idx="328">
                  <c:v>0.83390405654722821</c:v>
                </c:pt>
                <c:pt idx="329">
                  <c:v>0.83918133450659504</c:v>
                </c:pt>
                <c:pt idx="330">
                  <c:v>0.84443081035656165</c:v>
                </c:pt>
                <c:pt idx="331">
                  <c:v>0.8496523101817941</c:v>
                </c:pt>
                <c:pt idx="332">
                  <c:v>0.85484566099380566</c:v>
                </c:pt>
                <c:pt idx="333">
                  <c:v>0.8600106907366869</c:v>
                </c:pt>
                <c:pt idx="334">
                  <c:v>0.8651472282928071</c:v>
                </c:pt>
                <c:pt idx="335">
                  <c:v>0.87025510348848212</c:v>
                </c:pt>
                <c:pt idx="336">
                  <c:v>0.87533414709961366</c:v>
                </c:pt>
                <c:pt idx="337">
                  <c:v>0.88038419085729391</c:v>
                </c:pt>
                <c:pt idx="338">
                  <c:v>0.88540506745338254</c:v>
                </c:pt>
                <c:pt idx="339">
                  <c:v>0.89039661054604724</c:v>
                </c:pt>
                <c:pt idx="340">
                  <c:v>0.89535865476527654</c:v>
                </c:pt>
                <c:pt idx="341">
                  <c:v>0.90029103571835722</c:v>
                </c:pt>
                <c:pt idx="342">
                  <c:v>0.90519358999532185</c:v>
                </c:pt>
                <c:pt idx="343">
                  <c:v>0.91006615517436129</c:v>
                </c:pt>
                <c:pt idx="344">
                  <c:v>0.91490856982720647</c:v>
                </c:pt>
                <c:pt idx="345">
                  <c:v>0.91972067352447684</c:v>
                </c:pt>
                <c:pt idx="346">
                  <c:v>0.92450230684099433</c:v>
                </c:pt>
                <c:pt idx="347">
                  <c:v>0.92925331136106626</c:v>
                </c:pt>
                <c:pt idx="348">
                  <c:v>0.9339735296837326</c:v>
                </c:pt>
                <c:pt idx="349">
                  <c:v>0.93866280542798197</c:v>
                </c:pt>
                <c:pt idx="350">
                  <c:v>0.94332098323793101</c:v>
                </c:pt>
                <c:pt idx="351">
                  <c:v>0.94794790878797242</c:v>
                </c:pt>
                <c:pt idx="352">
                  <c:v>0.95254342878788745</c:v>
                </c:pt>
                <c:pt idx="353">
                  <c:v>0.95710739098792486</c:v>
                </c:pt>
                <c:pt idx="354">
                  <c:v>0.96163964418384351</c:v>
                </c:pt>
                <c:pt idx="355">
                  <c:v>0.96614003822192362</c:v>
                </c:pt>
                <c:pt idx="356">
                  <c:v>0.97060842400394021</c:v>
                </c:pt>
                <c:pt idx="357">
                  <c:v>0.9750446534921029</c:v>
                </c:pt>
                <c:pt idx="358">
                  <c:v>0.97944857971396093</c:v>
                </c:pt>
                <c:pt idx="359">
                  <c:v>0.98382005676727169</c:v>
                </c:pt>
                <c:pt idx="360">
                  <c:v>0.98815893982483471</c:v>
                </c:pt>
                <c:pt idx="361">
                  <c:v>0.9924650851392901</c:v>
                </c:pt>
                <c:pt idx="362">
                  <c:v>0.99673835004788036</c:v>
                </c:pt>
                <c:pt idx="363">
                  <c:v>1.0009785929771771</c:v>
                </c:pt>
                <c:pt idx="364">
                  <c:v>1.0051856734477718</c:v>
                </c:pt>
                <c:pt idx="365">
                  <c:v>1.0093594520789284</c:v>
                </c:pt>
                <c:pt idx="366">
                  <c:v>1.0134997905932037</c:v>
                </c:pt>
                <c:pt idx="367">
                  <c:v>1.0176065518210251</c:v>
                </c:pt>
                <c:pt idx="368">
                  <c:v>1.0216795997052381</c:v>
                </c:pt>
                <c:pt idx="369">
                  <c:v>1.0257187993056116</c:v>
                </c:pt>
                <c:pt idx="370">
                  <c:v>1.0297240168033102</c:v>
                </c:pt>
                <c:pt idx="371">
                  <c:v>1.0336951195053263</c:v>
                </c:pt>
                <c:pt idx="372">
                  <c:v>1.0376319758488768</c:v>
                </c:pt>
                <c:pt idx="373">
                  <c:v>1.0415344554057619</c:v>
                </c:pt>
                <c:pt idx="374">
                  <c:v>1.0454024288866866</c:v>
                </c:pt>
                <c:pt idx="375">
                  <c:v>1.0492357681455424</c:v>
                </c:pt>
                <c:pt idx="376">
                  <c:v>1.0530343461836547</c:v>
                </c:pt>
                <c:pt idx="377">
                  <c:v>1.0567980371539891</c:v>
                </c:pt>
                <c:pt idx="378">
                  <c:v>1.0605267163653211</c:v>
                </c:pt>
                <c:pt idx="379">
                  <c:v>1.0642202602863673</c:v>
                </c:pt>
                <c:pt idx="380">
                  <c:v>1.0678785465498779</c:v>
                </c:pt>
                <c:pt idx="381">
                  <c:v>1.0715014539566901</c:v>
                </c:pt>
                <c:pt idx="382">
                  <c:v>1.0750888624797446</c:v>
                </c:pt>
                <c:pt idx="383">
                  <c:v>1.0786406532680606</c:v>
                </c:pt>
                <c:pt idx="384">
                  <c:v>1.0821567086506751</c:v>
                </c:pt>
                <c:pt idx="385">
                  <c:v>1.08563691214054</c:v>
                </c:pt>
                <c:pt idx="386">
                  <c:v>1.0890811484383822</c:v>
                </c:pt>
                <c:pt idx="387">
                  <c:v>1.0924893034365222</c:v>
                </c:pt>
                <c:pt idx="388">
                  <c:v>1.095861264222656</c:v>
                </c:pt>
                <c:pt idx="389">
                  <c:v>1.0991969190835951</c:v>
                </c:pt>
                <c:pt idx="390">
                  <c:v>1.1024961575089673</c:v>
                </c:pt>
                <c:pt idx="391">
                  <c:v>1.1057588701948791</c:v>
                </c:pt>
                <c:pt idx="392">
                  <c:v>1.1089849490475352</c:v>
                </c:pt>
                <c:pt idx="393">
                  <c:v>1.1121742871868212</c:v>
                </c:pt>
                <c:pt idx="394">
                  <c:v>1.1153267789498436</c:v>
                </c:pt>
                <c:pt idx="395">
                  <c:v>1.1184423198944309</c:v>
                </c:pt>
                <c:pt idx="396">
                  <c:v>1.1215208068025939</c:v>
                </c:pt>
                <c:pt idx="397">
                  <c:v>1.1245621376839441</c:v>
                </c:pt>
                <c:pt idx="398">
                  <c:v>1.127566211779075</c:v>
                </c:pt>
                <c:pt idx="399">
                  <c:v>1.1305329295628974</c:v>
                </c:pt>
                <c:pt idx="400">
                  <c:v>1.1334621927479391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61-4247-9DEE-6E8145783F27}"/>
            </c:ext>
          </c:extLst>
        </c:ser>
        <c:ser>
          <c:idx val="6"/>
          <c:order val="6"/>
          <c:tx>
            <c:strRef>
              <c:f>Calculation2!$Y$5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Calculation2!$Y$6:$Y$406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0.23978107931552328</c:v>
                </c:pt>
                <c:pt idx="148">
                  <c:v>0.66028432987820429</c:v>
                </c:pt>
                <c:pt idx="149">
                  <c:v>1.0785173125308909</c:v>
                </c:pt>
                <c:pt idx="150">
                  <c:v>1.4930420090192427</c:v>
                </c:pt>
                <c:pt idx="151">
                  <c:v>1.9024331513583157</c:v>
                </c:pt>
                <c:pt idx="152">
                  <c:v>2.3052831223580155</c:v>
                </c:pt>
                <c:pt idx="153">
                  <c:v>2.7002067954594922</c:v>
                </c:pt>
                <c:pt idx="154">
                  <c:v>3.0858462972416079</c:v>
                </c:pt>
                <c:pt idx="155">
                  <c:v>3.4608756762223889</c:v>
                </c:pt>
                <c:pt idx="156">
                  <c:v>3.8240054619027268</c:v>
                </c:pt>
                <c:pt idx="157">
                  <c:v>4.1739870983767906</c:v>
                </c:pt>
                <c:pt idx="158">
                  <c:v>4.5096172372650765</c:v>
                </c:pt>
                <c:pt idx="159">
                  <c:v>4.8297418752095336</c:v>
                </c:pt>
                <c:pt idx="160">
                  <c:v>5.1332603217048209</c:v>
                </c:pt>
                <c:pt idx="161">
                  <c:v>5.4191289836229632</c:v>
                </c:pt>
                <c:pt idx="162">
                  <c:v>5.6863649534190461</c:v>
                </c:pt>
                <c:pt idx="163">
                  <c:v>5.9340493886805374</c:v>
                </c:pt>
                <c:pt idx="164">
                  <c:v>6.161330671400262</c:v>
                </c:pt>
                <c:pt idx="165">
                  <c:v>6.3674273361104605</c:v>
                </c:pt>
                <c:pt idx="166">
                  <c:v>6.5516307568100682</c:v>
                </c:pt>
                <c:pt idx="167">
                  <c:v>6.7133075834466878</c:v>
                </c:pt>
                <c:pt idx="168">
                  <c:v>6.8519019195758721</c:v>
                </c:pt>
                <c:pt idx="169">
                  <c:v>6.9669372337102251</c:v>
                </c:pt>
                <c:pt idx="170">
                  <c:v>7.0580179977864921</c:v>
                </c:pt>
                <c:pt idx="171">
                  <c:v>7.1248310471170617</c:v>
                </c:pt>
                <c:pt idx="172">
                  <c:v>7.1671466571499485</c:v>
                </c:pt>
                <c:pt idx="173">
                  <c:v>7.1848193333349988</c:v>
                </c:pt>
                <c:pt idx="174">
                  <c:v>7.1777883113805103</c:v>
                </c:pt>
                <c:pt idx="175">
                  <c:v>7.1460777661802322</c:v>
                </c:pt>
                <c:pt idx="176">
                  <c:v>7.0897967286923711</c:v>
                </c:pt>
                <c:pt idx="177">
                  <c:v>7.0091387110564218</c:v>
                </c:pt>
                <c:pt idx="178">
                  <c:v>6.9043810412367748</c:v>
                </c:pt>
                <c:pt idx="179">
                  <c:v>6.7758839094808048</c:v>
                </c:pt>
                <c:pt idx="180">
                  <c:v>6.6240891298700388</c:v>
                </c:pt>
                <c:pt idx="181">
                  <c:v>6.4495186212225697</c:v>
                </c:pt>
                <c:pt idx="182">
                  <c:v>6.2527726125698608</c:v>
                </c:pt>
                <c:pt idx="183">
                  <c:v>6.034527579378091</c:v>
                </c:pt>
                <c:pt idx="184">
                  <c:v>5.7955339176099523</c:v>
                </c:pt>
                <c:pt idx="185">
                  <c:v>5.5366133636242418</c:v>
                </c:pt>
                <c:pt idx="186">
                  <c:v>5.2586561687844302</c:v>
                </c:pt>
                <c:pt idx="187">
                  <c:v>4.9626180384908158</c:v>
                </c:pt>
                <c:pt idx="188">
                  <c:v>4.6495168461608447</c:v>
                </c:pt>
                <c:pt idx="189">
                  <c:v>4.3204291334559848</c:v>
                </c:pt>
                <c:pt idx="190">
                  <c:v>3.9764864087884773</c:v>
                </c:pt>
                <c:pt idx="191">
                  <c:v>3.6188712568348835</c:v>
                </c:pt>
                <c:pt idx="192">
                  <c:v>3.2488132724331691</c:v>
                </c:pt>
                <c:pt idx="193">
                  <c:v>2.8675848328438702</c:v>
                </c:pt>
                <c:pt idx="194">
                  <c:v>2.4764967229116555</c:v>
                </c:pt>
                <c:pt idx="195">
                  <c:v>2.0768936281693815</c:v>
                </c:pt>
                <c:pt idx="196">
                  <c:v>1.6701495113807794</c:v>
                </c:pt>
                <c:pt idx="197">
                  <c:v>1.2576628884186931</c:v>
                </c:pt>
                <c:pt idx="198">
                  <c:v>0.84085201972190249</c:v>
                </c:pt>
                <c:pt idx="199">
                  <c:v>0.42115003386384164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861-4247-9DEE-6E8145783F27}"/>
            </c:ext>
          </c:extLst>
        </c:ser>
        <c:ser>
          <c:idx val="7"/>
          <c:order val="7"/>
          <c:tx>
            <c:strRef>
              <c:f>Calculation2!$Z$5</c:f>
              <c:strCache>
                <c:ptCount val="1"/>
                <c:pt idx="0">
                  <c:v>RB(Ex4)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Calculation2!$Z$6:$Z$406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1.1344397283186706E-15</c:v>
                </c:pt>
                <c:pt idx="201">
                  <c:v>6.9128577953436465E-3</c:v>
                </c:pt>
                <c:pt idx="202">
                  <c:v>1.3825485246127978E-2</c:v>
                </c:pt>
                <c:pt idx="203">
                  <c:v>2.07376520154713E-2</c:v>
                </c:pt>
                <c:pt idx="204">
                  <c:v>2.7649127781841226E-2</c:v>
                </c:pt>
                <c:pt idx="205">
                  <c:v>3.4559682246730415E-2</c:v>
                </c:pt>
                <c:pt idx="206">
                  <c:v>4.1469085142330359E-2</c:v>
                </c:pt>
                <c:pt idx="207">
                  <c:v>4.8377106239204208E-2</c:v>
                </c:pt>
                <c:pt idx="208">
                  <c:v>5.5283515353958271E-2</c:v>
                </c:pt>
                <c:pt idx="209">
                  <c:v>6.2188082356911985E-2</c:v>
                </c:pt>
                <c:pt idx="210">
                  <c:v>6.9090577179766119E-2</c:v>
                </c:pt>
                <c:pt idx="211">
                  <c:v>7.5990769823268967E-2</c:v>
                </c:pt>
                <c:pt idx="212">
                  <c:v>8.2888430364880084E-2</c:v>
                </c:pt>
                <c:pt idx="213">
                  <c:v>8.978332896643168E-2</c:v>
                </c:pt>
                <c:pt idx="214">
                  <c:v>9.6675235881787058E-2</c:v>
                </c:pt>
                <c:pt idx="215">
                  <c:v>0.10356392146449601</c:v>
                </c:pt>
                <c:pt idx="216">
                  <c:v>0.11044915617544694</c:v>
                </c:pt>
                <c:pt idx="217">
                  <c:v>0.11733071059051532</c:v>
                </c:pt>
                <c:pt idx="218">
                  <c:v>0.12420835540820849</c:v>
                </c:pt>
                <c:pt idx="219">
                  <c:v>0.1310818614573061</c:v>
                </c:pt>
                <c:pt idx="220">
                  <c:v>0.13795099970449645</c:v>
                </c:pt>
                <c:pt idx="221">
                  <c:v>0.14481554126200821</c:v>
                </c:pt>
                <c:pt idx="222">
                  <c:v>0.15167525739523713</c:v>
                </c:pt>
                <c:pt idx="223">
                  <c:v>0.15852991953036763</c:v>
                </c:pt>
                <c:pt idx="224">
                  <c:v>0.16537929926198955</c:v>
                </c:pt>
                <c:pt idx="225">
                  <c:v>0.17222316836070842</c:v>
                </c:pt>
                <c:pt idx="226">
                  <c:v>0.17906129878075075</c:v>
                </c:pt>
                <c:pt idx="227">
                  <c:v>0.18589346266756235</c:v>
                </c:pt>
                <c:pt idx="228">
                  <c:v>0.19271943236540107</c:v>
                </c:pt>
                <c:pt idx="229">
                  <c:v>0.19953898042492244</c:v>
                </c:pt>
                <c:pt idx="230">
                  <c:v>0.20635187961075849</c:v>
                </c:pt>
                <c:pt idx="231">
                  <c:v>0.21315790290908948</c:v>
                </c:pt>
                <c:pt idx="232">
                  <c:v>0.21995682353520854</c:v>
                </c:pt>
                <c:pt idx="233">
                  <c:v>0.22674841494107803</c:v>
                </c:pt>
                <c:pt idx="234">
                  <c:v>0.23353245082287852</c:v>
                </c:pt>
                <c:pt idx="235">
                  <c:v>0.24030870512854971</c:v>
                </c:pt>
                <c:pt idx="236">
                  <c:v>0.2470769520653224</c:v>
                </c:pt>
                <c:pt idx="237">
                  <c:v>0.25383696610724255</c:v>
                </c:pt>
                <c:pt idx="238">
                  <c:v>0.26058852200268556</c:v>
                </c:pt>
                <c:pt idx="239">
                  <c:v>0.26733139478186252</c:v>
                </c:pt>
                <c:pt idx="240">
                  <c:v>0.27406535976431606</c:v>
                </c:pt>
                <c:pt idx="241">
                  <c:v>0.28079019256640708</c:v>
                </c:pt>
                <c:pt idx="242">
                  <c:v>0.28750566910879138</c:v>
                </c:pt>
                <c:pt idx="243">
                  <c:v>0.29421156562388662</c:v>
                </c:pt>
                <c:pt idx="244">
                  <c:v>0.30090765866332797</c:v>
                </c:pt>
                <c:pt idx="245">
                  <c:v>0.30759372510541394</c:v>
                </c:pt>
                <c:pt idx="246">
                  <c:v>0.31426954216254138</c:v>
                </c:pt>
                <c:pt idx="247">
                  <c:v>0.32093488738862841</c:v>
                </c:pt>
                <c:pt idx="248">
                  <c:v>0.32758953868652696</c:v>
                </c:pt>
                <c:pt idx="249">
                  <c:v>0.33423327431542321</c:v>
                </c:pt>
                <c:pt idx="250">
                  <c:v>0.34086587289822651</c:v>
                </c:pt>
                <c:pt idx="251">
                  <c:v>0.34748711342894523</c:v>
                </c:pt>
                <c:pt idx="252">
                  <c:v>0.35409677528005196</c:v>
                </c:pt>
                <c:pt idx="253">
                  <c:v>0.360694638209834</c:v>
                </c:pt>
                <c:pt idx="254">
                  <c:v>0.36728048236973304</c:v>
                </c:pt>
                <c:pt idx="255">
                  <c:v>0.37385408831167</c:v>
                </c:pt>
                <c:pt idx="256">
                  <c:v>0.38041523699535779</c:v>
                </c:pt>
                <c:pt idx="257">
                  <c:v>0.3869637097955998</c:v>
                </c:pt>
                <c:pt idx="258">
                  <c:v>0.39349928850957483</c:v>
                </c:pt>
                <c:pt idx="259">
                  <c:v>0.40002175536410761</c:v>
                </c:pt>
                <c:pt idx="260">
                  <c:v>0.40653089302292561</c:v>
                </c:pt>
                <c:pt idx="261">
                  <c:v>0.4130264845939009</c:v>
                </c:pt>
                <c:pt idx="262">
                  <c:v>0.419508313636277</c:v>
                </c:pt>
                <c:pt idx="263">
                  <c:v>0.42597616416788092</c:v>
                </c:pt>
                <c:pt idx="264">
                  <c:v>0.4324298206723205</c:v>
                </c:pt>
                <c:pt idx="265">
                  <c:v>0.43886906810616494</c:v>
                </c:pt>
                <c:pt idx="266">
                  <c:v>0.44529369190611079</c:v>
                </c:pt>
                <c:pt idx="267">
                  <c:v>0.4517034779961312</c:v>
                </c:pt>
                <c:pt idx="268">
                  <c:v>0.45809821279460933</c:v>
                </c:pt>
                <c:pt idx="269">
                  <c:v>0.46447768322145516</c:v>
                </c:pt>
                <c:pt idx="270">
                  <c:v>0.47084167670520538</c:v>
                </c:pt>
                <c:pt idx="271">
                  <c:v>0.47718998119010658</c:v>
                </c:pt>
                <c:pt idx="272">
                  <c:v>0.48352238514318147</c:v>
                </c:pt>
                <c:pt idx="273">
                  <c:v>0.48983867756127714</c:v>
                </c:pt>
                <c:pt idx="274">
                  <c:v>0.49613864797809581</c:v>
                </c:pt>
                <c:pt idx="275">
                  <c:v>0.50242208647120823</c:v>
                </c:pt>
                <c:pt idx="276">
                  <c:v>0.50868878366904813</c:v>
                </c:pt>
                <c:pt idx="277">
                  <c:v>0.51493853075788898</c:v>
                </c:pt>
                <c:pt idx="278">
                  <c:v>0.5211711194888019</c:v>
                </c:pt>
                <c:pt idx="279">
                  <c:v>0.52738634218459435</c:v>
                </c:pt>
                <c:pt idx="280">
                  <c:v>0.5335839917467311</c:v>
                </c:pt>
                <c:pt idx="281">
                  <c:v>0.539763861662234</c:v>
                </c:pt>
                <c:pt idx="282">
                  <c:v>0.54592574601056387</c:v>
                </c:pt>
                <c:pt idx="283">
                  <c:v>0.55206943947048126</c:v>
                </c:pt>
                <c:pt idx="284">
                  <c:v>0.55819473732688929</c:v>
                </c:pt>
                <c:pt idx="285">
                  <c:v>0.56430143547765388</c:v>
                </c:pt>
                <c:pt idx="286">
                  <c:v>0.57038933044040507</c:v>
                </c:pt>
                <c:pt idx="287">
                  <c:v>0.57645821935931707</c:v>
                </c:pt>
                <c:pt idx="288">
                  <c:v>0.58250790001186825</c:v>
                </c:pt>
                <c:pt idx="289">
                  <c:v>0.5885381708155788</c:v>
                </c:pt>
                <c:pt idx="290">
                  <c:v>0.59454883083472754</c:v>
                </c:pt>
                <c:pt idx="291">
                  <c:v>0.60053967978704847</c:v>
                </c:pt>
                <c:pt idx="292">
                  <c:v>0.60651051805040301</c:v>
                </c:pt>
                <c:pt idx="293">
                  <c:v>0.61246114666943263</c:v>
                </c:pt>
                <c:pt idx="294">
                  <c:v>0.61839136736218792</c:v>
                </c:pt>
                <c:pt idx="295">
                  <c:v>0.6243009825267356</c:v>
                </c:pt>
                <c:pt idx="296">
                  <c:v>0.63018979524774243</c:v>
                </c:pt>
                <c:pt idx="297">
                  <c:v>0.63605760930303767</c:v>
                </c:pt>
                <c:pt idx="298">
                  <c:v>0.64190422917015033</c:v>
                </c:pt>
                <c:pt idx="299">
                  <c:v>0.6477294600328255</c:v>
                </c:pt>
                <c:pt idx="300">
                  <c:v>0.65353310778751394</c:v>
                </c:pt>
                <c:pt idx="301">
                  <c:v>0.65931497904984182</c:v>
                </c:pt>
                <c:pt idx="302">
                  <c:v>0.6650748811610534</c:v>
                </c:pt>
                <c:pt idx="303">
                  <c:v>0.67081262219443083</c:v>
                </c:pt>
                <c:pt idx="304">
                  <c:v>0.6765280109616898</c:v>
                </c:pt>
                <c:pt idx="305">
                  <c:v>0.68222085701934942</c:v>
                </c:pt>
                <c:pt idx="306">
                  <c:v>0.68789097067507865</c:v>
                </c:pt>
                <c:pt idx="307">
                  <c:v>0.69353816299401638</c:v>
                </c:pt>
                <c:pt idx="308">
                  <c:v>0.69916224580506825</c:v>
                </c:pt>
                <c:pt idx="309">
                  <c:v>0.70476303170717502</c:v>
                </c:pt>
                <c:pt idx="310">
                  <c:v>0.71034033407555863</c:v>
                </c:pt>
                <c:pt idx="311">
                  <c:v>0.71589396706793962</c:v>
                </c:pt>
                <c:pt idx="312">
                  <c:v>0.7214237456307302</c:v>
                </c:pt>
                <c:pt idx="313">
                  <c:v>0.72692948550519976</c:v>
                </c:pt>
                <c:pt idx="314">
                  <c:v>0.73241100323361552</c:v>
                </c:pt>
                <c:pt idx="315">
                  <c:v>0.73786811616535519</c:v>
                </c:pt>
                <c:pt idx="316">
                  <c:v>0.74330064246299266</c:v>
                </c:pt>
                <c:pt idx="317">
                  <c:v>0.74870840110835757</c:v>
                </c:pt>
                <c:pt idx="318">
                  <c:v>0.7540912119085672</c:v>
                </c:pt>
                <c:pt idx="319">
                  <c:v>0.75944889550202999</c:v>
                </c:pt>
                <c:pt idx="320">
                  <c:v>0.76478127336442259</c:v>
                </c:pt>
                <c:pt idx="321">
                  <c:v>0.77008816781463818</c:v>
                </c:pt>
                <c:pt idx="322">
                  <c:v>0.77536940202070792</c:v>
                </c:pt>
                <c:pt idx="323">
                  <c:v>0.78062480000569168</c:v>
                </c:pt>
                <c:pt idx="324">
                  <c:v>0.78585418665354312</c:v>
                </c:pt>
                <c:pt idx="325">
                  <c:v>0.79105738771494405</c:v>
                </c:pt>
                <c:pt idx="326">
                  <c:v>0.79623422981311109</c:v>
                </c:pt>
                <c:pt idx="327">
                  <c:v>0.80138454044957219</c:v>
                </c:pt>
                <c:pt idx="328">
                  <c:v>0.80650814800991533</c:v>
                </c:pt>
                <c:pt idx="329">
                  <c:v>0.81160488176950574</c:v>
                </c:pt>
                <c:pt idx="330">
                  <c:v>0.81667457189917603</c:v>
                </c:pt>
                <c:pt idx="331">
                  <c:v>0.82171704947088386</c:v>
                </c:pt>
                <c:pt idx="332">
                  <c:v>0.82673214646334137</c:v>
                </c:pt>
                <c:pt idx="333">
                  <c:v>0.83171969576761418</c:v>
                </c:pt>
                <c:pt idx="334">
                  <c:v>0.83667953119268934</c:v>
                </c:pt>
                <c:pt idx="335">
                  <c:v>0.84161148747101233</c:v>
                </c:pt>
                <c:pt idx="336">
                  <c:v>0.84651540026399541</c:v>
                </c:pt>
                <c:pt idx="337">
                  <c:v>0.85139110616749225</c:v>
                </c:pt>
                <c:pt idx="338">
                  <c:v>0.85623844271724325</c:v>
                </c:pt>
                <c:pt idx="339">
                  <c:v>0.86105724839428965</c:v>
                </c:pt>
                <c:pt idx="340">
                  <c:v>0.86584736263035422</c:v>
                </c:pt>
                <c:pt idx="341">
                  <c:v>0.87060862581319276</c:v>
                </c:pt>
                <c:pt idx="342">
                  <c:v>0.87534087929191218</c:v>
                </c:pt>
                <c:pt idx="343">
                  <c:v>0.88004396538225627</c:v>
                </c:pt>
                <c:pt idx="344">
                  <c:v>0.8847177273718615</c:v>
                </c:pt>
                <c:pt idx="345">
                  <c:v>0.88936200952547684</c:v>
                </c:pt>
                <c:pt idx="346">
                  <c:v>0.89397665709015506</c:v>
                </c:pt>
                <c:pt idx="347">
                  <c:v>0.89856151630040759</c:v>
                </c:pt>
                <c:pt idx="348">
                  <c:v>0.90311643438332911</c:v>
                </c:pt>
                <c:pt idx="349">
                  <c:v>0.90764125956368802</c:v>
                </c:pt>
                <c:pt idx="350">
                  <c:v>0.91213584106898371</c:v>
                </c:pt>
                <c:pt idx="351">
                  <c:v>0.91660002913447025</c:v>
                </c:pt>
                <c:pt idx="352">
                  <c:v>0.92103367500814692</c:v>
                </c:pt>
                <c:pt idx="353">
                  <c:v>0.92543663095571471</c:v>
                </c:pt>
                <c:pt idx="354">
                  <c:v>0.92980875026549936</c:v>
                </c:pt>
                <c:pt idx="355">
                  <c:v>0.93414988725333925</c:v>
                </c:pt>
                <c:pt idx="356">
                  <c:v>0.93845989726744072</c:v>
                </c:pt>
                <c:pt idx="357">
                  <c:v>0.9427386366931968</c:v>
                </c:pt>
                <c:pt idx="358">
                  <c:v>0.9469859629579741</c:v>
                </c:pt>
                <c:pt idx="359">
                  <c:v>0.9512017345358621</c:v>
                </c:pt>
                <c:pt idx="360">
                  <c:v>0.95538581095239017</c:v>
                </c:pt>
                <c:pt idx="361">
                  <c:v>0.95953805278920734</c:v>
                </c:pt>
                <c:pt idx="362">
                  <c:v>0.96365832168872823</c:v>
                </c:pt>
                <c:pt idx="363">
                  <c:v>0.96774648035874367</c:v>
                </c:pt>
                <c:pt idx="364">
                  <c:v>0.97180239257699508</c:v>
                </c:pt>
                <c:pt idx="365">
                  <c:v>0.97582592319571337</c:v>
                </c:pt>
                <c:pt idx="366">
                  <c:v>0.97981693814612292</c:v>
                </c:pt>
                <c:pt idx="367">
                  <c:v>0.98377530444290773</c:v>
                </c:pt>
                <c:pt idx="368">
                  <c:v>0.98770089018864426</c:v>
                </c:pt>
                <c:pt idx="369">
                  <c:v>0.99159356457819459</c:v>
                </c:pt>
                <c:pt idx="370">
                  <c:v>0.99545319790306663</c:v>
                </c:pt>
                <c:pt idx="371">
                  <c:v>0.99927966155573511</c:v>
                </c:pt>
                <c:pt idx="372">
                  <c:v>1.0030728280339278</c:v>
                </c:pt>
                <c:pt idx="373">
                  <c:v>1.0068325709448722</c:v>
                </c:pt>
                <c:pt idx="374">
                  <c:v>1.01055876500951</c:v>
                </c:pt>
                <c:pt idx="375">
                  <c:v>1.0142512860666693</c:v>
                </c:pt>
                <c:pt idx="376">
                  <c:v>1.0179100110772017</c:v>
                </c:pt>
                <c:pt idx="377">
                  <c:v>1.0215348181280843</c:v>
                </c:pt>
                <c:pt idx="378">
                  <c:v>1.025125586436479</c:v>
                </c:pt>
                <c:pt idx="379">
                  <c:v>1.0286821963537602</c:v>
                </c:pt>
                <c:pt idx="380">
                  <c:v>1.0322045293694988</c:v>
                </c:pt>
                <c:pt idx="381">
                  <c:v>1.0356924681154132</c:v>
                </c:pt>
                <c:pt idx="382">
                  <c:v>1.039145896369279</c:v>
                </c:pt>
                <c:pt idx="383">
                  <c:v>1.0425646990588016</c:v>
                </c:pt>
                <c:pt idx="384">
                  <c:v>1.0459487622654524</c:v>
                </c:pt>
                <c:pt idx="385">
                  <c:v>1.0492979732282617</c:v>
                </c:pt>
                <c:pt idx="386">
                  <c:v>1.0526122203475781</c:v>
                </c:pt>
                <c:pt idx="387">
                  <c:v>1.055891393188787</c:v>
                </c:pt>
                <c:pt idx="388">
                  <c:v>1.0591353824859897</c:v>
                </c:pt>
                <c:pt idx="389">
                  <c:v>1.0623440801456447</c:v>
                </c:pt>
                <c:pt idx="390">
                  <c:v>1.0655173792501691</c:v>
                </c:pt>
                <c:pt idx="391">
                  <c:v>1.068655174061502</c:v>
                </c:pt>
                <c:pt idx="392">
                  <c:v>1.0717573600246271</c:v>
                </c:pt>
                <c:pt idx="393">
                  <c:v>1.0748238337710565</c:v>
                </c:pt>
                <c:pt idx="394">
                  <c:v>1.0778544931222758</c:v>
                </c:pt>
                <c:pt idx="395">
                  <c:v>1.0808492370931488</c:v>
                </c:pt>
                <c:pt idx="396">
                  <c:v>1.0838079658952813</c:v>
                </c:pt>
                <c:pt idx="397">
                  <c:v>1.0867305809403469</c:v>
                </c:pt>
                <c:pt idx="398">
                  <c:v>1.0896169848433728</c:v>
                </c:pt>
                <c:pt idx="399">
                  <c:v>1.0924670814259834</c:v>
                </c:pt>
                <c:pt idx="400">
                  <c:v>1.0952807757196061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861-4247-9DEE-6E8145783F27}"/>
            </c:ext>
          </c:extLst>
        </c:ser>
        <c:ser>
          <c:idx val="8"/>
          <c:order val="8"/>
          <c:tx>
            <c:strRef>
              <c:f>Calculation2!$AA$5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Calculation2!$AA$6:$AA$406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1.2775839098444217</c:v>
                </c:pt>
                <c:pt idx="156">
                  <c:v>2.839517319670307</c:v>
                </c:pt>
                <c:pt idx="157">
                  <c:v>4.3881044335617378</c:v>
                </c:pt>
                <c:pt idx="158">
                  <c:v>5.9160665842047084</c:v>
                </c:pt>
                <c:pt idx="159">
                  <c:v>7.4162220457129866</c:v>
                </c:pt>
                <c:pt idx="160">
                  <c:v>8.8815197891675624</c:v>
                </c:pt>
                <c:pt idx="161">
                  <c:v>10.305072623854478</c:v>
                </c:pt>
                <c:pt idx="162">
                  <c:v>11.680189568430359</c:v>
                </c:pt>
                <c:pt idx="163">
                  <c:v>13.000407299865051</c:v>
                </c:pt>
                <c:pt idx="164">
                  <c:v>14.25952053234481</c:v>
                </c:pt>
                <c:pt idx="165">
                  <c:v>15.451611183349319</c:v>
                </c:pt>
                <c:pt idx="166">
                  <c:v>16.571076189816154</c:v>
                </c:pt>
                <c:pt idx="167">
                  <c:v>17.612653843651092</c:v>
                </c:pt>
                <c:pt idx="168">
                  <c:v>18.571448522802299</c:v>
                </c:pt>
                <c:pt idx="169">
                  <c:v>19.442953701657228</c:v>
                </c:pt>
                <c:pt idx="170">
                  <c:v>20.223073132609009</c:v>
                </c:pt>
                <c:pt idx="171">
                  <c:v>20.90814009923454</c:v>
                </c:pt>
                <c:pt idx="172">
                  <c:v>21.494934650590697</c:v>
                </c:pt>
                <c:pt idx="173">
                  <c:v>21.980698735623918</c:v>
                </c:pt>
                <c:pt idx="174">
                  <c:v>22.3631491665585</c:v>
                </c:pt>
                <c:pt idx="175">
                  <c:v>22.640488350333065</c:v>
                </c:pt>
                <c:pt idx="176">
                  <c:v>22.811412737645323</c:v>
                </c:pt>
                <c:pt idx="177">
                  <c:v>22.875118949892983</c:v>
                </c:pt>
                <c:pt idx="178">
                  <c:v>22.831307555212874</c:v>
                </c:pt>
                <c:pt idx="179">
                  <c:v>22.680184475870252</c:v>
                </c:pt>
                <c:pt idx="180">
                  <c:v>22.422460020383213</c:v>
                </c:pt>
                <c:pt idx="181">
                  <c:v>22.059345544931425</c:v>
                </c:pt>
                <c:pt idx="182">
                  <c:v>21.592547759741272</c:v>
                </c:pt>
                <c:pt idx="183">
                  <c:v>21.024260707208455</c:v>
                </c:pt>
                <c:pt idx="184">
                  <c:v>20.357155449462542</c:v>
                </c:pt>
                <c:pt idx="185">
                  <c:v>19.594367513843906</c:v>
                </c:pt>
                <c:pt idx="186">
                  <c:v>18.739482155301857</c:v>
                </c:pt>
                <c:pt idx="187">
                  <c:v>17.796517504983573</c:v>
                </c:pt>
                <c:pt idx="188">
                  <c:v>16.76990568421887</c:v>
                </c:pt>
                <c:pt idx="189">
                  <c:v>15.664471972668757</c:v>
                </c:pt>
                <c:pt idx="190">
                  <c:v>14.485412128551747</c:v>
                </c:pt>
                <c:pt idx="191">
                  <c:v>13.238267967547213</c:v>
                </c:pt>
                <c:pt idx="192">
                  <c:v>11.928901315159923</c:v>
                </c:pt>
                <c:pt idx="193">
                  <c:v>10.563466454974765</c:v>
                </c:pt>
                <c:pt idx="194">
                  <c:v>9.148381202300353</c:v>
                </c:pt>
                <c:pt idx="195">
                  <c:v>7.6902967391611163</c:v>
                </c:pt>
                <c:pt idx="196">
                  <c:v>6.1960663524194617</c:v>
                </c:pt>
                <c:pt idx="197">
                  <c:v>4.6727132219649983</c:v>
                </c:pt>
                <c:pt idx="198">
                  <c:v>3.127397410372748</c:v>
                </c:pt>
                <c:pt idx="199">
                  <c:v>1.5673822091855456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861-4247-9DEE-6E8145783F27}"/>
            </c:ext>
          </c:extLst>
        </c:ser>
        <c:ser>
          <c:idx val="9"/>
          <c:order val="9"/>
          <c:tx>
            <c:strRef>
              <c:f>Calculation2!$AB$5</c:f>
              <c:strCache>
                <c:ptCount val="1"/>
                <c:pt idx="0">
                  <c:v>RB(Ex5)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Calculation2!$R$6:$R$406</c:f>
              <c:numCache>
                <c:formatCode>0.000</c:formatCode>
                <c:ptCount val="401"/>
                <c:pt idx="0">
                  <c:v>-1</c:v>
                </c:pt>
                <c:pt idx="1">
                  <c:v>-0.995</c:v>
                </c:pt>
                <c:pt idx="2">
                  <c:v>-0.99</c:v>
                </c:pt>
                <c:pt idx="3">
                  <c:v>-0.98499999999999999</c:v>
                </c:pt>
                <c:pt idx="4">
                  <c:v>-0.98</c:v>
                </c:pt>
                <c:pt idx="5">
                  <c:v>-0.97499999999999998</c:v>
                </c:pt>
                <c:pt idx="6">
                  <c:v>-0.97</c:v>
                </c:pt>
                <c:pt idx="7">
                  <c:v>-0.96499999999999997</c:v>
                </c:pt>
                <c:pt idx="8">
                  <c:v>-0.96</c:v>
                </c:pt>
                <c:pt idx="9">
                  <c:v>-0.95499999999999996</c:v>
                </c:pt>
                <c:pt idx="10">
                  <c:v>-0.95</c:v>
                </c:pt>
                <c:pt idx="11">
                  <c:v>-0.94499999999999995</c:v>
                </c:pt>
                <c:pt idx="12">
                  <c:v>-0.94</c:v>
                </c:pt>
                <c:pt idx="13">
                  <c:v>-0.93499999999999994</c:v>
                </c:pt>
                <c:pt idx="14">
                  <c:v>-0.92999999999999994</c:v>
                </c:pt>
                <c:pt idx="15">
                  <c:v>-0.92499999999999993</c:v>
                </c:pt>
                <c:pt idx="16">
                  <c:v>-0.91999999999999993</c:v>
                </c:pt>
                <c:pt idx="17">
                  <c:v>-0.91499999999999992</c:v>
                </c:pt>
                <c:pt idx="18">
                  <c:v>-0.90999999999999992</c:v>
                </c:pt>
                <c:pt idx="19">
                  <c:v>-0.90499999999999992</c:v>
                </c:pt>
                <c:pt idx="20">
                  <c:v>-0.89999999999999991</c:v>
                </c:pt>
                <c:pt idx="21">
                  <c:v>-0.89499999999999991</c:v>
                </c:pt>
                <c:pt idx="22">
                  <c:v>-0.8899999999999999</c:v>
                </c:pt>
                <c:pt idx="23">
                  <c:v>-0.8849999999999999</c:v>
                </c:pt>
                <c:pt idx="24">
                  <c:v>-0.87999999999999989</c:v>
                </c:pt>
                <c:pt idx="25">
                  <c:v>-0.87499999999999989</c:v>
                </c:pt>
                <c:pt idx="26">
                  <c:v>-0.86999999999999988</c:v>
                </c:pt>
                <c:pt idx="27">
                  <c:v>-0.86499999999999988</c:v>
                </c:pt>
                <c:pt idx="28">
                  <c:v>-0.85999999999999988</c:v>
                </c:pt>
                <c:pt idx="29">
                  <c:v>-0.85499999999999987</c:v>
                </c:pt>
                <c:pt idx="30">
                  <c:v>-0.84999999999999987</c:v>
                </c:pt>
                <c:pt idx="31">
                  <c:v>-0.84499999999999986</c:v>
                </c:pt>
                <c:pt idx="32">
                  <c:v>-0.83999999999999986</c:v>
                </c:pt>
                <c:pt idx="33">
                  <c:v>-0.83499999999999985</c:v>
                </c:pt>
                <c:pt idx="34">
                  <c:v>-0.82999999999999985</c:v>
                </c:pt>
                <c:pt idx="35">
                  <c:v>-0.82499999999999984</c:v>
                </c:pt>
                <c:pt idx="36">
                  <c:v>-0.81999999999999984</c:v>
                </c:pt>
                <c:pt idx="37">
                  <c:v>-0.81499999999999984</c:v>
                </c:pt>
                <c:pt idx="38">
                  <c:v>-0.80999999999999983</c:v>
                </c:pt>
                <c:pt idx="39">
                  <c:v>-0.80499999999999983</c:v>
                </c:pt>
                <c:pt idx="40">
                  <c:v>-0.79999999999999982</c:v>
                </c:pt>
                <c:pt idx="41">
                  <c:v>-0.79499999999999982</c:v>
                </c:pt>
                <c:pt idx="42">
                  <c:v>-0.78999999999999981</c:v>
                </c:pt>
                <c:pt idx="43">
                  <c:v>-0.78499999999999981</c:v>
                </c:pt>
                <c:pt idx="44">
                  <c:v>-0.7799999999999998</c:v>
                </c:pt>
                <c:pt idx="45">
                  <c:v>-0.7749999999999998</c:v>
                </c:pt>
                <c:pt idx="46">
                  <c:v>-0.7699999999999998</c:v>
                </c:pt>
                <c:pt idx="47">
                  <c:v>-0.76499999999999979</c:v>
                </c:pt>
                <c:pt idx="48">
                  <c:v>-0.75999999999999979</c:v>
                </c:pt>
                <c:pt idx="49">
                  <c:v>-0.75499999999999978</c:v>
                </c:pt>
                <c:pt idx="50">
                  <c:v>-0.74999999999999978</c:v>
                </c:pt>
                <c:pt idx="51">
                  <c:v>-0.74499999999999977</c:v>
                </c:pt>
                <c:pt idx="52">
                  <c:v>-0.73999999999999977</c:v>
                </c:pt>
                <c:pt idx="53">
                  <c:v>-0.73499999999999976</c:v>
                </c:pt>
                <c:pt idx="54">
                  <c:v>-0.72999999999999976</c:v>
                </c:pt>
                <c:pt idx="55">
                  <c:v>-0.72499999999999976</c:v>
                </c:pt>
                <c:pt idx="56">
                  <c:v>-0.71999999999999975</c:v>
                </c:pt>
                <c:pt idx="57">
                  <c:v>-0.71499999999999975</c:v>
                </c:pt>
                <c:pt idx="58">
                  <c:v>-0.70999999999999974</c:v>
                </c:pt>
                <c:pt idx="59">
                  <c:v>-0.70499999999999974</c:v>
                </c:pt>
                <c:pt idx="60">
                  <c:v>-0.69999999999999973</c:v>
                </c:pt>
                <c:pt idx="61">
                  <c:v>-0.69499999999999973</c:v>
                </c:pt>
                <c:pt idx="62">
                  <c:v>-0.68999999999999972</c:v>
                </c:pt>
                <c:pt idx="63">
                  <c:v>-0.68499999999999972</c:v>
                </c:pt>
                <c:pt idx="64">
                  <c:v>-0.67999999999999972</c:v>
                </c:pt>
                <c:pt idx="65">
                  <c:v>-0.67499999999999971</c:v>
                </c:pt>
                <c:pt idx="66">
                  <c:v>-0.66999999999999971</c:v>
                </c:pt>
                <c:pt idx="67">
                  <c:v>-0.6649999999999997</c:v>
                </c:pt>
                <c:pt idx="68">
                  <c:v>-0.6599999999999997</c:v>
                </c:pt>
                <c:pt idx="69">
                  <c:v>-0.65499999999999969</c:v>
                </c:pt>
                <c:pt idx="70">
                  <c:v>-0.64999999999999969</c:v>
                </c:pt>
                <c:pt idx="71">
                  <c:v>-0.64499999999999968</c:v>
                </c:pt>
                <c:pt idx="72">
                  <c:v>-0.63999999999999968</c:v>
                </c:pt>
                <c:pt idx="73">
                  <c:v>-0.63499999999999968</c:v>
                </c:pt>
                <c:pt idx="74">
                  <c:v>-0.62999999999999967</c:v>
                </c:pt>
                <c:pt idx="75">
                  <c:v>-0.62499999999999967</c:v>
                </c:pt>
                <c:pt idx="76">
                  <c:v>-0.61999999999999966</c:v>
                </c:pt>
                <c:pt idx="77">
                  <c:v>-0.61499999999999966</c:v>
                </c:pt>
                <c:pt idx="78">
                  <c:v>-0.60999999999999965</c:v>
                </c:pt>
                <c:pt idx="79">
                  <c:v>-0.60499999999999965</c:v>
                </c:pt>
                <c:pt idx="80">
                  <c:v>-0.59999999999999964</c:v>
                </c:pt>
                <c:pt idx="81">
                  <c:v>-0.59499999999999964</c:v>
                </c:pt>
                <c:pt idx="82">
                  <c:v>-0.58999999999999964</c:v>
                </c:pt>
                <c:pt idx="83">
                  <c:v>-0.58499999999999963</c:v>
                </c:pt>
                <c:pt idx="84">
                  <c:v>-0.57999999999999963</c:v>
                </c:pt>
                <c:pt idx="85">
                  <c:v>-0.57499999999999962</c:v>
                </c:pt>
                <c:pt idx="86">
                  <c:v>-0.56999999999999962</c:v>
                </c:pt>
                <c:pt idx="87">
                  <c:v>-0.56499999999999961</c:v>
                </c:pt>
                <c:pt idx="88">
                  <c:v>-0.55999999999999961</c:v>
                </c:pt>
                <c:pt idx="89">
                  <c:v>-0.5549999999999996</c:v>
                </c:pt>
                <c:pt idx="90">
                  <c:v>-0.5499999999999996</c:v>
                </c:pt>
                <c:pt idx="91">
                  <c:v>-0.5449999999999996</c:v>
                </c:pt>
                <c:pt idx="92">
                  <c:v>-0.53999999999999959</c:v>
                </c:pt>
                <c:pt idx="93">
                  <c:v>-0.53499999999999959</c:v>
                </c:pt>
                <c:pt idx="94">
                  <c:v>-0.52999999999999958</c:v>
                </c:pt>
                <c:pt idx="95">
                  <c:v>-0.52499999999999958</c:v>
                </c:pt>
                <c:pt idx="96">
                  <c:v>-0.51999999999999957</c:v>
                </c:pt>
                <c:pt idx="97">
                  <c:v>-0.51499999999999957</c:v>
                </c:pt>
                <c:pt idx="98">
                  <c:v>-0.50999999999999956</c:v>
                </c:pt>
                <c:pt idx="99">
                  <c:v>-0.50499999999999956</c:v>
                </c:pt>
                <c:pt idx="100">
                  <c:v>-0.49999999999999956</c:v>
                </c:pt>
                <c:pt idx="101">
                  <c:v>-0.49499999999999955</c:v>
                </c:pt>
                <c:pt idx="102">
                  <c:v>-0.48999999999999955</c:v>
                </c:pt>
                <c:pt idx="103">
                  <c:v>-0.48499999999999954</c:v>
                </c:pt>
                <c:pt idx="104">
                  <c:v>-0.47999999999999954</c:v>
                </c:pt>
                <c:pt idx="105">
                  <c:v>-0.47499999999999953</c:v>
                </c:pt>
                <c:pt idx="106">
                  <c:v>-0.46999999999999953</c:v>
                </c:pt>
                <c:pt idx="107">
                  <c:v>-0.46499999999999952</c:v>
                </c:pt>
                <c:pt idx="108">
                  <c:v>-0.45999999999999952</c:v>
                </c:pt>
                <c:pt idx="109">
                  <c:v>-0.45499999999999952</c:v>
                </c:pt>
                <c:pt idx="110">
                  <c:v>-0.44999999999999951</c:v>
                </c:pt>
                <c:pt idx="111">
                  <c:v>-0.44499999999999951</c:v>
                </c:pt>
                <c:pt idx="112">
                  <c:v>-0.4399999999999995</c:v>
                </c:pt>
                <c:pt idx="113">
                  <c:v>-0.4349999999999995</c:v>
                </c:pt>
                <c:pt idx="114">
                  <c:v>-0.42999999999999949</c:v>
                </c:pt>
                <c:pt idx="115">
                  <c:v>-0.42499999999999949</c:v>
                </c:pt>
                <c:pt idx="116">
                  <c:v>-0.41999999999999948</c:v>
                </c:pt>
                <c:pt idx="117">
                  <c:v>-0.41499999999999948</c:v>
                </c:pt>
                <c:pt idx="118">
                  <c:v>-0.40999999999999948</c:v>
                </c:pt>
                <c:pt idx="119">
                  <c:v>-0.40499999999999947</c:v>
                </c:pt>
                <c:pt idx="120">
                  <c:v>-0.39999999999999947</c:v>
                </c:pt>
                <c:pt idx="121">
                  <c:v>-0.39499999999999946</c:v>
                </c:pt>
                <c:pt idx="122">
                  <c:v>-0.38999999999999946</c:v>
                </c:pt>
                <c:pt idx="123">
                  <c:v>-0.38499999999999945</c:v>
                </c:pt>
                <c:pt idx="124">
                  <c:v>-0.37999999999999945</c:v>
                </c:pt>
                <c:pt idx="125">
                  <c:v>-0.37499999999999944</c:v>
                </c:pt>
                <c:pt idx="126">
                  <c:v>-0.36999999999999944</c:v>
                </c:pt>
                <c:pt idx="127">
                  <c:v>-0.36499999999999944</c:v>
                </c:pt>
                <c:pt idx="128">
                  <c:v>-0.35999999999999943</c:v>
                </c:pt>
                <c:pt idx="129">
                  <c:v>-0.35499999999999943</c:v>
                </c:pt>
                <c:pt idx="130">
                  <c:v>-0.34999999999999942</c:v>
                </c:pt>
                <c:pt idx="131">
                  <c:v>-0.34499999999999942</c:v>
                </c:pt>
                <c:pt idx="132">
                  <c:v>-0.33999999999999941</c:v>
                </c:pt>
                <c:pt idx="133">
                  <c:v>-0.33499999999999941</c:v>
                </c:pt>
                <c:pt idx="134">
                  <c:v>-0.3299999999999994</c:v>
                </c:pt>
                <c:pt idx="135">
                  <c:v>-0.3249999999999994</c:v>
                </c:pt>
                <c:pt idx="136">
                  <c:v>-0.3199999999999994</c:v>
                </c:pt>
                <c:pt idx="137">
                  <c:v>-0.31499999999999939</c:v>
                </c:pt>
                <c:pt idx="138">
                  <c:v>-0.30999999999999939</c:v>
                </c:pt>
                <c:pt idx="139">
                  <c:v>-0.30499999999999938</c:v>
                </c:pt>
                <c:pt idx="140">
                  <c:v>-0.29999999999999938</c:v>
                </c:pt>
                <c:pt idx="141">
                  <c:v>-0.29499999999999937</c:v>
                </c:pt>
                <c:pt idx="142">
                  <c:v>-0.28999999999999937</c:v>
                </c:pt>
                <c:pt idx="143">
                  <c:v>-0.28499999999999936</c:v>
                </c:pt>
                <c:pt idx="144">
                  <c:v>-0.27999999999999936</c:v>
                </c:pt>
                <c:pt idx="145">
                  <c:v>-0.27499999999999936</c:v>
                </c:pt>
                <c:pt idx="146">
                  <c:v>-0.26999999999999935</c:v>
                </c:pt>
                <c:pt idx="147">
                  <c:v>-0.26499999999999935</c:v>
                </c:pt>
                <c:pt idx="148">
                  <c:v>-0.25999999999999934</c:v>
                </c:pt>
                <c:pt idx="149">
                  <c:v>-0.25499999999999934</c:v>
                </c:pt>
                <c:pt idx="150">
                  <c:v>-0.24999999999999933</c:v>
                </c:pt>
                <c:pt idx="151">
                  <c:v>-0.24499999999999933</c:v>
                </c:pt>
                <c:pt idx="152">
                  <c:v>-0.23999999999999932</c:v>
                </c:pt>
                <c:pt idx="153">
                  <c:v>-0.23499999999999932</c:v>
                </c:pt>
                <c:pt idx="154">
                  <c:v>-0.22999999999999932</c:v>
                </c:pt>
                <c:pt idx="155">
                  <c:v>-0.22499999999999931</c:v>
                </c:pt>
                <c:pt idx="156">
                  <c:v>-0.21999999999999931</c:v>
                </c:pt>
                <c:pt idx="157">
                  <c:v>-0.2149999999999993</c:v>
                </c:pt>
                <c:pt idx="158">
                  <c:v>-0.2099999999999993</c:v>
                </c:pt>
                <c:pt idx="159">
                  <c:v>-0.20499999999999929</c:v>
                </c:pt>
                <c:pt idx="160">
                  <c:v>-0.19999999999999929</c:v>
                </c:pt>
                <c:pt idx="161">
                  <c:v>-0.19499999999999929</c:v>
                </c:pt>
                <c:pt idx="162">
                  <c:v>-0.18999999999999928</c:v>
                </c:pt>
                <c:pt idx="163">
                  <c:v>-0.18499999999999928</c:v>
                </c:pt>
                <c:pt idx="164">
                  <c:v>-0.17999999999999927</c:v>
                </c:pt>
                <c:pt idx="165">
                  <c:v>-0.17499999999999927</c:v>
                </c:pt>
                <c:pt idx="166">
                  <c:v>-0.16999999999999926</c:v>
                </c:pt>
                <c:pt idx="167">
                  <c:v>-0.16499999999999926</c:v>
                </c:pt>
                <c:pt idx="168">
                  <c:v>-0.15999999999999925</c:v>
                </c:pt>
                <c:pt idx="169">
                  <c:v>-0.15499999999999925</c:v>
                </c:pt>
                <c:pt idx="170">
                  <c:v>-0.14999999999999925</c:v>
                </c:pt>
                <c:pt idx="171">
                  <c:v>-0.14499999999999924</c:v>
                </c:pt>
                <c:pt idx="172">
                  <c:v>-0.13999999999999924</c:v>
                </c:pt>
                <c:pt idx="173">
                  <c:v>-0.13499999999999923</c:v>
                </c:pt>
                <c:pt idx="174">
                  <c:v>-0.12999999999999923</c:v>
                </c:pt>
                <c:pt idx="175">
                  <c:v>-0.12499999999999922</c:v>
                </c:pt>
                <c:pt idx="176">
                  <c:v>-0.11999999999999922</c:v>
                </c:pt>
                <c:pt idx="177">
                  <c:v>-0.11499999999999921</c:v>
                </c:pt>
                <c:pt idx="178">
                  <c:v>-0.10999999999999921</c:v>
                </c:pt>
                <c:pt idx="179">
                  <c:v>-0.10499999999999921</c:v>
                </c:pt>
                <c:pt idx="180">
                  <c:v>-9.9999999999999201E-2</c:v>
                </c:pt>
                <c:pt idx="181">
                  <c:v>-9.4999999999999196E-2</c:v>
                </c:pt>
                <c:pt idx="182">
                  <c:v>-8.9999999999999192E-2</c:v>
                </c:pt>
                <c:pt idx="183">
                  <c:v>-8.4999999999999187E-2</c:v>
                </c:pt>
                <c:pt idx="184">
                  <c:v>-7.9999999999999183E-2</c:v>
                </c:pt>
                <c:pt idx="185">
                  <c:v>-7.4999999999999178E-2</c:v>
                </c:pt>
                <c:pt idx="186">
                  <c:v>-6.9999999999999174E-2</c:v>
                </c:pt>
                <c:pt idx="187">
                  <c:v>-6.499999999999917E-2</c:v>
                </c:pt>
                <c:pt idx="188">
                  <c:v>-5.9999999999999172E-2</c:v>
                </c:pt>
                <c:pt idx="189">
                  <c:v>-5.4999999999999175E-2</c:v>
                </c:pt>
                <c:pt idx="190">
                  <c:v>-4.9999999999999177E-2</c:v>
                </c:pt>
                <c:pt idx="191">
                  <c:v>-4.499999999999918E-2</c:v>
                </c:pt>
                <c:pt idx="192">
                  <c:v>-3.9999999999999182E-2</c:v>
                </c:pt>
                <c:pt idx="193">
                  <c:v>-3.4999999999999185E-2</c:v>
                </c:pt>
                <c:pt idx="194">
                  <c:v>-2.9999999999999184E-2</c:v>
                </c:pt>
                <c:pt idx="195">
                  <c:v>-2.4999999999999183E-2</c:v>
                </c:pt>
                <c:pt idx="196">
                  <c:v>-1.9999999999999182E-2</c:v>
                </c:pt>
                <c:pt idx="197">
                  <c:v>-1.4999999999999181E-2</c:v>
                </c:pt>
                <c:pt idx="198">
                  <c:v>-9.9999999999991797E-3</c:v>
                </c:pt>
                <c:pt idx="199">
                  <c:v>-4.9999999999991796E-3</c:v>
                </c:pt>
                <c:pt idx="200">
                  <c:v>8.2052420413702976E-16</c:v>
                </c:pt>
                <c:pt idx="201">
                  <c:v>5.0000000000008206E-3</c:v>
                </c:pt>
                <c:pt idx="202">
                  <c:v>1.0000000000000821E-2</c:v>
                </c:pt>
                <c:pt idx="203">
                  <c:v>1.5000000000000822E-2</c:v>
                </c:pt>
                <c:pt idx="204">
                  <c:v>2.0000000000000823E-2</c:v>
                </c:pt>
                <c:pt idx="205">
                  <c:v>2.5000000000000824E-2</c:v>
                </c:pt>
                <c:pt idx="206">
                  <c:v>3.0000000000000825E-2</c:v>
                </c:pt>
                <c:pt idx="207">
                  <c:v>3.5000000000000822E-2</c:v>
                </c:pt>
                <c:pt idx="208">
                  <c:v>4.000000000000082E-2</c:v>
                </c:pt>
                <c:pt idx="209">
                  <c:v>4.5000000000000817E-2</c:v>
                </c:pt>
                <c:pt idx="210">
                  <c:v>5.0000000000000815E-2</c:v>
                </c:pt>
                <c:pt idx="211">
                  <c:v>5.5000000000000812E-2</c:v>
                </c:pt>
                <c:pt idx="212">
                  <c:v>6.000000000000081E-2</c:v>
                </c:pt>
                <c:pt idx="213">
                  <c:v>6.5000000000000807E-2</c:v>
                </c:pt>
                <c:pt idx="214">
                  <c:v>7.0000000000000812E-2</c:v>
                </c:pt>
                <c:pt idx="215">
                  <c:v>7.5000000000000816E-2</c:v>
                </c:pt>
                <c:pt idx="216">
                  <c:v>8.000000000000082E-2</c:v>
                </c:pt>
                <c:pt idx="217">
                  <c:v>8.5000000000000825E-2</c:v>
                </c:pt>
                <c:pt idx="218">
                  <c:v>9.0000000000000829E-2</c:v>
                </c:pt>
                <c:pt idx="219">
                  <c:v>9.5000000000000834E-2</c:v>
                </c:pt>
                <c:pt idx="220">
                  <c:v>0.10000000000000084</c:v>
                </c:pt>
                <c:pt idx="221">
                  <c:v>0.10500000000000084</c:v>
                </c:pt>
                <c:pt idx="222">
                  <c:v>0.11000000000000085</c:v>
                </c:pt>
                <c:pt idx="223">
                  <c:v>0.11500000000000085</c:v>
                </c:pt>
                <c:pt idx="224">
                  <c:v>0.12000000000000086</c:v>
                </c:pt>
                <c:pt idx="225">
                  <c:v>0.12500000000000086</c:v>
                </c:pt>
                <c:pt idx="226">
                  <c:v>0.13000000000000086</c:v>
                </c:pt>
                <c:pt idx="227">
                  <c:v>0.13500000000000087</c:v>
                </c:pt>
                <c:pt idx="228">
                  <c:v>0.14000000000000087</c:v>
                </c:pt>
                <c:pt idx="229">
                  <c:v>0.14500000000000088</c:v>
                </c:pt>
                <c:pt idx="230">
                  <c:v>0.15000000000000088</c:v>
                </c:pt>
                <c:pt idx="231">
                  <c:v>0.15500000000000089</c:v>
                </c:pt>
                <c:pt idx="232">
                  <c:v>0.16000000000000089</c:v>
                </c:pt>
                <c:pt idx="233">
                  <c:v>0.1650000000000009</c:v>
                </c:pt>
                <c:pt idx="234">
                  <c:v>0.1700000000000009</c:v>
                </c:pt>
                <c:pt idx="235">
                  <c:v>0.1750000000000009</c:v>
                </c:pt>
                <c:pt idx="236">
                  <c:v>0.18000000000000091</c:v>
                </c:pt>
                <c:pt idx="237">
                  <c:v>0.18500000000000091</c:v>
                </c:pt>
                <c:pt idx="238">
                  <c:v>0.19000000000000092</c:v>
                </c:pt>
                <c:pt idx="239">
                  <c:v>0.19500000000000092</c:v>
                </c:pt>
                <c:pt idx="240">
                  <c:v>0.20000000000000093</c:v>
                </c:pt>
                <c:pt idx="241">
                  <c:v>0.20500000000000093</c:v>
                </c:pt>
                <c:pt idx="242">
                  <c:v>0.21000000000000094</c:v>
                </c:pt>
                <c:pt idx="243">
                  <c:v>0.21500000000000094</c:v>
                </c:pt>
                <c:pt idx="244">
                  <c:v>0.22000000000000094</c:v>
                </c:pt>
                <c:pt idx="245">
                  <c:v>0.22500000000000095</c:v>
                </c:pt>
                <c:pt idx="246">
                  <c:v>0.23000000000000095</c:v>
                </c:pt>
                <c:pt idx="247">
                  <c:v>0.23500000000000096</c:v>
                </c:pt>
                <c:pt idx="248">
                  <c:v>0.24000000000000096</c:v>
                </c:pt>
                <c:pt idx="249">
                  <c:v>0.24500000000000097</c:v>
                </c:pt>
                <c:pt idx="250">
                  <c:v>0.25000000000000094</c:v>
                </c:pt>
                <c:pt idx="251">
                  <c:v>0.25500000000000095</c:v>
                </c:pt>
                <c:pt idx="252">
                  <c:v>0.26000000000000095</c:v>
                </c:pt>
                <c:pt idx="253">
                  <c:v>0.26500000000000096</c:v>
                </c:pt>
                <c:pt idx="254">
                  <c:v>0.27000000000000096</c:v>
                </c:pt>
                <c:pt idx="255">
                  <c:v>0.27500000000000097</c:v>
                </c:pt>
                <c:pt idx="256">
                  <c:v>0.28000000000000097</c:v>
                </c:pt>
                <c:pt idx="257">
                  <c:v>0.28500000000000097</c:v>
                </c:pt>
                <c:pt idx="258">
                  <c:v>0.29000000000000098</c:v>
                </c:pt>
                <c:pt idx="259">
                  <c:v>0.29500000000000098</c:v>
                </c:pt>
                <c:pt idx="260">
                  <c:v>0.30000000000000099</c:v>
                </c:pt>
                <c:pt idx="261">
                  <c:v>0.30500000000000099</c:v>
                </c:pt>
                <c:pt idx="262">
                  <c:v>0.310000000000001</c:v>
                </c:pt>
                <c:pt idx="263">
                  <c:v>0.315000000000001</c:v>
                </c:pt>
                <c:pt idx="264">
                  <c:v>0.32000000000000101</c:v>
                </c:pt>
                <c:pt idx="265">
                  <c:v>0.32500000000000101</c:v>
                </c:pt>
                <c:pt idx="266">
                  <c:v>0.33000000000000101</c:v>
                </c:pt>
                <c:pt idx="267">
                  <c:v>0.33500000000000102</c:v>
                </c:pt>
                <c:pt idx="268">
                  <c:v>0.34000000000000102</c:v>
                </c:pt>
                <c:pt idx="269">
                  <c:v>0.34500000000000103</c:v>
                </c:pt>
                <c:pt idx="270">
                  <c:v>0.35000000000000103</c:v>
                </c:pt>
                <c:pt idx="271">
                  <c:v>0.35500000000000104</c:v>
                </c:pt>
                <c:pt idx="272">
                  <c:v>0.36000000000000104</c:v>
                </c:pt>
                <c:pt idx="273">
                  <c:v>0.36500000000000105</c:v>
                </c:pt>
                <c:pt idx="274">
                  <c:v>0.37000000000000105</c:v>
                </c:pt>
                <c:pt idx="275">
                  <c:v>0.37500000000000105</c:v>
                </c:pt>
                <c:pt idx="276">
                  <c:v>0.38000000000000106</c:v>
                </c:pt>
                <c:pt idx="277">
                  <c:v>0.38500000000000106</c:v>
                </c:pt>
                <c:pt idx="278">
                  <c:v>0.39000000000000107</c:v>
                </c:pt>
                <c:pt idx="279">
                  <c:v>0.39500000000000107</c:v>
                </c:pt>
                <c:pt idx="280">
                  <c:v>0.40000000000000108</c:v>
                </c:pt>
                <c:pt idx="281">
                  <c:v>0.40500000000000108</c:v>
                </c:pt>
                <c:pt idx="282">
                  <c:v>0.41000000000000109</c:v>
                </c:pt>
                <c:pt idx="283">
                  <c:v>0.41500000000000109</c:v>
                </c:pt>
                <c:pt idx="284">
                  <c:v>0.42000000000000109</c:v>
                </c:pt>
                <c:pt idx="285">
                  <c:v>0.4250000000000011</c:v>
                </c:pt>
                <c:pt idx="286">
                  <c:v>0.4300000000000011</c:v>
                </c:pt>
                <c:pt idx="287">
                  <c:v>0.43500000000000111</c:v>
                </c:pt>
                <c:pt idx="288">
                  <c:v>0.44000000000000111</c:v>
                </c:pt>
                <c:pt idx="289">
                  <c:v>0.44500000000000112</c:v>
                </c:pt>
                <c:pt idx="290">
                  <c:v>0.45000000000000112</c:v>
                </c:pt>
                <c:pt idx="291">
                  <c:v>0.45500000000000113</c:v>
                </c:pt>
                <c:pt idx="292">
                  <c:v>0.46000000000000113</c:v>
                </c:pt>
                <c:pt idx="293">
                  <c:v>0.46500000000000113</c:v>
                </c:pt>
                <c:pt idx="294">
                  <c:v>0.47000000000000114</c:v>
                </c:pt>
                <c:pt idx="295">
                  <c:v>0.47500000000000114</c:v>
                </c:pt>
                <c:pt idx="296">
                  <c:v>0.48000000000000115</c:v>
                </c:pt>
                <c:pt idx="297">
                  <c:v>0.48500000000000115</c:v>
                </c:pt>
                <c:pt idx="298">
                  <c:v>0.49000000000000116</c:v>
                </c:pt>
                <c:pt idx="299">
                  <c:v>0.49500000000000116</c:v>
                </c:pt>
                <c:pt idx="300">
                  <c:v>0.50000000000000111</c:v>
                </c:pt>
                <c:pt idx="301">
                  <c:v>0.50500000000000111</c:v>
                </c:pt>
                <c:pt idx="302">
                  <c:v>0.51000000000000112</c:v>
                </c:pt>
                <c:pt idx="303">
                  <c:v>0.51500000000000112</c:v>
                </c:pt>
                <c:pt idx="304">
                  <c:v>0.52000000000000113</c:v>
                </c:pt>
                <c:pt idx="305">
                  <c:v>0.52500000000000113</c:v>
                </c:pt>
                <c:pt idx="306">
                  <c:v>0.53000000000000114</c:v>
                </c:pt>
                <c:pt idx="307">
                  <c:v>0.53500000000000114</c:v>
                </c:pt>
                <c:pt idx="308">
                  <c:v>0.54000000000000115</c:v>
                </c:pt>
                <c:pt idx="309">
                  <c:v>0.54500000000000115</c:v>
                </c:pt>
                <c:pt idx="310">
                  <c:v>0.55000000000000115</c:v>
                </c:pt>
                <c:pt idx="311">
                  <c:v>0.55500000000000116</c:v>
                </c:pt>
                <c:pt idx="312">
                  <c:v>0.56000000000000116</c:v>
                </c:pt>
                <c:pt idx="313">
                  <c:v>0.56500000000000117</c:v>
                </c:pt>
                <c:pt idx="314">
                  <c:v>0.57000000000000117</c:v>
                </c:pt>
                <c:pt idx="315">
                  <c:v>0.57500000000000118</c:v>
                </c:pt>
                <c:pt idx="316">
                  <c:v>0.58000000000000118</c:v>
                </c:pt>
                <c:pt idx="317">
                  <c:v>0.58500000000000119</c:v>
                </c:pt>
                <c:pt idx="318">
                  <c:v>0.59000000000000119</c:v>
                </c:pt>
                <c:pt idx="319">
                  <c:v>0.59500000000000119</c:v>
                </c:pt>
                <c:pt idx="320">
                  <c:v>0.6000000000000012</c:v>
                </c:pt>
                <c:pt idx="321">
                  <c:v>0.6050000000000012</c:v>
                </c:pt>
                <c:pt idx="322">
                  <c:v>0.61000000000000121</c:v>
                </c:pt>
                <c:pt idx="323">
                  <c:v>0.61500000000000121</c:v>
                </c:pt>
                <c:pt idx="324">
                  <c:v>0.62000000000000122</c:v>
                </c:pt>
                <c:pt idx="325">
                  <c:v>0.62500000000000122</c:v>
                </c:pt>
                <c:pt idx="326">
                  <c:v>0.63000000000000123</c:v>
                </c:pt>
                <c:pt idx="327">
                  <c:v>0.63500000000000123</c:v>
                </c:pt>
                <c:pt idx="328">
                  <c:v>0.64000000000000123</c:v>
                </c:pt>
                <c:pt idx="329">
                  <c:v>0.64500000000000124</c:v>
                </c:pt>
                <c:pt idx="330">
                  <c:v>0.65000000000000124</c:v>
                </c:pt>
                <c:pt idx="331">
                  <c:v>0.65500000000000125</c:v>
                </c:pt>
                <c:pt idx="332">
                  <c:v>0.66000000000000125</c:v>
                </c:pt>
                <c:pt idx="333">
                  <c:v>0.66500000000000126</c:v>
                </c:pt>
                <c:pt idx="334">
                  <c:v>0.67000000000000126</c:v>
                </c:pt>
                <c:pt idx="335">
                  <c:v>0.67500000000000127</c:v>
                </c:pt>
                <c:pt idx="336">
                  <c:v>0.68000000000000127</c:v>
                </c:pt>
                <c:pt idx="337">
                  <c:v>0.68500000000000127</c:v>
                </c:pt>
                <c:pt idx="338">
                  <c:v>0.69000000000000128</c:v>
                </c:pt>
                <c:pt idx="339">
                  <c:v>0.69500000000000128</c:v>
                </c:pt>
                <c:pt idx="340">
                  <c:v>0.70000000000000129</c:v>
                </c:pt>
                <c:pt idx="341">
                  <c:v>0.70500000000000129</c:v>
                </c:pt>
                <c:pt idx="342">
                  <c:v>0.7100000000000013</c:v>
                </c:pt>
                <c:pt idx="343">
                  <c:v>0.7150000000000013</c:v>
                </c:pt>
                <c:pt idx="344">
                  <c:v>0.72000000000000131</c:v>
                </c:pt>
                <c:pt idx="345">
                  <c:v>0.72500000000000131</c:v>
                </c:pt>
                <c:pt idx="346">
                  <c:v>0.73000000000000131</c:v>
                </c:pt>
                <c:pt idx="347">
                  <c:v>0.73500000000000132</c:v>
                </c:pt>
                <c:pt idx="348">
                  <c:v>0.74000000000000132</c:v>
                </c:pt>
                <c:pt idx="349">
                  <c:v>0.74500000000000133</c:v>
                </c:pt>
                <c:pt idx="350">
                  <c:v>0.75000000000000133</c:v>
                </c:pt>
                <c:pt idx="351">
                  <c:v>0.75500000000000134</c:v>
                </c:pt>
                <c:pt idx="352">
                  <c:v>0.76000000000000134</c:v>
                </c:pt>
                <c:pt idx="353">
                  <c:v>0.76500000000000135</c:v>
                </c:pt>
                <c:pt idx="354">
                  <c:v>0.77000000000000135</c:v>
                </c:pt>
                <c:pt idx="355">
                  <c:v>0.77500000000000135</c:v>
                </c:pt>
                <c:pt idx="356">
                  <c:v>0.78000000000000136</c:v>
                </c:pt>
                <c:pt idx="357">
                  <c:v>0.78500000000000136</c:v>
                </c:pt>
                <c:pt idx="358">
                  <c:v>0.79000000000000137</c:v>
                </c:pt>
                <c:pt idx="359">
                  <c:v>0.79500000000000137</c:v>
                </c:pt>
                <c:pt idx="360">
                  <c:v>0.80000000000000138</c:v>
                </c:pt>
                <c:pt idx="361">
                  <c:v>0.80500000000000138</c:v>
                </c:pt>
                <c:pt idx="362">
                  <c:v>0.81000000000000139</c:v>
                </c:pt>
                <c:pt idx="363">
                  <c:v>0.81500000000000139</c:v>
                </c:pt>
                <c:pt idx="364">
                  <c:v>0.82000000000000139</c:v>
                </c:pt>
                <c:pt idx="365">
                  <c:v>0.8250000000000014</c:v>
                </c:pt>
                <c:pt idx="366">
                  <c:v>0.8300000000000014</c:v>
                </c:pt>
                <c:pt idx="367">
                  <c:v>0.83500000000000141</c:v>
                </c:pt>
                <c:pt idx="368">
                  <c:v>0.84000000000000141</c:v>
                </c:pt>
                <c:pt idx="369">
                  <c:v>0.84500000000000142</c:v>
                </c:pt>
                <c:pt idx="370">
                  <c:v>0.85000000000000142</c:v>
                </c:pt>
                <c:pt idx="371">
                  <c:v>0.85500000000000143</c:v>
                </c:pt>
                <c:pt idx="372">
                  <c:v>0.86000000000000143</c:v>
                </c:pt>
                <c:pt idx="373">
                  <c:v>0.86500000000000143</c:v>
                </c:pt>
                <c:pt idx="374">
                  <c:v>0.87000000000000144</c:v>
                </c:pt>
                <c:pt idx="375">
                  <c:v>0.87500000000000144</c:v>
                </c:pt>
                <c:pt idx="376">
                  <c:v>0.88000000000000145</c:v>
                </c:pt>
                <c:pt idx="377">
                  <c:v>0.88500000000000145</c:v>
                </c:pt>
                <c:pt idx="378">
                  <c:v>0.89000000000000146</c:v>
                </c:pt>
                <c:pt idx="379">
                  <c:v>0.89500000000000146</c:v>
                </c:pt>
                <c:pt idx="380">
                  <c:v>0.90000000000000147</c:v>
                </c:pt>
                <c:pt idx="381">
                  <c:v>0.90500000000000147</c:v>
                </c:pt>
                <c:pt idx="382">
                  <c:v>0.91000000000000147</c:v>
                </c:pt>
                <c:pt idx="383">
                  <c:v>0.91500000000000148</c:v>
                </c:pt>
                <c:pt idx="384">
                  <c:v>0.92000000000000148</c:v>
                </c:pt>
                <c:pt idx="385">
                  <c:v>0.92500000000000149</c:v>
                </c:pt>
                <c:pt idx="386">
                  <c:v>0.93000000000000149</c:v>
                </c:pt>
                <c:pt idx="387">
                  <c:v>0.9350000000000015</c:v>
                </c:pt>
                <c:pt idx="388">
                  <c:v>0.9400000000000015</c:v>
                </c:pt>
                <c:pt idx="389">
                  <c:v>0.94500000000000151</c:v>
                </c:pt>
                <c:pt idx="390">
                  <c:v>0.95000000000000151</c:v>
                </c:pt>
                <c:pt idx="391">
                  <c:v>0.95500000000000151</c:v>
                </c:pt>
                <c:pt idx="392">
                  <c:v>0.96000000000000152</c:v>
                </c:pt>
                <c:pt idx="393">
                  <c:v>0.96500000000000152</c:v>
                </c:pt>
                <c:pt idx="394">
                  <c:v>0.97000000000000153</c:v>
                </c:pt>
                <c:pt idx="395">
                  <c:v>0.97500000000000153</c:v>
                </c:pt>
                <c:pt idx="396">
                  <c:v>0.98000000000000154</c:v>
                </c:pt>
                <c:pt idx="397">
                  <c:v>0.98500000000000154</c:v>
                </c:pt>
                <c:pt idx="398">
                  <c:v>0.99000000000000155</c:v>
                </c:pt>
                <c:pt idx="399">
                  <c:v>0.99500000000000155</c:v>
                </c:pt>
                <c:pt idx="400">
                  <c:v>1.0000000000000016</c:v>
                </c:pt>
              </c:numCache>
            </c:numRef>
          </c:xVal>
          <c:yVal>
            <c:numRef>
              <c:f>Calculation2!$AB$6:$AB$406</c:f>
              <c:numCache>
                <c:formatCode>General</c:formatCode>
                <c:ptCount val="4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3.6195078410822335E-15</c:v>
                </c:pt>
                <c:pt idx="201">
                  <c:v>2.2055946881030321E-2</c:v>
                </c:pt>
                <c:pt idx="202">
                  <c:v>4.4111155621546667E-2</c:v>
                </c:pt>
                <c:pt idx="203">
                  <c:v>6.6164888105745445E-2</c:v>
                </c:pt>
                <c:pt idx="204">
                  <c:v>8.8216406267224906E-2</c:v>
                </c:pt>
                <c:pt idx="205">
                  <c:v>0.11026497211368949</c:v>
                </c:pt>
                <c:pt idx="206">
                  <c:v>0.13230984775164795</c:v>
                </c:pt>
                <c:pt idx="207">
                  <c:v>0.15435029541110823</c:v>
                </c:pt>
                <c:pt idx="208">
                  <c:v>0.17638557747026837</c:v>
                </c:pt>
                <c:pt idx="209">
                  <c:v>0.19841495648020205</c:v>
                </c:pt>
                <c:pt idx="210">
                  <c:v>0.22043769518953885</c:v>
                </c:pt>
                <c:pt idx="211">
                  <c:v>0.24245305656913732</c:v>
                </c:pt>
                <c:pt idx="212">
                  <c:v>0.26446030383675145</c:v>
                </c:pt>
                <c:pt idx="213">
                  <c:v>0.28645870048168787</c:v>
                </c:pt>
                <c:pt idx="214">
                  <c:v>0.3084475102894545</c:v>
                </c:pt>
                <c:pt idx="215">
                  <c:v>0.33042599736639983</c:v>
                </c:pt>
                <c:pt idx="216">
                  <c:v>0.35239342616434</c:v>
                </c:pt>
                <c:pt idx="217">
                  <c:v>0.37434906150517577</c:v>
                </c:pt>
                <c:pt idx="218">
                  <c:v>0.39629216860549654</c:v>
                </c:pt>
                <c:pt idx="219">
                  <c:v>0.41822201310117069</c:v>
                </c:pt>
                <c:pt idx="220">
                  <c:v>0.44013786107192321</c:v>
                </c:pt>
                <c:pt idx="221">
                  <c:v>0.4620389790658963</c:v>
                </c:pt>
                <c:pt idx="222">
                  <c:v>0.48392463412419712</c:v>
                </c:pt>
                <c:pt idx="223">
                  <c:v>0.50579409380542628</c:v>
                </c:pt>
                <c:pt idx="224">
                  <c:v>0.52764662621019109</c:v>
                </c:pt>
                <c:pt idx="225">
                  <c:v>0.54948150000559925</c:v>
                </c:pt>
                <c:pt idx="226">
                  <c:v>0.57129798444973467</c:v>
                </c:pt>
                <c:pt idx="227">
                  <c:v>0.59309534941611264</c:v>
                </c:pt>
                <c:pt idx="228">
                  <c:v>0.61487286541811514</c:v>
                </c:pt>
                <c:pt idx="229">
                  <c:v>0.63662980363340371</c:v>
                </c:pt>
                <c:pt idx="230">
                  <c:v>0.65836543592831176</c:v>
                </c:pt>
                <c:pt idx="231">
                  <c:v>0.680079034882212</c:v>
                </c:pt>
                <c:pt idx="232">
                  <c:v>0.70176987381186107</c:v>
                </c:pt>
                <c:pt idx="233">
                  <c:v>0.72343722679571931</c:v>
                </c:pt>
                <c:pt idx="234">
                  <c:v>0.74508036869824501</c:v>
                </c:pt>
                <c:pt idx="235">
                  <c:v>0.76669857519416251</c:v>
                </c:pt>
                <c:pt idx="236">
                  <c:v>0.78829112279270208</c:v>
                </c:pt>
                <c:pt idx="237">
                  <c:v>0.8098572888618143</c:v>
                </c:pt>
                <c:pt idx="238">
                  <c:v>0.83139635165235282</c:v>
                </c:pt>
                <c:pt idx="239">
                  <c:v>0.85290759032222996</c:v>
                </c:pt>
                <c:pt idx="240">
                  <c:v>0.87439028496054017</c:v>
                </c:pt>
                <c:pt idx="241">
                  <c:v>0.89584371661165318</c:v>
                </c:pt>
                <c:pt idx="242">
                  <c:v>0.91726716729927604</c:v>
                </c:pt>
                <c:pt idx="243">
                  <c:v>0.93865992005048016</c:v>
                </c:pt>
                <c:pt idx="244">
                  <c:v>0.96002125891969681</c:v>
                </c:pt>
                <c:pt idx="245">
                  <c:v>0.98135046901267708</c:v>
                </c:pt>
                <c:pt idx="246">
                  <c:v>1.0026468365104177</c:v>
                </c:pt>
                <c:pt idx="247">
                  <c:v>1.0239096486930501</c:v>
                </c:pt>
                <c:pt idx="248">
                  <c:v>1.045138193963691</c:v>
                </c:pt>
                <c:pt idx="249">
                  <c:v>1.0663317618722603</c:v>
                </c:pt>
                <c:pt idx="250">
                  <c:v>1.0874896431392553</c:v>
                </c:pt>
                <c:pt idx="251">
                  <c:v>1.1086111296794887</c:v>
                </c:pt>
                <c:pt idx="252">
                  <c:v>1.1296955146257863</c:v>
                </c:pt>
                <c:pt idx="253">
                  <c:v>1.1507420923526426</c:v>
                </c:pt>
                <c:pt idx="254">
                  <c:v>1.171750158499836</c:v>
                </c:pt>
                <c:pt idx="255">
                  <c:v>1.1927190099960021</c:v>
                </c:pt>
                <c:pt idx="256">
                  <c:v>1.2136479450821633</c:v>
                </c:pt>
                <c:pt idx="257">
                  <c:v>1.2345362633352126</c:v>
                </c:pt>
                <c:pt idx="258">
                  <c:v>1.2553832656913575</c:v>
                </c:pt>
                <c:pt idx="259">
                  <c:v>1.2761882544695116</c:v>
                </c:pt>
                <c:pt idx="260">
                  <c:v>1.2969505333946474</c:v>
                </c:pt>
                <c:pt idx="261">
                  <c:v>1.3176694076210957</c:v>
                </c:pt>
                <c:pt idx="262">
                  <c:v>1.3383441837558014</c:v>
                </c:pt>
                <c:pt idx="263">
                  <c:v>1.3589741698815285</c:v>
                </c:pt>
                <c:pt idx="264">
                  <c:v>1.3795586755800155</c:v>
                </c:pt>
                <c:pt idx="265">
                  <c:v>1.4000970119550835</c:v>
                </c:pt>
                <c:pt idx="266">
                  <c:v>1.4205884916556895</c:v>
                </c:pt>
                <c:pt idx="267">
                  <c:v>1.4410324288989298</c:v>
                </c:pt>
                <c:pt idx="268">
                  <c:v>1.4614281394929922</c:v>
                </c:pt>
                <c:pt idx="269">
                  <c:v>1.4817749408600529</c:v>
                </c:pt>
                <c:pt idx="270">
                  <c:v>1.5020721520591203</c:v>
                </c:pt>
                <c:pt idx="271">
                  <c:v>1.5223190938088227</c:v>
                </c:pt>
                <c:pt idx="272">
                  <c:v>1.5425150885101442</c:v>
                </c:pt>
                <c:pt idx="273">
                  <c:v>1.5626594602690997</c:v>
                </c:pt>
                <c:pt idx="274">
                  <c:v>1.5827515349193546</c:v>
                </c:pt>
                <c:pt idx="275">
                  <c:v>1.6027906400447887</c:v>
                </c:pt>
                <c:pt idx="276">
                  <c:v>1.6227761050019984</c:v>
                </c:pt>
                <c:pt idx="277">
                  <c:v>1.6427072609427413</c:v>
                </c:pt>
                <c:pt idx="278">
                  <c:v>1.6625834408363209</c:v>
                </c:pt>
                <c:pt idx="279">
                  <c:v>1.6824039794919086</c:v>
                </c:pt>
                <c:pt idx="280">
                  <c:v>1.7021682135808072</c:v>
                </c:pt>
                <c:pt idx="281">
                  <c:v>1.7218754816586495</c:v>
                </c:pt>
                <c:pt idx="282">
                  <c:v>1.7415251241875329</c:v>
                </c:pt>
                <c:pt idx="283">
                  <c:v>1.7611164835580957</c:v>
                </c:pt>
                <c:pt idx="284">
                  <c:v>1.7806489041115225</c:v>
                </c:pt>
                <c:pt idx="285">
                  <c:v>1.8001217321614882</c:v>
                </c:pt>
                <c:pt idx="286">
                  <c:v>1.8195343160160327</c:v>
                </c:pt>
                <c:pt idx="287">
                  <c:v>1.8388860059993739</c:v>
                </c:pt>
                <c:pt idx="288">
                  <c:v>1.8581761544736477</c:v>
                </c:pt>
                <c:pt idx="289">
                  <c:v>1.8774041158605836</c:v>
                </c:pt>
                <c:pt idx="290">
                  <c:v>1.8965692466631106</c:v>
                </c:pt>
                <c:pt idx="291">
                  <c:v>1.9156709054868906</c:v>
                </c:pt>
                <c:pt idx="292">
                  <c:v>1.9347084530617868</c:v>
                </c:pt>
                <c:pt idx="293">
                  <c:v>1.9536812522632556</c:v>
                </c:pt>
                <c:pt idx="294">
                  <c:v>1.9725886681336702</c:v>
                </c:pt>
                <c:pt idx="295">
                  <c:v>1.991430067903571</c:v>
                </c:pt>
                <c:pt idx="296">
                  <c:v>2.0102048210128407</c:v>
                </c:pt>
                <c:pt idx="297">
                  <c:v>2.0289122991318096</c:v>
                </c:pt>
                <c:pt idx="298">
                  <c:v>2.0475518761822795</c:v>
                </c:pt>
                <c:pt idx="299">
                  <c:v>2.0661229283584821</c:v>
                </c:pt>
                <c:pt idx="300">
                  <c:v>2.0846248341479501</c:v>
                </c:pt>
                <c:pt idx="301">
                  <c:v>2.1030569743523233</c:v>
                </c:pt>
                <c:pt idx="302">
                  <c:v>2.1214187321080655</c:v>
                </c:pt>
                <c:pt idx="303">
                  <c:v>2.1397094929071114</c:v>
                </c:pt>
                <c:pt idx="304">
                  <c:v>2.1579286446174315</c:v>
                </c:pt>
                <c:pt idx="305">
                  <c:v>2.1760755775035201</c:v>
                </c:pt>
                <c:pt idx="306">
                  <c:v>2.1941496842467991</c:v>
                </c:pt>
                <c:pt idx="307">
                  <c:v>2.2121503599659431</c:v>
                </c:pt>
                <c:pt idx="308">
                  <c:v>2.2300770022371235</c:v>
                </c:pt>
                <c:pt idx="309">
                  <c:v>2.2479290111141692</c:v>
                </c:pt>
                <c:pt idx="310">
                  <c:v>2.2657057891486456</c:v>
                </c:pt>
                <c:pt idx="311">
                  <c:v>2.2834067414098493</c:v>
                </c:pt>
                <c:pt idx="312">
                  <c:v>2.3010312755047155</c:v>
                </c:pt>
                <c:pt idx="313">
                  <c:v>2.3185788015976483</c:v>
                </c:pt>
                <c:pt idx="314">
                  <c:v>2.3360487324302577</c:v>
                </c:pt>
                <c:pt idx="315">
                  <c:v>2.3534404833410121</c:v>
                </c:pt>
                <c:pt idx="316">
                  <c:v>2.3707534722848078</c:v>
                </c:pt>
                <c:pt idx="317">
                  <c:v>2.3879871198524469</c:v>
                </c:pt>
                <c:pt idx="318">
                  <c:v>2.4051408492900288</c:v>
                </c:pt>
                <c:pt idx="319">
                  <c:v>2.4222140865182502</c:v>
                </c:pt>
                <c:pt idx="320">
                  <c:v>2.4392062601516202</c:v>
                </c:pt>
                <c:pt idx="321">
                  <c:v>2.4561168015175809</c:v>
                </c:pt>
                <c:pt idx="322">
                  <c:v>2.4729451446755415</c:v>
                </c:pt>
                <c:pt idx="323">
                  <c:v>2.4896907264358146</c:v>
                </c:pt>
                <c:pt idx="324">
                  <c:v>2.5063529863784675</c:v>
                </c:pt>
                <c:pt idx="325">
                  <c:v>2.5229313668720774</c:v>
                </c:pt>
                <c:pt idx="326">
                  <c:v>2.5394253130923912</c:v>
                </c:pt>
                <c:pt idx="327">
                  <c:v>2.5558342730408961</c:v>
                </c:pt>
                <c:pt idx="328">
                  <c:v>2.5721576975632923</c:v>
                </c:pt>
                <c:pt idx="329">
                  <c:v>2.588395040367871</c:v>
                </c:pt>
                <c:pt idx="330">
                  <c:v>2.604545758043797</c:v>
                </c:pt>
                <c:pt idx="331">
                  <c:v>2.6206093100792964</c:v>
                </c:pt>
                <c:pt idx="332">
                  <c:v>2.6365851588797438</c:v>
                </c:pt>
                <c:pt idx="333">
                  <c:v>2.6524727697856547</c:v>
                </c:pt>
                <c:pt idx="334">
                  <c:v>2.6682716110905789</c:v>
                </c:pt>
                <c:pt idx="335">
                  <c:v>2.6839811540588956</c:v>
                </c:pt>
                <c:pt idx="336">
                  <c:v>2.6996008729435057</c:v>
                </c:pt>
                <c:pt idx="337">
                  <c:v>2.7151302450034303</c:v>
                </c:pt>
                <c:pt idx="338">
                  <c:v>2.7305687505213037</c:v>
                </c:pt>
                <c:pt idx="339">
                  <c:v>2.745915872820766</c:v>
                </c:pt>
                <c:pt idx="340">
                  <c:v>2.7611710982837558</c:v>
                </c:pt>
                <c:pt idx="341">
                  <c:v>2.7763339163676983</c:v>
                </c:pt>
                <c:pt idx="342">
                  <c:v>2.7914038196225919</c:v>
                </c:pt>
                <c:pt idx="343">
                  <c:v>2.8063803037079906</c:v>
                </c:pt>
                <c:pt idx="344">
                  <c:v>2.8212628674098834</c:v>
                </c:pt>
                <c:pt idx="345">
                  <c:v>2.8360510126574683</c:v>
                </c:pt>
                <c:pt idx="346">
                  <c:v>2.8507442445398192</c:v>
                </c:pt>
                <c:pt idx="347">
                  <c:v>2.8653420713224516</c:v>
                </c:pt>
                <c:pt idx="348">
                  <c:v>2.8798440044637768</c:v>
                </c:pt>
                <c:pt idx="349">
                  <c:v>2.8942495586314543</c:v>
                </c:pt>
                <c:pt idx="350">
                  <c:v>2.9085582517186332</c:v>
                </c:pt>
                <c:pt idx="351">
                  <c:v>2.9227696048600857</c:v>
                </c:pt>
                <c:pt idx="352">
                  <c:v>2.9368831424482349</c:v>
                </c:pt>
                <c:pt idx="353">
                  <c:v>2.9508983921490701</c:v>
                </c:pt>
                <c:pt idx="354">
                  <c:v>2.9648148849179559</c:v>
                </c:pt>
                <c:pt idx="355">
                  <c:v>2.9786321550153287</c:v>
                </c:pt>
                <c:pt idx="356">
                  <c:v>2.9923497400222838</c:v>
                </c:pt>
                <c:pt idx="357">
                  <c:v>3.0059671808560515</c:v>
                </c:pt>
                <c:pt idx="358">
                  <c:v>3.0194840217853582</c:v>
                </c:pt>
                <c:pt idx="359">
                  <c:v>3.032899810445683</c:v>
                </c:pt>
                <c:pt idx="360">
                  <c:v>3.0462140978543939</c:v>
                </c:pt>
                <c:pt idx="361">
                  <c:v>3.0594264384257737</c:v>
                </c:pt>
                <c:pt idx="362">
                  <c:v>3.0725363899859337</c:v>
                </c:pt>
                <c:pt idx="363">
                  <c:v>3.0855435137876102</c:v>
                </c:pt>
                <c:pt idx="364">
                  <c:v>3.0984473745248482</c:v>
                </c:pt>
                <c:pt idx="365">
                  <c:v>3.1112475403475717</c:v>
                </c:pt>
                <c:pt idx="366">
                  <c:v>3.1239435828760347</c:v>
                </c:pt>
                <c:pt idx="367">
                  <c:v>3.1365350772151568</c:v>
                </c:pt>
                <c:pt idx="368">
                  <c:v>3.1490216019687449</c:v>
                </c:pt>
                <c:pt idx="369">
                  <c:v>3.1614027392535946</c:v>
                </c:pt>
                <c:pt idx="370">
                  <c:v>3.1736780747134761</c:v>
                </c:pt>
                <c:pt idx="371">
                  <c:v>3.1858471975330014</c:v>
                </c:pt>
                <c:pt idx="372">
                  <c:v>3.1979097004513721</c:v>
                </c:pt>
                <c:pt idx="373">
                  <c:v>3.2098651797760098</c:v>
                </c:pt>
                <c:pt idx="374">
                  <c:v>3.2217132353960678</c:v>
                </c:pt>
                <c:pt idx="375">
                  <c:v>3.2334534707958169</c:v>
                </c:pt>
                <c:pt idx="376">
                  <c:v>3.2450854930679216</c:v>
                </c:pt>
                <c:pt idx="377">
                  <c:v>3.2566089129265845</c:v>
                </c:pt>
                <c:pt idx="378">
                  <c:v>3.2680233447205769</c:v>
                </c:pt>
                <c:pt idx="379">
                  <c:v>3.2793284064461448</c:v>
                </c:pt>
                <c:pt idx="380">
                  <c:v>3.2905237197597925</c:v>
                </c:pt>
                <c:pt idx="381">
                  <c:v>3.3016089099909465</c:v>
                </c:pt>
                <c:pt idx="382">
                  <c:v>3.312583606154492</c:v>
                </c:pt>
                <c:pt idx="383">
                  <c:v>3.3234474409631911</c:v>
                </c:pt>
                <c:pt idx="384">
                  <c:v>3.3342000508399714</c:v>
                </c:pt>
                <c:pt idx="385">
                  <c:v>3.3448410759300975</c:v>
                </c:pt>
                <c:pt idx="386">
                  <c:v>3.3553701601132122</c:v>
                </c:pt>
                <c:pt idx="387">
                  <c:v>3.3657869510152536</c:v>
                </c:pt>
                <c:pt idx="388">
                  <c:v>3.3760911000202505</c:v>
                </c:pt>
                <c:pt idx="389">
                  <c:v>3.3862822622819881</c:v>
                </c:pt>
                <c:pt idx="390">
                  <c:v>3.3963600967355472</c:v>
                </c:pt>
                <c:pt idx="391">
                  <c:v>3.4063242661087227</c:v>
                </c:pt>
                <c:pt idx="392">
                  <c:v>3.4161744369333067</c:v>
                </c:pt>
                <c:pt idx="393">
                  <c:v>3.4259102795562515</c:v>
                </c:pt>
                <c:pt idx="394">
                  <c:v>3.4355314681506997</c:v>
                </c:pt>
                <c:pt idx="395">
                  <c:v>3.4450376807268914</c:v>
                </c:pt>
                <c:pt idx="396">
                  <c:v>3.4544285991429371</c:v>
                </c:pt>
                <c:pt idx="397">
                  <c:v>3.4637039091154675</c:v>
                </c:pt>
                <c:pt idx="398">
                  <c:v>3.4728633002301486</c:v>
                </c:pt>
                <c:pt idx="399">
                  <c:v>3.4819064659520746</c:v>
                </c:pt>
                <c:pt idx="400">
                  <c:v>3.490833103636021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61-4247-9DEE-6E8145783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33664"/>
        <c:axId val="701133992"/>
      </c:scatterChart>
      <c:valAx>
        <c:axId val="70113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z</a:t>
                </a:r>
                <a:r>
                  <a:rPr lang="en-US" sz="1400" baseline="0"/>
                  <a:t> [m]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992"/>
        <c:crosses val="autoZero"/>
        <c:crossBetween val="midCat"/>
      </c:valAx>
      <c:valAx>
        <c:axId val="70113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effectLst/>
                  </a:rPr>
                  <a:t>r = Sqrt(x2+y2) [cm] </a:t>
                </a:r>
                <a:endParaRPr lang="en-US" sz="1400" b="0" i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011336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139700</xdr:colOff>
      <xdr:row>1</xdr:row>
      <xdr:rowOff>2117</xdr:rowOff>
    </xdr:from>
    <xdr:to>
      <xdr:col>11</xdr:col>
      <xdr:colOff>668867</xdr:colOff>
      <xdr:row>19</xdr:row>
      <xdr:rowOff>192617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668867</xdr:colOff>
      <xdr:row>1</xdr:row>
      <xdr:rowOff>2117</xdr:rowOff>
    </xdr:from>
    <xdr:to>
      <xdr:col>19</xdr:col>
      <xdr:colOff>457200</xdr:colOff>
      <xdr:row>19</xdr:row>
      <xdr:rowOff>192617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31</xdr:row>
          <xdr:rowOff>63500</xdr:rowOff>
        </xdr:from>
        <xdr:to>
          <xdr:col>14</xdr:col>
          <xdr:colOff>609600</xdr:colOff>
          <xdr:row>33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33</xdr:row>
          <xdr:rowOff>127000</xdr:rowOff>
        </xdr:from>
        <xdr:to>
          <xdr:col>14</xdr:col>
          <xdr:colOff>609600</xdr:colOff>
          <xdr:row>35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584200</xdr:colOff>
      <xdr:row>1</xdr:row>
      <xdr:rowOff>2117</xdr:rowOff>
    </xdr:from>
    <xdr:to>
      <xdr:col>27</xdr:col>
      <xdr:colOff>499533</xdr:colOff>
      <xdr:row>19</xdr:row>
      <xdr:rowOff>192617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1</xdr:row>
      <xdr:rowOff>0</xdr:rowOff>
    </xdr:from>
    <xdr:to>
      <xdr:col>11</xdr:col>
      <xdr:colOff>685800</xdr:colOff>
      <xdr:row>19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685800</xdr:colOff>
      <xdr:row>1</xdr:row>
      <xdr:rowOff>0</xdr:rowOff>
    </xdr:from>
    <xdr:to>
      <xdr:col>19</xdr:col>
      <xdr:colOff>508000</xdr:colOff>
      <xdr:row>19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31</xdr:row>
          <xdr:rowOff>76200</xdr:rowOff>
        </xdr:from>
        <xdr:to>
          <xdr:col>14</xdr:col>
          <xdr:colOff>609600</xdr:colOff>
          <xdr:row>33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33</xdr:row>
          <xdr:rowOff>139700</xdr:rowOff>
        </xdr:from>
        <xdr:to>
          <xdr:col>14</xdr:col>
          <xdr:colOff>609600</xdr:colOff>
          <xdr:row>35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635000</xdr:colOff>
      <xdr:row>1</xdr:row>
      <xdr:rowOff>0</xdr:rowOff>
    </xdr:from>
    <xdr:to>
      <xdr:col>27</xdr:col>
      <xdr:colOff>571500</xdr:colOff>
      <xdr:row>19</xdr:row>
      <xdr:rowOff>152400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3</xdr:row>
      <xdr:rowOff>0</xdr:rowOff>
    </xdr:from>
    <xdr:to>
      <xdr:col>10</xdr:col>
      <xdr:colOff>584200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584200</xdr:colOff>
      <xdr:row>3</xdr:row>
      <xdr:rowOff>0</xdr:rowOff>
    </xdr:from>
    <xdr:to>
      <xdr:col>18</xdr:col>
      <xdr:colOff>406400</xdr:colOff>
      <xdr:row>21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31</xdr:row>
          <xdr:rowOff>76200</xdr:rowOff>
        </xdr:from>
        <xdr:to>
          <xdr:col>14</xdr:col>
          <xdr:colOff>609600</xdr:colOff>
          <xdr:row>33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33</xdr:row>
          <xdr:rowOff>139700</xdr:rowOff>
        </xdr:from>
        <xdr:to>
          <xdr:col>14</xdr:col>
          <xdr:colOff>609600</xdr:colOff>
          <xdr:row>35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533400</xdr:colOff>
      <xdr:row>3</xdr:row>
      <xdr:rowOff>0</xdr:rowOff>
    </xdr:from>
    <xdr:to>
      <xdr:col>26</xdr:col>
      <xdr:colOff>431800</xdr:colOff>
      <xdr:row>21</xdr:row>
      <xdr:rowOff>152400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1</xdr:row>
      <xdr:rowOff>90486</xdr:rowOff>
    </xdr:from>
    <xdr:to>
      <xdr:col>13</xdr:col>
      <xdr:colOff>504825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0.06774</cdr:x>
      <cdr:y>0.02432</cdr:y>
    </cdr:from>
    <cdr:to>
      <cdr:x>0.53081</cdr:x>
      <cdr:y>0.0903</cdr:y>
    </cdr:to>
    <cdr:sp macro="" textlink="Recoil!$B$2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4FA21D4-08E7-4C15-8CC4-B83032685CBE}"/>
            </a:ext>
          </a:extLst>
        </cdr:cNvPr>
        <cdr:cNvSpPr txBox="1"/>
      </cdr:nvSpPr>
      <cdr:spPr>
        <a:xfrm xmlns:a="http://schemas.openxmlformats.org/drawingml/2006/main">
          <a:off x="361011" y="137249"/>
          <a:ext cx="2467783" cy="3723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982934C-8393-43F9-8E39-804C89574AA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Recoil @ 300 mm</a:t>
          </a:fld>
          <a:endParaRPr lang="en-US" sz="1800"/>
        </a:p>
      </cdr:txBody>
    </cdr:sp>
  </cdr:relSizeAnchor>
  <cdr:relSizeAnchor xmlns:cdr="http://schemas.openxmlformats.org/drawingml/2006/chartDrawing">
    <cdr:from>
      <cdr:x>0.64611</cdr:x>
      <cdr:y>0.48523</cdr:y>
    </cdr:from>
    <cdr:to>
      <cdr:x>0.83557</cdr:x>
      <cdr:y>0.5443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0CAA652-2F05-4CD2-AFEB-E7C30E7D4836}"/>
            </a:ext>
          </a:extLst>
        </cdr:cNvPr>
        <cdr:cNvSpPr txBox="1"/>
      </cdr:nvSpPr>
      <cdr:spPr>
        <a:xfrm xmlns:a="http://schemas.openxmlformats.org/drawingml/2006/main">
          <a:off x="3443288" y="2738438"/>
          <a:ext cx="100965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>
              <a:solidFill>
                <a:schemeClr val="accent1"/>
              </a:solidFill>
            </a:rPr>
            <a:t>Array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4</xdr:row>
      <xdr:rowOff>146050</xdr:rowOff>
    </xdr:from>
    <xdr:to>
      <xdr:col>8</xdr:col>
      <xdr:colOff>174625</xdr:colOff>
      <xdr:row>26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4</xdr:row>
      <xdr:rowOff>146050</xdr:rowOff>
    </xdr:from>
    <xdr:to>
      <xdr:col>16</xdr:col>
      <xdr:colOff>527050</xdr:colOff>
      <xdr:row>26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155575</xdr:colOff>
      <xdr:row>6</xdr:row>
      <xdr:rowOff>73025</xdr:rowOff>
    </xdr:from>
    <xdr:to>
      <xdr:col>5</xdr:col>
      <xdr:colOff>409575</xdr:colOff>
      <xdr:row>8</xdr:row>
      <xdr:rowOff>47625</xdr:rowOff>
    </xdr:to>
    <xdr:sp macro="" textlink="Calculation1!E10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65175" y="1216025"/>
          <a:ext cx="26924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D515867-3956-794D-A7B5-4C0B67BB301E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17O(d,p)18O</a:t>
          </a:fld>
          <a:endParaRPr lang="en-US" sz="1800" b="1"/>
        </a:p>
      </xdr:txBody>
    </xdr:sp>
    <xdr:clientData/>
  </xdr:twoCellAnchor>
  <xdr:twoCellAnchor>
    <xdr:from>
      <xdr:col>1</xdr:col>
      <xdr:colOff>139700</xdr:colOff>
      <xdr:row>8</xdr:row>
      <xdr:rowOff>25400</xdr:rowOff>
    </xdr:from>
    <xdr:to>
      <xdr:col>5</xdr:col>
      <xdr:colOff>558800</xdr:colOff>
      <xdr:row>10</xdr:row>
      <xdr:rowOff>12700</xdr:rowOff>
    </xdr:to>
    <xdr:sp macro="" textlink="Calculation2!E10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49300" y="1549400"/>
          <a:ext cx="285750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953DA6C-4DAE-5D41-9FB6-CD3E8964DB7E}" type="TxLink">
            <a:rPr lang="en-US" sz="1800" b="1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14C(d,p)15C</a:t>
          </a:fld>
          <a:endParaRPr lang="en-US" sz="3200" b="1">
            <a:solidFill>
              <a:schemeClr val="accent1"/>
            </a:solidFill>
          </a:endParaRPr>
        </a:p>
      </xdr:txBody>
    </xdr:sp>
    <xdr:clientData/>
  </xdr:twoCellAnchor>
  <xdr:twoCellAnchor>
    <xdr:from>
      <xdr:col>11</xdr:col>
      <xdr:colOff>292101</xdr:colOff>
      <xdr:row>5</xdr:row>
      <xdr:rowOff>152400</xdr:rowOff>
    </xdr:from>
    <xdr:to>
      <xdr:col>16</xdr:col>
      <xdr:colOff>1</xdr:colOff>
      <xdr:row>7</xdr:row>
      <xdr:rowOff>177800</xdr:rowOff>
    </xdr:to>
    <xdr:sp macro="" textlink="Calculation1!E10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6997701" y="1104900"/>
          <a:ext cx="275590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ED515867-3956-794D-A7B5-4C0B67BB301E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17O(d,p)18O</a:t>
          </a:fld>
          <a:endParaRPr lang="en-US" sz="1800" b="1"/>
        </a:p>
      </xdr:txBody>
    </xdr:sp>
    <xdr:clientData/>
  </xdr:twoCellAnchor>
  <xdr:twoCellAnchor>
    <xdr:from>
      <xdr:col>11</xdr:col>
      <xdr:colOff>485776</xdr:colOff>
      <xdr:row>7</xdr:row>
      <xdr:rowOff>117475</xdr:rowOff>
    </xdr:from>
    <xdr:to>
      <xdr:col>16</xdr:col>
      <xdr:colOff>3176</xdr:colOff>
      <xdr:row>9</xdr:row>
      <xdr:rowOff>130175</xdr:rowOff>
    </xdr:to>
    <xdr:sp macro="" textlink="Calculation2!E10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7191376" y="1450975"/>
          <a:ext cx="25654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953DA6C-4DAE-5D41-9FB6-CD3E8964DB7E}" type="TxLink">
            <a:rPr lang="en-US" sz="1800" b="1" i="0" u="none" strike="noStrike">
              <a:solidFill>
                <a:schemeClr val="accent1"/>
              </a:solidFill>
              <a:latin typeface="Calibri"/>
              <a:cs typeface="Calibri"/>
            </a:rPr>
            <a:pPr algn="r"/>
            <a:t>14C(d,p)15C</a:t>
          </a:fld>
          <a:endParaRPr lang="en-US" sz="3200" b="1">
            <a:solidFill>
              <a:schemeClr val="accent1"/>
            </a:solidFill>
          </a:endParaRPr>
        </a:p>
      </xdr:txBody>
    </xdr:sp>
    <xdr:clientData/>
  </xdr:twoCellAnchor>
  <xdr:twoCellAnchor>
    <xdr:from>
      <xdr:col>17</xdr:col>
      <xdr:colOff>19050</xdr:colOff>
      <xdr:row>4</xdr:row>
      <xdr:rowOff>123825</xdr:rowOff>
    </xdr:from>
    <xdr:to>
      <xdr:col>25</xdr:col>
      <xdr:colOff>123825</xdr:colOff>
      <xdr:row>25</xdr:row>
      <xdr:rowOff>104775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31</xdr:row>
          <xdr:rowOff>76200</xdr:rowOff>
        </xdr:from>
        <xdr:to>
          <xdr:col>14</xdr:col>
          <xdr:colOff>609600</xdr:colOff>
          <xdr:row>33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33</xdr:row>
          <xdr:rowOff>139700</xdr:rowOff>
        </xdr:from>
        <xdr:to>
          <xdr:col>14</xdr:col>
          <xdr:colOff>609600</xdr:colOff>
          <xdr:row>35</xdr:row>
          <xdr:rowOff>139700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368300</xdr:colOff>
      <xdr:row>0</xdr:row>
      <xdr:rowOff>50800</xdr:rowOff>
    </xdr:from>
    <xdr:to>
      <xdr:col>12</xdr:col>
      <xdr:colOff>203200</xdr:colOff>
      <xdr:row>18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31750</xdr:colOff>
      <xdr:row>0</xdr:row>
      <xdr:rowOff>120650</xdr:rowOff>
    </xdr:from>
    <xdr:to>
      <xdr:col>23</xdr:col>
      <xdr:colOff>127000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158750</xdr:colOff>
      <xdr:row>0</xdr:row>
      <xdr:rowOff>133350</xdr:rowOff>
    </xdr:from>
    <xdr:to>
      <xdr:col>14</xdr:col>
      <xdr:colOff>571500</xdr:colOff>
      <xdr:row>22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11</xdr:row>
      <xdr:rowOff>69850</xdr:rowOff>
    </xdr:from>
    <xdr:to>
      <xdr:col>16</xdr:col>
      <xdr:colOff>158750</xdr:colOff>
      <xdr:row>25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488949</xdr:colOff>
      <xdr:row>10</xdr:row>
      <xdr:rowOff>161924</xdr:rowOff>
    </xdr:from>
    <xdr:to>
      <xdr:col>26</xdr:col>
      <xdr:colOff>390524</xdr:colOff>
      <xdr:row>32</xdr:row>
      <xdr:rowOff>184149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517524</xdr:colOff>
      <xdr:row>33</xdr:row>
      <xdr:rowOff>15875</xdr:rowOff>
    </xdr:from>
    <xdr:to>
      <xdr:col>26</xdr:col>
      <xdr:colOff>428625</xdr:colOff>
      <xdr:row>55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212725</xdr:colOff>
      <xdr:row>26</xdr:row>
      <xdr:rowOff>117475</xdr:rowOff>
    </xdr:from>
    <xdr:to>
      <xdr:col>33</xdr:col>
      <xdr:colOff>168275</xdr:colOff>
      <xdr:row>48</xdr:row>
      <xdr:rowOff>155575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323849</xdr:colOff>
      <xdr:row>9</xdr:row>
      <xdr:rowOff>73024</xdr:rowOff>
    </xdr:from>
    <xdr:to>
      <xdr:col>27</xdr:col>
      <xdr:colOff>225424</xdr:colOff>
      <xdr:row>31</xdr:row>
      <xdr:rowOff>107949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314324</xdr:colOff>
      <xdr:row>32</xdr:row>
      <xdr:rowOff>0</xdr:rowOff>
    </xdr:from>
    <xdr:to>
      <xdr:col>27</xdr:col>
      <xdr:colOff>225425</xdr:colOff>
      <xdr:row>54</xdr:row>
      <xdr:rowOff>123826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422275</xdr:colOff>
      <xdr:row>9</xdr:row>
      <xdr:rowOff>73025</xdr:rowOff>
    </xdr:from>
    <xdr:to>
      <xdr:col>34</xdr:col>
      <xdr:colOff>377825</xdr:colOff>
      <xdr:row>31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323849</xdr:colOff>
      <xdr:row>9</xdr:row>
      <xdr:rowOff>73024</xdr:rowOff>
    </xdr:from>
    <xdr:to>
      <xdr:col>27</xdr:col>
      <xdr:colOff>225424</xdr:colOff>
      <xdr:row>31</xdr:row>
      <xdr:rowOff>107949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285749</xdr:colOff>
      <xdr:row>31</xdr:row>
      <xdr:rowOff>200025</xdr:rowOff>
    </xdr:from>
    <xdr:to>
      <xdr:col>27</xdr:col>
      <xdr:colOff>196850</xdr:colOff>
      <xdr:row>54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447675</xdr:colOff>
      <xdr:row>9</xdr:row>
      <xdr:rowOff>130175</xdr:rowOff>
    </xdr:from>
    <xdr:to>
      <xdr:col>34</xdr:col>
      <xdr:colOff>479425</xdr:colOff>
      <xdr:row>31</xdr:row>
      <xdr:rowOff>200025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323849</xdr:colOff>
      <xdr:row>9</xdr:row>
      <xdr:rowOff>73024</xdr:rowOff>
    </xdr:from>
    <xdr:to>
      <xdr:col>27</xdr:col>
      <xdr:colOff>225424</xdr:colOff>
      <xdr:row>31</xdr:row>
      <xdr:rowOff>107949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314324</xdr:colOff>
      <xdr:row>32</xdr:row>
      <xdr:rowOff>0</xdr:rowOff>
    </xdr:from>
    <xdr:to>
      <xdr:col>27</xdr:col>
      <xdr:colOff>225425</xdr:colOff>
      <xdr:row>54</xdr:row>
      <xdr:rowOff>123826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D:/D:/D:/D:/D:/D:/D:/Dropbox/M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sTable"/>
      <sheetName val="Convertor"/>
      <sheetName val="Search"/>
      <sheetName val="Reaction Q-value"/>
      <sheetName val="TransferReaction_1"/>
      <sheetName val="TransferReaction_2"/>
      <sheetName val="Compare_Transfer"/>
      <sheetName val="KnockoutReaction"/>
      <sheetName val="Fusion"/>
      <sheetName val="ParticleEmission"/>
      <sheetName val="DWUCK_Potential"/>
      <sheetName val="Data_Cooper"/>
      <sheetName val="SF_p_list"/>
      <sheetName val="SF_n_list"/>
      <sheetName val="Sheet1"/>
      <sheetName val="2N-int.En"/>
      <sheetName val="Shell_gap"/>
      <sheetName val="Sp_N=Z"/>
      <sheetName val="Qbm_A"/>
      <sheetName val="BEA_T"/>
      <sheetName val="NC_Sa"/>
      <sheetName val="NC_Qbm"/>
      <sheetName val="NC_Qec"/>
      <sheetName val="NC_BE_A"/>
      <sheetName val="NC_Sp"/>
      <sheetName val="NC_Sn"/>
      <sheetName val="NC_pn Correlation"/>
      <sheetName val="NC_Bexp_LqD"/>
      <sheetName val="Sheet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3">
          <cell r="L23">
            <v>998.27200000000005</v>
          </cell>
          <cell r="M23">
            <v>0</v>
          </cell>
          <cell r="N23">
            <v>0</v>
          </cell>
          <cell r="O23">
            <v>340.87041526069697</v>
          </cell>
          <cell r="V23">
            <v>1.0060087287573012</v>
          </cell>
          <cell r="W23">
            <v>1.8368460362608403E-3</v>
          </cell>
          <cell r="X23">
            <v>-2.2504090832299912E-19</v>
          </cell>
          <cell r="Y23">
            <v>-0.10977334982827185</v>
          </cell>
          <cell r="Z23">
            <v>1</v>
          </cell>
          <cell r="AA23">
            <v>0</v>
          </cell>
          <cell r="AB23">
            <v>0</v>
          </cell>
          <cell r="AC23">
            <v>0</v>
          </cell>
          <cell r="AD23">
            <v>1</v>
          </cell>
          <cell r="AE23">
            <v>0</v>
          </cell>
          <cell r="AF23">
            <v>0</v>
          </cell>
          <cell r="AG23">
            <v>0</v>
          </cell>
        </row>
        <row r="24">
          <cell r="L24">
            <v>14895.083199999999</v>
          </cell>
          <cell r="M24">
            <v>0</v>
          </cell>
          <cell r="N24">
            <v>0</v>
          </cell>
          <cell r="O24">
            <v>0</v>
          </cell>
          <cell r="V24">
            <v>1.8368460362608403E-3</v>
          </cell>
          <cell r="W24">
            <v>1.0000016819484943</v>
          </cell>
          <cell r="X24">
            <v>-2.060636598935861E-22</v>
          </cell>
          <cell r="Y24">
            <v>-1.0051638341775776E-4</v>
          </cell>
          <cell r="Z24">
            <v>0</v>
          </cell>
          <cell r="AA24">
            <v>-1</v>
          </cell>
          <cell r="AB24">
            <v>1.22514845490862E-16</v>
          </cell>
          <cell r="AC24">
            <v>0</v>
          </cell>
          <cell r="AD24">
            <v>0</v>
          </cell>
          <cell r="AE24">
            <v>-1</v>
          </cell>
          <cell r="AF24">
            <v>-1.22514845490862E-16</v>
          </cell>
          <cell r="AG24">
            <v>0</v>
          </cell>
        </row>
        <row r="25">
          <cell r="L25">
            <v>13040.23230863334</v>
          </cell>
          <cell r="M25">
            <v>5.2094453300079095</v>
          </cell>
          <cell r="N25">
            <v>0</v>
          </cell>
          <cell r="O25">
            <v>29.544232590366242</v>
          </cell>
          <cell r="V25">
            <v>-2.2504090832299912E-19</v>
          </cell>
          <cell r="W25">
            <v>-2.060636598935861E-22</v>
          </cell>
          <cell r="X25">
            <v>1</v>
          </cell>
          <cell r="Y25">
            <v>1.2314749183726223E-20</v>
          </cell>
          <cell r="Z25">
            <v>0</v>
          </cell>
          <cell r="AA25">
            <v>-1.22514845490862E-16</v>
          </cell>
          <cell r="AB25">
            <v>-1</v>
          </cell>
          <cell r="AC25">
            <v>0</v>
          </cell>
          <cell r="AD25">
            <v>0</v>
          </cell>
          <cell r="AE25">
            <v>1.22514845490862E-16</v>
          </cell>
          <cell r="AF25">
            <v>-1</v>
          </cell>
          <cell r="AG25">
            <v>0</v>
          </cell>
        </row>
        <row r="26">
          <cell r="L26">
            <v>1854.8508913666592</v>
          </cell>
          <cell r="M26">
            <v>-5.2094453300079095</v>
          </cell>
          <cell r="N26">
            <v>0</v>
          </cell>
          <cell r="O26">
            <v>-29.544232590366242</v>
          </cell>
          <cell r="V26">
            <v>-0.10977334982827185</v>
          </cell>
          <cell r="W26">
            <v>-1.0051638341775776E-4</v>
          </cell>
          <cell r="X26">
            <v>1.2314749183726608E-20</v>
          </cell>
          <cell r="Y26">
            <v>1.0060070468088069</v>
          </cell>
          <cell r="Z26">
            <v>0</v>
          </cell>
          <cell r="AA26">
            <v>0</v>
          </cell>
          <cell r="AB26">
            <v>0</v>
          </cell>
          <cell r="AC26">
            <v>1</v>
          </cell>
          <cell r="AD26">
            <v>0</v>
          </cell>
          <cell r="AE26">
            <v>0</v>
          </cell>
          <cell r="AF26">
            <v>0</v>
          </cell>
          <cell r="AG26">
            <v>1</v>
          </cell>
        </row>
        <row r="27">
          <cell r="L27">
            <v>1904.4480405026916</v>
          </cell>
          <cell r="M27">
            <v>134.55023890366476</v>
          </cell>
          <cell r="N27">
            <v>-1.6484401730041062E-14</v>
          </cell>
          <cell r="O27">
            <v>301.48456996328844</v>
          </cell>
        </row>
        <row r="28">
          <cell r="L28">
            <v>948.67485086396766</v>
          </cell>
          <cell r="M28">
            <v>-139.75968423367269</v>
          </cell>
          <cell r="N28">
            <v>1.7122636119740073E-14</v>
          </cell>
          <cell r="O28">
            <v>9.8416127070422874</v>
          </cell>
          <cell r="V28">
            <v>1.0060087287573012</v>
          </cell>
          <cell r="W28">
            <v>-1.8368460362608403E-3</v>
          </cell>
          <cell r="X28">
            <v>2.2504090832299912E-19</v>
          </cell>
          <cell r="Y28">
            <v>0.10977334982827185</v>
          </cell>
          <cell r="Z28">
            <v>1</v>
          </cell>
          <cell r="AA28">
            <v>0</v>
          </cell>
          <cell r="AB28">
            <v>0</v>
          </cell>
          <cell r="AC28">
            <v>0</v>
          </cell>
          <cell r="AD28">
            <v>1</v>
          </cell>
          <cell r="AE28">
            <v>0</v>
          </cell>
          <cell r="AF28">
            <v>0</v>
          </cell>
          <cell r="AG28">
            <v>0</v>
          </cell>
        </row>
        <row r="29">
          <cell r="V29">
            <v>-1.8368460362608403E-3</v>
          </cell>
          <cell r="W29">
            <v>1.0000016819484943</v>
          </cell>
          <cell r="X29">
            <v>-2.060636598935861E-22</v>
          </cell>
          <cell r="Y29">
            <v>-1.0051638341775776E-4</v>
          </cell>
          <cell r="Z29">
            <v>0</v>
          </cell>
          <cell r="AA29">
            <v>0.99986003144088764</v>
          </cell>
          <cell r="AB29">
            <v>0</v>
          </cell>
          <cell r="AC29">
            <v>-1.6730735997771518E-2</v>
          </cell>
          <cell r="AD29">
            <v>0</v>
          </cell>
          <cell r="AE29">
            <v>0.99986003144088764</v>
          </cell>
          <cell r="AF29">
            <v>0</v>
          </cell>
          <cell r="AG29">
            <v>1.6730735997771518E-2</v>
          </cell>
        </row>
        <row r="30">
          <cell r="L30">
            <v>1426.5614456833296</v>
          </cell>
          <cell r="M30">
            <v>-2.6047226650039548</v>
          </cell>
          <cell r="N30">
            <v>0</v>
          </cell>
          <cell r="O30">
            <v>155.66309133516538</v>
          </cell>
          <cell r="V30">
            <v>2.2504090832299912E-19</v>
          </cell>
          <cell r="W30">
            <v>-2.060636598935861E-22</v>
          </cell>
          <cell r="X30">
            <v>1</v>
          </cell>
          <cell r="Y30">
            <v>1.2314749183726223E-20</v>
          </cell>
          <cell r="Z30">
            <v>0</v>
          </cell>
          <cell r="AA30">
            <v>0</v>
          </cell>
          <cell r="AB30">
            <v>1</v>
          </cell>
          <cell r="AC30">
            <v>0</v>
          </cell>
          <cell r="AD30">
            <v>0</v>
          </cell>
          <cell r="AE30">
            <v>0</v>
          </cell>
          <cell r="AF30">
            <v>1</v>
          </cell>
          <cell r="AG30">
            <v>0</v>
          </cell>
        </row>
        <row r="31">
          <cell r="V31">
            <v>0.10977334982827185</v>
          </cell>
          <cell r="W31">
            <v>-1.0051638341775776E-4</v>
          </cell>
          <cell r="X31">
            <v>1.2314749183726608E-20</v>
          </cell>
          <cell r="Y31">
            <v>1.0060070468088069</v>
          </cell>
          <cell r="Z31">
            <v>0</v>
          </cell>
          <cell r="AA31">
            <v>1.6730735997771518E-2</v>
          </cell>
          <cell r="AB31">
            <v>0</v>
          </cell>
          <cell r="AC31">
            <v>0.99986003144088764</v>
          </cell>
          <cell r="AD31">
            <v>0</v>
          </cell>
          <cell r="AE31">
            <v>-1.6730735997771518E-2</v>
          </cell>
          <cell r="AF31">
            <v>0</v>
          </cell>
          <cell r="AG31">
            <v>0.99986003144088764</v>
          </cell>
        </row>
        <row r="33">
          <cell r="V33">
            <v>1.0639473414958562</v>
          </cell>
          <cell r="W33">
            <v>0</v>
          </cell>
          <cell r="X33">
            <v>0</v>
          </cell>
          <cell r="Y33">
            <v>-0.36329594750850175</v>
          </cell>
          <cell r="Z33">
            <v>1.0060087287573012</v>
          </cell>
          <cell r="AA33">
            <v>0</v>
          </cell>
          <cell r="AB33">
            <v>0</v>
          </cell>
          <cell r="AC33">
            <v>-0.10978871679676869</v>
          </cell>
          <cell r="AD33">
            <v>1.0060087287573012</v>
          </cell>
          <cell r="AE33">
            <v>0</v>
          </cell>
          <cell r="AF33">
            <v>0</v>
          </cell>
          <cell r="AG33">
            <v>0.10978871679676869</v>
          </cell>
          <cell r="AI33">
            <v>1</v>
          </cell>
          <cell r="AJ33">
            <v>0</v>
          </cell>
          <cell r="AK33">
            <v>0</v>
          </cell>
          <cell r="AL33">
            <v>0</v>
          </cell>
        </row>
        <row r="34">
          <cell r="V34">
            <v>0</v>
          </cell>
          <cell r="W34">
            <v>1</v>
          </cell>
          <cell r="X34">
            <v>0</v>
          </cell>
          <cell r="Y34">
            <v>0</v>
          </cell>
          <cell r="Z34">
            <v>0</v>
          </cell>
          <cell r="AA34">
            <v>1</v>
          </cell>
          <cell r="AB34">
            <v>0</v>
          </cell>
          <cell r="AC34">
            <v>0</v>
          </cell>
          <cell r="AD34">
            <v>0</v>
          </cell>
          <cell r="AE34">
            <v>1</v>
          </cell>
          <cell r="AF34">
            <v>0</v>
          </cell>
          <cell r="AG34">
            <v>0</v>
          </cell>
          <cell r="AI34">
            <v>0</v>
          </cell>
          <cell r="AJ34">
            <v>1</v>
          </cell>
          <cell r="AK34">
            <v>0</v>
          </cell>
          <cell r="AL34">
            <v>0</v>
          </cell>
        </row>
        <row r="35">
          <cell r="V35">
            <v>0</v>
          </cell>
          <cell r="W35">
            <v>0</v>
          </cell>
          <cell r="X35">
            <v>1</v>
          </cell>
          <cell r="Y35">
            <v>0</v>
          </cell>
          <cell r="Z35">
            <v>0</v>
          </cell>
          <cell r="AA35">
            <v>0</v>
          </cell>
          <cell r="AB35">
            <v>1</v>
          </cell>
          <cell r="AC35">
            <v>0</v>
          </cell>
          <cell r="AD35">
            <v>0</v>
          </cell>
          <cell r="AE35">
            <v>0</v>
          </cell>
          <cell r="AF35">
            <v>1</v>
          </cell>
          <cell r="AG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</row>
        <row r="36">
          <cell r="L36">
            <v>1883.0435291170479</v>
          </cell>
          <cell r="M36">
            <v>138.01833890606963</v>
          </cell>
          <cell r="N36">
            <v>-1.6909295465982552E-14</v>
          </cell>
          <cell r="O36">
            <v>94.224436403919526</v>
          </cell>
          <cell r="V36">
            <v>-0.36329594750850175</v>
          </cell>
          <cell r="W36">
            <v>0</v>
          </cell>
          <cell r="X36">
            <v>0</v>
          </cell>
          <cell r="Y36">
            <v>1.0639473414958562</v>
          </cell>
          <cell r="Z36">
            <v>-0.10978871679676869</v>
          </cell>
          <cell r="AA36">
            <v>0</v>
          </cell>
          <cell r="AB36">
            <v>0</v>
          </cell>
          <cell r="AC36">
            <v>1.0060087287573012</v>
          </cell>
          <cell r="AD36">
            <v>0.10978871679676869</v>
          </cell>
          <cell r="AE36">
            <v>0</v>
          </cell>
          <cell r="AF36">
            <v>0</v>
          </cell>
          <cell r="AG36">
            <v>1.0060087287573012</v>
          </cell>
          <cell r="AI36">
            <v>0</v>
          </cell>
          <cell r="AJ36">
            <v>0</v>
          </cell>
          <cell r="AK36">
            <v>0</v>
          </cell>
          <cell r="AL36">
            <v>1</v>
          </cell>
        </row>
        <row r="37">
          <cell r="L37">
            <v>953.03811690510418</v>
          </cell>
          <cell r="M37">
            <v>-138.01833890606963</v>
          </cell>
          <cell r="N37">
            <v>1.6909295465982552E-14</v>
          </cell>
          <cell r="O37">
            <v>-94.224436403919526</v>
          </cell>
        </row>
        <row r="39">
          <cell r="AI39">
            <v>1</v>
          </cell>
          <cell r="AJ39">
            <v>0</v>
          </cell>
          <cell r="AK39">
            <v>0</v>
          </cell>
          <cell r="AL39">
            <v>0</v>
          </cell>
        </row>
        <row r="40">
          <cell r="AI40">
            <v>0</v>
          </cell>
          <cell r="AJ40">
            <v>1</v>
          </cell>
          <cell r="AK40">
            <v>2.5307923175463521E-33</v>
          </cell>
          <cell r="AL40">
            <v>0</v>
          </cell>
        </row>
        <row r="41">
          <cell r="AI41">
            <v>0</v>
          </cell>
          <cell r="AJ41">
            <v>2.5307923175463521E-33</v>
          </cell>
          <cell r="AK41">
            <v>1</v>
          </cell>
          <cell r="AL41">
            <v>0</v>
          </cell>
        </row>
        <row r="42">
          <cell r="AI42">
            <v>0</v>
          </cell>
          <cell r="AJ42">
            <v>0</v>
          </cell>
          <cell r="AK42">
            <v>0</v>
          </cell>
          <cell r="AL42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physics.nist.gov/cuu/Constants/index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physics.nist.gov/cuu/Constants/index.htm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physics.nist.gov/cuu/Constants/index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06F97-396E-4005-8DD2-DC5C50B9A494}">
  <sheetPr codeName="Sheet1">
    <pageSetUpPr fitToPage="1"/>
  </sheetPr>
  <dimension ref="B1:V47"/>
  <sheetViews>
    <sheetView tabSelected="1" zoomScale="120" zoomScaleNormal="120" workbookViewId="0">
      <selection activeCell="X24" sqref="X24"/>
    </sheetView>
  </sheetViews>
  <sheetFormatPr baseColWidth="10" defaultColWidth="9.1640625" defaultRowHeight="16" customHeight="1" x14ac:dyDescent="0.2"/>
  <cols>
    <col min="1" max="1" width="2.6640625" style="4" customWidth="1"/>
    <col min="2" max="2" width="13.6640625" style="4" customWidth="1"/>
    <col min="3" max="3" width="12.6640625" style="4" customWidth="1"/>
    <col min="4" max="4" width="9.5" style="4" customWidth="1"/>
    <col min="5" max="24" width="9.6640625" style="4" customWidth="1"/>
    <col min="25" max="25" width="9.1640625" style="4" customWidth="1"/>
    <col min="26" max="16384" width="9.1640625" style="4"/>
  </cols>
  <sheetData>
    <row r="1" spans="2:15" ht="16" customHeight="1" thickBot="1" x14ac:dyDescent="0.25">
      <c r="M1" s="155"/>
      <c r="N1" s="155"/>
      <c r="O1" s="155"/>
    </row>
    <row r="2" spans="2:15" ht="16" customHeight="1" x14ac:dyDescent="0.2">
      <c r="B2" s="320" t="s">
        <v>24</v>
      </c>
      <c r="C2" s="321"/>
      <c r="D2" s="322"/>
      <c r="M2" s="178"/>
      <c r="N2" s="179"/>
      <c r="O2" s="155"/>
    </row>
    <row r="3" spans="2:15" ht="16" customHeight="1" x14ac:dyDescent="0.2">
      <c r="B3" s="323"/>
      <c r="C3" s="324"/>
      <c r="D3" s="325"/>
      <c r="M3" s="155"/>
      <c r="N3" s="155"/>
      <c r="O3" s="155"/>
    </row>
    <row r="4" spans="2:15" ht="16" customHeight="1" x14ac:dyDescent="0.2">
      <c r="B4" s="326" t="str">
        <f>C7&amp;"("&amp;C8&amp;","&amp;C9&amp;")"&amp;C10&amp;", "&amp;Calculation1!E9</f>
        <v>17O(d,p)18O, n-Adding</v>
      </c>
      <c r="C4" s="327"/>
      <c r="D4" s="328"/>
      <c r="M4" s="155"/>
      <c r="N4" s="155"/>
      <c r="O4" s="155"/>
    </row>
    <row r="5" spans="2:15" ht="16" customHeight="1" thickBot="1" x14ac:dyDescent="0.25">
      <c r="B5" s="329"/>
      <c r="C5" s="330"/>
      <c r="D5" s="331"/>
    </row>
    <row r="6" spans="2:15" ht="16" customHeight="1" thickBot="1" x14ac:dyDescent="0.25">
      <c r="B6" s="23"/>
      <c r="C6" s="166" t="s">
        <v>8</v>
      </c>
      <c r="D6" s="184"/>
    </row>
    <row r="7" spans="2:15" ht="16" customHeight="1" x14ac:dyDescent="0.2">
      <c r="B7" s="5" t="s">
        <v>379</v>
      </c>
      <c r="C7" s="19" t="s">
        <v>429</v>
      </c>
      <c r="D7" s="185"/>
    </row>
    <row r="8" spans="2:15" ht="16" customHeight="1" x14ac:dyDescent="0.2">
      <c r="B8" s="5" t="s">
        <v>380</v>
      </c>
      <c r="C8" s="20" t="s">
        <v>17</v>
      </c>
      <c r="D8" s="186"/>
    </row>
    <row r="9" spans="2:15" ht="16" customHeight="1" thickBot="1" x14ac:dyDescent="0.25">
      <c r="B9" s="5" t="s">
        <v>381</v>
      </c>
      <c r="C9" s="21" t="s">
        <v>317</v>
      </c>
      <c r="D9" s="186"/>
    </row>
    <row r="10" spans="2:15" ht="16" customHeight="1" thickBot="1" x14ac:dyDescent="0.25">
      <c r="B10" s="5" t="s">
        <v>382</v>
      </c>
      <c r="C10" s="22" t="str">
        <f>Calculation1!F5</f>
        <v>18O</v>
      </c>
      <c r="D10" s="187"/>
    </row>
    <row r="11" spans="2:15" ht="16" customHeight="1" thickBot="1" x14ac:dyDescent="0.25">
      <c r="B11" s="5" t="s">
        <v>23</v>
      </c>
      <c r="C11" s="28">
        <f>Calculation1!M6</f>
        <v>5.8208049000022584</v>
      </c>
      <c r="D11" s="188" t="s">
        <v>386</v>
      </c>
    </row>
    <row r="12" spans="2:15" ht="16" customHeight="1" thickBot="1" x14ac:dyDescent="0.25">
      <c r="B12" s="5" t="s">
        <v>18</v>
      </c>
      <c r="C12" s="29">
        <f>Calculation1!M7</f>
        <v>-3.2317876330294482</v>
      </c>
      <c r="D12" s="188" t="s">
        <v>387</v>
      </c>
    </row>
    <row r="13" spans="2:15" ht="16" customHeight="1" thickBot="1" x14ac:dyDescent="0.25">
      <c r="B13" s="5" t="s">
        <v>259</v>
      </c>
      <c r="C13" s="147">
        <v>0</v>
      </c>
      <c r="D13" s="188" t="s">
        <v>386</v>
      </c>
    </row>
    <row r="14" spans="2:15" ht="16" customHeight="1" thickBot="1" x14ac:dyDescent="0.25">
      <c r="B14" s="24"/>
      <c r="C14" s="167"/>
      <c r="D14" s="189"/>
    </row>
    <row r="15" spans="2:15" ht="16" customHeight="1" thickBot="1" x14ac:dyDescent="0.25">
      <c r="B15" s="5" t="s">
        <v>19</v>
      </c>
      <c r="C15" s="84">
        <v>10.119999999999999</v>
      </c>
      <c r="D15" s="190" t="s">
        <v>387</v>
      </c>
    </row>
    <row r="16" spans="2:15" ht="16" customHeight="1" thickBot="1" x14ac:dyDescent="0.25">
      <c r="B16" s="5" t="s">
        <v>11</v>
      </c>
      <c r="C16" s="85">
        <f>Calculation1!F13</f>
        <v>172.04</v>
      </c>
      <c r="D16" s="191" t="s">
        <v>386</v>
      </c>
    </row>
    <row r="17" spans="2:22" ht="16" customHeight="1" thickBot="1" x14ac:dyDescent="0.25">
      <c r="B17" s="7"/>
      <c r="C17" s="169"/>
      <c r="D17" s="190"/>
    </row>
    <row r="18" spans="2:22" ht="16" customHeight="1" thickBot="1" x14ac:dyDescent="0.25">
      <c r="B18" s="5" t="s">
        <v>13</v>
      </c>
      <c r="C18" s="8">
        <v>2.85</v>
      </c>
      <c r="D18" s="192" t="s">
        <v>385</v>
      </c>
    </row>
    <row r="19" spans="2:22" ht="16" customHeight="1" thickBot="1" x14ac:dyDescent="0.25">
      <c r="B19" s="5"/>
      <c r="C19" s="197"/>
      <c r="D19" s="192"/>
    </row>
    <row r="20" spans="2:22" ht="16" customHeight="1" thickBot="1" x14ac:dyDescent="0.25">
      <c r="B20" s="5" t="s">
        <v>16</v>
      </c>
      <c r="C20" s="14">
        <v>1.15E-2</v>
      </c>
      <c r="D20" s="190" t="s">
        <v>384</v>
      </c>
    </row>
    <row r="21" spans="2:22" ht="16" customHeight="1" thickBot="1" x14ac:dyDescent="0.25">
      <c r="B21" s="5" t="s">
        <v>22</v>
      </c>
      <c r="C21" s="15">
        <v>0.46200000000000002</v>
      </c>
      <c r="D21" s="190" t="s">
        <v>384</v>
      </c>
      <c r="F21" s="205"/>
      <c r="G21" s="206"/>
      <c r="H21" s="335" t="str">
        <f>"QUANTITIES AT A GIVEN CM ANGLE   "&amp;B4</f>
        <v>QUANTITIES AT A GIVEN CM ANGLE   17O(d,p)18O, n-Adding</v>
      </c>
      <c r="I21" s="336"/>
      <c r="J21" s="336"/>
      <c r="K21" s="336"/>
      <c r="L21" s="336"/>
      <c r="M21" s="336"/>
      <c r="N21" s="336"/>
      <c r="O21" s="336"/>
      <c r="P21" s="336"/>
      <c r="Q21" s="337"/>
      <c r="R21" s="318" t="s">
        <v>199</v>
      </c>
    </row>
    <row r="22" spans="2:22" ht="16" customHeight="1" thickBot="1" x14ac:dyDescent="0.25">
      <c r="B22" s="181"/>
      <c r="C22" s="182"/>
      <c r="D22" s="183"/>
      <c r="F22" s="314" t="s">
        <v>395</v>
      </c>
      <c r="G22" s="301">
        <f>Calculation1!K21</f>
        <v>1.3543741254519881</v>
      </c>
      <c r="H22" s="338"/>
      <c r="I22" s="339"/>
      <c r="J22" s="339"/>
      <c r="K22" s="339"/>
      <c r="L22" s="339"/>
      <c r="M22" s="339"/>
      <c r="N22" s="339"/>
      <c r="O22" s="339"/>
      <c r="P22" s="339"/>
      <c r="Q22" s="340"/>
      <c r="R22" s="319"/>
    </row>
    <row r="23" spans="2:22" ht="16" customHeight="1" thickBot="1" x14ac:dyDescent="0.25">
      <c r="B23" s="171" t="s">
        <v>324</v>
      </c>
      <c r="C23" s="172" t="s">
        <v>427</v>
      </c>
      <c r="D23" s="198"/>
      <c r="F23" s="207" t="s">
        <v>21</v>
      </c>
      <c r="G23" s="208">
        <f>Calculation1!F21</f>
        <v>24.0356725340298</v>
      </c>
      <c r="H23" s="341"/>
      <c r="I23" s="342"/>
      <c r="J23" s="342"/>
      <c r="K23" s="342"/>
      <c r="L23" s="342"/>
      <c r="M23" s="342"/>
      <c r="N23" s="342"/>
      <c r="O23" s="342"/>
      <c r="P23" s="342"/>
      <c r="Q23" s="343"/>
      <c r="R23" s="281">
        <v>1</v>
      </c>
      <c r="T23" s="155"/>
    </row>
    <row r="24" spans="2:22" ht="16" customHeight="1" thickBot="1" x14ac:dyDescent="0.3">
      <c r="B24" s="171" t="s">
        <v>322</v>
      </c>
      <c r="C24" s="173">
        <v>0</v>
      </c>
      <c r="D24" s="199" t="s">
        <v>383</v>
      </c>
      <c r="F24" s="54"/>
      <c r="G24" s="163" t="s">
        <v>321</v>
      </c>
      <c r="H24" s="91" t="s">
        <v>364</v>
      </c>
      <c r="I24" s="66" t="s">
        <v>192</v>
      </c>
      <c r="J24" s="66" t="s">
        <v>193</v>
      </c>
      <c r="K24" s="66" t="s">
        <v>194</v>
      </c>
      <c r="L24" s="66" t="s">
        <v>235</v>
      </c>
      <c r="M24" s="67" t="s">
        <v>195</v>
      </c>
      <c r="N24" s="66" t="s">
        <v>196</v>
      </c>
      <c r="O24" s="65" t="s">
        <v>197</v>
      </c>
      <c r="P24" s="66" t="s">
        <v>198</v>
      </c>
      <c r="Q24" s="286" t="s">
        <v>376</v>
      </c>
      <c r="R24" s="287" t="s">
        <v>378</v>
      </c>
      <c r="T24" s="155"/>
      <c r="U24" s="315" t="s">
        <v>241</v>
      </c>
      <c r="V24" s="317"/>
    </row>
    <row r="25" spans="2:22" ht="16" customHeight="1" x14ac:dyDescent="0.25">
      <c r="B25" s="171" t="s">
        <v>323</v>
      </c>
      <c r="C25" s="173">
        <v>0</v>
      </c>
      <c r="D25" s="199" t="s">
        <v>383</v>
      </c>
      <c r="F25" s="102" t="s">
        <v>158</v>
      </c>
      <c r="G25" s="9">
        <v>1.982</v>
      </c>
      <c r="H25" s="177">
        <v>13</v>
      </c>
      <c r="I25" s="60">
        <f>Calculation1!C33</f>
        <v>3.59452733318426</v>
      </c>
      <c r="J25" s="60">
        <f>Calculation1!E33</f>
        <v>-0.50704933472844649</v>
      </c>
      <c r="K25" s="60">
        <f>Calculation1!F33</f>
        <v>-0.49818868987039877</v>
      </c>
      <c r="L25" s="60">
        <f>Calculation1!G33</f>
        <v>10.479028826656776</v>
      </c>
      <c r="M25" s="60">
        <f>Calculation1!H33</f>
        <v>-32.994174665829597</v>
      </c>
      <c r="N25" s="60">
        <f>Calculation1!I33</f>
        <v>23.103777976760981</v>
      </c>
      <c r="O25" s="92">
        <f>Calculation1!J33</f>
        <v>172.26721714189625</v>
      </c>
      <c r="P25" s="61">
        <f>Calculation1!K33</f>
        <v>1.0646619060646865</v>
      </c>
      <c r="Q25" s="282">
        <f>Calculation1!L33</f>
        <v>1.1071637364333031</v>
      </c>
      <c r="R25" s="284">
        <f>Calculation1!M33</f>
        <v>1.309878603332097</v>
      </c>
      <c r="T25" s="155"/>
      <c r="U25" s="102" t="s">
        <v>181</v>
      </c>
      <c r="V25" s="122">
        <v>-4</v>
      </c>
    </row>
    <row r="26" spans="2:22" ht="16" customHeight="1" thickBot="1" x14ac:dyDescent="0.25">
      <c r="B26" s="291" t="s">
        <v>396</v>
      </c>
      <c r="C26" s="292" t="s">
        <v>427</v>
      </c>
      <c r="D26" s="183"/>
      <c r="F26" s="102" t="s">
        <v>159</v>
      </c>
      <c r="G26" s="10">
        <v>3.552</v>
      </c>
      <c r="H26" s="175">
        <v>10</v>
      </c>
      <c r="I26" s="61">
        <f>Calculation1!C34</f>
        <v>2.7696292021198587</v>
      </c>
      <c r="J26" s="61">
        <f>Calculation1!E34</f>
        <v>-0.47068222350481498</v>
      </c>
      <c r="K26" s="61">
        <f>Calculation1!F34</f>
        <v>-0.45961767283487281</v>
      </c>
      <c r="L26" s="61">
        <f>Calculation1!G34</f>
        <v>7.7930386255172417</v>
      </c>
      <c r="M26" s="61">
        <f>Calculation1!H34</f>
        <v>-27.481212596560741</v>
      </c>
      <c r="N26" s="61">
        <f>Calculation1!I34</f>
        <v>23.083543409467833</v>
      </c>
      <c r="O26" s="92">
        <f>Calculation1!J34</f>
        <v>171.50858304792928</v>
      </c>
      <c r="P26" s="61">
        <f>Calculation1!K34</f>
        <v>0.7935050182609571</v>
      </c>
      <c r="Q26" s="282">
        <f>Calculation1!L34</f>
        <v>1.1047955228247093</v>
      </c>
      <c r="R26" s="284">
        <f>Calculation1!M34</f>
        <v>0.97412982818965521</v>
      </c>
      <c r="U26" s="102" t="s">
        <v>239</v>
      </c>
      <c r="V26" s="122">
        <v>-0.42</v>
      </c>
    </row>
    <row r="27" spans="2:22" ht="16" customHeight="1" thickBot="1" x14ac:dyDescent="0.25">
      <c r="B27" s="288"/>
      <c r="C27" s="289"/>
      <c r="D27" s="290"/>
      <c r="F27" s="102" t="s">
        <v>160</v>
      </c>
      <c r="G27" s="11">
        <v>3.63</v>
      </c>
      <c r="H27" s="175">
        <v>15</v>
      </c>
      <c r="I27" s="61">
        <f>Calculation1!C35</f>
        <v>3.2202247794216419</v>
      </c>
      <c r="J27" s="61">
        <f>Calculation1!E35</f>
        <v>-0.4412583145132199</v>
      </c>
      <c r="K27" s="61">
        <f>Calculation1!F35</f>
        <v>-0.43428895816993213</v>
      </c>
      <c r="L27" s="61">
        <f>Calculation1!G35</f>
        <v>11.593015804621237</v>
      </c>
      <c r="M27" s="61">
        <f>Calculation1!H35</f>
        <v>-39.535548638806041</v>
      </c>
      <c r="N27" s="61">
        <f>Calculation1!I35</f>
        <v>23.094596418545628</v>
      </c>
      <c r="O27" s="92">
        <f>Calculation1!J35</f>
        <v>170.97931475107907</v>
      </c>
      <c r="P27" s="61">
        <f>Calculation1!K35</f>
        <v>1.1823083844128504</v>
      </c>
      <c r="Q27" s="282">
        <f>Calculation1!L35</f>
        <v>1.1029517953702317</v>
      </c>
      <c r="R27" s="62">
        <f>Calculation1!M35</f>
        <v>1.4491269755776546</v>
      </c>
      <c r="U27" s="102" t="s">
        <v>240</v>
      </c>
      <c r="V27" s="123" t="e">
        <f>Calculation1!I56</f>
        <v>#NUM!</v>
      </c>
    </row>
    <row r="28" spans="2:22" ht="16" customHeight="1" thickBot="1" x14ac:dyDescent="0.25">
      <c r="B28" s="180"/>
      <c r="C28" s="180"/>
      <c r="D28" s="180"/>
      <c r="F28" s="102" t="s">
        <v>161</v>
      </c>
      <c r="G28" s="12">
        <v>3.92</v>
      </c>
      <c r="H28" s="175">
        <v>16</v>
      </c>
      <c r="I28" s="61">
        <f>Calculation1!C36</f>
        <v>3.2361997676154033</v>
      </c>
      <c r="J28" s="61">
        <f>Calculation1!E36</f>
        <v>-0.42508226630082319</v>
      </c>
      <c r="K28" s="61">
        <f>Calculation1!F36</f>
        <v>-0.41873261580817212</v>
      </c>
      <c r="L28" s="61">
        <f>Calculation1!G36</f>
        <v>12.257461829849786</v>
      </c>
      <c r="M28" s="61">
        <f>Calculation1!H36</f>
        <v>-42.173245316864787</v>
      </c>
      <c r="N28" s="61">
        <f>Calculation1!I36</f>
        <v>23.094988281445346</v>
      </c>
      <c r="O28" s="92">
        <f>Calculation1!J36</f>
        <v>170.67083827948591</v>
      </c>
      <c r="P28" s="61">
        <f>Calculation1!K36</f>
        <v>1.2512171883836427</v>
      </c>
      <c r="Q28" s="282">
        <f>Calculation1!L36</f>
        <v>1.1019231947550019</v>
      </c>
      <c r="R28" s="62">
        <f>Calculation1!M36</f>
        <v>1.5321827287312233</v>
      </c>
      <c r="U28" s="103" t="s">
        <v>184</v>
      </c>
      <c r="V28" s="124" t="e">
        <f>Calculation1!I58</f>
        <v>#NUM!</v>
      </c>
    </row>
    <row r="29" spans="2:22" ht="16" customHeight="1" thickBot="1" x14ac:dyDescent="0.25">
      <c r="F29" s="103" t="s">
        <v>162</v>
      </c>
      <c r="G29" s="13">
        <v>5.2549999999999999</v>
      </c>
      <c r="H29" s="176">
        <v>13</v>
      </c>
      <c r="I29" s="63">
        <f>Calculation1!C37</f>
        <v>2.4658994013194615</v>
      </c>
      <c r="J29" s="63">
        <f>Calculation1!E37</f>
        <v>-0.39802037113134264</v>
      </c>
      <c r="K29" s="63">
        <f>Calculation1!F37</f>
        <v>-0.39047679651938172</v>
      </c>
      <c r="L29" s="63">
        <f>Calculation1!G37</f>
        <v>9.662794072294643</v>
      </c>
      <c r="M29" s="63">
        <f>Calculation1!H37</f>
        <v>-37.3323556251894</v>
      </c>
      <c r="N29" s="63">
        <f>Calculation1!I37</f>
        <v>23.076092985152648</v>
      </c>
      <c r="O29" s="93">
        <f>Calculation1!J37</f>
        <v>170.09461615658074</v>
      </c>
      <c r="P29" s="63">
        <f>Calculation1!K37</f>
        <v>0.9880068858311758</v>
      </c>
      <c r="Q29" s="283">
        <f>Calculation1!L37</f>
        <v>1.1001508162330018</v>
      </c>
      <c r="R29" s="64">
        <f>Calculation1!M37</f>
        <v>1.2078492590368302</v>
      </c>
    </row>
    <row r="31" spans="2:22" ht="16" customHeight="1" thickBot="1" x14ac:dyDescent="0.25"/>
    <row r="32" spans="2:22" ht="16" customHeight="1" thickBot="1" x14ac:dyDescent="0.25">
      <c r="F32" s="332" t="s">
        <v>363</v>
      </c>
      <c r="G32" s="333"/>
      <c r="H32" s="333"/>
      <c r="I32" s="333"/>
      <c r="J32" s="333"/>
      <c r="K32" s="334"/>
      <c r="M32" s="82"/>
      <c r="N32" s="58"/>
      <c r="O32" s="59"/>
      <c r="P32" s="203" t="s">
        <v>327</v>
      </c>
      <c r="R32" s="315" t="s">
        <v>304</v>
      </c>
      <c r="S32" s="316"/>
      <c r="T32" s="317"/>
    </row>
    <row r="33" spans="2:20" ht="16" customHeight="1" thickBot="1" x14ac:dyDescent="0.25">
      <c r="F33" s="212" t="s">
        <v>371</v>
      </c>
      <c r="G33" s="83">
        <v>0</v>
      </c>
      <c r="H33" s="82"/>
      <c r="I33" s="59"/>
      <c r="J33" s="58"/>
      <c r="K33" s="59"/>
      <c r="M33" s="50"/>
      <c r="O33" s="51"/>
      <c r="P33" s="202">
        <v>0</v>
      </c>
      <c r="R33" s="143" t="s">
        <v>303</v>
      </c>
      <c r="S33" s="144">
        <v>95.32</v>
      </c>
      <c r="T33" s="59" t="s">
        <v>191</v>
      </c>
    </row>
    <row r="34" spans="2:20" ht="16" customHeight="1" x14ac:dyDescent="0.2">
      <c r="F34" s="213" t="s">
        <v>370</v>
      </c>
      <c r="G34" s="211">
        <v>10</v>
      </c>
      <c r="H34" s="102" t="s">
        <v>289</v>
      </c>
      <c r="I34" s="216">
        <v>6</v>
      </c>
      <c r="J34" s="210" t="s">
        <v>331</v>
      </c>
      <c r="K34" s="215">
        <v>50</v>
      </c>
      <c r="M34" s="50"/>
      <c r="O34" s="51"/>
      <c r="P34" s="204" t="s">
        <v>326</v>
      </c>
      <c r="R34" s="102" t="s">
        <v>240</v>
      </c>
      <c r="S34" s="141">
        <v>0</v>
      </c>
      <c r="T34" s="51" t="s">
        <v>167</v>
      </c>
    </row>
    <row r="35" spans="2:20" ht="16" customHeight="1" x14ac:dyDescent="0.2">
      <c r="F35" s="213" t="s">
        <v>369</v>
      </c>
      <c r="G35" s="211">
        <v>-1</v>
      </c>
      <c r="H35" s="50"/>
      <c r="I35" s="51"/>
      <c r="K35" s="51"/>
      <c r="M35" s="50"/>
      <c r="O35" s="51"/>
      <c r="P35" s="195" t="s">
        <v>325</v>
      </c>
      <c r="R35" s="145" t="s">
        <v>305</v>
      </c>
      <c r="S35" s="146">
        <f>Calculation1!K69</f>
        <v>-58.194522785363795</v>
      </c>
      <c r="T35" s="51" t="s">
        <v>191</v>
      </c>
    </row>
    <row r="36" spans="2:20" ht="16" customHeight="1" thickBot="1" x14ac:dyDescent="0.25">
      <c r="F36" s="213" t="s">
        <v>368</v>
      </c>
      <c r="G36" s="211">
        <v>1</v>
      </c>
      <c r="H36" s="50"/>
      <c r="I36" s="51"/>
      <c r="K36" s="51"/>
      <c r="M36" s="54"/>
      <c r="N36" s="52"/>
      <c r="O36" s="53"/>
      <c r="P36" s="196" t="s">
        <v>330</v>
      </c>
      <c r="R36" s="103" t="s">
        <v>305</v>
      </c>
      <c r="S36" s="142">
        <f>Calculation1!K72</f>
        <v>47.645551667704183</v>
      </c>
      <c r="T36" s="53" t="s">
        <v>191</v>
      </c>
    </row>
    <row r="37" spans="2:20" ht="16" customHeight="1" thickBot="1" x14ac:dyDescent="0.25">
      <c r="F37" s="214" t="s">
        <v>367</v>
      </c>
      <c r="G37" s="52">
        <f>(G36-G35)/400</f>
        <v>5.0000000000000001E-3</v>
      </c>
      <c r="H37" s="54"/>
      <c r="I37" s="53"/>
      <c r="J37" s="52"/>
      <c r="K37" s="53"/>
      <c r="Q37" s="155"/>
      <c r="R37" s="155"/>
      <c r="S37" s="155"/>
    </row>
    <row r="40" spans="2:20" ht="16" customHeight="1" thickBot="1" x14ac:dyDescent="0.25"/>
    <row r="41" spans="2:20" ht="16" customHeight="1" x14ac:dyDescent="0.2">
      <c r="B41" s="217" t="str">
        <f ca="1">setChartAxis("Reaction1", "Chart 1", "Min", "Y", "Primary", G33)</f>
        <v>Y  Min: 0</v>
      </c>
      <c r="C41" s="218" t="str">
        <f ca="1">setChartAxis("Reaction1", "Chart 2", "Min", "Y", "Primary",0)</f>
        <v>Y  Min: 0</v>
      </c>
      <c r="D41" s="219" t="str">
        <f ca="1">setChartAxis("Reaction1", "Chart 3", "Min", "Y", "Primary", 0)</f>
        <v>Y  Min: 0</v>
      </c>
    </row>
    <row r="42" spans="2:20" ht="16" customHeight="1" x14ac:dyDescent="0.2">
      <c r="B42" s="220" t="str">
        <f ca="1">setChartAxis("Reaction1", "Chart 1", "Max", "Y", "Primary", G34)</f>
        <v>Y  Max: 10</v>
      </c>
      <c r="C42" s="221" t="str">
        <f ca="1">setChartAxis("Reaction1", "Chart 2", "Max", "Y", "Primary", I34)</f>
        <v>Y  Max: 6</v>
      </c>
      <c r="D42" s="222" t="str">
        <f ca="1">setChartAxis("Reaction1", "Chart 3", "Max", "Y", "Primary", K34)</f>
        <v>Y  Max: 50</v>
      </c>
    </row>
    <row r="43" spans="2:20" ht="16" customHeight="1" x14ac:dyDescent="0.2">
      <c r="B43" s="220" t="str">
        <f ca="1">setChartAxis("Reaction1", "Chart 1", "Min", "X", "Primary", G35)</f>
        <v>X  Min: -1</v>
      </c>
      <c r="C43" s="223" t="str">
        <f ca="1">setChartAxis("Reaction1", "Chart 2", "Min", "X", "Primary", G35)</f>
        <v>X  Min: -1</v>
      </c>
      <c r="D43" s="222" t="str">
        <f ca="1">setChartAxis("Reaction1", "Chart 3", "Min", "X", "Primary", G35)</f>
        <v>X  Min: -1</v>
      </c>
    </row>
    <row r="44" spans="2:20" ht="16" customHeight="1" thickBot="1" x14ac:dyDescent="0.25">
      <c r="B44" s="224" t="str">
        <f ca="1">setChartAxis("Reaction1", "Chart 1", "Max", "X", "Primary", G36)</f>
        <v>X  Max: 1</v>
      </c>
      <c r="C44" s="225" t="str">
        <f ca="1">setChartAxis("Reaction1", "Chart 2", "Max", "X", "Primary", G36)</f>
        <v>X  Max: 1</v>
      </c>
      <c r="D44" s="226" t="str">
        <f ca="1">setChartAxis("Reaction1", "Chart 3", "Max", "X", "Primary", G36)</f>
        <v>X  Max: 1</v>
      </c>
    </row>
    <row r="46" spans="2:20" ht="16" customHeight="1" x14ac:dyDescent="0.2">
      <c r="B46" s="4" t="s">
        <v>426</v>
      </c>
    </row>
    <row r="47" spans="2:20" ht="16" customHeight="1" x14ac:dyDescent="0.2">
      <c r="B47" s="4" t="s">
        <v>427</v>
      </c>
    </row>
  </sheetData>
  <mergeCells count="7">
    <mergeCell ref="R32:T32"/>
    <mergeCell ref="U24:V24"/>
    <mergeCell ref="R21:R22"/>
    <mergeCell ref="B2:D3"/>
    <mergeCell ref="B4:D5"/>
    <mergeCell ref="F32:K32"/>
    <mergeCell ref="H21:Q23"/>
  </mergeCells>
  <dataValidations count="1">
    <dataValidation type="list" allowBlank="1" showInputMessage="1" showErrorMessage="1" sqref="C26 C23" xr:uid="{269221BC-94D8-B740-9156-B35ACD0CCB0F}">
      <formula1>$B$46:$B$47</formula1>
    </dataValidation>
  </dataValidations>
  <pageMargins left="3.9370078740157487E-2" right="3.9370078740157487E-2" top="0.75" bottom="0.75" header="0.3" footer="0.3"/>
  <pageSetup scale="45" orientation="landscape" r:id="rId1"/>
  <ignoredErrors>
    <ignoredError sqref="C1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_Click">
                <anchor moveWithCells="1" sizeWithCells="1">
                  <from>
                    <xdr:col>12</xdr:col>
                    <xdr:colOff>38100</xdr:colOff>
                    <xdr:row>31</xdr:row>
                    <xdr:rowOff>63500</xdr:rowOff>
                  </from>
                  <to>
                    <xdr:col>14</xdr:col>
                    <xdr:colOff>609600</xdr:colOff>
                    <xdr:row>33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PDF_Click">
                <anchor moveWithCells="1" sizeWithCells="1">
                  <from>
                    <xdr:col>12</xdr:col>
                    <xdr:colOff>38100</xdr:colOff>
                    <xdr:row>33</xdr:row>
                    <xdr:rowOff>127000</xdr:rowOff>
                  </from>
                  <to>
                    <xdr:col>14</xdr:col>
                    <xdr:colOff>609600</xdr:colOff>
                    <xdr:row>35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B9C83-CCED-4FAC-904C-EC794C6B4558}">
  <sheetPr codeName="Sheet3">
    <pageSetUpPr fitToPage="1"/>
  </sheetPr>
  <dimension ref="B1:R48"/>
  <sheetViews>
    <sheetView zoomScaleNormal="100" workbookViewId="0">
      <selection activeCell="G36" sqref="G36"/>
    </sheetView>
  </sheetViews>
  <sheetFormatPr baseColWidth="10" defaultColWidth="9.1640625" defaultRowHeight="16" customHeight="1" x14ac:dyDescent="0.2"/>
  <cols>
    <col min="1" max="1" width="2.6640625" style="4" customWidth="1"/>
    <col min="2" max="2" width="13.6640625" style="4" customWidth="1"/>
    <col min="3" max="3" width="12.6640625" style="4" customWidth="1"/>
    <col min="4" max="4" width="9.5" style="4" customWidth="1"/>
    <col min="5" max="24" width="9.6640625" style="4" customWidth="1"/>
    <col min="25" max="16384" width="9.1640625" style="4"/>
  </cols>
  <sheetData>
    <row r="1" spans="2:4" ht="16" customHeight="1" thickBot="1" x14ac:dyDescent="0.25"/>
    <row r="2" spans="2:4" ht="16" customHeight="1" x14ac:dyDescent="0.2">
      <c r="B2" s="320" t="s">
        <v>218</v>
      </c>
      <c r="C2" s="321"/>
      <c r="D2" s="322"/>
    </row>
    <row r="3" spans="2:4" ht="16" customHeight="1" x14ac:dyDescent="0.2">
      <c r="B3" s="323"/>
      <c r="C3" s="324"/>
      <c r="D3" s="325"/>
    </row>
    <row r="4" spans="2:4" ht="16" customHeight="1" x14ac:dyDescent="0.2">
      <c r="B4" s="326" t="str">
        <f>C7&amp;"("&amp;C8&amp;","&amp;C9&amp;")"&amp;C10&amp;", "&amp;Calculation2!E9</f>
        <v>14C(d,p)15C, n-Adding</v>
      </c>
      <c r="C4" s="327"/>
      <c r="D4" s="328"/>
    </row>
    <row r="5" spans="2:4" ht="16" customHeight="1" thickBot="1" x14ac:dyDescent="0.25">
      <c r="B5" s="329"/>
      <c r="C5" s="330"/>
      <c r="D5" s="331"/>
    </row>
    <row r="6" spans="2:4" ht="16" customHeight="1" thickBot="1" x14ac:dyDescent="0.25">
      <c r="B6" s="23"/>
      <c r="C6" s="166" t="s">
        <v>8</v>
      </c>
      <c r="D6" s="193"/>
    </row>
    <row r="7" spans="2:4" ht="16" customHeight="1" x14ac:dyDescent="0.2">
      <c r="B7" s="5" t="s">
        <v>379</v>
      </c>
      <c r="C7" s="19" t="s">
        <v>375</v>
      </c>
      <c r="D7" s="185"/>
    </row>
    <row r="8" spans="2:4" ht="16" customHeight="1" x14ac:dyDescent="0.2">
      <c r="B8" s="5" t="s">
        <v>380</v>
      </c>
      <c r="C8" s="20" t="s">
        <v>17</v>
      </c>
      <c r="D8" s="186"/>
    </row>
    <row r="9" spans="2:4" ht="16" customHeight="1" thickBot="1" x14ac:dyDescent="0.25">
      <c r="B9" s="5" t="s">
        <v>381</v>
      </c>
      <c r="C9" s="21" t="s">
        <v>317</v>
      </c>
      <c r="D9" s="194"/>
    </row>
    <row r="10" spans="2:4" ht="16" customHeight="1" thickBot="1" x14ac:dyDescent="0.25">
      <c r="B10" s="5" t="s">
        <v>382</v>
      </c>
      <c r="C10" s="22" t="str">
        <f>Calculation2!F5</f>
        <v>15C</v>
      </c>
      <c r="D10" s="187"/>
    </row>
    <row r="11" spans="2:4" ht="16" customHeight="1" thickBot="1" x14ac:dyDescent="0.25">
      <c r="B11" s="5" t="s">
        <v>23</v>
      </c>
      <c r="C11" s="28">
        <f>Calculation2!M6</f>
        <v>-1.0064994000003935</v>
      </c>
      <c r="D11" s="188" t="s">
        <v>12</v>
      </c>
    </row>
    <row r="12" spans="2:4" ht="16" customHeight="1" thickBot="1" x14ac:dyDescent="0.25">
      <c r="B12" s="5" t="s">
        <v>18</v>
      </c>
      <c r="C12" s="29">
        <f>Calculation2!M7</f>
        <v>0.5717726698563419</v>
      </c>
      <c r="D12" s="188" t="s">
        <v>20</v>
      </c>
    </row>
    <row r="13" spans="2:4" ht="16" customHeight="1" thickBot="1" x14ac:dyDescent="0.25">
      <c r="B13" s="5" t="s">
        <v>259</v>
      </c>
      <c r="C13" s="147">
        <v>0</v>
      </c>
      <c r="D13" s="188" t="s">
        <v>12</v>
      </c>
    </row>
    <row r="14" spans="2:4" ht="16" customHeight="1" thickBot="1" x14ac:dyDescent="0.25">
      <c r="B14" s="24"/>
      <c r="C14" s="167"/>
      <c r="D14" s="189"/>
    </row>
    <row r="15" spans="2:4" ht="16" customHeight="1" thickBot="1" x14ac:dyDescent="0.25">
      <c r="B15" s="5" t="s">
        <v>19</v>
      </c>
      <c r="C15" s="84">
        <v>10</v>
      </c>
      <c r="D15" s="190" t="s">
        <v>20</v>
      </c>
    </row>
    <row r="16" spans="2:4" ht="16" customHeight="1" thickBot="1" x14ac:dyDescent="0.25">
      <c r="B16" s="5" t="s">
        <v>11</v>
      </c>
      <c r="C16" s="85">
        <f>Calculation2!F13</f>
        <v>140</v>
      </c>
      <c r="D16" s="191" t="s">
        <v>12</v>
      </c>
    </row>
    <row r="17" spans="2:18" ht="16" customHeight="1" thickBot="1" x14ac:dyDescent="0.25">
      <c r="B17" s="7"/>
      <c r="C17" s="169"/>
      <c r="D17" s="190"/>
    </row>
    <row r="18" spans="2:18" ht="16" customHeight="1" thickBot="1" x14ac:dyDescent="0.25">
      <c r="B18" s="5" t="s">
        <v>13</v>
      </c>
      <c r="C18" s="8">
        <v>2.5</v>
      </c>
      <c r="D18" s="192" t="s">
        <v>14</v>
      </c>
    </row>
    <row r="19" spans="2:18" ht="16" customHeight="1" thickBot="1" x14ac:dyDescent="0.25">
      <c r="B19" s="7"/>
      <c r="C19" s="168"/>
      <c r="D19" s="190"/>
    </row>
    <row r="20" spans="2:18" ht="16" customHeight="1" thickBot="1" x14ac:dyDescent="0.25">
      <c r="B20" s="5" t="s">
        <v>285</v>
      </c>
      <c r="C20" s="137">
        <v>0</v>
      </c>
      <c r="D20" s="190" t="s">
        <v>286</v>
      </c>
    </row>
    <row r="21" spans="2:18" ht="16" customHeight="1" x14ac:dyDescent="0.2">
      <c r="B21" s="5" t="s">
        <v>16</v>
      </c>
      <c r="C21" s="136">
        <v>1.15E-2</v>
      </c>
      <c r="D21" s="190" t="s">
        <v>15</v>
      </c>
      <c r="F21" s="205"/>
      <c r="G21" s="209"/>
      <c r="H21" s="335" t="str">
        <f>"QUANTITIES AT A GIVEN CM ANGLE   "&amp;B4</f>
        <v>QUANTITIES AT A GIVEN CM ANGLE   14C(d,p)15C, n-Adding</v>
      </c>
      <c r="I21" s="336"/>
      <c r="J21" s="336"/>
      <c r="K21" s="336"/>
      <c r="L21" s="336"/>
      <c r="M21" s="336"/>
      <c r="N21" s="336"/>
      <c r="O21" s="336"/>
      <c r="P21" s="336"/>
      <c r="Q21" s="337"/>
      <c r="R21" s="318" t="s">
        <v>199</v>
      </c>
    </row>
    <row r="22" spans="2:18" ht="16" customHeight="1" thickBot="1" x14ac:dyDescent="0.25">
      <c r="B22" s="5" t="s">
        <v>22</v>
      </c>
      <c r="C22" s="15">
        <v>0.46200000000000002</v>
      </c>
      <c r="D22" s="190" t="s">
        <v>15</v>
      </c>
      <c r="F22" s="300" t="s">
        <v>395</v>
      </c>
      <c r="G22" s="301">
        <f>Calculation2!K21</f>
        <v>1.4403369865179243</v>
      </c>
      <c r="H22" s="338"/>
      <c r="I22" s="339"/>
      <c r="J22" s="339"/>
      <c r="K22" s="339"/>
      <c r="L22" s="339"/>
      <c r="M22" s="339"/>
      <c r="N22" s="339"/>
      <c r="O22" s="339"/>
      <c r="P22" s="339"/>
      <c r="Q22" s="340"/>
      <c r="R22" s="319"/>
    </row>
    <row r="23" spans="2:18" ht="16" customHeight="1" thickBot="1" x14ac:dyDescent="0.25">
      <c r="B23" s="170"/>
      <c r="C23" s="165"/>
      <c r="D23" s="6"/>
      <c r="F23" s="207" t="s">
        <v>21</v>
      </c>
      <c r="G23" s="208">
        <f>Calculation2!F21</f>
        <v>16.586858561326153</v>
      </c>
      <c r="H23" s="341"/>
      <c r="I23" s="342"/>
      <c r="J23" s="342"/>
      <c r="K23" s="342"/>
      <c r="L23" s="342"/>
      <c r="M23" s="342"/>
      <c r="N23" s="342"/>
      <c r="O23" s="339"/>
      <c r="P23" s="339"/>
      <c r="Q23" s="340"/>
      <c r="R23" s="281">
        <v>1</v>
      </c>
    </row>
    <row r="24" spans="2:18" ht="16" customHeight="1" thickBot="1" x14ac:dyDescent="0.25">
      <c r="B24" s="171" t="s">
        <v>324</v>
      </c>
      <c r="C24" s="172" t="s">
        <v>427</v>
      </c>
      <c r="D24" s="200"/>
      <c r="F24" s="54"/>
      <c r="G24" s="163" t="s">
        <v>321</v>
      </c>
      <c r="H24" s="91" t="s">
        <v>364</v>
      </c>
      <c r="I24" s="66" t="s">
        <v>192</v>
      </c>
      <c r="J24" s="66" t="s">
        <v>193</v>
      </c>
      <c r="K24" s="66" t="s">
        <v>194</v>
      </c>
      <c r="L24" s="66" t="s">
        <v>235</v>
      </c>
      <c r="M24" s="67" t="s">
        <v>195</v>
      </c>
      <c r="N24" s="66" t="s">
        <v>196</v>
      </c>
      <c r="O24" s="65" t="s">
        <v>197</v>
      </c>
      <c r="P24" s="66" t="s">
        <v>198</v>
      </c>
      <c r="Q24" s="286" t="s">
        <v>376</v>
      </c>
      <c r="R24" s="287" t="s">
        <v>378</v>
      </c>
    </row>
    <row r="25" spans="2:18" ht="16" customHeight="1" x14ac:dyDescent="0.25">
      <c r="B25" s="171" t="s">
        <v>322</v>
      </c>
      <c r="C25" s="173">
        <v>0</v>
      </c>
      <c r="D25" s="201" t="s">
        <v>191</v>
      </c>
      <c r="F25" s="102" t="s">
        <v>158</v>
      </c>
      <c r="G25" s="9">
        <v>0</v>
      </c>
      <c r="H25" s="177">
        <v>10</v>
      </c>
      <c r="I25" s="60">
        <f>Calculation2!C33</f>
        <v>1.6912800143225013</v>
      </c>
      <c r="J25" s="60">
        <f>Calculation2!E33</f>
        <v>-0.40120148330872957</v>
      </c>
      <c r="K25" s="60">
        <f>Calculation2!F33</f>
        <v>-0.39195049652451802</v>
      </c>
      <c r="L25" s="60">
        <f>Calculation2!G33</f>
        <v>7.944605437959634</v>
      </c>
      <c r="M25" s="60">
        <f>Calculation2!H33</f>
        <v>-31.885712092962496</v>
      </c>
      <c r="N25" s="60">
        <f>Calculation2!I33</f>
        <v>26.285084588439105</v>
      </c>
      <c r="O25" s="92">
        <f>Calculation2!J33</f>
        <v>137.30222058567779</v>
      </c>
      <c r="P25" s="61">
        <f>Calculation2!K33</f>
        <v>0.86852695083814435</v>
      </c>
      <c r="Q25" s="61">
        <f>Calculation2!L33</f>
        <v>1.3719776160058395</v>
      </c>
      <c r="R25" s="62">
        <f>Calculation2!M33</f>
        <v>1.3241009063266056</v>
      </c>
    </row>
    <row r="26" spans="2:18" ht="16" customHeight="1" thickBot="1" x14ac:dyDescent="0.3">
      <c r="B26" s="171" t="s">
        <v>323</v>
      </c>
      <c r="C26" s="174">
        <v>0</v>
      </c>
      <c r="D26" s="201" t="s">
        <v>191</v>
      </c>
      <c r="F26" s="102" t="s">
        <v>159</v>
      </c>
      <c r="G26" s="10">
        <v>1</v>
      </c>
      <c r="H26" s="175">
        <v>10</v>
      </c>
      <c r="I26" s="61">
        <f>Calculation2!C34</f>
        <v>1.4154724331166335</v>
      </c>
      <c r="J26" s="61">
        <f>Calculation2!E34</f>
        <v>-0.35820365953174899</v>
      </c>
      <c r="K26" s="61">
        <f>Calculation2!F34</f>
        <v>-0.3496808530426585</v>
      </c>
      <c r="L26" s="61">
        <f>Calculation2!G34</f>
        <v>7.6996301235176183</v>
      </c>
      <c r="M26" s="61">
        <f>Calculation2!H34</f>
        <v>-34.030726504099732</v>
      </c>
      <c r="N26" s="61">
        <f>Calculation2!I34</f>
        <v>26.277371920158085</v>
      </c>
      <c r="O26" s="92">
        <f>Calculation2!J34</f>
        <v>136.56990291073089</v>
      </c>
      <c r="P26" s="61">
        <f>Calculation2!K34</f>
        <v>0.84400854494253463</v>
      </c>
      <c r="Q26" s="61">
        <f>Calculation2!L34</f>
        <v>1.3683048401686007</v>
      </c>
      <c r="R26" s="62">
        <f>Calculation2!M34</f>
        <v>1.2832716872529364</v>
      </c>
    </row>
    <row r="27" spans="2:18" ht="16" customHeight="1" thickBot="1" x14ac:dyDescent="0.25">
      <c r="B27" s="16"/>
      <c r="C27" s="17"/>
      <c r="D27" s="18"/>
      <c r="F27" s="102" t="s">
        <v>160</v>
      </c>
      <c r="G27" s="11">
        <v>2</v>
      </c>
      <c r="H27" s="175">
        <v>10</v>
      </c>
      <c r="I27" s="61">
        <f>Calculation2!C35</f>
        <v>1.1609209327900771</v>
      </c>
      <c r="J27" s="61">
        <f>Calculation2!E35</f>
        <v>-0.31380112790834469</v>
      </c>
      <c r="K27" s="61">
        <f>Calculation2!F35</f>
        <v>-0.30608084403738317</v>
      </c>
      <c r="L27" s="61">
        <f>Calculation2!G35</f>
        <v>7.446834354406934</v>
      </c>
      <c r="M27" s="61">
        <f>Calculation2!H35</f>
        <v>-36.705756622083463</v>
      </c>
      <c r="N27" s="61">
        <f>Calculation2!I35</f>
        <v>26.270253655772926</v>
      </c>
      <c r="O27" s="92">
        <f>Calculation2!J35</f>
        <v>135.81631994805684</v>
      </c>
      <c r="P27" s="61">
        <f>Calculation2!K35</f>
        <v>0.81856861109503209</v>
      </c>
      <c r="Q27" s="61">
        <f>Calculation2!L35</f>
        <v>1.3645150045256567</v>
      </c>
      <c r="R27" s="62">
        <f>Calculation2!M35</f>
        <v>1.2411390590678222</v>
      </c>
    </row>
    <row r="28" spans="2:18" ht="16" customHeight="1" x14ac:dyDescent="0.2">
      <c r="F28" s="102" t="s">
        <v>161</v>
      </c>
      <c r="G28" s="12">
        <v>3</v>
      </c>
      <c r="H28" s="175">
        <v>10</v>
      </c>
      <c r="I28" s="61">
        <f>Calculation2!C36</f>
        <v>0.92987584415629954</v>
      </c>
      <c r="J28" s="61">
        <f>Calculation2!E36</f>
        <v>-0.26784563857435323</v>
      </c>
      <c r="K28" s="61">
        <f>Calculation2!F36</f>
        <v>-0.26101570237524219</v>
      </c>
      <c r="L28" s="61">
        <f>Calculation2!G36</f>
        <v>7.1853928188691496</v>
      </c>
      <c r="M28" s="61">
        <f>Calculation2!H36</f>
        <v>-40.123622560495576</v>
      </c>
      <c r="N28" s="61">
        <f>Calculation2!I36</f>
        <v>26.263792723412767</v>
      </c>
      <c r="O28" s="92">
        <f>Calculation2!J36</f>
        <v>135.03922138120288</v>
      </c>
      <c r="P28" s="61">
        <f>Calculation2!K36</f>
        <v>0.7921090818286094</v>
      </c>
      <c r="Q28" s="61">
        <f>Calculation2!L36</f>
        <v>1.3605957549229382</v>
      </c>
      <c r="R28" s="62">
        <f>Calculation2!M36</f>
        <v>1.1975654698115248</v>
      </c>
    </row>
    <row r="29" spans="2:18" ht="16" customHeight="1" thickBot="1" x14ac:dyDescent="0.25">
      <c r="F29" s="103" t="s">
        <v>162</v>
      </c>
      <c r="G29" s="13">
        <v>0</v>
      </c>
      <c r="H29" s="176">
        <v>30</v>
      </c>
      <c r="I29" s="63">
        <f>Calculation2!C37</f>
        <v>4.3040496410404785</v>
      </c>
      <c r="J29" s="63">
        <f>Calculation2!E37</f>
        <v>-0.22907446091361702</v>
      </c>
      <c r="K29" s="63">
        <f>Calculation2!F37</f>
        <v>-0.22724143636726457</v>
      </c>
      <c r="L29" s="63">
        <f>Calculation2!G37</f>
        <v>22.875579648172174</v>
      </c>
      <c r="M29" s="63">
        <f>Calculation2!H37</f>
        <v>-72.32014723939119</v>
      </c>
      <c r="N29" s="63">
        <f>Calculation2!I37</f>
        <v>26.358147936942775</v>
      </c>
      <c r="O29" s="93">
        <f>Calculation2!J37</f>
        <v>134.68945095896015</v>
      </c>
      <c r="P29" s="63">
        <f>Calculation2!K37</f>
        <v>2.5258019795448039</v>
      </c>
      <c r="Q29" s="63">
        <f>Calculation2!L37</f>
        <v>1.3576336974729135</v>
      </c>
      <c r="R29" s="64">
        <f>Calculation2!M37</f>
        <v>3.8125966080286955</v>
      </c>
    </row>
    <row r="31" spans="2:18" ht="16" customHeight="1" thickBot="1" x14ac:dyDescent="0.25">
      <c r="P31" s="155"/>
      <c r="Q31" s="155"/>
    </row>
    <row r="32" spans="2:18" ht="16" customHeight="1" thickBot="1" x14ac:dyDescent="0.25">
      <c r="F32" s="332" t="s">
        <v>363</v>
      </c>
      <c r="G32" s="333"/>
      <c r="H32" s="333"/>
      <c r="I32" s="333"/>
      <c r="J32" s="333"/>
      <c r="K32" s="334"/>
      <c r="M32" s="82"/>
      <c r="N32" s="58"/>
      <c r="O32" s="59"/>
      <c r="P32" s="203" t="s">
        <v>327</v>
      </c>
      <c r="Q32" s="155"/>
    </row>
    <row r="33" spans="2:17" ht="16" customHeight="1" thickBot="1" x14ac:dyDescent="0.25">
      <c r="F33" s="212" t="s">
        <v>371</v>
      </c>
      <c r="G33" s="83">
        <v>0</v>
      </c>
      <c r="H33" s="82"/>
      <c r="I33" s="59"/>
      <c r="J33" s="58"/>
      <c r="K33" s="59"/>
      <c r="M33" s="50"/>
      <c r="O33" s="51"/>
      <c r="P33" s="202">
        <v>0</v>
      </c>
      <c r="Q33" s="155"/>
    </row>
    <row r="34" spans="2:17" ht="16" customHeight="1" x14ac:dyDescent="0.2">
      <c r="F34" s="213" t="s">
        <v>370</v>
      </c>
      <c r="G34" s="211">
        <v>12</v>
      </c>
      <c r="H34" s="213" t="s">
        <v>289</v>
      </c>
      <c r="I34" s="216">
        <v>30</v>
      </c>
      <c r="J34" s="210" t="s">
        <v>331</v>
      </c>
      <c r="K34" s="215">
        <v>50</v>
      </c>
      <c r="M34" s="50"/>
      <c r="O34" s="51"/>
      <c r="P34" s="204" t="s">
        <v>326</v>
      </c>
    </row>
    <row r="35" spans="2:17" ht="16" customHeight="1" x14ac:dyDescent="0.2">
      <c r="F35" s="213" t="s">
        <v>369</v>
      </c>
      <c r="G35" s="211">
        <v>-1</v>
      </c>
      <c r="H35" s="50"/>
      <c r="I35" s="51"/>
      <c r="K35" s="51"/>
      <c r="M35" s="50"/>
      <c r="O35" s="51"/>
      <c r="P35" s="195" t="s">
        <v>325</v>
      </c>
    </row>
    <row r="36" spans="2:17" ht="16" customHeight="1" thickBot="1" x14ac:dyDescent="0.25">
      <c r="F36" s="213" t="s">
        <v>368</v>
      </c>
      <c r="G36" s="211">
        <v>1</v>
      </c>
      <c r="H36" s="50"/>
      <c r="I36" s="51"/>
      <c r="K36" s="51"/>
      <c r="M36" s="54"/>
      <c r="N36" s="52"/>
      <c r="O36" s="53"/>
      <c r="P36" s="196" t="s">
        <v>362</v>
      </c>
    </row>
    <row r="37" spans="2:17" ht="16" customHeight="1" thickBot="1" x14ac:dyDescent="0.25">
      <c r="F37" s="214" t="s">
        <v>367</v>
      </c>
      <c r="G37" s="52">
        <f>(G36-G35)/400</f>
        <v>5.0000000000000001E-3</v>
      </c>
      <c r="H37" s="54"/>
      <c r="I37" s="53"/>
      <c r="J37" s="52"/>
      <c r="K37" s="53"/>
    </row>
    <row r="41" spans="2:17" ht="16" customHeight="1" thickBot="1" x14ac:dyDescent="0.25"/>
    <row r="42" spans="2:17" ht="16" customHeight="1" x14ac:dyDescent="0.2">
      <c r="B42" s="217" t="str">
        <f ca="1">setChartAxis("Reaction2", "Chart 1", "Min", "Y", "Primary", G33)</f>
        <v>Y  Min: 0</v>
      </c>
      <c r="C42" s="218" t="str">
        <f ca="1">setChartAxis("Reaction2", "Chart 2", "Min", "Y", "Primary", 0)</f>
        <v>Y  Min: 0</v>
      </c>
      <c r="D42" s="219" t="str">
        <f ca="1">setChartAxis("Reaction2", "Chart 3", "Min", "Y", "Primary", 0)</f>
        <v>Y  Min: 0</v>
      </c>
    </row>
    <row r="43" spans="2:17" ht="16" customHeight="1" x14ac:dyDescent="0.2">
      <c r="B43" s="220" t="str">
        <f ca="1">setChartAxis("Reaction2", "Chart 1", "Max", "Y", "Primary", G34)</f>
        <v>Y  Max: 12</v>
      </c>
      <c r="C43" s="221" t="str">
        <f ca="1">setChartAxis("Reaction2", "Chart 2", "Max", "Y", "Primary", I34)</f>
        <v>Y  Max: 30</v>
      </c>
      <c r="D43" s="222" t="str">
        <f ca="1">setChartAxis("Reaction2", "Chart 3", "Max", "Y", "Primary", K34)</f>
        <v>Y  Max: 50</v>
      </c>
    </row>
    <row r="44" spans="2:17" ht="16" customHeight="1" x14ac:dyDescent="0.2">
      <c r="B44" s="220" t="str">
        <f ca="1">setChartAxis("Reaction2", "Chart 1", "Min", "X", "Primary", G35)</f>
        <v>X  Min: -1</v>
      </c>
      <c r="C44" s="223" t="str">
        <f ca="1">setChartAxis("Reaction2", "Chart 2", "Min", "X", "Primary", G35)</f>
        <v>X  Min: -1</v>
      </c>
      <c r="D44" s="222" t="str">
        <f ca="1">setChartAxis("Reaction2", "Chart 3", "Min", "X", "Primary", G35)</f>
        <v>X  Min: -1</v>
      </c>
    </row>
    <row r="45" spans="2:17" ht="16" customHeight="1" thickBot="1" x14ac:dyDescent="0.25">
      <c r="B45" s="224" t="str">
        <f ca="1">setChartAxis("Reaction2", "Chart 1", "Max", "X", "Primary", G36)</f>
        <v>X  Max: 1</v>
      </c>
      <c r="C45" s="225" t="str">
        <f ca="1">setChartAxis("Reaction2", "Chart 2", "Max", "X", "Primary", G36)</f>
        <v>X  Max: 1</v>
      </c>
      <c r="D45" s="226" t="str">
        <f ca="1">setChartAxis("Reaction2", "Chart 3", "Max", "X", "Primary", G36)</f>
        <v>X  Max: 1</v>
      </c>
    </row>
    <row r="47" spans="2:17" ht="16" customHeight="1" x14ac:dyDescent="0.2">
      <c r="B47" s="4" t="s">
        <v>426</v>
      </c>
    </row>
    <row r="48" spans="2:17" ht="16" customHeight="1" x14ac:dyDescent="0.2">
      <c r="B48" s="4" t="s">
        <v>427</v>
      </c>
    </row>
  </sheetData>
  <mergeCells count="5">
    <mergeCell ref="B4:D5"/>
    <mergeCell ref="R21:R22"/>
    <mergeCell ref="B2:D3"/>
    <mergeCell ref="F32:K32"/>
    <mergeCell ref="H21:Q23"/>
  </mergeCells>
  <dataValidations count="1">
    <dataValidation type="list" allowBlank="1" showInputMessage="1" showErrorMessage="1" sqref="C24" xr:uid="{6A28D3F0-8725-3545-B23B-609D9AAFAC9B}">
      <formula1>$B$47:$B$48</formula1>
    </dataValidation>
  </dataValidations>
  <pageMargins left="3.9370078740157487E-2" right="3.9370078740157487E-2" top="0.74803149606299213" bottom="0.74803149606299213" header="0.31496062992125984" footer="0.31496062992125984"/>
  <pageSetup scale="65" orientation="landscape" r:id="rId1"/>
  <ignoredErrors>
    <ignoredError sqref="C1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int_Click">
                <anchor moveWithCells="1" sizeWithCells="1">
                  <from>
                    <xdr:col>12</xdr:col>
                    <xdr:colOff>38100</xdr:colOff>
                    <xdr:row>31</xdr:row>
                    <xdr:rowOff>76200</xdr:rowOff>
                  </from>
                  <to>
                    <xdr:col>14</xdr:col>
                    <xdr:colOff>609600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rintPDF_Click">
                <anchor moveWithCells="1" sizeWithCells="1">
                  <from>
                    <xdr:col>12</xdr:col>
                    <xdr:colOff>38100</xdr:colOff>
                    <xdr:row>33</xdr:row>
                    <xdr:rowOff>139700</xdr:rowOff>
                  </from>
                  <to>
                    <xdr:col>14</xdr:col>
                    <xdr:colOff>609600</xdr:colOff>
                    <xdr:row>35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48ED0-D4FB-A74D-9FAD-39C62C4C3229}">
  <sheetPr codeName="Sheet9">
    <pageSetUpPr fitToPage="1"/>
  </sheetPr>
  <dimension ref="B1:R48"/>
  <sheetViews>
    <sheetView zoomScaleNormal="100" workbookViewId="0">
      <selection activeCell="C9" sqref="C9"/>
    </sheetView>
  </sheetViews>
  <sheetFormatPr baseColWidth="10" defaultColWidth="9.1640625" defaultRowHeight="16" customHeight="1" x14ac:dyDescent="0.2"/>
  <cols>
    <col min="1" max="1" width="2.6640625" style="4" customWidth="1"/>
    <col min="2" max="2" width="13.6640625" style="4" customWidth="1"/>
    <col min="3" max="3" width="12.6640625" style="4" customWidth="1"/>
    <col min="4" max="4" width="9.5" style="4" customWidth="1"/>
    <col min="5" max="24" width="9.6640625" style="4" customWidth="1"/>
    <col min="25" max="16384" width="9.1640625" style="4"/>
  </cols>
  <sheetData>
    <row r="1" spans="2:4" ht="16" customHeight="1" thickBot="1" x14ac:dyDescent="0.25"/>
    <row r="2" spans="2:4" ht="16" customHeight="1" x14ac:dyDescent="0.2">
      <c r="B2" s="320" t="s">
        <v>328</v>
      </c>
      <c r="C2" s="321"/>
      <c r="D2" s="322"/>
    </row>
    <row r="3" spans="2:4" ht="16" customHeight="1" x14ac:dyDescent="0.2">
      <c r="B3" s="323"/>
      <c r="C3" s="324"/>
      <c r="D3" s="325"/>
    </row>
    <row r="4" spans="2:4" ht="16" customHeight="1" x14ac:dyDescent="0.2">
      <c r="B4" s="326" t="str">
        <f>C7&amp;"("&amp;C8&amp;","&amp;C9&amp;")"&amp;C10&amp;", "&amp;Calculation3!E9</f>
        <v>14C(d,p)15C, n-Adding</v>
      </c>
      <c r="C4" s="327"/>
      <c r="D4" s="328"/>
    </row>
    <row r="5" spans="2:4" ht="16" customHeight="1" thickBot="1" x14ac:dyDescent="0.25">
      <c r="B5" s="329"/>
      <c r="C5" s="330"/>
      <c r="D5" s="331"/>
    </row>
    <row r="6" spans="2:4" ht="16" customHeight="1" thickBot="1" x14ac:dyDescent="0.25">
      <c r="B6" s="23"/>
      <c r="C6" s="166" t="s">
        <v>8</v>
      </c>
      <c r="D6" s="193"/>
    </row>
    <row r="7" spans="2:4" ht="16" customHeight="1" x14ac:dyDescent="0.2">
      <c r="B7" s="5" t="s">
        <v>379</v>
      </c>
      <c r="C7" s="19" t="s">
        <v>375</v>
      </c>
      <c r="D7" s="185"/>
    </row>
    <row r="8" spans="2:4" ht="16" customHeight="1" x14ac:dyDescent="0.2">
      <c r="B8" s="5" t="s">
        <v>380</v>
      </c>
      <c r="C8" s="20" t="s">
        <v>17</v>
      </c>
      <c r="D8" s="186"/>
    </row>
    <row r="9" spans="2:4" ht="16" customHeight="1" thickBot="1" x14ac:dyDescent="0.25">
      <c r="B9" s="5" t="s">
        <v>381</v>
      </c>
      <c r="C9" s="21" t="s">
        <v>317</v>
      </c>
      <c r="D9" s="194"/>
    </row>
    <row r="10" spans="2:4" ht="16" customHeight="1" thickBot="1" x14ac:dyDescent="0.25">
      <c r="B10" s="5" t="s">
        <v>382</v>
      </c>
      <c r="C10" s="22" t="str">
        <f>Calculation3!F5</f>
        <v>15C</v>
      </c>
      <c r="D10" s="187"/>
    </row>
    <row r="11" spans="2:4" ht="16" customHeight="1" thickBot="1" x14ac:dyDescent="0.25">
      <c r="B11" s="5" t="s">
        <v>23</v>
      </c>
      <c r="C11" s="28">
        <f>Calculation3!M6</f>
        <v>-1.0064994000003935</v>
      </c>
      <c r="D11" s="188" t="s">
        <v>12</v>
      </c>
    </row>
    <row r="12" spans="2:4" ht="16" customHeight="1" thickBot="1" x14ac:dyDescent="0.25">
      <c r="B12" s="5" t="s">
        <v>18</v>
      </c>
      <c r="C12" s="29">
        <f>Calculation3!M7</f>
        <v>0.5717726698563419</v>
      </c>
      <c r="D12" s="188" t="s">
        <v>20</v>
      </c>
    </row>
    <row r="13" spans="2:4" ht="16" customHeight="1" thickBot="1" x14ac:dyDescent="0.25">
      <c r="B13" s="5" t="s">
        <v>259</v>
      </c>
      <c r="C13" s="147">
        <v>0</v>
      </c>
      <c r="D13" s="188" t="s">
        <v>12</v>
      </c>
    </row>
    <row r="14" spans="2:4" ht="16" customHeight="1" thickBot="1" x14ac:dyDescent="0.25">
      <c r="B14" s="24"/>
      <c r="C14" s="167"/>
      <c r="D14" s="189"/>
    </row>
    <row r="15" spans="2:4" ht="16" customHeight="1" thickBot="1" x14ac:dyDescent="0.25">
      <c r="B15" s="5" t="s">
        <v>19</v>
      </c>
      <c r="C15" s="84">
        <v>16</v>
      </c>
      <c r="D15" s="190" t="s">
        <v>20</v>
      </c>
    </row>
    <row r="16" spans="2:4" ht="16" customHeight="1" thickBot="1" x14ac:dyDescent="0.25">
      <c r="B16" s="5" t="s">
        <v>11</v>
      </c>
      <c r="C16" s="85">
        <f>Calculation3!F13</f>
        <v>224</v>
      </c>
      <c r="D16" s="191" t="s">
        <v>12</v>
      </c>
    </row>
    <row r="17" spans="2:18" ht="16" customHeight="1" thickBot="1" x14ac:dyDescent="0.25">
      <c r="B17" s="7"/>
      <c r="C17" s="169"/>
      <c r="D17" s="190"/>
    </row>
    <row r="18" spans="2:18" ht="16" customHeight="1" thickBot="1" x14ac:dyDescent="0.25">
      <c r="B18" s="5" t="s">
        <v>13</v>
      </c>
      <c r="C18" s="8">
        <v>2.85</v>
      </c>
      <c r="D18" s="192" t="s">
        <v>14</v>
      </c>
    </row>
    <row r="19" spans="2:18" ht="16" customHeight="1" thickBot="1" x14ac:dyDescent="0.25">
      <c r="B19" s="7"/>
      <c r="C19" s="168"/>
      <c r="D19" s="190"/>
    </row>
    <row r="20" spans="2:18" ht="16" customHeight="1" thickBot="1" x14ac:dyDescent="0.25">
      <c r="B20" s="5" t="s">
        <v>285</v>
      </c>
      <c r="C20" s="137">
        <v>0</v>
      </c>
      <c r="D20" s="190" t="s">
        <v>286</v>
      </c>
    </row>
    <row r="21" spans="2:18" ht="16" customHeight="1" x14ac:dyDescent="0.2">
      <c r="B21" s="5" t="s">
        <v>16</v>
      </c>
      <c r="C21" s="136">
        <v>1.15E-2</v>
      </c>
      <c r="D21" s="190" t="s">
        <v>15</v>
      </c>
      <c r="F21" s="205"/>
      <c r="G21" s="209"/>
      <c r="H21" s="335" t="str">
        <f>"QUANTITIES AT A GIVEN CM ANGLE   "&amp;B4</f>
        <v>QUANTITIES AT A GIVEN CM ANGLE   14C(d,p)15C, n-Adding</v>
      </c>
      <c r="I21" s="336"/>
      <c r="J21" s="336"/>
      <c r="K21" s="336"/>
      <c r="L21" s="336"/>
      <c r="M21" s="336"/>
      <c r="N21" s="336"/>
      <c r="O21" s="336"/>
      <c r="P21" s="336"/>
      <c r="Q21" s="337"/>
      <c r="R21" s="318" t="s">
        <v>199</v>
      </c>
    </row>
    <row r="22" spans="2:18" ht="16" customHeight="1" thickBot="1" x14ac:dyDescent="0.25">
      <c r="B22" s="5" t="s">
        <v>22</v>
      </c>
      <c r="C22" s="15">
        <v>0.46</v>
      </c>
      <c r="D22" s="190" t="s">
        <v>15</v>
      </c>
      <c r="F22" s="300" t="s">
        <v>395</v>
      </c>
      <c r="G22" s="301">
        <f>Calculation3!K21</f>
        <v>1.2806628774925373</v>
      </c>
      <c r="H22" s="338"/>
      <c r="I22" s="339"/>
      <c r="J22" s="339"/>
      <c r="K22" s="339"/>
      <c r="L22" s="339"/>
      <c r="M22" s="339"/>
      <c r="N22" s="339"/>
      <c r="O22" s="339"/>
      <c r="P22" s="339"/>
      <c r="Q22" s="340"/>
      <c r="R22" s="319"/>
    </row>
    <row r="23" spans="2:18" ht="16" customHeight="1" thickBot="1" x14ac:dyDescent="0.25">
      <c r="B23" s="170"/>
      <c r="C23" s="165"/>
      <c r="D23" s="6"/>
      <c r="F23" s="207" t="s">
        <v>21</v>
      </c>
      <c r="G23" s="208">
        <f>Calculation3!F21</f>
        <v>27.132931799875223</v>
      </c>
      <c r="H23" s="341"/>
      <c r="I23" s="342"/>
      <c r="J23" s="342"/>
      <c r="K23" s="342"/>
      <c r="L23" s="342"/>
      <c r="M23" s="342"/>
      <c r="N23" s="342"/>
      <c r="O23" s="342"/>
      <c r="P23" s="342"/>
      <c r="Q23" s="343"/>
      <c r="R23" s="281">
        <v>1</v>
      </c>
    </row>
    <row r="24" spans="2:18" ht="16" customHeight="1" thickBot="1" x14ac:dyDescent="0.25">
      <c r="B24" s="171" t="s">
        <v>324</v>
      </c>
      <c r="C24" s="172" t="s">
        <v>427</v>
      </c>
      <c r="D24" s="200"/>
      <c r="F24" s="54"/>
      <c r="G24" s="163" t="s">
        <v>321</v>
      </c>
      <c r="H24" s="91" t="s">
        <v>364</v>
      </c>
      <c r="I24" s="66" t="s">
        <v>192</v>
      </c>
      <c r="J24" s="66" t="s">
        <v>193</v>
      </c>
      <c r="K24" s="66" t="s">
        <v>194</v>
      </c>
      <c r="L24" s="66" t="s">
        <v>235</v>
      </c>
      <c r="M24" s="67" t="s">
        <v>195</v>
      </c>
      <c r="N24" s="66" t="s">
        <v>196</v>
      </c>
      <c r="O24" s="65" t="s">
        <v>197</v>
      </c>
      <c r="P24" s="66" t="s">
        <v>198</v>
      </c>
      <c r="Q24" s="286" t="s">
        <v>376</v>
      </c>
      <c r="R24" s="287" t="s">
        <v>378</v>
      </c>
    </row>
    <row r="25" spans="2:18" ht="16" customHeight="1" x14ac:dyDescent="0.25">
      <c r="B25" s="171" t="s">
        <v>322</v>
      </c>
      <c r="C25" s="173">
        <v>0</v>
      </c>
      <c r="D25" s="201" t="s">
        <v>191</v>
      </c>
      <c r="F25" s="102" t="s">
        <v>158</v>
      </c>
      <c r="G25" s="9"/>
      <c r="H25" s="177">
        <v>30</v>
      </c>
      <c r="I25" s="60" t="str">
        <f>Calculation3!C33</f>
        <v/>
      </c>
      <c r="J25" s="60" t="str">
        <f>Calculation3!E33</f>
        <v/>
      </c>
      <c r="K25" s="60" t="str">
        <f>Calculation3!F33</f>
        <v/>
      </c>
      <c r="L25" s="60" t="str">
        <f>Calculation3!G33</f>
        <v/>
      </c>
      <c r="M25" s="60" t="str">
        <f>Calculation3!H33</f>
        <v/>
      </c>
      <c r="N25" s="60" t="str">
        <f>Calculation3!I33</f>
        <v/>
      </c>
      <c r="O25" s="92" t="str">
        <f>Calculation3!J33</f>
        <v/>
      </c>
      <c r="P25" s="61" t="str">
        <f>Calculation3!K33</f>
        <v/>
      </c>
      <c r="Q25" s="61" t="str">
        <f>Calculation3!L33</f>
        <v/>
      </c>
      <c r="R25" s="62" t="str">
        <f>Calculation3!M33</f>
        <v/>
      </c>
    </row>
    <row r="26" spans="2:18" ht="16" customHeight="1" thickBot="1" x14ac:dyDescent="0.3">
      <c r="B26" s="171" t="s">
        <v>323</v>
      </c>
      <c r="C26" s="174">
        <v>0</v>
      </c>
      <c r="D26" s="201" t="s">
        <v>191</v>
      </c>
      <c r="F26" s="102" t="s">
        <v>159</v>
      </c>
      <c r="G26" s="10"/>
      <c r="H26" s="175">
        <v>20</v>
      </c>
      <c r="I26" s="61" t="str">
        <f>Calculation3!C34</f>
        <v/>
      </c>
      <c r="J26" s="61" t="str">
        <f>Calculation3!E34</f>
        <v/>
      </c>
      <c r="K26" s="61" t="str">
        <f>Calculation3!F34</f>
        <v/>
      </c>
      <c r="L26" s="61" t="str">
        <f>Calculation3!G34</f>
        <v/>
      </c>
      <c r="M26" s="61" t="str">
        <f>Calculation3!H34</f>
        <v/>
      </c>
      <c r="N26" s="61" t="str">
        <f>Calculation3!I34</f>
        <v/>
      </c>
      <c r="O26" s="92" t="str">
        <f>Calculation3!J34</f>
        <v/>
      </c>
      <c r="P26" s="61" t="str">
        <f>Calculation3!K34</f>
        <v/>
      </c>
      <c r="Q26" s="61" t="str">
        <f>Calculation3!L34</f>
        <v/>
      </c>
      <c r="R26" s="62" t="str">
        <f>Calculation3!M34</f>
        <v/>
      </c>
    </row>
    <row r="27" spans="2:18" ht="16" customHeight="1" thickBot="1" x14ac:dyDescent="0.25">
      <c r="B27" s="16"/>
      <c r="C27" s="17"/>
      <c r="D27" s="18"/>
      <c r="F27" s="102" t="s">
        <v>160</v>
      </c>
      <c r="G27" s="11"/>
      <c r="H27" s="175">
        <v>30</v>
      </c>
      <c r="I27" s="61" t="str">
        <f>Calculation3!C35</f>
        <v/>
      </c>
      <c r="J27" s="61" t="str">
        <f>Calculation3!E35</f>
        <v/>
      </c>
      <c r="K27" s="61" t="str">
        <f>Calculation3!F35</f>
        <v/>
      </c>
      <c r="L27" s="61" t="str">
        <f>Calculation3!G35</f>
        <v/>
      </c>
      <c r="M27" s="61" t="str">
        <f>Calculation3!H35</f>
        <v/>
      </c>
      <c r="N27" s="61" t="str">
        <f>Calculation3!I35</f>
        <v/>
      </c>
      <c r="O27" s="92" t="str">
        <f>Calculation3!J35</f>
        <v/>
      </c>
      <c r="P27" s="61" t="str">
        <f>Calculation3!K35</f>
        <v/>
      </c>
      <c r="Q27" s="61" t="str">
        <f>Calculation3!L35</f>
        <v/>
      </c>
      <c r="R27" s="62" t="str">
        <f>Calculation3!M35</f>
        <v/>
      </c>
    </row>
    <row r="28" spans="2:18" ht="16" customHeight="1" x14ac:dyDescent="0.2">
      <c r="F28" s="102" t="s">
        <v>161</v>
      </c>
      <c r="G28" s="12"/>
      <c r="H28" s="175">
        <v>40</v>
      </c>
      <c r="I28" s="61" t="str">
        <f>Calculation3!C36</f>
        <v/>
      </c>
      <c r="J28" s="61" t="str">
        <f>Calculation3!E36</f>
        <v/>
      </c>
      <c r="K28" s="61" t="str">
        <f>Calculation3!F36</f>
        <v/>
      </c>
      <c r="L28" s="61" t="str">
        <f>Calculation3!G36</f>
        <v/>
      </c>
      <c r="M28" s="61" t="str">
        <f>Calculation3!H36</f>
        <v/>
      </c>
      <c r="N28" s="61" t="str">
        <f>Calculation3!I36</f>
        <v/>
      </c>
      <c r="O28" s="92" t="str">
        <f>Calculation3!J36</f>
        <v/>
      </c>
      <c r="P28" s="61" t="str">
        <f>Calculation3!K36</f>
        <v/>
      </c>
      <c r="Q28" s="61" t="str">
        <f>Calculation3!L36</f>
        <v/>
      </c>
      <c r="R28" s="62" t="str">
        <f>Calculation3!M36</f>
        <v/>
      </c>
    </row>
    <row r="29" spans="2:18" ht="16" customHeight="1" thickBot="1" x14ac:dyDescent="0.25">
      <c r="F29" s="103" t="s">
        <v>162</v>
      </c>
      <c r="G29" s="13"/>
      <c r="H29" s="176">
        <v>10</v>
      </c>
      <c r="I29" s="63" t="str">
        <f>Calculation3!C37</f>
        <v/>
      </c>
      <c r="J29" s="63" t="str">
        <f>Calculation3!E37</f>
        <v/>
      </c>
      <c r="K29" s="63" t="str">
        <f>Calculation3!F37</f>
        <v/>
      </c>
      <c r="L29" s="63" t="str">
        <f>Calculation3!G37</f>
        <v/>
      </c>
      <c r="M29" s="63" t="str">
        <f>Calculation3!H37</f>
        <v/>
      </c>
      <c r="N29" s="63" t="str">
        <f>Calculation3!I37</f>
        <v/>
      </c>
      <c r="O29" s="93" t="str">
        <f>Calculation3!J37</f>
        <v/>
      </c>
      <c r="P29" s="63" t="str">
        <f>Calculation3!K37</f>
        <v/>
      </c>
      <c r="Q29" s="63" t="str">
        <f>Calculation3!L37</f>
        <v/>
      </c>
      <c r="R29" s="64" t="str">
        <f>Calculation3!M37</f>
        <v/>
      </c>
    </row>
    <row r="31" spans="2:18" ht="16" customHeight="1" thickBot="1" x14ac:dyDescent="0.25">
      <c r="P31" s="155"/>
      <c r="Q31" s="155"/>
    </row>
    <row r="32" spans="2:18" ht="16" customHeight="1" thickBot="1" x14ac:dyDescent="0.25">
      <c r="F32" s="332" t="s">
        <v>363</v>
      </c>
      <c r="G32" s="333"/>
      <c r="H32" s="333"/>
      <c r="I32" s="333"/>
      <c r="J32" s="333"/>
      <c r="K32" s="334"/>
      <c r="M32" s="82"/>
      <c r="N32" s="58"/>
      <c r="O32" s="59"/>
      <c r="P32" s="203" t="s">
        <v>327</v>
      </c>
      <c r="Q32" s="155"/>
    </row>
    <row r="33" spans="2:17" ht="16" customHeight="1" thickBot="1" x14ac:dyDescent="0.25">
      <c r="F33" s="212" t="s">
        <v>371</v>
      </c>
      <c r="G33" s="271">
        <v>0</v>
      </c>
      <c r="H33" s="82"/>
      <c r="I33" s="59"/>
      <c r="J33" s="82"/>
      <c r="K33" s="59"/>
      <c r="M33" s="50"/>
      <c r="O33" s="51"/>
      <c r="P33" s="202">
        <v>0</v>
      </c>
      <c r="Q33" s="155"/>
    </row>
    <row r="34" spans="2:17" ht="16" customHeight="1" x14ac:dyDescent="0.2">
      <c r="F34" s="213" t="s">
        <v>370</v>
      </c>
      <c r="G34" s="216">
        <v>8</v>
      </c>
      <c r="H34" s="213" t="s">
        <v>289</v>
      </c>
      <c r="I34" s="216">
        <v>5</v>
      </c>
      <c r="J34" s="213" t="s">
        <v>331</v>
      </c>
      <c r="K34" s="215">
        <v>50</v>
      </c>
      <c r="M34" s="50"/>
      <c r="O34" s="51"/>
      <c r="P34" s="204" t="s">
        <v>326</v>
      </c>
    </row>
    <row r="35" spans="2:17" ht="16" customHeight="1" x14ac:dyDescent="0.2">
      <c r="F35" s="213" t="s">
        <v>369</v>
      </c>
      <c r="G35" s="216">
        <v>-1</v>
      </c>
      <c r="H35" s="50"/>
      <c r="I35" s="51"/>
      <c r="J35" s="50"/>
      <c r="K35" s="51"/>
      <c r="M35" s="50"/>
      <c r="O35" s="51"/>
      <c r="P35" s="195" t="s">
        <v>325</v>
      </c>
    </row>
    <row r="36" spans="2:17" ht="16" customHeight="1" thickBot="1" x14ac:dyDescent="0.25">
      <c r="F36" s="213" t="s">
        <v>368</v>
      </c>
      <c r="G36" s="216">
        <v>1</v>
      </c>
      <c r="H36" s="50"/>
      <c r="I36" s="51"/>
      <c r="J36" s="50"/>
      <c r="K36" s="51"/>
      <c r="M36" s="54"/>
      <c r="N36" s="52"/>
      <c r="O36" s="53"/>
      <c r="P36" s="196" t="s">
        <v>330</v>
      </c>
    </row>
    <row r="37" spans="2:17" ht="16" customHeight="1" thickBot="1" x14ac:dyDescent="0.25">
      <c r="F37" s="214" t="s">
        <v>367</v>
      </c>
      <c r="G37" s="53">
        <f>(G36-G35)/400</f>
        <v>5.0000000000000001E-3</v>
      </c>
      <c r="H37" s="54"/>
      <c r="I37" s="53"/>
      <c r="J37" s="54"/>
      <c r="K37" s="53"/>
    </row>
    <row r="41" spans="2:17" ht="16" customHeight="1" thickBot="1" x14ac:dyDescent="0.25"/>
    <row r="42" spans="2:17" ht="16" customHeight="1" x14ac:dyDescent="0.2">
      <c r="B42" s="227" t="e">
        <f ca="1">setChartAxis("Reaction3", "Chart 1", "Min", "Y", "Primary", G33)</f>
        <v>#VALUE!</v>
      </c>
      <c r="C42" s="228" t="e">
        <f ca="1">setChartAxis("Reaction3", "Chart 2", "Min", "Y", "Primary", 0)</f>
        <v>#VALUE!</v>
      </c>
      <c r="D42" s="229" t="e">
        <f ca="1">setChartAxis("Reaction3", "Chart 3", "Min", "Y", "Primary", 0)</f>
        <v>#VALUE!</v>
      </c>
    </row>
    <row r="43" spans="2:17" ht="16" customHeight="1" x14ac:dyDescent="0.2">
      <c r="B43" s="230" t="e">
        <f ca="1">setChartAxis("Reaction3", "Chart 1", "Max", "Y", "Primary", G34)</f>
        <v>#VALUE!</v>
      </c>
      <c r="C43" s="231" t="e">
        <f ca="1">setChartAxis("Reaction3", "Chart 2", "Max", "Y", "Primary", I34)</f>
        <v>#VALUE!</v>
      </c>
      <c r="D43" s="232" t="e">
        <f ca="1">setChartAxis("Reaction3", "Chart 3", "Max", "Y", "Primary", K34)</f>
        <v>#VALUE!</v>
      </c>
    </row>
    <row r="44" spans="2:17" ht="16" customHeight="1" x14ac:dyDescent="0.2">
      <c r="B44" s="230" t="e">
        <f ca="1">setChartAxis("Reaction3", "Chart 1", "Min", "X", "Primary", G35)</f>
        <v>#VALUE!</v>
      </c>
      <c r="C44" s="233" t="e">
        <f ca="1">setChartAxis("Reaction3", "Chart 2", "Min", "X", "Primary", G35)</f>
        <v>#VALUE!</v>
      </c>
      <c r="D44" s="232" t="e">
        <f ca="1">setChartAxis("Reaction3", "Chart 3", "Min", "X", "Primary", G35)</f>
        <v>#VALUE!</v>
      </c>
    </row>
    <row r="45" spans="2:17" ht="16" customHeight="1" thickBot="1" x14ac:dyDescent="0.25">
      <c r="B45" s="234" t="e">
        <f ca="1">setChartAxis("Reaction3", "Chart 1", "Max", "X", "Primary", G36)</f>
        <v>#VALUE!</v>
      </c>
      <c r="C45" s="235" t="e">
        <f ca="1">setChartAxis("Reaction3", "Chart 2", "Max", "X", "Primary", G36)</f>
        <v>#VALUE!</v>
      </c>
      <c r="D45" s="236" t="e">
        <f ca="1">setChartAxis("Reaction3", "Chart 3", "Max", "X", "Primary", G36)</f>
        <v>#VALUE!</v>
      </c>
    </row>
    <row r="47" spans="2:17" ht="16" customHeight="1" x14ac:dyDescent="0.2">
      <c r="B47" s="4" t="s">
        <v>426</v>
      </c>
    </row>
    <row r="48" spans="2:17" ht="16" customHeight="1" x14ac:dyDescent="0.2">
      <c r="B48" s="4" t="s">
        <v>427</v>
      </c>
    </row>
  </sheetData>
  <mergeCells count="5">
    <mergeCell ref="B2:D3"/>
    <mergeCell ref="B4:D5"/>
    <mergeCell ref="R21:R22"/>
    <mergeCell ref="F32:K32"/>
    <mergeCell ref="H21:Q23"/>
  </mergeCells>
  <dataValidations count="1">
    <dataValidation type="list" allowBlank="1" showInputMessage="1" showErrorMessage="1" sqref="C24" xr:uid="{064DA354-F095-A847-AA8F-078B90C1D86D}">
      <formula1>$B$47:$B$48</formula1>
    </dataValidation>
  </dataValidations>
  <pageMargins left="0" right="0" top="0.74803149606299213" bottom="0.74803149606299213" header="0.31496062992125984" footer="0.31496062992125984"/>
  <pageSetup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rint_Click">
                <anchor moveWithCells="1" sizeWithCells="1">
                  <from>
                    <xdr:col>12</xdr:col>
                    <xdr:colOff>38100</xdr:colOff>
                    <xdr:row>31</xdr:row>
                    <xdr:rowOff>76200</xdr:rowOff>
                  </from>
                  <to>
                    <xdr:col>14</xdr:col>
                    <xdr:colOff>609600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PrintPDF_Click">
                <anchor moveWithCells="1" sizeWithCells="1">
                  <from>
                    <xdr:col>12</xdr:col>
                    <xdr:colOff>38100</xdr:colOff>
                    <xdr:row>33</xdr:row>
                    <xdr:rowOff>139700</xdr:rowOff>
                  </from>
                  <to>
                    <xdr:col>14</xdr:col>
                    <xdr:colOff>609600</xdr:colOff>
                    <xdr:row>35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1469A-76FD-421C-A598-084A02937464}">
  <sheetPr codeName="Sheet12"/>
  <dimension ref="B1:AJ37"/>
  <sheetViews>
    <sheetView workbookViewId="0">
      <selection activeCell="G37" sqref="G37"/>
    </sheetView>
  </sheetViews>
  <sheetFormatPr baseColWidth="10" defaultColWidth="8.83203125" defaultRowHeight="15" x14ac:dyDescent="0.2"/>
  <cols>
    <col min="2" max="2" width="13" customWidth="1"/>
    <col min="7" max="7" width="12" bestFit="1" customWidth="1"/>
    <col min="10" max="22" width="8.33203125" customWidth="1"/>
  </cols>
  <sheetData>
    <row r="1" spans="2:36" x14ac:dyDescent="0.2">
      <c r="I1">
        <f>IF(C4=1, PI(), 3*PI())</f>
        <v>9.4247779607693793</v>
      </c>
      <c r="J1" t="s">
        <v>410</v>
      </c>
      <c r="K1">
        <f>(D6-C6)/6</f>
        <v>5</v>
      </c>
      <c r="L1">
        <f>(D7-C7)/12</f>
        <v>5</v>
      </c>
    </row>
    <row r="2" spans="2:36" x14ac:dyDescent="0.2">
      <c r="B2" s="25" t="s">
        <v>399</v>
      </c>
      <c r="C2" s="305">
        <v>300</v>
      </c>
      <c r="D2" t="s">
        <v>400</v>
      </c>
      <c r="I2" t="s">
        <v>412</v>
      </c>
      <c r="J2">
        <f>C7</f>
        <v>155</v>
      </c>
      <c r="K2">
        <f t="shared" ref="K2:U2" si="0">J2+$L$1</f>
        <v>160</v>
      </c>
      <c r="L2">
        <f t="shared" si="0"/>
        <v>165</v>
      </c>
      <c r="M2">
        <f t="shared" si="0"/>
        <v>170</v>
      </c>
      <c r="N2">
        <f t="shared" si="0"/>
        <v>175</v>
      </c>
      <c r="O2">
        <f t="shared" si="0"/>
        <v>180</v>
      </c>
      <c r="P2">
        <f t="shared" si="0"/>
        <v>185</v>
      </c>
      <c r="Q2">
        <f t="shared" si="0"/>
        <v>190</v>
      </c>
      <c r="R2">
        <f t="shared" si="0"/>
        <v>195</v>
      </c>
      <c r="S2">
        <f t="shared" si="0"/>
        <v>200</v>
      </c>
      <c r="T2">
        <f t="shared" si="0"/>
        <v>205</v>
      </c>
      <c r="U2">
        <f t="shared" si="0"/>
        <v>210</v>
      </c>
      <c r="V2">
        <f>D7</f>
        <v>215</v>
      </c>
    </row>
    <row r="3" spans="2:36" ht="16" thickBot="1" x14ac:dyDescent="0.25">
      <c r="B3" s="25" t="s">
        <v>240</v>
      </c>
      <c r="C3" s="305">
        <v>0</v>
      </c>
      <c r="D3" t="s">
        <v>167</v>
      </c>
      <c r="G3" t="s">
        <v>314</v>
      </c>
      <c r="H3" t="s">
        <v>315</v>
      </c>
      <c r="I3" t="s">
        <v>252</v>
      </c>
      <c r="J3">
        <f>J2*PI()/180</f>
        <v>2.7052603405912108</v>
      </c>
      <c r="K3">
        <f t="shared" ref="K3:V3" si="1">K2*PI()/180</f>
        <v>2.7925268031909272</v>
      </c>
      <c r="L3">
        <f t="shared" si="1"/>
        <v>2.8797932657906435</v>
      </c>
      <c r="M3">
        <f t="shared" si="1"/>
        <v>2.9670597283903604</v>
      </c>
      <c r="N3">
        <f t="shared" si="1"/>
        <v>3.0543261909900763</v>
      </c>
      <c r="O3">
        <f t="shared" si="1"/>
        <v>3.1415926535897931</v>
      </c>
      <c r="P3">
        <f t="shared" si="1"/>
        <v>3.2288591161895095</v>
      </c>
      <c r="Q3">
        <f t="shared" si="1"/>
        <v>3.3161255787892263</v>
      </c>
      <c r="R3">
        <f t="shared" si="1"/>
        <v>3.4033920413889422</v>
      </c>
      <c r="S3">
        <f t="shared" si="1"/>
        <v>3.4906585039886591</v>
      </c>
      <c r="T3">
        <f t="shared" si="1"/>
        <v>3.5779249665883754</v>
      </c>
      <c r="U3">
        <f t="shared" si="1"/>
        <v>3.6651914291880923</v>
      </c>
      <c r="V3">
        <f t="shared" si="1"/>
        <v>3.7524578917878082</v>
      </c>
      <c r="X3" t="s">
        <v>414</v>
      </c>
      <c r="Y3" t="s">
        <v>415</v>
      </c>
    </row>
    <row r="4" spans="2:36" x14ac:dyDescent="0.2">
      <c r="B4" s="25" t="s">
        <v>417</v>
      </c>
      <c r="C4" s="305">
        <v>-1</v>
      </c>
      <c r="G4" s="45">
        <f>$C$19/$C$12/$C$14/$C$13*SIN(I4*PI()/180)*1000000000</f>
        <v>42.243754023578262</v>
      </c>
      <c r="H4" s="2">
        <f>($C$21*$C$20*SQRT($C$16*$C$16+$C$19*$C$19)-$C$21*$C$19*COS(I4*PI()/180))/$C$22</f>
        <v>-585.26151829970422</v>
      </c>
      <c r="I4">
        <f>C6</f>
        <v>10</v>
      </c>
      <c r="J4" s="76">
        <f t="shared" ref="J4:V7" si="2">$H4/2/PI()*($C$4*J$3+$I$1-ASIN($C$11/$G4-$C$4*SIN(J$3)))</f>
        <v>-554.3481764075209</v>
      </c>
      <c r="K4" s="77">
        <f t="shared" si="2"/>
        <v>-556.16520117023401</v>
      </c>
      <c r="L4" s="77">
        <f t="shared" si="2"/>
        <v>-557.50006972854999</v>
      </c>
      <c r="M4" s="77">
        <f t="shared" si="2"/>
        <v>-558.4703398985414</v>
      </c>
      <c r="N4" s="77">
        <f t="shared" si="2"/>
        <v>-559.14836499985893</v>
      </c>
      <c r="O4" s="77">
        <f t="shared" si="2"/>
        <v>-559.579943985814</v>
      </c>
      <c r="P4" s="77">
        <f t="shared" si="2"/>
        <v>-559.79380138050271</v>
      </c>
      <c r="Q4" s="77">
        <f t="shared" si="2"/>
        <v>-559.80672613190882</v>
      </c>
      <c r="R4" s="77">
        <f t="shared" si="2"/>
        <v>-559.62642834036251</v>
      </c>
      <c r="S4" s="77">
        <f t="shared" si="2"/>
        <v>-559.25307708103537</v>
      </c>
      <c r="T4" s="77">
        <f t="shared" si="2"/>
        <v>-558.67999864344699</v>
      </c>
      <c r="U4" s="77">
        <f t="shared" si="2"/>
        <v>-557.89378204256889</v>
      </c>
      <c r="V4" s="116">
        <f t="shared" si="2"/>
        <v>-556.87392138936377</v>
      </c>
      <c r="X4">
        <f>G4*$C$14/$C$15</f>
        <v>5.2804692529472828</v>
      </c>
      <c r="Y4">
        <f>($C$21*$C$20*SQRT($C$17*$C$17+$C$19*$C$19)+$C$21*$C$19*COS(I4*PI()/180))/$C$22*$C$14/$C$15</f>
        <v>2224.3445325052217</v>
      </c>
    </row>
    <row r="5" spans="2:36" x14ac:dyDescent="0.2">
      <c r="B5" s="25" t="s">
        <v>418</v>
      </c>
      <c r="C5" s="305">
        <v>10</v>
      </c>
      <c r="D5" t="s">
        <v>400</v>
      </c>
      <c r="G5" s="45">
        <f>$C$19/$C$12/$C$14/$C$13*SIN(I5*PI()/180)*1000000000</f>
        <v>62.963448420976277</v>
      </c>
      <c r="H5" s="2">
        <f>($C$21*$C$20*SQRT($C$16*$C$16+$C$19*$C$19)-$C$21*$C$19*COS(I5*PI()/180))/$C$22</f>
        <v>-556.14956641329491</v>
      </c>
      <c r="I5">
        <f>I4+$K$1</f>
        <v>15</v>
      </c>
      <c r="J5" s="88">
        <f t="shared" si="2"/>
        <v>-537.22837687220749</v>
      </c>
      <c r="K5">
        <f t="shared" si="2"/>
        <v>-538.15851818825615</v>
      </c>
      <c r="L5">
        <f t="shared" si="2"/>
        <v>-538.85119553374989</v>
      </c>
      <c r="M5">
        <f t="shared" si="2"/>
        <v>-539.35267390716831</v>
      </c>
      <c r="N5">
        <f t="shared" si="2"/>
        <v>-539.69302513256048</v>
      </c>
      <c r="O5">
        <f t="shared" si="2"/>
        <v>-539.89161594232462</v>
      </c>
      <c r="P5">
        <f t="shared" si="2"/>
        <v>-539.96017974589245</v>
      </c>
      <c r="Q5">
        <f t="shared" si="2"/>
        <v>-539.90455470904487</v>
      </c>
      <c r="R5">
        <f t="shared" si="2"/>
        <v>-539.72561347049987</v>
      </c>
      <c r="S5">
        <f t="shared" si="2"/>
        <v>-539.41964728311098</v>
      </c>
      <c r="T5">
        <f t="shared" si="2"/>
        <v>-538.97833092010808</v>
      </c>
      <c r="U5">
        <f t="shared" si="2"/>
        <v>-538.38831573724281</v>
      </c>
      <c r="V5" s="89">
        <f t="shared" si="2"/>
        <v>-537.63044707135498</v>
      </c>
      <c r="X5">
        <f>G5*$C$14/$C$15</f>
        <v>7.8704310526220347</v>
      </c>
      <c r="Y5">
        <f>($C$21*$C$20*SQRT($C$17*$C$17+$C$19*$C$19)+$C$21*$C$19*COS(I5*PI()/180))/$C$22*$C$14/$C$15</f>
        <v>2220.7055385194208</v>
      </c>
    </row>
    <row r="6" spans="2:36" x14ac:dyDescent="0.2">
      <c r="B6" t="s">
        <v>420</v>
      </c>
      <c r="C6" s="305">
        <v>10</v>
      </c>
      <c r="D6" s="305">
        <v>40</v>
      </c>
      <c r="E6" t="s">
        <v>191</v>
      </c>
      <c r="G6" s="45">
        <f>$C$19/$C$12/$C$14/$C$13*SIN(I6*PI()/180)*1000000000</f>
        <v>83.203952957521054</v>
      </c>
      <c r="H6" s="2">
        <f>($C$21*$C$20*SQRT($C$16*$C$16+$C$19*$C$19)-$C$21*$C$19*COS(I6*PI()/180))/$C$22</f>
        <v>-515.70349183456176</v>
      </c>
      <c r="I6">
        <f t="shared" ref="I6:I9" si="3">I5+$K$1</f>
        <v>20</v>
      </c>
      <c r="J6" s="88">
        <f t="shared" si="2"/>
        <v>-502.64843734916064</v>
      </c>
      <c r="K6">
        <f t="shared" si="2"/>
        <v>-503.23960635011497</v>
      </c>
      <c r="L6">
        <f t="shared" si="2"/>
        <v>-503.6806284626258</v>
      </c>
      <c r="M6">
        <f t="shared" si="2"/>
        <v>-503.99770264408522</v>
      </c>
      <c r="N6">
        <f t="shared" si="2"/>
        <v>-504.20809451362379</v>
      </c>
      <c r="O6">
        <f t="shared" si="2"/>
        <v>-504.32285371476706</v>
      </c>
      <c r="P6">
        <f t="shared" si="2"/>
        <v>-504.34837580961386</v>
      </c>
      <c r="Q6">
        <f t="shared" si="2"/>
        <v>-504.28727806698117</v>
      </c>
      <c r="R6">
        <f t="shared" si="2"/>
        <v>-504.1388250469102</v>
      </c>
      <c r="S6">
        <f t="shared" si="2"/>
        <v>-503.89901940099134</v>
      </c>
      <c r="T6">
        <f t="shared" si="2"/>
        <v>-503.56040315459944</v>
      </c>
      <c r="U6">
        <f t="shared" si="2"/>
        <v>-503.11156669009466</v>
      </c>
      <c r="V6" s="89">
        <f t="shared" si="2"/>
        <v>-502.53632271706391</v>
      </c>
      <c r="X6">
        <f>G6*$C$14/$C$15</f>
        <v>10.400494119690132</v>
      </c>
      <c r="Y6">
        <f>($C$21*$C$20*SQRT($C$17*$C$17+$C$19*$C$19)+$C$21*$C$19*COS(I6*PI()/180))/$C$22*$C$14/$C$15</f>
        <v>2215.6497791970787</v>
      </c>
    </row>
    <row r="7" spans="2:36" x14ac:dyDescent="0.2">
      <c r="B7" s="25" t="s">
        <v>421</v>
      </c>
      <c r="C7" s="305">
        <v>155</v>
      </c>
      <c r="D7" s="305">
        <v>215</v>
      </c>
      <c r="E7" t="s">
        <v>191</v>
      </c>
      <c r="G7" s="45">
        <f>$C$19/$C$12/$C$14/$C$13*SIN(I7*PI()/180)*1000000000</f>
        <v>102.81122517213871</v>
      </c>
      <c r="H7" s="2">
        <f>($C$21*$C$20*SQRT($C$16*$C$16+$C$19*$C$19)-$C$21*$C$19*COS(I7*PI()/180))/$C$22</f>
        <v>-464.23111361305661</v>
      </c>
      <c r="I7">
        <f t="shared" si="3"/>
        <v>25</v>
      </c>
      <c r="J7" s="88">
        <f t="shared" si="2"/>
        <v>-454.80692591732088</v>
      </c>
      <c r="K7">
        <f t="shared" si="2"/>
        <v>-455.21392221177763</v>
      </c>
      <c r="L7">
        <f t="shared" si="2"/>
        <v>-455.51746512884301</v>
      </c>
      <c r="M7">
        <f t="shared" si="2"/>
        <v>-455.73444939685214</v>
      </c>
      <c r="N7">
        <f t="shared" si="2"/>
        <v>-455.87605663936705</v>
      </c>
      <c r="O7">
        <f t="shared" si="2"/>
        <v>-455.94937558134029</v>
      </c>
      <c r="P7">
        <f t="shared" si="2"/>
        <v>-455.95834079115809</v>
      </c>
      <c r="Q7">
        <f t="shared" si="2"/>
        <v>-455.90424807595508</v>
      </c>
      <c r="R7">
        <f t="shared" si="2"/>
        <v>-455.78597707312144</v>
      </c>
      <c r="S7">
        <f t="shared" si="2"/>
        <v>-455.59998141910592</v>
      </c>
      <c r="T7">
        <f t="shared" si="2"/>
        <v>-455.3400621495415</v>
      </c>
      <c r="U7">
        <f t="shared" si="2"/>
        <v>-454.99690496152391</v>
      </c>
      <c r="V7" s="89">
        <f t="shared" si="2"/>
        <v>-454.55732752545356</v>
      </c>
      <c r="X7">
        <f>G7*$C$14/$C$15</f>
        <v>12.851403146517338</v>
      </c>
      <c r="Y7">
        <f>($C$21*$C$20*SQRT($C$17*$C$17+$C$19*$C$19)+$C$21*$C$19*COS(I7*PI()/180))/$C$22*$C$14/$C$15</f>
        <v>2209.2157319193907</v>
      </c>
    </row>
    <row r="8" spans="2:36" x14ac:dyDescent="0.2">
      <c r="B8" s="344" t="str">
        <f>IF(OR(ISNUMBER(X19), ISNUMBER(AJ13)), "Please extend φ range", "φ Range is OK")</f>
        <v>φ Range is OK</v>
      </c>
      <c r="C8" s="344"/>
      <c r="D8" s="344"/>
      <c r="G8" s="45">
        <f t="shared" ref="G8:G10" si="4">$C$19/$C$12/$C$14/$C$13*SIN(I8*PI()/180)*1000000000</f>
        <v>121.63604188408128</v>
      </c>
      <c r="H8" s="2">
        <f t="shared" ref="H8:H10" si="5">($C$21*$C$20*SQRT($C$16*$C$16+$C$19*$C$19)-$C$21*$C$19*COS(I8*PI()/180))/$C$22</f>
        <v>-402.12416762691743</v>
      </c>
      <c r="I8">
        <f t="shared" si="3"/>
        <v>30</v>
      </c>
      <c r="J8" s="88">
        <f t="shared" ref="J8:V10" si="6">$H8/2/PI()*($C$4*J$3+$I$1-ASIN($C$11/$G8-$C$4*SIN(J$3)))</f>
        <v>-395.26335234416706</v>
      </c>
      <c r="K8">
        <f t="shared" si="6"/>
        <v>-395.5506811677127</v>
      </c>
      <c r="L8">
        <f t="shared" si="6"/>
        <v>-395.76482671566816</v>
      </c>
      <c r="M8">
        <f t="shared" si="6"/>
        <v>-395.91722501853451</v>
      </c>
      <c r="N8">
        <f t="shared" si="6"/>
        <v>-396.01545378469422</v>
      </c>
      <c r="O8">
        <f t="shared" si="6"/>
        <v>-396.06427403378478</v>
      </c>
      <c r="P8">
        <f t="shared" si="6"/>
        <v>-396.06623448611674</v>
      </c>
      <c r="Q8">
        <f t="shared" si="6"/>
        <v>-396.02199575245533</v>
      </c>
      <c r="R8">
        <f t="shared" si="6"/>
        <v>-395.93045335282773</v>
      </c>
      <c r="S8">
        <f t="shared" si="6"/>
        <v>-395.78869356238141</v>
      </c>
      <c r="T8">
        <f t="shared" si="6"/>
        <v>-395.59178524567608</v>
      </c>
      <c r="U8">
        <f t="shared" si="6"/>
        <v>-395.3323841860788</v>
      </c>
      <c r="V8" s="89">
        <f t="shared" si="6"/>
        <v>-395.00009721495218</v>
      </c>
      <c r="X8">
        <f t="shared" ref="X8:X10" si="7">G8*$C$14/$C$15</f>
        <v>15.20450523551016</v>
      </c>
      <c r="Y8">
        <f t="shared" ref="Y8:Y10" si="8">($C$21*$C$20*SQRT($C$17*$C$17+$C$19*$C$19)+$C$21*$C$19*COS(I8*PI()/180))/$C$22*$C$14/$C$15</f>
        <v>2201.4523636711233</v>
      </c>
    </row>
    <row r="9" spans="2:36" x14ac:dyDescent="0.2">
      <c r="G9" s="45">
        <f t="shared" si="4"/>
        <v>139.53513487143584</v>
      </c>
      <c r="H9" s="2">
        <f t="shared" si="5"/>
        <v>-329.85532523629746</v>
      </c>
      <c r="I9">
        <f t="shared" si="3"/>
        <v>35</v>
      </c>
      <c r="J9" s="88">
        <f t="shared" si="6"/>
        <v>-324.96827929345227</v>
      </c>
      <c r="K9">
        <f t="shared" si="6"/>
        <v>-325.16862061410092</v>
      </c>
      <c r="L9">
        <f t="shared" si="6"/>
        <v>-325.31782699558926</v>
      </c>
      <c r="M9">
        <f t="shared" si="6"/>
        <v>-325.42364331063732</v>
      </c>
      <c r="N9">
        <f t="shared" si="6"/>
        <v>-325.49120152228807</v>
      </c>
      <c r="O9">
        <f t="shared" si="6"/>
        <v>-325.5237009434461</v>
      </c>
      <c r="P9">
        <f t="shared" si="6"/>
        <v>-325.52280250989418</v>
      </c>
      <c r="Q9">
        <f t="shared" si="6"/>
        <v>-325.48883559243359</v>
      </c>
      <c r="R9">
        <f t="shared" si="6"/>
        <v>-325.42086645830005</v>
      </c>
      <c r="S9">
        <f t="shared" si="6"/>
        <v>-325.31664786820295</v>
      </c>
      <c r="T9">
        <f t="shared" si="6"/>
        <v>-325.17244783764875</v>
      </c>
      <c r="U9">
        <f t="shared" si="6"/>
        <v>-324.98273565432481</v>
      </c>
      <c r="V9" s="89">
        <f t="shared" si="6"/>
        <v>-324.73967978165729</v>
      </c>
      <c r="X9">
        <f t="shared" si="7"/>
        <v>17.44189185892948</v>
      </c>
      <c r="Y9">
        <f t="shared" si="8"/>
        <v>2192.418758372296</v>
      </c>
    </row>
    <row r="10" spans="2:36" ht="16" thickBot="1" x14ac:dyDescent="0.25">
      <c r="G10" s="45">
        <f t="shared" si="4"/>
        <v>156.37228122880077</v>
      </c>
      <c r="H10" s="2">
        <f t="shared" si="5"/>
        <v>-247.97459596890943</v>
      </c>
      <c r="I10">
        <f>D6</f>
        <v>40</v>
      </c>
      <c r="J10" s="304">
        <f t="shared" si="6"/>
        <v>-244.70524526498912</v>
      </c>
      <c r="K10" s="46">
        <f t="shared" si="6"/>
        <v>-244.83720044862997</v>
      </c>
      <c r="L10" s="46">
        <f t="shared" si="6"/>
        <v>-244.93541160751994</v>
      </c>
      <c r="M10" s="46">
        <f t="shared" si="6"/>
        <v>-245.00487300770536</v>
      </c>
      <c r="N10" s="46">
        <f t="shared" si="6"/>
        <v>-245.04889257417969</v>
      </c>
      <c r="O10" s="46">
        <f t="shared" si="6"/>
        <v>-245.06951895711626</v>
      </c>
      <c r="P10" s="46">
        <f t="shared" si="6"/>
        <v>-245.06778854572528</v>
      </c>
      <c r="Q10" s="46">
        <f t="shared" si="6"/>
        <v>-245.04385242923559</v>
      </c>
      <c r="R10" s="46">
        <f t="shared" si="6"/>
        <v>-244.99701288235562</v>
      </c>
      <c r="S10" s="46">
        <f t="shared" si="6"/>
        <v>-244.92568015685521</v>
      </c>
      <c r="T10" s="46">
        <f t="shared" si="6"/>
        <v>-244.82724613269914</v>
      </c>
      <c r="U10" s="46">
        <f t="shared" si="6"/>
        <v>-244.69785743671184</v>
      </c>
      <c r="V10" s="90">
        <f t="shared" si="6"/>
        <v>-244.53205339311234</v>
      </c>
      <c r="X10">
        <f t="shared" si="7"/>
        <v>19.546535153600097</v>
      </c>
      <c r="Y10">
        <f t="shared" si="8"/>
        <v>2182.1836672138725</v>
      </c>
    </row>
    <row r="11" spans="2:36" x14ac:dyDescent="0.2">
      <c r="B11" t="s">
        <v>407</v>
      </c>
      <c r="C11">
        <f>Calculation1!F17*1000</f>
        <v>11.5</v>
      </c>
      <c r="D11" t="s">
        <v>400</v>
      </c>
      <c r="G11" s="45"/>
      <c r="H11" s="2"/>
    </row>
    <row r="12" spans="2:36" x14ac:dyDescent="0.2">
      <c r="B12" t="s">
        <v>157</v>
      </c>
      <c r="C12">
        <f>Calculation1!F15</f>
        <v>2.85</v>
      </c>
      <c r="D12" t="s">
        <v>169</v>
      </c>
      <c r="G12" s="45"/>
      <c r="H12" s="2"/>
      <c r="J12" t="s">
        <v>411</v>
      </c>
      <c r="X12" t="s">
        <v>413</v>
      </c>
    </row>
    <row r="13" spans="2:36" x14ac:dyDescent="0.2">
      <c r="B13" t="s">
        <v>152</v>
      </c>
      <c r="C13">
        <f>Calculation1!B3</f>
        <v>299792458</v>
      </c>
      <c r="D13" t="s">
        <v>408</v>
      </c>
      <c r="G13" s="45"/>
      <c r="H13" s="2"/>
      <c r="J13">
        <f t="shared" ref="J13:V13" si="9">$G4*$C$4*(COS(J4/$H4*2*PI()-$C$4*J$3)-COS(J$3))</f>
        <v>-7.9059615946932995</v>
      </c>
      <c r="K13">
        <f t="shared" si="9"/>
        <v>-6.3611037713017176</v>
      </c>
      <c r="L13">
        <f t="shared" si="9"/>
        <v>-5.0094539543807741</v>
      </c>
      <c r="M13">
        <f t="shared" si="9"/>
        <v>-3.7898517547088142</v>
      </c>
      <c r="N13">
        <f t="shared" si="9"/>
        <v>-2.6615865713854134</v>
      </c>
      <c r="O13">
        <f t="shared" si="9"/>
        <v>-1.5954483515753417</v>
      </c>
      <c r="P13">
        <f t="shared" si="9"/>
        <v>-0.56902686141651959</v>
      </c>
      <c r="Q13">
        <f t="shared" si="9"/>
        <v>0.43600774659744485</v>
      </c>
      <c r="R13">
        <f t="shared" si="9"/>
        <v>1.4356222241274972</v>
      </c>
      <c r="S13">
        <f t="shared" si="9"/>
        <v>2.4446057482211025</v>
      </c>
      <c r="T13">
        <f t="shared" si="9"/>
        <v>3.4774705207882479</v>
      </c>
      <c r="U13">
        <f t="shared" si="9"/>
        <v>4.5492071919645278</v>
      </c>
      <c r="V13">
        <f t="shared" si="9"/>
        <v>5.6759784896940326</v>
      </c>
      <c r="X13" t="e">
        <f t="shared" ref="X13:AJ13" si="10">IF(ISNUMBER(J31), $X4*$C$4*(COS($C$2/$Y4*2*PI()-$C$4*(J$3+PI()))-COS(J$3+PI())), NA())</f>
        <v>#N/A</v>
      </c>
      <c r="Y13" t="e">
        <f t="shared" si="10"/>
        <v>#N/A</v>
      </c>
      <c r="Z13" t="e">
        <f t="shared" si="10"/>
        <v>#N/A</v>
      </c>
      <c r="AA13">
        <f t="shared" si="10"/>
        <v>1.0707873801481782</v>
      </c>
      <c r="AB13">
        <f t="shared" si="10"/>
        <v>1.433462325707437</v>
      </c>
      <c r="AC13">
        <f t="shared" si="10"/>
        <v>1.7852277574198454</v>
      </c>
      <c r="AD13">
        <f t="shared" si="10"/>
        <v>2.1234065279482972</v>
      </c>
      <c r="AE13">
        <f t="shared" si="10"/>
        <v>2.445424892651145</v>
      </c>
      <c r="AF13">
        <f t="shared" si="10"/>
        <v>2.748832097332996</v>
      </c>
      <c r="AG13">
        <f t="shared" si="10"/>
        <v>3.0313190299639428</v>
      </c>
      <c r="AH13">
        <f t="shared" si="10"/>
        <v>3.2907357944163893</v>
      </c>
      <c r="AI13">
        <f t="shared" si="10"/>
        <v>3.5251080724727304</v>
      </c>
      <c r="AJ13" t="e">
        <f t="shared" si="10"/>
        <v>#N/A</v>
      </c>
    </row>
    <row r="14" spans="2:36" x14ac:dyDescent="0.2">
      <c r="B14" t="s">
        <v>405</v>
      </c>
      <c r="C14">
        <f>Calculation1!H4</f>
        <v>1</v>
      </c>
      <c r="G14" s="45"/>
      <c r="H14" s="2"/>
      <c r="J14">
        <f t="shared" ref="J14:V14" si="11">$G5*$C$4*(COS(J5/$H5*2*PI()-$C$4*J$3)-COS(J$3))</f>
        <v>-6.9437926487562747</v>
      </c>
      <c r="K14">
        <f t="shared" si="11"/>
        <v>-5.5649822498467607</v>
      </c>
      <c r="L14">
        <f t="shared" si="11"/>
        <v>-4.3222648130810555</v>
      </c>
      <c r="M14">
        <f t="shared" si="11"/>
        <v>-3.1754851603525251</v>
      </c>
      <c r="N14">
        <f t="shared" si="11"/>
        <v>-2.0953420779889727</v>
      </c>
      <c r="O14">
        <f t="shared" si="11"/>
        <v>-1.0591203246231036</v>
      </c>
      <c r="P14">
        <f t="shared" si="11"/>
        <v>-4.8122961860401478E-2</v>
      </c>
      <c r="Q14">
        <f t="shared" si="11"/>
        <v>0.95400762019392016</v>
      </c>
      <c r="R14">
        <f t="shared" si="11"/>
        <v>1.9624926113710428</v>
      </c>
      <c r="S14">
        <f t="shared" si="11"/>
        <v>2.9923742487834395</v>
      </c>
      <c r="T14">
        <f t="shared" si="11"/>
        <v>4.0593713709436523</v>
      </c>
      <c r="U14">
        <f t="shared" si="11"/>
        <v>5.1807347210872239</v>
      </c>
      <c r="V14">
        <f t="shared" si="11"/>
        <v>6.3761846431063161</v>
      </c>
      <c r="X14" t="e">
        <f t="shared" ref="X14:AI14" si="12">IF(ISNUMBER(J32), $X5*$C$4*(COS($C$2/$Y5*2*PI()-$C$4*(J$3+PI()))-COS(J$3+PI())), NA())</f>
        <v>#N/A</v>
      </c>
      <c r="Y14" t="e">
        <f t="shared" si="12"/>
        <v>#N/A</v>
      </c>
      <c r="Z14">
        <f t="shared" si="12"/>
        <v>1.0493277032216657</v>
      </c>
      <c r="AA14">
        <f t="shared" si="12"/>
        <v>1.6028041301197826</v>
      </c>
      <c r="AB14">
        <f t="shared" si="12"/>
        <v>2.1440822497880943</v>
      </c>
      <c r="AC14">
        <f t="shared" si="12"/>
        <v>2.6690426089032591</v>
      </c>
      <c r="AD14">
        <f t="shared" si="12"/>
        <v>3.1736899421526799</v>
      </c>
      <c r="AE14">
        <f t="shared" si="12"/>
        <v>3.654183578615938</v>
      </c>
      <c r="AF14">
        <f t="shared" si="12"/>
        <v>4.1068666715895574</v>
      </c>
      <c r="AG14">
        <f t="shared" si="12"/>
        <v>4.5282940293984844</v>
      </c>
      <c r="AH14">
        <f t="shared" si="12"/>
        <v>4.9152583353849959</v>
      </c>
      <c r="AI14" t="e">
        <f t="shared" si="12"/>
        <v>#N/A</v>
      </c>
      <c r="AJ14" t="e">
        <f>IF(ISNUMBER(V32), $X5*$C$4*(COS($C$2/$Y5*2*PI()-$C$4*(V$3+PI()))-COS(V$3+PI())), NA())</f>
        <v>#N/A</v>
      </c>
    </row>
    <row r="15" spans="2:36" x14ac:dyDescent="0.2">
      <c r="B15" t="s">
        <v>406</v>
      </c>
      <c r="C15">
        <f>Calculation1!H5</f>
        <v>8</v>
      </c>
      <c r="G15" s="45"/>
      <c r="H15" s="2"/>
      <c r="J15">
        <f t="shared" ref="J15:V15" si="13">$G6*$C$4*(COS(J6/$H6*2*PI()-$C$4*J$3)-COS(J$3))</f>
        <v>-6.521420554843429</v>
      </c>
      <c r="K15">
        <f t="shared" si="13"/>
        <v>-5.2046241728277813</v>
      </c>
      <c r="L15">
        <f t="shared" si="13"/>
        <v>-4.003921070791554</v>
      </c>
      <c r="M15">
        <f t="shared" si="13"/>
        <v>-2.8855626131819929</v>
      </c>
      <c r="N15">
        <f t="shared" si="13"/>
        <v>-1.8239575931452494</v>
      </c>
      <c r="O15">
        <f t="shared" si="13"/>
        <v>-0.79856607196984686</v>
      </c>
      <c r="P15">
        <f t="shared" si="13"/>
        <v>0.20808879700748537</v>
      </c>
      <c r="Q15">
        <f t="shared" si="13"/>
        <v>1.2118056800494488</v>
      </c>
      <c r="R15">
        <f t="shared" si="13"/>
        <v>2.2277705099466458</v>
      </c>
      <c r="S15">
        <f t="shared" si="13"/>
        <v>3.2714767472561044</v>
      </c>
      <c r="T15">
        <f t="shared" si="13"/>
        <v>4.3596236866359579</v>
      </c>
      <c r="U15">
        <f t="shared" si="13"/>
        <v>5.5110965818279016</v>
      </c>
      <c r="V15">
        <f t="shared" si="13"/>
        <v>6.748132499303372</v>
      </c>
      <c r="X15" t="e">
        <f t="shared" ref="X15:AJ15" si="14">IF(ISNUMBER(J33), $X6*$C$4*(COS($C$2/$Y6*2*PI()-$C$4*(J$3+PI()))-COS(J$3+PI())), NA())</f>
        <v>#N/A</v>
      </c>
      <c r="Y15" t="e">
        <f t="shared" si="14"/>
        <v>#N/A</v>
      </c>
      <c r="Z15">
        <f t="shared" si="14"/>
        <v>1.397822727529721</v>
      </c>
      <c r="AA15">
        <f t="shared" si="14"/>
        <v>2.1306404175590852</v>
      </c>
      <c r="AB15">
        <f t="shared" si="14"/>
        <v>2.847242647494967</v>
      </c>
      <c r="AC15">
        <f t="shared" si="14"/>
        <v>3.5421756416712955</v>
      </c>
      <c r="AD15">
        <f t="shared" si="14"/>
        <v>4.2101505403903774</v>
      </c>
      <c r="AE15">
        <f t="shared" si="14"/>
        <v>4.8460836513386853</v>
      </c>
      <c r="AF15">
        <f t="shared" si="14"/>
        <v>5.4451351395549938</v>
      </c>
      <c r="AG15">
        <f t="shared" si="14"/>
        <v>6.0027458614968001</v>
      </c>
      <c r="AH15">
        <f t="shared" si="14"/>
        <v>6.5146720628755626</v>
      </c>
      <c r="AI15" t="e">
        <f t="shared" si="14"/>
        <v>#N/A</v>
      </c>
      <c r="AJ15" t="e">
        <f t="shared" si="14"/>
        <v>#N/A</v>
      </c>
    </row>
    <row r="16" spans="2:36" x14ac:dyDescent="0.2">
      <c r="B16" t="s">
        <v>402</v>
      </c>
      <c r="C16">
        <f>Calculation1!M4</f>
        <v>938.27208129999997</v>
      </c>
      <c r="D16" t="s">
        <v>232</v>
      </c>
      <c r="G16" s="45"/>
      <c r="H16" s="2"/>
      <c r="J16">
        <f t="shared" ref="J16:V16" si="15">$G7*$C$4*(COS(J7/$H7*2*PI()-$C$4*J$3)-COS(J$3))</f>
        <v>-6.2841010698975044</v>
      </c>
      <c r="K16">
        <f t="shared" si="15"/>
        <v>-4.9994609448534559</v>
      </c>
      <c r="L16">
        <f t="shared" si="15"/>
        <v>-3.8207734887055045</v>
      </c>
      <c r="M16">
        <f t="shared" si="15"/>
        <v>-2.7173147286742378</v>
      </c>
      <c r="N16">
        <f t="shared" si="15"/>
        <v>-1.665283725880665</v>
      </c>
      <c r="O16">
        <f t="shared" si="15"/>
        <v>-0.64519353052014161</v>
      </c>
      <c r="P16">
        <f t="shared" si="15"/>
        <v>0.35986155754356242</v>
      </c>
      <c r="Q16">
        <f t="shared" si="15"/>
        <v>1.3654618858273353</v>
      </c>
      <c r="R16">
        <f t="shared" si="15"/>
        <v>2.3868737731116374</v>
      </c>
      <c r="S16">
        <f t="shared" si="15"/>
        <v>3.4399689950006564</v>
      </c>
      <c r="T16">
        <f t="shared" si="15"/>
        <v>4.5421710789776517</v>
      </c>
      <c r="U16">
        <f t="shared" si="15"/>
        <v>5.7135405844213656</v>
      </c>
      <c r="V16">
        <f t="shared" si="15"/>
        <v>6.9781259194870922</v>
      </c>
      <c r="X16" t="e">
        <f t="shared" ref="X16:AJ16" si="16">IF(ISNUMBER(J34), $X7*$C$4*(COS($C$2/$Y7*2*PI()-$C$4*(J$3+PI()))-COS(J$3+PI())), NA())</f>
        <v>#N/A</v>
      </c>
      <c r="Y16">
        <f t="shared" si="16"/>
        <v>0.82391758333896503</v>
      </c>
      <c r="Z16">
        <f t="shared" si="16"/>
        <v>1.7449444382618196</v>
      </c>
      <c r="AA16">
        <f t="shared" si="16"/>
        <v>2.6526912123832407</v>
      </c>
      <c r="AB16">
        <f t="shared" si="16"/>
        <v>3.5402494046396789</v>
      </c>
      <c r="AC16">
        <f t="shared" si="16"/>
        <v>4.4008641612657744</v>
      </c>
      <c r="AD16">
        <f t="shared" si="16"/>
        <v>5.2279856843101999</v>
      </c>
      <c r="AE16">
        <f t="shared" si="16"/>
        <v>6.0153190795529623</v>
      </c>
      <c r="AF16">
        <f t="shared" si="16"/>
        <v>6.7568722644513608</v>
      </c>
      <c r="AG16">
        <f t="shared" si="16"/>
        <v>7.447001571506263</v>
      </c>
      <c r="AH16">
        <f t="shared" si="16"/>
        <v>8.0804546999795086</v>
      </c>
      <c r="AI16" t="e">
        <f t="shared" si="16"/>
        <v>#N/A</v>
      </c>
      <c r="AJ16" t="e">
        <f t="shared" si="16"/>
        <v>#N/A</v>
      </c>
    </row>
    <row r="17" spans="2:36" x14ac:dyDescent="0.2">
      <c r="B17" t="s">
        <v>403</v>
      </c>
      <c r="C17">
        <f>Calculation1!M5</f>
        <v>16762.0230176</v>
      </c>
      <c r="D17" t="s">
        <v>232</v>
      </c>
      <c r="G17" s="45"/>
      <c r="H17" s="2"/>
      <c r="J17">
        <f t="shared" ref="J17:V17" si="17">$G8*$C$4*(COS(J8/$H8*2*PI()-$C$4*J$3)-COS(J$3))</f>
        <v>-6.1329650219288503</v>
      </c>
      <c r="K17">
        <f t="shared" si="17"/>
        <v>-4.8678323297674906</v>
      </c>
      <c r="L17">
        <f t="shared" si="17"/>
        <v>-3.7025632248636615</v>
      </c>
      <c r="M17">
        <f t="shared" si="17"/>
        <v>-2.608170748004762</v>
      </c>
      <c r="N17">
        <f t="shared" si="17"/>
        <v>-1.5618924007574191</v>
      </c>
      <c r="O17">
        <f t="shared" si="17"/>
        <v>-0.54485027533554309</v>
      </c>
      <c r="P17">
        <f t="shared" si="17"/>
        <v>0.45954167276410979</v>
      </c>
      <c r="Q17">
        <f t="shared" si="17"/>
        <v>1.466763913732906</v>
      </c>
      <c r="R17">
        <f t="shared" si="17"/>
        <v>2.4921770403366921</v>
      </c>
      <c r="S17">
        <f t="shared" si="17"/>
        <v>3.5519493735200416</v>
      </c>
      <c r="T17">
        <f t="shared" si="17"/>
        <v>4.6640450247728236</v>
      </c>
      <c r="U17">
        <f t="shared" si="17"/>
        <v>5.8493934905025791</v>
      </c>
      <c r="V17">
        <f t="shared" si="17"/>
        <v>7.13338760853431</v>
      </c>
      <c r="X17" t="e">
        <f t="shared" ref="X17:AJ17" si="18">IF(ISNUMBER(J35), $X8*$C$4*(COS($C$2/$Y8*2*PI()-$C$4*(J$3+PI()))-COS(J$3+PI())), NA())</f>
        <v>#N/A</v>
      </c>
      <c r="Y17">
        <f t="shared" si="18"/>
        <v>0.99693748530562731</v>
      </c>
      <c r="Z17">
        <f t="shared" si="18"/>
        <v>2.0900090103478921</v>
      </c>
      <c r="AA17">
        <f t="shared" si="18"/>
        <v>3.1671743048394627</v>
      </c>
      <c r="AB17">
        <f t="shared" si="18"/>
        <v>4.2202354904790758</v>
      </c>
      <c r="AC17">
        <f t="shared" si="18"/>
        <v>5.2411781357882807</v>
      </c>
      <c r="AD17">
        <f t="shared" si="18"/>
        <v>6.2222322507742529</v>
      </c>
      <c r="AE17">
        <f t="shared" si="18"/>
        <v>7.1559314212452776</v>
      </c>
      <c r="AF17">
        <f t="shared" si="18"/>
        <v>8.0351696327310957</v>
      </c>
      <c r="AG17">
        <f t="shared" si="18"/>
        <v>8.8532553515437566</v>
      </c>
      <c r="AH17">
        <f t="shared" si="18"/>
        <v>9.6039624513894282</v>
      </c>
      <c r="AI17" t="e">
        <f t="shared" si="18"/>
        <v>#N/A</v>
      </c>
      <c r="AJ17" t="e">
        <f t="shared" si="18"/>
        <v>#N/A</v>
      </c>
    </row>
    <row r="18" spans="2:36" x14ac:dyDescent="0.2">
      <c r="B18" t="s">
        <v>404</v>
      </c>
      <c r="C18">
        <f>Calculation1!K13</f>
        <v>17724.33077143403</v>
      </c>
      <c r="D18" t="s">
        <v>167</v>
      </c>
      <c r="G18" s="45"/>
      <c r="H18" s="2"/>
      <c r="J18">
        <f t="shared" ref="J18:V18" si="19">$G9*$C$4*(COS(J9/$H9*2*PI()-$C$4*J$3)-COS(J$3))</f>
        <v>-6.0291449676215247</v>
      </c>
      <c r="K18">
        <f t="shared" si="19"/>
        <v>-4.7769840163892683</v>
      </c>
      <c r="L18">
        <f t="shared" si="19"/>
        <v>-3.6206594359183182</v>
      </c>
      <c r="M18">
        <f t="shared" si="19"/>
        <v>-2.5322985406908138</v>
      </c>
      <c r="N18">
        <f t="shared" si="19"/>
        <v>-1.4898084922262604</v>
      </c>
      <c r="O18">
        <f t="shared" si="19"/>
        <v>-0.47470245592165733</v>
      </c>
      <c r="P18">
        <f t="shared" si="19"/>
        <v>0.52940630931948085</v>
      </c>
      <c r="Q18">
        <f t="shared" si="19"/>
        <v>1.5379483642687413</v>
      </c>
      <c r="R18">
        <f t="shared" si="19"/>
        <v>2.566370275297265</v>
      </c>
      <c r="S18">
        <f t="shared" si="19"/>
        <v>3.631072074326013</v>
      </c>
      <c r="T18">
        <f t="shared" si="19"/>
        <v>4.7504298697467009</v>
      </c>
      <c r="U18">
        <f t="shared" si="19"/>
        <v>5.9460327388319669</v>
      </c>
      <c r="V18">
        <f t="shared" si="19"/>
        <v>7.2442980592275097</v>
      </c>
      <c r="X18" t="e">
        <f t="shared" ref="X18:AJ18" si="20">IF(ISNUMBER(J36), $X9*$C$4*(COS($C$2/$Y9*2*PI()-$C$4*(J$3+PI()))-COS(J$3+PI())), NA())</f>
        <v>#N/A</v>
      </c>
      <c r="Y18">
        <f t="shared" si="20"/>
        <v>1.1736222951678348</v>
      </c>
      <c r="Z18">
        <f t="shared" si="20"/>
        <v>2.4321117862140564</v>
      </c>
      <c r="AA18">
        <f t="shared" si="20"/>
        <v>3.6720914380179392</v>
      </c>
      <c r="AB18">
        <f t="shared" si="20"/>
        <v>4.8841242567090761</v>
      </c>
      <c r="AC18">
        <f t="shared" si="20"/>
        <v>6.0589859406917936</v>
      </c>
      <c r="AD18">
        <f t="shared" si="20"/>
        <v>7.1877350831501117</v>
      </c>
      <c r="AE18">
        <f t="shared" si="20"/>
        <v>8.2617812215525532</v>
      </c>
      <c r="AF18">
        <f t="shared" si="20"/>
        <v>9.2729502162590833</v>
      </c>
      <c r="AG18">
        <f t="shared" si="20"/>
        <v>10.213546460659456</v>
      </c>
      <c r="AH18">
        <f t="shared" si="20"/>
        <v>11.076411449386242</v>
      </c>
      <c r="AI18" t="e">
        <f t="shared" si="20"/>
        <v>#N/A</v>
      </c>
      <c r="AJ18" t="e">
        <f t="shared" si="20"/>
        <v>#N/A</v>
      </c>
    </row>
    <row r="19" spans="2:36" x14ac:dyDescent="0.2">
      <c r="B19" t="s">
        <v>401</v>
      </c>
      <c r="C19">
        <f>SQRT(($C$18*$C$18-POWER($C$16+$C$17+C3,2))*($C$18*$C$18-POWER($C$16-$C$17-C3,2)))/2/$C$18</f>
        <v>207.85373747357221</v>
      </c>
      <c r="D19" t="s">
        <v>168</v>
      </c>
      <c r="G19" s="45"/>
      <c r="H19" s="2"/>
      <c r="J19">
        <f t="shared" ref="J19:V19" si="21">$G10*$C$4*(COS(J10/$H10*2*PI()-$C$4*J$3)-COS(J$3))</f>
        <v>-5.9542006042935274</v>
      </c>
      <c r="K19">
        <f t="shared" si="21"/>
        <v>-4.7111896570439242</v>
      </c>
      <c r="L19">
        <f t="shared" si="21"/>
        <v>-3.5611832041142581</v>
      </c>
      <c r="M19">
        <f t="shared" si="21"/>
        <v>-2.4770749676400805</v>
      </c>
      <c r="N19">
        <f t="shared" si="21"/>
        <v>-1.4372340989407262</v>
      </c>
      <c r="O19">
        <f t="shared" si="21"/>
        <v>-0.42344238509806914</v>
      </c>
      <c r="P19">
        <f t="shared" si="21"/>
        <v>0.58055346803700392</v>
      </c>
      <c r="Q19">
        <f t="shared" si="21"/>
        <v>1.5901578523737501</v>
      </c>
      <c r="R19">
        <f t="shared" si="21"/>
        <v>2.6208908140063518</v>
      </c>
      <c r="S19">
        <f t="shared" si="21"/>
        <v>3.6893349519922802</v>
      </c>
      <c r="T19">
        <f t="shared" si="21"/>
        <v>4.8141862614908995</v>
      </c>
      <c r="U19">
        <f t="shared" si="21"/>
        <v>6.0175449982641567</v>
      </c>
      <c r="V19">
        <f t="shared" si="21"/>
        <v>7.3266252837197561</v>
      </c>
      <c r="X19" t="e">
        <f t="shared" ref="X19:AJ19" si="22">IF(ISNUMBER(J37), $X10*$C$4*(COS($C$2/$Y10*2*PI()-$C$4*(J$3+PI()))-COS(J$3+PI())), NA())</f>
        <v>#N/A</v>
      </c>
      <c r="Y19">
        <f t="shared" si="22"/>
        <v>1.3539040775190265</v>
      </c>
      <c r="Z19">
        <f t="shared" si="22"/>
        <v>2.7700897836364411</v>
      </c>
      <c r="AA19">
        <f t="shared" si="22"/>
        <v>4.1651934338744399</v>
      </c>
      <c r="AB19">
        <f t="shared" si="22"/>
        <v>5.5285974470680959</v>
      </c>
      <c r="AC19">
        <f t="shared" si="22"/>
        <v>6.8499254954311537</v>
      </c>
      <c r="AD19">
        <f t="shared" si="22"/>
        <v>8.1191214746758806</v>
      </c>
      <c r="AE19">
        <f t="shared" si="22"/>
        <v>9.3265260370387413</v>
      </c>
      <c r="AF19">
        <f t="shared" si="22"/>
        <v>10.462950104749345</v>
      </c>
      <c r="AG19">
        <f t="shared" si="22"/>
        <v>11.519744804460803</v>
      </c>
      <c r="AH19">
        <f t="shared" si="22"/>
        <v>12.48886729039822</v>
      </c>
      <c r="AI19" t="e">
        <f t="shared" si="22"/>
        <v>#N/A</v>
      </c>
      <c r="AJ19" t="e">
        <f t="shared" si="22"/>
        <v>#N/A</v>
      </c>
    </row>
    <row r="20" spans="2:36" x14ac:dyDescent="0.2">
      <c r="B20" s="25" t="s">
        <v>172</v>
      </c>
      <c r="C20">
        <f>Calculation1!K15</f>
        <v>0.13089742247414987</v>
      </c>
      <c r="G20" s="45"/>
      <c r="H20" s="2"/>
    </row>
    <row r="21" spans="2:36" x14ac:dyDescent="0.2">
      <c r="B21" s="25" t="s">
        <v>173</v>
      </c>
      <c r="C21">
        <f>1/SQRT(1-C20*C20)</f>
        <v>1.0086787554548402</v>
      </c>
      <c r="G21" s="45"/>
      <c r="H21" s="2"/>
      <c r="J21" t="s">
        <v>422</v>
      </c>
      <c r="X21" t="s">
        <v>416</v>
      </c>
    </row>
    <row r="22" spans="2:36" x14ac:dyDescent="0.2">
      <c r="B22" t="s">
        <v>307</v>
      </c>
      <c r="C22">
        <f>Calculation1!K18</f>
        <v>0.13598333719363648</v>
      </c>
      <c r="D22" t="s">
        <v>409</v>
      </c>
      <c r="G22" s="45"/>
      <c r="H22" s="2"/>
      <c r="I22" t="str">
        <f>"Rb("&amp;I4&amp;")"</f>
        <v>Rb(10)</v>
      </c>
      <c r="J22">
        <f t="shared" ref="J22:V22" si="23">$G4*(SIN(J4/$H4*2*PI()-$C$4*J$3)+$C$4*SIN(J$3))</f>
        <v>11.499999999999996</v>
      </c>
      <c r="K22">
        <f t="shared" si="23"/>
        <v>11.500000000000037</v>
      </c>
      <c r="L22">
        <f t="shared" si="23"/>
        <v>11.500000000000027</v>
      </c>
      <c r="M22">
        <f t="shared" si="23"/>
        <v>11.499999999999996</v>
      </c>
      <c r="N22">
        <f t="shared" si="23"/>
        <v>11.500000000000014</v>
      </c>
      <c r="O22">
        <f t="shared" si="23"/>
        <v>11.499999999999986</v>
      </c>
      <c r="P22">
        <f t="shared" si="23"/>
        <v>11.50000000000002</v>
      </c>
      <c r="Q22">
        <f t="shared" si="23"/>
        <v>11.500000000000021</v>
      </c>
      <c r="R22">
        <f t="shared" si="23"/>
        <v>11.499999999999961</v>
      </c>
      <c r="S22">
        <f t="shared" si="23"/>
        <v>11.499999999999982</v>
      </c>
      <c r="T22">
        <f t="shared" si="23"/>
        <v>11.500000000000012</v>
      </c>
      <c r="U22">
        <f t="shared" si="23"/>
        <v>11.499999999999945</v>
      </c>
      <c r="V22">
        <f t="shared" si="23"/>
        <v>11.499999999999963</v>
      </c>
      <c r="W22" t="str">
        <f>"RB("&amp;I4&amp;")"</f>
        <v>RB(10)</v>
      </c>
      <c r="X22">
        <f t="shared" ref="X22:AJ25" si="24">$X4*(SIN($C$2/$Y4*2*PI()-$C$4*J$3-PI())+$C$4*SIN(J$3+PI()))</f>
        <v>4.341736642103891</v>
      </c>
      <c r="Y22">
        <f t="shared" si="24"/>
        <v>4.3299915204749944</v>
      </c>
      <c r="Z22">
        <f t="shared" si="24"/>
        <v>4.2852925488549207</v>
      </c>
      <c r="AA22">
        <f t="shared" si="24"/>
        <v>4.2079799134076756</v>
      </c>
      <c r="AB22">
        <f t="shared" si="24"/>
        <v>4.0986420099716545</v>
      </c>
      <c r="AC22">
        <f t="shared" si="24"/>
        <v>3.958110966012041</v>
      </c>
      <c r="AD22">
        <f t="shared" si="24"/>
        <v>3.7874563076283305</v>
      </c>
      <c r="AE22">
        <f t="shared" si="24"/>
        <v>3.5879768198149216</v>
      </c>
      <c r="AF22">
        <f t="shared" si="24"/>
        <v>3.3611906619230854</v>
      </c>
      <c r="AG22">
        <f t="shared" si="24"/>
        <v>3.1088238135516018</v>
      </c>
      <c r="AH22">
        <f t="shared" si="24"/>
        <v>2.8327969387998495</v>
      </c>
      <c r="AI22">
        <f t="shared" si="24"/>
        <v>2.5352107688542684</v>
      </c>
      <c r="AJ22">
        <f t="shared" si="24"/>
        <v>2.2183301141555973</v>
      </c>
    </row>
    <row r="23" spans="2:36" x14ac:dyDescent="0.2">
      <c r="B23" t="str">
        <f>IF(C4=1,"Field Out of Plane, parallel to Beam","Field Into Plane, anti-parallel to Beam")</f>
        <v>Field Into Plane, anti-parallel to Beam</v>
      </c>
      <c r="G23" s="45"/>
      <c r="H23" s="2"/>
      <c r="I23" t="str">
        <f>"Rb("&amp;I5&amp;")"</f>
        <v>Rb(15)</v>
      </c>
      <c r="J23">
        <f t="shared" ref="J23:V23" si="25">$G5*(SIN(J5/$H5*2*PI()-$C$4*J$3)+$C$4*SIN(J$3))</f>
        <v>11.500000000000004</v>
      </c>
      <c r="K23">
        <f t="shared" si="25"/>
        <v>11.499999999999991</v>
      </c>
      <c r="L23">
        <f t="shared" si="25"/>
        <v>11.500000000000075</v>
      </c>
      <c r="M23">
        <f t="shared" si="25"/>
        <v>11.499999999999947</v>
      </c>
      <c r="N23">
        <f t="shared" si="25"/>
        <v>11.500000000000092</v>
      </c>
      <c r="O23">
        <f t="shared" si="25"/>
        <v>11.499999999999957</v>
      </c>
      <c r="P23">
        <f t="shared" si="25"/>
        <v>11.50000000000005</v>
      </c>
      <c r="Q23">
        <f t="shared" si="25"/>
        <v>11.499999999999945</v>
      </c>
      <c r="R23">
        <f t="shared" si="25"/>
        <v>11.499999999999991</v>
      </c>
      <c r="S23">
        <f t="shared" si="25"/>
        <v>11.49999999999995</v>
      </c>
      <c r="T23">
        <f t="shared" si="25"/>
        <v>11.49999999999995</v>
      </c>
      <c r="U23">
        <f t="shared" si="25"/>
        <v>11.500000000000043</v>
      </c>
      <c r="V23">
        <f t="shared" si="25"/>
        <v>11.499999999999934</v>
      </c>
      <c r="W23" t="str">
        <f>"RB("&amp;I5&amp;")"</f>
        <v>RB(15)</v>
      </c>
      <c r="X23">
        <f t="shared" si="24"/>
        <v>6.4812849654101621</v>
      </c>
      <c r="Y23">
        <f t="shared" si="24"/>
        <v>6.4633597415682242</v>
      </c>
      <c r="Z23">
        <f t="shared" si="24"/>
        <v>6.3962444474096349</v>
      </c>
      <c r="AA23">
        <f t="shared" si="24"/>
        <v>6.2804498708482734</v>
      </c>
      <c r="AB23">
        <f t="shared" si="24"/>
        <v>6.1168572785304294</v>
      </c>
      <c r="AC23">
        <f t="shared" si="24"/>
        <v>5.9067117088635701</v>
      </c>
      <c r="AD23">
        <f t="shared" si="24"/>
        <v>5.6516124965222119</v>
      </c>
      <c r="AE23">
        <f t="shared" si="24"/>
        <v>5.3535011005453921</v>
      </c>
      <c r="AF23">
        <f t="shared" si="24"/>
        <v>5.0146463286610778</v>
      </c>
      <c r="AG23">
        <f t="shared" si="24"/>
        <v>4.6376270702894118</v>
      </c>
      <c r="AH23">
        <f t="shared" si="24"/>
        <v>4.2253126696370567</v>
      </c>
      <c r="AI23">
        <f t="shared" si="24"/>
        <v>3.7808410882552139</v>
      </c>
      <c r="AJ23">
        <f t="shared" si="24"/>
        <v>3.3075950232574911</v>
      </c>
    </row>
    <row r="24" spans="2:36" x14ac:dyDescent="0.2">
      <c r="B24" t="str">
        <f>"Recoil @ "&amp;C2&amp;" mm"</f>
        <v>Recoil @ 300 mm</v>
      </c>
      <c r="G24" s="45"/>
      <c r="H24" s="2"/>
      <c r="I24" t="str">
        <f>"Rb("&amp;I6&amp;")"</f>
        <v>Rb(20)</v>
      </c>
      <c r="J24">
        <f t="shared" ref="J24:V24" si="26">$G6*(SIN(J6/$H6*2*PI()-$C$4*J$3)+$C$4*SIN(J$3))</f>
        <v>11.500000000000131</v>
      </c>
      <c r="K24">
        <f t="shared" si="26"/>
        <v>11.500000000000068</v>
      </c>
      <c r="L24">
        <f t="shared" si="26"/>
        <v>11.50000000000014</v>
      </c>
      <c r="M24">
        <f t="shared" si="26"/>
        <v>11.499999999999963</v>
      </c>
      <c r="N24">
        <f t="shared" si="26"/>
        <v>11.500000000000075</v>
      </c>
      <c r="O24">
        <f t="shared" si="26"/>
        <v>11.500000000000052</v>
      </c>
      <c r="P24">
        <f t="shared" si="26"/>
        <v>11.500000000000087</v>
      </c>
      <c r="Q24">
        <f t="shared" si="26"/>
        <v>11.500000000000055</v>
      </c>
      <c r="R24">
        <f t="shared" si="26"/>
        <v>11.499999999999929</v>
      </c>
      <c r="S24">
        <f t="shared" si="26"/>
        <v>11.500000000000012</v>
      </c>
      <c r="T24">
        <f t="shared" si="26"/>
        <v>11.500000000000021</v>
      </c>
      <c r="U24">
        <f t="shared" si="26"/>
        <v>11.500000000000114</v>
      </c>
      <c r="V24">
        <f t="shared" si="26"/>
        <v>11.500000000000002</v>
      </c>
      <c r="W24" t="str">
        <f>"RB("&amp;I6&amp;")"</f>
        <v>RB(20)</v>
      </c>
      <c r="X24">
        <f t="shared" si="24"/>
        <v>8.5832339374868383</v>
      </c>
      <c r="Y24">
        <f t="shared" si="24"/>
        <v>8.5587708232163244</v>
      </c>
      <c r="Z24">
        <f t="shared" si="24"/>
        <v>8.4691702950540133</v>
      </c>
      <c r="AA24">
        <f t="shared" si="24"/>
        <v>8.3151142671215048</v>
      </c>
      <c r="AB24">
        <f t="shared" si="24"/>
        <v>8.097775198812931</v>
      </c>
      <c r="AC24">
        <f t="shared" si="24"/>
        <v>7.8188071716710388</v>
      </c>
      <c r="AD24">
        <f t="shared" si="24"/>
        <v>7.4803333008278816</v>
      </c>
      <c r="AE24">
        <f t="shared" si="24"/>
        <v>7.0849295768166893</v>
      </c>
      <c r="AF24">
        <f t="shared" si="24"/>
        <v>6.6356052607284699</v>
      </c>
      <c r="AG24">
        <f t="shared" si="24"/>
        <v>6.1357799819181098</v>
      </c>
      <c r="AH24">
        <f t="shared" si="24"/>
        <v>5.5892577125601033</v>
      </c>
      <c r="AI24">
        <f t="shared" si="24"/>
        <v>5.0001978171234258</v>
      </c>
      <c r="AJ24">
        <f t="shared" si="24"/>
        <v>4.3730833970964653</v>
      </c>
    </row>
    <row r="25" spans="2:36" x14ac:dyDescent="0.2">
      <c r="G25" s="45"/>
      <c r="H25" s="2"/>
      <c r="I25" t="str">
        <f>"Rb("&amp;I7&amp;")"</f>
        <v>Rb(25)</v>
      </c>
      <c r="J25">
        <f t="shared" ref="J25:V25" si="27">$G7*(SIN(J7/$H7*2*PI()-$C$4*J$3)+$C$4*SIN(J$3))</f>
        <v>11.500000000000165</v>
      </c>
      <c r="K25">
        <f t="shared" si="27"/>
        <v>11.5</v>
      </c>
      <c r="L25">
        <f t="shared" si="27"/>
        <v>11.500000000000126</v>
      </c>
      <c r="M25">
        <f t="shared" si="27"/>
        <v>11.500000000000071</v>
      </c>
      <c r="N25">
        <f t="shared" si="27"/>
        <v>11.500000000000021</v>
      </c>
      <c r="O25">
        <f t="shared" si="27"/>
        <v>11.500000000000098</v>
      </c>
      <c r="P25">
        <f t="shared" si="27"/>
        <v>11.500000000000217</v>
      </c>
      <c r="Q25">
        <f t="shared" si="27"/>
        <v>11.50000000000008</v>
      </c>
      <c r="R25">
        <f t="shared" si="27"/>
        <v>11.500000000000234</v>
      </c>
      <c r="S25">
        <f t="shared" si="27"/>
        <v>11.500000000000078</v>
      </c>
      <c r="T25">
        <f t="shared" si="27"/>
        <v>11.499999999999995</v>
      </c>
      <c r="U25">
        <f t="shared" si="27"/>
        <v>11.500000000000121</v>
      </c>
      <c r="V25">
        <f t="shared" si="27"/>
        <v>11.500000000000057</v>
      </c>
      <c r="W25" t="str">
        <f>"RB("&amp;I7&amp;")"</f>
        <v>RB(25)</v>
      </c>
      <c r="X25">
        <f t="shared" si="24"/>
        <v>10.635030403326052</v>
      </c>
      <c r="Y25">
        <f t="shared" si="24"/>
        <v>10.603571043513481</v>
      </c>
      <c r="Z25">
        <f t="shared" si="24"/>
        <v>10.491412105448525</v>
      </c>
      <c r="AA25">
        <f t="shared" si="24"/>
        <v>10.299407186373278</v>
      </c>
      <c r="AB25">
        <f t="shared" si="24"/>
        <v>10.029017559657632</v>
      </c>
      <c r="AC25">
        <f t="shared" si="24"/>
        <v>9.6823010536266274</v>
      </c>
      <c r="AD25">
        <f t="shared" si="24"/>
        <v>9.2618963902442992</v>
      </c>
      <c r="AE25">
        <f t="shared" si="24"/>
        <v>8.771003102846274</v>
      </c>
      <c r="AF25">
        <f t="shared" si="24"/>
        <v>8.2133571857591043</v>
      </c>
      <c r="AG25">
        <f t="shared" si="24"/>
        <v>7.5932026611276555</v>
      </c>
      <c r="AH25">
        <f t="shared" si="24"/>
        <v>6.9152592793438972</v>
      </c>
      <c r="AI25">
        <f t="shared" si="24"/>
        <v>6.1846865988966053</v>
      </c>
      <c r="AJ25">
        <f t="shared" si="24"/>
        <v>5.4070447190158593</v>
      </c>
    </row>
    <row r="26" spans="2:36" x14ac:dyDescent="0.2">
      <c r="G26" s="45"/>
      <c r="H26" s="2"/>
      <c r="I26" t="str">
        <f t="shared" ref="I26:I28" si="28">"Rb("&amp;I8&amp;")"</f>
        <v>Rb(30)</v>
      </c>
      <c r="J26">
        <f t="shared" ref="J26:V26" si="29">$G8*(SIN(J8/$H8*2*PI()-$C$4*J$3)+$C$4*SIN(J$3))</f>
        <v>11.500000000000004</v>
      </c>
      <c r="K26">
        <f t="shared" si="29"/>
        <v>11.500000000000071</v>
      </c>
      <c r="L26">
        <f t="shared" si="29"/>
        <v>11.500000000000011</v>
      </c>
      <c r="M26">
        <f t="shared" si="29"/>
        <v>11.500000000000128</v>
      </c>
      <c r="N26">
        <f t="shared" si="29"/>
        <v>11.50000000000024</v>
      </c>
      <c r="O26">
        <f t="shared" si="29"/>
        <v>11.500000000000085</v>
      </c>
      <c r="P26">
        <f t="shared" si="29"/>
        <v>11.500000000000078</v>
      </c>
      <c r="Q26">
        <f t="shared" si="29"/>
        <v>11.500000000000007</v>
      </c>
      <c r="R26">
        <f t="shared" si="29"/>
        <v>11.500000000000068</v>
      </c>
      <c r="S26">
        <f t="shared" si="29"/>
        <v>11.499999999999895</v>
      </c>
      <c r="T26">
        <f t="shared" si="29"/>
        <v>11.500000000000011</v>
      </c>
      <c r="U26">
        <f t="shared" si="29"/>
        <v>11.500000000000179</v>
      </c>
      <c r="V26">
        <f t="shared" si="29"/>
        <v>11.500000000000078</v>
      </c>
      <c r="W26" t="str">
        <f t="shared" ref="W26:W28" si="30">"RB("&amp;I8&amp;")"</f>
        <v>RB(30)</v>
      </c>
      <c r="X26">
        <f t="shared" ref="X26:AJ26" si="31">$X8*(SIN($C$2/$Y8*2*PI()-$C$4*J$3-PI())+$C$4*SIN(J$3+PI()))</f>
        <v>12.624115125272496</v>
      </c>
      <c r="Y26">
        <f t="shared" si="31"/>
        <v>12.585116465971268</v>
      </c>
      <c r="Z26">
        <f t="shared" si="31"/>
        <v>12.450337471262905</v>
      </c>
      <c r="AA26">
        <f t="shared" si="31"/>
        <v>12.220803890678937</v>
      </c>
      <c r="AB26">
        <f t="shared" si="31"/>
        <v>11.898262613363745</v>
      </c>
      <c r="AC26">
        <f t="shared" si="31"/>
        <v>11.485168373193474</v>
      </c>
      <c r="AD26">
        <f t="shared" si="31"/>
        <v>10.984665066768923</v>
      </c>
      <c r="AE26">
        <f t="shared" si="31"/>
        <v>10.400561826464156</v>
      </c>
      <c r="AF26">
        <f t="shared" si="31"/>
        <v>9.7373040306290495</v>
      </c>
      <c r="AG26">
        <f t="shared" si="31"/>
        <v>8.9999394715759422</v>
      </c>
      <c r="AH26">
        <f t="shared" si="31"/>
        <v>8.1940799388321004</v>
      </c>
      <c r="AI26">
        <f t="shared" si="31"/>
        <v>7.3258585100329983</v>
      </c>
      <c r="AJ26">
        <f t="shared" si="31"/>
        <v>6.4018828744982548</v>
      </c>
    </row>
    <row r="27" spans="2:36" x14ac:dyDescent="0.2">
      <c r="I27" t="str">
        <f t="shared" si="28"/>
        <v>Rb(35)</v>
      </c>
      <c r="J27">
        <f t="shared" ref="J27:V27" si="32">$G9*(SIN(J9/$H9*2*PI()-$C$4*J$3)+$C$4*SIN(J$3))</f>
        <v>11.500000000000055</v>
      </c>
      <c r="K27">
        <f t="shared" si="32"/>
        <v>11.500000000000178</v>
      </c>
      <c r="L27">
        <f t="shared" si="32"/>
        <v>11.500000000000334</v>
      </c>
      <c r="M27">
        <f t="shared" si="32"/>
        <v>11.500000000000183</v>
      </c>
      <c r="N27">
        <f t="shared" si="32"/>
        <v>11.500000000000085</v>
      </c>
      <c r="O27">
        <f t="shared" si="32"/>
        <v>11.500000000000036</v>
      </c>
      <c r="P27">
        <f t="shared" si="32"/>
        <v>11.49999999999995</v>
      </c>
      <c r="Q27">
        <f t="shared" si="32"/>
        <v>11.500000000000174</v>
      </c>
      <c r="R27">
        <f t="shared" si="32"/>
        <v>11.50000000000019</v>
      </c>
      <c r="S27">
        <f t="shared" si="32"/>
        <v>11.500000000000055</v>
      </c>
      <c r="T27">
        <f t="shared" si="32"/>
        <v>11.500000000000032</v>
      </c>
      <c r="U27">
        <f t="shared" si="32"/>
        <v>11.500000000000178</v>
      </c>
      <c r="V27">
        <f t="shared" si="32"/>
        <v>11.499999999999984</v>
      </c>
      <c r="W27" t="str">
        <f t="shared" si="30"/>
        <v>RB(35)</v>
      </c>
      <c r="X27">
        <f t="shared" ref="X27:AJ27" si="33">$X9*(SIN($C$2/$Y9*2*PI()-$C$4*J$3-PI())+$C$4*SIN(J$3+PI()))</f>
        <v>14.53793509478947</v>
      </c>
      <c r="Y27">
        <f t="shared" si="33"/>
        <v>14.490788998978834</v>
      </c>
      <c r="Z27">
        <f t="shared" si="33"/>
        <v>14.333359249108341</v>
      </c>
      <c r="AA27">
        <f t="shared" si="33"/>
        <v>14.066843980633195</v>
      </c>
      <c r="AB27">
        <f t="shared" si="33"/>
        <v>13.693271535672805</v>
      </c>
      <c r="AC27">
        <f t="shared" si="33"/>
        <v>13.215485026102527</v>
      </c>
      <c r="AD27">
        <f t="shared" si="33"/>
        <v>12.637120695755581</v>
      </c>
      <c r="AE27">
        <f t="shared" si="33"/>
        <v>11.962580246411841</v>
      </c>
      <c r="AF27">
        <f t="shared" si="33"/>
        <v>11.196997338189444</v>
      </c>
      <c r="AG27">
        <f t="shared" si="33"/>
        <v>10.346198519291603</v>
      </c>
      <c r="AH27">
        <f t="shared" si="33"/>
        <v>9.4166588824564723</v>
      </c>
      <c r="AI27">
        <f t="shared" si="33"/>
        <v>8.4154527855917429</v>
      </c>
      <c r="AJ27">
        <f t="shared" si="33"/>
        <v>7.3502000116393642</v>
      </c>
    </row>
    <row r="28" spans="2:36" x14ac:dyDescent="0.2">
      <c r="I28" t="str">
        <f t="shared" si="28"/>
        <v>Rb(40)</v>
      </c>
      <c r="J28">
        <f t="shared" ref="J28:V28" si="34">$G10*(SIN(J10/$H10*2*PI()-$C$4*J$3)+$C$4*SIN(J$3))</f>
        <v>11.500000000000163</v>
      </c>
      <c r="K28">
        <f t="shared" si="34"/>
        <v>11.500000000000206</v>
      </c>
      <c r="L28">
        <f t="shared" si="34"/>
        <v>11.500000000000179</v>
      </c>
      <c r="M28">
        <f t="shared" si="34"/>
        <v>11.500000000000158</v>
      </c>
      <c r="N28">
        <f t="shared" si="34"/>
        <v>11.500000000000098</v>
      </c>
      <c r="O28">
        <f t="shared" si="34"/>
        <v>11.500000000000025</v>
      </c>
      <c r="P28">
        <f t="shared" si="34"/>
        <v>11.500000000000016</v>
      </c>
      <c r="Q28">
        <f t="shared" si="34"/>
        <v>11.500000000000089</v>
      </c>
      <c r="R28">
        <f t="shared" si="34"/>
        <v>11.500000000000119</v>
      </c>
      <c r="S28">
        <f t="shared" si="34"/>
        <v>11.499999999999911</v>
      </c>
      <c r="T28">
        <f t="shared" si="34"/>
        <v>11.50000000000011</v>
      </c>
      <c r="U28">
        <f t="shared" si="34"/>
        <v>11.500000000000068</v>
      </c>
      <c r="V28">
        <f t="shared" si="34"/>
        <v>11.500000000000101</v>
      </c>
      <c r="W28" t="str">
        <f t="shared" si="30"/>
        <v>RB(40)</v>
      </c>
      <c r="X28">
        <f t="shared" ref="X28:AJ28" si="35">$X10*(SIN($C$2/$Y10*2*PI()-$C$4*J$3-PI())+$C$4*SIN(J$3+PI()))</f>
        <v>16.363964993683407</v>
      </c>
      <c r="Y28">
        <f t="shared" si="35"/>
        <v>16.308021423239865</v>
      </c>
      <c r="Z28">
        <f t="shared" si="35"/>
        <v>16.127963962712901</v>
      </c>
      <c r="AA28">
        <f t="shared" si="35"/>
        <v>15.825162958098812</v>
      </c>
      <c r="AB28">
        <f t="shared" si="35"/>
        <v>15.401922907878914</v>
      </c>
      <c r="AC28">
        <f t="shared" si="35"/>
        <v>14.861464924394758</v>
      </c>
      <c r="AD28">
        <f t="shared" si="35"/>
        <v>14.207902219238081</v>
      </c>
      <c r="AE28">
        <f t="shared" si="35"/>
        <v>13.446208799227081</v>
      </c>
      <c r="AF28">
        <f t="shared" si="35"/>
        <v>12.582181611211112</v>
      </c>
      <c r="AG28">
        <f t="shared" si="35"/>
        <v>11.622396423804851</v>
      </c>
      <c r="AH28">
        <f t="shared" si="35"/>
        <v>10.574157781818597</v>
      </c>
      <c r="AI28">
        <f t="shared" si="35"/>
        <v>9.4454434142616606</v>
      </c>
      <c r="AJ28">
        <f t="shared" si="35"/>
        <v>8.2448435190075475</v>
      </c>
    </row>
    <row r="30" spans="2:36" x14ac:dyDescent="0.2">
      <c r="J30" t="s">
        <v>419</v>
      </c>
    </row>
    <row r="31" spans="2:36" x14ac:dyDescent="0.2">
      <c r="J31" t="e">
        <f t="shared" ref="J31:V31" si="36">IF(ABS(J13)&gt;$C$5/2, NA(), J13)</f>
        <v>#N/A</v>
      </c>
      <c r="K31" t="e">
        <f t="shared" si="36"/>
        <v>#N/A</v>
      </c>
      <c r="L31" t="e">
        <f t="shared" si="36"/>
        <v>#N/A</v>
      </c>
      <c r="M31">
        <f t="shared" si="36"/>
        <v>-3.7898517547088142</v>
      </c>
      <c r="N31">
        <f t="shared" si="36"/>
        <v>-2.6615865713854134</v>
      </c>
      <c r="O31">
        <f t="shared" si="36"/>
        <v>-1.5954483515753417</v>
      </c>
      <c r="P31">
        <f t="shared" si="36"/>
        <v>-0.56902686141651959</v>
      </c>
      <c r="Q31">
        <f t="shared" si="36"/>
        <v>0.43600774659744485</v>
      </c>
      <c r="R31">
        <f t="shared" si="36"/>
        <v>1.4356222241274972</v>
      </c>
      <c r="S31">
        <f t="shared" si="36"/>
        <v>2.4446057482211025</v>
      </c>
      <c r="T31">
        <f t="shared" si="36"/>
        <v>3.4774705207882479</v>
      </c>
      <c r="U31">
        <f t="shared" si="36"/>
        <v>4.5492071919645278</v>
      </c>
      <c r="V31" t="e">
        <f t="shared" si="36"/>
        <v>#N/A</v>
      </c>
    </row>
    <row r="32" spans="2:36" x14ac:dyDescent="0.2">
      <c r="J32" t="e">
        <f t="shared" ref="J32:V32" si="37">IF(ABS(J14)&gt;$C$5/2, NA(), J14)</f>
        <v>#N/A</v>
      </c>
      <c r="K32" t="e">
        <f t="shared" si="37"/>
        <v>#N/A</v>
      </c>
      <c r="L32">
        <f t="shared" si="37"/>
        <v>-4.3222648130810555</v>
      </c>
      <c r="M32">
        <f t="shared" si="37"/>
        <v>-3.1754851603525251</v>
      </c>
      <c r="N32">
        <f t="shared" si="37"/>
        <v>-2.0953420779889727</v>
      </c>
      <c r="O32">
        <f t="shared" si="37"/>
        <v>-1.0591203246231036</v>
      </c>
      <c r="P32">
        <f t="shared" si="37"/>
        <v>-4.8122961860401478E-2</v>
      </c>
      <c r="Q32">
        <f t="shared" si="37"/>
        <v>0.95400762019392016</v>
      </c>
      <c r="R32">
        <f t="shared" si="37"/>
        <v>1.9624926113710428</v>
      </c>
      <c r="S32">
        <f t="shared" si="37"/>
        <v>2.9923742487834395</v>
      </c>
      <c r="T32">
        <f t="shared" si="37"/>
        <v>4.0593713709436523</v>
      </c>
      <c r="U32" t="e">
        <f t="shared" si="37"/>
        <v>#N/A</v>
      </c>
      <c r="V32" t="e">
        <f t="shared" si="37"/>
        <v>#N/A</v>
      </c>
    </row>
    <row r="33" spans="10:22" x14ac:dyDescent="0.2">
      <c r="J33" t="e">
        <f t="shared" ref="J33:V33" si="38">IF(ABS(J15)&gt;$C$5/2, NA(), J15)</f>
        <v>#N/A</v>
      </c>
      <c r="K33" t="e">
        <f t="shared" si="38"/>
        <v>#N/A</v>
      </c>
      <c r="L33">
        <f t="shared" si="38"/>
        <v>-4.003921070791554</v>
      </c>
      <c r="M33">
        <f t="shared" si="38"/>
        <v>-2.8855626131819929</v>
      </c>
      <c r="N33">
        <f t="shared" si="38"/>
        <v>-1.8239575931452494</v>
      </c>
      <c r="O33">
        <f t="shared" si="38"/>
        <v>-0.79856607196984686</v>
      </c>
      <c r="P33">
        <f t="shared" si="38"/>
        <v>0.20808879700748537</v>
      </c>
      <c r="Q33">
        <f t="shared" si="38"/>
        <v>1.2118056800494488</v>
      </c>
      <c r="R33">
        <f t="shared" si="38"/>
        <v>2.2277705099466458</v>
      </c>
      <c r="S33">
        <f t="shared" si="38"/>
        <v>3.2714767472561044</v>
      </c>
      <c r="T33">
        <f t="shared" si="38"/>
        <v>4.3596236866359579</v>
      </c>
      <c r="U33" t="e">
        <f t="shared" si="38"/>
        <v>#N/A</v>
      </c>
      <c r="V33" t="e">
        <f t="shared" si="38"/>
        <v>#N/A</v>
      </c>
    </row>
    <row r="34" spans="10:22" x14ac:dyDescent="0.2">
      <c r="J34" t="e">
        <f t="shared" ref="J34:V34" si="39">IF(ABS(J16)&gt;$C$5/2, NA(), J16)</f>
        <v>#N/A</v>
      </c>
      <c r="K34">
        <f t="shared" si="39"/>
        <v>-4.9994609448534559</v>
      </c>
      <c r="L34">
        <f t="shared" si="39"/>
        <v>-3.8207734887055045</v>
      </c>
      <c r="M34">
        <f t="shared" si="39"/>
        <v>-2.7173147286742378</v>
      </c>
      <c r="N34">
        <f t="shared" si="39"/>
        <v>-1.665283725880665</v>
      </c>
      <c r="O34">
        <f t="shared" si="39"/>
        <v>-0.64519353052014161</v>
      </c>
      <c r="P34">
        <f t="shared" si="39"/>
        <v>0.35986155754356242</v>
      </c>
      <c r="Q34">
        <f t="shared" si="39"/>
        <v>1.3654618858273353</v>
      </c>
      <c r="R34">
        <f t="shared" si="39"/>
        <v>2.3868737731116374</v>
      </c>
      <c r="S34">
        <f t="shared" si="39"/>
        <v>3.4399689950006564</v>
      </c>
      <c r="T34">
        <f t="shared" si="39"/>
        <v>4.5421710789776517</v>
      </c>
      <c r="U34" t="e">
        <f t="shared" si="39"/>
        <v>#N/A</v>
      </c>
      <c r="V34" t="e">
        <f t="shared" si="39"/>
        <v>#N/A</v>
      </c>
    </row>
    <row r="35" spans="10:22" x14ac:dyDescent="0.2">
      <c r="J35" t="e">
        <f t="shared" ref="J35:V35" si="40">IF(ABS(J17)&gt;$C$5/2, NA(), J17)</f>
        <v>#N/A</v>
      </c>
      <c r="K35">
        <f t="shared" si="40"/>
        <v>-4.8678323297674906</v>
      </c>
      <c r="L35">
        <f t="shared" si="40"/>
        <v>-3.7025632248636615</v>
      </c>
      <c r="M35">
        <f t="shared" si="40"/>
        <v>-2.608170748004762</v>
      </c>
      <c r="N35">
        <f t="shared" si="40"/>
        <v>-1.5618924007574191</v>
      </c>
      <c r="O35">
        <f t="shared" si="40"/>
        <v>-0.54485027533554309</v>
      </c>
      <c r="P35">
        <f t="shared" si="40"/>
        <v>0.45954167276410979</v>
      </c>
      <c r="Q35">
        <f t="shared" si="40"/>
        <v>1.466763913732906</v>
      </c>
      <c r="R35">
        <f t="shared" si="40"/>
        <v>2.4921770403366921</v>
      </c>
      <c r="S35">
        <f t="shared" si="40"/>
        <v>3.5519493735200416</v>
      </c>
      <c r="T35">
        <f t="shared" si="40"/>
        <v>4.6640450247728236</v>
      </c>
      <c r="U35" t="e">
        <f t="shared" si="40"/>
        <v>#N/A</v>
      </c>
      <c r="V35" t="e">
        <f t="shared" si="40"/>
        <v>#N/A</v>
      </c>
    </row>
    <row r="36" spans="10:22" x14ac:dyDescent="0.2">
      <c r="J36" t="e">
        <f t="shared" ref="J36:V36" si="41">IF(ABS(J18)&gt;$C$5/2, NA(), J18)</f>
        <v>#N/A</v>
      </c>
      <c r="K36">
        <f t="shared" si="41"/>
        <v>-4.7769840163892683</v>
      </c>
      <c r="L36">
        <f t="shared" si="41"/>
        <v>-3.6206594359183182</v>
      </c>
      <c r="M36">
        <f t="shared" si="41"/>
        <v>-2.5322985406908138</v>
      </c>
      <c r="N36">
        <f t="shared" si="41"/>
        <v>-1.4898084922262604</v>
      </c>
      <c r="O36">
        <f t="shared" si="41"/>
        <v>-0.47470245592165733</v>
      </c>
      <c r="P36">
        <f t="shared" si="41"/>
        <v>0.52940630931948085</v>
      </c>
      <c r="Q36">
        <f t="shared" si="41"/>
        <v>1.5379483642687413</v>
      </c>
      <c r="R36">
        <f t="shared" si="41"/>
        <v>2.566370275297265</v>
      </c>
      <c r="S36">
        <f t="shared" si="41"/>
        <v>3.631072074326013</v>
      </c>
      <c r="T36">
        <f t="shared" si="41"/>
        <v>4.7504298697467009</v>
      </c>
      <c r="U36" t="e">
        <f t="shared" si="41"/>
        <v>#N/A</v>
      </c>
      <c r="V36" t="e">
        <f t="shared" si="41"/>
        <v>#N/A</v>
      </c>
    </row>
    <row r="37" spans="10:22" x14ac:dyDescent="0.2">
      <c r="J37" t="e">
        <f t="shared" ref="J37:V37" si="42">IF(ABS(J19)&gt;$C$5/2, NA(), J19)</f>
        <v>#N/A</v>
      </c>
      <c r="K37">
        <f t="shared" si="42"/>
        <v>-4.7111896570439242</v>
      </c>
      <c r="L37">
        <f t="shared" si="42"/>
        <v>-3.5611832041142581</v>
      </c>
      <c r="M37">
        <f t="shared" si="42"/>
        <v>-2.4770749676400805</v>
      </c>
      <c r="N37">
        <f t="shared" si="42"/>
        <v>-1.4372340989407262</v>
      </c>
      <c r="O37">
        <f t="shared" si="42"/>
        <v>-0.42344238509806914</v>
      </c>
      <c r="P37">
        <f t="shared" si="42"/>
        <v>0.58055346803700392</v>
      </c>
      <c r="Q37">
        <f t="shared" si="42"/>
        <v>1.5901578523737501</v>
      </c>
      <c r="R37">
        <f t="shared" si="42"/>
        <v>2.6208908140063518</v>
      </c>
      <c r="S37">
        <f t="shared" si="42"/>
        <v>3.6893349519922802</v>
      </c>
      <c r="T37">
        <f t="shared" si="42"/>
        <v>4.8141862614908995</v>
      </c>
      <c r="U37" t="e">
        <f t="shared" si="42"/>
        <v>#N/A</v>
      </c>
      <c r="V37" t="e">
        <f t="shared" si="42"/>
        <v>#N/A</v>
      </c>
    </row>
  </sheetData>
  <mergeCells count="1">
    <mergeCell ref="B8:D8"/>
  </mergeCells>
  <conditionalFormatting sqref="B8">
    <cfRule type="cellIs" dxfId="1" priority="2" operator="equal">
      <formula>"Please extend φ range"</formula>
    </cfRule>
  </conditionalFormatting>
  <conditionalFormatting sqref="B8:D8">
    <cfRule type="cellIs" dxfId="0" priority="1" operator="equal">
      <formula>"φ Range is OK"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C0A14-8617-4725-8DDE-B8445D3EF649}">
  <sheetPr codeName="Sheet5"/>
  <dimension ref="A2:U47"/>
  <sheetViews>
    <sheetView zoomScaleNormal="100" workbookViewId="0">
      <selection activeCell="J32" sqref="J32"/>
    </sheetView>
  </sheetViews>
  <sheetFormatPr baseColWidth="10" defaultColWidth="9.1640625" defaultRowHeight="15" x14ac:dyDescent="0.2"/>
  <cols>
    <col min="1" max="8" width="9.1640625" style="4"/>
    <col min="9" max="9" width="3.83203125" style="4" customWidth="1"/>
    <col min="10" max="14" width="9.1640625" style="4"/>
    <col min="15" max="15" width="9.83203125" style="4" customWidth="1"/>
    <col min="16" max="16384" width="9.1640625" style="4"/>
  </cols>
  <sheetData>
    <row r="2" spans="2:21" ht="15" customHeight="1" x14ac:dyDescent="0.2">
      <c r="B2" s="345" t="str">
        <f>"Compare | "&amp;Calculation1!E10&amp; " -- "&amp;Calculation2!E10&amp;" -- "&amp;Calculation3!E10</f>
        <v>Compare | 17O(d,p)18O -- 14C(d,p)15C -- 14C(d,p)15C</v>
      </c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</row>
    <row r="3" spans="2:21" ht="15" customHeight="1" x14ac:dyDescent="0.2"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</row>
    <row r="4" spans="2:21" ht="15" customHeight="1" x14ac:dyDescent="0.2">
      <c r="B4" s="345"/>
      <c r="C4" s="345"/>
      <c r="D4" s="345"/>
      <c r="E4" s="345"/>
      <c r="F4" s="345"/>
      <c r="G4" s="345"/>
      <c r="H4" s="345"/>
      <c r="I4" s="345"/>
      <c r="J4" s="345"/>
      <c r="K4" s="345"/>
      <c r="L4" s="345"/>
      <c r="M4" s="345"/>
      <c r="N4" s="345"/>
      <c r="O4" s="345"/>
      <c r="P4" s="345"/>
      <c r="Q4" s="345"/>
      <c r="R4" s="345"/>
      <c r="S4" s="345"/>
      <c r="T4" s="345"/>
      <c r="U4" s="345"/>
    </row>
    <row r="29" spans="4:16" x14ac:dyDescent="0.2">
      <c r="D29" s="210"/>
      <c r="E29" s="272"/>
      <c r="G29" s="210"/>
      <c r="H29" s="272"/>
      <c r="O29" s="274"/>
    </row>
    <row r="30" spans="4:16" x14ac:dyDescent="0.2">
      <c r="O30" s="275"/>
    </row>
    <row r="31" spans="4:16" ht="15" customHeight="1" thickBot="1" x14ac:dyDescent="0.25">
      <c r="O31" s="275"/>
    </row>
    <row r="32" spans="4:16" ht="16" thickBot="1" x14ac:dyDescent="0.25">
      <c r="M32" s="82"/>
      <c r="N32" s="58"/>
      <c r="O32" s="59"/>
      <c r="P32" s="203" t="s">
        <v>327</v>
      </c>
    </row>
    <row r="33" spans="1:16" ht="17" thickBot="1" x14ac:dyDescent="0.25">
      <c r="C33" s="332" t="s">
        <v>363</v>
      </c>
      <c r="D33" s="333"/>
      <c r="E33" s="333"/>
      <c r="F33" s="333"/>
      <c r="G33" s="333"/>
      <c r="H33" s="334"/>
      <c r="M33" s="50"/>
      <c r="O33" s="51"/>
      <c r="P33" s="202">
        <v>1</v>
      </c>
    </row>
    <row r="34" spans="1:16" x14ac:dyDescent="0.2">
      <c r="C34" s="212" t="s">
        <v>371</v>
      </c>
      <c r="D34" s="83">
        <v>0</v>
      </c>
      <c r="E34" s="82"/>
      <c r="F34" s="59"/>
      <c r="G34" s="212" t="s">
        <v>372</v>
      </c>
      <c r="H34" s="273">
        <v>0</v>
      </c>
      <c r="M34" s="50"/>
      <c r="O34" s="51"/>
      <c r="P34" s="204" t="s">
        <v>326</v>
      </c>
    </row>
    <row r="35" spans="1:16" x14ac:dyDescent="0.2">
      <c r="C35" s="213" t="s">
        <v>370</v>
      </c>
      <c r="D35" s="211">
        <v>12</v>
      </c>
      <c r="E35" s="102" t="s">
        <v>289</v>
      </c>
      <c r="F35" s="216">
        <v>50</v>
      </c>
      <c r="G35" s="213" t="s">
        <v>331</v>
      </c>
      <c r="H35" s="215">
        <v>50</v>
      </c>
      <c r="M35" s="50"/>
      <c r="O35" s="51"/>
      <c r="P35" s="195" t="s">
        <v>374</v>
      </c>
    </row>
    <row r="36" spans="1:16" ht="16" thickBot="1" x14ac:dyDescent="0.25">
      <c r="C36" s="213" t="s">
        <v>369</v>
      </c>
      <c r="D36" s="211">
        <v>-0.7</v>
      </c>
      <c r="E36" s="50"/>
      <c r="F36" s="51"/>
      <c r="G36" s="50"/>
      <c r="H36" s="51"/>
      <c r="M36" s="54"/>
      <c r="N36" s="52"/>
      <c r="O36" s="53"/>
      <c r="P36" s="196" t="s">
        <v>373</v>
      </c>
    </row>
    <row r="37" spans="1:16" x14ac:dyDescent="0.2">
      <c r="C37" s="213" t="s">
        <v>368</v>
      </c>
      <c r="D37" s="211">
        <v>1</v>
      </c>
      <c r="E37" s="50"/>
      <c r="F37" s="51"/>
      <c r="G37" s="50"/>
      <c r="H37" s="51"/>
    </row>
    <row r="38" spans="1:16" ht="16" thickBot="1" x14ac:dyDescent="0.25">
      <c r="C38" s="214" t="s">
        <v>367</v>
      </c>
      <c r="D38" s="52">
        <f>(D37-D36)/400</f>
        <v>4.2500000000000003E-3</v>
      </c>
      <c r="E38" s="54"/>
      <c r="F38" s="53"/>
      <c r="G38" s="54"/>
      <c r="H38" s="53"/>
    </row>
    <row r="43" spans="1:16" ht="16" thickBot="1" x14ac:dyDescent="0.25"/>
    <row r="44" spans="1:16" x14ac:dyDescent="0.2">
      <c r="A44" s="217" t="str">
        <f ca="1">setChartAxis("Compare", "Chart 1", "Min", "Y", "Primary", D34)</f>
        <v>Y  Min: 0</v>
      </c>
      <c r="B44" s="218" t="str">
        <f ca="1">setChartAxis("Compare", "Chart 2", "Min", "Y", "Primary",0)</f>
        <v>Y  Min: 0</v>
      </c>
      <c r="C44" s="219" t="str">
        <f ca="1">setChartAxis("Compare", "Chart 3", "Min", "Y", "Primary", H34)</f>
        <v>Y  Min: 0</v>
      </c>
    </row>
    <row r="45" spans="1:16" x14ac:dyDescent="0.2">
      <c r="A45" s="220" t="str">
        <f ca="1">setChartAxis("Compare", "Chart 1", "Max", "Y", "Primary", D35)</f>
        <v>Y  Max: 12</v>
      </c>
      <c r="B45" s="221" t="str">
        <f ca="1">setChartAxis("Compare", "Chart 2", "Max", "Y", "Primary", F35)</f>
        <v>Y  Max: 50</v>
      </c>
      <c r="C45" s="222" t="str">
        <f ca="1">setChartAxis("Compare", "Chart 3", "Max", "Y", "Primary", H35)</f>
        <v>Y  Max: 50</v>
      </c>
    </row>
    <row r="46" spans="1:16" x14ac:dyDescent="0.2">
      <c r="A46" s="220" t="str">
        <f ca="1">setChartAxis("Compare", "Chart 1", "Min", "X", "Primary", D36)</f>
        <v>X  Min: -0,7</v>
      </c>
      <c r="B46" s="223" t="str">
        <f ca="1">setChartAxis("Compare", "Chart 2", "Min", "X", "Primary", D36)</f>
        <v>X  Min: -0,7</v>
      </c>
      <c r="C46" s="222" t="str">
        <f ca="1">setChartAxis("Compare", "Chart 3", "Min", "X", "Primary", D36)</f>
        <v>X  Min: -0,7</v>
      </c>
    </row>
    <row r="47" spans="1:16" ht="16" thickBot="1" x14ac:dyDescent="0.25">
      <c r="A47" s="224" t="str">
        <f ca="1">setChartAxis("Compare", "Chart 1", "Max", "X", "Primary", D37)</f>
        <v>X  Max: 1</v>
      </c>
      <c r="B47" s="225" t="str">
        <f ca="1">setChartAxis("Compare", "Chart 2", "Max", "X", "Primary", D37)</f>
        <v>X  Max: 1</v>
      </c>
      <c r="C47" s="226" t="str">
        <f ca="1">setChartAxis("Compare", "Chart 3", "Max", "X", "Primary", D37)</f>
        <v>X  Max: 1</v>
      </c>
    </row>
  </sheetData>
  <mergeCells count="2">
    <mergeCell ref="C33:H33"/>
    <mergeCell ref="B2:U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int_Click">
                <anchor moveWithCells="1" sizeWithCells="1">
                  <from>
                    <xdr:col>12</xdr:col>
                    <xdr:colOff>38100</xdr:colOff>
                    <xdr:row>31</xdr:row>
                    <xdr:rowOff>76200</xdr:rowOff>
                  </from>
                  <to>
                    <xdr:col>14</xdr:col>
                    <xdr:colOff>609600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rintPDF_Click">
                <anchor moveWithCells="1" sizeWithCells="1">
                  <from>
                    <xdr:col>12</xdr:col>
                    <xdr:colOff>38100</xdr:colOff>
                    <xdr:row>33</xdr:row>
                    <xdr:rowOff>139700</xdr:rowOff>
                  </from>
                  <to>
                    <xdr:col>14</xdr:col>
                    <xdr:colOff>609600</xdr:colOff>
                    <xdr:row>35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842F-4581-014A-88D4-BB587701AB5B}">
  <sheetPr codeName="Sheet11"/>
  <dimension ref="A1:M1022"/>
  <sheetViews>
    <sheetView workbookViewId="0">
      <selection activeCell="C49" sqref="C49"/>
    </sheetView>
  </sheetViews>
  <sheetFormatPr baseColWidth="10" defaultColWidth="11.5" defaultRowHeight="15" x14ac:dyDescent="0.2"/>
  <cols>
    <col min="1" max="1" width="14.83203125" customWidth="1"/>
    <col min="2" max="3" width="11.83203125" style="1" bestFit="1" customWidth="1"/>
    <col min="8" max="8" width="11.83203125" bestFit="1" customWidth="1"/>
  </cols>
  <sheetData>
    <row r="1" spans="1:3" ht="19" x14ac:dyDescent="0.25">
      <c r="A1" s="242"/>
      <c r="B1" s="244" t="s">
        <v>341</v>
      </c>
      <c r="C1" s="244" t="s">
        <v>342</v>
      </c>
    </row>
    <row r="2" spans="1:3" ht="19" x14ac:dyDescent="0.25">
      <c r="A2" s="243" t="s">
        <v>343</v>
      </c>
      <c r="B2" s="248">
        <v>0</v>
      </c>
      <c r="C2" s="248">
        <v>0.1</v>
      </c>
    </row>
    <row r="3" spans="1:3" ht="19" x14ac:dyDescent="0.25">
      <c r="A3" s="243" t="s">
        <v>345</v>
      </c>
      <c r="B3" s="247">
        <v>70</v>
      </c>
      <c r="C3" s="244">
        <f>B3</f>
        <v>70</v>
      </c>
    </row>
    <row r="4" spans="1:3" ht="19" x14ac:dyDescent="0.25">
      <c r="A4" s="243" t="s">
        <v>344</v>
      </c>
      <c r="B4" s="246">
        <f>B3/B13</f>
        <v>29.726263010080668</v>
      </c>
      <c r="C4" s="246">
        <f>C3/B13</f>
        <v>29.726263010080668</v>
      </c>
    </row>
    <row r="5" spans="1:3" ht="19" x14ac:dyDescent="0.25">
      <c r="A5" s="243" t="s">
        <v>346</v>
      </c>
      <c r="B5" s="247">
        <v>1000</v>
      </c>
      <c r="C5" s="247">
        <v>700</v>
      </c>
    </row>
    <row r="6" spans="1:3" ht="19" x14ac:dyDescent="0.25">
      <c r="A6" s="243" t="s">
        <v>352</v>
      </c>
      <c r="B6" s="247">
        <v>20</v>
      </c>
      <c r="C6" s="244">
        <f>B6</f>
        <v>20</v>
      </c>
    </row>
    <row r="7" spans="1:3" ht="19" x14ac:dyDescent="0.25">
      <c r="A7" s="243" t="s">
        <v>351</v>
      </c>
      <c r="B7" s="245">
        <f>B5/B4/SQRT(2*PI())*B6</f>
        <v>268.41065105704325</v>
      </c>
      <c r="C7" s="245">
        <f>C5/C4/SQRT(2*PI())*C6</f>
        <v>187.88745573993029</v>
      </c>
    </row>
    <row r="9" spans="1:3" ht="19" x14ac:dyDescent="0.25">
      <c r="A9" s="251" t="s">
        <v>361</v>
      </c>
    </row>
    <row r="12" spans="1:3" x14ac:dyDescent="0.2">
      <c r="A12" t="s">
        <v>358</v>
      </c>
      <c r="B12" s="249" t="str">
        <f>"Start at "&amp;F22&amp;" MeV with bin size "&amp;B6&amp;" keV"</f>
        <v>Start at -0.09 MeV with bin size 20 keV</v>
      </c>
    </row>
    <row r="13" spans="1:3" x14ac:dyDescent="0.2">
      <c r="A13" t="s">
        <v>356</v>
      </c>
      <c r="B13">
        <f>2*SQRT(2*LN(2))</f>
        <v>2.3548200450309493</v>
      </c>
    </row>
    <row r="14" spans="1:3" x14ac:dyDescent="0.2">
      <c r="A14" t="s">
        <v>360</v>
      </c>
      <c r="B14" s="250">
        <v>3</v>
      </c>
    </row>
    <row r="15" spans="1:3" x14ac:dyDescent="0.2">
      <c r="A15" t="s">
        <v>348</v>
      </c>
      <c r="B15" s="1">
        <f>MIN(B2-B14*B4/1000,C2-B14*C4/1000)</f>
        <v>-8.9178789030241998E-2</v>
      </c>
    </row>
    <row r="16" spans="1:3" x14ac:dyDescent="0.2">
      <c r="A16" t="s">
        <v>355</v>
      </c>
      <c r="B16" s="1">
        <f>MAX(B2+B14*B4/1000,C2+B14*C4/1000)</f>
        <v>0.18917878903024199</v>
      </c>
    </row>
    <row r="17" spans="1:13" x14ac:dyDescent="0.2">
      <c r="A17" t="s">
        <v>349</v>
      </c>
      <c r="B17" s="1">
        <f>ABS(B15-B16)</f>
        <v>0.278357578060484</v>
      </c>
    </row>
    <row r="18" spans="1:13" x14ac:dyDescent="0.2">
      <c r="A18" t="s">
        <v>350</v>
      </c>
      <c r="B18" s="1">
        <v>1000</v>
      </c>
    </row>
    <row r="19" spans="1:13" x14ac:dyDescent="0.2">
      <c r="A19" t="s">
        <v>353</v>
      </c>
      <c r="B19" s="1">
        <f>B17/B18</f>
        <v>2.7835757806048399E-4</v>
      </c>
    </row>
    <row r="20" spans="1:13" x14ac:dyDescent="0.2">
      <c r="G20">
        <f ca="1">SUMIF(G22:G202, "&gt;0")</f>
        <v>1028</v>
      </c>
      <c r="H20">
        <f ca="1">SUMIF(H22:H202, "&gt;0")</f>
        <v>727</v>
      </c>
    </row>
    <row r="21" spans="1:13" x14ac:dyDescent="0.2">
      <c r="A21" t="s">
        <v>347</v>
      </c>
      <c r="B21" s="1" t="str">
        <f>B2&amp;" MeV (Gauss)"</f>
        <v>0 MeV (Gauss)</v>
      </c>
      <c r="C21" s="1" t="str">
        <f>C2&amp;" MeV (Gauss)"</f>
        <v>0.1 MeV (Gauss)</v>
      </c>
      <c r="D21" t="s">
        <v>357</v>
      </c>
      <c r="F21" t="s">
        <v>347</v>
      </c>
      <c r="G21" s="1" t="str">
        <f>B2&amp;" MeV"</f>
        <v>0 MeV</v>
      </c>
      <c r="H21" s="1" t="str">
        <f>C2&amp;" MeV"</f>
        <v>0.1 MeV</v>
      </c>
      <c r="I21" t="s">
        <v>354</v>
      </c>
      <c r="J21" t="s">
        <v>359</v>
      </c>
    </row>
    <row r="22" spans="1:13" x14ac:dyDescent="0.2">
      <c r="A22">
        <f>B15</f>
        <v>-8.9178789030241998E-2</v>
      </c>
      <c r="B22" s="1">
        <f t="shared" ref="B22:C41" si="0">B$7*EXP(-POWER($A22-B$2,2)/2/B$4/B$4*1000000)</f>
        <v>2.9817729934200572</v>
      </c>
      <c r="C22" s="1">
        <f t="shared" si="0"/>
        <v>3.014724822336449E-7</v>
      </c>
      <c r="D22">
        <f>B22+C22</f>
        <v>2.9817732948925393</v>
      </c>
      <c r="F22">
        <f>FLOOR(A22, 0.01)</f>
        <v>-0.09</v>
      </c>
      <c r="G22">
        <f ca="1">J22+L22</f>
        <v>2</v>
      </c>
      <c r="H22">
        <f ca="1">K22+M22</f>
        <v>0</v>
      </c>
      <c r="I22">
        <f ca="1">H22+G22</f>
        <v>2</v>
      </c>
      <c r="J22">
        <f ca="1">ROUND(RAND()*SQRT(L22),0)*IF( RAND()&gt;0.5, 1, -1)</f>
        <v>-1</v>
      </c>
      <c r="K22">
        <f ca="1">ROUND(RAND()*SQRT(M22),0)*IF( RAND()&gt;0.5, 1, -1)</f>
        <v>0</v>
      </c>
      <c r="L22">
        <f>ROUND(B$7*EXP(-POWER($F22-B$2,2)/2/B$4/B$4*1000000),0)</f>
        <v>3</v>
      </c>
      <c r="M22">
        <f>ROUND(C$7*EXP(-POWER($F22-C$2,2)/2/C$4/C$4*1000000),0)</f>
        <v>0</v>
      </c>
    </row>
    <row r="23" spans="1:13" x14ac:dyDescent="0.2">
      <c r="A23">
        <f>A22+$B$19</f>
        <v>-8.8900431452181516E-2</v>
      </c>
      <c r="B23" s="1">
        <f t="shared" si="0"/>
        <v>3.0665904175099206</v>
      </c>
      <c r="C23" s="1">
        <f t="shared" si="0"/>
        <v>3.1997019355973026E-7</v>
      </c>
      <c r="D23">
        <f t="shared" ref="D23:D86" si="1">B23+C23</f>
        <v>3.066590737480114</v>
      </c>
      <c r="F23">
        <f t="shared" ref="F23:F86" si="2">IF(F22="", "", IF(F22+$B$6/1000 &gt; $B$16, #N/A, F22+$B$6/1000))</f>
        <v>-6.9999999999999993E-2</v>
      </c>
      <c r="G23">
        <f t="shared" ref="G23:G86" ca="1" si="3">J23+L23</f>
        <v>16</v>
      </c>
      <c r="H23">
        <f t="shared" ref="H23:H86" ca="1" si="4">K23+M23</f>
        <v>0</v>
      </c>
      <c r="I23">
        <f t="shared" ref="I23:I52" ca="1" si="5">IF( F23="", "", H23+G23)</f>
        <v>16</v>
      </c>
      <c r="J23">
        <f t="shared" ref="J23:J86" ca="1" si="6">ROUND(RAND()*SQRT(L23),0)*IF( RAND()&gt;0.5, 1, -1)</f>
        <v>-1</v>
      </c>
      <c r="K23">
        <f t="shared" ref="K23:K86" ca="1" si="7">ROUND(RAND()*SQRT(M23),0)*IF( RAND()&gt;0.5, 1, -1)</f>
        <v>0</v>
      </c>
      <c r="L23">
        <f t="shared" ref="L23:L86" si="8">ROUND(B$7*EXP(-POWER($F23-B$2,2)/2/B$4/B$4*1000000),0)</f>
        <v>17</v>
      </c>
      <c r="M23">
        <f t="shared" ref="M23:M86" si="9">ROUND(C$7*EXP(-POWER($F23-C$2,2)/2/C$4/C$4*1000000),0)</f>
        <v>0</v>
      </c>
    </row>
    <row r="24" spans="1:13" x14ac:dyDescent="0.2">
      <c r="A24">
        <f t="shared" ref="A24:A87" si="10">A23+$B$19</f>
        <v>-8.8622073874121035E-2</v>
      </c>
      <c r="B24" s="1">
        <f t="shared" si="0"/>
        <v>3.1535439678528019</v>
      </c>
      <c r="C24" s="1">
        <f t="shared" si="0"/>
        <v>3.3957310838802448E-7</v>
      </c>
      <c r="D24">
        <f t="shared" si="1"/>
        <v>3.1535443074259102</v>
      </c>
      <c r="F24">
        <f t="shared" si="2"/>
        <v>-4.9999999999999989E-2</v>
      </c>
      <c r="G24">
        <f t="shared" ca="1" si="3"/>
        <v>72</v>
      </c>
      <c r="H24">
        <f t="shared" ca="1" si="4"/>
        <v>0</v>
      </c>
      <c r="I24">
        <f t="shared" ca="1" si="5"/>
        <v>72</v>
      </c>
      <c r="J24">
        <f t="shared" ca="1" si="6"/>
        <v>7</v>
      </c>
      <c r="K24">
        <f t="shared" ca="1" si="7"/>
        <v>0</v>
      </c>
      <c r="L24">
        <f t="shared" si="8"/>
        <v>65</v>
      </c>
      <c r="M24">
        <f t="shared" si="9"/>
        <v>0</v>
      </c>
    </row>
    <row r="25" spans="1:13" x14ac:dyDescent="0.2">
      <c r="A25">
        <f t="shared" si="10"/>
        <v>-8.8343716296060554E-2</v>
      </c>
      <c r="B25" s="1">
        <f t="shared" si="0"/>
        <v>3.2426787500065859</v>
      </c>
      <c r="C25" s="1">
        <f t="shared" si="0"/>
        <v>3.6034539389091284E-7</v>
      </c>
      <c r="D25">
        <f t="shared" si="1"/>
        <v>3.2426791103519799</v>
      </c>
      <c r="F25">
        <f t="shared" si="2"/>
        <v>-2.9999999999999988E-2</v>
      </c>
      <c r="G25">
        <f t="shared" ca="1" si="3"/>
        <v>173</v>
      </c>
      <c r="H25">
        <f t="shared" ca="1" si="4"/>
        <v>0</v>
      </c>
      <c r="I25">
        <f t="shared" ca="1" si="5"/>
        <v>173</v>
      </c>
      <c r="J25">
        <f t="shared" ca="1" si="6"/>
        <v>12</v>
      </c>
      <c r="K25">
        <f t="shared" ca="1" si="7"/>
        <v>0</v>
      </c>
      <c r="L25">
        <f t="shared" si="8"/>
        <v>161</v>
      </c>
      <c r="M25">
        <f t="shared" si="9"/>
        <v>0</v>
      </c>
    </row>
    <row r="26" spans="1:13" x14ac:dyDescent="0.2">
      <c r="A26">
        <f t="shared" si="10"/>
        <v>-8.8065358718000072E-2</v>
      </c>
      <c r="B26" s="1">
        <f t="shared" si="0"/>
        <v>3.3340405646025264</v>
      </c>
      <c r="C26" s="1">
        <f t="shared" si="0"/>
        <v>3.8235482844161748E-7</v>
      </c>
      <c r="D26">
        <f t="shared" si="1"/>
        <v>3.3340409469573546</v>
      </c>
      <c r="F26">
        <f t="shared" si="2"/>
        <v>-9.9999999999999881E-3</v>
      </c>
      <c r="G26">
        <f t="shared" ca="1" si="3"/>
        <v>258</v>
      </c>
      <c r="H26">
        <f t="shared" ca="1" si="4"/>
        <v>0</v>
      </c>
      <c r="I26">
        <f t="shared" ca="1" si="5"/>
        <v>258</v>
      </c>
      <c r="J26">
        <f t="shared" ca="1" si="6"/>
        <v>4</v>
      </c>
      <c r="K26">
        <f t="shared" ca="1" si="7"/>
        <v>0</v>
      </c>
      <c r="L26">
        <f t="shared" si="8"/>
        <v>254</v>
      </c>
      <c r="M26">
        <f t="shared" si="9"/>
        <v>0</v>
      </c>
    </row>
    <row r="27" spans="1:13" x14ac:dyDescent="0.2">
      <c r="A27">
        <f t="shared" si="10"/>
        <v>-8.7787001139939591E-2</v>
      </c>
      <c r="B27" s="1">
        <f t="shared" si="0"/>
        <v>3.4276759107018595</v>
      </c>
      <c r="C27" s="1">
        <f t="shared" si="0"/>
        <v>4.0567299802018154E-7</v>
      </c>
      <c r="D27">
        <f t="shared" si="1"/>
        <v>3.4276763163748574</v>
      </c>
      <c r="F27">
        <f t="shared" si="2"/>
        <v>1.0000000000000012E-2</v>
      </c>
      <c r="G27">
        <f t="shared" ca="1" si="3"/>
        <v>241</v>
      </c>
      <c r="H27">
        <f t="shared" ca="1" si="4"/>
        <v>1</v>
      </c>
      <c r="I27">
        <f t="shared" ca="1" si="5"/>
        <v>242</v>
      </c>
      <c r="J27">
        <f t="shared" ca="1" si="6"/>
        <v>-13</v>
      </c>
      <c r="K27">
        <f t="shared" ca="1" si="7"/>
        <v>-1</v>
      </c>
      <c r="L27">
        <f t="shared" si="8"/>
        <v>254</v>
      </c>
      <c r="M27">
        <f t="shared" si="9"/>
        <v>2</v>
      </c>
    </row>
    <row r="28" spans="1:13" x14ac:dyDescent="0.2">
      <c r="A28">
        <f t="shared" si="10"/>
        <v>-8.750864356187911E-2</v>
      </c>
      <c r="B28" s="1">
        <f t="shared" si="0"/>
        <v>3.5236319889366934</v>
      </c>
      <c r="C28" s="1">
        <f t="shared" si="0"/>
        <v>4.3037550290467556E-7</v>
      </c>
      <c r="D28">
        <f t="shared" si="1"/>
        <v>3.5236324193121962</v>
      </c>
      <c r="F28">
        <f t="shared" si="2"/>
        <v>3.0000000000000013E-2</v>
      </c>
      <c r="G28">
        <f t="shared" ca="1" si="3"/>
        <v>173</v>
      </c>
      <c r="H28">
        <f t="shared" ca="1" si="4"/>
        <v>14</v>
      </c>
      <c r="I28">
        <f t="shared" ca="1" si="5"/>
        <v>187</v>
      </c>
      <c r="J28">
        <f t="shared" ca="1" si="6"/>
        <v>12</v>
      </c>
      <c r="K28">
        <f t="shared" ca="1" si="7"/>
        <v>2</v>
      </c>
      <c r="L28">
        <f t="shared" si="8"/>
        <v>161</v>
      </c>
      <c r="M28">
        <f t="shared" si="9"/>
        <v>12</v>
      </c>
    </row>
    <row r="29" spans="1:13" x14ac:dyDescent="0.2">
      <c r="A29">
        <f t="shared" si="10"/>
        <v>-8.7230285983818628E-2</v>
      </c>
      <c r="B29" s="1">
        <f t="shared" si="0"/>
        <v>3.6219567044273258</v>
      </c>
      <c r="C29" s="1">
        <f t="shared" si="0"/>
        <v>4.5654217516369175E-7</v>
      </c>
      <c r="D29">
        <f t="shared" si="1"/>
        <v>3.6219571609695009</v>
      </c>
      <c r="F29">
        <f t="shared" si="2"/>
        <v>5.0000000000000017E-2</v>
      </c>
      <c r="G29">
        <f t="shared" ca="1" si="3"/>
        <v>70</v>
      </c>
      <c r="H29">
        <f t="shared" ca="1" si="4"/>
        <v>43</v>
      </c>
      <c r="I29">
        <f t="shared" ca="1" si="5"/>
        <v>113</v>
      </c>
      <c r="J29">
        <f t="shared" ca="1" si="6"/>
        <v>5</v>
      </c>
      <c r="K29">
        <f t="shared" ca="1" si="7"/>
        <v>-3</v>
      </c>
      <c r="L29">
        <f t="shared" si="8"/>
        <v>65</v>
      </c>
      <c r="M29">
        <f t="shared" si="9"/>
        <v>46</v>
      </c>
    </row>
    <row r="30" spans="1:13" x14ac:dyDescent="0.2">
      <c r="A30">
        <f t="shared" si="10"/>
        <v>-8.6951928405758147E-2</v>
      </c>
      <c r="B30" s="1">
        <f t="shared" si="0"/>
        <v>3.7226986694682291</v>
      </c>
      <c r="C30" s="1">
        <f t="shared" si="0"/>
        <v>4.8425730749106004E-7</v>
      </c>
      <c r="D30">
        <f t="shared" si="1"/>
        <v>3.7226991537255367</v>
      </c>
      <c r="F30">
        <f t="shared" si="2"/>
        <v>7.0000000000000021E-2</v>
      </c>
      <c r="G30">
        <f t="shared" ca="1" si="3"/>
        <v>20</v>
      </c>
      <c r="H30">
        <f t="shared" ca="1" si="4"/>
        <v>118</v>
      </c>
      <c r="I30">
        <f t="shared" ca="1" si="5"/>
        <v>138</v>
      </c>
      <c r="J30">
        <f t="shared" ca="1" si="6"/>
        <v>3</v>
      </c>
      <c r="K30">
        <f t="shared" ca="1" si="7"/>
        <v>5</v>
      </c>
      <c r="L30">
        <f t="shared" si="8"/>
        <v>17</v>
      </c>
      <c r="M30">
        <f t="shared" si="9"/>
        <v>113</v>
      </c>
    </row>
    <row r="31" spans="1:13" x14ac:dyDescent="0.2">
      <c r="A31">
        <f t="shared" si="10"/>
        <v>-8.6673570827697666E-2</v>
      </c>
      <c r="B31" s="1">
        <f t="shared" si="0"/>
        <v>3.8259072059747967</v>
      </c>
      <c r="C31" s="1">
        <f t="shared" si="0"/>
        <v>5.1360989394932873E-7</v>
      </c>
      <c r="D31">
        <f t="shared" si="1"/>
        <v>3.8259077195846909</v>
      </c>
      <c r="F31">
        <f t="shared" si="2"/>
        <v>9.0000000000000024E-2</v>
      </c>
      <c r="G31">
        <f t="shared" ca="1" si="3"/>
        <v>3</v>
      </c>
      <c r="H31">
        <f t="shared" ca="1" si="4"/>
        <v>187</v>
      </c>
      <c r="I31">
        <f t="shared" ca="1" si="5"/>
        <v>190</v>
      </c>
      <c r="J31">
        <f t="shared" ca="1" si="6"/>
        <v>0</v>
      </c>
      <c r="K31">
        <f t="shared" ca="1" si="7"/>
        <v>9</v>
      </c>
      <c r="L31">
        <f t="shared" si="8"/>
        <v>3</v>
      </c>
      <c r="M31">
        <f t="shared" si="9"/>
        <v>178</v>
      </c>
    </row>
    <row r="32" spans="1:13" x14ac:dyDescent="0.2">
      <c r="A32">
        <f t="shared" si="10"/>
        <v>-8.6395213249637184E-2</v>
      </c>
      <c r="B32" s="1">
        <f t="shared" si="0"/>
        <v>3.9316323476827932</v>
      </c>
      <c r="C32" s="1">
        <f t="shared" si="0"/>
        <v>5.4469388321559211E-7</v>
      </c>
      <c r="D32">
        <f t="shared" si="1"/>
        <v>3.9316328923766766</v>
      </c>
      <c r="F32">
        <f t="shared" si="2"/>
        <v>0.11000000000000003</v>
      </c>
      <c r="G32">
        <f t="shared" ca="1" si="3"/>
        <v>0</v>
      </c>
      <c r="H32">
        <f t="shared" ca="1" si="4"/>
        <v>188</v>
      </c>
      <c r="I32">
        <f t="shared" ca="1" si="5"/>
        <v>188</v>
      </c>
      <c r="J32">
        <f t="shared" ca="1" si="6"/>
        <v>0</v>
      </c>
      <c r="K32">
        <f t="shared" ca="1" si="7"/>
        <v>10</v>
      </c>
      <c r="L32">
        <f t="shared" si="8"/>
        <v>0</v>
      </c>
      <c r="M32">
        <f t="shared" si="9"/>
        <v>178</v>
      </c>
    </row>
    <row r="33" spans="1:13" x14ac:dyDescent="0.2">
      <c r="A33">
        <f t="shared" si="10"/>
        <v>-8.6116855671576703E-2</v>
      </c>
      <c r="B33" s="1">
        <f t="shared" si="0"/>
        <v>4.0399248420925984</v>
      </c>
      <c r="C33" s="1">
        <f t="shared" si="0"/>
        <v>5.7760844495140129E-7</v>
      </c>
      <c r="D33">
        <f t="shared" si="1"/>
        <v>4.039925419701043</v>
      </c>
      <c r="F33">
        <f t="shared" si="2"/>
        <v>0.13000000000000003</v>
      </c>
      <c r="G33">
        <f t="shared" ca="1" si="3"/>
        <v>0</v>
      </c>
      <c r="H33">
        <f t="shared" ca="1" si="4"/>
        <v>120</v>
      </c>
      <c r="I33">
        <f t="shared" ca="1" si="5"/>
        <v>120</v>
      </c>
      <c r="J33">
        <f t="shared" ca="1" si="6"/>
        <v>0</v>
      </c>
      <c r="K33">
        <f t="shared" ca="1" si="7"/>
        <v>7</v>
      </c>
      <c r="L33">
        <f t="shared" si="8"/>
        <v>0</v>
      </c>
      <c r="M33">
        <f t="shared" si="9"/>
        <v>113</v>
      </c>
    </row>
    <row r="34" spans="1:13" x14ac:dyDescent="0.2">
      <c r="A34">
        <f t="shared" si="10"/>
        <v>-8.5838498093516222E-2</v>
      </c>
      <c r="B34" s="1">
        <f t="shared" si="0"/>
        <v>4.1508361521499308</v>
      </c>
      <c r="C34" s="1">
        <f t="shared" si="0"/>
        <v>6.1245824994781708E-7</v>
      </c>
      <c r="D34">
        <f t="shared" si="1"/>
        <v>4.1508367646081812</v>
      </c>
      <c r="F34">
        <f t="shared" si="2"/>
        <v>0.15000000000000002</v>
      </c>
      <c r="G34">
        <f t="shared" ca="1" si="3"/>
        <v>0</v>
      </c>
      <c r="H34">
        <f t="shared" ca="1" si="4"/>
        <v>41</v>
      </c>
      <c r="I34">
        <f t="shared" ca="1" si="5"/>
        <v>41</v>
      </c>
      <c r="J34">
        <f t="shared" ca="1" si="6"/>
        <v>0</v>
      </c>
      <c r="K34">
        <f t="shared" ca="1" si="7"/>
        <v>-5</v>
      </c>
      <c r="L34">
        <f t="shared" si="8"/>
        <v>0</v>
      </c>
      <c r="M34">
        <f t="shared" si="9"/>
        <v>46</v>
      </c>
    </row>
    <row r="35" spans="1:13" x14ac:dyDescent="0.2">
      <c r="A35">
        <f t="shared" si="10"/>
        <v>-8.556014051545574E-2</v>
      </c>
      <c r="B35" s="1">
        <f t="shared" si="0"/>
        <v>4.2644184576551032</v>
      </c>
      <c r="C35" s="1">
        <f t="shared" si="0"/>
        <v>6.4935376472756231E-7</v>
      </c>
      <c r="D35">
        <f t="shared" si="1"/>
        <v>4.2644191070088677</v>
      </c>
      <c r="F35">
        <f t="shared" si="2"/>
        <v>0.17</v>
      </c>
      <c r="G35">
        <f t="shared" ca="1" si="3"/>
        <v>0</v>
      </c>
      <c r="H35">
        <f t="shared" ca="1" si="4"/>
        <v>15</v>
      </c>
      <c r="I35">
        <f t="shared" ca="1" si="5"/>
        <v>15</v>
      </c>
      <c r="J35">
        <f t="shared" ca="1" si="6"/>
        <v>0</v>
      </c>
      <c r="K35">
        <f t="shared" ca="1" si="7"/>
        <v>3</v>
      </c>
      <c r="L35">
        <f t="shared" si="8"/>
        <v>0</v>
      </c>
      <c r="M35">
        <f t="shared" si="9"/>
        <v>12</v>
      </c>
    </row>
    <row r="36" spans="1:13" x14ac:dyDescent="0.2">
      <c r="A36">
        <f t="shared" si="10"/>
        <v>-8.5281782937395259E-2</v>
      </c>
      <c r="B36" s="1">
        <f t="shared" si="0"/>
        <v>4.3807246563923634</v>
      </c>
      <c r="C36" s="1">
        <f t="shared" si="0"/>
        <v>6.8841156131815305E-7</v>
      </c>
      <c r="D36">
        <f t="shared" si="1"/>
        <v>4.3807253448039249</v>
      </c>
      <c r="F36" t="e">
        <f t="shared" si="2"/>
        <v>#N/A</v>
      </c>
      <c r="G36" t="e">
        <f t="shared" ca="1" si="3"/>
        <v>#N/A</v>
      </c>
      <c r="H36" t="e">
        <f t="shared" ca="1" si="4"/>
        <v>#N/A</v>
      </c>
      <c r="I36" t="e">
        <f t="shared" si="5"/>
        <v>#N/A</v>
      </c>
      <c r="J36" t="e">
        <f t="shared" ca="1" si="6"/>
        <v>#N/A</v>
      </c>
      <c r="K36" t="e">
        <f t="shared" ca="1" si="7"/>
        <v>#N/A</v>
      </c>
      <c r="L36" t="e">
        <f t="shared" si="8"/>
        <v>#N/A</v>
      </c>
      <c r="M36" t="e">
        <f t="shared" si="9"/>
        <v>#N/A</v>
      </c>
    </row>
    <row r="37" spans="1:13" x14ac:dyDescent="0.2">
      <c r="A37">
        <f t="shared" si="10"/>
        <v>-8.5003425359334778E-2</v>
      </c>
      <c r="B37" s="1">
        <f t="shared" si="0"/>
        <v>4.4998083649712539</v>
      </c>
      <c r="C37" s="1">
        <f t="shared" si="0"/>
        <v>7.2975464294348743E-7</v>
      </c>
      <c r="D37">
        <f t="shared" si="1"/>
        <v>4.4998090947258973</v>
      </c>
      <c r="F37" t="e">
        <f t="shared" si="2"/>
        <v>#N/A</v>
      </c>
      <c r="G37" t="e">
        <f t="shared" ca="1" si="3"/>
        <v>#N/A</v>
      </c>
      <c r="H37" t="e">
        <f t="shared" ca="1" si="4"/>
        <v>#N/A</v>
      </c>
      <c r="I37" t="e">
        <f t="shared" si="5"/>
        <v>#N/A</v>
      </c>
      <c r="J37" t="e">
        <f t="shared" ca="1" si="6"/>
        <v>#N/A</v>
      </c>
      <c r="K37" t="e">
        <f t="shared" ca="1" si="7"/>
        <v>#N/A</v>
      </c>
      <c r="L37" t="e">
        <f t="shared" si="8"/>
        <v>#N/A</v>
      </c>
      <c r="M37" t="e">
        <f t="shared" si="9"/>
        <v>#N/A</v>
      </c>
    </row>
    <row r="38" spans="1:13" x14ac:dyDescent="0.2">
      <c r="A38">
        <f t="shared" si="10"/>
        <v>-8.4725067781274296E-2</v>
      </c>
      <c r="B38" s="1">
        <f t="shared" si="0"/>
        <v>4.6217239193714086</v>
      </c>
      <c r="C38" s="1">
        <f t="shared" si="0"/>
        <v>7.73512786416362E-7</v>
      </c>
      <c r="D38">
        <f t="shared" si="1"/>
        <v>4.6217246928841949</v>
      </c>
      <c r="F38" t="e">
        <f t="shared" si="2"/>
        <v>#N/A</v>
      </c>
      <c r="G38" t="e">
        <f t="shared" ca="1" si="3"/>
        <v>#N/A</v>
      </c>
      <c r="H38" t="e">
        <f t="shared" ca="1" si="4"/>
        <v>#N/A</v>
      </c>
      <c r="I38" t="e">
        <f t="shared" si="5"/>
        <v>#N/A</v>
      </c>
      <c r="J38" t="e">
        <f t="shared" ca="1" si="6"/>
        <v>#N/A</v>
      </c>
      <c r="K38" t="e">
        <f t="shared" ca="1" si="7"/>
        <v>#N/A</v>
      </c>
      <c r="L38" t="e">
        <f t="shared" si="8"/>
        <v>#N/A</v>
      </c>
      <c r="M38" t="e">
        <f t="shared" si="9"/>
        <v>#N/A</v>
      </c>
    </row>
    <row r="39" spans="1:13" x14ac:dyDescent="0.2">
      <c r="A39">
        <f t="shared" si="10"/>
        <v>-8.4446710203213815E-2</v>
      </c>
      <c r="B39" s="1">
        <f t="shared" si="0"/>
        <v>4.746526375182655</v>
      </c>
      <c r="C39" s="1">
        <f t="shared" si="0"/>
        <v>8.1982290205097003E-7</v>
      </c>
      <c r="D39">
        <f t="shared" si="1"/>
        <v>4.746527195005557</v>
      </c>
      <c r="F39" t="e">
        <f t="shared" si="2"/>
        <v>#N/A</v>
      </c>
      <c r="G39" t="e">
        <f t="shared" ca="1" si="3"/>
        <v>#N/A</v>
      </c>
      <c r="H39" t="e">
        <f t="shared" ca="1" si="4"/>
        <v>#N/A</v>
      </c>
      <c r="I39" t="e">
        <f t="shared" si="5"/>
        <v>#N/A</v>
      </c>
      <c r="J39" t="e">
        <f t="shared" ca="1" si="6"/>
        <v>#N/A</v>
      </c>
      <c r="K39" t="e">
        <f t="shared" ca="1" si="7"/>
        <v>#N/A</v>
      </c>
      <c r="L39" t="e">
        <f t="shared" si="8"/>
        <v>#N/A</v>
      </c>
      <c r="M39" t="e">
        <f t="shared" si="9"/>
        <v>#N/A</v>
      </c>
    </row>
    <row r="40" spans="1:13" x14ac:dyDescent="0.2">
      <c r="A40">
        <f t="shared" si="10"/>
        <v>-8.4168352625153334E-2</v>
      </c>
      <c r="B40" s="1">
        <f t="shared" si="0"/>
        <v>4.8742715075318577</v>
      </c>
      <c r="C40" s="1">
        <f t="shared" si="0"/>
        <v>8.6882941195246866E-7</v>
      </c>
      <c r="D40">
        <f t="shared" si="1"/>
        <v>4.8742723763612696</v>
      </c>
      <c r="F40" t="e">
        <f t="shared" si="2"/>
        <v>#N/A</v>
      </c>
      <c r="G40" t="e">
        <f t="shared" ca="1" si="3"/>
        <v>#N/A</v>
      </c>
      <c r="H40" t="e">
        <f t="shared" ca="1" si="4"/>
        <v>#N/A</v>
      </c>
      <c r="I40" t="e">
        <f t="shared" si="5"/>
        <v>#N/A</v>
      </c>
      <c r="J40" t="e">
        <f t="shared" ca="1" si="6"/>
        <v>#N/A</v>
      </c>
      <c r="K40" t="e">
        <f t="shared" ca="1" si="7"/>
        <v>#N/A</v>
      </c>
      <c r="L40" t="e">
        <f t="shared" si="8"/>
        <v>#N/A</v>
      </c>
      <c r="M40" t="e">
        <f t="shared" si="9"/>
        <v>#N/A</v>
      </c>
    </row>
    <row r="41" spans="1:13" x14ac:dyDescent="0.2">
      <c r="A41">
        <f t="shared" si="10"/>
        <v>-8.3889995047092852E-2</v>
      </c>
      <c r="B41" s="1">
        <f t="shared" si="0"/>
        <v>5.005015810688076</v>
      </c>
      <c r="C41" s="1">
        <f t="shared" si="0"/>
        <v>9.2068464758066123E-7</v>
      </c>
      <c r="D41">
        <f t="shared" si="1"/>
        <v>5.0050167313727236</v>
      </c>
      <c r="F41" t="e">
        <f t="shared" si="2"/>
        <v>#N/A</v>
      </c>
      <c r="G41" t="e">
        <f t="shared" ca="1" si="3"/>
        <v>#N/A</v>
      </c>
      <c r="H41" t="e">
        <f t="shared" ca="1" si="4"/>
        <v>#N/A</v>
      </c>
      <c r="I41" t="e">
        <f t="shared" si="5"/>
        <v>#N/A</v>
      </c>
      <c r="J41" t="e">
        <f t="shared" ca="1" si="6"/>
        <v>#N/A</v>
      </c>
      <c r="K41" t="e">
        <f t="shared" ca="1" si="7"/>
        <v>#N/A</v>
      </c>
      <c r="L41" t="e">
        <f t="shared" si="8"/>
        <v>#N/A</v>
      </c>
      <c r="M41" t="e">
        <f t="shared" si="9"/>
        <v>#N/A</v>
      </c>
    </row>
    <row r="42" spans="1:13" x14ac:dyDescent="0.2">
      <c r="A42">
        <f t="shared" si="10"/>
        <v>-8.3611637469032371E-2</v>
      </c>
      <c r="B42" s="1">
        <f t="shared" ref="B42:C61" si="11">B$7*EXP(-POWER($A42-B$2,2)/2/B$4/B$4*1000000)</f>
        <v>5.1388164973376531</v>
      </c>
      <c r="C42" s="1">
        <f t="shared" si="11"/>
        <v>9.7554926752629663E-7</v>
      </c>
      <c r="D42">
        <f t="shared" si="1"/>
        <v>5.1388174728869203</v>
      </c>
      <c r="F42" t="e">
        <f t="shared" si="2"/>
        <v>#N/A</v>
      </c>
      <c r="G42" t="e">
        <f t="shared" ca="1" si="3"/>
        <v>#N/A</v>
      </c>
      <c r="H42" t="e">
        <f t="shared" ca="1" si="4"/>
        <v>#N/A</v>
      </c>
      <c r="I42" t="e">
        <f t="shared" si="5"/>
        <v>#N/A</v>
      </c>
      <c r="J42" t="e">
        <f t="shared" ca="1" si="6"/>
        <v>#N/A</v>
      </c>
      <c r="K42" t="e">
        <f t="shared" ca="1" si="7"/>
        <v>#N/A</v>
      </c>
      <c r="L42" t="e">
        <f t="shared" si="8"/>
        <v>#N/A</v>
      </c>
      <c r="M42" t="e">
        <f t="shared" si="9"/>
        <v>#N/A</v>
      </c>
    </row>
    <row r="43" spans="1:13" x14ac:dyDescent="0.2">
      <c r="A43">
        <f t="shared" si="10"/>
        <v>-8.333327989097189E-2</v>
      </c>
      <c r="B43" s="1">
        <f t="shared" si="11"/>
        <v>5.2757314975205496</v>
      </c>
      <c r="C43" s="1">
        <f t="shared" si="11"/>
        <v>1.0335926964819113E-6</v>
      </c>
      <c r="D43">
        <f t="shared" si="1"/>
        <v>5.2757325311132464</v>
      </c>
      <c r="F43" t="e">
        <f t="shared" si="2"/>
        <v>#N/A</v>
      </c>
      <c r="G43" t="e">
        <f t="shared" ca="1" si="3"/>
        <v>#N/A</v>
      </c>
      <c r="H43" t="e">
        <f t="shared" ca="1" si="4"/>
        <v>#N/A</v>
      </c>
      <c r="I43" t="e">
        <f t="shared" si="5"/>
        <v>#N/A</v>
      </c>
      <c r="J43" t="e">
        <f t="shared" ca="1" si="6"/>
        <v>#N/A</v>
      </c>
      <c r="K43" t="e">
        <f t="shared" ca="1" si="7"/>
        <v>#N/A</v>
      </c>
      <c r="L43" t="e">
        <f t="shared" si="8"/>
        <v>#N/A</v>
      </c>
      <c r="M43" t="e">
        <f t="shared" si="9"/>
        <v>#N/A</v>
      </c>
    </row>
    <row r="44" spans="1:13" x14ac:dyDescent="0.2">
      <c r="A44">
        <f t="shared" si="10"/>
        <v>-8.3054922312911408E-2</v>
      </c>
      <c r="B44" s="1">
        <f t="shared" si="11"/>
        <v>5.4158194572196869</v>
      </c>
      <c r="C44" s="1">
        <f t="shared" si="11"/>
        <v>1.0949935864344008E-6</v>
      </c>
      <c r="D44">
        <f t="shared" si="1"/>
        <v>5.4158205522132734</v>
      </c>
      <c r="F44" t="e">
        <f t="shared" si="2"/>
        <v>#N/A</v>
      </c>
      <c r="G44" t="e">
        <f t="shared" ca="1" si="3"/>
        <v>#N/A</v>
      </c>
      <c r="H44" t="e">
        <f t="shared" ca="1" si="4"/>
        <v>#N/A</v>
      </c>
      <c r="I44" t="e">
        <f t="shared" si="5"/>
        <v>#N/A</v>
      </c>
      <c r="J44" t="e">
        <f t="shared" ca="1" si="6"/>
        <v>#N/A</v>
      </c>
      <c r="K44" t="e">
        <f t="shared" ca="1" si="7"/>
        <v>#N/A</v>
      </c>
      <c r="L44" t="e">
        <f t="shared" si="8"/>
        <v>#N/A</v>
      </c>
      <c r="M44" t="e">
        <f t="shared" si="9"/>
        <v>#N/A</v>
      </c>
    </row>
    <row r="45" spans="1:13" x14ac:dyDescent="0.2">
      <c r="A45">
        <f t="shared" si="10"/>
        <v>-8.2776564734850927E-2</v>
      </c>
      <c r="B45" s="1">
        <f t="shared" si="11"/>
        <v>5.5591397365944495</v>
      </c>
      <c r="C45" s="1">
        <f t="shared" si="11"/>
        <v>1.159940301153697E-6</v>
      </c>
      <c r="D45">
        <f t="shared" si="1"/>
        <v>5.5591408965347506</v>
      </c>
      <c r="F45" t="e">
        <f t="shared" si="2"/>
        <v>#N/A</v>
      </c>
      <c r="G45" t="e">
        <f t="shared" ca="1" si="3"/>
        <v>#N/A</v>
      </c>
      <c r="H45" t="e">
        <f t="shared" ca="1" si="4"/>
        <v>#N/A</v>
      </c>
      <c r="I45" t="e">
        <f t="shared" si="5"/>
        <v>#N/A</v>
      </c>
      <c r="J45" t="e">
        <f t="shared" ca="1" si="6"/>
        <v>#N/A</v>
      </c>
      <c r="K45" t="e">
        <f t="shared" ca="1" si="7"/>
        <v>#N/A</v>
      </c>
      <c r="L45" t="e">
        <f t="shared" si="8"/>
        <v>#N/A</v>
      </c>
      <c r="M45" t="e">
        <f t="shared" si="9"/>
        <v>#N/A</v>
      </c>
    </row>
    <row r="46" spans="1:13" x14ac:dyDescent="0.2">
      <c r="A46">
        <f t="shared" si="10"/>
        <v>-8.2498207156790446E-2</v>
      </c>
      <c r="B46" s="1">
        <f t="shared" si="11"/>
        <v>5.7057524078500768</v>
      </c>
      <c r="C46" s="1">
        <f t="shared" si="11"/>
        <v>1.2286314251011469E-6</v>
      </c>
      <c r="D46">
        <f t="shared" si="1"/>
        <v>5.7057536364815018</v>
      </c>
      <c r="F46" t="e">
        <f t="shared" si="2"/>
        <v>#N/A</v>
      </c>
      <c r="G46" t="e">
        <f t="shared" ca="1" si="3"/>
        <v>#N/A</v>
      </c>
      <c r="H46" t="e">
        <f t="shared" ca="1" si="4"/>
        <v>#N/A</v>
      </c>
      <c r="I46" t="e">
        <f t="shared" si="5"/>
        <v>#N/A</v>
      </c>
      <c r="J46" t="e">
        <f t="shared" ca="1" si="6"/>
        <v>#N/A</v>
      </c>
      <c r="K46" t="e">
        <f t="shared" ca="1" si="7"/>
        <v>#N/A</v>
      </c>
      <c r="L46" t="e">
        <f t="shared" si="8"/>
        <v>#N/A</v>
      </c>
      <c r="M46" t="e">
        <f t="shared" si="9"/>
        <v>#N/A</v>
      </c>
    </row>
    <row r="47" spans="1:13" x14ac:dyDescent="0.2">
      <c r="A47">
        <f t="shared" si="10"/>
        <v>-8.2219849578729964E-2</v>
      </c>
      <c r="B47" s="1">
        <f t="shared" si="11"/>
        <v>5.8557182527342624</v>
      </c>
      <c r="C47" s="1">
        <f t="shared" si="11"/>
        <v>1.3012762979326333E-6</v>
      </c>
      <c r="D47">
        <f t="shared" si="1"/>
        <v>5.8557195540105607</v>
      </c>
      <c r="F47" t="e">
        <f t="shared" si="2"/>
        <v>#N/A</v>
      </c>
      <c r="G47" t="e">
        <f t="shared" ca="1" si="3"/>
        <v>#N/A</v>
      </c>
      <c r="H47" t="e">
        <f t="shared" ca="1" si="4"/>
        <v>#N/A</v>
      </c>
      <c r="I47" t="e">
        <f t="shared" si="5"/>
        <v>#N/A</v>
      </c>
      <c r="J47" t="e">
        <f t="shared" ca="1" si="6"/>
        <v>#N/A</v>
      </c>
      <c r="K47" t="e">
        <f t="shared" ca="1" si="7"/>
        <v>#N/A</v>
      </c>
      <c r="L47" t="e">
        <f t="shared" si="8"/>
        <v>#N/A</v>
      </c>
      <c r="M47" t="e">
        <f t="shared" si="9"/>
        <v>#N/A</v>
      </c>
    </row>
    <row r="48" spans="1:13" x14ac:dyDescent="0.2">
      <c r="A48">
        <f t="shared" si="10"/>
        <v>-8.1941492000669483E-2</v>
      </c>
      <c r="B48" s="1">
        <f t="shared" si="11"/>
        <v>6.0090987596524732</v>
      </c>
      <c r="C48" s="1">
        <f t="shared" si="11"/>
        <v>1.3780955758250922E-6</v>
      </c>
      <c r="D48">
        <f t="shared" si="1"/>
        <v>6.0091001377480486</v>
      </c>
      <c r="F48" t="e">
        <f t="shared" si="2"/>
        <v>#N/A</v>
      </c>
      <c r="G48" t="e">
        <f t="shared" ca="1" si="3"/>
        <v>#N/A</v>
      </c>
      <c r="H48" t="e">
        <f t="shared" ca="1" si="4"/>
        <v>#N/A</v>
      </c>
      <c r="I48" t="e">
        <f t="shared" si="5"/>
        <v>#N/A</v>
      </c>
      <c r="J48" t="e">
        <f t="shared" ca="1" si="6"/>
        <v>#N/A</v>
      </c>
      <c r="K48" t="e">
        <f t="shared" ca="1" si="7"/>
        <v>#N/A</v>
      </c>
      <c r="L48" t="e">
        <f t="shared" si="8"/>
        <v>#N/A</v>
      </c>
      <c r="M48" t="e">
        <f t="shared" si="9"/>
        <v>#N/A</v>
      </c>
    </row>
    <row r="49" spans="1:13" x14ac:dyDescent="0.2">
      <c r="A49">
        <f t="shared" si="10"/>
        <v>-8.1663134422609002E-2</v>
      </c>
      <c r="B49" s="1">
        <f t="shared" si="11"/>
        <v>6.1659561203935009</v>
      </c>
      <c r="C49" s="1">
        <f t="shared" si="11"/>
        <v>1.45932182091067E-6</v>
      </c>
      <c r="D49">
        <f t="shared" si="1"/>
        <v>6.1659575797153217</v>
      </c>
      <c r="F49" t="e">
        <f t="shared" si="2"/>
        <v>#N/A</v>
      </c>
      <c r="G49" t="e">
        <f t="shared" ca="1" si="3"/>
        <v>#N/A</v>
      </c>
      <c r="H49" t="e">
        <f t="shared" ca="1" si="4"/>
        <v>#N/A</v>
      </c>
      <c r="I49" t="e">
        <f t="shared" si="5"/>
        <v>#N/A</v>
      </c>
      <c r="J49" t="e">
        <f t="shared" ca="1" si="6"/>
        <v>#N/A</v>
      </c>
      <c r="K49" t="e">
        <f t="shared" ca="1" si="7"/>
        <v>#N/A</v>
      </c>
      <c r="L49" t="e">
        <f t="shared" si="8"/>
        <v>#N/A</v>
      </c>
      <c r="M49" t="e">
        <f t="shared" si="9"/>
        <v>#N/A</v>
      </c>
    </row>
    <row r="50" spans="1:13" x14ac:dyDescent="0.2">
      <c r="A50">
        <f t="shared" si="10"/>
        <v>-8.138477684454852E-2</v>
      </c>
      <c r="B50" s="1">
        <f t="shared" si="11"/>
        <v>6.3263532264566731</v>
      </c>
      <c r="C50" s="1">
        <f t="shared" si="11"/>
        <v>1.5452001201613584E-6</v>
      </c>
      <c r="D50">
        <f t="shared" si="1"/>
        <v>6.3263547716567929</v>
      </c>
      <c r="F50" t="e">
        <f t="shared" si="2"/>
        <v>#N/A</v>
      </c>
      <c r="G50" t="e">
        <f t="shared" ca="1" si="3"/>
        <v>#N/A</v>
      </c>
      <c r="H50" t="e">
        <f t="shared" ca="1" si="4"/>
        <v>#N/A</v>
      </c>
      <c r="I50" t="e">
        <f t="shared" si="5"/>
        <v>#N/A</v>
      </c>
      <c r="J50" t="e">
        <f t="shared" ca="1" si="6"/>
        <v>#N/A</v>
      </c>
      <c r="K50" t="e">
        <f t="shared" ca="1" si="7"/>
        <v>#N/A</v>
      </c>
      <c r="L50" t="e">
        <f t="shared" si="8"/>
        <v>#N/A</v>
      </c>
      <c r="M50" t="e">
        <f t="shared" si="9"/>
        <v>#N/A</v>
      </c>
    </row>
    <row r="51" spans="1:13" x14ac:dyDescent="0.2">
      <c r="A51">
        <f t="shared" si="10"/>
        <v>-8.1106419266488039E-2</v>
      </c>
      <c r="B51" s="1">
        <f t="shared" si="11"/>
        <v>6.4903536649723277</v>
      </c>
      <c r="C51" s="1">
        <f t="shared" si="11"/>
        <v>1.6359887351275377E-6</v>
      </c>
      <c r="D51">
        <f t="shared" si="1"/>
        <v>6.4903553009610624</v>
      </c>
      <c r="F51" t="e">
        <f t="shared" si="2"/>
        <v>#N/A</v>
      </c>
      <c r="G51" t="e">
        <f t="shared" ca="1" si="3"/>
        <v>#N/A</v>
      </c>
      <c r="H51" t="e">
        <f t="shared" ca="1" si="4"/>
        <v>#N/A</v>
      </c>
      <c r="I51" t="e">
        <f t="shared" si="5"/>
        <v>#N/A</v>
      </c>
      <c r="J51" t="e">
        <f t="shared" ca="1" si="6"/>
        <v>#N/A</v>
      </c>
      <c r="K51" t="e">
        <f t="shared" ca="1" si="7"/>
        <v>#N/A</v>
      </c>
      <c r="L51" t="e">
        <f t="shared" si="8"/>
        <v>#N/A</v>
      </c>
      <c r="M51" t="e">
        <f t="shared" si="9"/>
        <v>#N/A</v>
      </c>
    </row>
    <row r="52" spans="1:13" x14ac:dyDescent="0.2">
      <c r="A52">
        <f t="shared" si="10"/>
        <v>-8.0828061688427558E-2</v>
      </c>
      <c r="B52" s="1">
        <f t="shared" si="11"/>
        <v>6.6580217142070417</v>
      </c>
      <c r="C52" s="1">
        <f t="shared" si="11"/>
        <v>1.7319597839970319E-6</v>
      </c>
      <c r="D52">
        <f t="shared" si="1"/>
        <v>6.6580234461668253</v>
      </c>
      <c r="F52" t="e">
        <f t="shared" si="2"/>
        <v>#N/A</v>
      </c>
      <c r="G52" t="e">
        <f t="shared" ca="1" si="3"/>
        <v>#N/A</v>
      </c>
      <c r="H52" t="e">
        <f t="shared" ca="1" si="4"/>
        <v>#N/A</v>
      </c>
      <c r="I52" t="e">
        <f t="shared" si="5"/>
        <v>#N/A</v>
      </c>
      <c r="J52" t="e">
        <f t="shared" ca="1" si="6"/>
        <v>#N/A</v>
      </c>
      <c r="K52" t="e">
        <f t="shared" ca="1" si="7"/>
        <v>#N/A</v>
      </c>
      <c r="L52" t="e">
        <f t="shared" si="8"/>
        <v>#N/A</v>
      </c>
      <c r="M52" t="e">
        <f t="shared" si="9"/>
        <v>#N/A</v>
      </c>
    </row>
    <row r="53" spans="1:13" x14ac:dyDescent="0.2">
      <c r="A53">
        <f t="shared" si="10"/>
        <v>-8.0549704110367076E-2</v>
      </c>
      <c r="B53" s="1">
        <f t="shared" si="11"/>
        <v>6.8294223386452702</v>
      </c>
      <c r="C53" s="1">
        <f t="shared" si="11"/>
        <v>1.8333999575073319E-6</v>
      </c>
      <c r="D53">
        <f t="shared" si="1"/>
        <v>6.8294241720452273</v>
      </c>
      <c r="F53" t="e">
        <f t="shared" si="2"/>
        <v>#N/A</v>
      </c>
      <c r="G53" t="e">
        <f t="shared" ca="1" si="3"/>
        <v>#N/A</v>
      </c>
      <c r="H53" t="e">
        <f t="shared" ca="1" si="4"/>
        <v>#N/A</v>
      </c>
      <c r="I53" t="e">
        <f>IF( F53="", "", H53+G53)</f>
        <v>#N/A</v>
      </c>
      <c r="J53" t="e">
        <f t="shared" ca="1" si="6"/>
        <v>#N/A</v>
      </c>
      <c r="K53" t="e">
        <f t="shared" ca="1" si="7"/>
        <v>#N/A</v>
      </c>
      <c r="L53" t="e">
        <f t="shared" si="8"/>
        <v>#N/A</v>
      </c>
      <c r="M53" t="e">
        <f t="shared" si="9"/>
        <v>#N/A</v>
      </c>
    </row>
    <row r="54" spans="1:13" x14ac:dyDescent="0.2">
      <c r="A54">
        <f t="shared" si="10"/>
        <v>-8.0271346532306595E-2</v>
      </c>
      <c r="B54" s="1">
        <f t="shared" si="11"/>
        <v>7.0046211836389976</v>
      </c>
      <c r="C54" s="1">
        <f t="shared" si="11"/>
        <v>1.940611270312435E-6</v>
      </c>
      <c r="D54">
        <f t="shared" si="1"/>
        <v>7.0046231242502675</v>
      </c>
      <c r="F54" t="e">
        <f t="shared" si="2"/>
        <v>#N/A</v>
      </c>
      <c r="G54" t="e">
        <f t="shared" ca="1" si="3"/>
        <v>#N/A</v>
      </c>
      <c r="H54" t="e">
        <f t="shared" ca="1" si="4"/>
        <v>#N/A</v>
      </c>
      <c r="I54" t="e">
        <f t="shared" ref="I54:I117" si="12">IF( F54="", "", H54+G54)</f>
        <v>#N/A</v>
      </c>
      <c r="J54" t="e">
        <f t="shared" ca="1" si="6"/>
        <v>#N/A</v>
      </c>
      <c r="K54" t="e">
        <f t="shared" ca="1" si="7"/>
        <v>#N/A</v>
      </c>
      <c r="L54" t="e">
        <f t="shared" si="8"/>
        <v>#N/A</v>
      </c>
      <c r="M54" t="e">
        <f t="shared" si="9"/>
        <v>#N/A</v>
      </c>
    </row>
    <row r="55" spans="1:13" x14ac:dyDescent="0.2">
      <c r="A55">
        <f t="shared" si="10"/>
        <v>-7.9992988954246114E-2</v>
      </c>
      <c r="B55" s="1">
        <f t="shared" si="11"/>
        <v>7.1836845696170588</v>
      </c>
      <c r="C55" s="1">
        <f t="shared" si="11"/>
        <v>2.0539118494772688E-6</v>
      </c>
      <c r="D55">
        <f t="shared" si="1"/>
        <v>7.1836866235289083</v>
      </c>
      <c r="F55" t="e">
        <f t="shared" si="2"/>
        <v>#N/A</v>
      </c>
      <c r="G55" t="e">
        <f t="shared" ca="1" si="3"/>
        <v>#N/A</v>
      </c>
      <c r="H55" t="e">
        <f t="shared" ca="1" si="4"/>
        <v>#N/A</v>
      </c>
      <c r="I55" t="e">
        <f t="shared" si="12"/>
        <v>#N/A</v>
      </c>
      <c r="J55" t="e">
        <f t="shared" ca="1" si="6"/>
        <v>#N/A</v>
      </c>
      <c r="K55" t="e">
        <f t="shared" ca="1" si="7"/>
        <v>#N/A</v>
      </c>
      <c r="L55" t="e">
        <f t="shared" si="8"/>
        <v>#N/A</v>
      </c>
      <c r="M55" t="e">
        <f t="shared" si="9"/>
        <v>#N/A</v>
      </c>
    </row>
    <row r="56" spans="1:13" x14ac:dyDescent="0.2">
      <c r="A56">
        <f t="shared" si="10"/>
        <v>-7.9714631376185632E-2</v>
      </c>
      <c r="B56" s="1">
        <f t="shared" si="11"/>
        <v>7.3666794858459488</v>
      </c>
      <c r="C56" s="1">
        <f t="shared" si="11"/>
        <v>2.1736367618474146E-6</v>
      </c>
      <c r="D56">
        <f t="shared" si="1"/>
        <v>7.3666816594827109</v>
      </c>
      <c r="F56" t="e">
        <f t="shared" si="2"/>
        <v>#N/A</v>
      </c>
      <c r="G56" t="e">
        <f t="shared" ca="1" si="3"/>
        <v>#N/A</v>
      </c>
      <c r="H56" t="e">
        <f t="shared" ca="1" si="4"/>
        <v>#N/A</v>
      </c>
      <c r="I56" t="e">
        <f t="shared" si="12"/>
        <v>#N/A</v>
      </c>
      <c r="J56" t="e">
        <f t="shared" ca="1" si="6"/>
        <v>#N/A</v>
      </c>
      <c r="K56" t="e">
        <f t="shared" ca="1" si="7"/>
        <v>#N/A</v>
      </c>
      <c r="L56" t="e">
        <f t="shared" si="8"/>
        <v>#N/A</v>
      </c>
      <c r="M56" t="e">
        <f t="shared" si="9"/>
        <v>#N/A</v>
      </c>
    </row>
    <row r="57" spans="1:13" x14ac:dyDescent="0.2">
      <c r="A57">
        <f t="shared" si="10"/>
        <v>-7.9436273798125151E-2</v>
      </c>
      <c r="B57" s="1">
        <f t="shared" si="11"/>
        <v>7.553673583733973</v>
      </c>
      <c r="C57" s="1">
        <f t="shared" si="11"/>
        <v>2.3001388821193093E-6</v>
      </c>
      <c r="D57">
        <f t="shared" si="1"/>
        <v>7.553675883872855</v>
      </c>
      <c r="F57" t="e">
        <f t="shared" si="2"/>
        <v>#N/A</v>
      </c>
      <c r="G57" t="e">
        <f t="shared" ca="1" si="3"/>
        <v>#N/A</v>
      </c>
      <c r="H57" t="e">
        <f t="shared" ca="1" si="4"/>
        <v>#N/A</v>
      </c>
      <c r="I57" t="e">
        <f t="shared" si="12"/>
        <v>#N/A</v>
      </c>
      <c r="J57" t="e">
        <f t="shared" ca="1" si="6"/>
        <v>#N/A</v>
      </c>
      <c r="K57" t="e">
        <f t="shared" ca="1" si="7"/>
        <v>#N/A</v>
      </c>
      <c r="L57" t="e">
        <f t="shared" si="8"/>
        <v>#N/A</v>
      </c>
      <c r="M57" t="e">
        <f t="shared" si="9"/>
        <v>#N/A</v>
      </c>
    </row>
    <row r="58" spans="1:13" x14ac:dyDescent="0.2">
      <c r="A58">
        <f t="shared" si="10"/>
        <v>-7.915791622006467E-2</v>
      </c>
      <c r="B58" s="1">
        <f t="shared" si="11"/>
        <v>7.7447351696704496</v>
      </c>
      <c r="C58" s="1">
        <f t="shared" si="11"/>
        <v>2.4337898035173417E-6</v>
      </c>
      <c r="D58">
        <f t="shared" si="1"/>
        <v>7.7447376034602531</v>
      </c>
      <c r="F58" t="e">
        <f t="shared" si="2"/>
        <v>#N/A</v>
      </c>
      <c r="G58" t="e">
        <f t="shared" ca="1" si="3"/>
        <v>#N/A</v>
      </c>
      <c r="H58" t="e">
        <f t="shared" ca="1" si="4"/>
        <v>#N/A</v>
      </c>
      <c r="I58" t="e">
        <f t="shared" si="12"/>
        <v>#N/A</v>
      </c>
      <c r="J58" t="e">
        <f t="shared" ca="1" si="6"/>
        <v>#N/A</v>
      </c>
      <c r="K58" t="e">
        <f t="shared" ca="1" si="7"/>
        <v>#N/A</v>
      </c>
      <c r="L58" t="e">
        <f t="shared" si="8"/>
        <v>#N/A</v>
      </c>
      <c r="M58" t="e">
        <f t="shared" si="9"/>
        <v>#N/A</v>
      </c>
    </row>
    <row r="59" spans="1:13" x14ac:dyDescent="0.2">
      <c r="A59">
        <f t="shared" si="10"/>
        <v>-7.8879558642004188E-2</v>
      </c>
      <c r="B59" s="1">
        <f t="shared" si="11"/>
        <v>7.9399331973921399</v>
      </c>
      <c r="C59" s="1">
        <f t="shared" si="11"/>
        <v>2.5749807930683903E-6</v>
      </c>
      <c r="D59">
        <f t="shared" si="1"/>
        <v>7.9399357723729329</v>
      </c>
      <c r="F59" t="e">
        <f t="shared" si="2"/>
        <v>#N/A</v>
      </c>
      <c r="G59" t="e">
        <f t="shared" ca="1" si="3"/>
        <v>#N/A</v>
      </c>
      <c r="H59" t="e">
        <f t="shared" ca="1" si="4"/>
        <v>#N/A</v>
      </c>
      <c r="I59" t="e">
        <f t="shared" si="12"/>
        <v>#N/A</v>
      </c>
      <c r="J59" t="e">
        <f t="shared" ca="1" si="6"/>
        <v>#N/A</v>
      </c>
      <c r="K59" t="e">
        <f t="shared" ca="1" si="7"/>
        <v>#N/A</v>
      </c>
      <c r="L59" t="e">
        <f t="shared" si="8"/>
        <v>#N/A</v>
      </c>
      <c r="M59" t="e">
        <f t="shared" si="9"/>
        <v>#N/A</v>
      </c>
    </row>
    <row r="60" spans="1:13" x14ac:dyDescent="0.2">
      <c r="A60">
        <f t="shared" si="10"/>
        <v>-7.8601201063943707E-2</v>
      </c>
      <c r="B60" s="1">
        <f t="shared" si="11"/>
        <v>8.1393372598688654</v>
      </c>
      <c r="C60" s="1">
        <f t="shared" si="11"/>
        <v>2.7241237935522626E-6</v>
      </c>
      <c r="D60">
        <f t="shared" si="1"/>
        <v>8.1393399839926595</v>
      </c>
      <c r="F60" t="e">
        <f t="shared" si="2"/>
        <v>#N/A</v>
      </c>
      <c r="G60" t="e">
        <f t="shared" ca="1" si="3"/>
        <v>#N/A</v>
      </c>
      <c r="H60" t="e">
        <f t="shared" ca="1" si="4"/>
        <v>#N/A</v>
      </c>
      <c r="I60" t="e">
        <f t="shared" si="12"/>
        <v>#N/A</v>
      </c>
      <c r="J60" t="e">
        <f t="shared" ca="1" si="6"/>
        <v>#N/A</v>
      </c>
      <c r="K60" t="e">
        <f t="shared" ca="1" si="7"/>
        <v>#N/A</v>
      </c>
      <c r="L60" t="e">
        <f t="shared" si="8"/>
        <v>#N/A</v>
      </c>
      <c r="M60" t="e">
        <f t="shared" si="9"/>
        <v>#N/A</v>
      </c>
    </row>
    <row r="61" spans="1:13" x14ac:dyDescent="0.2">
      <c r="A61">
        <f t="shared" si="10"/>
        <v>-7.8322843485883226E-2</v>
      </c>
      <c r="B61" s="1">
        <f t="shared" si="11"/>
        <v>8.3430175807005114</v>
      </c>
      <c r="C61" s="1">
        <f t="shared" si="11"/>
        <v>2.881652474297578E-6</v>
      </c>
      <c r="D61">
        <f t="shared" si="1"/>
        <v>8.3430204623529853</v>
      </c>
      <c r="F61" t="e">
        <f t="shared" si="2"/>
        <v>#N/A</v>
      </c>
      <c r="G61" t="e">
        <f t="shared" ca="1" si="3"/>
        <v>#N/A</v>
      </c>
      <c r="H61" t="e">
        <f t="shared" ca="1" si="4"/>
        <v>#N/A</v>
      </c>
      <c r="I61" t="e">
        <f t="shared" si="12"/>
        <v>#N/A</v>
      </c>
      <c r="J61" t="e">
        <f t="shared" ca="1" si="6"/>
        <v>#N/A</v>
      </c>
      <c r="K61" t="e">
        <f t="shared" ca="1" si="7"/>
        <v>#N/A</v>
      </c>
      <c r="L61" t="e">
        <f t="shared" si="8"/>
        <v>#N/A</v>
      </c>
      <c r="M61" t="e">
        <f t="shared" si="9"/>
        <v>#N/A</v>
      </c>
    </row>
    <row r="62" spans="1:13" x14ac:dyDescent="0.2">
      <c r="A62">
        <f t="shared" si="10"/>
        <v>-7.8044485907822744E-2</v>
      </c>
      <c r="B62" s="1">
        <f t="shared" ref="B62:C81" si="13">B$7*EXP(-POWER($A62-B$2,2)/2/B$4/B$4*1000000)</f>
        <v>8.5510450050176221</v>
      </c>
      <c r="C62" s="1">
        <f t="shared" si="13"/>
        <v>3.0480233330881779E-6</v>
      </c>
      <c r="D62">
        <f t="shared" si="1"/>
        <v>8.5510480530409545</v>
      </c>
      <c r="F62" t="e">
        <f t="shared" si="2"/>
        <v>#N/A</v>
      </c>
      <c r="G62" t="e">
        <f t="shared" ca="1" si="3"/>
        <v>#N/A</v>
      </c>
      <c r="H62" t="e">
        <f t="shared" ca="1" si="4"/>
        <v>#N/A</v>
      </c>
      <c r="I62" t="e">
        <f t="shared" si="12"/>
        <v>#N/A</v>
      </c>
      <c r="J62" t="e">
        <f t="shared" ca="1" si="6"/>
        <v>#N/A</v>
      </c>
      <c r="K62" t="e">
        <f t="shared" ca="1" si="7"/>
        <v>#N/A</v>
      </c>
      <c r="L62" t="e">
        <f t="shared" si="8"/>
        <v>#N/A</v>
      </c>
      <c r="M62" t="e">
        <f t="shared" si="9"/>
        <v>#N/A</v>
      </c>
    </row>
    <row r="63" spans="1:13" x14ac:dyDescent="0.2">
      <c r="A63">
        <f t="shared" si="10"/>
        <v>-7.7766128329762263E-2</v>
      </c>
      <c r="B63" s="1">
        <f t="shared" si="13"/>
        <v>8.7634909898781181</v>
      </c>
      <c r="C63" s="1">
        <f t="shared" si="13"/>
        <v>3.2237168515437977E-6</v>
      </c>
      <c r="D63">
        <f t="shared" si="1"/>
        <v>8.7634942135949689</v>
      </c>
      <c r="F63" t="e">
        <f t="shared" si="2"/>
        <v>#N/A</v>
      </c>
      <c r="G63" t="e">
        <f t="shared" ca="1" si="3"/>
        <v>#N/A</v>
      </c>
      <c r="H63" t="e">
        <f t="shared" ca="1" si="4"/>
        <v>#N/A</v>
      </c>
      <c r="I63" t="e">
        <f t="shared" si="12"/>
        <v>#N/A</v>
      </c>
      <c r="J63" t="e">
        <f t="shared" ca="1" si="6"/>
        <v>#N/A</v>
      </c>
      <c r="K63" t="e">
        <f t="shared" ca="1" si="7"/>
        <v>#N/A</v>
      </c>
      <c r="L63" t="e">
        <f t="shared" si="8"/>
        <v>#N/A</v>
      </c>
      <c r="M63" t="e">
        <f t="shared" si="9"/>
        <v>#N/A</v>
      </c>
    </row>
    <row r="64" spans="1:13" x14ac:dyDescent="0.2">
      <c r="A64">
        <f t="shared" si="10"/>
        <v>-7.7487770751701782E-2</v>
      </c>
      <c r="B64" s="1">
        <f t="shared" si="13"/>
        <v>8.9804275941524008</v>
      </c>
      <c r="C64" s="1">
        <f t="shared" si="13"/>
        <v>3.4092387064421041E-6</v>
      </c>
      <c r="D64">
        <f t="shared" si="1"/>
        <v>8.9804310033911072</v>
      </c>
      <c r="F64" t="e">
        <f t="shared" si="2"/>
        <v>#N/A</v>
      </c>
      <c r="G64" t="e">
        <f t="shared" ca="1" si="3"/>
        <v>#N/A</v>
      </c>
      <c r="H64" t="e">
        <f t="shared" ca="1" si="4"/>
        <v>#N/A</v>
      </c>
      <c r="I64" t="e">
        <f t="shared" si="12"/>
        <v>#N/A</v>
      </c>
      <c r="J64" t="e">
        <f t="shared" ca="1" si="6"/>
        <v>#N/A</v>
      </c>
      <c r="K64" t="e">
        <f t="shared" ca="1" si="7"/>
        <v>#N/A</v>
      </c>
      <c r="L64" t="e">
        <f t="shared" si="8"/>
        <v>#N/A</v>
      </c>
      <c r="M64" t="e">
        <f t="shared" si="9"/>
        <v>#N/A</v>
      </c>
    </row>
    <row r="65" spans="1:13" x14ac:dyDescent="0.2">
      <c r="A65">
        <f t="shared" si="10"/>
        <v>-7.72094131736413E-2</v>
      </c>
      <c r="B65" s="1">
        <f t="shared" si="13"/>
        <v>9.2019274678897407</v>
      </c>
      <c r="C65" s="1">
        <f t="shared" si="13"/>
        <v>3.6051210395560299E-6</v>
      </c>
      <c r="D65">
        <f t="shared" si="1"/>
        <v>9.2019310730107797</v>
      </c>
      <c r="F65" t="e">
        <f t="shared" si="2"/>
        <v>#N/A</v>
      </c>
      <c r="G65" t="e">
        <f t="shared" ca="1" si="3"/>
        <v>#N/A</v>
      </c>
      <c r="H65" t="e">
        <f t="shared" ca="1" si="4"/>
        <v>#N/A</v>
      </c>
      <c r="I65" t="e">
        <f t="shared" si="12"/>
        <v>#N/A</v>
      </c>
      <c r="J65" t="e">
        <f t="shared" ca="1" si="6"/>
        <v>#N/A</v>
      </c>
      <c r="K65" t="e">
        <f t="shared" ca="1" si="7"/>
        <v>#N/A</v>
      </c>
      <c r="L65" t="e">
        <f t="shared" si="8"/>
        <v>#N/A</v>
      </c>
      <c r="M65" t="e">
        <f t="shared" si="9"/>
        <v>#N/A</v>
      </c>
    </row>
    <row r="66" spans="1:13" x14ac:dyDescent="0.2">
      <c r="A66">
        <f t="shared" si="10"/>
        <v>-7.6931055595580819E-2</v>
      </c>
      <c r="B66" s="1">
        <f t="shared" si="13"/>
        <v>9.4280638411585009</v>
      </c>
      <c r="C66" s="1">
        <f t="shared" si="13"/>
        <v>3.811923788692295E-6</v>
      </c>
      <c r="D66">
        <f t="shared" si="1"/>
        <v>9.4280676530822891</v>
      </c>
      <c r="F66" t="e">
        <f t="shared" si="2"/>
        <v>#N/A</v>
      </c>
      <c r="G66" t="e">
        <f t="shared" ca="1" si="3"/>
        <v>#N/A</v>
      </c>
      <c r="H66" t="e">
        <f t="shared" ca="1" si="4"/>
        <v>#N/A</v>
      </c>
      <c r="I66" t="e">
        <f t="shared" si="12"/>
        <v>#N/A</v>
      </c>
      <c r="J66" t="e">
        <f t="shared" ca="1" si="6"/>
        <v>#N/A</v>
      </c>
      <c r="K66" t="e">
        <f t="shared" ca="1" si="7"/>
        <v>#N/A</v>
      </c>
      <c r="L66" t="e">
        <f t="shared" si="8"/>
        <v>#N/A</v>
      </c>
      <c r="M66" t="e">
        <f t="shared" si="9"/>
        <v>#N/A</v>
      </c>
    </row>
    <row r="67" spans="1:13" x14ac:dyDescent="0.2">
      <c r="A67">
        <f t="shared" si="10"/>
        <v>-7.6652698017520338E-2</v>
      </c>
      <c r="B67" s="1">
        <f t="shared" si="13"/>
        <v>9.6589105123533177</v>
      </c>
      <c r="C67" s="1">
        <f t="shared" si="13"/>
        <v>4.0302360827325956E-6</v>
      </c>
      <c r="D67">
        <f t="shared" si="1"/>
        <v>9.6589145425894003</v>
      </c>
      <c r="F67" t="e">
        <f t="shared" si="2"/>
        <v>#N/A</v>
      </c>
      <c r="G67" t="e">
        <f t="shared" ca="1" si="3"/>
        <v>#N/A</v>
      </c>
      <c r="H67" t="e">
        <f t="shared" ca="1" si="4"/>
        <v>#N/A</v>
      </c>
      <c r="I67" t="e">
        <f t="shared" si="12"/>
        <v>#N/A</v>
      </c>
      <c r="J67" t="e">
        <f t="shared" ca="1" si="6"/>
        <v>#N/A</v>
      </c>
      <c r="K67" t="e">
        <f t="shared" ca="1" si="7"/>
        <v>#N/A</v>
      </c>
      <c r="L67" t="e">
        <f t="shared" si="8"/>
        <v>#N/A</v>
      </c>
      <c r="M67" t="e">
        <f t="shared" si="9"/>
        <v>#N/A</v>
      </c>
    </row>
    <row r="68" spans="1:13" x14ac:dyDescent="0.2">
      <c r="A68">
        <f t="shared" si="10"/>
        <v>-7.6374340439459856E-2</v>
      </c>
      <c r="B68" s="1">
        <f t="shared" si="13"/>
        <v>9.8945418359621193</v>
      </c>
      <c r="C68" s="1">
        <f t="shared" si="13"/>
        <v>4.2606777036004852E-6</v>
      </c>
      <c r="D68">
        <f t="shared" si="1"/>
        <v>9.8945460966398233</v>
      </c>
      <c r="F68" t="e">
        <f t="shared" si="2"/>
        <v>#N/A</v>
      </c>
      <c r="G68" t="e">
        <f t="shared" ca="1" si="3"/>
        <v>#N/A</v>
      </c>
      <c r="H68" t="e">
        <f t="shared" ca="1" si="4"/>
        <v>#N/A</v>
      </c>
      <c r="I68" t="e">
        <f t="shared" si="12"/>
        <v>#N/A</v>
      </c>
      <c r="J68" t="e">
        <f t="shared" ca="1" si="6"/>
        <v>#N/A</v>
      </c>
      <c r="K68" t="e">
        <f t="shared" ca="1" si="7"/>
        <v>#N/A</v>
      </c>
      <c r="L68" t="e">
        <f t="shared" si="8"/>
        <v>#N/A</v>
      </c>
      <c r="M68" t="e">
        <f t="shared" si="9"/>
        <v>#N/A</v>
      </c>
    </row>
    <row r="69" spans="1:13" x14ac:dyDescent="0.2">
      <c r="A69">
        <f t="shared" si="10"/>
        <v>-7.6095982861399375E-2</v>
      </c>
      <c r="B69" s="1">
        <f t="shared" si="13"/>
        <v>10.135032709786346</v>
      </c>
      <c r="C69" s="1">
        <f t="shared" si="13"/>
        <v>4.503900618200982E-6</v>
      </c>
      <c r="D69">
        <f t="shared" si="1"/>
        <v>10.135037213686964</v>
      </c>
      <c r="F69" t="e">
        <f t="shared" si="2"/>
        <v>#N/A</v>
      </c>
      <c r="G69" t="e">
        <f t="shared" ca="1" si="3"/>
        <v>#N/A</v>
      </c>
      <c r="H69" t="e">
        <f t="shared" ca="1" si="4"/>
        <v>#N/A</v>
      </c>
      <c r="I69" t="e">
        <f t="shared" si="12"/>
        <v>#N/A</v>
      </c>
      <c r="J69" t="e">
        <f t="shared" ca="1" si="6"/>
        <v>#N/A</v>
      </c>
      <c r="K69" t="e">
        <f t="shared" ca="1" si="7"/>
        <v>#N/A</v>
      </c>
      <c r="L69" t="e">
        <f t="shared" si="8"/>
        <v>#N/A</v>
      </c>
      <c r="M69" t="e">
        <f t="shared" si="9"/>
        <v>#N/A</v>
      </c>
    </row>
    <row r="70" spans="1:13" x14ac:dyDescent="0.2">
      <c r="A70">
        <f t="shared" si="10"/>
        <v>-7.5817625283338894E-2</v>
      </c>
      <c r="B70" s="1">
        <f t="shared" si="13"/>
        <v>10.380458561607798</v>
      </c>
      <c r="C70" s="1">
        <f t="shared" si="13"/>
        <v>4.7605905835122364E-6</v>
      </c>
      <c r="D70">
        <f t="shared" si="1"/>
        <v>10.380463322198381</v>
      </c>
      <c r="F70" t="e">
        <f t="shared" si="2"/>
        <v>#N/A</v>
      </c>
      <c r="G70" t="e">
        <f t="shared" ca="1" si="3"/>
        <v>#N/A</v>
      </c>
      <c r="H70" t="e">
        <f t="shared" ca="1" si="4"/>
        <v>#N/A</v>
      </c>
      <c r="I70" t="e">
        <f t="shared" si="12"/>
        <v>#N/A</v>
      </c>
      <c r="J70" t="e">
        <f t="shared" ca="1" si="6"/>
        <v>#N/A</v>
      </c>
      <c r="K70" t="e">
        <f t="shared" ca="1" si="7"/>
        <v>#N/A</v>
      </c>
      <c r="L70" t="e">
        <f t="shared" si="8"/>
        <v>#N/A</v>
      </c>
      <c r="M70" t="e">
        <f t="shared" si="9"/>
        <v>#N/A</v>
      </c>
    </row>
    <row r="71" spans="1:13" x14ac:dyDescent="0.2">
      <c r="A71">
        <f t="shared" si="10"/>
        <v>-7.5539267705278412E-2</v>
      </c>
      <c r="B71" s="1">
        <f t="shared" si="13"/>
        <v>10.630895335295612</v>
      </c>
      <c r="C71" s="1">
        <f t="shared" si="13"/>
        <v>5.031468828143213E-6</v>
      </c>
      <c r="D71">
        <f t="shared" si="1"/>
        <v>10.63090036676444</v>
      </c>
      <c r="F71" t="e">
        <f t="shared" si="2"/>
        <v>#N/A</v>
      </c>
      <c r="G71" t="e">
        <f t="shared" ca="1" si="3"/>
        <v>#N/A</v>
      </c>
      <c r="H71" t="e">
        <f t="shared" ca="1" si="4"/>
        <v>#N/A</v>
      </c>
      <c r="I71" t="e">
        <f t="shared" si="12"/>
        <v>#N/A</v>
      </c>
      <c r="J71" t="e">
        <f t="shared" ca="1" si="6"/>
        <v>#N/A</v>
      </c>
      <c r="K71" t="e">
        <f t="shared" ca="1" si="7"/>
        <v>#N/A</v>
      </c>
      <c r="L71" t="e">
        <f t="shared" si="8"/>
        <v>#N/A</v>
      </c>
      <c r="M71" t="e">
        <f t="shared" si="9"/>
        <v>#N/A</v>
      </c>
    </row>
    <row r="72" spans="1:13" x14ac:dyDescent="0.2">
      <c r="A72">
        <f t="shared" si="10"/>
        <v>-7.5260910127217931E-2</v>
      </c>
      <c r="B72" s="1">
        <f t="shared" si="13"/>
        <v>10.886419476347275</v>
      </c>
      <c r="C72" s="1">
        <f t="shared" si="13"/>
        <v>5.3172938138123878E-6</v>
      </c>
      <c r="D72">
        <f t="shared" si="1"/>
        <v>10.886424793641089</v>
      </c>
      <c r="F72" t="e">
        <f t="shared" si="2"/>
        <v>#N/A</v>
      </c>
      <c r="G72" t="e">
        <f t="shared" ca="1" si="3"/>
        <v>#N/A</v>
      </c>
      <c r="H72" t="e">
        <f t="shared" ca="1" si="4"/>
        <v>#N/A</v>
      </c>
      <c r="I72" t="e">
        <f t="shared" si="12"/>
        <v>#N/A</v>
      </c>
      <c r="J72" t="e">
        <f t="shared" ca="1" si="6"/>
        <v>#N/A</v>
      </c>
      <c r="K72" t="e">
        <f t="shared" ca="1" si="7"/>
        <v>#N/A</v>
      </c>
      <c r="L72" t="e">
        <f t="shared" si="8"/>
        <v>#N/A</v>
      </c>
      <c r="M72" t="e">
        <f t="shared" si="9"/>
        <v>#N/A</v>
      </c>
    </row>
    <row r="73" spans="1:13" x14ac:dyDescent="0.2">
      <c r="A73">
        <f t="shared" si="10"/>
        <v>-7.498255254915745E-2</v>
      </c>
      <c r="B73" s="1">
        <f t="shared" si="13"/>
        <v>11.147107916857589</v>
      </c>
      <c r="C73" s="1">
        <f t="shared" si="13"/>
        <v>5.6188630803497937E-6</v>
      </c>
      <c r="D73">
        <f t="shared" si="1"/>
        <v>11.147113535720669</v>
      </c>
      <c r="F73" t="e">
        <f t="shared" si="2"/>
        <v>#N/A</v>
      </c>
      <c r="G73" t="e">
        <f t="shared" ca="1" si="3"/>
        <v>#N/A</v>
      </c>
      <c r="H73" t="e">
        <f t="shared" ca="1" si="4"/>
        <v>#N/A</v>
      </c>
      <c r="I73" t="e">
        <f t="shared" si="12"/>
        <v>#N/A</v>
      </c>
      <c r="J73" t="e">
        <f t="shared" ca="1" si="6"/>
        <v>#N/A</v>
      </c>
      <c r="K73" t="e">
        <f t="shared" ca="1" si="7"/>
        <v>#N/A</v>
      </c>
      <c r="L73" t="e">
        <f t="shared" si="8"/>
        <v>#N/A</v>
      </c>
      <c r="M73" t="e">
        <f t="shared" si="9"/>
        <v>#N/A</v>
      </c>
    </row>
    <row r="74" spans="1:13" x14ac:dyDescent="0.2">
      <c r="A74">
        <f t="shared" si="10"/>
        <v>-7.4704194971096968E-2</v>
      </c>
      <c r="B74" s="1">
        <f t="shared" si="13"/>
        <v>11.413038059909761</v>
      </c>
      <c r="C74" s="1">
        <f t="shared" si="13"/>
        <v>5.9370151779763261E-6</v>
      </c>
      <c r="D74">
        <f t="shared" si="1"/>
        <v>11.413043996924939</v>
      </c>
      <c r="F74" t="e">
        <f t="shared" si="2"/>
        <v>#N/A</v>
      </c>
      <c r="G74" t="e">
        <f t="shared" ca="1" si="3"/>
        <v>#N/A</v>
      </c>
      <c r="H74" t="e">
        <f t="shared" ca="1" si="4"/>
        <v>#N/A</v>
      </c>
      <c r="I74" t="e">
        <f t="shared" si="12"/>
        <v>#N/A</v>
      </c>
      <c r="J74" t="e">
        <f t="shared" ca="1" si="6"/>
        <v>#N/A</v>
      </c>
      <c r="K74" t="e">
        <f t="shared" ca="1" si="7"/>
        <v>#N/A</v>
      </c>
      <c r="L74" t="e">
        <f t="shared" si="8"/>
        <v>#N/A</v>
      </c>
      <c r="M74" t="e">
        <f t="shared" si="9"/>
        <v>#N/A</v>
      </c>
    </row>
    <row r="75" spans="1:13" x14ac:dyDescent="0.2">
      <c r="A75">
        <f t="shared" si="10"/>
        <v>-7.4425837393036487E-2</v>
      </c>
      <c r="B75" s="1">
        <f t="shared" si="13"/>
        <v>11.684287763383198</v>
      </c>
      <c r="C75" s="1">
        <f t="shared" si="13"/>
        <v>6.2726316907736293E-6</v>
      </c>
      <c r="D75">
        <f t="shared" si="1"/>
        <v>11.684294036014888</v>
      </c>
      <c r="F75" t="e">
        <f t="shared" si="2"/>
        <v>#N/A</v>
      </c>
      <c r="G75" t="e">
        <f t="shared" ca="1" si="3"/>
        <v>#N/A</v>
      </c>
      <c r="H75" t="e">
        <f t="shared" ca="1" si="4"/>
        <v>#N/A</v>
      </c>
      <c r="I75" t="e">
        <f t="shared" si="12"/>
        <v>#N/A</v>
      </c>
      <c r="J75" t="e">
        <f t="shared" ca="1" si="6"/>
        <v>#N/A</v>
      </c>
      <c r="K75" t="e">
        <f t="shared" ca="1" si="7"/>
        <v>#N/A</v>
      </c>
      <c r="L75" t="e">
        <f t="shared" si="8"/>
        <v>#N/A</v>
      </c>
      <c r="M75" t="e">
        <f t="shared" si="9"/>
        <v>#N/A</v>
      </c>
    </row>
    <row r="76" spans="1:13" x14ac:dyDescent="0.2">
      <c r="A76">
        <f t="shared" si="10"/>
        <v>-7.4147479814976006E-2</v>
      </c>
      <c r="B76" s="1">
        <f t="shared" si="13"/>
        <v>11.960935323172468</v>
      </c>
      <c r="C76" s="1">
        <f t="shared" si="13"/>
        <v>6.6266393554210168E-6</v>
      </c>
      <c r="D76">
        <f t="shared" si="1"/>
        <v>11.960941949811822</v>
      </c>
      <c r="F76" t="e">
        <f t="shared" si="2"/>
        <v>#N/A</v>
      </c>
      <c r="G76" t="e">
        <f t="shared" ca="1" si="3"/>
        <v>#N/A</v>
      </c>
      <c r="H76" t="e">
        <f t="shared" ca="1" si="4"/>
        <v>#N/A</v>
      </c>
      <c r="I76" t="e">
        <f t="shared" si="12"/>
        <v>#N/A</v>
      </c>
      <c r="J76" t="e">
        <f t="shared" ca="1" si="6"/>
        <v>#N/A</v>
      </c>
      <c r="K76" t="e">
        <f t="shared" ca="1" si="7"/>
        <v>#N/A</v>
      </c>
      <c r="L76" t="e">
        <f t="shared" si="8"/>
        <v>#N/A</v>
      </c>
      <c r="M76" t="e">
        <f t="shared" si="9"/>
        <v>#N/A</v>
      </c>
    </row>
    <row r="77" spans="1:13" x14ac:dyDescent="0.2">
      <c r="A77">
        <f t="shared" si="10"/>
        <v>-7.3869122236915524E-2</v>
      </c>
      <c r="B77" s="1">
        <f t="shared" si="13"/>
        <v>12.243059455812361</v>
      </c>
      <c r="C77" s="1">
        <f t="shared" si="13"/>
        <v>7.0000122794480432E-6</v>
      </c>
      <c r="D77">
        <f t="shared" si="1"/>
        <v>12.243066455824641</v>
      </c>
      <c r="F77" t="e">
        <f t="shared" si="2"/>
        <v>#N/A</v>
      </c>
      <c r="G77" t="e">
        <f t="shared" ca="1" si="3"/>
        <v>#N/A</v>
      </c>
      <c r="H77" t="e">
        <f t="shared" ca="1" si="4"/>
        <v>#N/A</v>
      </c>
      <c r="I77" t="e">
        <f t="shared" si="12"/>
        <v>#N/A</v>
      </c>
      <c r="J77" t="e">
        <f t="shared" ca="1" si="6"/>
        <v>#N/A</v>
      </c>
      <c r="K77" t="e">
        <f t="shared" ca="1" si="7"/>
        <v>#N/A</v>
      </c>
      <c r="L77" t="e">
        <f t="shared" si="8"/>
        <v>#N/A</v>
      </c>
      <c r="M77" t="e">
        <f t="shared" si="9"/>
        <v>#N/A</v>
      </c>
    </row>
    <row r="78" spans="1:13" x14ac:dyDescent="0.2">
      <c r="A78">
        <f t="shared" si="10"/>
        <v>-7.3590764658855043E-2</v>
      </c>
      <c r="B78" s="1">
        <f t="shared" si="13"/>
        <v>12.53073928050434</v>
      </c>
      <c r="C78" s="1">
        <f t="shared" si="13"/>
        <v>7.3937742634285383E-6</v>
      </c>
      <c r="D78">
        <f t="shared" si="1"/>
        <v>12.530746674278603</v>
      </c>
      <c r="F78" t="e">
        <f t="shared" si="2"/>
        <v>#N/A</v>
      </c>
      <c r="G78" t="e">
        <f t="shared" ca="1" si="3"/>
        <v>#N/A</v>
      </c>
      <c r="H78" t="e">
        <f t="shared" ca="1" si="4"/>
        <v>#N/A</v>
      </c>
      <c r="I78" t="e">
        <f t="shared" si="12"/>
        <v>#N/A</v>
      </c>
      <c r="J78" t="e">
        <f t="shared" ca="1" si="6"/>
        <v>#N/A</v>
      </c>
      <c r="K78" t="e">
        <f t="shared" ca="1" si="7"/>
        <v>#N/A</v>
      </c>
      <c r="L78" t="e">
        <f t="shared" si="8"/>
        <v>#N/A</v>
      </c>
      <c r="M78" t="e">
        <f t="shared" si="9"/>
        <v>#N/A</v>
      </c>
    </row>
    <row r="79" spans="1:13" x14ac:dyDescent="0.2">
      <c r="A79">
        <f t="shared" si="10"/>
        <v>-7.3312407080794562E-2</v>
      </c>
      <c r="B79" s="1">
        <f t="shared" si="13"/>
        <v>12.82405430053959</v>
      </c>
      <c r="C79" s="1">
        <f t="shared" si="13"/>
        <v>7.8090012317256498E-6</v>
      </c>
      <c r="D79">
        <f t="shared" si="1"/>
        <v>12.824062109540822</v>
      </c>
      <c r="F79" t="e">
        <f t="shared" si="2"/>
        <v>#N/A</v>
      </c>
      <c r="G79" t="e">
        <f t="shared" ca="1" si="3"/>
        <v>#N/A</v>
      </c>
      <c r="H79" t="e">
        <f t="shared" ca="1" si="4"/>
        <v>#N/A</v>
      </c>
      <c r="I79" t="e">
        <f t="shared" si="12"/>
        <v>#N/A</v>
      </c>
      <c r="J79" t="e">
        <f t="shared" ca="1" si="6"/>
        <v>#N/A</v>
      </c>
      <c r="K79" t="e">
        <f t="shared" ca="1" si="7"/>
        <v>#N/A</v>
      </c>
      <c r="L79" t="e">
        <f t="shared" si="8"/>
        <v>#N/A</v>
      </c>
      <c r="M79" t="e">
        <f t="shared" si="9"/>
        <v>#N/A</v>
      </c>
    </row>
    <row r="80" spans="1:13" x14ac:dyDescent="0.2">
      <c r="A80">
        <f t="shared" si="10"/>
        <v>-7.303404950273408E-2</v>
      </c>
      <c r="B80" s="1">
        <f t="shared" si="13"/>
        <v>13.123084384114293</v>
      </c>
      <c r="C80" s="1">
        <f t="shared" si="13"/>
        <v>8.2468237765901179E-6</v>
      </c>
      <c r="D80">
        <f t="shared" si="1"/>
        <v>13.12309263093807</v>
      </c>
      <c r="F80" t="e">
        <f t="shared" si="2"/>
        <v>#N/A</v>
      </c>
      <c r="G80" t="e">
        <f t="shared" ca="1" si="3"/>
        <v>#N/A</v>
      </c>
      <c r="H80" t="e">
        <f t="shared" ca="1" si="4"/>
        <v>#N/A</v>
      </c>
      <c r="I80" t="e">
        <f t="shared" si="12"/>
        <v>#N/A</v>
      </c>
      <c r="J80" t="e">
        <f t="shared" ca="1" si="6"/>
        <v>#N/A</v>
      </c>
      <c r="K80" t="e">
        <f t="shared" ca="1" si="7"/>
        <v>#N/A</v>
      </c>
      <c r="L80" t="e">
        <f t="shared" si="8"/>
        <v>#N/A</v>
      </c>
      <c r="M80" t="e">
        <f t="shared" si="9"/>
        <v>#N/A</v>
      </c>
    </row>
    <row r="81" spans="1:13" x14ac:dyDescent="0.2">
      <c r="A81">
        <f t="shared" si="10"/>
        <v>-7.2755691924673599E-2</v>
      </c>
      <c r="B81" s="1">
        <f t="shared" si="13"/>
        <v>13.427909744533324</v>
      </c>
      <c r="C81" s="1">
        <f t="shared" si="13"/>
        <v>8.7084298206116981E-6</v>
      </c>
      <c r="D81">
        <f t="shared" si="1"/>
        <v>13.427918452963144</v>
      </c>
      <c r="F81" t="e">
        <f t="shared" si="2"/>
        <v>#N/A</v>
      </c>
      <c r="G81" t="e">
        <f t="shared" ca="1" si="3"/>
        <v>#N/A</v>
      </c>
      <c r="H81" t="e">
        <f t="shared" ca="1" si="4"/>
        <v>#N/A</v>
      </c>
      <c r="I81" t="e">
        <f t="shared" si="12"/>
        <v>#N/A</v>
      </c>
      <c r="J81" t="e">
        <f t="shared" ca="1" si="6"/>
        <v>#N/A</v>
      </c>
      <c r="K81" t="e">
        <f t="shared" ca="1" si="7"/>
        <v>#N/A</v>
      </c>
      <c r="L81" t="e">
        <f t="shared" si="8"/>
        <v>#N/A</v>
      </c>
      <c r="M81" t="e">
        <f t="shared" si="9"/>
        <v>#N/A</v>
      </c>
    </row>
    <row r="82" spans="1:13" x14ac:dyDescent="0.2">
      <c r="A82">
        <f t="shared" si="10"/>
        <v>-7.2477334346613118E-2</v>
      </c>
      <c r="B82" s="1">
        <f t="shared" ref="B82:C101" si="14">B$7*EXP(-POWER($A82-B$2,2)/2/B$4/B$4*1000000)</f>
        <v>13.738610919798301</v>
      </c>
      <c r="C82" s="1">
        <f t="shared" si="14"/>
        <v>9.1950674027302521E-6</v>
      </c>
      <c r="D82">
        <f t="shared" si="1"/>
        <v>13.738620114865704</v>
      </c>
      <c r="F82" t="e">
        <f t="shared" si="2"/>
        <v>#N/A</v>
      </c>
      <c r="G82" t="e">
        <f t="shared" ca="1" si="3"/>
        <v>#N/A</v>
      </c>
      <c r="H82" t="e">
        <f t="shared" ca="1" si="4"/>
        <v>#N/A</v>
      </c>
      <c r="I82" t="e">
        <f t="shared" si="12"/>
        <v>#N/A</v>
      </c>
      <c r="J82" t="e">
        <f t="shared" ca="1" si="6"/>
        <v>#N/A</v>
      </c>
      <c r="K82" t="e">
        <f t="shared" ca="1" si="7"/>
        <v>#N/A</v>
      </c>
      <c r="L82" t="e">
        <f t="shared" si="8"/>
        <v>#N/A</v>
      </c>
      <c r="M82" t="e">
        <f t="shared" si="9"/>
        <v>#N/A</v>
      </c>
    </row>
    <row r="83" spans="1:13" x14ac:dyDescent="0.2">
      <c r="A83">
        <f t="shared" si="10"/>
        <v>-7.2198976768552636E-2</v>
      </c>
      <c r="B83" s="1">
        <f t="shared" si="14"/>
        <v>14.055268751576627</v>
      </c>
      <c r="C83" s="1">
        <f t="shared" si="14"/>
        <v>9.7080475932282739E-6</v>
      </c>
      <c r="D83">
        <f t="shared" si="1"/>
        <v>14.055278459624219</v>
      </c>
      <c r="F83" t="e">
        <f t="shared" si="2"/>
        <v>#N/A</v>
      </c>
      <c r="G83" t="e">
        <f t="shared" ca="1" si="3"/>
        <v>#N/A</v>
      </c>
      <c r="H83" t="e">
        <f t="shared" ca="1" si="4"/>
        <v>#N/A</v>
      </c>
      <c r="I83" t="e">
        <f t="shared" si="12"/>
        <v>#N/A</v>
      </c>
      <c r="J83" t="e">
        <f t="shared" ca="1" si="6"/>
        <v>#N/A</v>
      </c>
      <c r="K83" t="e">
        <f t="shared" ca="1" si="7"/>
        <v>#N/A</v>
      </c>
      <c r="L83" t="e">
        <f t="shared" si="8"/>
        <v>#N/A</v>
      </c>
      <c r="M83" t="e">
        <f t="shared" si="9"/>
        <v>#N/A</v>
      </c>
    </row>
    <row r="84" spans="1:13" x14ac:dyDescent="0.2">
      <c r="A84">
        <f t="shared" si="10"/>
        <v>-7.1920619190492155E-2</v>
      </c>
      <c r="B84" s="1">
        <f t="shared" si="14"/>
        <v>14.377964363548331</v>
      </c>
      <c r="C84" s="1">
        <f t="shared" si="14"/>
        <v>1.0248747543347237E-5</v>
      </c>
      <c r="D84">
        <f t="shared" si="1"/>
        <v>14.377974612295874</v>
      </c>
      <c r="F84" t="e">
        <f t="shared" si="2"/>
        <v>#N/A</v>
      </c>
      <c r="G84" t="e">
        <f t="shared" ca="1" si="3"/>
        <v>#N/A</v>
      </c>
      <c r="H84" t="e">
        <f t="shared" ca="1" si="4"/>
        <v>#N/A</v>
      </c>
      <c r="I84" t="e">
        <f t="shared" si="12"/>
        <v>#N/A</v>
      </c>
      <c r="J84" t="e">
        <f t="shared" ca="1" si="6"/>
        <v>#N/A</v>
      </c>
      <c r="K84" t="e">
        <f t="shared" ca="1" si="7"/>
        <v>#N/A</v>
      </c>
      <c r="L84" t="e">
        <f t="shared" si="8"/>
        <v>#N/A</v>
      </c>
      <c r="M84" t="e">
        <f t="shared" si="9"/>
        <v>#N/A</v>
      </c>
    </row>
    <row r="85" spans="1:13" x14ac:dyDescent="0.2">
      <c r="A85">
        <f t="shared" si="10"/>
        <v>-7.1642261612431674E-2</v>
      </c>
      <c r="B85" s="1">
        <f t="shared" si="14"/>
        <v>14.706779139127843</v>
      </c>
      <c r="C85" s="1">
        <f t="shared" si="14"/>
        <v>1.0818613675402085E-5</v>
      </c>
      <c r="D85">
        <f t="shared" si="1"/>
        <v>14.706789957741519</v>
      </c>
      <c r="F85" t="e">
        <f t="shared" si="2"/>
        <v>#N/A</v>
      </c>
      <c r="G85" t="e">
        <f t="shared" ca="1" si="3"/>
        <v>#N/A</v>
      </c>
      <c r="H85" t="e">
        <f t="shared" ca="1" si="4"/>
        <v>#N/A</v>
      </c>
      <c r="I85" t="e">
        <f t="shared" si="12"/>
        <v>#N/A</v>
      </c>
      <c r="J85" t="e">
        <f t="shared" ca="1" si="6"/>
        <v>#N/A</v>
      </c>
      <c r="K85" t="e">
        <f t="shared" ca="1" si="7"/>
        <v>#N/A</v>
      </c>
      <c r="L85" t="e">
        <f t="shared" si="8"/>
        <v>#N/A</v>
      </c>
      <c r="M85" t="e">
        <f t="shared" si="9"/>
        <v>#N/A</v>
      </c>
    </row>
    <row r="86" spans="1:13" x14ac:dyDescent="0.2">
      <c r="A86">
        <f t="shared" si="10"/>
        <v>-7.1363904034371192E-2</v>
      </c>
      <c r="B86" s="1">
        <f t="shared" si="14"/>
        <v>15.041794698558107</v>
      </c>
      <c r="C86" s="1">
        <f t="shared" si="14"/>
        <v>1.1419165019506843E-5</v>
      </c>
      <c r="D86">
        <f t="shared" si="1"/>
        <v>15.041806117723127</v>
      </c>
      <c r="F86" t="e">
        <f t="shared" si="2"/>
        <v>#N/A</v>
      </c>
      <c r="G86" t="e">
        <f t="shared" ca="1" si="3"/>
        <v>#N/A</v>
      </c>
      <c r="H86" t="e">
        <f t="shared" ca="1" si="4"/>
        <v>#N/A</v>
      </c>
      <c r="I86" t="e">
        <f t="shared" si="12"/>
        <v>#N/A</v>
      </c>
      <c r="J86" t="e">
        <f t="shared" ca="1" si="6"/>
        <v>#N/A</v>
      </c>
      <c r="K86" t="e">
        <f t="shared" ca="1" si="7"/>
        <v>#N/A</v>
      </c>
      <c r="L86" t="e">
        <f t="shared" si="8"/>
        <v>#N/A</v>
      </c>
      <c r="M86" t="e">
        <f t="shared" si="9"/>
        <v>#N/A</v>
      </c>
    </row>
    <row r="87" spans="1:13" x14ac:dyDescent="0.2">
      <c r="A87">
        <f t="shared" si="10"/>
        <v>-7.1085546456310711E-2</v>
      </c>
      <c r="B87" s="1">
        <f t="shared" si="14"/>
        <v>15.383092875374841</v>
      </c>
      <c r="C87" s="1">
        <f t="shared" si="14"/>
        <v>1.2051996703273377E-5</v>
      </c>
      <c r="D87">
        <f t="shared" ref="D87:D150" si="15">B87+C87</f>
        <v>15.383104927371544</v>
      </c>
      <c r="F87" t="e">
        <f t="shared" ref="F87:F150" si="16">IF(F86="", "", IF(F86+$B$6/1000 &gt; $B$16, #N/A, F86+$B$6/1000))</f>
        <v>#N/A</v>
      </c>
      <c r="G87" t="e">
        <f t="shared" ref="G87:G150" ca="1" si="17">J87+L87</f>
        <v>#N/A</v>
      </c>
      <c r="H87" t="e">
        <f t="shared" ref="H87:H150" ca="1" si="18">K87+M87</f>
        <v>#N/A</v>
      </c>
      <c r="I87" t="e">
        <f t="shared" si="12"/>
        <v>#N/A</v>
      </c>
      <c r="J87" t="e">
        <f t="shared" ref="J87:J150" ca="1" si="19">ROUND(RAND()*SQRT(L87),0)*IF( RAND()&gt;0.5, 1, -1)</f>
        <v>#N/A</v>
      </c>
      <c r="K87" t="e">
        <f t="shared" ref="K87:K150" ca="1" si="20">ROUND(RAND()*SQRT(M87),0)*IF( RAND()&gt;0.5, 1, -1)</f>
        <v>#N/A</v>
      </c>
      <c r="L87" t="e">
        <f t="shared" ref="L87:L150" si="21">ROUND(B$7*EXP(-POWER($F87-B$2,2)/2/B$4/B$4*1000000),0)</f>
        <v>#N/A</v>
      </c>
      <c r="M87" t="e">
        <f t="shared" ref="M87:M150" si="22">ROUND(C$7*EXP(-POWER($F87-C$2,2)/2/C$4/C$4*1000000),0)</f>
        <v>#N/A</v>
      </c>
    </row>
    <row r="88" spans="1:13" x14ac:dyDescent="0.2">
      <c r="A88">
        <f t="shared" ref="A88:A151" si="23">A87+$B$19</f>
        <v>-7.080718887825023E-2</v>
      </c>
      <c r="B88" s="1">
        <f t="shared" si="14"/>
        <v>15.730755692239049</v>
      </c>
      <c r="C88" s="1">
        <f t="shared" si="14"/>
        <v>1.2718783601102377E-5</v>
      </c>
      <c r="D88">
        <f t="shared" si="15"/>
        <v>15.73076841102265</v>
      </c>
      <c r="F88" t="e">
        <f t="shared" si="16"/>
        <v>#N/A</v>
      </c>
      <c r="G88" t="e">
        <f t="shared" ca="1" si="17"/>
        <v>#N/A</v>
      </c>
      <c r="H88" t="e">
        <f t="shared" ca="1" si="18"/>
        <v>#N/A</v>
      </c>
      <c r="I88" t="e">
        <f t="shared" si="12"/>
        <v>#N/A</v>
      </c>
      <c r="J88" t="e">
        <f t="shared" ca="1" si="19"/>
        <v>#N/A</v>
      </c>
      <c r="K88" t="e">
        <f t="shared" ca="1" si="20"/>
        <v>#N/A</v>
      </c>
      <c r="L88" t="e">
        <f t="shared" si="21"/>
        <v>#N/A</v>
      </c>
      <c r="M88" t="e">
        <f t="shared" si="22"/>
        <v>#N/A</v>
      </c>
    </row>
    <row r="89" spans="1:13" x14ac:dyDescent="0.2">
      <c r="A89">
        <f t="shared" si="23"/>
        <v>-7.0528831300189748E-2</v>
      </c>
      <c r="B89" s="1">
        <f t="shared" si="14"/>
        <v>16.084865336136282</v>
      </c>
      <c r="C89" s="1">
        <f t="shared" si="14"/>
        <v>1.3421284149951594E-5</v>
      </c>
      <c r="D89">
        <f t="shared" si="15"/>
        <v>16.084878757420434</v>
      </c>
      <c r="F89" t="e">
        <f t="shared" si="16"/>
        <v>#N/A</v>
      </c>
      <c r="G89" t="e">
        <f t="shared" ca="1" si="17"/>
        <v>#N/A</v>
      </c>
      <c r="H89" t="e">
        <f t="shared" ca="1" si="18"/>
        <v>#N/A</v>
      </c>
      <c r="I89" t="e">
        <f t="shared" si="12"/>
        <v>#N/A</v>
      </c>
      <c r="J89" t="e">
        <f t="shared" ca="1" si="19"/>
        <v>#N/A</v>
      </c>
      <c r="K89" t="e">
        <f t="shared" ca="1" si="20"/>
        <v>#N/A</v>
      </c>
      <c r="L89" t="e">
        <f t="shared" si="21"/>
        <v>#N/A</v>
      </c>
      <c r="M89" t="e">
        <f t="shared" si="22"/>
        <v>#N/A</v>
      </c>
    </row>
    <row r="90" spans="1:13" x14ac:dyDescent="0.2">
      <c r="A90">
        <f t="shared" si="23"/>
        <v>-7.0250473722129267E-2</v>
      </c>
      <c r="B90" s="1">
        <f t="shared" si="14"/>
        <v>16.445504132941444</v>
      </c>
      <c r="C90" s="1">
        <f t="shared" si="14"/>
        <v>1.4161344338746126E-5</v>
      </c>
      <c r="D90">
        <f t="shared" si="15"/>
        <v>16.445518294285783</v>
      </c>
      <c r="F90" t="e">
        <f t="shared" si="16"/>
        <v>#N/A</v>
      </c>
      <c r="G90" t="e">
        <f t="shared" ca="1" si="17"/>
        <v>#N/A</v>
      </c>
      <c r="H90" t="e">
        <f t="shared" ca="1" si="18"/>
        <v>#N/A</v>
      </c>
      <c r="I90" t="e">
        <f t="shared" si="12"/>
        <v>#N/A</v>
      </c>
      <c r="J90" t="e">
        <f t="shared" ca="1" si="19"/>
        <v>#N/A</v>
      </c>
      <c r="K90" t="e">
        <f t="shared" ca="1" si="20"/>
        <v>#N/A</v>
      </c>
      <c r="L90" t="e">
        <f t="shared" si="21"/>
        <v>#N/A</v>
      </c>
      <c r="M90" t="e">
        <f t="shared" si="22"/>
        <v>#N/A</v>
      </c>
    </row>
    <row r="91" spans="1:13" x14ac:dyDescent="0.2">
      <c r="A91">
        <f t="shared" si="23"/>
        <v>-6.9972116144068786E-2</v>
      </c>
      <c r="B91" s="1">
        <f t="shared" si="14"/>
        <v>16.812754521348342</v>
      </c>
      <c r="C91" s="1">
        <f t="shared" si="14"/>
        <v>1.4940901878879288E-5</v>
      </c>
      <c r="D91">
        <f t="shared" si="15"/>
        <v>16.81276946225022</v>
      </c>
      <c r="F91" t="e">
        <f t="shared" si="16"/>
        <v>#N/A</v>
      </c>
      <c r="G91" t="e">
        <f t="shared" ca="1" si="17"/>
        <v>#N/A</v>
      </c>
      <c r="H91" t="e">
        <f t="shared" ca="1" si="18"/>
        <v>#N/A</v>
      </c>
      <c r="I91" t="e">
        <f t="shared" si="12"/>
        <v>#N/A</v>
      </c>
      <c r="J91" t="e">
        <f t="shared" ca="1" si="19"/>
        <v>#N/A</v>
      </c>
      <c r="K91" t="e">
        <f t="shared" ca="1" si="20"/>
        <v>#N/A</v>
      </c>
      <c r="L91" t="e">
        <f t="shared" si="21"/>
        <v>#N/A</v>
      </c>
      <c r="M91" t="e">
        <f t="shared" si="22"/>
        <v>#N/A</v>
      </c>
    </row>
    <row r="92" spans="1:13" x14ac:dyDescent="0.2">
      <c r="A92">
        <f t="shared" si="23"/>
        <v>-6.9693758566008304E-2</v>
      </c>
      <c r="B92" s="1">
        <f t="shared" si="14"/>
        <v>17.186699026163506</v>
      </c>
      <c r="C92" s="1">
        <f t="shared" si="14"/>
        <v>1.5761990563553756E-5</v>
      </c>
      <c r="D92">
        <f t="shared" si="15"/>
        <v>17.18671478815407</v>
      </c>
      <c r="F92" t="e">
        <f t="shared" si="16"/>
        <v>#N/A</v>
      </c>
      <c r="G92" t="e">
        <f t="shared" ca="1" si="17"/>
        <v>#N/A</v>
      </c>
      <c r="H92" t="e">
        <f t="shared" ca="1" si="18"/>
        <v>#N/A</v>
      </c>
      <c r="I92" t="e">
        <f t="shared" si="12"/>
        <v>#N/A</v>
      </c>
      <c r="J92" t="e">
        <f t="shared" ca="1" si="19"/>
        <v>#N/A</v>
      </c>
      <c r="K92" t="e">
        <f t="shared" ca="1" si="20"/>
        <v>#N/A</v>
      </c>
      <c r="L92" t="e">
        <f t="shared" si="21"/>
        <v>#N/A</v>
      </c>
      <c r="M92" t="e">
        <f t="shared" si="22"/>
        <v>#N/A</v>
      </c>
    </row>
    <row r="93" spans="1:13" x14ac:dyDescent="0.2">
      <c r="A93">
        <f t="shared" si="23"/>
        <v>-6.9415400987947823E-2</v>
      </c>
      <c r="B93" s="1">
        <f t="shared" si="14"/>
        <v>17.567420230964412</v>
      </c>
      <c r="C93" s="1">
        <f t="shared" si="14"/>
        <v>1.6626744824017617E-5</v>
      </c>
      <c r="D93">
        <f t="shared" si="15"/>
        <v>17.567436857709236</v>
      </c>
      <c r="F93" t="e">
        <f t="shared" si="16"/>
        <v>#N/A</v>
      </c>
      <c r="G93" t="e">
        <f t="shared" ca="1" si="17"/>
        <v>#N/A</v>
      </c>
      <c r="H93" t="e">
        <f t="shared" ca="1" si="18"/>
        <v>#N/A</v>
      </c>
      <c r="I93" t="e">
        <f t="shared" si="12"/>
        <v>#N/A</v>
      </c>
      <c r="J93" t="e">
        <f t="shared" ca="1" si="19"/>
        <v>#N/A</v>
      </c>
      <c r="K93" t="e">
        <f t="shared" ca="1" si="20"/>
        <v>#N/A</v>
      </c>
      <c r="L93" t="e">
        <f t="shared" si="21"/>
        <v>#N/A</v>
      </c>
      <c r="M93" t="e">
        <f t="shared" si="22"/>
        <v>#N/A</v>
      </c>
    </row>
    <row r="94" spans="1:13" x14ac:dyDescent="0.2">
      <c r="A94">
        <f t="shared" si="23"/>
        <v>-6.9137043409887342E-2</v>
      </c>
      <c r="B94" s="1">
        <f t="shared" si="14"/>
        <v>17.9550007501221</v>
      </c>
      <c r="C94" s="1">
        <f t="shared" si="14"/>
        <v>1.7537404491071797E-5</v>
      </c>
      <c r="D94">
        <f t="shared" si="15"/>
        <v>17.955018287526592</v>
      </c>
      <c r="F94" t="e">
        <f t="shared" si="16"/>
        <v>#N/A</v>
      </c>
      <c r="G94" t="e">
        <f t="shared" ca="1" si="17"/>
        <v>#N/A</v>
      </c>
      <c r="H94" t="e">
        <f t="shared" ca="1" si="18"/>
        <v>#N/A</v>
      </c>
      <c r="I94" t="e">
        <f t="shared" si="12"/>
        <v>#N/A</v>
      </c>
      <c r="J94" t="e">
        <f t="shared" ca="1" si="19"/>
        <v>#N/A</v>
      </c>
      <c r="K94" t="e">
        <f t="shared" ca="1" si="20"/>
        <v>#N/A</v>
      </c>
      <c r="L94" t="e">
        <f t="shared" si="21"/>
        <v>#N/A</v>
      </c>
      <c r="M94" t="e">
        <f t="shared" si="22"/>
        <v>#N/A</v>
      </c>
    </row>
    <row r="95" spans="1:13" x14ac:dyDescent="0.2">
      <c r="A95">
        <f t="shared" si="23"/>
        <v>-6.885868583182686E-2</v>
      </c>
      <c r="B95" s="1">
        <f t="shared" si="14"/>
        <v>18.349523200189445</v>
      </c>
      <c r="C95" s="1">
        <f t="shared" si="14"/>
        <v>1.8496319770557056E-5</v>
      </c>
      <c r="D95">
        <f t="shared" si="15"/>
        <v>18.349541696509217</v>
      </c>
      <c r="F95" t="e">
        <f t="shared" si="16"/>
        <v>#N/A</v>
      </c>
      <c r="G95" t="e">
        <f t="shared" ca="1" si="17"/>
        <v>#N/A</v>
      </c>
      <c r="H95" t="e">
        <f t="shared" ca="1" si="18"/>
        <v>#N/A</v>
      </c>
      <c r="I95" t="e">
        <f t="shared" si="12"/>
        <v>#N/A</v>
      </c>
      <c r="J95" t="e">
        <f t="shared" ca="1" si="19"/>
        <v>#N/A</v>
      </c>
      <c r="K95" t="e">
        <f t="shared" ca="1" si="20"/>
        <v>#N/A</v>
      </c>
      <c r="L95" t="e">
        <f t="shared" si="21"/>
        <v>#N/A</v>
      </c>
      <c r="M95" t="e">
        <f t="shared" si="22"/>
        <v>#N/A</v>
      </c>
    </row>
    <row r="96" spans="1:13" x14ac:dyDescent="0.2">
      <c r="A96">
        <f t="shared" si="23"/>
        <v>-6.8580328253766379E-2</v>
      </c>
      <c r="B96" s="1">
        <f t="shared" si="14"/>
        <v>18.751070170655638</v>
      </c>
      <c r="C96" s="1">
        <f t="shared" si="14"/>
        <v>1.950595644187047E-5</v>
      </c>
      <c r="D96">
        <f t="shared" si="15"/>
        <v>18.751089676612079</v>
      </c>
      <c r="F96" t="e">
        <f t="shared" si="16"/>
        <v>#N/A</v>
      </c>
      <c r="G96" t="e">
        <f t="shared" ca="1" si="17"/>
        <v>#N/A</v>
      </c>
      <c r="H96" t="e">
        <f t="shared" ca="1" si="18"/>
        <v>#N/A</v>
      </c>
      <c r="I96" t="e">
        <f t="shared" si="12"/>
        <v>#N/A</v>
      </c>
      <c r="J96" t="e">
        <f t="shared" ca="1" si="19"/>
        <v>#N/A</v>
      </c>
      <c r="K96" t="e">
        <f t="shared" ca="1" si="20"/>
        <v>#N/A</v>
      </c>
      <c r="L96" t="e">
        <f t="shared" si="21"/>
        <v>#N/A</v>
      </c>
      <c r="M96" t="e">
        <f t="shared" si="22"/>
        <v>#N/A</v>
      </c>
    </row>
    <row r="97" spans="1:13" x14ac:dyDescent="0.2">
      <c r="A97">
        <f t="shared" si="23"/>
        <v>-6.8301970675705898E-2</v>
      </c>
      <c r="B97" s="1">
        <f t="shared" si="14"/>
        <v>19.159724194069053</v>
      </c>
      <c r="C97" s="1">
        <f t="shared" si="14"/>
        <v>2.056890128891677E-5</v>
      </c>
      <c r="D97">
        <f t="shared" si="15"/>
        <v>19.159744762970341</v>
      </c>
      <c r="F97" t="e">
        <f t="shared" si="16"/>
        <v>#N/A</v>
      </c>
      <c r="G97" t="e">
        <f t="shared" ca="1" si="17"/>
        <v>#N/A</v>
      </c>
      <c r="H97" t="e">
        <f t="shared" ca="1" si="18"/>
        <v>#N/A</v>
      </c>
      <c r="I97" t="e">
        <f t="shared" si="12"/>
        <v>#N/A</v>
      </c>
      <c r="J97" t="e">
        <f t="shared" ca="1" si="19"/>
        <v>#N/A</v>
      </c>
      <c r="K97" t="e">
        <f t="shared" ca="1" si="20"/>
        <v>#N/A</v>
      </c>
      <c r="L97" t="e">
        <f t="shared" si="21"/>
        <v>#N/A</v>
      </c>
      <c r="M97" t="e">
        <f t="shared" si="22"/>
        <v>#N/A</v>
      </c>
    </row>
    <row r="98" spans="1:13" x14ac:dyDescent="0.2">
      <c r="A98">
        <f t="shared" si="23"/>
        <v>-6.8023613097645416E-2</v>
      </c>
      <c r="B98" s="1">
        <f t="shared" si="14"/>
        <v>19.575567715530045</v>
      </c>
      <c r="C98" s="1">
        <f t="shared" si="14"/>
        <v>2.1687867773269279E-5</v>
      </c>
      <c r="D98">
        <f t="shared" si="15"/>
        <v>19.575589403397817</v>
      </c>
      <c r="F98" t="e">
        <f t="shared" si="16"/>
        <v>#N/A</v>
      </c>
      <c r="G98" t="e">
        <f t="shared" ca="1" si="17"/>
        <v>#N/A</v>
      </c>
      <c r="H98" t="e">
        <f t="shared" ca="1" si="18"/>
        <v>#N/A</v>
      </c>
      <c r="I98" t="e">
        <f t="shared" si="12"/>
        <v>#N/A</v>
      </c>
      <c r="J98" t="e">
        <f t="shared" ca="1" si="19"/>
        <v>#N/A</v>
      </c>
      <c r="K98" t="e">
        <f t="shared" ca="1" si="20"/>
        <v>#N/A</v>
      </c>
      <c r="L98" t="e">
        <f t="shared" si="21"/>
        <v>#N/A</v>
      </c>
      <c r="M98" t="e">
        <f t="shared" si="22"/>
        <v>#N/A</v>
      </c>
    </row>
    <row r="99" spans="1:13" x14ac:dyDescent="0.2">
      <c r="A99">
        <f t="shared" si="23"/>
        <v>-6.7745255519584935E-2</v>
      </c>
      <c r="B99" s="1">
        <f t="shared" si="14"/>
        <v>19.998683061556378</v>
      </c>
      <c r="C99" s="1">
        <f t="shared" si="14"/>
        <v>2.2865701959696342E-5</v>
      </c>
      <c r="D99">
        <f t="shared" si="15"/>
        <v>19.998705927258339</v>
      </c>
      <c r="F99" t="e">
        <f t="shared" si="16"/>
        <v>#N/A</v>
      </c>
      <c r="G99" t="e">
        <f t="shared" ca="1" si="17"/>
        <v>#N/A</v>
      </c>
      <c r="H99" t="e">
        <f t="shared" ca="1" si="18"/>
        <v>#N/A</v>
      </c>
      <c r="I99" t="e">
        <f t="shared" si="12"/>
        <v>#N/A</v>
      </c>
      <c r="J99" t="e">
        <f t="shared" ca="1" si="19"/>
        <v>#N/A</v>
      </c>
      <c r="K99" t="e">
        <f t="shared" ca="1" si="20"/>
        <v>#N/A</v>
      </c>
      <c r="L99" t="e">
        <f t="shared" si="21"/>
        <v>#N/A</v>
      </c>
      <c r="M99" t="e">
        <f t="shared" si="22"/>
        <v>#N/A</v>
      </c>
    </row>
    <row r="100" spans="1:13" x14ac:dyDescent="0.2">
      <c r="A100">
        <f t="shared" si="23"/>
        <v>-6.7466897941524454E-2</v>
      </c>
      <c r="B100" s="1">
        <f t="shared" si="14"/>
        <v>20.429152408324015</v>
      </c>
      <c r="C100" s="1">
        <f t="shared" si="14"/>
        <v>2.4105388704603448E-5</v>
      </c>
      <c r="D100">
        <f t="shared" si="15"/>
        <v>20.429176513712719</v>
      </c>
      <c r="F100" t="e">
        <f t="shared" si="16"/>
        <v>#N/A</v>
      </c>
      <c r="G100" t="e">
        <f t="shared" ca="1" si="17"/>
        <v>#N/A</v>
      </c>
      <c r="H100" t="e">
        <f t="shared" ca="1" si="18"/>
        <v>#N/A</v>
      </c>
      <c r="I100" t="e">
        <f t="shared" si="12"/>
        <v>#N/A</v>
      </c>
      <c r="J100" t="e">
        <f t="shared" ca="1" si="19"/>
        <v>#N/A</v>
      </c>
      <c r="K100" t="e">
        <f t="shared" ca="1" si="20"/>
        <v>#N/A</v>
      </c>
      <c r="L100" t="e">
        <f t="shared" si="21"/>
        <v>#N/A</v>
      </c>
      <c r="M100" t="e">
        <f t="shared" si="22"/>
        <v>#N/A</v>
      </c>
    </row>
    <row r="101" spans="1:13" x14ac:dyDescent="0.2">
      <c r="A101">
        <f t="shared" si="23"/>
        <v>-6.7188540363463972E-2</v>
      </c>
      <c r="B101" s="1">
        <f t="shared" si="14"/>
        <v>20.867057749286758</v>
      </c>
      <c r="C101" s="1">
        <f t="shared" si="14"/>
        <v>2.5410058118348186E-5</v>
      </c>
      <c r="D101">
        <f t="shared" si="15"/>
        <v>20.867083159344876</v>
      </c>
      <c r="F101" t="e">
        <f t="shared" si="16"/>
        <v>#N/A</v>
      </c>
      <c r="G101" t="e">
        <f t="shared" ca="1" si="17"/>
        <v>#N/A</v>
      </c>
      <c r="H101" t="e">
        <f t="shared" ca="1" si="18"/>
        <v>#N/A</v>
      </c>
      <c r="I101" t="e">
        <f t="shared" si="12"/>
        <v>#N/A</v>
      </c>
      <c r="J101" t="e">
        <f t="shared" ca="1" si="19"/>
        <v>#N/A</v>
      </c>
      <c r="K101" t="e">
        <f t="shared" ca="1" si="20"/>
        <v>#N/A</v>
      </c>
      <c r="L101" t="e">
        <f t="shared" si="21"/>
        <v>#N/A</v>
      </c>
      <c r="M101" t="e">
        <f t="shared" si="22"/>
        <v>#N/A</v>
      </c>
    </row>
    <row r="102" spans="1:13" x14ac:dyDescent="0.2">
      <c r="A102">
        <f t="shared" si="23"/>
        <v>-6.6910182785403491E-2</v>
      </c>
      <c r="B102" s="1">
        <f t="shared" ref="B102:C121" si="24">B$7*EXP(-POWER($A102-B$2,2)/2/B$4/B$4*1000000)</f>
        <v>21.312480862178422</v>
      </c>
      <c r="C102" s="1">
        <f t="shared" si="24"/>
        <v>2.6782992312812624E-5</v>
      </c>
      <c r="D102">
        <f t="shared" si="15"/>
        <v>21.312507645170733</v>
      </c>
      <c r="F102" t="e">
        <f t="shared" si="16"/>
        <v>#N/A</v>
      </c>
      <c r="G102" t="e">
        <f t="shared" ca="1" si="17"/>
        <v>#N/A</v>
      </c>
      <c r="H102" t="e">
        <f t="shared" ca="1" si="18"/>
        <v>#N/A</v>
      </c>
      <c r="I102" t="e">
        <f t="shared" si="12"/>
        <v>#N/A</v>
      </c>
      <c r="J102" t="e">
        <f t="shared" ca="1" si="19"/>
        <v>#N/A</v>
      </c>
      <c r="K102" t="e">
        <f t="shared" ca="1" si="20"/>
        <v>#N/A</v>
      </c>
      <c r="L102" t="e">
        <f t="shared" si="21"/>
        <v>#N/A</v>
      </c>
      <c r="M102" t="e">
        <f t="shared" si="22"/>
        <v>#N/A</v>
      </c>
    </row>
    <row r="103" spans="1:13" x14ac:dyDescent="0.2">
      <c r="A103">
        <f t="shared" si="23"/>
        <v>-6.663182520734301E-2</v>
      </c>
      <c r="B103" s="1">
        <f t="shared" si="24"/>
        <v>21.765503275401759</v>
      </c>
      <c r="C103" s="1">
        <f t="shared" si="24"/>
        <v>2.8227632446050652E-5</v>
      </c>
      <c r="D103">
        <f t="shared" si="15"/>
        <v>21.765531503034204</v>
      </c>
      <c r="F103" t="e">
        <f t="shared" si="16"/>
        <v>#N/A</v>
      </c>
      <c r="G103" t="e">
        <f t="shared" ca="1" si="17"/>
        <v>#N/A</v>
      </c>
      <c r="H103" t="e">
        <f t="shared" ca="1" si="18"/>
        <v>#N/A</v>
      </c>
      <c r="I103" t="e">
        <f t="shared" si="12"/>
        <v>#N/A</v>
      </c>
      <c r="J103" t="e">
        <f t="shared" ca="1" si="19"/>
        <v>#N/A</v>
      </c>
      <c r="K103" t="e">
        <f t="shared" ca="1" si="20"/>
        <v>#N/A</v>
      </c>
      <c r="L103" t="e">
        <f t="shared" si="21"/>
        <v>#N/A</v>
      </c>
      <c r="M103" t="e">
        <f t="shared" si="22"/>
        <v>#N/A</v>
      </c>
    </row>
    <row r="104" spans="1:13" x14ac:dyDescent="0.2">
      <c r="A104">
        <f t="shared" si="23"/>
        <v>-6.6353467629282528E-2</v>
      </c>
      <c r="B104" s="1">
        <f t="shared" si="24"/>
        <v>22.226206233808984</v>
      </c>
      <c r="C104" s="1">
        <f t="shared" si="24"/>
        <v>2.9747586076285286E-5</v>
      </c>
      <c r="D104">
        <f t="shared" si="15"/>
        <v>22.22623598139506</v>
      </c>
      <c r="F104" t="e">
        <f t="shared" si="16"/>
        <v>#N/A</v>
      </c>
      <c r="G104" t="e">
        <f t="shared" ca="1" si="17"/>
        <v>#N/A</v>
      </c>
      <c r="H104" t="e">
        <f t="shared" ca="1" si="18"/>
        <v>#N/A</v>
      </c>
      <c r="I104" t="e">
        <f t="shared" si="12"/>
        <v>#N/A</v>
      </c>
      <c r="J104" t="e">
        <f t="shared" ca="1" si="19"/>
        <v>#N/A</v>
      </c>
      <c r="K104" t="e">
        <f t="shared" ca="1" si="20"/>
        <v>#N/A</v>
      </c>
      <c r="L104" t="e">
        <f t="shared" si="21"/>
        <v>#N/A</v>
      </c>
      <c r="M104" t="e">
        <f t="shared" si="22"/>
        <v>#N/A</v>
      </c>
    </row>
    <row r="105" spans="1:13" x14ac:dyDescent="0.2">
      <c r="A105">
        <f t="shared" si="23"/>
        <v>-6.6075110051222047E-2</v>
      </c>
      <c r="B105" s="1">
        <f t="shared" si="24"/>
        <v>22.694670663878995</v>
      </c>
      <c r="C105" s="1">
        <f t="shared" si="24"/>
        <v>3.1346634837995237E-5</v>
      </c>
      <c r="D105">
        <f t="shared" si="15"/>
        <v>22.694702010513833</v>
      </c>
      <c r="F105" t="e">
        <f t="shared" si="16"/>
        <v>#N/A</v>
      </c>
      <c r="G105" t="e">
        <f t="shared" ca="1" si="17"/>
        <v>#N/A</v>
      </c>
      <c r="H105" t="e">
        <f t="shared" ca="1" si="18"/>
        <v>#N/A</v>
      </c>
      <c r="I105" t="e">
        <f t="shared" ref="I105:I110" si="25">IF( F105="", "", H105+G105)</f>
        <v>#N/A</v>
      </c>
      <c r="J105" t="e">
        <f t="shared" ca="1" si="19"/>
        <v>#N/A</v>
      </c>
      <c r="K105" t="e">
        <f t="shared" ca="1" si="20"/>
        <v>#N/A</v>
      </c>
      <c r="L105" t="e">
        <f t="shared" si="21"/>
        <v>#N/A</v>
      </c>
      <c r="M105" t="e">
        <f t="shared" si="22"/>
        <v>#N/A</v>
      </c>
    </row>
    <row r="106" spans="1:13" x14ac:dyDescent="0.2">
      <c r="A106">
        <f t="shared" si="23"/>
        <v>-6.5796752473161565E-2</v>
      </c>
      <c r="B106" s="1">
        <f t="shared" si="24"/>
        <v>23.170977138297125</v>
      </c>
      <c r="C106" s="1">
        <f t="shared" si="24"/>
        <v>3.3028742453317125E-5</v>
      </c>
      <c r="D106">
        <f t="shared" si="15"/>
        <v>23.171010167039579</v>
      </c>
      <c r="F106" t="e">
        <f t="shared" si="16"/>
        <v>#N/A</v>
      </c>
      <c r="G106" t="e">
        <f t="shared" ca="1" si="17"/>
        <v>#N/A</v>
      </c>
      <c r="H106" t="e">
        <f t="shared" ca="1" si="18"/>
        <v>#N/A</v>
      </c>
      <c r="I106" t="e">
        <f t="shared" si="25"/>
        <v>#N/A</v>
      </c>
      <c r="J106" t="e">
        <f t="shared" ca="1" si="19"/>
        <v>#N/A</v>
      </c>
      <c r="K106" t="e">
        <f t="shared" ca="1" si="20"/>
        <v>#N/A</v>
      </c>
      <c r="L106" t="e">
        <f t="shared" si="21"/>
        <v>#N/A</v>
      </c>
      <c r="M106" t="e">
        <f t="shared" si="22"/>
        <v>#N/A</v>
      </c>
    </row>
    <row r="107" spans="1:13" x14ac:dyDescent="0.2">
      <c r="A107">
        <f t="shared" si="23"/>
        <v>-6.5518394895101084E-2</v>
      </c>
      <c r="B107" s="1">
        <f t="shared" si="24"/>
        <v>23.655205839943374</v>
      </c>
      <c r="C107" s="1">
        <f t="shared" si="24"/>
        <v>3.4798063092493714E-5</v>
      </c>
      <c r="D107">
        <f t="shared" si="15"/>
        <v>23.655240638006468</v>
      </c>
      <c r="F107" t="e">
        <f t="shared" si="16"/>
        <v>#N/A</v>
      </c>
      <c r="G107" t="e">
        <f t="shared" ca="1" si="17"/>
        <v>#N/A</v>
      </c>
      <c r="H107" t="e">
        <f t="shared" ca="1" si="18"/>
        <v>#N/A</v>
      </c>
      <c r="I107" t="e">
        <f t="shared" si="25"/>
        <v>#N/A</v>
      </c>
      <c r="J107" t="e">
        <f t="shared" ca="1" si="19"/>
        <v>#N/A</v>
      </c>
      <c r="K107" t="e">
        <f t="shared" ca="1" si="20"/>
        <v>#N/A</v>
      </c>
      <c r="L107" t="e">
        <f t="shared" si="21"/>
        <v>#N/A</v>
      </c>
      <c r="M107" t="e">
        <f t="shared" si="22"/>
        <v>#N/A</v>
      </c>
    </row>
    <row r="108" spans="1:13" x14ac:dyDescent="0.2">
      <c r="A108">
        <f t="shared" si="23"/>
        <v>-6.5240037317040603E-2</v>
      </c>
      <c r="B108" s="1">
        <f t="shared" si="24"/>
        <v>24.147436525296001</v>
      </c>
      <c r="C108" s="1">
        <f t="shared" si="24"/>
        <v>3.665895009761211E-5</v>
      </c>
      <c r="D108">
        <f t="shared" si="15"/>
        <v>24.147473184246099</v>
      </c>
      <c r="F108" t="e">
        <f t="shared" si="16"/>
        <v>#N/A</v>
      </c>
      <c r="G108" t="e">
        <f t="shared" ca="1" si="17"/>
        <v>#N/A</v>
      </c>
      <c r="H108" t="e">
        <f t="shared" ca="1" si="18"/>
        <v>#N/A</v>
      </c>
      <c r="I108" t="e">
        <f t="shared" si="25"/>
        <v>#N/A</v>
      </c>
      <c r="J108" t="e">
        <f t="shared" ca="1" si="19"/>
        <v>#N/A</v>
      </c>
      <c r="K108" t="e">
        <f t="shared" ca="1" si="20"/>
        <v>#N/A</v>
      </c>
      <c r="L108" t="e">
        <f t="shared" si="21"/>
        <v>#N/A</v>
      </c>
      <c r="M108" t="e">
        <f t="shared" si="22"/>
        <v>#N/A</v>
      </c>
    </row>
    <row r="109" spans="1:13" x14ac:dyDescent="0.2">
      <c r="A109">
        <f t="shared" si="23"/>
        <v>-6.4961679738980121E-2</v>
      </c>
      <c r="B109" s="1">
        <f t="shared" si="24"/>
        <v>24.647748487257616</v>
      </c>
      <c r="C109" s="1">
        <f t="shared" si="24"/>
        <v>3.8615965084414696E-5</v>
      </c>
      <c r="D109">
        <f t="shared" si="15"/>
        <v>24.647787103222701</v>
      </c>
      <c r="F109" t="e">
        <f t="shared" si="16"/>
        <v>#N/A</v>
      </c>
      <c r="G109" t="e">
        <f t="shared" ca="1" si="17"/>
        <v>#N/A</v>
      </c>
      <c r="H109" t="e">
        <f t="shared" ca="1" si="18"/>
        <v>#N/A</v>
      </c>
      <c r="I109" t="e">
        <f t="shared" si="25"/>
        <v>#N/A</v>
      </c>
      <c r="J109" t="e">
        <f t="shared" ca="1" si="19"/>
        <v>#N/A</v>
      </c>
      <c r="K109" t="e">
        <f t="shared" ca="1" si="20"/>
        <v>#N/A</v>
      </c>
      <c r="L109" t="e">
        <f t="shared" si="21"/>
        <v>#N/A</v>
      </c>
      <c r="M109" t="e">
        <f t="shared" si="22"/>
        <v>#N/A</v>
      </c>
    </row>
    <row r="110" spans="1:13" x14ac:dyDescent="0.2">
      <c r="A110">
        <f t="shared" si="23"/>
        <v>-6.468332216091964E-2</v>
      </c>
      <c r="B110" s="1">
        <f t="shared" si="24"/>
        <v>25.156220517411473</v>
      </c>
      <c r="C110" s="1">
        <f t="shared" si="24"/>
        <v>4.0673887437520349E-5</v>
      </c>
      <c r="D110">
        <f t="shared" si="15"/>
        <v>25.15626119129891</v>
      </c>
      <c r="F110" t="e">
        <f t="shared" si="16"/>
        <v>#N/A</v>
      </c>
      <c r="G110" t="e">
        <f t="shared" ca="1" si="17"/>
        <v>#N/A</v>
      </c>
      <c r="H110" t="e">
        <f t="shared" ca="1" si="18"/>
        <v>#N/A</v>
      </c>
      <c r="I110" t="e">
        <f t="shared" si="25"/>
        <v>#N/A</v>
      </c>
      <c r="J110" t="e">
        <f t="shared" ca="1" si="19"/>
        <v>#N/A</v>
      </c>
      <c r="K110" t="e">
        <f t="shared" ca="1" si="20"/>
        <v>#N/A</v>
      </c>
      <c r="L110" t="e">
        <f t="shared" si="21"/>
        <v>#N/A</v>
      </c>
      <c r="M110" t="e">
        <f t="shared" si="22"/>
        <v>#N/A</v>
      </c>
    </row>
    <row r="111" spans="1:13" x14ac:dyDescent="0.2">
      <c r="A111">
        <f t="shared" si="23"/>
        <v>-6.4404964582859159E-2</v>
      </c>
      <c r="B111" s="1">
        <f t="shared" si="24"/>
        <v>25.672930867715909</v>
      </c>
      <c r="C111" s="1">
        <f t="shared" si="24"/>
        <v>4.2837724214965799E-5</v>
      </c>
      <c r="D111">
        <f t="shared" si="15"/>
        <v>25.672973705440125</v>
      </c>
      <c r="F111" t="e">
        <f t="shared" si="16"/>
        <v>#N/A</v>
      </c>
      <c r="G111" t="e">
        <f t="shared" ca="1" si="17"/>
        <v>#N/A</v>
      </c>
      <c r="H111" t="e">
        <f t="shared" ca="1" si="18"/>
        <v>#N/A</v>
      </c>
      <c r="I111" t="e">
        <f t="shared" si="12"/>
        <v>#N/A</v>
      </c>
      <c r="J111" t="e">
        <f t="shared" ca="1" si="19"/>
        <v>#N/A</v>
      </c>
      <c r="K111" t="e">
        <f t="shared" ca="1" si="20"/>
        <v>#N/A</v>
      </c>
      <c r="L111" t="e">
        <f t="shared" si="21"/>
        <v>#N/A</v>
      </c>
      <c r="M111" t="e">
        <f t="shared" si="22"/>
        <v>#N/A</v>
      </c>
    </row>
    <row r="112" spans="1:13" x14ac:dyDescent="0.2">
      <c r="A112">
        <f t="shared" si="23"/>
        <v>-6.4126607004798677E-2</v>
      </c>
      <c r="B112" s="1">
        <f t="shared" si="24"/>
        <v>26.197957211646276</v>
      </c>
      <c r="C112" s="1">
        <f t="shared" si="24"/>
        <v>4.5112720478569767E-5</v>
      </c>
      <c r="D112">
        <f t="shared" si="15"/>
        <v>26.198002324366755</v>
      </c>
      <c r="F112" t="e">
        <f t="shared" si="16"/>
        <v>#N/A</v>
      </c>
      <c r="G112" t="e">
        <f t="shared" ca="1" si="17"/>
        <v>#N/A</v>
      </c>
      <c r="H112" t="e">
        <f t="shared" ca="1" si="18"/>
        <v>#N/A</v>
      </c>
      <c r="I112" t="e">
        <f t="shared" si="12"/>
        <v>#N/A</v>
      </c>
      <c r="J112" t="e">
        <f t="shared" ca="1" si="19"/>
        <v>#N/A</v>
      </c>
      <c r="K112" t="e">
        <f t="shared" ca="1" si="20"/>
        <v>#N/A</v>
      </c>
      <c r="L112" t="e">
        <f t="shared" si="21"/>
        <v>#N/A</v>
      </c>
      <c r="M112" t="e">
        <f t="shared" si="22"/>
        <v>#N/A</v>
      </c>
    </row>
    <row r="113" spans="1:13" x14ac:dyDescent="0.2">
      <c r="A113">
        <f t="shared" si="23"/>
        <v>-6.3848249426738196E-2</v>
      </c>
      <c r="B113" s="1">
        <f t="shared" si="24"/>
        <v>26.731376604792707</v>
      </c>
      <c r="C113" s="1">
        <f t="shared" si="24"/>
        <v>4.75043700672322E-5</v>
      </c>
      <c r="D113">
        <f t="shared" si="15"/>
        <v>26.731424109162774</v>
      </c>
      <c r="F113" t="e">
        <f t="shared" si="16"/>
        <v>#N/A</v>
      </c>
      <c r="G113" t="e">
        <f t="shared" ca="1" si="17"/>
        <v>#N/A</v>
      </c>
      <c r="H113" t="e">
        <f t="shared" ca="1" si="18"/>
        <v>#N/A</v>
      </c>
      <c r="I113" t="e">
        <f t="shared" si="12"/>
        <v>#N/A</v>
      </c>
      <c r="J113" t="e">
        <f t="shared" ca="1" si="19"/>
        <v>#N/A</v>
      </c>
      <c r="K113" t="e">
        <f t="shared" ca="1" si="20"/>
        <v>#N/A</v>
      </c>
      <c r="L113" t="e">
        <f t="shared" si="21"/>
        <v>#N/A</v>
      </c>
      <c r="M113" t="e">
        <f t="shared" si="22"/>
        <v>#N/A</v>
      </c>
    </row>
    <row r="114" spans="1:13" x14ac:dyDescent="0.2">
      <c r="A114">
        <f t="shared" si="23"/>
        <v>-6.3569891848677715E-2</v>
      </c>
      <c r="B114" s="1">
        <f t="shared" si="24"/>
        <v>27.273265444924633</v>
      </c>
      <c r="C114" s="1">
        <f t="shared" si="24"/>
        <v>5.0018426830915523E-5</v>
      </c>
      <c r="D114">
        <f t="shared" si="15"/>
        <v>27.273315463351462</v>
      </c>
      <c r="F114" t="e">
        <f t="shared" si="16"/>
        <v>#N/A</v>
      </c>
      <c r="G114" t="e">
        <f t="shared" ca="1" si="17"/>
        <v>#N/A</v>
      </c>
      <c r="H114" t="e">
        <f t="shared" ca="1" si="18"/>
        <v>#N/A</v>
      </c>
      <c r="I114" t="e">
        <f t="shared" si="12"/>
        <v>#N/A</v>
      </c>
      <c r="J114" t="e">
        <f t="shared" ca="1" si="19"/>
        <v>#N/A</v>
      </c>
      <c r="K114" t="e">
        <f t="shared" ca="1" si="20"/>
        <v>#N/A</v>
      </c>
      <c r="L114" t="e">
        <f t="shared" si="21"/>
        <v>#N/A</v>
      </c>
      <c r="M114" t="e">
        <f t="shared" si="22"/>
        <v>#N/A</v>
      </c>
    </row>
    <row r="115" spans="1:13" x14ac:dyDescent="0.2">
      <c r="A115">
        <f t="shared" si="23"/>
        <v>-6.3291534270617233E-2</v>
      </c>
      <c r="B115" s="1">
        <f t="shared" si="24"/>
        <v>27.823699431530954</v>
      </c>
      <c r="C115" s="1">
        <f t="shared" si="24"/>
        <v>5.2660916343707647E-5</v>
      </c>
      <c r="D115">
        <f t="shared" si="15"/>
        <v>27.823752092447297</v>
      </c>
      <c r="F115" t="e">
        <f t="shared" si="16"/>
        <v>#N/A</v>
      </c>
      <c r="G115" t="e">
        <f t="shared" ca="1" si="17"/>
        <v>#N/A</v>
      </c>
      <c r="H115" t="e">
        <f t="shared" ca="1" si="18"/>
        <v>#N/A</v>
      </c>
      <c r="I115" t="e">
        <f t="shared" si="12"/>
        <v>#N/A</v>
      </c>
      <c r="J115" t="e">
        <f t="shared" ca="1" si="19"/>
        <v>#N/A</v>
      </c>
      <c r="K115" t="e">
        <f t="shared" ca="1" si="20"/>
        <v>#N/A</v>
      </c>
      <c r="L115" t="e">
        <f t="shared" si="21"/>
        <v>#N/A</v>
      </c>
      <c r="M115" t="e">
        <f t="shared" si="22"/>
        <v>#N/A</v>
      </c>
    </row>
    <row r="116" spans="1:13" x14ac:dyDescent="0.2">
      <c r="A116">
        <f t="shared" si="23"/>
        <v>-6.3013176692556752E-2</v>
      </c>
      <c r="B116" s="1">
        <f t="shared" si="24"/>
        <v>28.38275352484823</v>
      </c>
      <c r="C116" s="1">
        <f t="shared" si="24"/>
        <v>5.5438148115040896E-5</v>
      </c>
      <c r="D116">
        <f t="shared" si="15"/>
        <v>28.382808962996346</v>
      </c>
      <c r="F116" t="e">
        <f t="shared" si="16"/>
        <v>#N/A</v>
      </c>
      <c r="G116" t="e">
        <f t="shared" ca="1" si="17"/>
        <v>#N/A</v>
      </c>
      <c r="H116" t="e">
        <f t="shared" ca="1" si="18"/>
        <v>#N/A</v>
      </c>
      <c r="I116" t="e">
        <f t="shared" si="12"/>
        <v>#N/A</v>
      </c>
      <c r="J116" t="e">
        <f t="shared" ca="1" si="19"/>
        <v>#N/A</v>
      </c>
      <c r="K116" t="e">
        <f t="shared" ca="1" si="20"/>
        <v>#N/A</v>
      </c>
      <c r="L116" t="e">
        <f t="shared" si="21"/>
        <v>#N/A</v>
      </c>
      <c r="M116" t="e">
        <f t="shared" si="22"/>
        <v>#N/A</v>
      </c>
    </row>
    <row r="117" spans="1:13" x14ac:dyDescent="0.2">
      <c r="A117">
        <f t="shared" si="23"/>
        <v>-6.2734819114496271E-2</v>
      </c>
      <c r="B117" s="1">
        <f t="shared" si="24"/>
        <v>28.950501904386975</v>
      </c>
      <c r="C117" s="1">
        <f t="shared" si="24"/>
        <v>5.8356728318834639E-5</v>
      </c>
      <c r="D117">
        <f t="shared" si="15"/>
        <v>28.950560261115292</v>
      </c>
      <c r="F117" t="e">
        <f t="shared" si="16"/>
        <v>#N/A</v>
      </c>
      <c r="G117" t="e">
        <f t="shared" ca="1" si="17"/>
        <v>#N/A</v>
      </c>
      <c r="H117" t="e">
        <f t="shared" ca="1" si="18"/>
        <v>#N/A</v>
      </c>
      <c r="I117" t="e">
        <f t="shared" si="12"/>
        <v>#N/A</v>
      </c>
      <c r="J117" t="e">
        <f t="shared" ca="1" si="19"/>
        <v>#N/A</v>
      </c>
      <c r="K117" t="e">
        <f t="shared" ca="1" si="20"/>
        <v>#N/A</v>
      </c>
      <c r="L117" t="e">
        <f t="shared" si="21"/>
        <v>#N/A</v>
      </c>
      <c r="M117" t="e">
        <f t="shared" si="22"/>
        <v>#N/A</v>
      </c>
    </row>
    <row r="118" spans="1:13" x14ac:dyDescent="0.2">
      <c r="A118">
        <f t="shared" si="23"/>
        <v>-6.2456461536435789E-2</v>
      </c>
      <c r="B118" s="1">
        <f t="shared" si="24"/>
        <v>29.527017926968689</v>
      </c>
      <c r="C118" s="1">
        <f t="shared" si="24"/>
        <v>6.1423573061051965E-5</v>
      </c>
      <c r="D118">
        <f t="shared" si="15"/>
        <v>29.527079350541751</v>
      </c>
      <c r="F118" t="e">
        <f t="shared" si="16"/>
        <v>#N/A</v>
      </c>
      <c r="G118" t="e">
        <f t="shared" ca="1" si="17"/>
        <v>#N/A</v>
      </c>
      <c r="H118" t="e">
        <f t="shared" ca="1" si="18"/>
        <v>#N/A</v>
      </c>
      <c r="I118" t="e">
        <f t="shared" ref="I118:I181" si="26">IF( F118="", "", H118+G118)</f>
        <v>#N/A</v>
      </c>
      <c r="J118" t="e">
        <f t="shared" ca="1" si="19"/>
        <v>#N/A</v>
      </c>
      <c r="K118" t="e">
        <f t="shared" ca="1" si="20"/>
        <v>#N/A</v>
      </c>
      <c r="L118" t="e">
        <f t="shared" si="21"/>
        <v>#N/A</v>
      </c>
      <c r="M118" t="e">
        <f t="shared" si="22"/>
        <v>#N/A</v>
      </c>
    </row>
    <row r="119" spans="1:13" x14ac:dyDescent="0.2">
      <c r="A119">
        <f t="shared" si="23"/>
        <v>-6.2178103958375308E-2</v>
      </c>
      <c r="B119" s="1">
        <f t="shared" si="24"/>
        <v>30.112374084285999</v>
      </c>
      <c r="C119" s="1">
        <f t="shared" si="24"/>
        <v>6.4645922206904186E-5</v>
      </c>
      <c r="D119">
        <f t="shared" si="15"/>
        <v>30.112438730208208</v>
      </c>
      <c r="F119" t="e">
        <f t="shared" si="16"/>
        <v>#N/A</v>
      </c>
      <c r="G119" t="e">
        <f t="shared" ca="1" si="17"/>
        <v>#N/A</v>
      </c>
      <c r="H119" t="e">
        <f t="shared" ca="1" si="18"/>
        <v>#N/A</v>
      </c>
      <c r="I119" t="e">
        <f t="shared" si="26"/>
        <v>#N/A</v>
      </c>
      <c r="J119" t="e">
        <f t="shared" ca="1" si="19"/>
        <v>#N/A</v>
      </c>
      <c r="K119" t="e">
        <f t="shared" ca="1" si="20"/>
        <v>#N/A</v>
      </c>
      <c r="L119" t="e">
        <f t="shared" si="21"/>
        <v>#N/A</v>
      </c>
      <c r="M119" t="e">
        <f t="shared" si="22"/>
        <v>#N/A</v>
      </c>
    </row>
    <row r="120" spans="1:13" x14ac:dyDescent="0.2">
      <c r="A120">
        <f t="shared" si="23"/>
        <v>-6.1899746380314827E-2</v>
      </c>
      <c r="B120" s="1">
        <f t="shared" si="24"/>
        <v>30.706641959998656</v>
      </c>
      <c r="C120" s="1">
        <f t="shared" si="24"/>
        <v>6.8031353789698709E-5</v>
      </c>
      <c r="D120">
        <f t="shared" si="15"/>
        <v>30.706709991352447</v>
      </c>
      <c r="F120" t="e">
        <f t="shared" si="16"/>
        <v>#N/A</v>
      </c>
      <c r="G120" t="e">
        <f t="shared" ca="1" si="17"/>
        <v>#N/A</v>
      </c>
      <c r="H120" t="e">
        <f t="shared" ca="1" si="18"/>
        <v>#N/A</v>
      </c>
      <c r="I120" t="e">
        <f t="shared" si="26"/>
        <v>#N/A</v>
      </c>
      <c r="J120" t="e">
        <f t="shared" ca="1" si="19"/>
        <v>#N/A</v>
      </c>
      <c r="K120" t="e">
        <f t="shared" ca="1" si="20"/>
        <v>#N/A</v>
      </c>
      <c r="L120" t="e">
        <f t="shared" si="21"/>
        <v>#N/A</v>
      </c>
      <c r="M120" t="e">
        <f t="shared" si="22"/>
        <v>#N/A</v>
      </c>
    </row>
    <row r="121" spans="1:13" x14ac:dyDescent="0.2">
      <c r="A121">
        <f t="shared" si="23"/>
        <v>-6.1621388802254345E-2</v>
      </c>
      <c r="B121" s="1">
        <f t="shared" si="24"/>
        <v>31.309892186379262</v>
      </c>
      <c r="C121" s="1">
        <f t="shared" si="24"/>
        <v>7.1587799024118101E-5</v>
      </c>
      <c r="D121">
        <f t="shared" si="15"/>
        <v>31.309963774178286</v>
      </c>
      <c r="F121" t="e">
        <f t="shared" si="16"/>
        <v>#N/A</v>
      </c>
      <c r="G121" t="e">
        <f t="shared" ca="1" si="17"/>
        <v>#N/A</v>
      </c>
      <c r="H121" t="e">
        <f t="shared" ca="1" si="18"/>
        <v>#N/A</v>
      </c>
      <c r="I121" t="e">
        <f t="shared" si="26"/>
        <v>#N/A</v>
      </c>
      <c r="J121" t="e">
        <f t="shared" ca="1" si="19"/>
        <v>#N/A</v>
      </c>
      <c r="K121" t="e">
        <f t="shared" ca="1" si="20"/>
        <v>#N/A</v>
      </c>
      <c r="L121" t="e">
        <f t="shared" si="21"/>
        <v>#N/A</v>
      </c>
      <c r="M121" t="e">
        <f t="shared" si="22"/>
        <v>#N/A</v>
      </c>
    </row>
    <row r="122" spans="1:13" x14ac:dyDescent="0.2">
      <c r="A122">
        <f t="shared" si="23"/>
        <v>-6.1343031224193864E-2</v>
      </c>
      <c r="B122" s="1">
        <f t="shared" ref="B122:C141" si="27">B$7*EXP(-POWER($A122-B$2,2)/2/B$4/B$4*1000000)</f>
        <v>31.92219440052255</v>
      </c>
      <c r="C122" s="1">
        <f t="shared" si="27"/>
        <v>7.5323557947536829E-5</v>
      </c>
      <c r="D122">
        <f t="shared" si="15"/>
        <v>31.922269724080497</v>
      </c>
      <c r="F122" t="e">
        <f t="shared" si="16"/>
        <v>#N/A</v>
      </c>
      <c r="G122" t="e">
        <f t="shared" ca="1" si="17"/>
        <v>#N/A</v>
      </c>
      <c r="H122" t="e">
        <f t="shared" ca="1" si="18"/>
        <v>#N/A</v>
      </c>
      <c r="I122" t="e">
        <f t="shared" si="26"/>
        <v>#N/A</v>
      </c>
      <c r="J122" t="e">
        <f t="shared" ca="1" si="19"/>
        <v>#N/A</v>
      </c>
      <c r="K122" t="e">
        <f t="shared" ca="1" si="20"/>
        <v>#N/A</v>
      </c>
      <c r="L122" t="e">
        <f t="shared" si="21"/>
        <v>#N/A</v>
      </c>
      <c r="M122" t="e">
        <f t="shared" si="22"/>
        <v>#N/A</v>
      </c>
    </row>
    <row r="123" spans="1:13" x14ac:dyDescent="0.2">
      <c r="A123">
        <f t="shared" si="23"/>
        <v>-6.1064673646133383E-2</v>
      </c>
      <c r="B123" s="1">
        <f t="shared" si="27"/>
        <v>32.543617200133106</v>
      </c>
      <c r="C123" s="1">
        <f t="shared" si="27"/>
        <v>7.9247315713821645E-5</v>
      </c>
      <c r="D123">
        <f t="shared" si="15"/>
        <v>32.543696447448816</v>
      </c>
      <c r="F123" t="e">
        <f t="shared" si="16"/>
        <v>#N/A</v>
      </c>
      <c r="G123" t="e">
        <f t="shared" ca="1" si="17"/>
        <v>#N/A</v>
      </c>
      <c r="H123" t="e">
        <f t="shared" ca="1" si="18"/>
        <v>#N/A</v>
      </c>
      <c r="I123" t="e">
        <f t="shared" si="26"/>
        <v>#N/A</v>
      </c>
      <c r="J123" t="e">
        <f t="shared" ca="1" si="19"/>
        <v>#N/A</v>
      </c>
      <c r="K123" t="e">
        <f t="shared" ca="1" si="20"/>
        <v>#N/A</v>
      </c>
      <c r="L123" t="e">
        <f t="shared" si="21"/>
        <v>#N/A</v>
      </c>
      <c r="M123" t="e">
        <f t="shared" si="22"/>
        <v>#N/A</v>
      </c>
    </row>
    <row r="124" spans="1:13" x14ac:dyDescent="0.2">
      <c r="A124">
        <f t="shared" si="23"/>
        <v>-6.0786316068072901E-2</v>
      </c>
      <c r="B124" s="1">
        <f t="shared" si="27"/>
        <v>33.174228098906596</v>
      </c>
      <c r="C124" s="1">
        <f t="shared" si="27"/>
        <v>8.3368159564930095E-5</v>
      </c>
      <c r="D124">
        <f t="shared" si="15"/>
        <v>33.174311467066161</v>
      </c>
      <c r="F124" t="e">
        <f t="shared" si="16"/>
        <v>#N/A</v>
      </c>
      <c r="G124" t="e">
        <f t="shared" ca="1" si="17"/>
        <v>#N/A</v>
      </c>
      <c r="H124" t="e">
        <f t="shared" ca="1" si="18"/>
        <v>#N/A</v>
      </c>
      <c r="I124" t="e">
        <f t="shared" si="26"/>
        <v>#N/A</v>
      </c>
      <c r="J124" t="e">
        <f t="shared" ca="1" si="19"/>
        <v>#N/A</v>
      </c>
      <c r="K124" t="e">
        <f t="shared" ca="1" si="20"/>
        <v>#N/A</v>
      </c>
      <c r="L124" t="e">
        <f t="shared" si="21"/>
        <v>#N/A</v>
      </c>
      <c r="M124" t="e">
        <f t="shared" si="22"/>
        <v>#N/A</v>
      </c>
    </row>
    <row r="125" spans="1:13" x14ac:dyDescent="0.2">
      <c r="A125">
        <f t="shared" si="23"/>
        <v>-6.050795849001242E-2</v>
      </c>
      <c r="B125" s="1">
        <f t="shared" si="27"/>
        <v>33.814093481520246</v>
      </c>
      <c r="C125" s="1">
        <f t="shared" si="27"/>
        <v>8.7695596506515386E-5</v>
      </c>
      <c r="D125">
        <f t="shared" si="15"/>
        <v>33.814181177116751</v>
      </c>
      <c r="F125" t="e">
        <f t="shared" si="16"/>
        <v>#N/A</v>
      </c>
      <c r="G125" t="e">
        <f t="shared" ca="1" si="17"/>
        <v>#N/A</v>
      </c>
      <c r="H125" t="e">
        <f t="shared" ca="1" si="18"/>
        <v>#N/A</v>
      </c>
      <c r="I125" t="e">
        <f t="shared" si="26"/>
        <v>#N/A</v>
      </c>
      <c r="J125" t="e">
        <f t="shared" ca="1" si="19"/>
        <v>#N/A</v>
      </c>
      <c r="K125" t="e">
        <f t="shared" ca="1" si="20"/>
        <v>#N/A</v>
      </c>
      <c r="L125" t="e">
        <f t="shared" si="21"/>
        <v>#N/A</v>
      </c>
      <c r="M125" t="e">
        <f t="shared" si="22"/>
        <v>#N/A</v>
      </c>
    </row>
    <row r="126" spans="1:13" x14ac:dyDescent="0.2">
      <c r="A126">
        <f t="shared" si="23"/>
        <v>-6.0229600911951939E-2</v>
      </c>
      <c r="B126" s="1">
        <f t="shared" si="27"/>
        <v>34.463278558249023</v>
      </c>
      <c r="C126" s="1">
        <f t="shared" si="27"/>
        <v>9.223957171466962E-5</v>
      </c>
      <c r="D126">
        <f t="shared" si="15"/>
        <v>34.463370797820737</v>
      </c>
      <c r="F126" t="e">
        <f t="shared" si="16"/>
        <v>#N/A</v>
      </c>
      <c r="G126" t="e">
        <f t="shared" ca="1" si="17"/>
        <v>#N/A</v>
      </c>
      <c r="H126" t="e">
        <f t="shared" ca="1" si="18"/>
        <v>#N/A</v>
      </c>
      <c r="I126" t="e">
        <f t="shared" si="26"/>
        <v>#N/A</v>
      </c>
      <c r="J126" t="e">
        <f t="shared" ca="1" si="19"/>
        <v>#N/A</v>
      </c>
      <c r="K126" t="e">
        <f t="shared" ca="1" si="20"/>
        <v>#N/A</v>
      </c>
      <c r="L126" t="e">
        <f t="shared" si="21"/>
        <v>#N/A</v>
      </c>
      <c r="M126" t="e">
        <f t="shared" si="22"/>
        <v>#N/A</v>
      </c>
    </row>
    <row r="127" spans="1:13" x14ac:dyDescent="0.2">
      <c r="A127">
        <f t="shared" si="23"/>
        <v>-5.9951243333891457E-2</v>
      </c>
      <c r="B127" s="1">
        <f t="shared" si="27"/>
        <v>35.121847319224074</v>
      </c>
      <c r="C127" s="1">
        <f t="shared" si="27"/>
        <v>9.7010487701896915E-5</v>
      </c>
      <c r="D127">
        <f t="shared" si="15"/>
        <v>35.121944329711773</v>
      </c>
      <c r="F127" t="e">
        <f t="shared" si="16"/>
        <v>#N/A</v>
      </c>
      <c r="G127" t="e">
        <f t="shared" ca="1" si="17"/>
        <v>#N/A</v>
      </c>
      <c r="H127" t="e">
        <f t="shared" ca="1" si="18"/>
        <v>#N/A</v>
      </c>
      <c r="I127" t="e">
        <f t="shared" si="26"/>
        <v>#N/A</v>
      </c>
      <c r="J127" t="e">
        <f t="shared" ca="1" si="19"/>
        <v>#N/A</v>
      </c>
      <c r="K127" t="e">
        <f t="shared" ca="1" si="20"/>
        <v>#N/A</v>
      </c>
      <c r="L127" t="e">
        <f t="shared" si="21"/>
        <v>#N/A</v>
      </c>
      <c r="M127" t="e">
        <f t="shared" si="22"/>
        <v>#N/A</v>
      </c>
    </row>
    <row r="128" spans="1:13" x14ac:dyDescent="0.2">
      <c r="A128">
        <f t="shared" si="23"/>
        <v>-5.9672885755830976E-2</v>
      </c>
      <c r="B128" s="1">
        <f t="shared" si="27"/>
        <v>35.789862488351332</v>
      </c>
      <c r="C128" s="1">
        <f t="shared" si="27"/>
        <v>1.0201922427137278E-4</v>
      </c>
      <c r="D128">
        <f t="shared" si="15"/>
        <v>35.789964507575604</v>
      </c>
      <c r="F128" t="e">
        <f t="shared" si="16"/>
        <v>#N/A</v>
      </c>
      <c r="G128" t="e">
        <f t="shared" ca="1" si="17"/>
        <v>#N/A</v>
      </c>
      <c r="H128" t="e">
        <f t="shared" ca="1" si="18"/>
        <v>#N/A</v>
      </c>
      <c r="I128" t="e">
        <f t="shared" si="26"/>
        <v>#N/A</v>
      </c>
      <c r="J128" t="e">
        <f t="shared" ca="1" si="19"/>
        <v>#N/A</v>
      </c>
      <c r="K128" t="e">
        <f t="shared" ca="1" si="20"/>
        <v>#N/A</v>
      </c>
      <c r="L128" t="e">
        <f t="shared" si="21"/>
        <v>#N/A</v>
      </c>
      <c r="M128" t="e">
        <f t="shared" si="22"/>
        <v>#N/A</v>
      </c>
    </row>
    <row r="129" spans="1:13" x14ac:dyDescent="0.2">
      <c r="A129">
        <f t="shared" si="23"/>
        <v>-5.9394528177770495E-2</v>
      </c>
      <c r="B129" s="1">
        <f t="shared" si="27"/>
        <v>36.467385476907403</v>
      </c>
      <c r="C129" s="1">
        <f t="shared" si="27"/>
        <v>1.0727715928957567E-4</v>
      </c>
      <c r="D129">
        <f t="shared" si="15"/>
        <v>36.46749275406669</v>
      </c>
      <c r="F129" t="e">
        <f t="shared" si="16"/>
        <v>#N/A</v>
      </c>
      <c r="G129" t="e">
        <f t="shared" ca="1" si="17"/>
        <v>#N/A</v>
      </c>
      <c r="H129" t="e">
        <f t="shared" ca="1" si="18"/>
        <v>#N/A</v>
      </c>
      <c r="I129" t="e">
        <f t="shared" si="26"/>
        <v>#N/A</v>
      </c>
      <c r="J129" t="e">
        <f t="shared" ca="1" si="19"/>
        <v>#N/A</v>
      </c>
      <c r="K129" t="e">
        <f t="shared" ca="1" si="20"/>
        <v>#N/A</v>
      </c>
      <c r="L129" t="e">
        <f t="shared" si="21"/>
        <v>#N/A</v>
      </c>
      <c r="M129" t="e">
        <f t="shared" si="22"/>
        <v>#N/A</v>
      </c>
    </row>
    <row r="130" spans="1:13" x14ac:dyDescent="0.2">
      <c r="A130">
        <f t="shared" si="23"/>
        <v>-5.9116170599710013E-2</v>
      </c>
      <c r="B130" s="1">
        <f t="shared" si="27"/>
        <v>37.154476336832339</v>
      </c>
      <c r="C130" s="1">
        <f t="shared" si="27"/>
        <v>1.1279619030839896E-4</v>
      </c>
      <c r="D130">
        <f t="shared" si="15"/>
        <v>37.154589133022647</v>
      </c>
      <c r="F130" t="e">
        <f t="shared" si="16"/>
        <v>#N/A</v>
      </c>
      <c r="G130" t="e">
        <f t="shared" ca="1" si="17"/>
        <v>#N/A</v>
      </c>
      <c r="H130" t="e">
        <f t="shared" ca="1" si="18"/>
        <v>#N/A</v>
      </c>
      <c r="I130" t="e">
        <f t="shared" si="26"/>
        <v>#N/A</v>
      </c>
      <c r="J130" t="e">
        <f t="shared" ca="1" si="19"/>
        <v>#N/A</v>
      </c>
      <c r="K130" t="e">
        <f t="shared" ca="1" si="20"/>
        <v>#N/A</v>
      </c>
      <c r="L130" t="e">
        <f t="shared" si="21"/>
        <v>#N/A</v>
      </c>
      <c r="M130" t="e">
        <f t="shared" si="22"/>
        <v>#N/A</v>
      </c>
    </row>
    <row r="131" spans="1:13" x14ac:dyDescent="0.2">
      <c r="A131">
        <f t="shared" si="23"/>
        <v>-5.8837813021649532E-2</v>
      </c>
      <c r="B131" s="1">
        <f t="shared" si="27"/>
        <v>37.851193713737118</v>
      </c>
      <c r="C131" s="1">
        <f t="shared" si="27"/>
        <v>1.1858875706894704E-4</v>
      </c>
      <c r="D131">
        <f t="shared" si="15"/>
        <v>37.851312302494186</v>
      </c>
      <c r="F131" t="e">
        <f t="shared" si="16"/>
        <v>#N/A</v>
      </c>
      <c r="G131" t="e">
        <f t="shared" ca="1" si="17"/>
        <v>#N/A</v>
      </c>
      <c r="H131" t="e">
        <f t="shared" ca="1" si="18"/>
        <v>#N/A</v>
      </c>
      <c r="I131" t="e">
        <f t="shared" si="26"/>
        <v>#N/A</v>
      </c>
      <c r="J131" t="e">
        <f t="shared" ca="1" si="19"/>
        <v>#N/A</v>
      </c>
      <c r="K131" t="e">
        <f t="shared" ca="1" si="20"/>
        <v>#N/A</v>
      </c>
      <c r="L131" t="e">
        <f t="shared" si="21"/>
        <v>#N/A</v>
      </c>
      <c r="M131" t="e">
        <f t="shared" si="22"/>
        <v>#N/A</v>
      </c>
    </row>
    <row r="132" spans="1:13" x14ac:dyDescent="0.2">
      <c r="A132">
        <f t="shared" si="23"/>
        <v>-5.8559455443589051E-2</v>
      </c>
      <c r="B132" s="1">
        <f t="shared" si="27"/>
        <v>38.557594799646516</v>
      </c>
      <c r="C132" s="1">
        <f t="shared" si="27"/>
        <v>1.24667864920307E-4</v>
      </c>
      <c r="D132">
        <f t="shared" si="15"/>
        <v>38.55771946751144</v>
      </c>
      <c r="F132" t="e">
        <f t="shared" si="16"/>
        <v>#N/A</v>
      </c>
      <c r="G132" t="e">
        <f t="shared" ca="1" si="17"/>
        <v>#N/A</v>
      </c>
      <c r="H132" t="e">
        <f t="shared" ca="1" si="18"/>
        <v>#N/A</v>
      </c>
      <c r="I132" t="e">
        <f t="shared" si="26"/>
        <v>#N/A</v>
      </c>
      <c r="J132" t="e">
        <f t="shared" ca="1" si="19"/>
        <v>#N/A</v>
      </c>
      <c r="K132" t="e">
        <f t="shared" ca="1" si="20"/>
        <v>#N/A</v>
      </c>
      <c r="L132" t="e">
        <f t="shared" si="21"/>
        <v>#N/A</v>
      </c>
      <c r="M132" t="e">
        <f t="shared" si="22"/>
        <v>#N/A</v>
      </c>
    </row>
    <row r="133" spans="1:13" x14ac:dyDescent="0.2">
      <c r="A133">
        <f t="shared" si="23"/>
        <v>-5.8281097865528569E-2</v>
      </c>
      <c r="B133" s="1">
        <f t="shared" si="27"/>
        <v>39.273735285496521</v>
      </c>
      <c r="C133" s="1">
        <f t="shared" si="27"/>
        <v>1.3104710918773006E-4</v>
      </c>
      <c r="D133">
        <f t="shared" si="15"/>
        <v>39.273866332605706</v>
      </c>
      <c r="F133" t="e">
        <f t="shared" si="16"/>
        <v>#N/A</v>
      </c>
      <c r="G133" t="e">
        <f t="shared" ca="1" si="17"/>
        <v>#N/A</v>
      </c>
      <c r="H133" t="e">
        <f t="shared" ca="1" si="18"/>
        <v>#N/A</v>
      </c>
      <c r="I133" t="e">
        <f t="shared" si="26"/>
        <v>#N/A</v>
      </c>
      <c r="J133" t="e">
        <f t="shared" ca="1" si="19"/>
        <v>#N/A</v>
      </c>
      <c r="K133" t="e">
        <f t="shared" ca="1" si="20"/>
        <v>#N/A</v>
      </c>
      <c r="L133" t="e">
        <f t="shared" si="21"/>
        <v>#N/A</v>
      </c>
      <c r="M133" t="e">
        <f t="shared" si="22"/>
        <v>#N/A</v>
      </c>
    </row>
    <row r="134" spans="1:13" x14ac:dyDescent="0.2">
      <c r="A134">
        <f t="shared" si="23"/>
        <v>-5.8002740287468088E-2</v>
      </c>
      <c r="B134" s="1">
        <f t="shared" si="27"/>
        <v>39.99966931340758</v>
      </c>
      <c r="C134" s="1">
        <f t="shared" si="27"/>
        <v>1.3774070052583609E-4</v>
      </c>
      <c r="D134">
        <f t="shared" si="15"/>
        <v>39.999807054108103</v>
      </c>
      <c r="F134" t="e">
        <f t="shared" si="16"/>
        <v>#N/A</v>
      </c>
      <c r="G134" t="e">
        <f t="shared" ca="1" si="17"/>
        <v>#N/A</v>
      </c>
      <c r="H134" t="e">
        <f t="shared" ca="1" si="18"/>
        <v>#N/A</v>
      </c>
      <c r="I134" t="e">
        <f t="shared" si="26"/>
        <v>#N/A</v>
      </c>
      <c r="J134" t="e">
        <f t="shared" ca="1" si="19"/>
        <v>#N/A</v>
      </c>
      <c r="K134" t="e">
        <f t="shared" ca="1" si="20"/>
        <v>#N/A</v>
      </c>
      <c r="L134" t="e">
        <f t="shared" si="21"/>
        <v>#N/A</v>
      </c>
      <c r="M134" t="e">
        <f t="shared" si="22"/>
        <v>#N/A</v>
      </c>
    </row>
    <row r="135" spans="1:13" x14ac:dyDescent="0.2">
      <c r="A135">
        <f t="shared" si="23"/>
        <v>-5.7724382709407607E-2</v>
      </c>
      <c r="B135" s="1">
        <f t="shared" si="27"/>
        <v>40.735449428754528</v>
      </c>
      <c r="C135" s="1">
        <f t="shared" si="27"/>
        <v>1.4476349129365193E-4</v>
      </c>
      <c r="D135">
        <f t="shared" si="15"/>
        <v>40.73559419224582</v>
      </c>
      <c r="F135" t="e">
        <f t="shared" si="16"/>
        <v>#N/A</v>
      </c>
      <c r="G135" t="e">
        <f t="shared" ca="1" si="17"/>
        <v>#N/A</v>
      </c>
      <c r="H135" t="e">
        <f t="shared" ca="1" si="18"/>
        <v>#N/A</v>
      </c>
      <c r="I135" t="e">
        <f t="shared" si="26"/>
        <v>#N/A</v>
      </c>
      <c r="J135" t="e">
        <f t="shared" ca="1" si="19"/>
        <v>#N/A</v>
      </c>
      <c r="K135" t="e">
        <f t="shared" ca="1" si="20"/>
        <v>#N/A</v>
      </c>
      <c r="L135" t="e">
        <f t="shared" si="21"/>
        <v>#N/A</v>
      </c>
      <c r="M135" t="e">
        <f t="shared" si="22"/>
        <v>#N/A</v>
      </c>
    </row>
    <row r="136" spans="1:13" x14ac:dyDescent="0.2">
      <c r="A136">
        <f t="shared" si="23"/>
        <v>-5.7446025131347125E-2</v>
      </c>
      <c r="B136" s="1">
        <f t="shared" si="27"/>
        <v>41.481126532054937</v>
      </c>
      <c r="C136" s="1">
        <f t="shared" si="27"/>
        <v>1.5213100298955387E-4</v>
      </c>
      <c r="D136">
        <f t="shared" si="15"/>
        <v>41.481278663057928</v>
      </c>
      <c r="F136" t="e">
        <f t="shared" si="16"/>
        <v>#N/A</v>
      </c>
      <c r="G136" t="e">
        <f t="shared" ca="1" si="17"/>
        <v>#N/A</v>
      </c>
      <c r="H136" t="e">
        <f t="shared" ca="1" si="18"/>
        <v>#N/A</v>
      </c>
      <c r="I136" t="e">
        <f t="shared" si="26"/>
        <v>#N/A</v>
      </c>
      <c r="J136" t="e">
        <f t="shared" ca="1" si="19"/>
        <v>#N/A</v>
      </c>
      <c r="K136" t="e">
        <f t="shared" ca="1" si="20"/>
        <v>#N/A</v>
      </c>
      <c r="L136" t="e">
        <f t="shared" si="21"/>
        <v>#N/A</v>
      </c>
      <c r="M136" t="e">
        <f t="shared" si="22"/>
        <v>#N/A</v>
      </c>
    </row>
    <row r="137" spans="1:13" x14ac:dyDescent="0.2">
      <c r="A137">
        <f t="shared" si="23"/>
        <v>-5.7167667553286644E-2</v>
      </c>
      <c r="B137" s="1">
        <f t="shared" si="27"/>
        <v>42.236749830697988</v>
      </c>
      <c r="C137" s="1">
        <f t="shared" si="27"/>
        <v>1.5985945478542941E-4</v>
      </c>
      <c r="D137">
        <f t="shared" si="15"/>
        <v>42.236909690152771</v>
      </c>
      <c r="F137" t="e">
        <f t="shared" si="16"/>
        <v>#N/A</v>
      </c>
      <c r="G137" t="e">
        <f t="shared" ca="1" si="17"/>
        <v>#N/A</v>
      </c>
      <c r="H137" t="e">
        <f t="shared" ca="1" si="18"/>
        <v>#N/A</v>
      </c>
      <c r="I137" t="e">
        <f t="shared" si="26"/>
        <v>#N/A</v>
      </c>
      <c r="J137" t="e">
        <f t="shared" ca="1" si="19"/>
        <v>#N/A</v>
      </c>
      <c r="K137" t="e">
        <f t="shared" ca="1" si="20"/>
        <v>#N/A</v>
      </c>
      <c r="L137" t="e">
        <f t="shared" si="21"/>
        <v>#N/A</v>
      </c>
      <c r="M137" t="e">
        <f t="shared" si="22"/>
        <v>#N/A</v>
      </c>
    </row>
    <row r="138" spans="1:13" x14ac:dyDescent="0.2">
      <c r="A138">
        <f t="shared" si="23"/>
        <v>-5.6889309975226163E-2</v>
      </c>
      <c r="B138" s="1">
        <f t="shared" si="27"/>
        <v>43.002366790536854</v>
      </c>
      <c r="C138" s="1">
        <f t="shared" si="27"/>
        <v>1.6796579320072953E-4</v>
      </c>
      <c r="D138">
        <f t="shared" si="15"/>
        <v>43.002534756330057</v>
      </c>
      <c r="F138" t="e">
        <f t="shared" si="16"/>
        <v>#N/A</v>
      </c>
      <c r="G138" t="e">
        <f t="shared" ca="1" si="17"/>
        <v>#N/A</v>
      </c>
      <c r="H138" t="e">
        <f t="shared" ca="1" si="18"/>
        <v>#N/A</v>
      </c>
      <c r="I138" t="e">
        <f t="shared" si="26"/>
        <v>#N/A</v>
      </c>
      <c r="J138" t="e">
        <f t="shared" ca="1" si="19"/>
        <v>#N/A</v>
      </c>
      <c r="K138" t="e">
        <f t="shared" ca="1" si="20"/>
        <v>#N/A</v>
      </c>
      <c r="L138" t="e">
        <f t="shared" si="21"/>
        <v>#N/A</v>
      </c>
      <c r="M138" t="e">
        <f t="shared" si="22"/>
        <v>#N/A</v>
      </c>
    </row>
    <row r="139" spans="1:13" x14ac:dyDescent="0.2">
      <c r="A139">
        <f t="shared" si="23"/>
        <v>-5.6610952397165681E-2</v>
      </c>
      <c r="B139" s="1">
        <f t="shared" si="27"/>
        <v>43.778023087367309</v>
      </c>
      <c r="C139" s="1">
        <f t="shared" si="27"/>
        <v>1.7646772295841143E-4</v>
      </c>
      <c r="D139">
        <f t="shared" si="15"/>
        <v>43.778199555090268</v>
      </c>
      <c r="F139" t="e">
        <f t="shared" si="16"/>
        <v>#N/A</v>
      </c>
      <c r="G139" t="e">
        <f t="shared" ca="1" si="17"/>
        <v>#N/A</v>
      </c>
      <c r="H139" t="e">
        <f t="shared" ca="1" si="18"/>
        <v>#N/A</v>
      </c>
      <c r="I139" t="e">
        <f t="shared" si="26"/>
        <v>#N/A</v>
      </c>
      <c r="J139" t="e">
        <f t="shared" ca="1" si="19"/>
        <v>#N/A</v>
      </c>
      <c r="K139" t="e">
        <f t="shared" ca="1" si="20"/>
        <v>#N/A</v>
      </c>
      <c r="L139" t="e">
        <f t="shared" si="21"/>
        <v>#N/A</v>
      </c>
      <c r="M139" t="e">
        <f t="shared" si="22"/>
        <v>#N/A</v>
      </c>
    </row>
    <row r="140" spans="1:13" x14ac:dyDescent="0.2">
      <c r="A140">
        <f t="shared" si="23"/>
        <v>-5.63325948191052E-2</v>
      </c>
      <c r="B140" s="1">
        <f t="shared" si="27"/>
        <v>44.563762558316697</v>
      </c>
      <c r="C140" s="1">
        <f t="shared" si="27"/>
        <v>1.8538373906616602E-4</v>
      </c>
      <c r="D140">
        <f t="shared" si="15"/>
        <v>44.563947942055762</v>
      </c>
      <c r="F140" t="e">
        <f t="shared" si="16"/>
        <v>#N/A</v>
      </c>
      <c r="G140" t="e">
        <f t="shared" ca="1" si="17"/>
        <v>#N/A</v>
      </c>
      <c r="H140" t="e">
        <f t="shared" ca="1" si="18"/>
        <v>#N/A</v>
      </c>
      <c r="I140" t="e">
        <f t="shared" si="26"/>
        <v>#N/A</v>
      </c>
      <c r="J140" t="e">
        <f t="shared" ca="1" si="19"/>
        <v>#N/A</v>
      </c>
      <c r="K140" t="e">
        <f t="shared" ca="1" si="20"/>
        <v>#N/A</v>
      </c>
      <c r="L140" t="e">
        <f t="shared" si="21"/>
        <v>#N/A</v>
      </c>
      <c r="M140" t="e">
        <f t="shared" si="22"/>
        <v>#N/A</v>
      </c>
    </row>
    <row r="141" spans="1:13" x14ac:dyDescent="0.2">
      <c r="A141">
        <f t="shared" si="23"/>
        <v>-5.6054237241044719E-2</v>
      </c>
      <c r="B141" s="1">
        <f t="shared" si="27"/>
        <v>45.35962715316721</v>
      </c>
      <c r="C141" s="1">
        <f t="shared" si="27"/>
        <v>1.9473316016776587E-4</v>
      </c>
      <c r="D141">
        <f t="shared" si="15"/>
        <v>45.359821886327381</v>
      </c>
      <c r="F141" t="e">
        <f t="shared" si="16"/>
        <v>#N/A</v>
      </c>
      <c r="G141" t="e">
        <f t="shared" ca="1" si="17"/>
        <v>#N/A</v>
      </c>
      <c r="H141" t="e">
        <f t="shared" ca="1" si="18"/>
        <v>#N/A</v>
      </c>
      <c r="I141" t="e">
        <f t="shared" si="26"/>
        <v>#N/A</v>
      </c>
      <c r="J141" t="e">
        <f t="shared" ca="1" si="19"/>
        <v>#N/A</v>
      </c>
      <c r="K141" t="e">
        <f t="shared" ca="1" si="20"/>
        <v>#N/A</v>
      </c>
      <c r="L141" t="e">
        <f t="shared" si="21"/>
        <v>#N/A</v>
      </c>
      <c r="M141" t="e">
        <f t="shared" si="22"/>
        <v>#N/A</v>
      </c>
    </row>
    <row r="142" spans="1:13" x14ac:dyDescent="0.2">
      <c r="A142">
        <f t="shared" si="23"/>
        <v>-5.5775879662984237E-2</v>
      </c>
      <c r="B142" s="1">
        <f t="shared" ref="B142:C161" si="28">B$7*EXP(-POWER($A142-B$2,2)/2/B$4/B$4*1000000)</f>
        <v>46.165656885638192</v>
      </c>
      <c r="C142" s="1">
        <f t="shared" si="28"/>
        <v>2.0453616321082399E-4</v>
      </c>
      <c r="D142">
        <f t="shared" si="15"/>
        <v>46.165861421801402</v>
      </c>
      <c r="F142" t="e">
        <f t="shared" si="16"/>
        <v>#N/A</v>
      </c>
      <c r="G142" t="e">
        <f t="shared" ca="1" si="17"/>
        <v>#N/A</v>
      </c>
      <c r="H142" t="e">
        <f t="shared" ca="1" si="18"/>
        <v>#N/A</v>
      </c>
      <c r="I142" t="e">
        <f t="shared" si="26"/>
        <v>#N/A</v>
      </c>
      <c r="J142" t="e">
        <f t="shared" ca="1" si="19"/>
        <v>#N/A</v>
      </c>
      <c r="K142" t="e">
        <f t="shared" ca="1" si="20"/>
        <v>#N/A</v>
      </c>
      <c r="L142" t="e">
        <f t="shared" si="21"/>
        <v>#N/A</v>
      </c>
      <c r="M142" t="e">
        <f t="shared" si="22"/>
        <v>#N/A</v>
      </c>
    </row>
    <row r="143" spans="1:13" x14ac:dyDescent="0.2">
      <c r="A143">
        <f t="shared" si="23"/>
        <v>-5.5497522084923756E-2</v>
      </c>
      <c r="B143" s="1">
        <f t="shared" si="28"/>
        <v>46.98188978465258</v>
      </c>
      <c r="C143" s="1">
        <f t="shared" si="28"/>
        <v>2.1481381947879562E-4</v>
      </c>
      <c r="D143">
        <f t="shared" si="15"/>
        <v>46.982104598472056</v>
      </c>
      <c r="F143" t="e">
        <f t="shared" si="16"/>
        <v>#N/A</v>
      </c>
      <c r="G143" t="e">
        <f t="shared" ca="1" si="17"/>
        <v>#N/A</v>
      </c>
      <c r="H143" t="e">
        <f t="shared" ca="1" si="18"/>
        <v>#N/A</v>
      </c>
      <c r="I143" t="e">
        <f t="shared" si="26"/>
        <v>#N/A</v>
      </c>
      <c r="J143" t="e">
        <f t="shared" ca="1" si="19"/>
        <v>#N/A</v>
      </c>
      <c r="K143" t="e">
        <f t="shared" ca="1" si="20"/>
        <v>#N/A</v>
      </c>
      <c r="L143" t="e">
        <f t="shared" si="21"/>
        <v>#N/A</v>
      </c>
      <c r="M143" t="e">
        <f t="shared" si="22"/>
        <v>#N/A</v>
      </c>
    </row>
    <row r="144" spans="1:13" x14ac:dyDescent="0.2">
      <c r="A144">
        <f t="shared" si="23"/>
        <v>-5.5219164506863275E-2</v>
      </c>
      <c r="B144" s="1">
        <f t="shared" si="28"/>
        <v>47.808361845612943</v>
      </c>
      <c r="C144" s="1">
        <f t="shared" si="28"/>
        <v>2.2558813203657737E-4</v>
      </c>
      <c r="D144">
        <f t="shared" si="15"/>
        <v>47.808587433744982</v>
      </c>
      <c r="F144" t="e">
        <f t="shared" si="16"/>
        <v>#N/A</v>
      </c>
      <c r="G144" t="e">
        <f t="shared" ca="1" si="17"/>
        <v>#N/A</v>
      </c>
      <c r="H144" t="e">
        <f t="shared" ca="1" si="18"/>
        <v>#N/A</v>
      </c>
      <c r="I144" t="e">
        <f t="shared" si="26"/>
        <v>#N/A</v>
      </c>
      <c r="J144" t="e">
        <f t="shared" ca="1" si="19"/>
        <v>#N/A</v>
      </c>
      <c r="K144" t="e">
        <f t="shared" ca="1" si="20"/>
        <v>#N/A</v>
      </c>
      <c r="L144" t="e">
        <f t="shared" si="21"/>
        <v>#N/A</v>
      </c>
      <c r="M144" t="e">
        <f t="shared" si="22"/>
        <v>#N/A</v>
      </c>
    </row>
    <row r="145" spans="1:13" x14ac:dyDescent="0.2">
      <c r="A145">
        <f t="shared" si="23"/>
        <v>-5.4940806928802793E-2</v>
      </c>
      <c r="B145" s="1">
        <f t="shared" si="28"/>
        <v>48.645106981713489</v>
      </c>
      <c r="C145" s="1">
        <f t="shared" si="28"/>
        <v>2.3688207464067819E-4</v>
      </c>
      <c r="D145">
        <f t="shared" si="15"/>
        <v>48.645343863788128</v>
      </c>
      <c r="F145" t="e">
        <f t="shared" si="16"/>
        <v>#N/A</v>
      </c>
      <c r="G145" t="e">
        <f t="shared" ca="1" si="17"/>
        <v>#N/A</v>
      </c>
      <c r="H145" t="e">
        <f t="shared" ca="1" si="18"/>
        <v>#N/A</v>
      </c>
      <c r="I145" t="e">
        <f t="shared" si="26"/>
        <v>#N/A</v>
      </c>
      <c r="J145" t="e">
        <f t="shared" ca="1" si="19"/>
        <v>#N/A</v>
      </c>
      <c r="K145" t="e">
        <f t="shared" ca="1" si="20"/>
        <v>#N/A</v>
      </c>
      <c r="L145" t="e">
        <f t="shared" si="21"/>
        <v>#N/A</v>
      </c>
      <c r="M145" t="e">
        <f t="shared" si="22"/>
        <v>#N/A</v>
      </c>
    </row>
    <row r="146" spans="1:13" x14ac:dyDescent="0.2">
      <c r="A146">
        <f t="shared" si="23"/>
        <v>-5.4662449350742312E-2</v>
      </c>
      <c r="B146" s="1">
        <f t="shared" si="28"/>
        <v>49.492156975314131</v>
      </c>
      <c r="C146" s="1">
        <f t="shared" si="28"/>
        <v>2.4871963216657435E-4</v>
      </c>
      <c r="D146">
        <f t="shared" si="15"/>
        <v>49.492405694946299</v>
      </c>
      <c r="F146" t="e">
        <f t="shared" si="16"/>
        <v>#N/A</v>
      </c>
      <c r="G146" t="e">
        <f t="shared" ca="1" si="17"/>
        <v>#N/A</v>
      </c>
      <c r="H146" t="e">
        <f t="shared" ca="1" si="18"/>
        <v>#N/A</v>
      </c>
      <c r="I146" t="e">
        <f t="shared" si="26"/>
        <v>#N/A</v>
      </c>
      <c r="J146" t="e">
        <f t="shared" ca="1" si="19"/>
        <v>#N/A</v>
      </c>
      <c r="K146" t="e">
        <f t="shared" ca="1" si="20"/>
        <v>#N/A</v>
      </c>
      <c r="L146" t="e">
        <f t="shared" si="21"/>
        <v>#N/A</v>
      </c>
      <c r="M146" t="e">
        <f t="shared" si="22"/>
        <v>#N/A</v>
      </c>
    </row>
    <row r="147" spans="1:13" x14ac:dyDescent="0.2">
      <c r="A147">
        <f t="shared" si="23"/>
        <v>-5.4384091772681831E-2</v>
      </c>
      <c r="B147" s="1">
        <f t="shared" si="28"/>
        <v>50.349541429403644</v>
      </c>
      <c r="C147" s="1">
        <f t="shared" si="28"/>
        <v>2.6112584260753514E-4</v>
      </c>
      <c r="D147">
        <f t="shared" si="15"/>
        <v>50.349802555246249</v>
      </c>
      <c r="F147" t="e">
        <f t="shared" si="16"/>
        <v>#N/A</v>
      </c>
      <c r="G147" t="e">
        <f t="shared" ca="1" si="17"/>
        <v>#N/A</v>
      </c>
      <c r="H147" t="e">
        <f t="shared" ca="1" si="18"/>
        <v>#N/A</v>
      </c>
      <c r="I147" t="e">
        <f t="shared" si="26"/>
        <v>#N/A</v>
      </c>
      <c r="J147" t="e">
        <f t="shared" ca="1" si="19"/>
        <v>#N/A</v>
      </c>
      <c r="K147" t="e">
        <f t="shared" ca="1" si="20"/>
        <v>#N/A</v>
      </c>
      <c r="L147" t="e">
        <f t="shared" si="21"/>
        <v>#N/A</v>
      </c>
      <c r="M147" t="e">
        <f t="shared" si="22"/>
        <v>#N/A</v>
      </c>
    </row>
    <row r="148" spans="1:13" x14ac:dyDescent="0.2">
      <c r="A148">
        <f t="shared" si="23"/>
        <v>-5.4105734194621349E-2</v>
      </c>
      <c r="B148" s="1">
        <f t="shared" si="28"/>
        <v>51.217287719179431</v>
      </c>
      <c r="C148" s="1">
        <f t="shared" si="28"/>
        <v>2.741268407009711E-4</v>
      </c>
      <c r="D148">
        <f t="shared" si="15"/>
        <v>51.217561846020132</v>
      </c>
      <c r="F148" t="e">
        <f t="shared" si="16"/>
        <v>#N/A</v>
      </c>
      <c r="G148" t="e">
        <f t="shared" ca="1" si="17"/>
        <v>#N/A</v>
      </c>
      <c r="H148" t="e">
        <f t="shared" ca="1" si="18"/>
        <v>#N/A</v>
      </c>
      <c r="I148" t="e">
        <f t="shared" si="26"/>
        <v>#N/A</v>
      </c>
      <c r="J148" t="e">
        <f t="shared" ca="1" si="19"/>
        <v>#N/A</v>
      </c>
      <c r="K148" t="e">
        <f t="shared" ca="1" si="20"/>
        <v>#N/A</v>
      </c>
      <c r="L148" t="e">
        <f t="shared" si="21"/>
        <v>#N/A</v>
      </c>
      <c r="M148" t="e">
        <f t="shared" si="22"/>
        <v>#N/A</v>
      </c>
    </row>
    <row r="149" spans="1:13" x14ac:dyDescent="0.2">
      <c r="A149">
        <f t="shared" si="23"/>
        <v>-5.3827376616560868E-2</v>
      </c>
      <c r="B149" s="1">
        <f t="shared" si="28"/>
        <v>52.095420943771224</v>
      </c>
      <c r="C149" s="1">
        <f t="shared" si="28"/>
        <v>2.8774990324008517E-4</v>
      </c>
      <c r="D149">
        <f t="shared" si="15"/>
        <v>52.09570869367446</v>
      </c>
      <c r="F149" t="e">
        <f t="shared" si="16"/>
        <v>#N/A</v>
      </c>
      <c r="G149" t="e">
        <f t="shared" ca="1" si="17"/>
        <v>#N/A</v>
      </c>
      <c r="H149" t="e">
        <f t="shared" ca="1" si="18"/>
        <v>#N/A</v>
      </c>
      <c r="I149" t="e">
        <f t="shared" si="26"/>
        <v>#N/A</v>
      </c>
      <c r="J149" t="e">
        <f t="shared" ca="1" si="19"/>
        <v>#N/A</v>
      </c>
      <c r="K149" t="e">
        <f t="shared" ca="1" si="20"/>
        <v>#N/A</v>
      </c>
      <c r="L149" t="e">
        <f t="shared" si="21"/>
        <v>#N/A</v>
      </c>
      <c r="M149" t="e">
        <f t="shared" si="22"/>
        <v>#N/A</v>
      </c>
    </row>
    <row r="150" spans="1:13" x14ac:dyDescent="0.2">
      <c r="A150">
        <f t="shared" si="23"/>
        <v>-5.3549019038500387E-2</v>
      </c>
      <c r="B150" s="1">
        <f t="shared" si="28"/>
        <v>52.983963878137196</v>
      </c>
      <c r="C150" s="1">
        <f t="shared" si="28"/>
        <v>3.0202349613047265E-4</v>
      </c>
      <c r="D150">
        <f t="shared" si="15"/>
        <v>52.984265901633329</v>
      </c>
      <c r="F150" t="e">
        <f t="shared" si="16"/>
        <v>#N/A</v>
      </c>
      <c r="G150" t="e">
        <f t="shared" ca="1" si="17"/>
        <v>#N/A</v>
      </c>
      <c r="H150" t="e">
        <f t="shared" ca="1" si="18"/>
        <v>#N/A</v>
      </c>
      <c r="I150" t="e">
        <f t="shared" si="26"/>
        <v>#N/A</v>
      </c>
      <c r="J150" t="e">
        <f t="shared" ca="1" si="19"/>
        <v>#N/A</v>
      </c>
      <c r="K150" t="e">
        <f t="shared" ca="1" si="20"/>
        <v>#N/A</v>
      </c>
      <c r="L150" t="e">
        <f t="shared" si="21"/>
        <v>#N/A</v>
      </c>
      <c r="M150" t="e">
        <f t="shared" si="22"/>
        <v>#N/A</v>
      </c>
    </row>
    <row r="151" spans="1:13" x14ac:dyDescent="0.2">
      <c r="A151">
        <f t="shared" si="23"/>
        <v>-5.3270661460439905E-2</v>
      </c>
      <c r="B151" s="1">
        <f t="shared" si="28"/>
        <v>53.882936925160834</v>
      </c>
      <c r="C151" s="1">
        <f t="shared" si="28"/>
        <v>3.1697732325318862E-4</v>
      </c>
      <c r="D151">
        <f t="shared" ref="D151:D214" si="29">B151+C151</f>
        <v>53.883253902484086</v>
      </c>
      <c r="F151" t="e">
        <f t="shared" ref="F151:F183" si="30">IF(F150="", "", IF(F150+$B$6/1000 &gt; $B$16, #N/A, F150+$B$6/1000))</f>
        <v>#N/A</v>
      </c>
      <c r="G151" t="e">
        <f t="shared" ref="G151:G202" ca="1" si="31">J151+L151</f>
        <v>#N/A</v>
      </c>
      <c r="H151" t="e">
        <f t="shared" ref="H151:H202" ca="1" si="32">K151+M151</f>
        <v>#N/A</v>
      </c>
      <c r="I151" t="e">
        <f t="shared" si="26"/>
        <v>#N/A</v>
      </c>
      <c r="J151" t="e">
        <f t="shared" ref="J151:J202" ca="1" si="33">ROUND(RAND()*SQRT(L151),0)*IF( RAND()&gt;0.5, 1, -1)</f>
        <v>#N/A</v>
      </c>
      <c r="K151" t="e">
        <f t="shared" ref="K151:K202" ca="1" si="34">ROUND(RAND()*SQRT(M151),0)*IF( RAND()&gt;0.5, 1, -1)</f>
        <v>#N/A</v>
      </c>
      <c r="L151" t="e">
        <f t="shared" ref="L151:L202" si="35">ROUND(B$7*EXP(-POWER($F151-B$2,2)/2/B$4/B$4*1000000),0)</f>
        <v>#N/A</v>
      </c>
      <c r="M151" t="e">
        <f t="shared" ref="M151:M202" si="36">ROUND(C$7*EXP(-POWER($F151-C$2,2)/2/C$4/C$4*1000000),0)</f>
        <v>#N/A</v>
      </c>
    </row>
    <row r="152" spans="1:13" x14ac:dyDescent="0.2">
      <c r="A152">
        <f t="shared" ref="A152:A215" si="37">A151+$B$19</f>
        <v>-5.2992303882379424E-2</v>
      </c>
      <c r="B152" s="1">
        <f t="shared" si="28"/>
        <v>54.792358067977254</v>
      </c>
      <c r="C152" s="1">
        <f t="shared" si="28"/>
        <v>3.326423771977005E-4</v>
      </c>
      <c r="D152">
        <f t="shared" si="29"/>
        <v>54.792690710354449</v>
      </c>
      <c r="F152" t="e">
        <f t="shared" si="30"/>
        <v>#N/A</v>
      </c>
      <c r="G152" t="e">
        <f t="shared" ca="1" si="31"/>
        <v>#N/A</v>
      </c>
      <c r="H152" t="e">
        <f t="shared" ca="1" si="32"/>
        <v>#N/A</v>
      </c>
      <c r="I152" t="e">
        <f t="shared" si="26"/>
        <v>#N/A</v>
      </c>
      <c r="J152" t="e">
        <f t="shared" ca="1" si="33"/>
        <v>#N/A</v>
      </c>
      <c r="K152" t="e">
        <f t="shared" ca="1" si="34"/>
        <v>#N/A</v>
      </c>
      <c r="L152" t="e">
        <f t="shared" si="35"/>
        <v>#N/A</v>
      </c>
      <c r="M152" t="e">
        <f t="shared" si="36"/>
        <v>#N/A</v>
      </c>
    </row>
    <row r="153" spans="1:13" x14ac:dyDescent="0.2">
      <c r="A153">
        <f t="shared" si="37"/>
        <v>-5.2713946304318943E-2</v>
      </c>
      <c r="B153" s="1">
        <f t="shared" si="28"/>
        <v>55.712242822558601</v>
      </c>
      <c r="C153" s="1">
        <f t="shared" si="28"/>
        <v>3.4905099193013119E-4</v>
      </c>
      <c r="D153">
        <f t="shared" si="29"/>
        <v>55.712591873550529</v>
      </c>
      <c r="F153" t="e">
        <f t="shared" si="30"/>
        <v>#N/A</v>
      </c>
      <c r="G153" t="e">
        <f t="shared" ca="1" si="31"/>
        <v>#N/A</v>
      </c>
      <c r="H153" t="e">
        <f t="shared" ca="1" si="32"/>
        <v>#N/A</v>
      </c>
      <c r="I153" t="e">
        <f t="shared" si="26"/>
        <v>#N/A</v>
      </c>
      <c r="J153" t="e">
        <f t="shared" ca="1" si="33"/>
        <v>#N/A</v>
      </c>
      <c r="K153" t="e">
        <f t="shared" ca="1" si="34"/>
        <v>#N/A</v>
      </c>
      <c r="L153" t="e">
        <f t="shared" si="35"/>
        <v>#N/A</v>
      </c>
      <c r="M153" t="e">
        <f t="shared" si="36"/>
        <v>#N/A</v>
      </c>
    </row>
    <row r="154" spans="1:13" x14ac:dyDescent="0.2">
      <c r="A154">
        <f t="shared" si="37"/>
        <v>-5.2435588726258461E-2</v>
      </c>
      <c r="B154" s="1">
        <f t="shared" si="28"/>
        <v>56.642604190587612</v>
      </c>
      <c r="C154" s="1">
        <f t="shared" si="28"/>
        <v>3.6623689746422726E-4</v>
      </c>
      <c r="D154">
        <f t="shared" si="29"/>
        <v>56.642970427485075</v>
      </c>
      <c r="F154" t="e">
        <f t="shared" si="30"/>
        <v>#N/A</v>
      </c>
      <c r="G154" t="e">
        <f t="shared" ca="1" si="31"/>
        <v>#N/A</v>
      </c>
      <c r="H154" t="e">
        <f t="shared" ca="1" si="32"/>
        <v>#N/A</v>
      </c>
      <c r="I154" t="e">
        <f t="shared" si="26"/>
        <v>#N/A</v>
      </c>
      <c r="J154" t="e">
        <f t="shared" ca="1" si="33"/>
        <v>#N/A</v>
      </c>
      <c r="K154" t="e">
        <f t="shared" ca="1" si="34"/>
        <v>#N/A</v>
      </c>
      <c r="L154" t="e">
        <f t="shared" si="35"/>
        <v>#N/A</v>
      </c>
      <c r="M154" t="e">
        <f t="shared" si="36"/>
        <v>#N/A</v>
      </c>
    </row>
    <row r="155" spans="1:13" x14ac:dyDescent="0.2">
      <c r="A155">
        <f t="shared" si="37"/>
        <v>-5.215723114819798E-2</v>
      </c>
      <c r="B155" s="1">
        <f t="shared" si="28"/>
        <v>57.583452612649459</v>
      </c>
      <c r="C155" s="1">
        <f t="shared" si="28"/>
        <v>3.8423527660456014E-4</v>
      </c>
      <c r="D155">
        <f t="shared" si="29"/>
        <v>57.583836847926065</v>
      </c>
      <c r="F155" t="e">
        <f t="shared" si="30"/>
        <v>#N/A</v>
      </c>
      <c r="G155" t="e">
        <f t="shared" ca="1" si="31"/>
        <v>#N/A</v>
      </c>
      <c r="H155" t="e">
        <f t="shared" ca="1" si="32"/>
        <v>#N/A</v>
      </c>
      <c r="I155" t="e">
        <f t="shared" si="26"/>
        <v>#N/A</v>
      </c>
      <c r="J155" t="e">
        <f t="shared" ca="1" si="33"/>
        <v>#N/A</v>
      </c>
      <c r="K155" t="e">
        <f t="shared" ca="1" si="34"/>
        <v>#N/A</v>
      </c>
      <c r="L155" t="e">
        <f t="shared" si="35"/>
        <v>#N/A</v>
      </c>
      <c r="M155" t="e">
        <f t="shared" si="36"/>
        <v>#N/A</v>
      </c>
    </row>
    <row r="156" spans="1:13" x14ac:dyDescent="0.2">
      <c r="A156">
        <f t="shared" si="37"/>
        <v>-5.1878873570137499E-2</v>
      </c>
      <c r="B156" s="1">
        <f t="shared" si="28"/>
        <v>58.534795921772073</v>
      </c>
      <c r="C156" s="1">
        <f t="shared" si="28"/>
        <v>4.0308282383359133E-4</v>
      </c>
      <c r="D156">
        <f t="shared" si="29"/>
        <v>58.53519900459591</v>
      </c>
      <c r="F156" t="e">
        <f t="shared" si="30"/>
        <v>#N/A</v>
      </c>
      <c r="G156" t="e">
        <f t="shared" ca="1" si="31"/>
        <v>#N/A</v>
      </c>
      <c r="H156" t="e">
        <f t="shared" ca="1" si="32"/>
        <v>#N/A</v>
      </c>
      <c r="I156" t="e">
        <f t="shared" si="26"/>
        <v>#N/A</v>
      </c>
      <c r="J156" t="e">
        <f t="shared" ca="1" si="33"/>
        <v>#N/A</v>
      </c>
      <c r="K156" t="e">
        <f t="shared" ca="1" si="34"/>
        <v>#N/A</v>
      </c>
      <c r="L156" t="e">
        <f t="shared" si="35"/>
        <v>#N/A</v>
      </c>
      <c r="M156" t="e">
        <f t="shared" si="36"/>
        <v>#N/A</v>
      </c>
    </row>
    <row r="157" spans="1:13" x14ac:dyDescent="0.2">
      <c r="A157">
        <f t="shared" si="37"/>
        <v>-5.1600515992077017E-2</v>
      </c>
      <c r="B157" s="1">
        <f t="shared" si="28"/>
        <v>59.496639297345283</v>
      </c>
      <c r="C157" s="1">
        <f t="shared" si="28"/>
        <v>4.2281780641640682E-4</v>
      </c>
      <c r="D157">
        <f t="shared" si="29"/>
        <v>59.497062115151699</v>
      </c>
      <c r="F157" t="e">
        <f t="shared" si="30"/>
        <v>#N/A</v>
      </c>
      <c r="G157" t="e">
        <f t="shared" ca="1" si="31"/>
        <v>#N/A</v>
      </c>
      <c r="H157" t="e">
        <f t="shared" ca="1" si="32"/>
        <v>#N/A</v>
      </c>
      <c r="I157" t="e">
        <f t="shared" si="26"/>
        <v>#N/A</v>
      </c>
      <c r="J157" t="e">
        <f t="shared" ca="1" si="33"/>
        <v>#N/A</v>
      </c>
      <c r="K157" t="e">
        <f t="shared" ca="1" si="34"/>
        <v>#N/A</v>
      </c>
      <c r="L157" t="e">
        <f t="shared" si="35"/>
        <v>#N/A</v>
      </c>
      <c r="M157" t="e">
        <f t="shared" si="36"/>
        <v>#N/A</v>
      </c>
    </row>
    <row r="158" spans="1:13" x14ac:dyDescent="0.2">
      <c r="A158">
        <f t="shared" si="37"/>
        <v>-5.1322158414016536E-2</v>
      </c>
      <c r="B158" s="1">
        <f t="shared" si="28"/>
        <v>60.468985219449522</v>
      </c>
      <c r="C158" s="1">
        <f t="shared" si="28"/>
        <v>4.4348012779918828E-4</v>
      </c>
      <c r="D158">
        <f t="shared" si="29"/>
        <v>60.469428699577321</v>
      </c>
      <c r="F158" t="e">
        <f t="shared" si="30"/>
        <v>#N/A</v>
      </c>
      <c r="G158" t="e">
        <f t="shared" ca="1" si="31"/>
        <v>#N/A</v>
      </c>
      <c r="H158" t="e">
        <f t="shared" ca="1" si="32"/>
        <v>#N/A</v>
      </c>
      <c r="I158" t="e">
        <f t="shared" si="26"/>
        <v>#N/A</v>
      </c>
      <c r="J158" t="e">
        <f t="shared" ca="1" si="33"/>
        <v>#N/A</v>
      </c>
      <c r="K158" t="e">
        <f t="shared" ca="1" si="34"/>
        <v>#N/A</v>
      </c>
      <c r="L158" t="e">
        <f t="shared" si="35"/>
        <v>#N/A</v>
      </c>
      <c r="M158" t="e">
        <f t="shared" si="36"/>
        <v>#N/A</v>
      </c>
    </row>
    <row r="159" spans="1:13" x14ac:dyDescent="0.2">
      <c r="A159">
        <f t="shared" si="37"/>
        <v>-5.1043800835956055E-2</v>
      </c>
      <c r="B159" s="1">
        <f t="shared" si="28"/>
        <v>61.451833423625168</v>
      </c>
      <c r="C159" s="1">
        <f t="shared" si="28"/>
        <v>4.6511139337976153E-4</v>
      </c>
      <c r="D159">
        <f t="shared" si="29"/>
        <v>61.452298535018549</v>
      </c>
      <c r="F159" t="e">
        <f t="shared" si="30"/>
        <v>#N/A</v>
      </c>
      <c r="G159" t="e">
        <f t="shared" ca="1" si="31"/>
        <v>#N/A</v>
      </c>
      <c r="H159" t="e">
        <f t="shared" ca="1" si="32"/>
        <v>#N/A</v>
      </c>
      <c r="I159" t="e">
        <f t="shared" si="26"/>
        <v>#N/A</v>
      </c>
      <c r="J159" t="e">
        <f t="shared" ca="1" si="33"/>
        <v>#N/A</v>
      </c>
      <c r="K159" t="e">
        <f t="shared" ca="1" si="34"/>
        <v>#N/A</v>
      </c>
      <c r="L159" t="e">
        <f t="shared" si="35"/>
        <v>#N/A</v>
      </c>
      <c r="M159" t="e">
        <f t="shared" si="36"/>
        <v>#N/A</v>
      </c>
    </row>
    <row r="160" spans="1:13" x14ac:dyDescent="0.2">
      <c r="A160">
        <f t="shared" si="37"/>
        <v>-5.0765443257895573E-2</v>
      </c>
      <c r="B160" s="1">
        <f t="shared" si="28"/>
        <v>62.445180856113794</v>
      </c>
      <c r="C160" s="1">
        <f t="shared" si="28"/>
        <v>4.8775497873091757E-4</v>
      </c>
      <c r="D160">
        <f t="shared" si="29"/>
        <v>62.445668611092522</v>
      </c>
      <c r="F160" t="e">
        <f t="shared" si="30"/>
        <v>#N/A</v>
      </c>
      <c r="G160" t="e">
        <f t="shared" ca="1" si="31"/>
        <v>#N/A</v>
      </c>
      <c r="H160" t="e">
        <f t="shared" ca="1" si="32"/>
        <v>#N/A</v>
      </c>
      <c r="I160" t="e">
        <f t="shared" si="26"/>
        <v>#N/A</v>
      </c>
      <c r="J160" t="e">
        <f t="shared" ca="1" si="33"/>
        <v>#N/A</v>
      </c>
      <c r="K160" t="e">
        <f t="shared" ca="1" si="34"/>
        <v>#N/A</v>
      </c>
      <c r="L160" t="e">
        <f t="shared" si="35"/>
        <v>#N/A</v>
      </c>
      <c r="M160" t="e">
        <f t="shared" si="36"/>
        <v>#N/A</v>
      </c>
    </row>
    <row r="161" spans="1:13" x14ac:dyDescent="0.2">
      <c r="A161">
        <f t="shared" si="37"/>
        <v>-5.0487085679835092E-2</v>
      </c>
      <c r="B161" s="1">
        <f t="shared" si="28"/>
        <v>63.449021629602477</v>
      </c>
      <c r="C161" s="1">
        <f t="shared" si="28"/>
        <v>5.1145610035959377E-4</v>
      </c>
      <c r="D161">
        <f t="shared" si="29"/>
        <v>63.449533085702839</v>
      </c>
      <c r="F161" t="e">
        <f t="shared" si="30"/>
        <v>#N/A</v>
      </c>
      <c r="G161" t="e">
        <f t="shared" ca="1" si="31"/>
        <v>#N/A</v>
      </c>
      <c r="H161" t="e">
        <f t="shared" ca="1" si="32"/>
        <v>#N/A</v>
      </c>
      <c r="I161" t="e">
        <f t="shared" si="26"/>
        <v>#N/A</v>
      </c>
      <c r="J161" t="e">
        <f t="shared" ca="1" si="33"/>
        <v>#N/A</v>
      </c>
      <c r="K161" t="e">
        <f t="shared" ca="1" si="34"/>
        <v>#N/A</v>
      </c>
      <c r="L161" t="e">
        <f t="shared" si="35"/>
        <v>#N/A</v>
      </c>
      <c r="M161" t="e">
        <f t="shared" si="36"/>
        <v>#N/A</v>
      </c>
    </row>
    <row r="162" spans="1:13" x14ac:dyDescent="0.2">
      <c r="A162">
        <f t="shared" si="37"/>
        <v>-5.0208728101774611E-2</v>
      </c>
      <c r="B162" s="1">
        <f t="shared" ref="B162:C181" si="38">B$7*EXP(-POWER($A162-B$2,2)/2/B$4/B$4*1000000)</f>
        <v>64.4633469795032</v>
      </c>
      <c r="C162" s="1">
        <f t="shared" si="38"/>
        <v>5.362618890874675E-4</v>
      </c>
      <c r="D162">
        <f t="shared" si="29"/>
        <v>64.463883241392281</v>
      </c>
      <c r="F162" t="e">
        <f t="shared" si="30"/>
        <v>#N/A</v>
      </c>
      <c r="G162" t="e">
        <f t="shared" ca="1" si="31"/>
        <v>#N/A</v>
      </c>
      <c r="H162" t="e">
        <f t="shared" ca="1" si="32"/>
        <v>#N/A</v>
      </c>
      <c r="I162" t="e">
        <f t="shared" si="26"/>
        <v>#N/A</v>
      </c>
      <c r="J162" t="e">
        <f t="shared" ca="1" si="33"/>
        <v>#N/A</v>
      </c>
      <c r="K162" t="e">
        <f t="shared" ca="1" si="34"/>
        <v>#N/A</v>
      </c>
      <c r="L162" t="e">
        <f t="shared" si="35"/>
        <v>#N/A</v>
      </c>
      <c r="M162" t="e">
        <f t="shared" si="36"/>
        <v>#N/A</v>
      </c>
    </row>
    <row r="163" spans="1:13" x14ac:dyDescent="0.2">
      <c r="A163">
        <f t="shared" si="37"/>
        <v>-4.9930370523714129E-2</v>
      </c>
      <c r="B163" s="1">
        <f t="shared" si="38"/>
        <v>65.488145220799069</v>
      </c>
      <c r="C163" s="1">
        <f t="shared" si="38"/>
        <v>5.6222146614108234E-4</v>
      </c>
      <c r="D163">
        <f t="shared" si="29"/>
        <v>65.488707442265209</v>
      </c>
      <c r="F163" t="e">
        <f t="shared" si="30"/>
        <v>#N/A</v>
      </c>
      <c r="G163" t="e">
        <f t="shared" ca="1" si="31"/>
        <v>#N/A</v>
      </c>
      <c r="H163" t="e">
        <f t="shared" ca="1" si="32"/>
        <v>#N/A</v>
      </c>
      <c r="I163" t="e">
        <f t="shared" si="26"/>
        <v>#N/A</v>
      </c>
      <c r="J163" t="e">
        <f t="shared" ca="1" si="33"/>
        <v>#N/A</v>
      </c>
      <c r="K163" t="e">
        <f t="shared" ca="1" si="34"/>
        <v>#N/A</v>
      </c>
      <c r="L163" t="e">
        <f t="shared" si="35"/>
        <v>#N/A</v>
      </c>
      <c r="M163" t="e">
        <f t="shared" si="36"/>
        <v>#N/A</v>
      </c>
    </row>
    <row r="164" spans="1:13" x14ac:dyDescent="0.2">
      <c r="A164">
        <f t="shared" si="37"/>
        <v>-4.9652012945653648E-2</v>
      </c>
      <c r="B164" s="1">
        <f t="shared" si="38"/>
        <v>66.523401705488922</v>
      </c>
      <c r="C164" s="1">
        <f t="shared" si="38"/>
        <v>5.8938602204213831E-4</v>
      </c>
      <c r="D164">
        <f t="shared" si="29"/>
        <v>66.523991091510965</v>
      </c>
      <c r="F164" t="e">
        <f t="shared" si="30"/>
        <v>#N/A</v>
      </c>
      <c r="G164" t="e">
        <f t="shared" ca="1" si="31"/>
        <v>#N/A</v>
      </c>
      <c r="H164" t="e">
        <f t="shared" ca="1" si="32"/>
        <v>#N/A</v>
      </c>
      <c r="I164" t="e">
        <f t="shared" si="26"/>
        <v>#N/A</v>
      </c>
      <c r="J164" t="e">
        <f t="shared" ca="1" si="33"/>
        <v>#N/A</v>
      </c>
      <c r="K164" t="e">
        <f t="shared" ca="1" si="34"/>
        <v>#N/A</v>
      </c>
      <c r="L164" t="e">
        <f t="shared" si="35"/>
        <v>#N/A</v>
      </c>
      <c r="M164" t="e">
        <f t="shared" si="36"/>
        <v>#N/A</v>
      </c>
    </row>
    <row r="165" spans="1:13" x14ac:dyDescent="0.2">
      <c r="A165">
        <f t="shared" si="37"/>
        <v>-4.9373655367593167E-2</v>
      </c>
      <c r="B165" s="1">
        <f t="shared" si="38"/>
        <v>67.569098780663381</v>
      </c>
      <c r="C165" s="1">
        <f t="shared" si="38"/>
        <v>6.1780889839124211E-4</v>
      </c>
      <c r="D165">
        <f t="shared" si="29"/>
        <v>67.569716589561779</v>
      </c>
      <c r="F165" t="e">
        <f t="shared" si="30"/>
        <v>#N/A</v>
      </c>
      <c r="G165" t="e">
        <f t="shared" ca="1" si="31"/>
        <v>#N/A</v>
      </c>
      <c r="H165" t="e">
        <f t="shared" ca="1" si="32"/>
        <v>#N/A</v>
      </c>
      <c r="I165" t="e">
        <f t="shared" si="26"/>
        <v>#N/A</v>
      </c>
      <c r="J165" t="e">
        <f t="shared" ca="1" si="33"/>
        <v>#N/A</v>
      </c>
      <c r="K165" t="e">
        <f t="shared" ca="1" si="34"/>
        <v>#N/A</v>
      </c>
      <c r="L165" t="e">
        <f t="shared" si="35"/>
        <v>#N/A</v>
      </c>
      <c r="M165" t="e">
        <f t="shared" si="36"/>
        <v>#N/A</v>
      </c>
    </row>
    <row r="166" spans="1:13" x14ac:dyDescent="0.2">
      <c r="A166">
        <f t="shared" si="37"/>
        <v>-4.9095297789532685E-2</v>
      </c>
      <c r="B166" s="1">
        <f t="shared" si="38"/>
        <v>68.625215747243431</v>
      </c>
      <c r="C166" s="1">
        <f t="shared" si="38"/>
        <v>6.4754567264113791E-4</v>
      </c>
      <c r="D166">
        <f t="shared" si="29"/>
        <v>68.625863292916065</v>
      </c>
      <c r="F166" t="e">
        <f t="shared" si="30"/>
        <v>#N/A</v>
      </c>
      <c r="G166" t="e">
        <f t="shared" ca="1" si="31"/>
        <v>#N/A</v>
      </c>
      <c r="H166" t="e">
        <f t="shared" ca="1" si="32"/>
        <v>#N/A</v>
      </c>
      <c r="I166" t="e">
        <f t="shared" si="26"/>
        <v>#N/A</v>
      </c>
      <c r="J166" t="e">
        <f t="shared" ca="1" si="33"/>
        <v>#N/A</v>
      </c>
      <c r="K166" t="e">
        <f t="shared" ca="1" si="34"/>
        <v>#N/A</v>
      </c>
      <c r="L166" t="e">
        <f t="shared" si="35"/>
        <v>#N/A</v>
      </c>
      <c r="M166" t="e">
        <f t="shared" si="36"/>
        <v>#N/A</v>
      </c>
    </row>
    <row r="167" spans="1:13" x14ac:dyDescent="0.2">
      <c r="A167">
        <f t="shared" si="37"/>
        <v>-4.8816940211472204E-2</v>
      </c>
      <c r="B167" s="1">
        <f t="shared" si="38"/>
        <v>69.691728819415019</v>
      </c>
      <c r="C167" s="1">
        <f t="shared" si="38"/>
        <v>6.7865424595820031E-4</v>
      </c>
      <c r="D167">
        <f t="shared" si="29"/>
        <v>69.692407473660978</v>
      </c>
      <c r="F167" t="e">
        <f t="shared" si="30"/>
        <v>#N/A</v>
      </c>
      <c r="G167" t="e">
        <f t="shared" ca="1" si="31"/>
        <v>#N/A</v>
      </c>
      <c r="H167" t="e">
        <f t="shared" ca="1" si="32"/>
        <v>#N/A</v>
      </c>
      <c r="I167" t="e">
        <f t="shared" si="26"/>
        <v>#N/A</v>
      </c>
      <c r="J167" t="e">
        <f t="shared" ca="1" si="33"/>
        <v>#N/A</v>
      </c>
      <c r="K167" t="e">
        <f t="shared" ca="1" si="34"/>
        <v>#N/A</v>
      </c>
      <c r="L167" t="e">
        <f t="shared" si="35"/>
        <v>#N/A</v>
      </c>
      <c r="M167" t="e">
        <f t="shared" si="36"/>
        <v>#N/A</v>
      </c>
    </row>
    <row r="168" spans="1:13" x14ac:dyDescent="0.2">
      <c r="A168">
        <f t="shared" si="37"/>
        <v>-4.8538582633411723E-2</v>
      </c>
      <c r="B168" s="1">
        <f t="shared" si="38"/>
        <v>70.768611084791246</v>
      </c>
      <c r="C168" s="1">
        <f t="shared" si="38"/>
        <v>7.1119493427377267E-4</v>
      </c>
      <c r="D168">
        <f t="shared" si="29"/>
        <v>70.769322279725515</v>
      </c>
      <c r="F168" t="e">
        <f t="shared" si="30"/>
        <v>#N/A</v>
      </c>
      <c r="G168" t="e">
        <f t="shared" ca="1" si="31"/>
        <v>#N/A</v>
      </c>
      <c r="H168" t="e">
        <f t="shared" ca="1" si="32"/>
        <v>#N/A</v>
      </c>
      <c r="I168" t="e">
        <f t="shared" si="26"/>
        <v>#N/A</v>
      </c>
      <c r="J168" t="e">
        <f t="shared" ca="1" si="33"/>
        <v>#N/A</v>
      </c>
      <c r="K168" t="e">
        <f t="shared" ca="1" si="34"/>
        <v>#N/A</v>
      </c>
      <c r="L168" t="e">
        <f t="shared" si="35"/>
        <v>#N/A</v>
      </c>
      <c r="M168" t="e">
        <f t="shared" si="36"/>
        <v>#N/A</v>
      </c>
    </row>
    <row r="169" spans="1:13" x14ac:dyDescent="0.2">
      <c r="A169">
        <f t="shared" si="37"/>
        <v>-4.8260225055351241E-2</v>
      </c>
      <c r="B169" s="1">
        <f t="shared" si="38"/>
        <v>71.855832465335169</v>
      </c>
      <c r="C169" s="1">
        <f t="shared" si="38"/>
        <v>7.4523056262982364E-4</v>
      </c>
      <c r="D169">
        <f t="shared" si="29"/>
        <v>71.856577695897798</v>
      </c>
      <c r="F169" t="e">
        <f t="shared" si="30"/>
        <v>#N/A</v>
      </c>
      <c r="G169" t="e">
        <f t="shared" ca="1" si="31"/>
        <v>#N/A</v>
      </c>
      <c r="H169" t="e">
        <f t="shared" ca="1" si="32"/>
        <v>#N/A</v>
      </c>
      <c r="I169" t="e">
        <f t="shared" si="26"/>
        <v>#N/A</v>
      </c>
      <c r="J169" t="e">
        <f t="shared" ca="1" si="33"/>
        <v>#N/A</v>
      </c>
      <c r="K169" t="e">
        <f t="shared" ca="1" si="34"/>
        <v>#N/A</v>
      </c>
      <c r="L169" t="e">
        <f t="shared" si="35"/>
        <v>#N/A</v>
      </c>
      <c r="M169" t="e">
        <f t="shared" si="36"/>
        <v>#N/A</v>
      </c>
    </row>
    <row r="170" spans="1:13" x14ac:dyDescent="0.2">
      <c r="A170">
        <f t="shared" si="37"/>
        <v>-4.798186747729076E-2</v>
      </c>
      <c r="B170" s="1">
        <f t="shared" si="38"/>
        <v>72.953359679075533</v>
      </c>
      <c r="C170" s="1">
        <f t="shared" si="38"/>
        <v>7.8082656292638528E-4</v>
      </c>
      <c r="D170">
        <f t="shared" si="29"/>
        <v>72.954140505638463</v>
      </c>
      <c r="F170" t="e">
        <f t="shared" si="30"/>
        <v>#N/A</v>
      </c>
      <c r="G170" t="e">
        <f t="shared" ca="1" si="31"/>
        <v>#N/A</v>
      </c>
      <c r="H170" t="e">
        <f t="shared" ca="1" si="32"/>
        <v>#N/A</v>
      </c>
      <c r="I170" t="e">
        <f t="shared" si="26"/>
        <v>#N/A</v>
      </c>
      <c r="J170" t="e">
        <f t="shared" ca="1" si="33"/>
        <v>#N/A</v>
      </c>
      <c r="K170" t="e">
        <f t="shared" ca="1" si="34"/>
        <v>#N/A</v>
      </c>
      <c r="L170" t="e">
        <f t="shared" si="35"/>
        <v>#N/A</v>
      </c>
      <c r="M170" t="e">
        <f t="shared" si="36"/>
        <v>#N/A</v>
      </c>
    </row>
    <row r="171" spans="1:13" x14ac:dyDescent="0.2">
      <c r="A171">
        <f t="shared" si="37"/>
        <v>-4.7703509899230279E-2</v>
      </c>
      <c r="B171" s="1">
        <f t="shared" si="38"/>
        <v>74.061156202648021</v>
      </c>
      <c r="C171" s="1">
        <f t="shared" si="38"/>
        <v>8.1805107518122082E-4</v>
      </c>
      <c r="D171">
        <f t="shared" si="29"/>
        <v>74.061974253723207</v>
      </c>
      <c r="F171" t="e">
        <f t="shared" si="30"/>
        <v>#N/A</v>
      </c>
      <c r="G171" t="e">
        <f t="shared" ca="1" si="31"/>
        <v>#N/A</v>
      </c>
      <c r="H171" t="e">
        <f t="shared" ca="1" si="32"/>
        <v>#N/A</v>
      </c>
      <c r="I171" t="e">
        <f t="shared" si="26"/>
        <v>#N/A</v>
      </c>
      <c r="J171" t="e">
        <f t="shared" ca="1" si="33"/>
        <v>#N/A</v>
      </c>
      <c r="K171" t="e">
        <f t="shared" ca="1" si="34"/>
        <v>#N/A</v>
      </c>
      <c r="L171" t="e">
        <f t="shared" si="35"/>
        <v>#N/A</v>
      </c>
      <c r="M171" t="e">
        <f t="shared" si="36"/>
        <v>#N/A</v>
      </c>
    </row>
    <row r="172" spans="1:13" x14ac:dyDescent="0.2">
      <c r="A172">
        <f t="shared" si="37"/>
        <v>-4.7425152321169797E-2</v>
      </c>
      <c r="B172" s="1">
        <f t="shared" si="38"/>
        <v>75.179182234694579</v>
      </c>
      <c r="C172" s="1">
        <f t="shared" si="38"/>
        <v>8.5697505241528365E-4</v>
      </c>
      <c r="D172">
        <f t="shared" si="29"/>
        <v>75.180039209746994</v>
      </c>
      <c r="F172" t="e">
        <f t="shared" si="30"/>
        <v>#N/A</v>
      </c>
      <c r="G172" t="e">
        <f t="shared" ca="1" si="31"/>
        <v>#N/A</v>
      </c>
      <c r="H172" t="e">
        <f t="shared" ca="1" si="32"/>
        <v>#N/A</v>
      </c>
      <c r="I172" t="e">
        <f t="shared" si="26"/>
        <v>#N/A</v>
      </c>
      <c r="J172" t="e">
        <f t="shared" ca="1" si="33"/>
        <v>#N/A</v>
      </c>
      <c r="K172" t="e">
        <f t="shared" ca="1" si="34"/>
        <v>#N/A</v>
      </c>
      <c r="L172" t="e">
        <f t="shared" si="35"/>
        <v>#N/A</v>
      </c>
      <c r="M172" t="e">
        <f t="shared" si="36"/>
        <v>#N/A</v>
      </c>
    </row>
    <row r="173" spans="1:13" x14ac:dyDescent="0.2">
      <c r="A173">
        <f t="shared" si="37"/>
        <v>-4.7146794743109316E-2</v>
      </c>
      <c r="B173" s="1">
        <f t="shared" si="38"/>
        <v>76.307394660153207</v>
      </c>
      <c r="C173" s="1">
        <f t="shared" si="38"/>
        <v>8.9767236928062308E-4</v>
      </c>
      <c r="D173">
        <f t="shared" si="29"/>
        <v>76.308292332522484</v>
      </c>
      <c r="F173" t="e">
        <f t="shared" si="30"/>
        <v>#N/A</v>
      </c>
      <c r="G173" t="e">
        <f t="shared" ca="1" si="31"/>
        <v>#N/A</v>
      </c>
      <c r="H173" t="e">
        <f t="shared" ca="1" si="32"/>
        <v>#N/A</v>
      </c>
      <c r="I173" t="e">
        <f t="shared" si="26"/>
        <v>#N/A</v>
      </c>
      <c r="J173" t="e">
        <f t="shared" ca="1" si="33"/>
        <v>#N/A</v>
      </c>
      <c r="K173" t="e">
        <f t="shared" ca="1" si="34"/>
        <v>#N/A</v>
      </c>
      <c r="L173" t="e">
        <f t="shared" si="35"/>
        <v>#N/A</v>
      </c>
      <c r="M173" t="e">
        <f t="shared" si="36"/>
        <v>#N/A</v>
      </c>
    </row>
    <row r="174" spans="1:13" x14ac:dyDescent="0.2">
      <c r="A174">
        <f t="shared" si="37"/>
        <v>-4.6868437165048835E-2</v>
      </c>
      <c r="B174" s="1">
        <f t="shared" si="38"/>
        <v>77.445747015470957</v>
      </c>
      <c r="C174" s="1">
        <f t="shared" si="38"/>
        <v>9.402199345506934E-4</v>
      </c>
      <c r="D174">
        <f t="shared" si="29"/>
        <v>77.446687235405506</v>
      </c>
      <c r="F174" t="e">
        <f t="shared" si="30"/>
        <v>#N/A</v>
      </c>
      <c r="G174" t="e">
        <f t="shared" ca="1" si="31"/>
        <v>#N/A</v>
      </c>
      <c r="H174" t="e">
        <f t="shared" ca="1" si="32"/>
        <v>#N/A</v>
      </c>
      <c r="I174" t="e">
        <f t="shared" si="26"/>
        <v>#N/A</v>
      </c>
      <c r="J174" t="e">
        <f t="shared" ca="1" si="33"/>
        <v>#N/A</v>
      </c>
      <c r="K174" t="e">
        <f t="shared" ca="1" si="34"/>
        <v>#N/A</v>
      </c>
      <c r="L174" t="e">
        <f t="shared" si="35"/>
        <v>#N/A</v>
      </c>
      <c r="M174" t="e">
        <f t="shared" si="36"/>
        <v>#N/A</v>
      </c>
    </row>
    <row r="175" spans="1:13" x14ac:dyDescent="0.2">
      <c r="A175">
        <f t="shared" si="37"/>
        <v>-4.6590079586988353E-2</v>
      </c>
      <c r="B175" s="1">
        <f t="shared" si="38"/>
        <v>78.594189454772135</v>
      </c>
      <c r="C175" s="1">
        <f t="shared" si="38"/>
        <v>9.8469780759621829E-4</v>
      </c>
      <c r="D175">
        <f t="shared" si="29"/>
        <v>78.59517415257973</v>
      </c>
      <c r="F175" t="e">
        <f t="shared" si="30"/>
        <v>#N/A</v>
      </c>
      <c r="G175" t="e">
        <f t="shared" ca="1" si="31"/>
        <v>#N/A</v>
      </c>
      <c r="H175" t="e">
        <f t="shared" ca="1" si="32"/>
        <v>#N/A</v>
      </c>
      <c r="I175" t="e">
        <f t="shared" si="26"/>
        <v>#N/A</v>
      </c>
      <c r="J175" t="e">
        <f t="shared" ca="1" si="33"/>
        <v>#N/A</v>
      </c>
      <c r="K175" t="e">
        <f t="shared" ca="1" si="34"/>
        <v>#N/A</v>
      </c>
      <c r="L175" t="e">
        <f t="shared" si="35"/>
        <v>#N/A</v>
      </c>
      <c r="M175" t="e">
        <f t="shared" si="36"/>
        <v>#N/A</v>
      </c>
    </row>
    <row r="176" spans="1:13" x14ac:dyDescent="0.2">
      <c r="A176">
        <f t="shared" si="37"/>
        <v>-4.6311722008927872E-2</v>
      </c>
      <c r="B176" s="1">
        <f t="shared" si="38"/>
        <v>79.752668717014217</v>
      </c>
      <c r="C176" s="1">
        <f t="shared" si="38"/>
        <v>1.0311893189732246E-3</v>
      </c>
      <c r="D176">
        <f t="shared" si="29"/>
        <v>79.753699906333196</v>
      </c>
      <c r="F176" t="e">
        <f t="shared" si="30"/>
        <v>#N/A</v>
      </c>
      <c r="G176" t="e">
        <f t="shared" ca="1" si="31"/>
        <v>#N/A</v>
      </c>
      <c r="H176" t="e">
        <f t="shared" ca="1" si="32"/>
        <v>#N/A</v>
      </c>
      <c r="I176" t="e">
        <f t="shared" si="26"/>
        <v>#N/A</v>
      </c>
      <c r="J176" t="e">
        <f t="shared" ca="1" si="33"/>
        <v>#N/A</v>
      </c>
      <c r="K176" t="e">
        <f t="shared" ca="1" si="34"/>
        <v>#N/A</v>
      </c>
      <c r="L176" t="e">
        <f t="shared" si="35"/>
        <v>#N/A</v>
      </c>
      <c r="M176" t="e">
        <f t="shared" si="36"/>
        <v>#N/A</v>
      </c>
    </row>
    <row r="177" spans="1:13" x14ac:dyDescent="0.2">
      <c r="A177">
        <f t="shared" si="37"/>
        <v>-4.6033364430867391E-2</v>
      </c>
      <c r="B177" s="1">
        <f t="shared" si="38"/>
        <v>80.921128094163606</v>
      </c>
      <c r="C177" s="1">
        <f t="shared" si="38"/>
        <v>1.0797811952531103E-3</v>
      </c>
      <c r="D177">
        <f t="shared" si="29"/>
        <v>80.922207875358865</v>
      </c>
      <c r="F177" t="e">
        <f t="shared" si="30"/>
        <v>#N/A</v>
      </c>
      <c r="G177" t="e">
        <f t="shared" ca="1" si="31"/>
        <v>#N/A</v>
      </c>
      <c r="H177" t="e">
        <f t="shared" ca="1" si="32"/>
        <v>#N/A</v>
      </c>
      <c r="I177" t="e">
        <f t="shared" si="26"/>
        <v>#N/A</v>
      </c>
      <c r="J177" t="e">
        <f t="shared" ca="1" si="33"/>
        <v>#N/A</v>
      </c>
      <c r="K177" t="e">
        <f t="shared" ca="1" si="34"/>
        <v>#N/A</v>
      </c>
      <c r="L177" t="e">
        <f t="shared" si="35"/>
        <v>#N/A</v>
      </c>
      <c r="M177" t="e">
        <f t="shared" si="36"/>
        <v>#N/A</v>
      </c>
    </row>
    <row r="178" spans="1:13" x14ac:dyDescent="0.2">
      <c r="A178">
        <f t="shared" si="37"/>
        <v>-4.5755006852806909E-2</v>
      </c>
      <c r="B178" s="1">
        <f t="shared" si="38"/>
        <v>82.099507400423178</v>
      </c>
      <c r="C178" s="1">
        <f t="shared" si="38"/>
        <v>1.1305636882283038E-3</v>
      </c>
      <c r="D178">
        <f t="shared" si="29"/>
        <v>82.100637964111399</v>
      </c>
      <c r="F178" t="e">
        <f t="shared" si="30"/>
        <v>#N/A</v>
      </c>
      <c r="G178" t="e">
        <f t="shared" ca="1" si="31"/>
        <v>#N/A</v>
      </c>
      <c r="H178" t="e">
        <f t="shared" ca="1" si="32"/>
        <v>#N/A</v>
      </c>
      <c r="I178" t="e">
        <f t="shared" si="26"/>
        <v>#N/A</v>
      </c>
      <c r="J178" t="e">
        <f t="shared" ca="1" si="33"/>
        <v>#N/A</v>
      </c>
      <c r="K178" t="e">
        <f t="shared" ca="1" si="34"/>
        <v>#N/A</v>
      </c>
      <c r="L178" t="e">
        <f t="shared" si="35"/>
        <v>#N/A</v>
      </c>
      <c r="M178" t="e">
        <f t="shared" si="36"/>
        <v>#N/A</v>
      </c>
    </row>
    <row r="179" spans="1:13" x14ac:dyDescent="0.2">
      <c r="A179">
        <f t="shared" si="37"/>
        <v>-4.5476649274746428E-2</v>
      </c>
      <c r="B179" s="1">
        <f t="shared" si="38"/>
        <v>83.287742942543233</v>
      </c>
      <c r="C179" s="1">
        <f t="shared" si="38"/>
        <v>1.1836307086304781E-3</v>
      </c>
      <c r="D179">
        <f t="shared" si="29"/>
        <v>83.288926573251857</v>
      </c>
      <c r="F179" t="e">
        <f t="shared" si="30"/>
        <v>#N/A</v>
      </c>
      <c r="G179" t="e">
        <f t="shared" ca="1" si="31"/>
        <v>#N/A</v>
      </c>
      <c r="H179" t="e">
        <f t="shared" ca="1" si="32"/>
        <v>#N/A</v>
      </c>
      <c r="I179" t="e">
        <f t="shared" si="26"/>
        <v>#N/A</v>
      </c>
      <c r="J179" t="e">
        <f t="shared" ca="1" si="33"/>
        <v>#N/A</v>
      </c>
      <c r="K179" t="e">
        <f t="shared" ca="1" si="34"/>
        <v>#N/A</v>
      </c>
      <c r="L179" t="e">
        <f t="shared" si="35"/>
        <v>#N/A</v>
      </c>
      <c r="M179" t="e">
        <f t="shared" si="36"/>
        <v>#N/A</v>
      </c>
    </row>
    <row r="180" spans="1:13" x14ac:dyDescent="0.2">
      <c r="A180">
        <f t="shared" si="37"/>
        <v>-4.5198291696685947E-2</v>
      </c>
      <c r="B180" s="1">
        <f t="shared" si="38"/>
        <v>84.485767491247884</v>
      </c>
      <c r="C180" s="1">
        <f t="shared" si="38"/>
        <v>1.2390799645019836E-3</v>
      </c>
      <c r="D180">
        <f t="shared" si="29"/>
        <v>84.48700657121239</v>
      </c>
      <c r="F180" t="e">
        <f t="shared" si="30"/>
        <v>#N/A</v>
      </c>
      <c r="G180" t="e">
        <f t="shared" ca="1" si="31"/>
        <v>#N/A</v>
      </c>
      <c r="H180" t="e">
        <f t="shared" ca="1" si="32"/>
        <v>#N/A</v>
      </c>
      <c r="I180" t="e">
        <f t="shared" si="26"/>
        <v>#N/A</v>
      </c>
      <c r="J180" t="e">
        <f t="shared" ca="1" si="33"/>
        <v>#N/A</v>
      </c>
      <c r="K180" t="e">
        <f t="shared" ca="1" si="34"/>
        <v>#N/A</v>
      </c>
      <c r="L180" t="e">
        <f t="shared" si="35"/>
        <v>#N/A</v>
      </c>
      <c r="M180" t="e">
        <f t="shared" si="36"/>
        <v>#N/A</v>
      </c>
    </row>
    <row r="181" spans="1:13" x14ac:dyDescent="0.2">
      <c r="A181">
        <f t="shared" si="37"/>
        <v>-4.4919934118625465E-2</v>
      </c>
      <c r="B181" s="1">
        <f t="shared" si="38"/>
        <v>85.693510253807887</v>
      </c>
      <c r="C181" s="1">
        <f t="shared" si="38"/>
        <v>1.2970131043648395E-3</v>
      </c>
      <c r="D181">
        <f t="shared" si="29"/>
        <v>85.69480726691225</v>
      </c>
      <c r="F181" t="e">
        <f t="shared" si="30"/>
        <v>#N/A</v>
      </c>
      <c r="G181" t="e">
        <f t="shared" ca="1" si="31"/>
        <v>#N/A</v>
      </c>
      <c r="H181" t="e">
        <f t="shared" ca="1" si="32"/>
        <v>#N/A</v>
      </c>
      <c r="I181" t="e">
        <f t="shared" si="26"/>
        <v>#N/A</v>
      </c>
      <c r="J181" t="e">
        <f t="shared" ca="1" si="33"/>
        <v>#N/A</v>
      </c>
      <c r="K181" t="e">
        <f t="shared" ca="1" si="34"/>
        <v>#N/A</v>
      </c>
      <c r="L181" t="e">
        <f t="shared" si="35"/>
        <v>#N/A</v>
      </c>
      <c r="M181" t="e">
        <f t="shared" si="36"/>
        <v>#N/A</v>
      </c>
    </row>
    <row r="182" spans="1:13" x14ac:dyDescent="0.2">
      <c r="A182">
        <f t="shared" si="37"/>
        <v>-4.4641576540564984E-2</v>
      </c>
      <c r="B182" s="1">
        <f t="shared" ref="B182:C201" si="39">B$7*EXP(-POWER($A182-B$2,2)/2/B$4/B$4*1000000)</f>
        <v>86.91089684779125</v>
      </c>
      <c r="C182" s="1">
        <f t="shared" si="39"/>
        <v>1.3575358653353283E-3</v>
      </c>
      <c r="D182">
        <f t="shared" si="29"/>
        <v>86.912254383656588</v>
      </c>
      <c r="F182" t="e">
        <f t="shared" si="30"/>
        <v>#N/A</v>
      </c>
      <c r="G182" t="e">
        <f t="shared" ca="1" si="31"/>
        <v>#N/A</v>
      </c>
      <c r="H182" t="e">
        <f t="shared" ca="1" si="32"/>
        <v>#N/A</v>
      </c>
      <c r="I182" t="e">
        <f t="shared" ref="I182:I202" si="40">IF( F182="", "", H182+G182)</f>
        <v>#N/A</v>
      </c>
      <c r="J182" t="e">
        <f t="shared" ca="1" si="33"/>
        <v>#N/A</v>
      </c>
      <c r="K182" t="e">
        <f t="shared" ca="1" si="34"/>
        <v>#N/A</v>
      </c>
      <c r="L182" t="e">
        <f t="shared" si="35"/>
        <v>#N/A</v>
      </c>
      <c r="M182" t="e">
        <f t="shared" si="36"/>
        <v>#N/A</v>
      </c>
    </row>
    <row r="183" spans="1:13" x14ac:dyDescent="0.2">
      <c r="A183">
        <f t="shared" si="37"/>
        <v>-4.4363218962504503E-2</v>
      </c>
      <c r="B183" s="1">
        <f t="shared" si="39"/>
        <v>88.137849276022237</v>
      </c>
      <c r="C183" s="1">
        <f t="shared" si="39"/>
        <v>1.4207582263363065E-3</v>
      </c>
      <c r="D183">
        <f t="shared" si="29"/>
        <v>88.139270034248568</v>
      </c>
      <c r="F183" t="e">
        <f t="shared" si="30"/>
        <v>#N/A</v>
      </c>
      <c r="G183" t="e">
        <f t="shared" ca="1" si="31"/>
        <v>#N/A</v>
      </c>
      <c r="H183" t="e">
        <f t="shared" ca="1" si="32"/>
        <v>#N/A</v>
      </c>
      <c r="I183" t="e">
        <f t="shared" si="40"/>
        <v>#N/A</v>
      </c>
      <c r="J183" t="e">
        <f t="shared" ca="1" si="33"/>
        <v>#N/A</v>
      </c>
      <c r="K183" t="e">
        <f t="shared" ca="1" si="34"/>
        <v>#N/A</v>
      </c>
      <c r="L183" t="e">
        <f t="shared" si="35"/>
        <v>#N/A</v>
      </c>
      <c r="M183" t="e">
        <f t="shared" si="36"/>
        <v>#N/A</v>
      </c>
    </row>
    <row r="184" spans="1:13" x14ac:dyDescent="0.2">
      <c r="A184">
        <f t="shared" si="37"/>
        <v>-4.4084861384444021E-2</v>
      </c>
      <c r="B184" s="1">
        <f t="shared" si="39"/>
        <v>89.374285902779789</v>
      </c>
      <c r="C184" s="1">
        <f t="shared" si="39"/>
        <v>1.4867945665629097E-3</v>
      </c>
      <c r="D184">
        <f t="shared" si="29"/>
        <v>89.375772697346349</v>
      </c>
      <c r="F184" t="e">
        <f t="shared" ref="F184:F202" si="41">IF(F183="", "", IF(F183+$B$6/1000 &gt; $B$16, "", F183+$B$6/1000))</f>
        <v>#N/A</v>
      </c>
      <c r="G184" t="e">
        <f t="shared" ca="1" si="31"/>
        <v>#N/A</v>
      </c>
      <c r="H184" t="e">
        <f t="shared" ca="1" si="32"/>
        <v>#N/A</v>
      </c>
      <c r="I184" t="e">
        <f t="shared" si="40"/>
        <v>#N/A</v>
      </c>
      <c r="J184" t="e">
        <f t="shared" ca="1" si="33"/>
        <v>#N/A</v>
      </c>
      <c r="K184" t="e">
        <f t="shared" ca="1" si="34"/>
        <v>#N/A</v>
      </c>
      <c r="L184" t="e">
        <f t="shared" si="35"/>
        <v>#N/A</v>
      </c>
      <c r="M184" t="e">
        <f t="shared" si="36"/>
        <v>#N/A</v>
      </c>
    </row>
    <row r="185" spans="1:13" x14ac:dyDescent="0.2">
      <c r="A185">
        <f t="shared" si="37"/>
        <v>-4.380650380638354E-2</v>
      </c>
      <c r="B185" s="1">
        <f t="shared" si="39"/>
        <v>90.620121431264792</v>
      </c>
      <c r="C185" s="1">
        <f t="shared" si="39"/>
        <v>1.5557638293616002E-3</v>
      </c>
      <c r="D185">
        <f t="shared" si="29"/>
        <v>90.621677195094151</v>
      </c>
      <c r="F185" t="e">
        <f t="shared" si="41"/>
        <v>#N/A</v>
      </c>
      <c r="G185" t="e">
        <f t="shared" ca="1" si="31"/>
        <v>#N/A</v>
      </c>
      <c r="H185" t="e">
        <f t="shared" ca="1" si="32"/>
        <v>#N/A</v>
      </c>
      <c r="I185" t="e">
        <f t="shared" si="40"/>
        <v>#N/A</v>
      </c>
      <c r="J185" t="e">
        <f t="shared" ca="1" si="33"/>
        <v>#N/A</v>
      </c>
      <c r="K185" t="e">
        <f t="shared" ca="1" si="34"/>
        <v>#N/A</v>
      </c>
      <c r="L185" t="e">
        <f t="shared" si="35"/>
        <v>#N/A</v>
      </c>
      <c r="M185" t="e">
        <f t="shared" si="36"/>
        <v>#N/A</v>
      </c>
    </row>
    <row r="186" spans="1:13" x14ac:dyDescent="0.2">
      <c r="A186">
        <f t="shared" si="37"/>
        <v>-4.3528146228323059E-2</v>
      </c>
      <c r="B186" s="1">
        <f t="shared" si="39"/>
        <v>91.875266882366901</v>
      </c>
      <c r="C186" s="1">
        <f t="shared" si="39"/>
        <v>1.6277896916864004E-3</v>
      </c>
      <c r="D186">
        <f t="shared" si="29"/>
        <v>91.876894672058583</v>
      </c>
      <c r="F186" t="e">
        <f t="shared" si="41"/>
        <v>#N/A</v>
      </c>
      <c r="G186" t="e">
        <f t="shared" ca="1" si="31"/>
        <v>#N/A</v>
      </c>
      <c r="H186" t="e">
        <f t="shared" ca="1" si="32"/>
        <v>#N/A</v>
      </c>
      <c r="I186" t="e">
        <f t="shared" si="40"/>
        <v>#N/A</v>
      </c>
      <c r="J186" t="e">
        <f t="shared" ca="1" si="33"/>
        <v>#N/A</v>
      </c>
      <c r="K186" t="e">
        <f t="shared" ca="1" si="34"/>
        <v>#N/A</v>
      </c>
      <c r="L186" t="e">
        <f t="shared" si="35"/>
        <v>#N/A</v>
      </c>
      <c r="M186" t="e">
        <f t="shared" si="36"/>
        <v>#N/A</v>
      </c>
    </row>
    <row r="187" spans="1:13" x14ac:dyDescent="0.2">
      <c r="A187">
        <f t="shared" si="37"/>
        <v>-4.3249788650262577E-2</v>
      </c>
      <c r="B187" s="1">
        <f t="shared" si="39"/>
        <v>93.139629574759823</v>
      </c>
      <c r="C187" s="1">
        <f t="shared" si="39"/>
        <v>1.7030007393003506E-3</v>
      </c>
      <c r="D187">
        <f t="shared" si="29"/>
        <v>93.141332575499121</v>
      </c>
      <c r="F187" t="e">
        <f t="shared" si="41"/>
        <v>#N/A</v>
      </c>
      <c r="G187" t="e">
        <f t="shared" ca="1" si="31"/>
        <v>#N/A</v>
      </c>
      <c r="H187" t="e">
        <f t="shared" ca="1" si="32"/>
        <v>#N/A</v>
      </c>
      <c r="I187" t="e">
        <f t="shared" si="40"/>
        <v>#N/A</v>
      </c>
      <c r="J187" t="e">
        <f t="shared" ca="1" si="33"/>
        <v>#N/A</v>
      </c>
      <c r="K187" t="e">
        <f t="shared" ca="1" si="34"/>
        <v>#N/A</v>
      </c>
      <c r="L187" t="e">
        <f t="shared" si="35"/>
        <v>#N/A</v>
      </c>
      <c r="M187" t="e">
        <f t="shared" si="36"/>
        <v>#N/A</v>
      </c>
    </row>
    <row r="188" spans="1:13" x14ac:dyDescent="0.2">
      <c r="A188">
        <f t="shared" si="37"/>
        <v>-4.2971431072202096E-2</v>
      </c>
      <c r="B188" s="1">
        <f t="shared" si="39"/>
        <v>94.413113106354331</v>
      </c>
      <c r="C188" s="1">
        <f t="shared" si="39"/>
        <v>1.7815306478944565E-3</v>
      </c>
      <c r="D188">
        <f t="shared" si="29"/>
        <v>94.41489463700222</v>
      </c>
      <c r="F188" t="e">
        <f t="shared" si="41"/>
        <v>#N/A</v>
      </c>
      <c r="G188" t="e">
        <f t="shared" ca="1" si="31"/>
        <v>#N/A</v>
      </c>
      <c r="H188" t="e">
        <f t="shared" ca="1" si="32"/>
        <v>#N/A</v>
      </c>
      <c r="I188" t="e">
        <f t="shared" si="40"/>
        <v>#N/A</v>
      </c>
      <c r="J188" t="e">
        <f t="shared" ca="1" si="33"/>
        <v>#N/A</v>
      </c>
      <c r="K188" t="e">
        <f t="shared" ca="1" si="34"/>
        <v>#N/A</v>
      </c>
      <c r="L188" t="e">
        <f t="shared" si="35"/>
        <v>#N/A</v>
      </c>
      <c r="M188" t="e">
        <f t="shared" si="36"/>
        <v>#N/A</v>
      </c>
    </row>
    <row r="189" spans="1:13" x14ac:dyDescent="0.2">
      <c r="A189">
        <f t="shared" si="37"/>
        <v>-4.2693073494141615E-2</v>
      </c>
      <c r="B189" s="1">
        <f t="shared" si="39"/>
        <v>95.69561733713752</v>
      </c>
      <c r="C189" s="1">
        <f t="shared" si="39"/>
        <v>1.8635183703004266E-3</v>
      </c>
      <c r="D189">
        <f t="shared" si="29"/>
        <v>95.69748085550782</v>
      </c>
      <c r="F189" t="e">
        <f t="shared" si="41"/>
        <v>#N/A</v>
      </c>
      <c r="G189" t="e">
        <f t="shared" ca="1" si="31"/>
        <v>#N/A</v>
      </c>
      <c r="H189" t="e">
        <f t="shared" ca="1" si="32"/>
        <v>#N/A</v>
      </c>
      <c r="I189" t="e">
        <f t="shared" si="40"/>
        <v>#N/A</v>
      </c>
      <c r="J189" t="e">
        <f t="shared" ca="1" si="33"/>
        <v>#N/A</v>
      </c>
      <c r="K189" t="e">
        <f t="shared" ca="1" si="34"/>
        <v>#N/A</v>
      </c>
      <c r="L189" t="e">
        <f t="shared" si="35"/>
        <v>#N/A</v>
      </c>
      <c r="M189" t="e">
        <f t="shared" si="36"/>
        <v>#N/A</v>
      </c>
    </row>
    <row r="190" spans="1:13" x14ac:dyDescent="0.2">
      <c r="A190">
        <f t="shared" si="37"/>
        <v>-4.2414715916081133E-2</v>
      </c>
      <c r="B190" s="1">
        <f t="shared" si="39"/>
        <v>96.987038373426714</v>
      </c>
      <c r="C190" s="1">
        <f t="shared" si="39"/>
        <v>1.9491083299781849E-3</v>
      </c>
      <c r="D190">
        <f t="shared" si="29"/>
        <v>96.988987481756695</v>
      </c>
      <c r="F190" t="e">
        <f t="shared" si="41"/>
        <v>#N/A</v>
      </c>
      <c r="G190" t="e">
        <f t="shared" ca="1" si="31"/>
        <v>#N/A</v>
      </c>
      <c r="H190" t="e">
        <f t="shared" ca="1" si="32"/>
        <v>#N/A</v>
      </c>
      <c r="I190" t="e">
        <f t="shared" si="40"/>
        <v>#N/A</v>
      </c>
      <c r="J190" t="e">
        <f t="shared" ca="1" si="33"/>
        <v>#N/A</v>
      </c>
      <c r="K190" t="e">
        <f t="shared" ca="1" si="34"/>
        <v>#N/A</v>
      </c>
      <c r="L190" t="e">
        <f t="shared" si="35"/>
        <v>#N/A</v>
      </c>
      <c r="M190" t="e">
        <f t="shared" si="36"/>
        <v>#N/A</v>
      </c>
    </row>
    <row r="191" spans="1:13" x14ac:dyDescent="0.2">
      <c r="A191">
        <f t="shared" si="37"/>
        <v>-4.2136358338020652E-2</v>
      </c>
      <c r="B191" s="1">
        <f t="shared" si="39"/>
        <v>98.287268553565525</v>
      </c>
      <c r="C191" s="1">
        <f t="shared" si="39"/>
        <v>2.0384506209633218E-3</v>
      </c>
      <c r="D191">
        <f t="shared" si="29"/>
        <v>98.289307004186483</v>
      </c>
      <c r="F191" t="e">
        <f t="shared" si="41"/>
        <v>#N/A</v>
      </c>
      <c r="G191" t="e">
        <f t="shared" ca="1" si="31"/>
        <v>#N/A</v>
      </c>
      <c r="H191" t="e">
        <f t="shared" ca="1" si="32"/>
        <v>#N/A</v>
      </c>
      <c r="I191" t="e">
        <f t="shared" si="40"/>
        <v>#N/A</v>
      </c>
      <c r="J191" t="e">
        <f t="shared" ca="1" si="33"/>
        <v>#N/A</v>
      </c>
      <c r="K191" t="e">
        <f t="shared" ca="1" si="34"/>
        <v>#N/A</v>
      </c>
      <c r="L191" t="e">
        <f t="shared" si="35"/>
        <v>#N/A</v>
      </c>
      <c r="M191" t="e">
        <f t="shared" si="36"/>
        <v>#N/A</v>
      </c>
    </row>
    <row r="192" spans="1:13" x14ac:dyDescent="0.2">
      <c r="A192">
        <f t="shared" si="37"/>
        <v>-4.1858000759960171E-2</v>
      </c>
      <c r="B192" s="1">
        <f t="shared" si="39"/>
        <v>99.596196435088942</v>
      </c>
      <c r="C192" s="1">
        <f t="shared" si="39"/>
        <v>2.1317012144641419E-3</v>
      </c>
      <c r="D192">
        <f t="shared" si="29"/>
        <v>99.598328136303408</v>
      </c>
      <c r="F192" t="e">
        <f t="shared" si="41"/>
        <v>#N/A</v>
      </c>
      <c r="G192" t="e">
        <f t="shared" ca="1" si="31"/>
        <v>#N/A</v>
      </c>
      <c r="H192" t="e">
        <f t="shared" ca="1" si="32"/>
        <v>#N/A</v>
      </c>
      <c r="I192" t="e">
        <f t="shared" si="40"/>
        <v>#N/A</v>
      </c>
      <c r="J192" t="e">
        <f t="shared" ca="1" si="33"/>
        <v>#N/A</v>
      </c>
      <c r="K192" t="e">
        <f t="shared" ca="1" si="34"/>
        <v>#N/A</v>
      </c>
      <c r="L192" t="e">
        <f t="shared" si="35"/>
        <v>#N/A</v>
      </c>
      <c r="M192" t="e">
        <f t="shared" si="36"/>
        <v>#N/A</v>
      </c>
    </row>
    <row r="193" spans="1:13" x14ac:dyDescent="0.2">
      <c r="A193">
        <f t="shared" si="37"/>
        <v>-4.1579643181899689E-2</v>
      </c>
      <c r="B193" s="1">
        <f t="shared" si="39"/>
        <v>100.91370678338488</v>
      </c>
      <c r="C193" s="1">
        <f t="shared" si="39"/>
        <v>2.2290221723025895E-3</v>
      </c>
      <c r="D193">
        <f t="shared" si="29"/>
        <v>100.91593580555718</v>
      </c>
      <c r="F193" t="e">
        <f t="shared" si="41"/>
        <v>#N/A</v>
      </c>
      <c r="G193" t="e">
        <f t="shared" ca="1" si="31"/>
        <v>#N/A</v>
      </c>
      <c r="H193" t="e">
        <f t="shared" ca="1" si="32"/>
        <v>#N/A</v>
      </c>
      <c r="I193" t="e">
        <f t="shared" si="40"/>
        <v>#N/A</v>
      </c>
      <c r="J193" t="e">
        <f t="shared" ca="1" si="33"/>
        <v>#N/A</v>
      </c>
      <c r="K193" t="e">
        <f t="shared" ca="1" si="34"/>
        <v>#N/A</v>
      </c>
      <c r="L193" t="e">
        <f t="shared" si="35"/>
        <v>#N/A</v>
      </c>
      <c r="M193" t="e">
        <f t="shared" si="36"/>
        <v>#N/A</v>
      </c>
    </row>
    <row r="194" spans="1:13" x14ac:dyDescent="0.2">
      <c r="A194">
        <f t="shared" si="37"/>
        <v>-4.1301285603839208E-2</v>
      </c>
      <c r="B194" s="1">
        <f t="shared" si="39"/>
        <v>102.23968056187736</v>
      </c>
      <c r="C194" s="1">
        <f t="shared" si="39"/>
        <v>2.330581867397789E-3</v>
      </c>
      <c r="D194">
        <f t="shared" si="29"/>
        <v>102.24201114374476</v>
      </c>
      <c r="F194" t="e">
        <f t="shared" si="41"/>
        <v>#N/A</v>
      </c>
      <c r="G194" t="e">
        <f t="shared" ca="1" si="31"/>
        <v>#N/A</v>
      </c>
      <c r="H194" t="e">
        <f t="shared" ca="1" si="32"/>
        <v>#N/A</v>
      </c>
      <c r="I194" t="e">
        <f t="shared" si="40"/>
        <v>#N/A</v>
      </c>
      <c r="J194" t="e">
        <f t="shared" ca="1" si="33"/>
        <v>#N/A</v>
      </c>
      <c r="K194" t="e">
        <f t="shared" ca="1" si="34"/>
        <v>#N/A</v>
      </c>
      <c r="L194" t="e">
        <f t="shared" si="35"/>
        <v>#N/A</v>
      </c>
      <c r="M194" t="e">
        <f t="shared" si="36"/>
        <v>#N/A</v>
      </c>
    </row>
    <row r="195" spans="1:13" x14ac:dyDescent="0.2">
      <c r="A195">
        <f t="shared" si="37"/>
        <v>-4.1022928025778727E-2</v>
      </c>
      <c r="B195" s="1">
        <f t="shared" si="39"/>
        <v>103.57399492375725</v>
      </c>
      <c r="C195" s="1">
        <f t="shared" si="39"/>
        <v>2.4365552114960043E-3</v>
      </c>
      <c r="D195">
        <f t="shared" si="29"/>
        <v>103.57643147896876</v>
      </c>
      <c r="F195" t="e">
        <f t="shared" si="41"/>
        <v>#N/A</v>
      </c>
      <c r="G195" t="e">
        <f t="shared" ca="1" si="31"/>
        <v>#N/A</v>
      </c>
      <c r="H195" t="e">
        <f t="shared" ca="1" si="32"/>
        <v>#N/A</v>
      </c>
      <c r="I195" t="e">
        <f t="shared" si="40"/>
        <v>#N/A</v>
      </c>
      <c r="J195" t="e">
        <f t="shared" ca="1" si="33"/>
        <v>#N/A</v>
      </c>
      <c r="K195" t="e">
        <f t="shared" ca="1" si="34"/>
        <v>#N/A</v>
      </c>
      <c r="L195" t="e">
        <f t="shared" si="35"/>
        <v>#N/A</v>
      </c>
      <c r="M195" t="e">
        <f t="shared" si="36"/>
        <v>#N/A</v>
      </c>
    </row>
    <row r="196" spans="1:13" x14ac:dyDescent="0.2">
      <c r="A196">
        <f t="shared" si="37"/>
        <v>-4.0744570447718245E-2</v>
      </c>
      <c r="B196" s="1">
        <f t="shared" si="39"/>
        <v>104.91652320528564</v>
      </c>
      <c r="C196" s="1">
        <f t="shared" si="39"/>
        <v>2.5471238903550263E-3</v>
      </c>
      <c r="D196">
        <f t="shared" si="29"/>
        <v>104.91907032917599</v>
      </c>
      <c r="F196" t="e">
        <f t="shared" si="41"/>
        <v>#N/A</v>
      </c>
      <c r="G196" t="e">
        <f t="shared" ca="1" si="31"/>
        <v>#N/A</v>
      </c>
      <c r="H196" t="e">
        <f t="shared" ca="1" si="32"/>
        <v>#N/A</v>
      </c>
      <c r="I196" t="e">
        <f t="shared" si="40"/>
        <v>#N/A</v>
      </c>
      <c r="J196" t="e">
        <f t="shared" ca="1" si="33"/>
        <v>#N/A</v>
      </c>
      <c r="K196" t="e">
        <f t="shared" ca="1" si="34"/>
        <v>#N/A</v>
      </c>
      <c r="L196" t="e">
        <f t="shared" si="35"/>
        <v>#N/A</v>
      </c>
      <c r="M196" t="e">
        <f t="shared" si="36"/>
        <v>#N/A</v>
      </c>
    </row>
    <row r="197" spans="1:13" x14ac:dyDescent="0.2">
      <c r="A197">
        <f t="shared" si="37"/>
        <v>-4.0466212869657764E-2</v>
      </c>
      <c r="B197" s="1">
        <f t="shared" si="39"/>
        <v>106.26713492069331</v>
      </c>
      <c r="C197" s="1">
        <f t="shared" si="39"/>
        <v>2.6624766065962255E-3</v>
      </c>
      <c r="D197">
        <f t="shared" si="29"/>
        <v>106.26979739729991</v>
      </c>
      <c r="F197" t="e">
        <f t="shared" si="41"/>
        <v>#N/A</v>
      </c>
      <c r="G197" t="e">
        <f t="shared" ca="1" si="31"/>
        <v>#N/A</v>
      </c>
      <c r="H197" t="e">
        <f t="shared" ca="1" si="32"/>
        <v>#N/A</v>
      </c>
      <c r="I197" t="e">
        <f t="shared" si="40"/>
        <v>#N/A</v>
      </c>
      <c r="J197" t="e">
        <f t="shared" ca="1" si="33"/>
        <v>#N/A</v>
      </c>
      <c r="K197" t="e">
        <f t="shared" ca="1" si="34"/>
        <v>#N/A</v>
      </c>
      <c r="L197" t="e">
        <f t="shared" si="35"/>
        <v>#N/A</v>
      </c>
      <c r="M197" t="e">
        <f t="shared" si="36"/>
        <v>#N/A</v>
      </c>
    </row>
    <row r="198" spans="1:13" x14ac:dyDescent="0.2">
      <c r="A198">
        <f t="shared" si="37"/>
        <v>-4.0187855291597283E-2</v>
      </c>
      <c r="B198" s="1">
        <f t="shared" si="39"/>
        <v>107.62569575870046</v>
      </c>
      <c r="C198" s="1">
        <f t="shared" si="39"/>
        <v>2.7828093304422936E-3</v>
      </c>
      <c r="D198">
        <f t="shared" si="29"/>
        <v>107.6284785680309</v>
      </c>
      <c r="F198" t="e">
        <f t="shared" si="41"/>
        <v>#N/A</v>
      </c>
      <c r="G198" t="e">
        <f t="shared" ca="1" si="31"/>
        <v>#N/A</v>
      </c>
      <c r="H198" t="e">
        <f t="shared" ca="1" si="32"/>
        <v>#N/A</v>
      </c>
      <c r="I198" t="e">
        <f t="shared" si="40"/>
        <v>#N/A</v>
      </c>
      <c r="J198" t="e">
        <f t="shared" ca="1" si="33"/>
        <v>#N/A</v>
      </c>
      <c r="K198" t="e">
        <f t="shared" ca="1" si="34"/>
        <v>#N/A</v>
      </c>
      <c r="L198" t="e">
        <f t="shared" si="35"/>
        <v>#N/A</v>
      </c>
      <c r="M198" t="e">
        <f t="shared" si="36"/>
        <v>#N/A</v>
      </c>
    </row>
    <row r="199" spans="1:13" x14ac:dyDescent="0.2">
      <c r="A199">
        <f t="shared" si="37"/>
        <v>-3.9909497713536801E-2</v>
      </c>
      <c r="B199" s="1">
        <f t="shared" si="39"/>
        <v>108.99206758067962</v>
      </c>
      <c r="C199" s="1">
        <f t="shared" si="39"/>
        <v>2.9083255585635342E-3</v>
      </c>
      <c r="D199">
        <f t="shared" si="29"/>
        <v>108.99497590623818</v>
      </c>
      <c r="F199" t="e">
        <f t="shared" si="41"/>
        <v>#N/A</v>
      </c>
      <c r="G199" t="e">
        <f t="shared" ca="1" si="31"/>
        <v>#N/A</v>
      </c>
      <c r="H199" t="e">
        <f t="shared" ca="1" si="32"/>
        <v>#N/A</v>
      </c>
      <c r="I199" t="e">
        <f t="shared" si="40"/>
        <v>#N/A</v>
      </c>
      <c r="J199" t="e">
        <f t="shared" ca="1" si="33"/>
        <v>#N/A</v>
      </c>
      <c r="K199" t="e">
        <f t="shared" ca="1" si="34"/>
        <v>#N/A</v>
      </c>
      <c r="L199" t="e">
        <f t="shared" si="35"/>
        <v>#N/A</v>
      </c>
      <c r="M199" t="e">
        <f t="shared" si="36"/>
        <v>#N/A</v>
      </c>
    </row>
    <row r="200" spans="1:13" x14ac:dyDescent="0.2">
      <c r="A200">
        <f t="shared" si="37"/>
        <v>-3.963114013547632E-2</v>
      </c>
      <c r="B200" s="1">
        <f t="shared" si="39"/>
        <v>110.36610842048306</v>
      </c>
      <c r="C200" s="1">
        <f t="shared" si="39"/>
        <v>3.0392365812609073E-3</v>
      </c>
      <c r="D200">
        <f t="shared" si="29"/>
        <v>110.36914765706432</v>
      </c>
      <c r="F200" t="e">
        <f t="shared" si="41"/>
        <v>#N/A</v>
      </c>
      <c r="G200" t="e">
        <f t="shared" ca="1" si="31"/>
        <v>#N/A</v>
      </c>
      <c r="H200" t="e">
        <f t="shared" ca="1" si="32"/>
        <v>#N/A</v>
      </c>
      <c r="I200" t="e">
        <f t="shared" si="40"/>
        <v>#N/A</v>
      </c>
      <c r="J200" t="e">
        <f t="shared" ca="1" si="33"/>
        <v>#N/A</v>
      </c>
      <c r="K200" t="e">
        <f t="shared" ca="1" si="34"/>
        <v>#N/A</v>
      </c>
      <c r="L200" t="e">
        <f t="shared" si="35"/>
        <v>#N/A</v>
      </c>
      <c r="M200" t="e">
        <f t="shared" si="36"/>
        <v>#N/A</v>
      </c>
    </row>
    <row r="201" spans="1:13" x14ac:dyDescent="0.2">
      <c r="A201">
        <f t="shared" si="37"/>
        <v>-3.9352782557415839E-2</v>
      </c>
      <c r="B201" s="1">
        <f t="shared" si="39"/>
        <v>111.74767248595722</v>
      </c>
      <c r="C201" s="1">
        <f t="shared" si="39"/>
        <v>3.1757617582184997E-3</v>
      </c>
      <c r="D201">
        <f t="shared" si="29"/>
        <v>111.75084824771544</v>
      </c>
      <c r="F201" t="e">
        <f t="shared" si="41"/>
        <v>#N/A</v>
      </c>
      <c r="G201" t="e">
        <f t="shared" ca="1" si="31"/>
        <v>#N/A</v>
      </c>
      <c r="H201" t="e">
        <f t="shared" ca="1" si="32"/>
        <v>#N/A</v>
      </c>
      <c r="I201" t="e">
        <f t="shared" si="40"/>
        <v>#N/A</v>
      </c>
      <c r="J201" t="e">
        <f t="shared" ca="1" si="33"/>
        <v>#N/A</v>
      </c>
      <c r="K201" t="e">
        <f t="shared" ca="1" si="34"/>
        <v>#N/A</v>
      </c>
      <c r="L201" t="e">
        <f t="shared" si="35"/>
        <v>#N/A</v>
      </c>
      <c r="M201" t="e">
        <f t="shared" si="36"/>
        <v>#N/A</v>
      </c>
    </row>
    <row r="202" spans="1:13" x14ac:dyDescent="0.2">
      <c r="A202">
        <f t="shared" si="37"/>
        <v>-3.9074424979355357E-2</v>
      </c>
      <c r="B202" s="1">
        <f t="shared" ref="B202:C221" si="42">B$7*EXP(-POWER($A202-B$2,2)/2/B$4/B$4*1000000)</f>
        <v>113.13661016216363</v>
      </c>
      <c r="C202" s="1">
        <f t="shared" si="42"/>
        <v>3.3181288030639192E-3</v>
      </c>
      <c r="D202">
        <f t="shared" si="29"/>
        <v>113.13992829096669</v>
      </c>
      <c r="F202" t="e">
        <f t="shared" si="41"/>
        <v>#N/A</v>
      </c>
      <c r="G202" t="e">
        <f t="shared" ca="1" si="31"/>
        <v>#N/A</v>
      </c>
      <c r="H202" t="e">
        <f t="shared" ca="1" si="32"/>
        <v>#N/A</v>
      </c>
      <c r="I202" t="e">
        <f t="shared" si="40"/>
        <v>#N/A</v>
      </c>
      <c r="J202" t="e">
        <f t="shared" ca="1" si="33"/>
        <v>#N/A</v>
      </c>
      <c r="K202" t="e">
        <f t="shared" ca="1" si="34"/>
        <v>#N/A</v>
      </c>
      <c r="L202" t="e">
        <f t="shared" si="35"/>
        <v>#N/A</v>
      </c>
      <c r="M202" t="e">
        <f t="shared" si="36"/>
        <v>#N/A</v>
      </c>
    </row>
    <row r="203" spans="1:13" x14ac:dyDescent="0.2">
      <c r="A203">
        <f t="shared" si="37"/>
        <v>-3.8796067401294876E-2</v>
      </c>
      <c r="B203" s="1">
        <f t="shared" si="42"/>
        <v>114.53276801632707</v>
      </c>
      <c r="C203" s="1">
        <f t="shared" si="42"/>
        <v>3.4665740769799745E-3</v>
      </c>
      <c r="D203">
        <f t="shared" si="29"/>
        <v>114.53623459040405</v>
      </c>
    </row>
    <row r="204" spans="1:13" x14ac:dyDescent="0.2">
      <c r="A204">
        <f t="shared" si="37"/>
        <v>-3.8517709823234395E-2</v>
      </c>
      <c r="B204" s="1">
        <f t="shared" si="42"/>
        <v>115.93598880452925</v>
      </c>
      <c r="C204" s="1">
        <f t="shared" si="42"/>
        <v>3.621342891616247E-3</v>
      </c>
      <c r="D204">
        <f t="shared" si="29"/>
        <v>115.93961014742086</v>
      </c>
    </row>
    <row r="205" spans="1:13" x14ac:dyDescent="0.2">
      <c r="A205">
        <f t="shared" si="37"/>
        <v>-3.8239352245173913E-2</v>
      </c>
      <c r="B205" s="1">
        <f t="shared" si="42"/>
        <v>117.34611148016678</v>
      </c>
      <c r="C205" s="1">
        <f t="shared" si="42"/>
        <v>3.7826898215545602E-3</v>
      </c>
      <c r="D205">
        <f t="shared" si="29"/>
        <v>117.34989416998833</v>
      </c>
    </row>
    <row r="206" spans="1:13" x14ac:dyDescent="0.2">
      <c r="A206">
        <f t="shared" si="37"/>
        <v>-3.7960994667113432E-2</v>
      </c>
      <c r="B206" s="1">
        <f t="shared" si="42"/>
        <v>118.76297120419019</v>
      </c>
      <c r="C206" s="1">
        <f t="shared" si="42"/>
        <v>3.9508790265876835E-3</v>
      </c>
      <c r="D206">
        <f t="shared" si="29"/>
        <v>118.76692208321678</v>
      </c>
    </row>
    <row r="207" spans="1:13" x14ac:dyDescent="0.2">
      <c r="A207">
        <f t="shared" si="37"/>
        <v>-3.7682637089052951E-2</v>
      </c>
      <c r="B207" s="1">
        <f t="shared" si="42"/>
        <v>120.18639935714071</v>
      </c>
      <c r="C207" s="1">
        <f t="shared" si="42"/>
        <v>4.1261845840762064E-3</v>
      </c>
      <c r="D207">
        <f t="shared" si="29"/>
        <v>120.1905255417248</v>
      </c>
    </row>
    <row r="208" spans="1:13" x14ac:dyDescent="0.2">
      <c r="A208">
        <f t="shared" si="37"/>
        <v>-3.7404279510992469E-2</v>
      </c>
      <c r="B208" s="1">
        <f t="shared" si="42"/>
        <v>121.61622355300025</v>
      </c>
      <c r="C208" s="1">
        <f t="shared" si="42"/>
        <v>4.308890831653798E-3</v>
      </c>
      <c r="D208">
        <f t="shared" si="29"/>
        <v>121.62053244383191</v>
      </c>
    </row>
    <row r="209" spans="1:4" x14ac:dyDescent="0.2">
      <c r="A209">
        <f t="shared" si="37"/>
        <v>-3.7125921932931988E-2</v>
      </c>
      <c r="B209" s="1">
        <f t="shared" si="42"/>
        <v>123.05226765486917</v>
      </c>
      <c r="C209" s="1">
        <f t="shared" si="42"/>
        <v>4.4992927205566788E-3</v>
      </c>
      <c r="D209">
        <f t="shared" si="29"/>
        <v>123.05676694758972</v>
      </c>
    </row>
    <row r="210" spans="1:4" x14ac:dyDescent="0.2">
      <c r="A210">
        <f t="shared" si="37"/>
        <v>-3.6847564354871506E-2</v>
      </c>
      <c r="B210" s="1">
        <f t="shared" si="42"/>
        <v>124.49435179248516</v>
      </c>
      <c r="C210" s="1">
        <f t="shared" si="42"/>
        <v>4.6976961798586179E-3</v>
      </c>
      <c r="D210">
        <f t="shared" si="29"/>
        <v>124.49904948866502</v>
      </c>
    </row>
    <row r="211" spans="1:4" x14ac:dyDescent="0.2">
      <c r="A211">
        <f t="shared" si="37"/>
        <v>-3.6569206776811025E-2</v>
      </c>
      <c r="B211" s="1">
        <f t="shared" si="42"/>
        <v>125.9422923815965</v>
      </c>
      <c r="C211" s="1">
        <f t="shared" si="42"/>
        <v>4.9044184918988739E-3</v>
      </c>
      <c r="D211">
        <f t="shared" si="29"/>
        <v>125.94719680008841</v>
      </c>
    </row>
    <row r="212" spans="1:4" x14ac:dyDescent="0.2">
      <c r="A212">
        <f t="shared" si="37"/>
        <v>-3.6290849198750544E-2</v>
      </c>
      <c r="B212" s="1">
        <f t="shared" si="42"/>
        <v>127.39590214520049</v>
      </c>
      <c r="C212" s="1">
        <f t="shared" si="42"/>
        <v>5.1197886791954292E-3</v>
      </c>
      <c r="D212">
        <f t="shared" si="29"/>
        <v>127.40102193387969</v>
      </c>
    </row>
    <row r="213" spans="1:4" x14ac:dyDescent="0.2">
      <c r="A213">
        <f t="shared" si="37"/>
        <v>-3.6012491620690062E-2</v>
      </c>
      <c r="B213" s="1">
        <f t="shared" si="42"/>
        <v>128.85499013665859</v>
      </c>
      <c r="C213" s="1">
        <f t="shared" si="42"/>
        <v>5.3441479031421293E-3</v>
      </c>
      <c r="D213">
        <f t="shared" si="29"/>
        <v>128.86033428456173</v>
      </c>
    </row>
    <row r="214" spans="1:4" x14ac:dyDescent="0.2">
      <c r="A214">
        <f t="shared" si="37"/>
        <v>-3.5734134042629581E-2</v>
      </c>
      <c r="B214" s="1">
        <f t="shared" si="42"/>
        <v>130.31936176469694</v>
      </c>
      <c r="C214" s="1">
        <f t="shared" si="42"/>
        <v>5.5778498747938495E-3</v>
      </c>
      <c r="D214">
        <f t="shared" si="29"/>
        <v>130.32493961457172</v>
      </c>
    </row>
    <row r="215" spans="1:4" x14ac:dyDescent="0.2">
      <c r="A215">
        <f t="shared" si="37"/>
        <v>-3.54557764645691E-2</v>
      </c>
      <c r="B215" s="1">
        <f t="shared" si="42"/>
        <v>131.78881882030157</v>
      </c>
      <c r="C215" s="1">
        <f t="shared" si="42"/>
        <v>5.8212612780499289E-3</v>
      </c>
      <c r="D215">
        <f t="shared" ref="D215:D278" si="43">B215+C215</f>
        <v>131.79464008157962</v>
      </c>
    </row>
    <row r="216" spans="1:4" x14ac:dyDescent="0.2">
      <c r="A216">
        <f t="shared" ref="A216:A279" si="44">A215+$B$19</f>
        <v>-3.5177418886508618E-2</v>
      </c>
      <c r="B216" s="1">
        <f t="shared" si="42"/>
        <v>133.26315950551543</v>
      </c>
      <c r="C216" s="1">
        <f t="shared" si="42"/>
        <v>6.0747622055514136E-3</v>
      </c>
      <c r="D216">
        <f t="shared" si="43"/>
        <v>133.26923426772098</v>
      </c>
    </row>
    <row r="217" spans="1:4" x14ac:dyDescent="0.2">
      <c r="A217">
        <f t="shared" si="44"/>
        <v>-3.4899061308448137E-2</v>
      </c>
      <c r="B217" s="1">
        <f t="shared" si="42"/>
        <v>134.74217846414348</v>
      </c>
      <c r="C217" s="1">
        <f t="shared" si="42"/>
        <v>6.3387466076139419E-3</v>
      </c>
      <c r="D217">
        <f t="shared" si="43"/>
        <v>134.74851721075109</v>
      </c>
    </row>
    <row r="218" spans="1:4" x14ac:dyDescent="0.2">
      <c r="A218">
        <f t="shared" si="44"/>
        <v>-3.4620703730387656E-2</v>
      </c>
      <c r="B218" s="1">
        <f t="shared" si="42"/>
        <v>136.22566681437138</v>
      </c>
      <c r="C218" s="1">
        <f t="shared" si="42"/>
        <v>6.6136227545235586E-3</v>
      </c>
      <c r="D218">
        <f t="shared" si="43"/>
        <v>136.23228043712589</v>
      </c>
    </row>
    <row r="219" spans="1:4" x14ac:dyDescent="0.2">
      <c r="A219">
        <f t="shared" si="44"/>
        <v>-3.4342346152327174E-2</v>
      </c>
      <c r="B219" s="1">
        <f t="shared" si="42"/>
        <v>137.71341218330167</v>
      </c>
      <c r="C219" s="1">
        <f t="shared" si="42"/>
        <v>6.8998137125295574E-3</v>
      </c>
      <c r="D219">
        <f t="shared" si="43"/>
        <v>137.72031199701419</v>
      </c>
    </row>
    <row r="220" spans="1:4" x14ac:dyDescent="0.2">
      <c r="A220">
        <f t="shared" si="44"/>
        <v>-3.4063988574266693E-2</v>
      </c>
      <c r="B220" s="1">
        <f t="shared" si="42"/>
        <v>139.2051987434111</v>
      </c>
      <c r="C220" s="1">
        <f t="shared" si="42"/>
        <v>7.1977578338728171E-3</v>
      </c>
      <c r="D220">
        <f t="shared" si="43"/>
        <v>139.21239650124497</v>
      </c>
    </row>
    <row r="221" spans="1:4" x14ac:dyDescent="0.2">
      <c r="A221">
        <f t="shared" si="44"/>
        <v>-3.3785630996206212E-2</v>
      </c>
      <c r="B221" s="1">
        <f t="shared" si="42"/>
        <v>140.70080725092964</v>
      </c>
      <c r="C221" s="1">
        <f t="shared" si="42"/>
        <v>7.5079092611958463E-3</v>
      </c>
      <c r="D221">
        <f t="shared" si="43"/>
        <v>140.70831516019084</v>
      </c>
    </row>
    <row r="222" spans="1:4" x14ac:dyDescent="0.2">
      <c r="A222">
        <f t="shared" si="44"/>
        <v>-3.350727341814573E-2</v>
      </c>
      <c r="B222" s="1">
        <f t="shared" ref="B222:C241" si="45">B$7*EXP(-POWER($A222-B$2,2)/2/B$4/B$4*1000000)</f>
        <v>142.20001508614348</v>
      </c>
      <c r="C222" s="1">
        <f t="shared" si="45"/>
        <v>7.8307384466848699E-3</v>
      </c>
      <c r="D222">
        <f t="shared" si="43"/>
        <v>142.20784582459015</v>
      </c>
    </row>
    <row r="223" spans="1:4" x14ac:dyDescent="0.2">
      <c r="A223">
        <f t="shared" si="44"/>
        <v>-3.3228915840085249E-2</v>
      </c>
      <c r="B223" s="1">
        <f t="shared" si="45"/>
        <v>143.7025962956204</v>
      </c>
      <c r="C223" s="1">
        <f t="shared" si="45"/>
        <v>8.1667326863019661E-3</v>
      </c>
      <c r="D223">
        <f t="shared" si="43"/>
        <v>143.7107630283067</v>
      </c>
    </row>
    <row r="224" spans="1:4" x14ac:dyDescent="0.2">
      <c r="A224">
        <f t="shared" si="44"/>
        <v>-3.2950558262024768E-2</v>
      </c>
      <c r="B224" s="1">
        <f t="shared" si="45"/>
        <v>145.20832163635617</v>
      </c>
      <c r="C224" s="1">
        <f t="shared" si="45"/>
        <v>8.5163966694699715E-3</v>
      </c>
      <c r="D224">
        <f t="shared" si="43"/>
        <v>145.21683803302565</v>
      </c>
    </row>
    <row r="225" spans="1:4" x14ac:dyDescent="0.2">
      <c r="A225">
        <f t="shared" si="44"/>
        <v>-3.2672200683964286E-2</v>
      </c>
      <c r="B225" s="1">
        <f t="shared" si="45"/>
        <v>146.71695862183915</v>
      </c>
      <c r="C225" s="1">
        <f t="shared" si="45"/>
        <v>8.8802530445791696E-3</v>
      </c>
      <c r="D225">
        <f t="shared" si="43"/>
        <v>146.72583887488372</v>
      </c>
    </row>
    <row r="226" spans="1:4" x14ac:dyDescent="0.2">
      <c r="A226">
        <f t="shared" si="44"/>
        <v>-3.2393843105903805E-2</v>
      </c>
      <c r="B226" s="1">
        <f t="shared" si="45"/>
        <v>148.22827157002919</v>
      </c>
      <c r="C226" s="1">
        <f t="shared" si="45"/>
        <v>9.2588430006909569E-3</v>
      </c>
      <c r="D226">
        <f t="shared" si="43"/>
        <v>148.23753041302987</v>
      </c>
    </row>
    <row r="227" spans="1:4" x14ac:dyDescent="0.2">
      <c r="A227">
        <f t="shared" si="44"/>
        <v>-3.2115485527843324E-2</v>
      </c>
      <c r="B227" s="1">
        <f t="shared" si="45"/>
        <v>149.7420216532449</v>
      </c>
      <c r="C227" s="1">
        <f t="shared" si="45"/>
        <v>9.652726865819394E-3</v>
      </c>
      <c r="D227">
        <f t="shared" si="43"/>
        <v>149.75167438011073</v>
      </c>
    </row>
    <row r="228" spans="1:4" x14ac:dyDescent="0.2">
      <c r="A228">
        <f t="shared" si="44"/>
        <v>-3.1837127949782842E-2</v>
      </c>
      <c r="B228" s="1">
        <f t="shared" si="45"/>
        <v>151.25796694995361</v>
      </c>
      <c r="C228" s="1">
        <f t="shared" si="45"/>
        <v>1.0062484722177526E-2</v>
      </c>
      <c r="D228">
        <f t="shared" si="43"/>
        <v>151.26802943467578</v>
      </c>
    </row>
    <row r="229" spans="1:4" x14ac:dyDescent="0.2">
      <c r="A229">
        <f t="shared" si="44"/>
        <v>-3.1558770371722361E-2</v>
      </c>
      <c r="B229" s="1">
        <f t="shared" si="45"/>
        <v>152.7758624984551</v>
      </c>
      <c r="C229" s="1">
        <f t="shared" si="45"/>
        <v>1.0488717038780963E-2</v>
      </c>
      <c r="D229">
        <f t="shared" si="43"/>
        <v>152.78635121549388</v>
      </c>
    </row>
    <row r="230" spans="1:4" x14ac:dyDescent="0.2">
      <c r="A230">
        <f t="shared" si="44"/>
        <v>-3.128041279366188E-2</v>
      </c>
      <c r="B230" s="1">
        <f t="shared" si="45"/>
        <v>154.29546035245153</v>
      </c>
      <c r="C230" s="1">
        <f t="shared" si="45"/>
        <v>1.0932045321807426E-2</v>
      </c>
      <c r="D230">
        <f t="shared" si="43"/>
        <v>154.30639239777332</v>
      </c>
    </row>
    <row r="231" spans="1:4" x14ac:dyDescent="0.2">
      <c r="A231">
        <f t="shared" si="44"/>
        <v>-3.1002055215601395E-2</v>
      </c>
      <c r="B231" s="1">
        <f t="shared" si="45"/>
        <v>155.81650963849174</v>
      </c>
      <c r="C231" s="1">
        <f t="shared" si="45"/>
        <v>1.1393112783116655E-2</v>
      </c>
      <c r="D231">
        <f t="shared" si="43"/>
        <v>155.82790275127485</v>
      </c>
    </row>
    <row r="232" spans="1:4" x14ac:dyDescent="0.2">
      <c r="A232">
        <f t="shared" si="44"/>
        <v>-3.072369763754091E-2</v>
      </c>
      <c r="B232" s="1">
        <f t="shared" si="45"/>
        <v>157.33875661527952</v>
      </c>
      <c r="C232" s="1">
        <f t="shared" si="45"/>
        <v>1.1872585027341105E-2</v>
      </c>
      <c r="D232">
        <f t="shared" si="43"/>
        <v>157.35062920030686</v>
      </c>
    </row>
    <row r="233" spans="1:4" x14ac:dyDescent="0.2">
      <c r="A233">
        <f t="shared" si="44"/>
        <v>-3.0445340059480425E-2</v>
      </c>
      <c r="B233" s="1">
        <f t="shared" si="45"/>
        <v>158.86194473483238</v>
      </c>
      <c r="C233" s="1">
        <f t="shared" si="45"/>
        <v>1.237115075796227E-2</v>
      </c>
      <c r="D233">
        <f t="shared" si="43"/>
        <v>158.87431588559033</v>
      </c>
    </row>
    <row r="234" spans="1:4" x14ac:dyDescent="0.2">
      <c r="A234">
        <f t="shared" si="44"/>
        <v>-3.0166982481419941E-2</v>
      </c>
      <c r="B234" s="1">
        <f t="shared" si="45"/>
        <v>160.38581470547697</v>
      </c>
      <c r="C234" s="1">
        <f t="shared" si="45"/>
        <v>1.2889522502795488E-2</v>
      </c>
      <c r="D234">
        <f t="shared" si="43"/>
        <v>160.39870422797978</v>
      </c>
    </row>
    <row r="235" spans="1:4" x14ac:dyDescent="0.2">
      <c r="A235">
        <f t="shared" si="44"/>
        <v>-2.9888624903359456E-2</v>
      </c>
      <c r="B235" s="1">
        <f t="shared" si="45"/>
        <v>161.91010455666597</v>
      </c>
      <c r="C235" s="1">
        <f t="shared" si="45"/>
        <v>1.3428437359309276E-2</v>
      </c>
      <c r="D235">
        <f t="shared" si="43"/>
        <v>161.92353299402529</v>
      </c>
    </row>
    <row r="236" spans="1:4" x14ac:dyDescent="0.2">
      <c r="A236">
        <f t="shared" si="44"/>
        <v>-2.9610267325298971E-2</v>
      </c>
      <c r="B236" s="1">
        <f t="shared" si="45"/>
        <v>163.43454970559938</v>
      </c>
      <c r="C236" s="1">
        <f t="shared" si="45"/>
        <v>1.3988657760212256E-2</v>
      </c>
      <c r="D236">
        <f t="shared" si="43"/>
        <v>163.4485383633596</v>
      </c>
    </row>
    <row r="237" spans="1:4" x14ac:dyDescent="0.2">
      <c r="A237">
        <f t="shared" si="44"/>
        <v>-2.9331909747238486E-2</v>
      </c>
      <c r="B237" s="1">
        <f t="shared" si="45"/>
        <v>164.95888302563247</v>
      </c>
      <c r="C237" s="1">
        <f t="shared" si="45"/>
        <v>1.4570972259746242E-2</v>
      </c>
      <c r="D237">
        <f t="shared" si="43"/>
        <v>164.97345399789222</v>
      </c>
    </row>
    <row r="238" spans="1:4" x14ac:dyDescent="0.2">
      <c r="A238">
        <f t="shared" si="44"/>
        <v>-2.9053552169178001E-2</v>
      </c>
      <c r="B238" s="1">
        <f t="shared" si="45"/>
        <v>166.48283491645179</v>
      </c>
      <c r="C238" s="1">
        <f t="shared" si="45"/>
        <v>1.5176196341127372E-2</v>
      </c>
      <c r="D238">
        <f t="shared" si="43"/>
        <v>166.49801111279291</v>
      </c>
    </row>
    <row r="239" spans="1:4" x14ac:dyDescent="0.2">
      <c r="A239">
        <f t="shared" si="44"/>
        <v>-2.8775194591117517E-2</v>
      </c>
      <c r="B239" s="1">
        <f t="shared" si="45"/>
        <v>168.00613337599754</v>
      </c>
      <c r="C239" s="1">
        <f t="shared" si="45"/>
        <v>1.5805173245586317E-2</v>
      </c>
      <c r="D239">
        <f t="shared" si="43"/>
        <v>168.02193854924312</v>
      </c>
    </row>
    <row r="240" spans="1:4" x14ac:dyDescent="0.2">
      <c r="A240">
        <f t="shared" si="44"/>
        <v>-2.8496837013057032E-2</v>
      </c>
      <c r="B240" s="1">
        <f t="shared" si="45"/>
        <v>169.52850407411194</v>
      </c>
      <c r="C240" s="1">
        <f t="shared" si="45"/>
        <v>1.6458774823458963E-2</v>
      </c>
      <c r="D240">
        <f t="shared" si="43"/>
        <v>169.5449628489354</v>
      </c>
    </row>
    <row r="241" spans="1:4" x14ac:dyDescent="0.2">
      <c r="A241">
        <f t="shared" si="44"/>
        <v>-2.8218479434996547E-2</v>
      </c>
      <c r="B241" s="1">
        <f t="shared" si="45"/>
        <v>171.04967042788974</v>
      </c>
      <c r="C241" s="1">
        <f t="shared" si="45"/>
        <v>1.7137902407788522E-2</v>
      </c>
      <c r="D241">
        <f t="shared" si="43"/>
        <v>171.06680833029753</v>
      </c>
    </row>
    <row r="242" spans="1:4" x14ac:dyDescent="0.2">
      <c r="A242">
        <f t="shared" si="44"/>
        <v>-2.7940121856936062E-2</v>
      </c>
      <c r="B242" s="1">
        <f t="shared" ref="B242:C261" si="46">B$7*EXP(-POWER($A242-B$2,2)/2/B$4/B$4*1000000)</f>
        <v>172.56935367870693</v>
      </c>
      <c r="C242" s="1">
        <f t="shared" si="46"/>
        <v>1.7843487710902172E-2</v>
      </c>
      <c r="D242">
        <f t="shared" si="43"/>
        <v>172.58719716641784</v>
      </c>
    </row>
    <row r="243" spans="1:4" x14ac:dyDescent="0.2">
      <c r="A243">
        <f t="shared" si="44"/>
        <v>-2.7661764278875577E-2</v>
      </c>
      <c r="B243" s="1">
        <f t="shared" si="46"/>
        <v>174.08727297090221</v>
      </c>
      <c r="C243" s="1">
        <f t="shared" si="46"/>
        <v>1.857649374443027E-2</v>
      </c>
      <c r="D243">
        <f t="shared" si="43"/>
        <v>174.10584946464664</v>
      </c>
    </row>
    <row r="244" spans="1:4" x14ac:dyDescent="0.2">
      <c r="A244">
        <f t="shared" si="44"/>
        <v>-2.7383406700815092E-2</v>
      </c>
      <c r="B244" s="1">
        <f t="shared" si="46"/>
        <v>175.60314543208401</v>
      </c>
      <c r="C244" s="1">
        <f t="shared" si="46"/>
        <v>1.9337915763242619E-2</v>
      </c>
      <c r="D244">
        <f t="shared" si="43"/>
        <v>175.62248334784724</v>
      </c>
    </row>
    <row r="245" spans="1:4" x14ac:dyDescent="0.2">
      <c r="A245">
        <f t="shared" si="44"/>
        <v>-2.7105049122754608E-2</v>
      </c>
      <c r="B245" s="1">
        <f t="shared" si="46"/>
        <v>177.11668625503594</v>
      </c>
      <c r="C245" s="1">
        <f t="shared" si="46"/>
        <v>2.0128782233779532E-2</v>
      </c>
      <c r="D245">
        <f t="shared" si="43"/>
        <v>177.13681503726971</v>
      </c>
    </row>
    <row r="246" spans="1:4" x14ac:dyDescent="0.2">
      <c r="A246">
        <f t="shared" si="44"/>
        <v>-2.6826691544694123E-2</v>
      </c>
      <c r="B246" s="1">
        <f t="shared" si="46"/>
        <v>178.62760878119079</v>
      </c>
      <c r="C246" s="1">
        <f t="shared" si="46"/>
        <v>2.0950155827258943E-2</v>
      </c>
      <c r="D246">
        <f t="shared" si="43"/>
        <v>178.64855893701804</v>
      </c>
    </row>
    <row r="247" spans="1:4" x14ac:dyDescent="0.2">
      <c r="A247">
        <f t="shared" si="44"/>
        <v>-2.6548333966633638E-2</v>
      </c>
      <c r="B247" s="1">
        <f t="shared" si="46"/>
        <v>180.13562458564235</v>
      </c>
      <c r="C247" s="1">
        <f t="shared" si="46"/>
        <v>2.1803134438247163E-2</v>
      </c>
      <c r="D247">
        <f t="shared" si="43"/>
        <v>180.15742772008059</v>
      </c>
    </row>
    <row r="248" spans="1:4" x14ac:dyDescent="0.2">
      <c r="A248">
        <f t="shared" si="44"/>
        <v>-2.6269976388573153E-2</v>
      </c>
      <c r="B248" s="1">
        <f t="shared" si="46"/>
        <v>181.64044356366449</v>
      </c>
      <c r="C248" s="1">
        <f t="shared" si="46"/>
        <v>2.2688852229083775E-2</v>
      </c>
      <c r="D248">
        <f t="shared" si="43"/>
        <v>181.66313241589359</v>
      </c>
    </row>
    <row r="249" spans="1:4" x14ac:dyDescent="0.2">
      <c r="A249">
        <f t="shared" si="44"/>
        <v>-2.5991618810512668E-2</v>
      </c>
      <c r="B249" s="1">
        <f t="shared" si="46"/>
        <v>183.1417740187037</v>
      </c>
      <c r="C249" s="1">
        <f t="shared" si="46"/>
        <v>2.360848070065398E-2</v>
      </c>
      <c r="D249">
        <f t="shared" si="43"/>
        <v>183.16538249940436</v>
      </c>
    </row>
    <row r="250" spans="1:4" x14ac:dyDescent="0.2">
      <c r="A250">
        <f t="shared" si="44"/>
        <v>-2.5713261232452184E-2</v>
      </c>
      <c r="B250" s="1">
        <f t="shared" si="46"/>
        <v>184.63932275181099</v>
      </c>
      <c r="C250" s="1">
        <f t="shared" si="46"/>
        <v>2.4563229790007819E-2</v>
      </c>
      <c r="D250">
        <f t="shared" si="43"/>
        <v>184.663885981601</v>
      </c>
    </row>
    <row r="251" spans="1:4" x14ac:dyDescent="0.2">
      <c r="A251">
        <f t="shared" si="44"/>
        <v>-2.5434903654391699E-2</v>
      </c>
      <c r="B251" s="1">
        <f t="shared" si="46"/>
        <v>186.13279515247902</v>
      </c>
      <c r="C251" s="1">
        <f t="shared" si="46"/>
        <v>2.5554348995326697E-2</v>
      </c>
      <c r="D251">
        <f t="shared" si="43"/>
        <v>186.15834950147433</v>
      </c>
    </row>
    <row r="252" spans="1:4" x14ac:dyDescent="0.2">
      <c r="A252">
        <f t="shared" si="44"/>
        <v>-2.5156546076331214E-2</v>
      </c>
      <c r="B252" s="1">
        <f t="shared" si="46"/>
        <v>187.62189529084662</v>
      </c>
      <c r="C252" s="1">
        <f t="shared" si="46"/>
        <v>2.658312852874218E-2</v>
      </c>
      <c r="D252">
        <f t="shared" si="43"/>
        <v>187.64847841937538</v>
      </c>
    </row>
    <row r="253" spans="1:4" x14ac:dyDescent="0.2">
      <c r="A253">
        <f t="shared" si="44"/>
        <v>-2.4878188498270729E-2</v>
      </c>
      <c r="B253" s="1">
        <f t="shared" si="46"/>
        <v>189.10632601123439</v>
      </c>
      <c r="C253" s="1">
        <f t="shared" si="46"/>
        <v>2.7650900497515528E-2</v>
      </c>
      <c r="D253">
        <f t="shared" si="43"/>
        <v>189.13397691173191</v>
      </c>
    </row>
    <row r="254" spans="1:4" x14ac:dyDescent="0.2">
      <c r="A254">
        <f t="shared" si="44"/>
        <v>-2.4599830920210244E-2</v>
      </c>
      <c r="B254" s="1">
        <f t="shared" si="46"/>
        <v>190.58578902697201</v>
      </c>
      <c r="C254" s="1">
        <f t="shared" si="46"/>
        <v>2.8759040114086785E-2</v>
      </c>
      <c r="D254">
        <f t="shared" si="43"/>
        <v>190.6145480670861</v>
      </c>
    </row>
    <row r="255" spans="1:4" x14ac:dyDescent="0.2">
      <c r="A255">
        <f t="shared" si="44"/>
        <v>-2.432147334214976E-2</v>
      </c>
      <c r="B255" s="1">
        <f t="shared" si="46"/>
        <v>192.05998501647778</v>
      </c>
      <c r="C255" s="1">
        <f t="shared" si="46"/>
        <v>2.9908966935508072E-2</v>
      </c>
      <c r="D255">
        <f t="shared" si="43"/>
        <v>192.08989398341328</v>
      </c>
    </row>
    <row r="256" spans="1:4" x14ac:dyDescent="0.2">
      <c r="A256">
        <f t="shared" si="44"/>
        <v>-2.4043115764089275E-2</v>
      </c>
      <c r="B256" s="1">
        <f t="shared" si="46"/>
        <v>193.52861372054963</v>
      </c>
      <c r="C256" s="1">
        <f t="shared" si="46"/>
        <v>3.1102146132775177E-2</v>
      </c>
      <c r="D256">
        <f t="shared" si="43"/>
        <v>193.55971586668241</v>
      </c>
    </row>
    <row r="257" spans="1:4" x14ac:dyDescent="0.2">
      <c r="A257">
        <f t="shared" si="44"/>
        <v>-2.376475818602879E-2</v>
      </c>
      <c r="B257" s="1">
        <f t="shared" si="46"/>
        <v>194.99137404082549</v>
      </c>
      <c r="C257" s="1">
        <f t="shared" si="46"/>
        <v>3.234008979057499E-2</v>
      </c>
      <c r="D257">
        <f t="shared" si="43"/>
        <v>195.02371413061607</v>
      </c>
    </row>
    <row r="258" spans="1:4" x14ac:dyDescent="0.2">
      <c r="A258">
        <f t="shared" si="44"/>
        <v>-2.3486400607968305E-2</v>
      </c>
      <c r="B258" s="1">
        <f t="shared" si="46"/>
        <v>196.44796413937033</v>
      </c>
      <c r="C258" s="1">
        <f t="shared" si="46"/>
        <v>3.3624358237967361E-2</v>
      </c>
      <c r="D258">
        <f t="shared" si="43"/>
        <v>196.4815884976083</v>
      </c>
    </row>
    <row r="259" spans="1:4" x14ac:dyDescent="0.2">
      <c r="A259">
        <f t="shared" si="44"/>
        <v>-2.320804302990782E-2</v>
      </c>
      <c r="B259" s="1">
        <f t="shared" si="46"/>
        <v>197.89808153934536</v>
      </c>
      <c r="C259" s="1">
        <f t="shared" si="46"/>
        <v>3.495656141052219E-2</v>
      </c>
      <c r="D259">
        <f t="shared" si="43"/>
        <v>197.93303810075588</v>
      </c>
    </row>
    <row r="260" spans="1:4" x14ac:dyDescent="0.2">
      <c r="A260">
        <f t="shared" si="44"/>
        <v>-2.2929685451847336E-2</v>
      </c>
      <c r="B260" s="1">
        <f t="shared" si="46"/>
        <v>199.34142322671536</v>
      </c>
      <c r="C260" s="1">
        <f t="shared" si="46"/>
        <v>3.6338360244431482E-2</v>
      </c>
      <c r="D260">
        <f t="shared" si="43"/>
        <v>199.37776158695979</v>
      </c>
    </row>
    <row r="261" spans="1:4" x14ac:dyDescent="0.2">
      <c r="A261">
        <f t="shared" si="44"/>
        <v>-2.2651327873786851E-2</v>
      </c>
      <c r="B261" s="1">
        <f t="shared" si="46"/>
        <v>200.77768575294715</v>
      </c>
      <c r="C261" s="1">
        <f t="shared" si="46"/>
        <v>3.7771468103119932E-2</v>
      </c>
      <c r="D261">
        <f t="shared" si="43"/>
        <v>200.81545722105028</v>
      </c>
    </row>
    <row r="262" spans="1:4" x14ac:dyDescent="0.2">
      <c r="A262">
        <f t="shared" si="44"/>
        <v>-2.2372970295726366E-2</v>
      </c>
      <c r="B262" s="1">
        <f t="shared" ref="B262:C281" si="47">B$7*EXP(-POWER($A262-B$2,2)/2/B$4/B$4*1000000)</f>
        <v>202.20656533865295</v>
      </c>
      <c r="C262" s="1">
        <f t="shared" si="47"/>
        <v>3.9257652236875336E-2</v>
      </c>
      <c r="D262">
        <f t="shared" si="43"/>
        <v>202.24582299088982</v>
      </c>
    </row>
    <row r="263" spans="1:4" x14ac:dyDescent="0.2">
      <c r="A263">
        <f t="shared" si="44"/>
        <v>-2.2094612717665881E-2</v>
      </c>
      <c r="B263" s="1">
        <f t="shared" si="47"/>
        <v>203.62775797813057</v>
      </c>
      <c r="C263" s="1">
        <f t="shared" si="47"/>
        <v>4.0798735276021139E-2</v>
      </c>
      <c r="D263">
        <f t="shared" si="43"/>
        <v>203.66855671340659</v>
      </c>
    </row>
    <row r="264" spans="1:4" x14ac:dyDescent="0.2">
      <c r="A264">
        <f t="shared" si="44"/>
        <v>-2.1816255139605396E-2</v>
      </c>
      <c r="B264" s="1">
        <f t="shared" si="47"/>
        <v>205.04095954475179</v>
      </c>
      <c r="C264" s="1">
        <f t="shared" si="47"/>
        <v>4.2396596758153715E-2</v>
      </c>
      <c r="D264">
        <f t="shared" si="43"/>
        <v>205.08335614150994</v>
      </c>
    </row>
    <row r="265" spans="1:4" x14ac:dyDescent="0.2">
      <c r="A265">
        <f t="shared" si="44"/>
        <v>-2.1537897561544912E-2</v>
      </c>
      <c r="B265" s="1">
        <f t="shared" si="47"/>
        <v>206.44586589714928</v>
      </c>
      <c r="C265" s="1">
        <f t="shared" si="47"/>
        <v>4.4053174689963691E-2</v>
      </c>
      <c r="D265">
        <f t="shared" si="43"/>
        <v>206.48991907183924</v>
      </c>
    </row>
    <row r="266" spans="1:4" x14ac:dyDescent="0.2">
      <c r="A266">
        <f t="shared" si="44"/>
        <v>-2.1259539983484427E-2</v>
      </c>
      <c r="B266" s="1">
        <f t="shared" si="47"/>
        <v>207.8421729861515</v>
      </c>
      <c r="C266" s="1">
        <f t="shared" si="47"/>
        <v>4.5770467144164682E-2</v>
      </c>
      <c r="D266">
        <f t="shared" si="43"/>
        <v>207.88794345329566</v>
      </c>
    </row>
    <row r="267" spans="1:4" x14ac:dyDescent="0.2">
      <c r="A267">
        <f t="shared" si="44"/>
        <v>-2.0981182405423942E-2</v>
      </c>
      <c r="B267" s="1">
        <f t="shared" si="47"/>
        <v>209.22957696241463</v>
      </c>
      <c r="C267" s="1">
        <f t="shared" si="47"/>
        <v>4.7550533892043556E-2</v>
      </c>
      <c r="D267">
        <f t="shared" si="43"/>
        <v>209.27712749630666</v>
      </c>
    </row>
    <row r="268" spans="1:4" x14ac:dyDescent="0.2">
      <c r="A268">
        <f t="shared" si="44"/>
        <v>-2.0702824827363457E-2</v>
      </c>
      <c r="B268" s="1">
        <f t="shared" si="47"/>
        <v>210.6077742846991</v>
      </c>
      <c r="C268" s="1">
        <f t="shared" si="47"/>
        <v>4.9395498072151718E-2</v>
      </c>
      <c r="D268">
        <f t="shared" si="43"/>
        <v>210.65716978277126</v>
      </c>
    </row>
    <row r="269" spans="1:4" x14ac:dyDescent="0.2">
      <c r="A269">
        <f t="shared" si="44"/>
        <v>-2.0424467249302972E-2</v>
      </c>
      <c r="B269" s="1">
        <f t="shared" si="47"/>
        <v>211.97646182873819</v>
      </c>
      <c r="C269" s="1">
        <f t="shared" si="47"/>
        <v>5.1307547895651132E-2</v>
      </c>
      <c r="D269">
        <f t="shared" si="43"/>
        <v>212.02776937663384</v>
      </c>
    </row>
    <row r="270" spans="1:4" x14ac:dyDescent="0.2">
      <c r="A270">
        <f t="shared" si="44"/>
        <v>-2.0146109671242488E-2</v>
      </c>
      <c r="B270" s="1">
        <f t="shared" si="47"/>
        <v>213.33533699664537</v>
      </c>
      <c r="C270" s="1">
        <f t="shared" si="47"/>
        <v>5.328893838882378E-2</v>
      </c>
      <c r="D270">
        <f t="shared" si="43"/>
        <v>213.38862593503418</v>
      </c>
    </row>
    <row r="271" spans="1:4" x14ac:dyDescent="0.2">
      <c r="A271">
        <f t="shared" si="44"/>
        <v>-1.9867752093182003E-2</v>
      </c>
      <c r="B271" s="1">
        <f t="shared" si="47"/>
        <v>214.68409782680533</v>
      </c>
      <c r="C271" s="1">
        <f t="shared" si="47"/>
        <v>5.5341993173254916E-2</v>
      </c>
      <c r="D271">
        <f t="shared" si="43"/>
        <v>214.73943981997857</v>
      </c>
    </row>
    <row r="272" spans="1:4" x14ac:dyDescent="0.2">
      <c r="A272">
        <f t="shared" si="44"/>
        <v>-1.9589394515121518E-2</v>
      </c>
      <c r="B272" s="1">
        <f t="shared" si="47"/>
        <v>216.02244310419522</v>
      </c>
      <c r="C272" s="1">
        <f t="shared" si="47"/>
        <v>5.7469106284192488E-2</v>
      </c>
      <c r="D272">
        <f t="shared" si="43"/>
        <v>216.07991221047942</v>
      </c>
    </row>
    <row r="273" spans="1:4" x14ac:dyDescent="0.2">
      <c r="A273">
        <f t="shared" si="44"/>
        <v>-1.9311036937061033E-2</v>
      </c>
      <c r="B273" s="1">
        <f t="shared" si="47"/>
        <v>217.3500724710793</v>
      </c>
      <c r="C273" s="1">
        <f t="shared" si="47"/>
        <v>5.9672744027581402E-2</v>
      </c>
      <c r="D273">
        <f t="shared" si="43"/>
        <v>217.40974521510688</v>
      </c>
    </row>
    <row r="274" spans="1:4" x14ac:dyDescent="0.2">
      <c r="A274">
        <f t="shared" si="44"/>
        <v>-1.9032679359000548E-2</v>
      </c>
      <c r="B274" s="1">
        <f t="shared" si="47"/>
        <v>218.66668653802168</v>
      </c>
      <c r="C274" s="1">
        <f t="shared" si="47"/>
        <v>6.1955446876269041E-2</v>
      </c>
      <c r="D274">
        <f t="shared" si="43"/>
        <v>218.72864198489796</v>
      </c>
    </row>
    <row r="275" spans="1:4" x14ac:dyDescent="0.2">
      <c r="A275">
        <f t="shared" si="44"/>
        <v>-1.8754321780940063E-2</v>
      </c>
      <c r="B275" s="1">
        <f t="shared" si="47"/>
        <v>219.97198699516059</v>
      </c>
      <c r="C275" s="1">
        <f t="shared" si="47"/>
        <v>6.4319831405868569E-2</v>
      </c>
      <c r="D275">
        <f t="shared" si="43"/>
        <v>220.03630682656646</v>
      </c>
    </row>
    <row r="276" spans="1:4" x14ac:dyDescent="0.2">
      <c r="A276">
        <f t="shared" si="44"/>
        <v>-1.8475964202879579E-2</v>
      </c>
      <c r="B276" s="1">
        <f t="shared" si="47"/>
        <v>221.2656767236866</v>
      </c>
      <c r="C276" s="1">
        <f t="shared" si="47"/>
        <v>6.6768592270764537E-2</v>
      </c>
      <c r="D276">
        <f t="shared" si="43"/>
        <v>221.33244531595736</v>
      </c>
    </row>
    <row r="277" spans="1:4" x14ac:dyDescent="0.2">
      <c r="A277">
        <f t="shared" si="44"/>
        <v>-1.8197606624819094E-2</v>
      </c>
      <c r="B277" s="1">
        <f t="shared" si="47"/>
        <v>222.54745990746741</v>
      </c>
      <c r="C277" s="1">
        <f t="shared" si="47"/>
        <v>6.9304504220736529E-2</v>
      </c>
      <c r="D277">
        <f t="shared" si="43"/>
        <v>222.61676441168814</v>
      </c>
    </row>
    <row r="278" spans="1:4" x14ac:dyDescent="0.2">
      <c r="A278">
        <f t="shared" si="44"/>
        <v>-1.7919249046758609E-2</v>
      </c>
      <c r="B278" s="1">
        <f t="shared" si="47"/>
        <v>223.81704214476179</v>
      </c>
      <c r="C278" s="1">
        <f t="shared" si="47"/>
        <v>7.193042415866964E-2</v>
      </c>
      <c r="D278">
        <f t="shared" si="43"/>
        <v>223.88897256892045</v>
      </c>
    </row>
    <row r="279" spans="1:4" x14ac:dyDescent="0.2">
      <c r="A279">
        <f t="shared" si="44"/>
        <v>-1.7640891468698124E-2</v>
      </c>
      <c r="B279" s="1">
        <f t="shared" si="47"/>
        <v>225.0741305599629</v>
      </c>
      <c r="C279" s="1">
        <f t="shared" si="47"/>
        <v>7.464929323981305E-2</v>
      </c>
      <c r="D279">
        <f t="shared" ref="D279:D342" si="48">B279+C279</f>
        <v>225.14877985320271</v>
      </c>
    </row>
    <row r="280" spans="1:4" x14ac:dyDescent="0.2">
      <c r="A280">
        <f t="shared" ref="A280:A343" si="49">A279+$B$19</f>
        <v>-1.7362533890637639E-2</v>
      </c>
      <c r="B280" s="1">
        <f t="shared" si="47"/>
        <v>226.31843391531382</v>
      </c>
      <c r="C280" s="1">
        <f t="shared" si="47"/>
        <v>7.7464139013040292E-2</v>
      </c>
      <c r="D280">
        <f t="shared" si="48"/>
        <v>226.39589805432686</v>
      </c>
    </row>
    <row r="281" spans="1:4" x14ac:dyDescent="0.2">
      <c r="A281">
        <f t="shared" si="49"/>
        <v>-1.7084176312577155E-2</v>
      </c>
      <c r="B281" s="1">
        <f t="shared" si="47"/>
        <v>227.5496627225348</v>
      </c>
      <c r="C281" s="1">
        <f t="shared" si="47"/>
        <v>8.0378077604553733E-2</v>
      </c>
      <c r="D281">
        <f t="shared" si="48"/>
        <v>227.63004080013937</v>
      </c>
    </row>
    <row r="282" spans="1:4" x14ac:dyDescent="0.2">
      <c r="A282">
        <f t="shared" si="49"/>
        <v>-1.680581873451667E-2</v>
      </c>
      <c r="B282" s="1">
        <f t="shared" ref="B282:C301" si="50">B$7*EXP(-POWER($A282-B$2,2)/2/B$4/B$4*1000000)</f>
        <v>228.76752935430375</v>
      </c>
      <c r="C282" s="1">
        <f t="shared" si="50"/>
        <v>8.3394315944467862E-2</v>
      </c>
      <c r="D282">
        <f t="shared" si="48"/>
        <v>228.85092367024822</v>
      </c>
    </row>
    <row r="283" spans="1:4" x14ac:dyDescent="0.2">
      <c r="A283">
        <f t="shared" si="49"/>
        <v>-1.6527461156456185E-2</v>
      </c>
      <c r="B283" s="1">
        <f t="shared" si="50"/>
        <v>229.97174815553004</v>
      </c>
      <c r="C283" s="1">
        <f t="shared" si="50"/>
        <v>8.6516154036694465E-2</v>
      </c>
      <c r="D283">
        <f t="shared" si="48"/>
        <v>230.05826430956674</v>
      </c>
    </row>
    <row r="284" spans="1:4" x14ac:dyDescent="0.2">
      <c r="A284">
        <f t="shared" si="49"/>
        <v>-1.62491035783957E-2</v>
      </c>
      <c r="B284" s="1">
        <f t="shared" si="50"/>
        <v>231.16203555436152</v>
      </c>
      <c r="C284" s="1">
        <f t="shared" si="50"/>
        <v>8.9746987272543613E-2</v>
      </c>
      <c r="D284">
        <f t="shared" si="48"/>
        <v>231.25178254163407</v>
      </c>
    </row>
    <row r="285" spans="1:4" x14ac:dyDescent="0.2">
      <c r="A285">
        <f t="shared" si="49"/>
        <v>-1.5970746000335215E-2</v>
      </c>
      <c r="B285" s="1">
        <f t="shared" si="50"/>
        <v>232.3381101728655</v>
      </c>
      <c r="C285" s="1">
        <f t="shared" si="50"/>
        <v>9.3090308788438186E-2</v>
      </c>
      <c r="D285">
        <f t="shared" si="48"/>
        <v>232.43120048165395</v>
      </c>
    </row>
    <row r="286" spans="1:4" x14ac:dyDescent="0.2">
      <c r="A286">
        <f t="shared" si="49"/>
        <v>-1.5692388422274731E-2</v>
      </c>
      <c r="B286" s="1">
        <f t="shared" si="50"/>
        <v>233.49969293732272</v>
      </c>
      <c r="C286" s="1">
        <f t="shared" si="50"/>
        <v>9.6549711868131952E-2</v>
      </c>
      <c r="D286">
        <f t="shared" si="48"/>
        <v>233.59624264919086</v>
      </c>
    </row>
    <row r="287" spans="1:4" x14ac:dyDescent="0.2">
      <c r="A287">
        <f t="shared" si="49"/>
        <v>-1.5414030844214246E-2</v>
      </c>
      <c r="B287" s="1">
        <f t="shared" si="50"/>
        <v>234.64650718807488</v>
      </c>
      <c r="C287" s="1">
        <f t="shared" si="50"/>
        <v>0.10012889238980725</v>
      </c>
      <c r="D287">
        <f t="shared" si="48"/>
        <v>234.7466360804647</v>
      </c>
    </row>
    <row r="288" spans="1:4" x14ac:dyDescent="0.2">
      <c r="A288">
        <f t="shared" si="49"/>
        <v>-1.5135673266153761E-2</v>
      </c>
      <c r="B288" s="1">
        <f t="shared" si="50"/>
        <v>235.77827878886481</v>
      </c>
      <c r="C288" s="1">
        <f t="shared" si="50"/>
        <v>0.10383165131840821</v>
      </c>
      <c r="D288">
        <f t="shared" si="48"/>
        <v>235.88211044018323</v>
      </c>
    </row>
    <row r="289" spans="1:4" x14ac:dyDescent="0.2">
      <c r="A289">
        <f t="shared" si="49"/>
        <v>-1.4857315688093276E-2</v>
      </c>
      <c r="B289" s="1">
        <f t="shared" si="50"/>
        <v>236.89473623561014</v>
      </c>
      <c r="C289" s="1">
        <f t="shared" si="50"/>
        <v>0.10766189724355986</v>
      </c>
      <c r="D289">
        <f t="shared" si="48"/>
        <v>237.0023981328537</v>
      </c>
    </row>
    <row r="290" spans="1:4" x14ac:dyDescent="0.2">
      <c r="A290">
        <f t="shared" si="49"/>
        <v>-1.4578958110032791E-2</v>
      </c>
      <c r="B290" s="1">
        <f t="shared" si="50"/>
        <v>237.99561076454907</v>
      </c>
      <c r="C290" s="1">
        <f t="shared" si="50"/>
        <v>0.11162364896340175</v>
      </c>
      <c r="D290">
        <f t="shared" si="48"/>
        <v>238.10723441351246</v>
      </c>
    </row>
    <row r="291" spans="1:4" x14ac:dyDescent="0.2">
      <c r="A291">
        <f t="shared" si="49"/>
        <v>-1.4300600531972307E-2</v>
      </c>
      <c r="B291" s="1">
        <f t="shared" si="50"/>
        <v>239.08063645969881</v>
      </c>
      <c r="C291" s="1">
        <f t="shared" si="50"/>
        <v>0.11572103811464846</v>
      </c>
      <c r="D291">
        <f t="shared" si="48"/>
        <v>239.19635749781347</v>
      </c>
    </row>
    <row r="292" spans="1:4" x14ac:dyDescent="0.2">
      <c r="A292">
        <f t="shared" si="49"/>
        <v>-1.4022242953911822E-2</v>
      </c>
      <c r="B292" s="1">
        <f t="shared" si="50"/>
        <v>240.14955035956726</v>
      </c>
      <c r="C292" s="1">
        <f t="shared" si="50"/>
        <v>0.1199583118491743</v>
      </c>
      <c r="D292">
        <f t="shared" si="48"/>
        <v>240.26950867141642</v>
      </c>
    </row>
    <row r="293" spans="1:4" x14ac:dyDescent="0.2">
      <c r="A293">
        <f t="shared" si="49"/>
        <v>-1.3743885375851337E-2</v>
      </c>
      <c r="B293" s="1">
        <f t="shared" si="50"/>
        <v>241.20209256305711</v>
      </c>
      <c r="C293" s="1">
        <f t="shared" si="50"/>
        <v>0.1243398355574015</v>
      </c>
      <c r="D293">
        <f t="shared" si="48"/>
        <v>241.32643239861451</v>
      </c>
    </row>
    <row r="294" spans="1:4" x14ac:dyDescent="0.2">
      <c r="A294">
        <f t="shared" si="49"/>
        <v>-1.3465527797790852E-2</v>
      </c>
      <c r="B294" s="1">
        <f t="shared" si="50"/>
        <v>242.23800633450364</v>
      </c>
      <c r="C294" s="1">
        <f t="shared" si="50"/>
        <v>0.12887009563874663</v>
      </c>
      <c r="D294">
        <f t="shared" si="48"/>
        <v>242.36687643014238</v>
      </c>
    </row>
    <row r="295" spans="1:4" x14ac:dyDescent="0.2">
      <c r="A295">
        <f t="shared" si="49"/>
        <v>-1.3187170219730367E-2</v>
      </c>
      <c r="B295" s="1">
        <f t="shared" si="50"/>
        <v>243.25703820778676</v>
      </c>
      <c r="C295" s="1">
        <f t="shared" si="50"/>
        <v>0.13355370231937225</v>
      </c>
      <c r="D295">
        <f t="shared" si="48"/>
        <v>243.39059191010614</v>
      </c>
    </row>
    <row r="296" spans="1:4" x14ac:dyDescent="0.2">
      <c r="A296">
        <f t="shared" si="49"/>
        <v>-1.2908812641669883E-2</v>
      </c>
      <c r="B296" s="1">
        <f t="shared" si="50"/>
        <v>244.25893808945833</v>
      </c>
      <c r="C296" s="1">
        <f t="shared" si="50"/>
        <v>0.13839539251745403</v>
      </c>
      <c r="D296">
        <f t="shared" si="48"/>
        <v>244.39733348197578</v>
      </c>
    </row>
    <row r="297" spans="1:4" x14ac:dyDescent="0.2">
      <c r="A297">
        <f t="shared" si="49"/>
        <v>-1.2630455063609398E-2</v>
      </c>
      <c r="B297" s="1">
        <f t="shared" si="50"/>
        <v>245.24345936082588</v>
      </c>
      <c r="C297" s="1">
        <f t="shared" si="50"/>
        <v>0.1434000327561627</v>
      </c>
      <c r="D297">
        <f t="shared" si="48"/>
        <v>245.38685939358206</v>
      </c>
    </row>
    <row r="298" spans="1:4" x14ac:dyDescent="0.2">
      <c r="A298">
        <f t="shared" si="49"/>
        <v>-1.2352097485548913E-2</v>
      </c>
      <c r="B298" s="1">
        <f t="shared" si="50"/>
        <v>246.21035897893523</v>
      </c>
      <c r="C298" s="1">
        <f t="shared" si="50"/>
        <v>0.1485726221245397</v>
      </c>
      <c r="D298">
        <f t="shared" si="48"/>
        <v>246.35893160105977</v>
      </c>
    </row>
    <row r="299" spans="1:4" x14ac:dyDescent="0.2">
      <c r="A299">
        <f t="shared" si="49"/>
        <v>-1.2073739907488428E-2</v>
      </c>
      <c r="B299" s="1">
        <f t="shared" si="50"/>
        <v>247.15939757639359</v>
      </c>
      <c r="C299" s="1">
        <f t="shared" si="50"/>
        <v>0.15391829528640885</v>
      </c>
      <c r="D299">
        <f t="shared" si="48"/>
        <v>247.31331587168</v>
      </c>
    </row>
    <row r="300" spans="1:4" x14ac:dyDescent="0.2">
      <c r="A300">
        <f t="shared" si="49"/>
        <v>-1.1795382329427943E-2</v>
      </c>
      <c r="B300" s="1">
        <f t="shared" si="50"/>
        <v>248.09033955997569</v>
      </c>
      <c r="C300" s="1">
        <f t="shared" si="50"/>
        <v>0.15944232553745472</v>
      </c>
      <c r="D300">
        <f t="shared" si="48"/>
        <v>248.24978188551313</v>
      </c>
    </row>
    <row r="301" spans="1:4" x14ac:dyDescent="0.2">
      <c r="A301">
        <f t="shared" si="49"/>
        <v>-1.1517024751367459E-2</v>
      </c>
      <c r="B301" s="1">
        <f t="shared" si="50"/>
        <v>249.00295320795738</v>
      </c>
      <c r="C301" s="1">
        <f t="shared" si="50"/>
        <v>0.16515012791056979</v>
      </c>
      <c r="D301">
        <f t="shared" si="48"/>
        <v>249.16810333586795</v>
      </c>
    </row>
    <row r="302" spans="1:4" x14ac:dyDescent="0.2">
      <c r="A302">
        <f t="shared" si="49"/>
        <v>-1.1238667173306974E-2</v>
      </c>
      <c r="B302" s="1">
        <f t="shared" ref="B302:C321" si="51">B$7*EXP(-POWER($A302-B$2,2)/2/B$4/B$4*1000000)</f>
        <v>249.89701076611888</v>
      </c>
      <c r="C302" s="1">
        <f t="shared" si="51"/>
        <v>0.17104726232953493</v>
      </c>
      <c r="D302">
        <f t="shared" si="48"/>
        <v>250.06805802844841</v>
      </c>
    </row>
    <row r="303" spans="1:4" x14ac:dyDescent="0.2">
      <c r="A303">
        <f t="shared" si="49"/>
        <v>-1.0960309595246489E-2</v>
      </c>
      <c r="B303" s="1">
        <f t="shared" si="51"/>
        <v>250.77228854236324</v>
      </c>
      <c r="C303" s="1">
        <f t="shared" si="51"/>
        <v>0.17713943681109551</v>
      </c>
      <c r="D303">
        <f t="shared" si="48"/>
        <v>250.94942797917435</v>
      </c>
    </row>
    <row r="304" spans="1:4" x14ac:dyDescent="0.2">
      <c r="A304">
        <f t="shared" si="49"/>
        <v>-1.0681952017186004E-2</v>
      </c>
      <c r="B304" s="1">
        <f t="shared" si="51"/>
        <v>251.62856699989456</v>
      </c>
      <c r="C304" s="1">
        <f t="shared" si="51"/>
        <v>0.18343251071543029</v>
      </c>
      <c r="D304">
        <f t="shared" si="48"/>
        <v>251.81199951060998</v>
      </c>
    </row>
    <row r="305" spans="1:4" x14ac:dyDescent="0.2">
      <c r="A305">
        <f t="shared" si="49"/>
        <v>-1.0403594439125519E-2</v>
      </c>
      <c r="B305" s="1">
        <f t="shared" si="51"/>
        <v>252.46563084890175</v>
      </c>
      <c r="C305" s="1">
        <f t="shared" si="51"/>
        <v>0.18993249804502077</v>
      </c>
      <c r="D305">
        <f t="shared" si="48"/>
        <v>252.65556334694676</v>
      </c>
    </row>
    <row r="306" spans="1:4" x14ac:dyDescent="0.2">
      <c r="A306">
        <f t="shared" si="49"/>
        <v>-1.0125236861065035E-2</v>
      </c>
      <c r="B306" s="1">
        <f t="shared" si="51"/>
        <v>253.2832691366944</v>
      </c>
      <c r="C306" s="1">
        <f t="shared" si="51"/>
        <v>0.1966455707918639</v>
      </c>
      <c r="D306">
        <f t="shared" si="48"/>
        <v>253.47991470748627</v>
      </c>
    </row>
    <row r="307" spans="1:4" x14ac:dyDescent="0.2">
      <c r="A307">
        <f t="shared" si="49"/>
        <v>-9.8468792830045497E-3</v>
      </c>
      <c r="B307" s="1">
        <f t="shared" si="51"/>
        <v>254.08127533623787</v>
      </c>
      <c r="C307" s="1">
        <f t="shared" si="51"/>
        <v>0.20357806233296299</v>
      </c>
      <c r="D307">
        <f t="shared" si="48"/>
        <v>254.28485339857082</v>
      </c>
    </row>
    <row r="308" spans="1:4" x14ac:dyDescent="0.2">
      <c r="A308">
        <f t="shared" si="49"/>
        <v>-9.5685217049440649E-3</v>
      </c>
      <c r="B308" s="1">
        <f t="shared" si="51"/>
        <v>254.85944743303548</v>
      </c>
      <c r="C308" s="1">
        <f t="shared" si="51"/>
        <v>0.21073647087398253</v>
      </c>
      <c r="D308">
        <f t="shared" si="48"/>
        <v>255.07018390390948</v>
      </c>
    </row>
    <row r="309" spans="1:4" x14ac:dyDescent="0.2">
      <c r="A309">
        <f t="shared" si="49"/>
        <v>-9.2901641268835801E-3</v>
      </c>
      <c r="B309" s="1">
        <f t="shared" si="51"/>
        <v>255.61758801030726</v>
      </c>
      <c r="C309" s="1">
        <f t="shared" si="51"/>
        <v>0.21812746294093327</v>
      </c>
      <c r="D309">
        <f t="shared" si="48"/>
        <v>255.8357154732482</v>
      </c>
    </row>
    <row r="310" spans="1:4" x14ac:dyDescent="0.2">
      <c r="A310">
        <f t="shared" si="49"/>
        <v>-9.0118065488230953E-3</v>
      </c>
      <c r="B310" s="1">
        <f t="shared" si="51"/>
        <v>256.35550433241406</v>
      </c>
      <c r="C310" s="1">
        <f t="shared" si="51"/>
        <v>0.22575787691970334</v>
      </c>
      <c r="D310">
        <f t="shared" si="48"/>
        <v>256.58126220933377</v>
      </c>
    </row>
    <row r="311" spans="1:4" x14ac:dyDescent="0.2">
      <c r="A311">
        <f t="shared" si="49"/>
        <v>-8.7334489707626105E-3</v>
      </c>
      <c r="B311" s="1">
        <f t="shared" si="51"/>
        <v>257.07300842647868</v>
      </c>
      <c r="C311" s="1">
        <f t="shared" si="51"/>
        <v>0.23363472664323226</v>
      </c>
      <c r="D311">
        <f t="shared" si="48"/>
        <v>257.30664315312191</v>
      </c>
    </row>
    <row r="312" spans="1:4" x14ac:dyDescent="0.2">
      <c r="A312">
        <f t="shared" si="49"/>
        <v>-8.4550913927021257E-3</v>
      </c>
      <c r="B312" s="1">
        <f t="shared" si="51"/>
        <v>257.76991716215485</v>
      </c>
      <c r="C312" s="1">
        <f t="shared" si="51"/>
        <v>0.24176520502607235</v>
      </c>
      <c r="D312">
        <f t="shared" si="48"/>
        <v>258.01168236718092</v>
      </c>
    </row>
    <row r="313" spans="1:4" x14ac:dyDescent="0.2">
      <c r="A313">
        <f t="shared" si="49"/>
        <v>-8.1767338146416409E-3</v>
      </c>
      <c r="B313" s="1">
        <f t="shared" si="51"/>
        <v>258.44605232949721</v>
      </c>
      <c r="C313" s="1">
        <f t="shared" si="51"/>
        <v>0.25015668774604749</v>
      </c>
      <c r="D313">
        <f t="shared" si="48"/>
        <v>258.69620901724323</v>
      </c>
    </row>
    <row r="314" spans="1:4" x14ac:dyDescent="0.2">
      <c r="A314">
        <f t="shared" si="49"/>
        <v>-7.8983762365811561E-3</v>
      </c>
      <c r="B314" s="1">
        <f t="shared" si="51"/>
        <v>259.10124071488593</v>
      </c>
      <c r="C314" s="1">
        <f t="shared" si="51"/>
        <v>0.25881673697269453</v>
      </c>
      <c r="D314">
        <f t="shared" si="48"/>
        <v>259.36005745185861</v>
      </c>
    </row>
    <row r="315" spans="1:4" x14ac:dyDescent="0.2">
      <c r="A315">
        <f t="shared" si="49"/>
        <v>-7.6200186585206721E-3</v>
      </c>
      <c r="B315" s="1">
        <f t="shared" si="51"/>
        <v>259.73531417496014</v>
      </c>
      <c r="C315" s="1">
        <f t="shared" si="51"/>
        <v>0.26775310514210465</v>
      </c>
      <c r="D315">
        <f t="shared" si="48"/>
        <v>260.00306728010224</v>
      </c>
    </row>
    <row r="316" spans="1:4" x14ac:dyDescent="0.2">
      <c r="A316">
        <f t="shared" si="49"/>
        <v>-7.3416610804601882E-3</v>
      </c>
      <c r="B316" s="1">
        <f t="shared" si="51"/>
        <v>260.34810970851697</v>
      </c>
      <c r="C316" s="1">
        <f t="shared" si="51"/>
        <v>0.27697373877776482</v>
      </c>
      <c r="D316">
        <f t="shared" si="48"/>
        <v>260.62508344729474</v>
      </c>
    </row>
    <row r="317" spans="1:4" x14ac:dyDescent="0.2">
      <c r="A317">
        <f t="shared" si="49"/>
        <v>-7.0633035023997042E-3</v>
      </c>
      <c r="B317" s="1">
        <f t="shared" si="51"/>
        <v>260.93946952633195</v>
      </c>
      <c r="C317" s="1">
        <f t="shared" si="51"/>
        <v>0.28648678235694552</v>
      </c>
      <c r="D317">
        <f t="shared" si="48"/>
        <v>261.22595630868892</v>
      </c>
    </row>
    <row r="318" spans="1:4" x14ac:dyDescent="0.2">
      <c r="A318">
        <f t="shared" si="49"/>
        <v>-6.7849459243392203E-3</v>
      </c>
      <c r="B318" s="1">
        <f t="shared" si="51"/>
        <v>261.50924111886019</v>
      </c>
      <c r="C318" s="1">
        <f t="shared" si="51"/>
        <v>0.29630058222213301</v>
      </c>
      <c r="D318">
        <f t="shared" si="48"/>
        <v>261.80554170108235</v>
      </c>
    </row>
    <row r="319" spans="1:4" x14ac:dyDescent="0.2">
      <c r="A319">
        <f t="shared" si="49"/>
        <v>-6.5065883462787364E-3</v>
      </c>
      <c r="B319" s="1">
        <f t="shared" si="51"/>
        <v>262.05727732177672</v>
      </c>
      <c r="C319" s="1">
        <f t="shared" si="51"/>
        <v>0.30642369053697471</v>
      </c>
      <c r="D319">
        <f t="shared" si="48"/>
        <v>262.3637010123137</v>
      </c>
    </row>
    <row r="320" spans="1:4" x14ac:dyDescent="0.2">
      <c r="A320">
        <f t="shared" si="49"/>
        <v>-6.2282307682182524E-3</v>
      </c>
      <c r="B320" s="1">
        <f t="shared" si="51"/>
        <v>262.58343637931711</v>
      </c>
      <c r="C320" s="1">
        <f t="shared" si="51"/>
        <v>0.31686486928614094</v>
      </c>
      <c r="D320">
        <f t="shared" si="48"/>
        <v>262.90030124860323</v>
      </c>
    </row>
    <row r="321" spans="1:4" x14ac:dyDescent="0.2">
      <c r="A321">
        <f t="shared" si="49"/>
        <v>-5.9498731901577685E-3</v>
      </c>
      <c r="B321" s="1">
        <f t="shared" si="51"/>
        <v>263.08758200537972</v>
      </c>
      <c r="C321" s="1">
        <f t="shared" si="51"/>
        <v>0.3276330943184656</v>
      </c>
      <c r="D321">
        <f t="shared" si="48"/>
        <v>263.41521509969817</v>
      </c>
    </row>
    <row r="322" spans="1:4" x14ac:dyDescent="0.2">
      <c r="A322">
        <f t="shared" si="49"/>
        <v>-5.6715156120972846E-3</v>
      </c>
      <c r="B322" s="1">
        <f t="shared" ref="B322:C341" si="52">B$7*EXP(-POWER($A322-B$2,2)/2/B$4/B$4*1000000)</f>
        <v>263.56958344235358</v>
      </c>
      <c r="C322" s="1">
        <f t="shared" si="52"/>
        <v>0.33873755943269818</v>
      </c>
      <c r="D322">
        <f t="shared" si="48"/>
        <v>263.90832100178625</v>
      </c>
    </row>
    <row r="323" spans="1:4" x14ac:dyDescent="0.2">
      <c r="A323">
        <f t="shared" si="49"/>
        <v>-5.3931580340368006E-3</v>
      </c>
      <c r="B323" s="1">
        <f t="shared" si="52"/>
        <v>264.02931551763487</v>
      </c>
      <c r="C323" s="1">
        <f t="shared" si="52"/>
        <v>0.3501876805051034</v>
      </c>
      <c r="D323">
        <f t="shared" si="48"/>
        <v>264.37950319813996</v>
      </c>
    </row>
    <row r="324" spans="1:4" x14ac:dyDescent="0.2">
      <c r="A324">
        <f t="shared" si="49"/>
        <v>-5.1148004559763167E-3</v>
      </c>
      <c r="B324" s="1">
        <f t="shared" si="52"/>
        <v>264.46665869779969</v>
      </c>
      <c r="C324" s="1">
        <f t="shared" si="52"/>
        <v>0.36199309965815957</v>
      </c>
      <c r="D324">
        <f t="shared" si="48"/>
        <v>264.82865179745784</v>
      </c>
    </row>
    <row r="325" spans="1:4" x14ac:dyDescent="0.2">
      <c r="A325">
        <f t="shared" si="49"/>
        <v>-4.8364428779158327E-3</v>
      </c>
      <c r="B325" s="1">
        <f t="shared" si="52"/>
        <v>264.88149914039883</v>
      </c>
      <c r="C325" s="1">
        <f t="shared" si="52"/>
        <v>0.37416368946948353</v>
      </c>
      <c r="D325">
        <f t="shared" si="48"/>
        <v>265.2556628298683</v>
      </c>
    </row>
    <row r="326" spans="1:4" x14ac:dyDescent="0.2">
      <c r="A326">
        <f t="shared" si="49"/>
        <v>-4.5580852998553488E-3</v>
      </c>
      <c r="B326" s="1">
        <f t="shared" si="52"/>
        <v>265.27372874334344</v>
      </c>
      <c r="C326" s="1">
        <f t="shared" si="52"/>
        <v>0.38670955722011502</v>
      </c>
      <c r="D326">
        <f t="shared" si="48"/>
        <v>265.66043830056356</v>
      </c>
    </row>
    <row r="327" spans="1:4" x14ac:dyDescent="0.2">
      <c r="A327">
        <f t="shared" si="49"/>
        <v>-4.2797277217948649E-3</v>
      </c>
      <c r="B327" s="1">
        <f t="shared" si="52"/>
        <v>265.64324519185226</v>
      </c>
      <c r="C327" s="1">
        <f t="shared" si="52"/>
        <v>0.39964104918120102</v>
      </c>
      <c r="D327">
        <f t="shared" si="48"/>
        <v>266.04288624103344</v>
      </c>
    </row>
    <row r="328" spans="1:4" x14ac:dyDescent="0.2">
      <c r="A328">
        <f t="shared" si="49"/>
        <v>-4.0013701437343809E-3</v>
      </c>
      <c r="B328" s="1">
        <f t="shared" si="52"/>
        <v>265.98995200293109</v>
      </c>
      <c r="C328" s="1">
        <f t="shared" si="52"/>
        <v>0.41296875493808721</v>
      </c>
      <c r="D328">
        <f t="shared" si="48"/>
        <v>266.4029207578692</v>
      </c>
    </row>
    <row r="329" spans="1:4" x14ac:dyDescent="0.2">
      <c r="A329">
        <f t="shared" si="49"/>
        <v>-3.723012565673897E-3</v>
      </c>
      <c r="B329" s="1">
        <f t="shared" si="52"/>
        <v>266.31375856735781</v>
      </c>
      <c r="C329" s="1">
        <f t="shared" si="52"/>
        <v>0.42670351175075066</v>
      </c>
      <c r="D329">
        <f t="shared" si="48"/>
        <v>266.74046207910857</v>
      </c>
    </row>
    <row r="330" spans="1:4" x14ac:dyDescent="0.2">
      <c r="A330">
        <f t="shared" si="49"/>
        <v>-3.444654987613413E-3</v>
      </c>
      <c r="B330" s="1">
        <f t="shared" si="52"/>
        <v>266.61458018914726</v>
      </c>
      <c r="C330" s="1">
        <f t="shared" si="52"/>
        <v>0.44085640894946604</v>
      </c>
      <c r="D330">
        <f t="shared" si="48"/>
        <v>267.05543659809672</v>
      </c>
    </row>
    <row r="331" spans="1:4" x14ac:dyDescent="0.2">
      <c r="A331">
        <f t="shared" si="49"/>
        <v>-3.1662974095529291E-3</v>
      </c>
      <c r="B331" s="1">
        <f t="shared" si="52"/>
        <v>266.8923381224721</v>
      </c>
      <c r="C331" s="1">
        <f t="shared" si="52"/>
        <v>0.45543879236451584</v>
      </c>
      <c r="D331">
        <f t="shared" si="48"/>
        <v>267.34777691483663</v>
      </c>
    </row>
    <row r="332" spans="1:4" x14ac:dyDescent="0.2">
      <c r="A332">
        <f t="shared" si="49"/>
        <v>-2.8879398314924452E-3</v>
      </c>
      <c r="B332" s="1">
        <f t="shared" si="52"/>
        <v>267.14695960601676</v>
      </c>
      <c r="C332" s="1">
        <f t="shared" si="52"/>
        <v>0.47046226878872449</v>
      </c>
      <c r="D332">
        <f t="shared" si="48"/>
        <v>267.61742187480547</v>
      </c>
    </row>
    <row r="333" spans="1:4" x14ac:dyDescent="0.2">
      <c r="A333">
        <f t="shared" si="49"/>
        <v>-2.6095822534319612E-3</v>
      </c>
      <c r="B333" s="1">
        <f t="shared" si="52"/>
        <v>267.37837789474389</v>
      </c>
      <c r="C333" s="1">
        <f t="shared" si="52"/>
        <v>0.48593871047150544</v>
      </c>
      <c r="D333">
        <f t="shared" si="48"/>
        <v>267.86431660521538</v>
      </c>
    </row>
    <row r="334" spans="1:4" x14ac:dyDescent="0.2">
      <c r="A334">
        <f t="shared" si="49"/>
        <v>-2.3312246753714773E-3</v>
      </c>
      <c r="B334" s="1">
        <f t="shared" si="52"/>
        <v>267.58653228905354</v>
      </c>
      <c r="C334" s="1">
        <f t="shared" si="52"/>
        <v>0.50188025964306526</v>
      </c>
      <c r="D334">
        <f t="shared" si="48"/>
        <v>268.08841254869662</v>
      </c>
    </row>
    <row r="335" spans="1:4" x14ac:dyDescent="0.2">
      <c r="A335">
        <f t="shared" si="49"/>
        <v>-2.0528670973109934E-3</v>
      </c>
      <c r="B335" s="1">
        <f t="shared" si="52"/>
        <v>267.77136816131764</v>
      </c>
      <c r="C335" s="1">
        <f t="shared" si="52"/>
        <v>0.51829933306734599</v>
      </c>
      <c r="D335">
        <f t="shared" si="48"/>
        <v>268.28966749438496</v>
      </c>
    </row>
    <row r="336" spans="1:4" x14ac:dyDescent="0.2">
      <c r="A336">
        <f t="shared" si="49"/>
        <v>-1.7745095192505094E-3</v>
      </c>
      <c r="B336" s="1">
        <f t="shared" si="52"/>
        <v>267.93283697977319</v>
      </c>
      <c r="C336" s="1">
        <f t="shared" si="52"/>
        <v>0.53520862662220559</v>
      </c>
      <c r="D336">
        <f t="shared" si="48"/>
        <v>268.46804560639538</v>
      </c>
    </row>
    <row r="337" spans="1:4" x14ac:dyDescent="0.2">
      <c r="A337">
        <f t="shared" si="49"/>
        <v>-1.4961519411900255E-3</v>
      </c>
      <c r="B337" s="1">
        <f t="shared" si="52"/>
        <v>268.07089632975959</v>
      </c>
      <c r="C337" s="1">
        <f t="shared" si="52"/>
        <v>0.55262111990528928</v>
      </c>
      <c r="D337">
        <f t="shared" si="48"/>
        <v>268.62351744966486</v>
      </c>
    </row>
    <row r="338" spans="1:4" x14ac:dyDescent="0.2">
      <c r="A338">
        <f t="shared" si="49"/>
        <v>-1.2177943631295415E-3</v>
      </c>
      <c r="B338" s="1">
        <f t="shared" si="52"/>
        <v>268.1855099322874</v>
      </c>
      <c r="C338" s="1">
        <f t="shared" si="52"/>
        <v>0.57055008086396841</v>
      </c>
      <c r="D338">
        <f t="shared" si="48"/>
        <v>268.7560600131514</v>
      </c>
    </row>
    <row r="339" spans="1:4" x14ac:dyDescent="0.2">
      <c r="A339">
        <f t="shared" si="49"/>
        <v>-9.394367850690576E-4</v>
      </c>
      <c r="B339" s="1">
        <f t="shared" si="52"/>
        <v>268.27664765992637</v>
      </c>
      <c r="C339" s="1">
        <f t="shared" si="52"/>
        <v>0.58900907044765771</v>
      </c>
      <c r="D339">
        <f t="shared" si="48"/>
        <v>268.86565673037404</v>
      </c>
    </row>
    <row r="340" spans="1:4" x14ac:dyDescent="0.2">
      <c r="A340">
        <f t="shared" si="49"/>
        <v>-6.6107920700857366E-4</v>
      </c>
      <c r="B340" s="1">
        <f t="shared" si="52"/>
        <v>268.34428555000449</v>
      </c>
      <c r="C340" s="1">
        <f t="shared" si="52"/>
        <v>0.60801194728074248</v>
      </c>
      <c r="D340">
        <f t="shared" si="48"/>
        <v>268.9522974972852</v>
      </c>
    </row>
    <row r="341" spans="1:4" x14ac:dyDescent="0.2">
      <c r="A341">
        <f t="shared" si="49"/>
        <v>-3.8272162894808966E-4</v>
      </c>
      <c r="B341" s="1">
        <f t="shared" si="52"/>
        <v>268.38840581510789</v>
      </c>
      <c r="C341" s="1">
        <f t="shared" si="52"/>
        <v>0.62757287235430859</v>
      </c>
      <c r="D341">
        <f t="shared" si="48"/>
        <v>269.01597868746222</v>
      </c>
    </row>
    <row r="342" spans="1:4" x14ac:dyDescent="0.2">
      <c r="A342">
        <f t="shared" si="49"/>
        <v>-1.0436405088760567E-4</v>
      </c>
      <c r="B342" s="1">
        <f t="shared" ref="B342:C361" si="53">B$7*EXP(-POWER($A342-B$2,2)/2/B$4/B$4*1000000)</f>
        <v>268.4089968508772</v>
      </c>
      <c r="C342" s="1">
        <f t="shared" si="53"/>
        <v>0.64770631373474807</v>
      </c>
      <c r="D342">
        <f t="shared" si="48"/>
        <v>269.05670316461197</v>
      </c>
    </row>
    <row r="343" spans="1:4" x14ac:dyDescent="0.2">
      <c r="A343">
        <f t="shared" si="49"/>
        <v>1.7399352717287832E-4</v>
      </c>
      <c r="B343" s="1">
        <f t="shared" si="53"/>
        <v>268.40605324109418</v>
      </c>
      <c r="C343" s="1">
        <f t="shared" si="53"/>
        <v>0.66842705128728619</v>
      </c>
      <c r="D343">
        <f t="shared" ref="D343:D406" si="54">B343+C343</f>
        <v>269.07448029238145</v>
      </c>
    </row>
    <row r="344" spans="1:4" x14ac:dyDescent="0.2">
      <c r="A344">
        <f t="shared" ref="A344:A407" si="55">A343+$B$19</f>
        <v>4.5235110523336231E-4</v>
      </c>
      <c r="B344" s="1">
        <f t="shared" si="53"/>
        <v>268.37957576005601</v>
      </c>
      <c r="C344" s="1">
        <f t="shared" si="53"/>
        <v>0.68975018141238453</v>
      </c>
      <c r="D344">
        <f t="shared" si="54"/>
        <v>269.06932594146838</v>
      </c>
    </row>
    <row r="345" spans="1:4" x14ac:dyDescent="0.2">
      <c r="A345">
        <f t="shared" si="55"/>
        <v>7.3070868329384625E-4</v>
      </c>
      <c r="B345" s="1">
        <f t="shared" si="53"/>
        <v>268.3295713722361</v>
      </c>
      <c r="C345" s="1">
        <f t="shared" si="53"/>
        <v>0.71169112179289185</v>
      </c>
      <c r="D345">
        <f t="shared" si="54"/>
        <v>269.04126249402901</v>
      </c>
    </row>
    <row r="346" spans="1:4" x14ac:dyDescent="0.2">
      <c r="A346">
        <f t="shared" si="55"/>
        <v>1.0090662613543302E-3</v>
      </c>
      <c r="B346" s="1">
        <f t="shared" si="53"/>
        <v>268.25605322923076</v>
      </c>
      <c r="C346" s="1">
        <f t="shared" si="53"/>
        <v>0.73426561614975883</v>
      </c>
      <c r="D346">
        <f t="shared" si="54"/>
        <v>268.9903188453805</v>
      </c>
    </row>
    <row r="347" spans="1:4" x14ac:dyDescent="0.2">
      <c r="A347">
        <f t="shared" si="55"/>
        <v>1.2874238394148141E-3</v>
      </c>
      <c r="B347" s="1">
        <f t="shared" si="53"/>
        <v>268.15904066399446</v>
      </c>
      <c r="C347" s="1">
        <f t="shared" si="53"/>
        <v>0.75748973900404604</v>
      </c>
      <c r="D347">
        <f t="shared" si="54"/>
        <v>268.91653040299849</v>
      </c>
    </row>
    <row r="348" spans="1:4" x14ac:dyDescent="0.2">
      <c r="A348">
        <f t="shared" si="55"/>
        <v>1.5657814174752981E-3</v>
      </c>
      <c r="B348" s="1">
        <f t="shared" si="53"/>
        <v>268.03855918236695</v>
      </c>
      <c r="C348" s="1">
        <f t="shared" si="53"/>
        <v>0.78137990044287664</v>
      </c>
      <c r="D348">
        <f t="shared" si="54"/>
        <v>268.81993908280981</v>
      </c>
    </row>
    <row r="349" spans="1:4" x14ac:dyDescent="0.2">
      <c r="A349">
        <f t="shared" si="55"/>
        <v>1.844138995535782E-3</v>
      </c>
      <c r="B349" s="1">
        <f t="shared" si="53"/>
        <v>267.89464045189709</v>
      </c>
      <c r="C349" s="1">
        <f t="shared" si="53"/>
        <v>0.80595285088691671</v>
      </c>
      <c r="D349">
        <f t="shared" si="54"/>
        <v>268.700593302784</v>
      </c>
    </row>
    <row r="350" spans="1:4" x14ac:dyDescent="0.2">
      <c r="A350">
        <f t="shared" si="55"/>
        <v>2.1224965735962662E-3</v>
      </c>
      <c r="B350" s="1">
        <f t="shared" si="53"/>
        <v>267.72732228797065</v>
      </c>
      <c r="C350" s="1">
        <f t="shared" si="53"/>
        <v>0.83122568585688361</v>
      </c>
      <c r="D350">
        <f t="shared" si="54"/>
        <v>268.55854797382756</v>
      </c>
    </row>
    <row r="351" spans="1:4" x14ac:dyDescent="0.2">
      <c r="A351">
        <f t="shared" si="55"/>
        <v>2.4008541516567501E-3</v>
      </c>
      <c r="B351" s="1">
        <f t="shared" si="53"/>
        <v>267.53664863725066</v>
      </c>
      <c r="C351" s="1">
        <f t="shared" si="53"/>
        <v>0.85721585073650042</v>
      </c>
      <c r="D351">
        <f t="shared" si="54"/>
        <v>268.39386448798717</v>
      </c>
    </row>
    <row r="352" spans="1:4" x14ac:dyDescent="0.2">
      <c r="A352">
        <f t="shared" si="55"/>
        <v>2.679211729717234E-3</v>
      </c>
      <c r="B352" s="1">
        <f t="shared" si="53"/>
        <v>267.32266955844</v>
      </c>
      <c r="C352" s="1">
        <f t="shared" si="53"/>
        <v>0.88394114552925163</v>
      </c>
      <c r="D352">
        <f t="shared" si="54"/>
        <v>268.20661070396926</v>
      </c>
    </row>
    <row r="353" spans="1:4" x14ac:dyDescent="0.2">
      <c r="A353">
        <f t="shared" si="55"/>
        <v>2.957569307777718E-3</v>
      </c>
      <c r="B353" s="1">
        <f t="shared" si="53"/>
        <v>267.08544120037823</v>
      </c>
      <c r="C353" s="1">
        <f t="shared" si="53"/>
        <v>0.91141972960618467</v>
      </c>
      <c r="D353">
        <f t="shared" si="54"/>
        <v>267.99686092998439</v>
      </c>
    </row>
    <row r="354" spans="1:4" x14ac:dyDescent="0.2">
      <c r="A354">
        <f t="shared" si="55"/>
        <v>3.2359268858382019E-3</v>
      </c>
      <c r="B354" s="1">
        <f t="shared" si="53"/>
        <v>266.82502577748676</v>
      </c>
      <c r="C354" s="1">
        <f t="shared" si="53"/>
        <v>0.93967012644196279</v>
      </c>
      <c r="D354">
        <f t="shared" si="54"/>
        <v>267.76469590392873</v>
      </c>
    </row>
    <row r="355" spans="1:4" x14ac:dyDescent="0.2">
      <c r="A355">
        <f t="shared" si="55"/>
        <v>3.5142844638986859E-3</v>
      </c>
      <c r="B355" s="1">
        <f t="shared" si="53"/>
        <v>266.54149154257556</v>
      </c>
      <c r="C355" s="1">
        <f t="shared" si="53"/>
        <v>0.96871122833624645</v>
      </c>
      <c r="D355">
        <f t="shared" si="54"/>
        <v>267.5102027709118</v>
      </c>
    </row>
    <row r="356" spans="1:4" x14ac:dyDescent="0.2">
      <c r="A356">
        <f t="shared" si="55"/>
        <v>3.7926420419591698E-3</v>
      </c>
      <c r="B356" s="1">
        <f t="shared" si="53"/>
        <v>266.23491275703071</v>
      </c>
      <c r="C356" s="1">
        <f t="shared" si="53"/>
        <v>0.99856230111747091</v>
      </c>
      <c r="D356">
        <f t="shared" si="54"/>
        <v>267.2334750581482</v>
      </c>
    </row>
    <row r="357" spans="1:4" x14ac:dyDescent="0.2">
      <c r="A357">
        <f t="shared" si="55"/>
        <v>4.0709996200196542E-3</v>
      </c>
      <c r="B357" s="1">
        <f t="shared" si="53"/>
        <v>265.90536965839834</v>
      </c>
      <c r="C357" s="1">
        <f t="shared" si="53"/>
        <v>1.0292429888258958</v>
      </c>
      <c r="D357">
        <f t="shared" si="54"/>
        <v>266.93461264722424</v>
      </c>
    </row>
    <row r="358" spans="1:4" x14ac:dyDescent="0.2">
      <c r="A358">
        <f t="shared" si="55"/>
        <v>4.3493571980801381E-3</v>
      </c>
      <c r="B358" s="1">
        <f t="shared" si="53"/>
        <v>265.55294842538689</v>
      </c>
      <c r="C358" s="1">
        <f t="shared" si="53"/>
        <v>1.0607733183728503</v>
      </c>
      <c r="D358">
        <f t="shared" si="54"/>
        <v>266.61372174375975</v>
      </c>
    </row>
    <row r="359" spans="1:4" x14ac:dyDescent="0.2">
      <c r="A359">
        <f t="shared" si="55"/>
        <v>4.627714776140622E-3</v>
      </c>
      <c r="B359" s="1">
        <f t="shared" si="53"/>
        <v>265.17774114030738</v>
      </c>
      <c r="C359" s="1">
        <f t="shared" si="53"/>
        <v>1.093173704172903</v>
      </c>
      <c r="D359">
        <f t="shared" si="54"/>
        <v>266.27091484448027</v>
      </c>
    </row>
    <row r="360" spans="1:4" x14ac:dyDescent="0.2">
      <c r="A360">
        <f t="shared" si="55"/>
        <v>4.906072354201106E-3</v>
      </c>
      <c r="B360" s="1">
        <f t="shared" si="53"/>
        <v>264.77984574897613</v>
      </c>
      <c r="C360" s="1">
        <f t="shared" si="53"/>
        <v>1.1264649527456725</v>
      </c>
      <c r="D360">
        <f t="shared" si="54"/>
        <v>265.90631070172179</v>
      </c>
    </row>
    <row r="361" spans="1:4" x14ac:dyDescent="0.2">
      <c r="A361">
        <f t="shared" si="55"/>
        <v>5.1844299322615899E-3</v>
      </c>
      <c r="B361" s="1">
        <f t="shared" si="53"/>
        <v>264.359366018103</v>
      </c>
      <c r="C361" s="1">
        <f t="shared" si="53"/>
        <v>1.1606682672839055</v>
      </c>
      <c r="D361">
        <f t="shared" si="54"/>
        <v>265.52003428538688</v>
      </c>
    </row>
    <row r="362" spans="1:4" x14ac:dyDescent="0.2">
      <c r="A362">
        <f t="shared" si="55"/>
        <v>5.4627875103220739E-3</v>
      </c>
      <c r="B362" s="1">
        <f t="shared" ref="B362:C381" si="56">B$7*EXP(-POWER($A362-B$2,2)/2/B$4/B$4*1000000)</f>
        <v>263.91641149019233</v>
      </c>
      <c r="C362" s="1">
        <f t="shared" si="56"/>
        <v>1.1958052521843139</v>
      </c>
      <c r="D362">
        <f t="shared" si="54"/>
        <v>265.11221674237663</v>
      </c>
    </row>
    <row r="363" spans="1:4" x14ac:dyDescent="0.2">
      <c r="A363">
        <f t="shared" si="55"/>
        <v>5.7411450883825578E-3</v>
      </c>
      <c r="B363" s="1">
        <f t="shared" si="56"/>
        <v>263.45109743598294</v>
      </c>
      <c r="C363" s="1">
        <f t="shared" si="56"/>
        <v>1.2318979175376452</v>
      </c>
      <c r="D363">
        <f t="shared" si="54"/>
        <v>264.6829953535206</v>
      </c>
    </row>
    <row r="364" spans="1:4" x14ac:dyDescent="0.2">
      <c r="A364">
        <f t="shared" si="55"/>
        <v>6.0195026664430417E-3</v>
      </c>
      <c r="B364" s="1">
        <f t="shared" si="56"/>
        <v>262.96354480445672</v>
      </c>
      <c r="C364" s="1">
        <f t="shared" si="56"/>
        <v>1.2689686835743521</v>
      </c>
      <c r="D364">
        <f t="shared" si="54"/>
        <v>264.23251348803109</v>
      </c>
    </row>
    <row r="365" spans="1:4" x14ac:dyDescent="0.2">
      <c r="A365">
        <f t="shared" si="55"/>
        <v>6.2978602445035257E-3</v>
      </c>
      <c r="B365" s="1">
        <f t="shared" si="56"/>
        <v>262.45388017044621</v>
      </c>
      <c r="C365" s="1">
        <f t="shared" si="56"/>
        <v>1.3070403850621235</v>
      </c>
      <c r="D365">
        <f t="shared" si="54"/>
        <v>263.76092055550833</v>
      </c>
    </row>
    <row r="366" spans="1:4" x14ac:dyDescent="0.2">
      <c r="A366">
        <f t="shared" si="55"/>
        <v>6.5762178225640096E-3</v>
      </c>
      <c r="B366" s="1">
        <f t="shared" si="56"/>
        <v>261.9222356798727</v>
      </c>
      <c r="C366" s="1">
        <f t="shared" si="56"/>
        <v>1.3461362756514939</v>
      </c>
      <c r="D366">
        <f t="shared" si="54"/>
        <v>263.26837195552417</v>
      </c>
    </row>
    <row r="367" spans="1:4" x14ac:dyDescent="0.2">
      <c r="A367">
        <f t="shared" si="55"/>
        <v>6.8545754006244936E-3</v>
      </c>
      <c r="B367" s="1">
        <f t="shared" si="56"/>
        <v>261.36874899264774</v>
      </c>
      <c r="C367" s="1">
        <f t="shared" si="56"/>
        <v>1.3862800321656468</v>
      </c>
      <c r="D367">
        <f t="shared" si="54"/>
        <v>262.75502902481338</v>
      </c>
    </row>
    <row r="368" spans="1:4" x14ac:dyDescent="0.2">
      <c r="A368">
        <f t="shared" si="55"/>
        <v>7.1329329786849775E-3</v>
      </c>
      <c r="B368" s="1">
        <f t="shared" si="56"/>
        <v>260.79356322327334</v>
      </c>
      <c r="C368" s="1">
        <f t="shared" si="56"/>
        <v>1.4274957588304307</v>
      </c>
      <c r="D368">
        <f t="shared" si="54"/>
        <v>262.22105898210378</v>
      </c>
    </row>
    <row r="369" spans="1:4" x14ac:dyDescent="0.2">
      <c r="A369">
        <f t="shared" si="55"/>
        <v>7.4112905567454614E-3</v>
      </c>
      <c r="B369" s="1">
        <f t="shared" si="56"/>
        <v>260.19682687917629</v>
      </c>
      <c r="C369" s="1">
        <f t="shared" si="56"/>
        <v>1.4698079914405708</v>
      </c>
      <c r="D369">
        <f t="shared" si="54"/>
        <v>261.66663487061686</v>
      </c>
    </row>
    <row r="370" spans="1:4" x14ac:dyDescent="0.2">
      <c r="A370">
        <f t="shared" si="55"/>
        <v>7.6896481348059454E-3</v>
      </c>
      <c r="B370" s="1">
        <f t="shared" si="56"/>
        <v>259.57869379681347</v>
      </c>
      <c r="C370" s="1">
        <f t="shared" si="56"/>
        <v>1.5132417014579131</v>
      </c>
      <c r="D370">
        <f t="shared" si="54"/>
        <v>261.09193549827137</v>
      </c>
    </row>
    <row r="371" spans="1:4" x14ac:dyDescent="0.2">
      <c r="A371">
        <f t="shared" si="55"/>
        <v>7.9680057128664293E-3</v>
      </c>
      <c r="B371" s="1">
        <f t="shared" si="56"/>
        <v>258.93932307558737</v>
      </c>
      <c r="C371" s="1">
        <f t="shared" si="56"/>
        <v>1.5578223000375186</v>
      </c>
      <c r="D371">
        <f t="shared" si="54"/>
        <v>260.49714537562488</v>
      </c>
    </row>
    <row r="372" spans="1:4" x14ac:dyDescent="0.2">
      <c r="A372">
        <f t="shared" si="55"/>
        <v>8.2463632909269141E-3</v>
      </c>
      <c r="B372" s="1">
        <f t="shared" si="56"/>
        <v>258.27887900961105</v>
      </c>
      <c r="C372" s="1">
        <f t="shared" si="56"/>
        <v>1.6035756419773288</v>
      </c>
      <c r="D372">
        <f t="shared" si="54"/>
        <v>259.88245465158838</v>
      </c>
    </row>
    <row r="373" spans="1:4" x14ac:dyDescent="0.2">
      <c r="A373">
        <f t="shared" si="55"/>
        <v>8.5247208689873989E-3</v>
      </c>
      <c r="B373" s="1">
        <f t="shared" si="56"/>
        <v>257.59753101736345</v>
      </c>
      <c r="C373" s="1">
        <f t="shared" si="56"/>
        <v>1.6505280295869886</v>
      </c>
      <c r="D373">
        <f t="shared" si="54"/>
        <v>259.24805904695046</v>
      </c>
    </row>
    <row r="374" spans="1:4" x14ac:dyDescent="0.2">
      <c r="A374">
        <f t="shared" si="55"/>
        <v>8.8030784470478837E-3</v>
      </c>
      <c r="B374" s="1">
        <f t="shared" si="56"/>
        <v>256.89545356927778</v>
      </c>
      <c r="C374" s="1">
        <f t="shared" si="56"/>
        <v>1.6987062164714457</v>
      </c>
      <c r="D374">
        <f t="shared" si="54"/>
        <v>258.59415978574924</v>
      </c>
    </row>
    <row r="375" spans="1:4" x14ac:dyDescent="0.2">
      <c r="A375">
        <f t="shared" si="55"/>
        <v>9.0814360251083685E-3</v>
      </c>
      <c r="B375" s="1">
        <f t="shared" si="56"/>
        <v>256.17282611330563</v>
      </c>
      <c r="C375" s="1">
        <f t="shared" si="56"/>
        <v>1.7481374112247339</v>
      </c>
      <c r="D375">
        <f t="shared" si="54"/>
        <v>257.92096352453035</v>
      </c>
    </row>
    <row r="376" spans="1:4" x14ac:dyDescent="0.2">
      <c r="A376">
        <f t="shared" si="55"/>
        <v>9.3597936031688533E-3</v>
      </c>
      <c r="B376" s="1">
        <f t="shared" si="56"/>
        <v>255.42983299850141</v>
      </c>
      <c r="C376" s="1">
        <f t="shared" si="56"/>
        <v>1.7988492810294088</v>
      </c>
      <c r="D376">
        <f t="shared" si="54"/>
        <v>257.2286822795308</v>
      </c>
    </row>
    <row r="377" spans="1:4" x14ac:dyDescent="0.2">
      <c r="A377">
        <f t="shared" si="55"/>
        <v>9.6381511812293381E-3</v>
      </c>
      <c r="B377" s="1">
        <f t="shared" si="56"/>
        <v>254.66666339667299</v>
      </c>
      <c r="C377" s="1">
        <f t="shared" si="56"/>
        <v>1.8508699551569037</v>
      </c>
      <c r="D377">
        <f t="shared" si="54"/>
        <v>256.51753335182991</v>
      </c>
    </row>
    <row r="378" spans="1:4" x14ac:dyDescent="0.2">
      <c r="A378">
        <f t="shared" si="55"/>
        <v>9.9165087592898229E-3</v>
      </c>
      <c r="B378" s="1">
        <f t="shared" si="56"/>
        <v>253.88351122214505</v>
      </c>
      <c r="C378" s="1">
        <f t="shared" si="56"/>
        <v>1.9042280283640887</v>
      </c>
      <c r="D378">
        <f t="shared" si="54"/>
        <v>255.78773925050913</v>
      </c>
    </row>
    <row r="379" spans="1:4" x14ac:dyDescent="0.2">
      <c r="A379">
        <f t="shared" si="55"/>
        <v>1.0194866337350308E-2</v>
      </c>
      <c r="B379" s="1">
        <f t="shared" si="56"/>
        <v>253.08057504968224</v>
      </c>
      <c r="C379" s="1">
        <f t="shared" si="56"/>
        <v>1.9589525641812</v>
      </c>
      <c r="D379">
        <f t="shared" si="54"/>
        <v>255.03952761386344</v>
      </c>
    </row>
    <row r="380" spans="1:4" x14ac:dyDescent="0.2">
      <c r="A380">
        <f t="shared" si="55"/>
        <v>1.0473223915410793E-2</v>
      </c>
      <c r="B380" s="1">
        <f t="shared" si="56"/>
        <v>252.25805803062144</v>
      </c>
      <c r="C380" s="1">
        <f t="shared" si="56"/>
        <v>2.0150730980862148</v>
      </c>
      <c r="D380">
        <f t="shared" si="54"/>
        <v>254.27313112870766</v>
      </c>
    </row>
    <row r="381" spans="1:4" x14ac:dyDescent="0.2">
      <c r="A381">
        <f t="shared" si="55"/>
        <v>1.0751581493471277E-2</v>
      </c>
      <c r="B381" s="1">
        <f t="shared" si="56"/>
        <v>251.41616780726238</v>
      </c>
      <c r="C381" s="1">
        <f t="shared" si="56"/>
        <v>2.0726196405607942</v>
      </c>
      <c r="D381">
        <f t="shared" si="54"/>
        <v>253.48878744782317</v>
      </c>
    </row>
    <row r="382" spans="1:4" x14ac:dyDescent="0.2">
      <c r="A382">
        <f t="shared" si="55"/>
        <v>1.1029939071531762E-2</v>
      </c>
      <c r="B382" s="1">
        <f t="shared" ref="B382:C401" si="57">B$7*EXP(-POWER($A382-B$2,2)/2/B$4/B$4*1000000)</f>
        <v>250.55511642556689</v>
      </c>
      <c r="C382" s="1">
        <f t="shared" si="57"/>
        <v>2.1316226800226343</v>
      </c>
      <c r="D382">
        <f t="shared" si="54"/>
        <v>252.68673910558954</v>
      </c>
    </row>
    <row r="383" spans="1:4" x14ac:dyDescent="0.2">
      <c r="A383">
        <f t="shared" si="55"/>
        <v>1.1308296649592247E-2</v>
      </c>
      <c r="B383" s="1">
        <f t="shared" si="57"/>
        <v>249.6751202462188</v>
      </c>
      <c r="C383" s="1">
        <f t="shared" si="57"/>
        <v>2.1921131856292027</v>
      </c>
      <c r="D383">
        <f t="shared" si="54"/>
        <v>251.86723343184801</v>
      </c>
    </row>
    <row r="384" spans="1:4" x14ac:dyDescent="0.2">
      <c r="A384">
        <f t="shared" si="55"/>
        <v>1.1586654227652732E-2</v>
      </c>
      <c r="B384" s="1">
        <f t="shared" si="57"/>
        <v>248.7763998540955</v>
      </c>
      <c r="C384" s="1">
        <f t="shared" si="57"/>
        <v>2.2541226099477014</v>
      </c>
      <c r="D384">
        <f t="shared" si="54"/>
        <v>251.0305224640432</v>
      </c>
    </row>
    <row r="385" spans="1:4" x14ac:dyDescent="0.2">
      <c r="A385">
        <f t="shared" si="55"/>
        <v>1.1865011805713217E-2</v>
      </c>
      <c r="B385" s="1">
        <f t="shared" si="57"/>
        <v>247.8591799662056</v>
      </c>
      <c r="C385" s="1">
        <f t="shared" si="57"/>
        <v>2.317682891485958</v>
      </c>
      <c r="D385">
        <f t="shared" si="54"/>
        <v>250.17686285769156</v>
      </c>
    </row>
    <row r="386" spans="1:4" x14ac:dyDescent="0.2">
      <c r="A386">
        <f t="shared" si="55"/>
        <v>1.2143369383773701E-2</v>
      </c>
      <c r="B386" s="1">
        <f t="shared" si="57"/>
        <v>246.92368933814527</v>
      </c>
      <c r="C386" s="1">
        <f t="shared" si="57"/>
        <v>2.3828264570790005</v>
      </c>
      <c r="D386">
        <f t="shared" si="54"/>
        <v>249.30651579522427</v>
      </c>
    </row>
    <row r="387" spans="1:4" x14ac:dyDescent="0.2">
      <c r="A387">
        <f t="shared" si="55"/>
        <v>1.2421726961834186E-2</v>
      </c>
      <c r="B387" s="1">
        <f t="shared" si="57"/>
        <v>245.97016066912815</v>
      </c>
      <c r="C387" s="1">
        <f t="shared" si="57"/>
        <v>2.4495862241259556</v>
      </c>
      <c r="D387">
        <f t="shared" si="54"/>
        <v>248.41974689325411</v>
      </c>
    </row>
    <row r="388" spans="1:4" x14ac:dyDescent="0.2">
      <c r="A388">
        <f t="shared" si="55"/>
        <v>1.2700084539894671E-2</v>
      </c>
      <c r="B388" s="1">
        <f t="shared" si="57"/>
        <v>244.99883050564395</v>
      </c>
      <c r="C388" s="1">
        <f t="shared" si="57"/>
        <v>2.5179956026718324</v>
      </c>
      <c r="D388">
        <f t="shared" si="54"/>
        <v>247.5168261083158</v>
      </c>
    </row>
    <row r="389" spans="1:4" x14ac:dyDescent="0.2">
      <c r="A389">
        <f t="shared" si="55"/>
        <v>1.2978442117955156E-2</v>
      </c>
      <c r="B389" s="1">
        <f t="shared" si="57"/>
        <v>244.00993914380157</v>
      </c>
      <c r="C389" s="1">
        <f t="shared" si="57"/>
        <v>2.5880884973287186</v>
      </c>
      <c r="D389">
        <f t="shared" si="54"/>
        <v>246.5980276411303</v>
      </c>
    </row>
    <row r="390" spans="1:4" x14ac:dyDescent="0.2">
      <c r="A390">
        <f t="shared" si="55"/>
        <v>1.3256799696015641E-2</v>
      </c>
      <c r="B390" s="1">
        <f t="shared" si="57"/>
        <v>243.00373053041295</v>
      </c>
      <c r="C390" s="1">
        <f t="shared" si="57"/>
        <v>2.6598993090309651</v>
      </c>
      <c r="D390">
        <f t="shared" si="54"/>
        <v>245.66362983944393</v>
      </c>
    </row>
    <row r="391" spans="1:4" x14ac:dyDescent="0.2">
      <c r="A391">
        <f t="shared" si="55"/>
        <v>1.3535157274076125E-2</v>
      </c>
      <c r="B391" s="1">
        <f t="shared" si="57"/>
        <v>241.98045216287454</v>
      </c>
      <c r="C391" s="1">
        <f t="shared" si="57"/>
        <v>2.7334629366185625</v>
      </c>
      <c r="D391">
        <f t="shared" si="54"/>
        <v>244.71391509949311</v>
      </c>
    </row>
    <row r="392" spans="1:4" x14ac:dyDescent="0.2">
      <c r="A392">
        <f t="shared" si="55"/>
        <v>1.381351485213661E-2</v>
      </c>
      <c r="B392" s="1">
        <f t="shared" si="57"/>
        <v>240.94035498790399</v>
      </c>
      <c r="C392" s="1">
        <f t="shared" si="57"/>
        <v>2.8088147782433817</v>
      </c>
      <c r="D392">
        <f t="shared" si="54"/>
        <v>243.74916976614736</v>
      </c>
    </row>
    <row r="393" spans="1:4" x14ac:dyDescent="0.2">
      <c r="A393">
        <f t="shared" si="55"/>
        <v>1.4091872430197095E-2</v>
      </c>
      <c r="B393" s="1">
        <f t="shared" si="57"/>
        <v>239.8836932991897</v>
      </c>
      <c r="C393" s="1">
        <f t="shared" si="57"/>
        <v>2.8859907325923357</v>
      </c>
      <c r="D393">
        <f t="shared" si="54"/>
        <v>242.76968403178205</v>
      </c>
    </row>
    <row r="394" spans="1:4" x14ac:dyDescent="0.2">
      <c r="A394">
        <f t="shared" si="55"/>
        <v>1.437023000825758E-2</v>
      </c>
      <c r="B394" s="1">
        <f t="shared" si="57"/>
        <v>238.81072463401176</v>
      </c>
      <c r="C394" s="1">
        <f t="shared" si="57"/>
        <v>2.9650271999219266</v>
      </c>
      <c r="D394">
        <f t="shared" si="54"/>
        <v>241.7757518339337</v>
      </c>
    </row>
    <row r="395" spans="1:4" x14ac:dyDescent="0.2">
      <c r="A395">
        <f t="shared" si="55"/>
        <v>1.4648587586318065E-2</v>
      </c>
      <c r="B395" s="1">
        <f t="shared" si="57"/>
        <v>237.72170966889283</v>
      </c>
      <c r="C395" s="1">
        <f t="shared" si="57"/>
        <v>3.0459610828983754</v>
      </c>
      <c r="D395">
        <f t="shared" si="54"/>
        <v>240.7676707517912</v>
      </c>
    </row>
    <row r="396" spans="1:4" x14ac:dyDescent="0.2">
      <c r="A396">
        <f t="shared" si="55"/>
        <v>1.4926945164378549E-2</v>
      </c>
      <c r="B396" s="1">
        <f t="shared" si="57"/>
        <v>236.61691211433802</v>
      </c>
      <c r="C396" s="1">
        <f t="shared" si="57"/>
        <v>3.1288297872374868</v>
      </c>
      <c r="D396">
        <f t="shared" si="54"/>
        <v>239.74574190157551</v>
      </c>
    </row>
    <row r="397" spans="1:4" x14ac:dyDescent="0.2">
      <c r="A397">
        <f t="shared" si="55"/>
        <v>1.5205302742439034E-2</v>
      </c>
      <c r="B397" s="1">
        <f t="shared" si="57"/>
        <v>235.49659860872316</v>
      </c>
      <c r="C397" s="1">
        <f t="shared" si="57"/>
        <v>3.2136712221385304</v>
      </c>
      <c r="D397">
        <f t="shared" si="54"/>
        <v>238.71026983086171</v>
      </c>
    </row>
    <row r="398" spans="1:4" x14ac:dyDescent="0.2">
      <c r="A398">
        <f t="shared" si="55"/>
        <v>1.5483660320499519E-2</v>
      </c>
      <c r="B398" s="1">
        <f t="shared" si="57"/>
        <v>234.36103861139077</v>
      </c>
      <c r="C398" s="1">
        <f t="shared" si="57"/>
        <v>3.3005238005062094</v>
      </c>
      <c r="D398">
        <f t="shared" si="54"/>
        <v>237.66156241189697</v>
      </c>
    </row>
    <row r="399" spans="1:4" x14ac:dyDescent="0.2">
      <c r="A399">
        <f t="shared" si="55"/>
        <v>1.5762017898560004E-2</v>
      </c>
      <c r="B399" s="1">
        <f t="shared" si="57"/>
        <v>233.21050429501415</v>
      </c>
      <c r="C399" s="1">
        <f t="shared" si="57"/>
        <v>3.389426438954831</v>
      </c>
      <c r="D399">
        <f t="shared" si="54"/>
        <v>236.59993073396899</v>
      </c>
    </row>
    <row r="400" spans="1:4" x14ac:dyDescent="0.2">
      <c r="A400">
        <f t="shared" si="55"/>
        <v>1.6040375476620489E-2</v>
      </c>
      <c r="B400" s="1">
        <f t="shared" si="57"/>
        <v>232.04527043728859</v>
      </c>
      <c r="C400" s="1">
        <f t="shared" si="57"/>
        <v>3.4804185575888309</v>
      </c>
      <c r="D400">
        <f t="shared" si="54"/>
        <v>235.52568899487741</v>
      </c>
    </row>
    <row r="401" spans="1:4" x14ac:dyDescent="0.2">
      <c r="A401">
        <f t="shared" si="55"/>
        <v>1.6318733054680973E-2</v>
      </c>
      <c r="B401" s="1">
        <f t="shared" si="57"/>
        <v>230.86561431201079</v>
      </c>
      <c r="C401" s="1">
        <f t="shared" si="57"/>
        <v>3.5735400795536658</v>
      </c>
      <c r="D401">
        <f t="shared" si="54"/>
        <v>234.43915439156444</v>
      </c>
    </row>
    <row r="402" spans="1:4" x14ac:dyDescent="0.2">
      <c r="A402">
        <f t="shared" si="55"/>
        <v>1.6597090632741458E-2</v>
      </c>
      <c r="B402" s="1">
        <f t="shared" ref="B402:C421" si="58">B$7*EXP(-POWER($A402-B$2,2)/2/B$4/B$4*1000000)</f>
        <v>229.67181557960566</v>
      </c>
      <c r="C402" s="1">
        <f t="shared" si="58"/>
        <v>3.6688314303511356</v>
      </c>
      <c r="D402">
        <f t="shared" si="54"/>
        <v>233.3406470099568</v>
      </c>
    </row>
    <row r="403" spans="1:4" x14ac:dyDescent="0.2">
      <c r="A403">
        <f t="shared" si="55"/>
        <v>1.6875448210801943E-2</v>
      </c>
      <c r="B403" s="1">
        <f t="shared" si="58"/>
        <v>228.46415617716204</v>
      </c>
      <c r="C403" s="1">
        <f t="shared" si="58"/>
        <v>3.7663335369132551</v>
      </c>
      <c r="D403">
        <f t="shared" si="54"/>
        <v>232.2304897140753</v>
      </c>
    </row>
    <row r="404" spans="1:4" x14ac:dyDescent="0.2">
      <c r="A404">
        <f t="shared" si="55"/>
        <v>1.7153805788862428E-2</v>
      </c>
      <c r="B404" s="1">
        <f t="shared" si="58"/>
        <v>227.2429202080356</v>
      </c>
      <c r="C404" s="1">
        <f t="shared" si="58"/>
        <v>3.8660878264285077</v>
      </c>
      <c r="D404">
        <f t="shared" si="54"/>
        <v>231.1090080344641</v>
      </c>
    </row>
    <row r="405" spans="1:4" x14ac:dyDescent="0.2">
      <c r="A405">
        <f t="shared" si="55"/>
        <v>1.7432163366922913E-2</v>
      </c>
      <c r="B405" s="1">
        <f t="shared" si="58"/>
        <v>226.00839383108126</v>
      </c>
      <c r="C405" s="1">
        <f t="shared" si="58"/>
        <v>3.9681362249148346</v>
      </c>
      <c r="D405">
        <f t="shared" si="54"/>
        <v>229.97653005599611</v>
      </c>
    </row>
    <row r="406" spans="1:4" x14ac:dyDescent="0.2">
      <c r="A406">
        <f t="shared" si="55"/>
        <v>1.7710520944983398E-2</v>
      </c>
      <c r="B406" s="1">
        <f t="shared" si="58"/>
        <v>224.7608651495735</v>
      </c>
      <c r="C406" s="1">
        <f t="shared" si="58"/>
        <v>4.072521155533015</v>
      </c>
      <c r="D406">
        <f t="shared" si="54"/>
        <v>228.83338630510653</v>
      </c>
    </row>
    <row r="407" spans="1:4" x14ac:dyDescent="0.2">
      <c r="A407">
        <f t="shared" si="55"/>
        <v>1.7988878523043882E-2</v>
      </c>
      <c r="B407" s="1">
        <f t="shared" si="58"/>
        <v>223.50062409987532</v>
      </c>
      <c r="C407" s="1">
        <f t="shared" si="58"/>
        <v>4.1792855366347368</v>
      </c>
      <c r="D407">
        <f t="shared" ref="D407:D470" si="59">B407+C407</f>
        <v>227.67990963651005</v>
      </c>
    </row>
    <row r="408" spans="1:4" x14ac:dyDescent="0.2">
      <c r="A408">
        <f t="shared" ref="A408:A471" si="60">A407+$B$19</f>
        <v>1.8267236101104367E-2</v>
      </c>
      <c r="B408" s="1">
        <f t="shared" si="58"/>
        <v>222.22796233991554</v>
      </c>
      <c r="C408" s="1">
        <f t="shared" si="58"/>
        <v>4.2884727795392985</v>
      </c>
      <c r="D408">
        <f t="shared" si="59"/>
        <v>226.51643511945483</v>
      </c>
    </row>
    <row r="409" spans="1:4" x14ac:dyDescent="0.2">
      <c r="A409">
        <f t="shared" si="60"/>
        <v>1.8545593679164852E-2</v>
      </c>
      <c r="B409" s="1">
        <f t="shared" si="58"/>
        <v>220.94317313753371</v>
      </c>
      <c r="C409" s="1">
        <f t="shared" si="58"/>
        <v>4.4001267860329492</v>
      </c>
      <c r="D409">
        <f t="shared" si="59"/>
        <v>225.34329992356666</v>
      </c>
    </row>
    <row r="410" spans="1:4" x14ac:dyDescent="0.2">
      <c r="A410">
        <f t="shared" si="60"/>
        <v>1.8823951257225337E-2</v>
      </c>
      <c r="B410" s="1">
        <f t="shared" si="58"/>
        <v>219.6465512587524</v>
      </c>
      <c r="C410" s="1">
        <f t="shared" si="58"/>
        <v>4.5142919455850032</v>
      </c>
      <c r="D410">
        <f t="shared" si="59"/>
        <v>224.1608432043374</v>
      </c>
    </row>
    <row r="411" spans="1:4" x14ac:dyDescent="0.2">
      <c r="A411">
        <f t="shared" si="60"/>
        <v>1.9102308835285822E-2</v>
      </c>
      <c r="B411" s="1">
        <f t="shared" si="58"/>
        <v>218.3383928560354</v>
      </c>
      <c r="C411" s="1">
        <f t="shared" si="58"/>
        <v>4.6310131322747674</v>
      </c>
      <c r="D411">
        <f t="shared" si="59"/>
        <v>222.96940598831017</v>
      </c>
    </row>
    <row r="412" spans="1:4" x14ac:dyDescent="0.2">
      <c r="A412">
        <f t="shared" si="60"/>
        <v>1.9380666413346306E-2</v>
      </c>
      <c r="B412" s="1">
        <f t="shared" si="58"/>
        <v>217.01899535659086</v>
      </c>
      <c r="C412" s="1">
        <f t="shared" si="58"/>
        <v>4.750335701423392</v>
      </c>
      <c r="D412">
        <f t="shared" si="59"/>
        <v>221.76933105801425</v>
      </c>
    </row>
    <row r="413" spans="1:4" x14ac:dyDescent="0.2">
      <c r="A413">
        <f t="shared" si="60"/>
        <v>1.9659023991406791E-2</v>
      </c>
      <c r="B413" s="1">
        <f t="shared" si="58"/>
        <v>215.6886573507777</v>
      </c>
      <c r="C413" s="1">
        <f t="shared" si="58"/>
        <v>4.87230548592483</v>
      </c>
      <c r="D413">
        <f t="shared" si="59"/>
        <v>220.56096283670254</v>
      </c>
    </row>
    <row r="414" spans="1:4" x14ac:dyDescent="0.2">
      <c r="A414">
        <f t="shared" si="60"/>
        <v>1.9937381569467276E-2</v>
      </c>
      <c r="B414" s="1">
        <f t="shared" si="58"/>
        <v>214.34767848067281</v>
      </c>
      <c r="C414" s="1">
        <f t="shared" si="58"/>
        <v>4.9969687922700148</v>
      </c>
      <c r="D414">
        <f t="shared" si="59"/>
        <v>219.34464727294284</v>
      </c>
    </row>
    <row r="415" spans="1:4" x14ac:dyDescent="0.2">
      <c r="A415">
        <f t="shared" si="60"/>
        <v>2.0215739147527761E-2</v>
      </c>
      <c r="B415" s="1">
        <f t="shared" si="58"/>
        <v>212.99635932885721</v>
      </c>
      <c r="C415" s="1">
        <f t="shared" si="58"/>
        <v>5.1243723962584795</v>
      </c>
      <c r="D415">
        <f t="shared" si="59"/>
        <v>218.12073172511569</v>
      </c>
    </row>
    <row r="416" spans="1:4" x14ac:dyDescent="0.2">
      <c r="A416">
        <f t="shared" si="60"/>
        <v>2.0494096725588246E-2</v>
      </c>
      <c r="B416" s="1">
        <f t="shared" si="58"/>
        <v>211.63500130747735</v>
      </c>
      <c r="C416" s="1">
        <f t="shared" si="58"/>
        <v>5.2545635383917695</v>
      </c>
      <c r="D416">
        <f t="shared" si="59"/>
        <v>216.88956484586913</v>
      </c>
    </row>
    <row r="417" spans="1:4" x14ac:dyDescent="0.2">
      <c r="A417">
        <f t="shared" si="60"/>
        <v>2.077245430364873E-2</v>
      </c>
      <c r="B417" s="1">
        <f t="shared" si="58"/>
        <v>210.26390654763858</v>
      </c>
      <c r="C417" s="1">
        <f t="shared" si="58"/>
        <v>5.3875899189428207</v>
      </c>
      <c r="D417">
        <f t="shared" si="59"/>
        <v>215.65149646658139</v>
      </c>
    </row>
    <row r="418" spans="1:4" x14ac:dyDescent="0.2">
      <c r="A418">
        <f t="shared" si="60"/>
        <v>2.1050811881709215E-2</v>
      </c>
      <c r="B418" s="1">
        <f t="shared" si="58"/>
        <v>208.8833777891866</v>
      </c>
      <c r="C418" s="1">
        <f t="shared" si="58"/>
        <v>5.5234996926957871</v>
      </c>
      <c r="D418">
        <f t="shared" si="59"/>
        <v>214.40687748188239</v>
      </c>
    </row>
    <row r="419" spans="1:4" x14ac:dyDescent="0.2">
      <c r="A419">
        <f t="shared" si="60"/>
        <v>2.13291694597697E-2</v>
      </c>
      <c r="B419" s="1">
        <f t="shared" si="58"/>
        <v>207.49371827093216</v>
      </c>
      <c r="C419" s="1">
        <f t="shared" si="58"/>
        <v>5.6623414633506579</v>
      </c>
      <c r="D419">
        <f t="shared" si="59"/>
        <v>213.15605973428282</v>
      </c>
    </row>
    <row r="420" spans="1:4" x14ac:dyDescent="0.2">
      <c r="A420">
        <f t="shared" si="60"/>
        <v>2.1607527037830185E-2</v>
      </c>
      <c r="B420" s="1">
        <f t="shared" si="58"/>
        <v>206.09523162137333</v>
      </c>
      <c r="C420" s="1">
        <f t="shared" si="58"/>
        <v>5.8041642775872102</v>
      </c>
      <c r="D420">
        <f t="shared" si="59"/>
        <v>211.89939589896053</v>
      </c>
    </row>
    <row r="421" spans="1:4" x14ac:dyDescent="0.2">
      <c r="A421">
        <f t="shared" si="60"/>
        <v>2.188588461589067E-2</v>
      </c>
      <c r="B421" s="1">
        <f t="shared" si="58"/>
        <v>204.68822174997018</v>
      </c>
      <c r="C421" s="1">
        <f t="shared" si="58"/>
        <v>5.9490176187829187</v>
      </c>
      <c r="D421">
        <f t="shared" si="59"/>
        <v>210.63723936875311</v>
      </c>
    </row>
    <row r="422" spans="1:4" x14ac:dyDescent="0.2">
      <c r="A422">
        <f t="shared" si="60"/>
        <v>2.2164242193951154E-2</v>
      </c>
      <c r="B422" s="1">
        <f t="shared" ref="B422:C441" si="61">B$7*EXP(-POWER($A422-B$2,2)/2/B$4/B$4*1000000)</f>
        <v>203.27299273902446</v>
      </c>
      <c r="C422" s="1">
        <f t="shared" si="61"/>
        <v>6.0969514003793064</v>
      </c>
      <c r="D422">
        <f t="shared" si="59"/>
        <v>209.36994413940377</v>
      </c>
    </row>
    <row r="423" spans="1:4" x14ac:dyDescent="0.2">
      <c r="A423">
        <f t="shared" si="60"/>
        <v>2.2442599772011639E-2</v>
      </c>
      <c r="B423" s="1">
        <f t="shared" si="61"/>
        <v>201.84984873621727</v>
      </c>
      <c r="C423" s="1">
        <f t="shared" si="61"/>
        <v>6.2480159588916235</v>
      </c>
      <c r="D423">
        <f t="shared" si="59"/>
        <v>208.09786469510888</v>
      </c>
    </row>
    <row r="424" spans="1:4" x14ac:dyDescent="0.2">
      <c r="A424">
        <f t="shared" si="60"/>
        <v>2.2720957350072124E-2</v>
      </c>
      <c r="B424" s="1">
        <f t="shared" si="61"/>
        <v>200.41909384785637</v>
      </c>
      <c r="C424" s="1">
        <f t="shared" si="61"/>
        <v>6.4022620465566371</v>
      </c>
      <c r="D424">
        <f t="shared" si="59"/>
        <v>206.82135589441302</v>
      </c>
    </row>
    <row r="425" spans="1:4" x14ac:dyDescent="0.2">
      <c r="A425">
        <f t="shared" si="60"/>
        <v>2.2999314928132609E-2</v>
      </c>
      <c r="B425" s="1">
        <f t="shared" si="61"/>
        <v>198.98103203288446</v>
      </c>
      <c r="C425" s="1">
        <f t="shared" si="61"/>
        <v>6.5597408236133692</v>
      </c>
      <c r="D425">
        <f t="shared" si="59"/>
        <v>205.54077285649782</v>
      </c>
    </row>
    <row r="426" spans="1:4" x14ac:dyDescent="0.2">
      <c r="A426">
        <f t="shared" si="60"/>
        <v>2.3277672506193094E-2</v>
      </c>
      <c r="B426" s="1">
        <f t="shared" si="61"/>
        <v>197.5359669976981</v>
      </c>
      <c r="C426" s="1">
        <f t="shared" si="61"/>
        <v>6.7205038502119185</v>
      </c>
      <c r="D426">
        <f t="shared" si="59"/>
        <v>204.25647084791001</v>
      </c>
    </row>
    <row r="427" spans="1:4" x14ac:dyDescent="0.2">
      <c r="A427">
        <f t="shared" si="60"/>
        <v>2.3556030084253578E-2</v>
      </c>
      <c r="B427" s="1">
        <f t="shared" si="61"/>
        <v>196.08420209182765</v>
      </c>
      <c r="C427" s="1">
        <f t="shared" si="61"/>
        <v>6.8846030779454228</v>
      </c>
      <c r="D427">
        <f t="shared" si="59"/>
        <v>202.96880516977308</v>
      </c>
    </row>
    <row r="428" spans="1:4" x14ac:dyDescent="0.2">
      <c r="A428">
        <f t="shared" si="60"/>
        <v>2.3834387662314063E-2</v>
      </c>
      <c r="B428" s="1">
        <f t="shared" si="61"/>
        <v>194.62604020452571</v>
      </c>
      <c r="C428" s="1">
        <f t="shared" si="61"/>
        <v>7.0520908410003491</v>
      </c>
      <c r="D428">
        <f t="shared" si="59"/>
        <v>201.67813104552604</v>
      </c>
    </row>
    <row r="429" spans="1:4" x14ac:dyDescent="0.2">
      <c r="A429">
        <f t="shared" si="60"/>
        <v>2.4112745240374548E-2</v>
      </c>
      <c r="B429" s="1">
        <f t="shared" si="61"/>
        <v>193.1617836623119</v>
      </c>
      <c r="C429" s="1">
        <f t="shared" si="61"/>
        <v>7.2230198469206686</v>
      </c>
      <c r="D429">
        <f t="shared" si="59"/>
        <v>200.38480350923257</v>
      </c>
    </row>
    <row r="430" spans="1:4" x14ac:dyDescent="0.2">
      <c r="A430">
        <f t="shared" si="60"/>
        <v>2.4391102818435033E-2</v>
      </c>
      <c r="B430" s="1">
        <f t="shared" si="61"/>
        <v>191.69173412752141</v>
      </c>
      <c r="C430" s="1">
        <f t="shared" si="61"/>
        <v>7.397443166981172</v>
      </c>
      <c r="D430">
        <f t="shared" si="59"/>
        <v>199.08917729450258</v>
      </c>
    </row>
    <row r="431" spans="1:4" x14ac:dyDescent="0.2">
      <c r="A431">
        <f t="shared" si="60"/>
        <v>2.4669460396495518E-2</v>
      </c>
      <c r="B431" s="1">
        <f t="shared" si="61"/>
        <v>190.21619249790206</v>
      </c>
      <c r="C431" s="1">
        <f t="shared" si="61"/>
        <v>7.5754142261656261</v>
      </c>
      <c r="D431">
        <f t="shared" si="59"/>
        <v>197.79160672406769</v>
      </c>
    </row>
    <row r="432" spans="1:4" x14ac:dyDescent="0.2">
      <c r="A432">
        <f t="shared" si="60"/>
        <v>2.4947817974556002E-2</v>
      </c>
      <c r="B432" s="1">
        <f t="shared" si="61"/>
        <v>188.73545880730506</v>
      </c>
      <c r="C432" s="1">
        <f t="shared" si="61"/>
        <v>7.7569867927456686</v>
      </c>
      <c r="D432">
        <f t="shared" si="59"/>
        <v>196.49244560005073</v>
      </c>
    </row>
    <row r="433" spans="1:4" x14ac:dyDescent="0.2">
      <c r="A433">
        <f t="shared" si="60"/>
        <v>2.5226175552616487E-2</v>
      </c>
      <c r="B433" s="1">
        <f t="shared" si="61"/>
        <v>187.24983212751312</v>
      </c>
      <c r="C433" s="1">
        <f t="shared" si="61"/>
        <v>7.9422149674561018</v>
      </c>
      <c r="D433">
        <f t="shared" si="59"/>
        <v>195.19204709496921</v>
      </c>
    </row>
    <row r="434" spans="1:4" x14ac:dyDescent="0.2">
      <c r="A434">
        <f t="shared" si="60"/>
        <v>2.5504533130676972E-2</v>
      </c>
      <c r="B434" s="1">
        <f t="shared" si="61"/>
        <v>185.75961047124861</v>
      </c>
      <c r="C434" s="1">
        <f t="shared" si="61"/>
        <v>8.131153172262847</v>
      </c>
      <c r="D434">
        <f t="shared" si="59"/>
        <v>193.89076364351146</v>
      </c>
    </row>
    <row r="435" spans="1:4" x14ac:dyDescent="0.2">
      <c r="A435">
        <f t="shared" si="60"/>
        <v>2.5782890708737457E-2</v>
      </c>
      <c r="B435" s="1">
        <f t="shared" si="61"/>
        <v>184.26509069640355</v>
      </c>
      <c r="C435" s="1">
        <f t="shared" si="61"/>
        <v>8.3238561387196572</v>
      </c>
      <c r="D435">
        <f t="shared" si="59"/>
        <v>192.58894683512321</v>
      </c>
    </row>
    <row r="436" spans="1:4" x14ac:dyDescent="0.2">
      <c r="A436">
        <f t="shared" si="60"/>
        <v>2.6061248286797942E-2</v>
      </c>
      <c r="B436" s="1">
        <f t="shared" si="61"/>
        <v>182.76656841153169</v>
      </c>
      <c r="C436" s="1">
        <f t="shared" si="61"/>
        <v>8.5203788959099693</v>
      </c>
      <c r="D436">
        <f t="shared" si="59"/>
        <v>191.28694730744166</v>
      </c>
    </row>
    <row r="437" spans="1:4" x14ac:dyDescent="0.2">
      <c r="A437">
        <f t="shared" si="60"/>
        <v>2.6339605864858427E-2</v>
      </c>
      <c r="B437" s="1">
        <f t="shared" si="61"/>
        <v>181.26433788264217</v>
      </c>
      <c r="C437" s="1">
        <f t="shared" si="61"/>
        <v>8.720776757970583</v>
      </c>
      <c r="D437">
        <f t="shared" si="59"/>
        <v>189.98511464061275</v>
      </c>
    </row>
    <row r="438" spans="1:4" x14ac:dyDescent="0.2">
      <c r="A438">
        <f t="shared" si="60"/>
        <v>2.6617963442918911E-2</v>
      </c>
      <c r="B438" s="1">
        <f t="shared" si="61"/>
        <v>179.75869194133364</v>
      </c>
      <c r="C438" s="1">
        <f t="shared" si="61"/>
        <v>8.9251053111937253</v>
      </c>
      <c r="D438">
        <f t="shared" si="59"/>
        <v>188.68379725252737</v>
      </c>
    </row>
    <row r="439" spans="1:4" x14ac:dyDescent="0.2">
      <c r="A439">
        <f t="shared" si="60"/>
        <v>2.6896321020979396E-2</v>
      </c>
      <c r="B439" s="1">
        <f t="shared" si="61"/>
        <v>178.24992189430546</v>
      </c>
      <c r="C439" s="1">
        <f t="shared" si="61"/>
        <v>9.1334204007043986</v>
      </c>
      <c r="D439">
        <f t="shared" si="59"/>
        <v>187.38334229500987</v>
      </c>
    </row>
    <row r="440" spans="1:4" x14ac:dyDescent="0.2">
      <c r="A440">
        <f t="shared" si="60"/>
        <v>2.7174678599039881E-2</v>
      </c>
      <c r="B440" s="1">
        <f t="shared" si="61"/>
        <v>176.73831743428229</v>
      </c>
      <c r="C440" s="1">
        <f t="shared" si="61"/>
        <v>9.3457781167103917</v>
      </c>
      <c r="D440">
        <f t="shared" si="59"/>
        <v>186.08409555099269</v>
      </c>
    </row>
    <row r="441" spans="1:4" x14ac:dyDescent="0.2">
      <c r="A441">
        <f t="shared" si="60"/>
        <v>2.7453036177100366E-2</v>
      </c>
      <c r="B441" s="1">
        <f t="shared" si="61"/>
        <v>175.22416655238717</v>
      </c>
      <c r="C441" s="1">
        <f t="shared" si="61"/>
        <v>9.5622347803218695</v>
      </c>
      <c r="D441">
        <f t="shared" si="59"/>
        <v>184.78640133270903</v>
      </c>
    </row>
    <row r="442" spans="1:4" x14ac:dyDescent="0.2">
      <c r="A442">
        <f t="shared" si="60"/>
        <v>2.7731393755160851E-2</v>
      </c>
      <c r="B442" s="1">
        <f t="shared" ref="B442:C461" si="62">B$7*EXP(-POWER($A442-B$2,2)/2/B$4/B$4*1000000)</f>
        <v>173.70775545199643</v>
      </c>
      <c r="C442" s="1">
        <f t="shared" si="62"/>
        <v>9.7828469289383957</v>
      </c>
      <c r="D442">
        <f t="shared" si="59"/>
        <v>183.49060238093483</v>
      </c>
    </row>
    <row r="443" spans="1:4" x14ac:dyDescent="0.2">
      <c r="A443">
        <f t="shared" si="60"/>
        <v>2.8009751333221335E-2</v>
      </c>
      <c r="B443" s="1">
        <f t="shared" si="62"/>
        <v>172.18936846410949</v>
      </c>
      <c r="C443" s="1">
        <f t="shared" si="62"/>
        <v>10.007671301200778</v>
      </c>
      <c r="D443">
        <f t="shared" si="59"/>
        <v>182.19703976531028</v>
      </c>
    </row>
    <row r="444" spans="1:4" x14ac:dyDescent="0.2">
      <c r="A444">
        <f t="shared" si="60"/>
        <v>2.828810891128182E-2</v>
      </c>
      <c r="B444" s="1">
        <f t="shared" si="62"/>
        <v>170.66928796426458</v>
      </c>
      <c r="C444" s="1">
        <f t="shared" si="62"/>
        <v>10.236764821505989</v>
      </c>
      <c r="D444">
        <f t="shared" si="59"/>
        <v>180.90605278577058</v>
      </c>
    </row>
    <row r="445" spans="1:4" x14ac:dyDescent="0.2">
      <c r="A445">
        <f t="shared" si="60"/>
        <v>2.8566466489342305E-2</v>
      </c>
      <c r="B445" s="1">
        <f t="shared" si="62"/>
        <v>169.14779429103035</v>
      </c>
      <c r="C445" s="1">
        <f t="shared" si="62"/>
        <v>10.4701845840831</v>
      </c>
      <c r="D445">
        <f t="shared" si="59"/>
        <v>179.61797887511347</v>
      </c>
    </row>
    <row r="446" spans="1:4" x14ac:dyDescent="0.2">
      <c r="A446">
        <f t="shared" si="60"/>
        <v>2.884482406740279E-2</v>
      </c>
      <c r="B446" s="1">
        <f t="shared" si="62"/>
        <v>167.6251656661029</v>
      </c>
      <c r="C446" s="1">
        <f t="shared" si="62"/>
        <v>10.707987836628696</v>
      </c>
      <c r="D446">
        <f t="shared" si="59"/>
        <v>178.33315350273159</v>
      </c>
    </row>
    <row r="447" spans="1:4" x14ac:dyDescent="0.2">
      <c r="A447">
        <f t="shared" si="60"/>
        <v>2.9123181645463275E-2</v>
      </c>
      <c r="B447" s="1">
        <f t="shared" si="62"/>
        <v>166.10167811603526</v>
      </c>
      <c r="C447" s="1">
        <f t="shared" si="62"/>
        <v>10.950231963500293</v>
      </c>
      <c r="D447">
        <f t="shared" si="59"/>
        <v>177.05191007953556</v>
      </c>
    </row>
    <row r="448" spans="1:4" x14ac:dyDescent="0.2">
      <c r="A448">
        <f t="shared" si="60"/>
        <v>2.9401539223523759E-2</v>
      </c>
      <c r="B448" s="1">
        <f t="shared" si="62"/>
        <v>164.57760539562622</v>
      </c>
      <c r="C448" s="1">
        <f t="shared" si="62"/>
        <v>11.196974468466893</v>
      </c>
      <c r="D448">
        <f t="shared" si="59"/>
        <v>175.77457986409311</v>
      </c>
    </row>
    <row r="449" spans="1:4" x14ac:dyDescent="0.2">
      <c r="A449">
        <f t="shared" si="60"/>
        <v>2.9679896801584244E-2</v>
      </c>
      <c r="B449" s="1">
        <f t="shared" si="62"/>
        <v>163.05321891299317</v>
      </c>
      <c r="C449" s="1">
        <f t="shared" si="62"/>
        <v>11.448272957015439</v>
      </c>
      <c r="D449">
        <f t="shared" si="59"/>
        <v>174.50149187000861</v>
      </c>
    </row>
    <row r="450" spans="1:4" x14ac:dyDescent="0.2">
      <c r="A450">
        <f t="shared" si="60"/>
        <v>2.9958254379644729E-2</v>
      </c>
      <c r="B450" s="1">
        <f t="shared" si="62"/>
        <v>161.52878765635373</v>
      </c>
      <c r="C450" s="1">
        <f t="shared" si="62"/>
        <v>11.704185118212781</v>
      </c>
      <c r="D450">
        <f t="shared" si="59"/>
        <v>173.23297277456652</v>
      </c>
    </row>
    <row r="451" spans="1:4" x14ac:dyDescent="0.2">
      <c r="A451">
        <f t="shared" si="60"/>
        <v>3.0236611957705214E-2</v>
      </c>
      <c r="B451" s="1">
        <f t="shared" si="62"/>
        <v>160.00457812253785</v>
      </c>
      <c r="C451" s="1">
        <f t="shared" si="62"/>
        <v>11.964768706122708</v>
      </c>
      <c r="D451">
        <f t="shared" si="59"/>
        <v>171.96934682866055</v>
      </c>
    </row>
    <row r="452" spans="1:4" x14ac:dyDescent="0.2">
      <c r="A452">
        <f t="shared" si="60"/>
        <v>3.0514969535765699E-2</v>
      </c>
      <c r="B452" s="1">
        <f t="shared" si="62"/>
        <v>158.48085424725247</v>
      </c>
      <c r="C452" s="1">
        <f t="shared" si="62"/>
        <v>12.230081520777917</v>
      </c>
      <c r="D452">
        <f t="shared" si="59"/>
        <v>170.7109357680304</v>
      </c>
    </row>
    <row r="453" spans="1:4" x14ac:dyDescent="0.2">
      <c r="A453">
        <f t="shared" si="60"/>
        <v>3.0793327113826183E-2</v>
      </c>
      <c r="B453" s="1">
        <f t="shared" si="62"/>
        <v>156.95787733711853</v>
      </c>
      <c r="C453" s="1">
        <f t="shared" si="62"/>
        <v>12.500181388707203</v>
      </c>
      <c r="D453">
        <f t="shared" si="59"/>
        <v>169.45805872582574</v>
      </c>
    </row>
    <row r="454" spans="1:4" x14ac:dyDescent="0.2">
      <c r="A454">
        <f t="shared" si="60"/>
        <v>3.1071684691886668E-2</v>
      </c>
      <c r="B454" s="1">
        <f t="shared" si="62"/>
        <v>155.43590600349964</v>
      </c>
      <c r="C454" s="1">
        <f t="shared" si="62"/>
        <v>12.775126143018193</v>
      </c>
      <c r="D454">
        <f t="shared" si="59"/>
        <v>168.21103214651782</v>
      </c>
    </row>
    <row r="455" spans="1:4" x14ac:dyDescent="0.2">
      <c r="A455">
        <f t="shared" si="60"/>
        <v>3.135004226994715E-2</v>
      </c>
      <c r="B455" s="1">
        <f t="shared" si="62"/>
        <v>153.91519609813909</v>
      </c>
      <c r="C455" s="1">
        <f t="shared" si="62"/>
        <v>13.054973603036357</v>
      </c>
      <c r="D455">
        <f t="shared" si="59"/>
        <v>166.97016970117545</v>
      </c>
    </row>
    <row r="456" spans="1:4" x14ac:dyDescent="0.2">
      <c r="A456">
        <f t="shared" si="60"/>
        <v>3.1628399848007631E-2</v>
      </c>
      <c r="B456" s="1">
        <f t="shared" si="62"/>
        <v>152.39600065062265</v>
      </c>
      <c r="C456" s="1">
        <f t="shared" si="62"/>
        <v>13.339781553501561</v>
      </c>
      <c r="D456">
        <f t="shared" si="59"/>
        <v>165.73578220412421</v>
      </c>
    </row>
    <row r="457" spans="1:4" x14ac:dyDescent="0.2">
      <c r="A457">
        <f t="shared" si="60"/>
        <v>3.1906757426068112E-2</v>
      </c>
      <c r="B457" s="1">
        <f t="shared" si="62"/>
        <v>150.87856980768132</v>
      </c>
      <c r="C457" s="1">
        <f t="shared" si="62"/>
        <v>13.629607723323101</v>
      </c>
      <c r="D457">
        <f t="shared" si="59"/>
        <v>164.50817753100441</v>
      </c>
    </row>
    <row r="458" spans="1:4" x14ac:dyDescent="0.2">
      <c r="A458">
        <f t="shared" si="60"/>
        <v>3.2185115004128594E-2</v>
      </c>
      <c r="B458" s="1">
        <f t="shared" si="62"/>
        <v>149.36315077434818</v>
      </c>
      <c r="C458" s="1">
        <f t="shared" si="62"/>
        <v>13.924509763895292</v>
      </c>
      <c r="D458">
        <f t="shared" si="59"/>
        <v>163.28766053824347</v>
      </c>
    </row>
    <row r="459" spans="1:4" x14ac:dyDescent="0.2">
      <c r="A459">
        <f t="shared" si="60"/>
        <v>3.2463472582189075E-2</v>
      </c>
      <c r="B459" s="1">
        <f t="shared" si="62"/>
        <v>147.84998775698185</v>
      </c>
      <c r="C459" s="1">
        <f t="shared" si="62"/>
        <v>14.224545226975064</v>
      </c>
      <c r="D459">
        <f t="shared" si="59"/>
        <v>162.07453298395691</v>
      </c>
    </row>
    <row r="460" spans="1:4" x14ac:dyDescent="0.2">
      <c r="A460">
        <f t="shared" si="60"/>
        <v>3.2741830160249556E-2</v>
      </c>
      <c r="B460" s="1">
        <f t="shared" si="62"/>
        <v>146.3393219081677</v>
      </c>
      <c r="C460" s="1">
        <f t="shared" si="62"/>
        <v>14.529771542124413</v>
      </c>
      <c r="D460">
        <f t="shared" si="59"/>
        <v>160.86909345029213</v>
      </c>
    </row>
    <row r="461" spans="1:4" x14ac:dyDescent="0.2">
      <c r="A461">
        <f t="shared" si="60"/>
        <v>3.3020187738310038E-2</v>
      </c>
      <c r="B461" s="1">
        <f t="shared" si="62"/>
        <v>144.83139127350674</v>
      </c>
      <c r="C461" s="1">
        <f t="shared" si="62"/>
        <v>14.840245993719515</v>
      </c>
      <c r="D461">
        <f t="shared" si="59"/>
        <v>159.67163726722626</v>
      </c>
    </row>
    <row r="462" spans="1:4" x14ac:dyDescent="0.2">
      <c r="A462">
        <f t="shared" si="60"/>
        <v>3.3298545316370519E-2</v>
      </c>
      <c r="B462" s="1">
        <f t="shared" ref="B462:C481" si="63">B$7*EXP(-POWER($A462-B$2,2)/2/B$4/B$4*1000000)</f>
        <v>143.32643074030111</v>
      </c>
      <c r="C462" s="1">
        <f t="shared" si="63"/>
        <v>15.156025697530378</v>
      </c>
      <c r="D462">
        <f t="shared" si="59"/>
        <v>158.48245643783147</v>
      </c>
    </row>
    <row r="463" spans="1:4" x14ac:dyDescent="0.2">
      <c r="A463">
        <f t="shared" si="60"/>
        <v>3.3576902894431E-2</v>
      </c>
      <c r="B463" s="1">
        <f t="shared" si="63"/>
        <v>141.82467198814356</v>
      </c>
      <c r="C463" s="1">
        <f t="shared" si="63"/>
        <v>15.477167576873073</v>
      </c>
      <c r="D463">
        <f t="shared" si="59"/>
        <v>157.30183956501665</v>
      </c>
    </row>
    <row r="464" spans="1:4" x14ac:dyDescent="0.2">
      <c r="A464">
        <f t="shared" si="60"/>
        <v>3.3855260472491482E-2</v>
      </c>
      <c r="B464" s="1">
        <f t="shared" si="63"/>
        <v>140.32634344141692</v>
      </c>
      <c r="C464" s="1">
        <f t="shared" si="63"/>
        <v>15.803728338339422</v>
      </c>
      <c r="D464">
        <f t="shared" si="59"/>
        <v>156.13007177975635</v>
      </c>
    </row>
    <row r="465" spans="1:4" x14ac:dyDescent="0.2">
      <c r="A465">
        <f t="shared" si="60"/>
        <v>3.4133618050551963E-2</v>
      </c>
      <c r="B465" s="1">
        <f t="shared" si="63"/>
        <v>138.8316702237091</v>
      </c>
      <c r="C465" s="1">
        <f t="shared" si="63"/>
        <v>16.135764447106677</v>
      </c>
      <c r="D465">
        <f t="shared" si="59"/>
        <v>154.96743467081578</v>
      </c>
    </row>
    <row r="466" spans="1:4" x14ac:dyDescent="0.2">
      <c r="A466">
        <f t="shared" si="60"/>
        <v>3.4411975628612444E-2</v>
      </c>
      <c r="B466" s="1">
        <f t="shared" si="63"/>
        <v>137.34087411414689</v>
      </c>
      <c r="C466" s="1">
        <f t="shared" si="63"/>
        <v>16.473332101832767</v>
      </c>
      <c r="D466">
        <f t="shared" si="59"/>
        <v>153.81420621597965</v>
      </c>
    </row>
    <row r="467" spans="1:4" x14ac:dyDescent="0.2">
      <c r="A467">
        <f t="shared" si="60"/>
        <v>3.4690333206672926E-2</v>
      </c>
      <c r="B467" s="1">
        <f t="shared" si="63"/>
        <v>135.85417350565135</v>
      </c>
      <c r="C467" s="1">
        <f t="shared" si="63"/>
        <v>16.81648720914049</v>
      </c>
      <c r="D467">
        <f t="shared" si="59"/>
        <v>152.67066071479184</v>
      </c>
    </row>
    <row r="468" spans="1:4" x14ac:dyDescent="0.2">
      <c r="A468">
        <f t="shared" si="60"/>
        <v>3.4968690784733407E-2</v>
      </c>
      <c r="B468" s="1">
        <f t="shared" si="63"/>
        <v>134.37178336511613</v>
      </c>
      <c r="C468" s="1">
        <f t="shared" si="63"/>
        <v>17.165285357696582</v>
      </c>
      <c r="D468">
        <f t="shared" si="59"/>
        <v>151.53706872281271</v>
      </c>
    </row>
    <row r="469" spans="1:4" x14ac:dyDescent="0.2">
      <c r="A469">
        <f t="shared" si="60"/>
        <v>3.5247048362793888E-2</v>
      </c>
      <c r="B469" s="1">
        <f t="shared" si="63"/>
        <v>132.89391519550924</v>
      </c>
      <c r="C469" s="1">
        <f t="shared" si="63"/>
        <v>17.519781791890139</v>
      </c>
      <c r="D469">
        <f t="shared" si="59"/>
        <v>150.41369698739936</v>
      </c>
    </row>
    <row r="470" spans="1:4" x14ac:dyDescent="0.2">
      <c r="A470">
        <f t="shared" si="60"/>
        <v>3.552540594085437E-2</v>
      </c>
      <c r="B470" s="1">
        <f t="shared" si="63"/>
        <v>131.42077699989659</v>
      </c>
      <c r="C470" s="1">
        <f t="shared" si="63"/>
        <v>17.880031385116897</v>
      </c>
      <c r="D470">
        <f t="shared" si="59"/>
        <v>149.30080838501348</v>
      </c>
    </row>
    <row r="471" spans="1:4" x14ac:dyDescent="0.2">
      <c r="A471">
        <f t="shared" si="60"/>
        <v>3.5803763518914851E-2</v>
      </c>
      <c r="B471" s="1">
        <f t="shared" si="63"/>
        <v>129.95257324738566</v>
      </c>
      <c r="C471" s="1">
        <f t="shared" si="63"/>
        <v>18.24608861267431</v>
      </c>
      <c r="D471">
        <f t="shared" ref="D471:D534" si="64">B471+C471</f>
        <v>148.19866186005996</v>
      </c>
    </row>
    <row r="472" spans="1:4" x14ac:dyDescent="0.2">
      <c r="A472">
        <f t="shared" ref="A472:A535" si="65">A471+$B$19</f>
        <v>3.6082121096975332E-2</v>
      </c>
      <c r="B472" s="1">
        <f t="shared" si="63"/>
        <v>128.489504840986</v>
      </c>
      <c r="C472" s="1">
        <f t="shared" si="63"/>
        <v>18.618007524275086</v>
      </c>
      <c r="D472">
        <f t="shared" si="64"/>
        <v>147.10751236526107</v>
      </c>
    </row>
    <row r="473" spans="1:4" x14ac:dyDescent="0.2">
      <c r="A473">
        <f t="shared" si="65"/>
        <v>3.6360478675035814E-2</v>
      </c>
      <c r="B473" s="1">
        <f t="shared" si="63"/>
        <v>127.03176908738189</v>
      </c>
      <c r="C473" s="1">
        <f t="shared" si="63"/>
        <v>18.995841716184596</v>
      </c>
      <c r="D473">
        <f t="shared" si="64"/>
        <v>146.02761080356649</v>
      </c>
    </row>
    <row r="474" spans="1:4" x14ac:dyDescent="0.2">
      <c r="A474">
        <f t="shared" si="65"/>
        <v>3.6638836253096295E-2</v>
      </c>
      <c r="B474" s="1">
        <f t="shared" si="63"/>
        <v>125.57955966861175</v>
      </c>
      <c r="C474" s="1">
        <f t="shared" si="63"/>
        <v>19.379644302990641</v>
      </c>
      <c r="D474">
        <f t="shared" si="64"/>
        <v>144.95920397160239</v>
      </c>
    </row>
    <row r="475" spans="1:4" x14ac:dyDescent="0.2">
      <c r="A475">
        <f t="shared" si="65"/>
        <v>3.6917193831156776E-2</v>
      </c>
      <c r="B475" s="1">
        <f t="shared" si="63"/>
        <v>124.13306661564768</v>
      </c>
      <c r="C475" s="1">
        <f t="shared" si="63"/>
        <v>19.769467889011505</v>
      </c>
      <c r="D475">
        <f t="shared" si="64"/>
        <v>143.90253450465917</v>
      </c>
    </row>
    <row r="476" spans="1:4" x14ac:dyDescent="0.2">
      <c r="A476">
        <f t="shared" si="65"/>
        <v>3.7195551409217258E-2</v>
      </c>
      <c r="B476" s="1">
        <f t="shared" si="63"/>
        <v>122.69247628386719</v>
      </c>
      <c r="C476" s="1">
        <f t="shared" si="63"/>
        <v>20.165364539352034</v>
      </c>
      <c r="D476">
        <f t="shared" si="64"/>
        <v>142.85784082321922</v>
      </c>
    </row>
    <row r="477" spans="1:4" x14ac:dyDescent="0.2">
      <c r="A477">
        <f t="shared" si="65"/>
        <v>3.7473908987277739E-2</v>
      </c>
      <c r="B477" s="1">
        <f t="shared" si="63"/>
        <v>121.25797133040872</v>
      </c>
      <c r="C477" s="1">
        <f t="shared" si="63"/>
        <v>20.567385750614012</v>
      </c>
      <c r="D477">
        <f t="shared" si="64"/>
        <v>141.82535708102273</v>
      </c>
    </row>
    <row r="478" spans="1:4" x14ac:dyDescent="0.2">
      <c r="A478">
        <f t="shared" si="65"/>
        <v>3.775226656533822E-2</v>
      </c>
      <c r="B478" s="1">
        <f t="shared" si="63"/>
        <v>119.82973069340052</v>
      </c>
      <c r="C478" s="1">
        <f t="shared" si="63"/>
        <v>20.975582421271184</v>
      </c>
      <c r="D478">
        <f t="shared" si="64"/>
        <v>140.80531311467172</v>
      </c>
    </row>
    <row r="479" spans="1:4" x14ac:dyDescent="0.2">
      <c r="A479">
        <f t="shared" si="65"/>
        <v>3.8030624143398702E-2</v>
      </c>
      <c r="B479" s="1">
        <f t="shared" si="63"/>
        <v>118.40792957305264</v>
      </c>
      <c r="C479" s="1">
        <f t="shared" si="63"/>
        <v>21.390004821716719</v>
      </c>
      <c r="D479">
        <f t="shared" si="64"/>
        <v>139.79793439476936</v>
      </c>
    </row>
    <row r="480" spans="1:4" x14ac:dyDescent="0.2">
      <c r="A480">
        <f t="shared" si="65"/>
        <v>3.8308981721459183E-2</v>
      </c>
      <c r="B480" s="1">
        <f t="shared" si="63"/>
        <v>116.99273941459958</v>
      </c>
      <c r="C480" s="1">
        <f t="shared" si="63"/>
        <v>21.810702563993164</v>
      </c>
      <c r="D480">
        <f t="shared" si="64"/>
        <v>138.80344197859276</v>
      </c>
    </row>
    <row r="481" spans="1:4" x14ac:dyDescent="0.2">
      <c r="A481">
        <f t="shared" si="65"/>
        <v>3.8587339299519664E-2</v>
      </c>
      <c r="B481" s="1">
        <f t="shared" si="63"/>
        <v>115.58432789308134</v>
      </c>
      <c r="C481" s="1">
        <f t="shared" si="63"/>
        <v>22.237724571214475</v>
      </c>
      <c r="D481">
        <f t="shared" si="64"/>
        <v>137.82205246429581</v>
      </c>
    </row>
    <row r="482" spans="1:4" x14ac:dyDescent="0.2">
      <c r="A482">
        <f t="shared" si="65"/>
        <v>3.8865696877580146E-2</v>
      </c>
      <c r="B482" s="1">
        <f t="shared" ref="B482:C501" si="66">B$7*EXP(-POWER($A482-B$2,2)/2/B$4/B$4*1000000)</f>
        <v>114.18285889994809</v>
      </c>
      <c r="C482" s="1">
        <f t="shared" si="66"/>
        <v>22.671119046690205</v>
      </c>
      <c r="D482">
        <f t="shared" si="64"/>
        <v>136.85397794663828</v>
      </c>
    </row>
    <row r="483" spans="1:4" x14ac:dyDescent="0.2">
      <c r="A483">
        <f t="shared" si="65"/>
        <v>3.9144054455640627E-2</v>
      </c>
      <c r="B483" s="1">
        <f t="shared" si="66"/>
        <v>112.78849253147474</v>
      </c>
      <c r="C483" s="1">
        <f t="shared" si="66"/>
        <v>23.110933442762505</v>
      </c>
      <c r="D483">
        <f t="shared" si="64"/>
        <v>135.89942597423726</v>
      </c>
    </row>
    <row r="484" spans="1:4" x14ac:dyDescent="0.2">
      <c r="A484">
        <f t="shared" si="65"/>
        <v>3.9422412033701108E-2</v>
      </c>
      <c r="B484" s="1">
        <f t="shared" si="66"/>
        <v>111.40138507896904</v>
      </c>
      <c r="C484" s="1">
        <f t="shared" si="66"/>
        <v>23.557214429366905</v>
      </c>
      <c r="D484">
        <f t="shared" si="64"/>
        <v>134.95859950833594</v>
      </c>
    </row>
    <row r="485" spans="1:4" x14ac:dyDescent="0.2">
      <c r="A485">
        <f t="shared" si="65"/>
        <v>3.970076961176159E-2</v>
      </c>
      <c r="B485" s="1">
        <f t="shared" si="66"/>
        <v>110.02168902075654</v>
      </c>
      <c r="C485" s="1">
        <f t="shared" si="66"/>
        <v>24.010007862327988</v>
      </c>
      <c r="D485">
        <f t="shared" si="64"/>
        <v>134.03169688308452</v>
      </c>
    </row>
    <row r="486" spans="1:4" x14ac:dyDescent="0.2">
      <c r="A486">
        <f t="shared" si="65"/>
        <v>3.9979127189822071E-2</v>
      </c>
      <c r="B486" s="1">
        <f t="shared" si="66"/>
        <v>108.64955301592522</v>
      </c>
      <c r="C486" s="1">
        <f t="shared" si="66"/>
        <v>24.46935875140192</v>
      </c>
      <c r="D486">
        <f t="shared" si="64"/>
        <v>133.11891176732715</v>
      </c>
    </row>
    <row r="487" spans="1:4" x14ac:dyDescent="0.2">
      <c r="A487">
        <f t="shared" si="65"/>
        <v>4.0257484767882552E-2</v>
      </c>
      <c r="B487" s="1">
        <f t="shared" si="66"/>
        <v>107.28512189981133</v>
      </c>
      <c r="C487" s="1">
        <f t="shared" si="66"/>
        <v>24.93531122807768</v>
      </c>
      <c r="D487">
        <f t="shared" si="64"/>
        <v>132.22043312788901</v>
      </c>
    </row>
    <row r="488" spans="1:4" x14ac:dyDescent="0.2">
      <c r="A488">
        <f t="shared" si="65"/>
        <v>4.0535842345943034E-2</v>
      </c>
      <c r="B488" s="1">
        <f t="shared" si="66"/>
        <v>105.92853668120712</v>
      </c>
      <c r="C488" s="1">
        <f t="shared" si="66"/>
        <v>25.407908513149621</v>
      </c>
      <c r="D488">
        <f t="shared" si="64"/>
        <v>131.33644519435674</v>
      </c>
    </row>
    <row r="489" spans="1:4" x14ac:dyDescent="0.2">
      <c r="A489">
        <f t="shared" si="65"/>
        <v>4.0814199924003515E-2</v>
      </c>
      <c r="B489" s="1">
        <f t="shared" si="66"/>
        <v>104.5799345412704</v>
      </c>
      <c r="C489" s="1">
        <f t="shared" si="66"/>
        <v>25.88719288407416</v>
      </c>
      <c r="D489">
        <f t="shared" si="64"/>
        <v>130.46712742534456</v>
      </c>
    </row>
    <row r="490" spans="1:4" x14ac:dyDescent="0.2">
      <c r="A490">
        <f t="shared" si="65"/>
        <v>4.1092557502063996E-2</v>
      </c>
      <c r="B490" s="1">
        <f t="shared" si="66"/>
        <v>103.23944883411559</v>
      </c>
      <c r="C490" s="1">
        <f t="shared" si="66"/>
        <v>26.373205642123803</v>
      </c>
      <c r="D490">
        <f t="shared" si="64"/>
        <v>129.61265447623938</v>
      </c>
    </row>
    <row r="491" spans="1:4" x14ac:dyDescent="0.2">
      <c r="A491">
        <f t="shared" si="65"/>
        <v>4.1370915080124478E-2</v>
      </c>
      <c r="B491" s="1">
        <f t="shared" si="66"/>
        <v>101.90720908906388</v>
      </c>
      <c r="C491" s="1">
        <f t="shared" si="66"/>
        <v>26.865987079352053</v>
      </c>
      <c r="D491">
        <f t="shared" si="64"/>
        <v>128.77319616841595</v>
      </c>
    </row>
    <row r="492" spans="1:4" x14ac:dyDescent="0.2">
      <c r="A492">
        <f t="shared" si="65"/>
        <v>4.1649272658184959E-2</v>
      </c>
      <c r="B492" s="1">
        <f t="shared" si="66"/>
        <v>100.58334101453099</v>
      </c>
      <c r="C492" s="1">
        <f t="shared" si="66"/>
        <v>27.365576445383326</v>
      </c>
      <c r="D492">
        <f t="shared" si="64"/>
        <v>127.94891745991431</v>
      </c>
    </row>
    <row r="493" spans="1:4" x14ac:dyDescent="0.2">
      <c r="A493">
        <f t="shared" si="65"/>
        <v>4.192763023624544E-2</v>
      </c>
      <c r="B493" s="1">
        <f t="shared" si="66"/>
        <v>99.267966503529166</v>
      </c>
      <c r="C493" s="1">
        <f t="shared" si="66"/>
        <v>27.872011914042105</v>
      </c>
      <c r="D493">
        <f t="shared" si="64"/>
        <v>127.13997841757127</v>
      </c>
    </row>
    <row r="494" spans="1:4" x14ac:dyDescent="0.2">
      <c r="A494">
        <f t="shared" si="65"/>
        <v>4.2205987814305922E-2</v>
      </c>
      <c r="B494" s="1">
        <f t="shared" si="66"/>
        <v>97.961203640759479</v>
      </c>
      <c r="C494" s="1">
        <f t="shared" si="66"/>
        <v>28.385330549836006</v>
      </c>
      <c r="D494">
        <f t="shared" si="64"/>
        <v>126.34653419059549</v>
      </c>
    </row>
    <row r="495" spans="1:4" x14ac:dyDescent="0.2">
      <c r="A495">
        <f t="shared" si="65"/>
        <v>4.2484345392366403E-2</v>
      </c>
      <c r="B495" s="1">
        <f t="shared" si="66"/>
        <v>96.663166711270634</v>
      </c>
      <c r="C495" s="1">
        <f t="shared" si="66"/>
        <v>28.905568274308081</v>
      </c>
      <c r="D495">
        <f t="shared" si="64"/>
        <v>125.56873498557871</v>
      </c>
    </row>
    <row r="496" spans="1:4" x14ac:dyDescent="0.2">
      <c r="A496">
        <f t="shared" si="65"/>
        <v>4.2762702970426884E-2</v>
      </c>
      <c r="B496" s="1">
        <f t="shared" si="66"/>
        <v>95.373966210658693</v>
      </c>
      <c r="C496" s="1">
        <f t="shared" si="66"/>
        <v>29.432759832273391</v>
      </c>
      <c r="D496">
        <f t="shared" si="64"/>
        <v>124.80672604293208</v>
      </c>
    </row>
    <row r="497" spans="1:4" x14ac:dyDescent="0.2">
      <c r="A497">
        <f t="shared" si="65"/>
        <v>4.3041060548487366E-2</v>
      </c>
      <c r="B497" s="1">
        <f t="shared" si="66"/>
        <v>94.093708856782598</v>
      </c>
      <c r="C497" s="1">
        <f t="shared" si="66"/>
        <v>29.966938757956104</v>
      </c>
      <c r="D497">
        <f t="shared" si="64"/>
        <v>124.0606476147387</v>
      </c>
    </row>
    <row r="498" spans="1:4" x14ac:dyDescent="0.2">
      <c r="A498">
        <f t="shared" si="65"/>
        <v>4.3319418126547847E-2</v>
      </c>
      <c r="B498" s="1">
        <f t="shared" si="66"/>
        <v>92.82249760296861</v>
      </c>
      <c r="C498" s="1">
        <f t="shared" si="66"/>
        <v>30.508137341042886</v>
      </c>
      <c r="D498">
        <f t="shared" si="64"/>
        <v>123.33063494401149</v>
      </c>
    </row>
    <row r="499" spans="1:4" x14ac:dyDescent="0.2">
      <c r="A499">
        <f t="shared" si="65"/>
        <v>4.3597775704608328E-2</v>
      </c>
      <c r="B499" s="1">
        <f t="shared" si="66"/>
        <v>91.560431652677934</v>
      </c>
      <c r="C499" s="1">
        <f t="shared" si="66"/>
        <v>31.056386592669316</v>
      </c>
      <c r="D499">
        <f t="shared" si="64"/>
        <v>122.61681824534725</v>
      </c>
    </row>
    <row r="500" spans="1:4" x14ac:dyDescent="0.2">
      <c r="A500">
        <f t="shared" si="65"/>
        <v>4.387613328266881E-2</v>
      </c>
      <c r="B500" s="1">
        <f t="shared" si="66"/>
        <v>90.307606475609276</v>
      </c>
      <c r="C500" s="1">
        <f t="shared" si="66"/>
        <v>31.611716211356086</v>
      </c>
      <c r="D500">
        <f t="shared" si="64"/>
        <v>121.91932268696536</v>
      </c>
    </row>
    <row r="501" spans="1:4" x14ac:dyDescent="0.2">
      <c r="A501">
        <f t="shared" si="65"/>
        <v>4.4154490860729291E-2</v>
      </c>
      <c r="B501" s="1">
        <f t="shared" si="66"/>
        <v>89.064113825208793</v>
      </c>
      <c r="C501" s="1">
        <f t="shared" si="66"/>
        <v>32.174154548912107</v>
      </c>
      <c r="D501">
        <f t="shared" si="64"/>
        <v>121.23826837412091</v>
      </c>
    </row>
    <row r="502" spans="1:4" x14ac:dyDescent="0.2">
      <c r="A502">
        <f t="shared" si="65"/>
        <v>4.4432848438789772E-2</v>
      </c>
      <c r="B502" s="1">
        <f t="shared" ref="B502:C521" si="67">B$7*EXP(-POWER($A502-B$2,2)/2/B$4/B$4*1000000)</f>
        <v>87.830041757559599</v>
      </c>
      <c r="C502" s="1">
        <f t="shared" si="67"/>
        <v>32.743728576322155</v>
      </c>
      <c r="D502">
        <f t="shared" si="64"/>
        <v>120.57377033388175</v>
      </c>
    </row>
    <row r="503" spans="1:4" x14ac:dyDescent="0.2">
      <c r="A503">
        <f t="shared" si="65"/>
        <v>4.4711206016850254E-2</v>
      </c>
      <c r="B503" s="1">
        <f t="shared" si="67"/>
        <v>86.605474651621449</v>
      </c>
      <c r="C503" s="1">
        <f t="shared" si="67"/>
        <v>33.320463849636781</v>
      </c>
      <c r="D503">
        <f t="shared" si="64"/>
        <v>119.92593850125823</v>
      </c>
    </row>
    <row r="504" spans="1:4" x14ac:dyDescent="0.2">
      <c r="A504">
        <f t="shared" si="65"/>
        <v>4.4989563594910735E-2</v>
      </c>
      <c r="B504" s="1">
        <f t="shared" si="67"/>
        <v>85.390493230791819</v>
      </c>
      <c r="C504" s="1">
        <f t="shared" si="67"/>
        <v>33.904384475882559</v>
      </c>
      <c r="D504">
        <f t="shared" si="64"/>
        <v>119.29487770667438</v>
      </c>
    </row>
    <row r="505" spans="1:4" x14ac:dyDescent="0.2">
      <c r="A505">
        <f t="shared" si="65"/>
        <v>4.5267921172971216E-2</v>
      </c>
      <c r="B505" s="1">
        <f t="shared" si="67"/>
        <v>84.185174585758773</v>
      </c>
      <c r="C505" s="1">
        <f t="shared" si="67"/>
        <v>34.495513079011424</v>
      </c>
      <c r="D505">
        <f t="shared" si="64"/>
        <v>118.6806876647702</v>
      </c>
    </row>
    <row r="506" spans="1:4" x14ac:dyDescent="0.2">
      <c r="A506">
        <f t="shared" si="65"/>
        <v>4.5546278751031698E-2</v>
      </c>
      <c r="B506" s="1">
        <f t="shared" si="67"/>
        <v>82.989592198615483</v>
      </c>
      <c r="C506" s="1">
        <f t="shared" si="67"/>
        <v>35.093870765907482</v>
      </c>
      <c r="D506">
        <f t="shared" si="64"/>
        <v>118.08346296452297</v>
      </c>
    </row>
    <row r="507" spans="1:4" x14ac:dyDescent="0.2">
      <c r="A507">
        <f t="shared" si="65"/>
        <v>4.5824636329092179E-2</v>
      </c>
      <c r="B507" s="1">
        <f t="shared" si="67"/>
        <v>81.803815968206351</v>
      </c>
      <c r="C507" s="1">
        <f t="shared" si="67"/>
        <v>35.699477092470545</v>
      </c>
      <c r="D507">
        <f t="shared" si="64"/>
        <v>117.5032930606769</v>
      </c>
    </row>
    <row r="508" spans="1:4" x14ac:dyDescent="0.2">
      <c r="A508">
        <f t="shared" si="65"/>
        <v>4.610299390715266E-2</v>
      </c>
      <c r="B508" s="1">
        <f t="shared" si="67"/>
        <v>80.627912236673879</v>
      </c>
      <c r="C508" s="1">
        <f t="shared" si="67"/>
        <v>36.312350029795795</v>
      </c>
      <c r="D508">
        <f t="shared" si="64"/>
        <v>116.94026226646967</v>
      </c>
    </row>
    <row r="509" spans="1:4" x14ac:dyDescent="0.2">
      <c r="A509">
        <f t="shared" si="65"/>
        <v>4.6381351485213142E-2</v>
      </c>
      <c r="B509" s="1">
        <f t="shared" si="67"/>
        <v>79.461943817175637</v>
      </c>
      <c r="C509" s="1">
        <f t="shared" si="67"/>
        <v>36.932505930468913</v>
      </c>
      <c r="D509">
        <f t="shared" si="64"/>
        <v>116.39444974764456</v>
      </c>
    </row>
    <row r="510" spans="1:4" x14ac:dyDescent="0.2">
      <c r="A510">
        <f t="shared" si="65"/>
        <v>4.6659709063273623E-2</v>
      </c>
      <c r="B510" s="1">
        <f t="shared" si="67"/>
        <v>78.305970022739885</v>
      </c>
      <c r="C510" s="1">
        <f t="shared" si="67"/>
        <v>37.559959494996903</v>
      </c>
      <c r="D510">
        <f t="shared" si="64"/>
        <v>115.86592951773679</v>
      </c>
    </row>
    <row r="511" spans="1:4" x14ac:dyDescent="0.2">
      <c r="A511">
        <f t="shared" si="65"/>
        <v>4.6938066641334104E-2</v>
      </c>
      <c r="B511" s="1">
        <f t="shared" si="67"/>
        <v>77.160046696228378</v>
      </c>
      <c r="C511" s="1">
        <f t="shared" si="67"/>
        <v>38.194723738394465</v>
      </c>
      <c r="D511">
        <f t="shared" si="64"/>
        <v>115.35477043462285</v>
      </c>
    </row>
    <row r="512" spans="1:4" x14ac:dyDescent="0.2">
      <c r="A512">
        <f t="shared" si="65"/>
        <v>4.7216424219394586E-2</v>
      </c>
      <c r="B512" s="1">
        <f t="shared" si="67"/>
        <v>76.024226241375075</v>
      </c>
      <c r="C512" s="1">
        <f t="shared" si="67"/>
        <v>38.836809956946382</v>
      </c>
      <c r="D512">
        <f t="shared" si="64"/>
        <v>114.86103619832146</v>
      </c>
    </row>
    <row r="513" spans="1:4" x14ac:dyDescent="0.2">
      <c r="A513">
        <f t="shared" si="65"/>
        <v>4.7494781797455067E-2</v>
      </c>
      <c r="B513" s="1">
        <f t="shared" si="67"/>
        <v>74.898557654868526</v>
      </c>
      <c r="C513" s="1">
        <f t="shared" si="67"/>
        <v>39.486227695166662</v>
      </c>
      <c r="D513">
        <f t="shared" si="64"/>
        <v>114.38478535003519</v>
      </c>
    </row>
    <row r="514" spans="1:4" x14ac:dyDescent="0.2">
      <c r="A514">
        <f t="shared" si="65"/>
        <v>4.7773139375515548E-2</v>
      </c>
      <c r="B514" s="1">
        <f t="shared" si="67"/>
        <v>73.783086559445877</v>
      </c>
      <c r="C514" s="1">
        <f t="shared" si="67"/>
        <v>40.142984712975149</v>
      </c>
      <c r="D514">
        <f t="shared" si="64"/>
        <v>113.92607127242103</v>
      </c>
    </row>
    <row r="515" spans="1:4" x14ac:dyDescent="0.2">
      <c r="A515">
        <f t="shared" si="65"/>
        <v>4.805149695357603E-2</v>
      </c>
      <c r="B515" s="1">
        <f t="shared" si="67"/>
        <v>72.677855237966881</v>
      </c>
      <c r="C515" s="1">
        <f t="shared" si="67"/>
        <v>40.80708695311268</v>
      </c>
      <c r="D515">
        <f t="shared" si="64"/>
        <v>113.48494219107957</v>
      </c>
    </row>
    <row r="516" spans="1:4" x14ac:dyDescent="0.2">
      <c r="A516">
        <f t="shared" si="65"/>
        <v>4.8329854531636511E-2</v>
      </c>
      <c r="B516" s="1">
        <f t="shared" si="67"/>
        <v>71.582902668434656</v>
      </c>
      <c r="C516" s="1">
        <f t="shared" si="67"/>
        <v>41.478538508816186</v>
      </c>
      <c r="D516">
        <f t="shared" si="64"/>
        <v>113.06144117725084</v>
      </c>
    </row>
    <row r="517" spans="1:4" x14ac:dyDescent="0.2">
      <c r="A517">
        <f t="shared" si="65"/>
        <v>4.8608212109696992E-2</v>
      </c>
      <c r="B517" s="1">
        <f t="shared" si="67"/>
        <v>70.49826455993184</v>
      </c>
      <c r="C517" s="1">
        <f t="shared" si="67"/>
        <v>42.15734159177503</v>
      </c>
      <c r="D517">
        <f t="shared" si="64"/>
        <v>112.65560615170688</v>
      </c>
    </row>
    <row r="518" spans="1:4" x14ac:dyDescent="0.2">
      <c r="A518">
        <f t="shared" si="65"/>
        <v>4.8886569687757474E-2</v>
      </c>
      <c r="B518" s="1">
        <f t="shared" si="67"/>
        <v>69.423973389438757</v>
      </c>
      <c r="C518" s="1">
        <f t="shared" si="67"/>
        <v>42.843496500390309</v>
      </c>
      <c r="D518">
        <f t="shared" si="64"/>
        <v>112.26746988982907</v>
      </c>
    </row>
    <row r="519" spans="1:4" x14ac:dyDescent="0.2">
      <c r="A519">
        <f t="shared" si="65"/>
        <v>4.9164927265817955E-2</v>
      </c>
      <c r="B519" s="1">
        <f t="shared" si="67"/>
        <v>68.360058439501955</v>
      </c>
      <c r="C519" s="1">
        <f t="shared" si="67"/>
        <v>43.537001588359111</v>
      </c>
      <c r="D519">
        <f t="shared" si="64"/>
        <v>111.89706002786107</v>
      </c>
    </row>
    <row r="520" spans="1:4" x14ac:dyDescent="0.2">
      <c r="A520">
        <f t="shared" si="65"/>
        <v>4.9443284843878436E-2</v>
      </c>
      <c r="B520" s="1">
        <f t="shared" si="67"/>
        <v>67.306545836719721</v>
      </c>
      <c r="C520" s="1">
        <f t="shared" si="67"/>
        <v>44.237853233605335</v>
      </c>
      <c r="D520">
        <f t="shared" si="64"/>
        <v>111.54439907032506</v>
      </c>
    </row>
    <row r="521" spans="1:4" x14ac:dyDescent="0.2">
      <c r="A521">
        <f t="shared" si="65"/>
        <v>4.9721642421938918E-2</v>
      </c>
      <c r="B521" s="1">
        <f t="shared" si="67"/>
        <v>66.263458591012736</v>
      </c>
      <c r="C521" s="1">
        <f t="shared" si="67"/>
        <v>44.946045807579438</v>
      </c>
      <c r="D521">
        <f t="shared" si="64"/>
        <v>111.20950439859217</v>
      </c>
    </row>
    <row r="522" spans="1:4" x14ac:dyDescent="0.2">
      <c r="A522">
        <f t="shared" si="65"/>
        <v>4.9999999999999399E-2</v>
      </c>
      <c r="B522" s="1">
        <f t="shared" ref="B522:C541" si="68">B$7*EXP(-POWER($A522-B$2,2)/2/B$4/B$4*1000000)</f>
        <v>65.230816635646676</v>
      </c>
      <c r="C522" s="1">
        <f t="shared" si="68"/>
        <v>45.661571644949547</v>
      </c>
      <c r="D522">
        <f t="shared" si="64"/>
        <v>110.89238828059622</v>
      </c>
    </row>
    <row r="523" spans="1:4" x14ac:dyDescent="0.2">
      <c r="A523">
        <f t="shared" si="65"/>
        <v>5.027835757805988E-2</v>
      </c>
      <c r="B523" s="1">
        <f t="shared" si="68"/>
        <v>64.208636867975031</v>
      </c>
      <c r="C523" s="1">
        <f t="shared" si="68"/>
        <v>46.384421013705762</v>
      </c>
      <c r="D523">
        <f t="shared" si="64"/>
        <v>110.59305788168079</v>
      </c>
    </row>
    <row r="524" spans="1:4" x14ac:dyDescent="0.2">
      <c r="A524">
        <f t="shared" si="65"/>
        <v>5.0556715156120362E-2</v>
      </c>
      <c r="B524" s="1">
        <f t="shared" si="68"/>
        <v>63.19693319086911</v>
      </c>
      <c r="C524" s="1">
        <f t="shared" si="68"/>
        <v>47.114582085700626</v>
      </c>
      <c r="D524">
        <f t="shared" si="64"/>
        <v>110.31151527656974</v>
      </c>
    </row>
    <row r="525" spans="1:4" x14ac:dyDescent="0.2">
      <c r="A525">
        <f t="shared" si="65"/>
        <v>5.0835072734180843E-2</v>
      </c>
      <c r="B525" s="1">
        <f t="shared" si="68"/>
        <v>62.195716554803049</v>
      </c>
      <c r="C525" s="1">
        <f t="shared" si="68"/>
        <v>47.852040907648146</v>
      </c>
      <c r="D525">
        <f t="shared" si="64"/>
        <v>110.04775746245119</v>
      </c>
    </row>
    <row r="526" spans="1:4" x14ac:dyDescent="0.2">
      <c r="A526">
        <f t="shared" si="65"/>
        <v>5.1113430312241324E-2</v>
      </c>
      <c r="B526" s="1">
        <f t="shared" si="68"/>
        <v>61.204995000561858</v>
      </c>
      <c r="C526" s="1">
        <f t="shared" si="68"/>
        <v>48.596781372603864</v>
      </c>
      <c r="D526">
        <f t="shared" si="64"/>
        <v>109.80177637316572</v>
      </c>
    </row>
    <row r="527" spans="1:4" x14ac:dyDescent="0.2">
      <c r="A527">
        <f t="shared" si="65"/>
        <v>5.1391787890301806E-2</v>
      </c>
      <c r="B527" s="1">
        <f t="shared" si="68"/>
        <v>60.224773702539991</v>
      </c>
      <c r="C527" s="1">
        <f t="shared" si="68"/>
        <v>49.348785191948991</v>
      </c>
      <c r="D527">
        <f t="shared" si="64"/>
        <v>109.57355889448898</v>
      </c>
    </row>
    <row r="528" spans="1:4" x14ac:dyDescent="0.2">
      <c r="A528">
        <f t="shared" si="65"/>
        <v>5.1670145468362287E-2</v>
      </c>
      <c r="B528" s="1">
        <f t="shared" si="68"/>
        <v>59.255055012598731</v>
      </c>
      <c r="C528" s="1">
        <f t="shared" si="68"/>
        <v>50.108031867900969</v>
      </c>
      <c r="D528">
        <f t="shared" si="64"/>
        <v>109.36308688049971</v>
      </c>
    </row>
    <row r="529" spans="1:4" x14ac:dyDescent="0.2">
      <c r="A529">
        <f t="shared" si="65"/>
        <v>5.1948503046422768E-2</v>
      </c>
      <c r="B529" s="1">
        <f t="shared" si="68"/>
        <v>58.295838504450835</v>
      </c>
      <c r="C529" s="1">
        <f t="shared" si="68"/>
        <v>50.874498666573501</v>
      </c>
      <c r="D529">
        <f t="shared" si="64"/>
        <v>109.17033717102433</v>
      </c>
    </row>
    <row r="530" spans="1:4" x14ac:dyDescent="0.2">
      <c r="A530">
        <f t="shared" si="65"/>
        <v>5.222686062448325E-2</v>
      </c>
      <c r="B530" s="1">
        <f t="shared" si="68"/>
        <v>57.347121018540015</v>
      </c>
      <c r="C530" s="1">
        <f t="shared" si="68"/>
        <v>51.648160591608757</v>
      </c>
      <c r="D530">
        <f t="shared" si="64"/>
        <v>108.99528161014877</v>
      </c>
    </row>
    <row r="531" spans="1:4" x14ac:dyDescent="0.2">
      <c r="A531">
        <f t="shared" si="65"/>
        <v>5.2505218202543731E-2</v>
      </c>
      <c r="B531" s="1">
        <f t="shared" si="68"/>
        <v>56.408896707384983</v>
      </c>
      <c r="C531" s="1">
        <f t="shared" si="68"/>
        <v>52.428990358404562</v>
      </c>
      <c r="D531">
        <f t="shared" si="64"/>
        <v>108.83788706578954</v>
      </c>
    </row>
    <row r="532" spans="1:4" x14ac:dyDescent="0.2">
      <c r="A532">
        <f t="shared" si="65"/>
        <v>5.2783575780604212E-2</v>
      </c>
      <c r="B532" s="1">
        <f t="shared" si="68"/>
        <v>55.48115708135596</v>
      </c>
      <c r="C532" s="1">
        <f t="shared" si="68"/>
        <v>53.216958368959126</v>
      </c>
      <c r="D532">
        <f t="shared" si="64"/>
        <v>108.69811545031509</v>
      </c>
    </row>
    <row r="533" spans="1:4" x14ac:dyDescent="0.2">
      <c r="A533">
        <f t="shared" si="65"/>
        <v>5.3061933358664694E-2</v>
      </c>
      <c r="B533" s="1">
        <f t="shared" si="68"/>
        <v>54.563891054853194</v>
      </c>
      <c r="C533" s="1">
        <f t="shared" si="68"/>
        <v>54.01203268735641</v>
      </c>
      <c r="D533">
        <f t="shared" si="64"/>
        <v>108.5759237422096</v>
      </c>
    </row>
    <row r="534" spans="1:4" x14ac:dyDescent="0.2">
      <c r="A534">
        <f t="shared" si="65"/>
        <v>5.3340290936725175E-2</v>
      </c>
      <c r="B534" s="1">
        <f t="shared" si="68"/>
        <v>53.657084992856639</v>
      </c>
      <c r="C534" s="1">
        <f t="shared" si="68"/>
        <v>54.814179015914412</v>
      </c>
      <c r="D534">
        <f t="shared" si="64"/>
        <v>108.47126400877104</v>
      </c>
    </row>
    <row r="535" spans="1:4" x14ac:dyDescent="0.2">
      <c r="A535">
        <f t="shared" si="65"/>
        <v>5.3618648514785656E-2</v>
      </c>
      <c r="B535" s="1">
        <f t="shared" si="68"/>
        <v>52.760722757816595</v>
      </c>
      <c r="C535" s="1">
        <f t="shared" si="68"/>
        <v>55.62336067201943</v>
      </c>
      <c r="D535">
        <f t="shared" ref="D535:D598" si="69">B535+C535</f>
        <v>108.38408342983602</v>
      </c>
    </row>
    <row r="536" spans="1:4" x14ac:dyDescent="0.2">
      <c r="A536">
        <f t="shared" ref="A536:A599" si="70">A535+$B$19</f>
        <v>5.3897006092846138E-2</v>
      </c>
      <c r="B536" s="1">
        <f t="shared" si="68"/>
        <v>51.874785756854948</v>
      </c>
      <c r="C536" s="1">
        <f t="shared" si="68"/>
        <v>56.439538565668137</v>
      </c>
      <c r="D536">
        <f t="shared" si="69"/>
        <v>108.31432432252308</v>
      </c>
    </row>
    <row r="537" spans="1:4" x14ac:dyDescent="0.2">
      <c r="A537">
        <f t="shared" si="70"/>
        <v>5.4175363670906619E-2</v>
      </c>
      <c r="B537" s="1">
        <f t="shared" si="68"/>
        <v>50.999252989247402</v>
      </c>
      <c r="C537" s="1">
        <f t="shared" si="68"/>
        <v>57.262671177740856</v>
      </c>
      <c r="D537">
        <f t="shared" si="69"/>
        <v>108.26192416698825</v>
      </c>
    </row>
    <row r="538" spans="1:4" x14ac:dyDescent="0.2">
      <c r="A538">
        <f t="shared" si="70"/>
        <v>5.44537212489671E-2</v>
      </c>
      <c r="B538" s="1">
        <f t="shared" si="68"/>
        <v>50.134101094157273</v>
      </c>
      <c r="C538" s="1">
        <f t="shared" si="68"/>
        <v>58.092714539027213</v>
      </c>
      <c r="D538">
        <f t="shared" si="69"/>
        <v>108.22681563318449</v>
      </c>
    </row>
    <row r="539" spans="1:4" x14ac:dyDescent="0.2">
      <c r="A539">
        <f t="shared" si="70"/>
        <v>5.4732078827027582E-2</v>
      </c>
      <c r="B539" s="1">
        <f t="shared" si="68"/>
        <v>49.279304398591442</v>
      </c>
      <c r="C539" s="1">
        <f t="shared" si="68"/>
        <v>58.929622210027496</v>
      </c>
      <c r="D539">
        <f t="shared" si="69"/>
        <v>108.20892660861894</v>
      </c>
    </row>
    <row r="540" spans="1:4" x14ac:dyDescent="0.2">
      <c r="A540">
        <f t="shared" si="70"/>
        <v>5.5010436405088063E-2</v>
      </c>
      <c r="B540" s="1">
        <f t="shared" si="68"/>
        <v>48.434834965550145</v>
      </c>
      <c r="C540" s="1">
        <f t="shared" si="68"/>
        <v>59.77334526155061</v>
      </c>
      <c r="D540">
        <f t="shared" si="69"/>
        <v>108.20818022710075</v>
      </c>
    </row>
    <row r="541" spans="1:4" x14ac:dyDescent="0.2">
      <c r="A541">
        <f t="shared" si="70"/>
        <v>5.5288793983148544E-2</v>
      </c>
      <c r="B541" s="1">
        <f t="shared" si="68"/>
        <v>47.60066264234186</v>
      </c>
      <c r="C541" s="1">
        <f t="shared" si="68"/>
        <v>60.623832256131323</v>
      </c>
      <c r="D541">
        <f t="shared" si="69"/>
        <v>108.22449489847318</v>
      </c>
    </row>
    <row r="542" spans="1:4" x14ac:dyDescent="0.2">
      <c r="A542">
        <f t="shared" si="70"/>
        <v>5.5567151561209026E-2</v>
      </c>
      <c r="B542" s="1">
        <f t="shared" ref="B542:C561" si="71">B$7*EXP(-POWER($A542-B$2,2)/2/B$4/B$4*1000000)</f>
        <v>46.776755109035228</v>
      </c>
      <c r="C542" s="1">
        <f t="shared" si="71"/>
        <v>61.481029230287994</v>
      </c>
      <c r="D542">
        <f t="shared" si="69"/>
        <v>108.25778433932322</v>
      </c>
    </row>
    <row r="543" spans="1:4" x14ac:dyDescent="0.2">
      <c r="A543">
        <f t="shared" si="70"/>
        <v>5.5845509139269507E-2</v>
      </c>
      <c r="B543" s="1">
        <f t="shared" si="71"/>
        <v>45.963077927020812</v>
      </c>
      <c r="C543" s="1">
        <f t="shared" si="71"/>
        <v>62.344879677642389</v>
      </c>
      <c r="D543">
        <f t="shared" si="69"/>
        <v>108.3079576046632</v>
      </c>
    </row>
    <row r="544" spans="1:4" x14ac:dyDescent="0.2">
      <c r="A544">
        <f t="shared" si="70"/>
        <v>5.6123866717329988E-2</v>
      </c>
      <c r="B544" s="1">
        <f t="shared" si="71"/>
        <v>45.159594587655</v>
      </c>
      <c r="C544" s="1">
        <f t="shared" si="71"/>
        <v>63.2153245329227</v>
      </c>
      <c r="D544">
        <f t="shared" si="69"/>
        <v>108.3749191205777</v>
      </c>
    </row>
    <row r="545" spans="1:4" x14ac:dyDescent="0.2">
      <c r="A545">
        <f t="shared" si="70"/>
        <v>5.640222429539047E-2</v>
      </c>
      <c r="B545" s="1">
        <f t="shared" si="71"/>
        <v>44.366266560959581</v>
      </c>
      <c r="C545" s="1">
        <f t="shared" si="71"/>
        <v>64.092302156870744</v>
      </c>
      <c r="D545">
        <f t="shared" si="69"/>
        <v>108.45856871783033</v>
      </c>
    </row>
    <row r="546" spans="1:4" x14ac:dyDescent="0.2">
      <c r="A546">
        <f t="shared" si="70"/>
        <v>5.6680581873450951E-2</v>
      </c>
      <c r="B546" s="1">
        <f t="shared" si="71"/>
        <v>43.583053344350347</v>
      </c>
      <c r="C546" s="1">
        <f t="shared" si="71"/>
        <v>64.975748322074168</v>
      </c>
      <c r="D546">
        <f t="shared" si="69"/>
        <v>108.55880166642451</v>
      </c>
    </row>
    <row r="547" spans="1:4" x14ac:dyDescent="0.2">
      <c r="A547">
        <f t="shared" si="70"/>
        <v>5.6958939451511433E-2</v>
      </c>
      <c r="B547" s="1">
        <f t="shared" si="71"/>
        <v>42.809912511369191</v>
      </c>
      <c r="C547" s="1">
        <f t="shared" si="71"/>
        <v>65.865596199743933</v>
      </c>
      <c r="D547">
        <f t="shared" si="69"/>
        <v>108.67550871111312</v>
      </c>
    </row>
    <row r="548" spans="1:4" x14ac:dyDescent="0.2">
      <c r="A548">
        <f t="shared" si="70"/>
        <v>5.7237297029571914E-2</v>
      </c>
      <c r="B548" s="1">
        <f t="shared" si="71"/>
        <v>42.046799760393846</v>
      </c>
      <c r="C548" s="1">
        <f t="shared" si="71"/>
        <v>66.7617763474572</v>
      </c>
      <c r="D548">
        <f t="shared" si="69"/>
        <v>108.80857610785105</v>
      </c>
    </row>
    <row r="549" spans="1:4" x14ac:dyDescent="0.2">
      <c r="A549">
        <f t="shared" si="70"/>
        <v>5.7515654607632395E-2</v>
      </c>
      <c r="B549" s="1">
        <f t="shared" si="71"/>
        <v>41.293668963300505</v>
      </c>
      <c r="C549" s="1">
        <f t="shared" si="71"/>
        <v>67.664216697885522</v>
      </c>
      <c r="D549">
        <f t="shared" si="69"/>
        <v>108.95788566118603</v>
      </c>
    </row>
    <row r="550" spans="1:4" x14ac:dyDescent="0.2">
      <c r="A550">
        <f t="shared" si="70"/>
        <v>5.7794012185692877E-2</v>
      </c>
      <c r="B550" s="1">
        <f t="shared" si="71"/>
        <v>40.550472214054636</v>
      </c>
      <c r="C550" s="1">
        <f t="shared" si="71"/>
        <v>68.57284254852766</v>
      </c>
      <c r="D550">
        <f t="shared" si="69"/>
        <v>109.1233147625823</v>
      </c>
    </row>
    <row r="551" spans="1:4" x14ac:dyDescent="0.2">
      <c r="A551">
        <f t="shared" si="70"/>
        <v>5.8072369763753358E-2</v>
      </c>
      <c r="B551" s="1">
        <f t="shared" si="71"/>
        <v>39.817159877206151</v>
      </c>
      <c r="C551" s="1">
        <f t="shared" si="71"/>
        <v>69.487576552466422</v>
      </c>
      <c r="D551">
        <f t="shared" si="69"/>
        <v>109.30473642967257</v>
      </c>
    </row>
    <row r="552" spans="1:4" x14ac:dyDescent="0.2">
      <c r="A552">
        <f t="shared" si="70"/>
        <v>5.8350727341813839E-2</v>
      </c>
      <c r="B552" s="1">
        <f t="shared" si="71"/>
        <v>39.093680636265006</v>
      </c>
      <c r="C552" s="1">
        <f t="shared" si="71"/>
        <v>70.408338710167698</v>
      </c>
      <c r="D552">
        <f t="shared" si="69"/>
        <v>109.5020193464327</v>
      </c>
    </row>
    <row r="553" spans="1:4" x14ac:dyDescent="0.2">
      <c r="A553">
        <f t="shared" si="70"/>
        <v>5.8629084919874321E-2</v>
      </c>
      <c r="B553" s="1">
        <f t="shared" si="71"/>
        <v>38.379981541934569</v>
      </c>
      <c r="C553" s="1">
        <f t="shared" si="71"/>
        <v>71.335046362340691</v>
      </c>
      <c r="D553">
        <f t="shared" si="69"/>
        <v>109.71502790427526</v>
      </c>
    </row>
    <row r="554" spans="1:4" x14ac:dyDescent="0.2">
      <c r="A554">
        <f t="shared" si="70"/>
        <v>5.8907442497934802E-2</v>
      </c>
      <c r="B554" s="1">
        <f t="shared" si="71"/>
        <v>37.676008060179903</v>
      </c>
      <c r="C554" s="1">
        <f t="shared" si="71"/>
        <v>72.267614183876859</v>
      </c>
      <c r="D554">
        <f t="shared" si="69"/>
        <v>109.94362224405677</v>
      </c>
    </row>
    <row r="555" spans="1:4" x14ac:dyDescent="0.2">
      <c r="A555">
        <f t="shared" si="70"/>
        <v>5.9185800075995283E-2</v>
      </c>
      <c r="B555" s="1">
        <f t="shared" si="71"/>
        <v>36.98170412010893</v>
      </c>
      <c r="C555" s="1">
        <f t="shared" si="71"/>
        <v>73.205954178885207</v>
      </c>
      <c r="D555">
        <f t="shared" si="69"/>
        <v>110.18765829899414</v>
      </c>
    </row>
    <row r="556" spans="1:4" x14ac:dyDescent="0.2">
      <c r="A556">
        <f t="shared" si="70"/>
        <v>5.9464157654055765E-2</v>
      </c>
      <c r="B556" s="1">
        <f t="shared" si="71"/>
        <v>36.297012161645263</v>
      </c>
      <c r="C556" s="1">
        <f t="shared" si="71"/>
        <v>74.149975676840867</v>
      </c>
      <c r="D556">
        <f t="shared" si="69"/>
        <v>110.44698783848614</v>
      </c>
    </row>
    <row r="557" spans="1:4" x14ac:dyDescent="0.2">
      <c r="A557">
        <f t="shared" si="70"/>
        <v>5.9742515232116246E-2</v>
      </c>
      <c r="B557" s="1">
        <f t="shared" si="71"/>
        <v>35.621873182971008</v>
      </c>
      <c r="C557" s="1">
        <f t="shared" si="71"/>
        <v>75.0995853298638</v>
      </c>
      <c r="D557">
        <f t="shared" si="69"/>
        <v>110.7214585128348</v>
      </c>
    </row>
    <row r="558" spans="1:4" x14ac:dyDescent="0.2">
      <c r="A558">
        <f t="shared" si="70"/>
        <v>6.0020872810176727E-2</v>
      </c>
      <c r="B558" s="1">
        <f t="shared" si="71"/>
        <v>34.956226787719906</v>
      </c>
      <c r="C558" s="1">
        <f t="shared" si="71"/>
        <v>76.054687111143508</v>
      </c>
      <c r="D558">
        <f t="shared" si="69"/>
        <v>111.01091389886341</v>
      </c>
    </row>
    <row r="559" spans="1:4" x14ac:dyDescent="0.2">
      <c r="A559">
        <f t="shared" si="70"/>
        <v>6.0299230388237209E-2</v>
      </c>
      <c r="B559" s="1">
        <f t="shared" si="71"/>
        <v>34.300011231899958</v>
      </c>
      <c r="C559" s="1">
        <f t="shared" si="71"/>
        <v>77.015182314525418</v>
      </c>
      <c r="D559">
        <f t="shared" si="69"/>
        <v>111.31519354642538</v>
      </c>
    </row>
    <row r="560" spans="1:4" x14ac:dyDescent="0.2">
      <c r="A560">
        <f t="shared" si="70"/>
        <v>6.057758796629769E-2</v>
      </c>
      <c r="B560" s="1">
        <f t="shared" si="71"/>
        <v>33.653163470526941</v>
      </c>
      <c r="C560" s="1">
        <f t="shared" si="71"/>
        <v>77.980969555274143</v>
      </c>
      <c r="D560">
        <f t="shared" si="69"/>
        <v>111.63413302580108</v>
      </c>
    </row>
    <row r="561" spans="1:4" x14ac:dyDescent="0.2">
      <c r="A561">
        <f t="shared" si="70"/>
        <v>6.0855945544358171E-2</v>
      </c>
      <c r="B561" s="1">
        <f t="shared" si="71"/>
        <v>33.015619203949178</v>
      </c>
      <c r="C561" s="1">
        <f t="shared" si="71"/>
        <v>78.951944772028114</v>
      </c>
      <c r="D561">
        <f t="shared" si="69"/>
        <v>111.9675639759773</v>
      </c>
    </row>
    <row r="562" spans="1:4" x14ac:dyDescent="0.2">
      <c r="A562">
        <f t="shared" si="70"/>
        <v>6.1134303122418653E-2</v>
      </c>
      <c r="B562" s="1">
        <f t="shared" ref="B562:C581" si="72">B$7*EXP(-POWER($A562-B$2,2)/2/B$4/B$4*1000000)</f>
        <v>32.387312923845847</v>
      </c>
      <c r="C562" s="1">
        <f t="shared" si="72"/>
        <v>79.92800122995942</v>
      </c>
      <c r="D562">
        <f t="shared" si="69"/>
        <v>112.31531415380528</v>
      </c>
    </row>
    <row r="563" spans="1:4" x14ac:dyDescent="0.2">
      <c r="A563">
        <f t="shared" si="70"/>
        <v>6.1412660700479134E-2</v>
      </c>
      <c r="B563" s="1">
        <f t="shared" si="72"/>
        <v>31.768177958880489</v>
      </c>
      <c r="C563" s="1">
        <f t="shared" si="72"/>
        <v>80.909029525152675</v>
      </c>
      <c r="D563">
        <f t="shared" si="69"/>
        <v>112.67720748403316</v>
      </c>
    </row>
    <row r="564" spans="1:4" x14ac:dyDescent="0.2">
      <c r="A564">
        <f t="shared" si="70"/>
        <v>6.1691018278539615E-2</v>
      </c>
      <c r="B564" s="1">
        <f t="shared" si="72"/>
        <v>31.158146519992865</v>
      </c>
      <c r="C564" s="1">
        <f t="shared" si="72"/>
        <v>81.894917590215428</v>
      </c>
      <c r="D564">
        <f t="shared" si="69"/>
        <v>113.0530641102083</v>
      </c>
    </row>
    <row r="565" spans="1:4" x14ac:dyDescent="0.2">
      <c r="A565">
        <f t="shared" si="70"/>
        <v>6.1969375856600097E-2</v>
      </c>
      <c r="B565" s="1">
        <f t="shared" si="72"/>
        <v>30.557149745312188</v>
      </c>
      <c r="C565" s="1">
        <f t="shared" si="72"/>
        <v>82.88555070113253</v>
      </c>
      <c r="D565">
        <f t="shared" si="69"/>
        <v>113.44270044644472</v>
      </c>
    </row>
    <row r="566" spans="1:4" x14ac:dyDescent="0.2">
      <c r="A566">
        <f t="shared" si="70"/>
        <v>6.2247733434660578E-2</v>
      </c>
      <c r="B566" s="1">
        <f t="shared" si="72"/>
        <v>29.965117744675673</v>
      </c>
      <c r="C566" s="1">
        <f t="shared" si="72"/>
        <v>83.880811485376029</v>
      </c>
      <c r="D566">
        <f t="shared" si="69"/>
        <v>113.84592923005169</v>
      </c>
    </row>
    <row r="567" spans="1:4" x14ac:dyDescent="0.2">
      <c r="A567">
        <f t="shared" si="70"/>
        <v>6.2526091012721066E-2</v>
      </c>
      <c r="B567" s="1">
        <f t="shared" si="72"/>
        <v>29.381979643736802</v>
      </c>
      <c r="C567" s="1">
        <f t="shared" si="72"/>
        <v>84.880579931281787</v>
      </c>
      <c r="D567">
        <f t="shared" si="69"/>
        <v>114.26255957501859</v>
      </c>
    </row>
    <row r="568" spans="1:4" x14ac:dyDescent="0.2">
      <c r="A568">
        <f t="shared" si="70"/>
        <v>6.2804448590781548E-2</v>
      </c>
      <c r="B568" s="1">
        <f t="shared" si="72"/>
        <v>28.807663627648203</v>
      </c>
      <c r="C568" s="1">
        <f t="shared" si="72"/>
        <v>85.884733398702693</v>
      </c>
      <c r="D568">
        <f t="shared" si="69"/>
        <v>114.6923970263509</v>
      </c>
    </row>
    <row r="569" spans="1:4" x14ac:dyDescent="0.2">
      <c r="A569">
        <f t="shared" si="70"/>
        <v>6.3082806168842029E-2</v>
      </c>
      <c r="B569" s="1">
        <f t="shared" si="72"/>
        <v>28.24209698430457</v>
      </c>
      <c r="C569" s="1">
        <f t="shared" si="72"/>
        <v>86.893146630949019</v>
      </c>
      <c r="D569">
        <f t="shared" si="69"/>
        <v>115.13524361525359</v>
      </c>
    </row>
    <row r="570" spans="1:4" x14ac:dyDescent="0.2">
      <c r="A570">
        <f t="shared" si="70"/>
        <v>6.336116374690251E-2</v>
      </c>
      <c r="B570" s="1">
        <f t="shared" si="72"/>
        <v>27.685206147131829</v>
      </c>
      <c r="C570" s="1">
        <f t="shared" si="72"/>
        <v>87.905691768023843</v>
      </c>
      <c r="D570">
        <f t="shared" si="69"/>
        <v>115.59089791515567</v>
      </c>
    </row>
    <row r="571" spans="1:4" x14ac:dyDescent="0.2">
      <c r="A571">
        <f t="shared" si="70"/>
        <v>6.3639521324962992E-2</v>
      </c>
      <c r="B571" s="1">
        <f t="shared" si="72"/>
        <v>27.136916737408935</v>
      </c>
      <c r="C571" s="1">
        <f t="shared" si="72"/>
        <v>88.922238361162925</v>
      </c>
      <c r="D571">
        <f t="shared" si="69"/>
        <v>116.05915509857186</v>
      </c>
    </row>
    <row r="572" spans="1:4" x14ac:dyDescent="0.2">
      <c r="A572">
        <f t="shared" si="70"/>
        <v>6.3917878903023473E-2</v>
      </c>
      <c r="B572" s="1">
        <f t="shared" si="72"/>
        <v>26.597153606109547</v>
      </c>
      <c r="C572" s="1">
        <f t="shared" si="72"/>
        <v>89.942653388685798</v>
      </c>
      <c r="D572">
        <f t="shared" si="69"/>
        <v>116.53980699479534</v>
      </c>
    </row>
    <row r="573" spans="1:4" x14ac:dyDescent="0.2">
      <c r="A573">
        <f t="shared" si="70"/>
        <v>6.4196236481083954E-2</v>
      </c>
      <c r="B573" s="1">
        <f t="shared" si="72"/>
        <v>26.065840875251293</v>
      </c>
      <c r="C573" s="1">
        <f t="shared" si="72"/>
        <v>90.966801273165544</v>
      </c>
      <c r="D573">
        <f t="shared" si="69"/>
        <v>117.03264214841684</v>
      </c>
    </row>
    <row r="574" spans="1:4" x14ac:dyDescent="0.2">
      <c r="A574">
        <f t="shared" si="70"/>
        <v>6.4474594059144436E-2</v>
      </c>
      <c r="B574" s="1">
        <f t="shared" si="72"/>
        <v>25.542901978740648</v>
      </c>
      <c r="C574" s="1">
        <f t="shared" si="72"/>
        <v>91.994543899923173</v>
      </c>
      <c r="D574">
        <f t="shared" si="69"/>
        <v>117.53744587866382</v>
      </c>
    </row>
    <row r="575" spans="1:4" x14ac:dyDescent="0.2">
      <c r="A575">
        <f t="shared" si="70"/>
        <v>6.4752951637204917E-2</v>
      </c>
      <c r="B575" s="1">
        <f t="shared" si="72"/>
        <v>25.028259702702421</v>
      </c>
      <c r="C575" s="1">
        <f t="shared" si="72"/>
        <v>93.025740636852035</v>
      </c>
      <c r="D575">
        <f t="shared" si="69"/>
        <v>118.05400033955445</v>
      </c>
    </row>
    <row r="576" spans="1:4" x14ac:dyDescent="0.2">
      <c r="A576">
        <f t="shared" si="70"/>
        <v>6.5031309215265398E-2</v>
      </c>
      <c r="B576" s="1">
        <f t="shared" si="72"/>
        <v>24.521836225282989</v>
      </c>
      <c r="C576" s="1">
        <f t="shared" si="72"/>
        <v>94.060248355576832</v>
      </c>
      <c r="D576">
        <f t="shared" si="69"/>
        <v>118.58208458085983</v>
      </c>
    </row>
    <row r="577" spans="1:4" x14ac:dyDescent="0.2">
      <c r="A577">
        <f t="shared" si="70"/>
        <v>6.530966679332588E-2</v>
      </c>
      <c r="B577" s="1">
        <f t="shared" si="72"/>
        <v>24.023553155917128</v>
      </c>
      <c r="C577" s="1">
        <f t="shared" si="72"/>
        <v>95.097921453951457</v>
      </c>
      <c r="D577">
        <f t="shared" si="69"/>
        <v>119.12147460986859</v>
      </c>
    </row>
    <row r="578" spans="1:4" x14ac:dyDescent="0.2">
      <c r="A578">
        <f t="shared" si="70"/>
        <v>6.5588024371386361E-2</v>
      </c>
      <c r="B578" s="1">
        <f t="shared" si="72"/>
        <v>23.533331574048912</v>
      </c>
      <c r="C578" s="1">
        <f t="shared" si="72"/>
        <v>96.138611879898349</v>
      </c>
      <c r="D578">
        <f t="shared" si="69"/>
        <v>119.67194345394726</v>
      </c>
    </row>
    <row r="579" spans="1:4" x14ac:dyDescent="0.2">
      <c r="A579">
        <f t="shared" si="70"/>
        <v>6.5866381949446842E-2</v>
      </c>
      <c r="B579" s="1">
        <f t="shared" si="72"/>
        <v>23.051092067297333</v>
      </c>
      <c r="C579" s="1">
        <f t="shared" si="72"/>
        <v>97.182169156591868</v>
      </c>
      <c r="D579">
        <f t="shared" si="69"/>
        <v>120.2332612238892</v>
      </c>
    </row>
    <row r="580" spans="1:4" x14ac:dyDescent="0.2">
      <c r="A580">
        <f t="shared" si="70"/>
        <v>6.6144739527507324E-2</v>
      </c>
      <c r="B580" s="1">
        <f t="shared" si="72"/>
        <v>22.576754769058329</v>
      </c>
      <c r="C580" s="1">
        <f t="shared" si="72"/>
        <v>98.228440408987311</v>
      </c>
      <c r="D580">
        <f t="shared" si="69"/>
        <v>120.80519517804564</v>
      </c>
    </row>
    <row r="581" spans="1:4" x14ac:dyDescent="0.2">
      <c r="A581">
        <f t="shared" si="70"/>
        <v>6.6423097105567805E-2</v>
      </c>
      <c r="B581" s="1">
        <f t="shared" si="72"/>
        <v>22.110239395534975</v>
      </c>
      <c r="C581" s="1">
        <f t="shared" si="72"/>
        <v>99.27727039169595</v>
      </c>
      <c r="D581">
        <f t="shared" si="69"/>
        <v>121.38750978723093</v>
      </c>
    </row>
    <row r="582" spans="1:4" x14ac:dyDescent="0.2">
      <c r="A582">
        <f t="shared" si="70"/>
        <v>6.6701454683628286E-2</v>
      </c>
      <c r="B582" s="1">
        <f t="shared" ref="B582:C601" si="73">B$7*EXP(-POWER($A582-B$2,2)/2/B$4/B$4*1000000)</f>
        <v>21.651465282188195</v>
      </c>
      <c r="C582" s="1">
        <f t="shared" si="73"/>
        <v>100.32850151820624</v>
      </c>
      <c r="D582">
        <f t="shared" si="69"/>
        <v>121.97996680039444</v>
      </c>
    </row>
    <row r="583" spans="1:4" x14ac:dyDescent="0.2">
      <c r="A583">
        <f t="shared" si="70"/>
        <v>6.6979812261688768E-2</v>
      </c>
      <c r="B583" s="1">
        <f t="shared" si="73"/>
        <v>21.200351419601255</v>
      </c>
      <c r="C583" s="1">
        <f t="shared" si="73"/>
        <v>101.38197389145016</v>
      </c>
      <c r="D583">
        <f t="shared" si="69"/>
        <v>122.58232531105142</v>
      </c>
    </row>
    <row r="584" spans="1:4" x14ac:dyDescent="0.2">
      <c r="A584">
        <f t="shared" si="70"/>
        <v>6.7258169839749249E-2</v>
      </c>
      <c r="B584" s="1">
        <f t="shared" si="73"/>
        <v>20.756816488751042</v>
      </c>
      <c r="C584" s="1">
        <f t="shared" si="73"/>
        <v>102.43752533571285</v>
      </c>
      <c r="D584">
        <f t="shared" si="69"/>
        <v>123.19434182446389</v>
      </c>
    </row>
    <row r="585" spans="1:4" x14ac:dyDescent="0.2">
      <c r="A585">
        <f t="shared" si="70"/>
        <v>6.753652741780973E-2</v>
      </c>
      <c r="B585" s="1">
        <f t="shared" si="73"/>
        <v>20.32077889568054</v>
      </c>
      <c r="C585" s="1">
        <f t="shared" si="73"/>
        <v>103.49499142988273</v>
      </c>
      <c r="D585">
        <f t="shared" si="69"/>
        <v>123.81577032556328</v>
      </c>
    </row>
    <row r="586" spans="1:4" x14ac:dyDescent="0.2">
      <c r="A586">
        <f t="shared" si="70"/>
        <v>6.7814884995870212E-2</v>
      </c>
      <c r="B586" s="1">
        <f t="shared" si="73"/>
        <v>19.892156805566515</v>
      </c>
      <c r="C586" s="1">
        <f t="shared" si="73"/>
        <v>104.55420554203914</v>
      </c>
      <c r="D586">
        <f t="shared" si="69"/>
        <v>124.44636234760566</v>
      </c>
    </row>
    <row r="587" spans="1:4" x14ac:dyDescent="0.2">
      <c r="A587">
        <f t="shared" si="70"/>
        <v>6.8093242573930693E-2</v>
      </c>
      <c r="B587" s="1">
        <f t="shared" si="73"/>
        <v>19.470868176177675</v>
      </c>
      <c r="C587" s="1">
        <f t="shared" si="73"/>
        <v>105.61499886537237</v>
      </c>
      <c r="D587">
        <f t="shared" si="69"/>
        <v>125.08586704155005</v>
      </c>
    </row>
    <row r="588" spans="1:4" x14ac:dyDescent="0.2">
      <c r="A588">
        <f t="shared" si="70"/>
        <v>6.8371600151991174E-2</v>
      </c>
      <c r="B588" s="1">
        <f t="shared" si="73"/>
        <v>19.056830790718276</v>
      </c>
      <c r="C588" s="1">
        <f t="shared" si="73"/>
        <v>106.67720045543128</v>
      </c>
      <c r="D588">
        <f t="shared" si="69"/>
        <v>125.73403124614956</v>
      </c>
    </row>
    <row r="589" spans="1:4" x14ac:dyDescent="0.2">
      <c r="A589">
        <f t="shared" si="70"/>
        <v>6.8649957730051656E-2</v>
      </c>
      <c r="B589" s="1">
        <f t="shared" si="73"/>
        <v>18.649962290053676</v>
      </c>
      <c r="C589" s="1">
        <f t="shared" si="73"/>
        <v>107.74063726869279</v>
      </c>
      <c r="D589">
        <f t="shared" si="69"/>
        <v>126.39059955874647</v>
      </c>
    </row>
    <row r="590" spans="1:4" x14ac:dyDescent="0.2">
      <c r="A590">
        <f t="shared" si="70"/>
        <v>6.8928315308112137E-2</v>
      </c>
      <c r="B590" s="1">
        <f t="shared" si="73"/>
        <v>18.250180204313402</v>
      </c>
      <c r="C590" s="1">
        <f t="shared" si="73"/>
        <v>108.80513420244515</v>
      </c>
      <c r="D590">
        <f t="shared" si="69"/>
        <v>127.05531440675855</v>
      </c>
    </row>
    <row r="591" spans="1:4" x14ac:dyDescent="0.2">
      <c r="A591">
        <f t="shared" si="70"/>
        <v>6.9206672886172618E-2</v>
      </c>
      <c r="B591" s="1">
        <f t="shared" si="73"/>
        <v>17.85740198386911</v>
      </c>
      <c r="C591" s="1">
        <f t="shared" si="73"/>
        <v>109.87051413597837</v>
      </c>
      <c r="D591">
        <f t="shared" si="69"/>
        <v>127.72791611984748</v>
      </c>
    </row>
    <row r="592" spans="1:4" x14ac:dyDescent="0.2">
      <c r="A592">
        <f t="shared" si="70"/>
        <v>6.94850304642331E-2</v>
      </c>
      <c r="B592" s="1">
        <f t="shared" si="73"/>
        <v>17.471545029684385</v>
      </c>
      <c r="C592" s="1">
        <f t="shared" si="73"/>
        <v>110.93659797307211</v>
      </c>
      <c r="D592">
        <f t="shared" si="69"/>
        <v>128.4081430027565</v>
      </c>
    </row>
    <row r="593" spans="1:4" x14ac:dyDescent="0.2">
      <c r="A593">
        <f t="shared" si="70"/>
        <v>6.9763388042293581E-2</v>
      </c>
      <c r="B593" s="1">
        <f t="shared" si="73"/>
        <v>17.092526723034069</v>
      </c>
      <c r="C593" s="1">
        <f t="shared" si="73"/>
        <v>112.00320468577186</v>
      </c>
      <c r="D593">
        <f t="shared" si="69"/>
        <v>129.09573140880593</v>
      </c>
    </row>
    <row r="594" spans="1:4" x14ac:dyDescent="0.2">
      <c r="A594">
        <f t="shared" si="70"/>
        <v>7.0041745620354062E-2</v>
      </c>
      <c r="B594" s="1">
        <f t="shared" si="73"/>
        <v>16.720264454591298</v>
      </c>
      <c r="C594" s="1">
        <f t="shared" si="73"/>
        <v>113.07015135944297</v>
      </c>
      <c r="D594">
        <f t="shared" si="69"/>
        <v>129.79041581403428</v>
      </c>
    </row>
    <row r="595" spans="1:4" x14ac:dyDescent="0.2">
      <c r="A595">
        <f t="shared" si="70"/>
        <v>7.0320103198414544E-2</v>
      </c>
      <c r="B595" s="1">
        <f t="shared" si="73"/>
        <v>16.354675652880797</v>
      </c>
      <c r="C595" s="1">
        <f t="shared" si="73"/>
        <v>114.13725323909055</v>
      </c>
      <c r="D595">
        <f t="shared" si="69"/>
        <v>130.49192889197136</v>
      </c>
    </row>
    <row r="596" spans="1:4" x14ac:dyDescent="0.2">
      <c r="A596">
        <f t="shared" si="70"/>
        <v>7.0598460776475025E-2</v>
      </c>
      <c r="B596" s="1">
        <f t="shared" si="73"/>
        <v>15.995677812097115</v>
      </c>
      <c r="C596" s="1">
        <f t="shared" si="73"/>
        <v>115.20432377693366</v>
      </c>
      <c r="D596">
        <f t="shared" si="69"/>
        <v>131.20000158903079</v>
      </c>
    </row>
    <row r="597" spans="1:4" x14ac:dyDescent="0.2">
      <c r="A597">
        <f t="shared" si="70"/>
        <v>7.0876818354535506E-2</v>
      </c>
      <c r="B597" s="1">
        <f t="shared" si="73"/>
        <v>15.643188519287662</v>
      </c>
      <c r="C597" s="1">
        <f t="shared" si="73"/>
        <v>116.27117468122</v>
      </c>
      <c r="D597">
        <f t="shared" si="69"/>
        <v>131.91436320050767</v>
      </c>
    </row>
    <row r="598" spans="1:4" x14ac:dyDescent="0.2">
      <c r="A598">
        <f t="shared" si="70"/>
        <v>7.1155175932595988E-2</v>
      </c>
      <c r="B598" s="1">
        <f t="shared" si="73"/>
        <v>15.297125480899636</v>
      </c>
      <c r="C598" s="1">
        <f t="shared" si="73"/>
        <v>117.33761596626734</v>
      </c>
      <c r="D598">
        <f t="shared" si="69"/>
        <v>132.63474144716696</v>
      </c>
    </row>
    <row r="599" spans="1:4" x14ac:dyDescent="0.2">
      <c r="A599">
        <f t="shared" si="70"/>
        <v>7.1433533510656469E-2</v>
      </c>
      <c r="B599" s="1">
        <f t="shared" si="73"/>
        <v>14.957406548691635</v>
      </c>
      <c r="C599" s="1">
        <f t="shared" si="73"/>
        <v>118.40345600371654</v>
      </c>
      <c r="D599">
        <f t="shared" ref="D599:D662" si="74">B599+C599</f>
        <v>133.36086255240818</v>
      </c>
    </row>
    <row r="600" spans="1:4" x14ac:dyDescent="0.2">
      <c r="A600">
        <f t="shared" ref="A600:A663" si="75">A599+$B$19</f>
        <v>7.171189108871695E-2</v>
      </c>
      <c r="B600" s="1">
        <f t="shared" si="73"/>
        <v>14.623949745010011</v>
      </c>
      <c r="C600" s="1">
        <f t="shared" si="73"/>
        <v>119.46850157498049</v>
      </c>
      <c r="D600">
        <f t="shared" si="74"/>
        <v>134.09245131999052</v>
      </c>
    </row>
    <row r="601" spans="1:4" x14ac:dyDescent="0.2">
      <c r="A601">
        <f t="shared" si="75"/>
        <v>7.1990248666777432E-2</v>
      </c>
      <c r="B601" s="1">
        <f t="shared" si="73"/>
        <v>14.29667328743111</v>
      </c>
      <c r="C601" s="1">
        <f t="shared" si="73"/>
        <v>120.53255792487192</v>
      </c>
      <c r="D601">
        <f t="shared" si="74"/>
        <v>134.82923121230303</v>
      </c>
    </row>
    <row r="602" spans="1:4" x14ac:dyDescent="0.2">
      <c r="A602">
        <f t="shared" si="75"/>
        <v>7.2268606244837913E-2</v>
      </c>
      <c r="B602" s="1">
        <f t="shared" ref="B602:C621" si="76">B$7*EXP(-POWER($A602-B$2,2)/2/B$4/B$4*1000000)</f>
        <v>13.975495612770557</v>
      </c>
      <c r="C602" s="1">
        <f t="shared" si="76"/>
        <v>121.59542881639277</v>
      </c>
      <c r="D602">
        <f t="shared" si="74"/>
        <v>135.57092442916331</v>
      </c>
    </row>
    <row r="603" spans="1:4" x14ac:dyDescent="0.2">
      <c r="A603">
        <f t="shared" si="75"/>
        <v>7.2546963822898394E-2</v>
      </c>
      <c r="B603" s="1">
        <f t="shared" si="76"/>
        <v>13.660335400461216</v>
      </c>
      <c r="C603" s="1">
        <f t="shared" si="76"/>
        <v>122.65691658666627</v>
      </c>
      <c r="D603">
        <f t="shared" si="74"/>
        <v>136.31725198712749</v>
      </c>
    </row>
    <row r="604" spans="1:4" x14ac:dyDescent="0.2">
      <c r="A604">
        <f t="shared" si="75"/>
        <v>7.2825321400958876E-2</v>
      </c>
      <c r="B604" s="1">
        <f t="shared" si="76"/>
        <v>13.351111595301928</v>
      </c>
      <c r="C604" s="1">
        <f t="shared" si="76"/>
        <v>123.71682220399286</v>
      </c>
      <c r="D604">
        <f t="shared" si="74"/>
        <v>137.06793379929479</v>
      </c>
    </row>
    <row r="605" spans="1:4" x14ac:dyDescent="0.2">
      <c r="A605">
        <f t="shared" si="75"/>
        <v>7.3103678979019357E-2</v>
      </c>
      <c r="B605" s="1">
        <f t="shared" si="76"/>
        <v>13.047743429579068</v>
      </c>
      <c r="C605" s="1">
        <f t="shared" si="76"/>
        <v>124.77494532600907</v>
      </c>
      <c r="D605">
        <f t="shared" si="74"/>
        <v>137.82268875558813</v>
      </c>
    </row>
    <row r="606" spans="1:4" x14ac:dyDescent="0.2">
      <c r="A606">
        <f t="shared" si="75"/>
        <v>7.3382036557079838E-2</v>
      </c>
      <c r="B606" s="1">
        <f t="shared" si="76"/>
        <v>12.750150444563795</v>
      </c>
      <c r="C606" s="1">
        <f t="shared" si="76"/>
        <v>125.83108435892879</v>
      </c>
      <c r="D606">
        <f t="shared" si="74"/>
        <v>138.58123480349258</v>
      </c>
    </row>
    <row r="607" spans="1:4" x14ac:dyDescent="0.2">
      <c r="A607">
        <f t="shared" si="75"/>
        <v>7.366039413514032E-2</v>
      </c>
      <c r="B607" s="1">
        <f t="shared" si="76"/>
        <v>12.458252511387869</v>
      </c>
      <c r="C607" s="1">
        <f t="shared" si="76"/>
        <v>126.88503651784475</v>
      </c>
      <c r="D607">
        <f t="shared" si="74"/>
        <v>139.34328902923261</v>
      </c>
    </row>
    <row r="608" spans="1:4" x14ac:dyDescent="0.2">
      <c r="A608">
        <f t="shared" si="75"/>
        <v>7.3938751713200801E-2</v>
      </c>
      <c r="B608" s="1">
        <f t="shared" si="76"/>
        <v>12.17196985130124</v>
      </c>
      <c r="C608" s="1">
        <f t="shared" si="76"/>
        <v>127.93659788806742</v>
      </c>
      <c r="D608">
        <f t="shared" si="74"/>
        <v>140.10856773936865</v>
      </c>
    </row>
    <row r="609" spans="1:4" x14ac:dyDescent="0.2">
      <c r="A609">
        <f t="shared" si="75"/>
        <v>7.4217109291261282E-2</v>
      </c>
      <c r="B609" s="1">
        <f t="shared" si="76"/>
        <v>11.891223055315047</v>
      </c>
      <c r="C609" s="1">
        <f t="shared" si="76"/>
        <v>128.98556348747775</v>
      </c>
      <c r="D609">
        <f t="shared" si="74"/>
        <v>140.87678654279279</v>
      </c>
    </row>
    <row r="610" spans="1:4" x14ac:dyDescent="0.2">
      <c r="A610">
        <f t="shared" si="75"/>
        <v>7.4495466869321764E-2</v>
      </c>
      <c r="B610" s="1">
        <f t="shared" si="76"/>
        <v>11.615933103233894</v>
      </c>
      <c r="C610" s="1">
        <f t="shared" si="76"/>
        <v>130.03172732986926</v>
      </c>
      <c r="D610">
        <f t="shared" si="74"/>
        <v>141.64766043310314</v>
      </c>
    </row>
    <row r="611" spans="1:4" x14ac:dyDescent="0.2">
      <c r="A611">
        <f t="shared" si="75"/>
        <v>7.4773824447382245E-2</v>
      </c>
      <c r="B611" s="1">
        <f t="shared" si="76"/>
        <v>11.34602138208138</v>
      </c>
      <c r="C611" s="1">
        <f t="shared" si="76"/>
        <v>131.07488248925441</v>
      </c>
      <c r="D611">
        <f t="shared" si="74"/>
        <v>142.42090387133578</v>
      </c>
    </row>
    <row r="612" spans="1:4" x14ac:dyDescent="0.2">
      <c r="A612">
        <f t="shared" si="75"/>
        <v>7.5052182025442726E-2</v>
      </c>
      <c r="B612" s="1">
        <f t="shared" si="76"/>
        <v>11.081409703923585</v>
      </c>
      <c r="C612" s="1">
        <f t="shared" si="76"/>
        <v>132.11482116510876</v>
      </c>
      <c r="D612">
        <f t="shared" si="74"/>
        <v>143.19623086903235</v>
      </c>
    </row>
    <row r="613" spans="1:4" x14ac:dyDescent="0.2">
      <c r="A613">
        <f t="shared" si="75"/>
        <v>7.5330539603503208E-2</v>
      </c>
      <c r="B613" s="1">
        <f t="shared" si="76"/>
        <v>10.822020323094934</v>
      </c>
      <c r="C613" s="1">
        <f t="shared" si="76"/>
        <v>133.15133474852669</v>
      </c>
      <c r="D613">
        <f t="shared" si="74"/>
        <v>143.97335507162163</v>
      </c>
    </row>
    <row r="614" spans="1:4" x14ac:dyDescent="0.2">
      <c r="A614">
        <f t="shared" si="75"/>
        <v>7.5608897181563689E-2</v>
      </c>
      <c r="B614" s="1">
        <f t="shared" si="76"/>
        <v>10.567775952831401</v>
      </c>
      <c r="C614" s="1">
        <f t="shared" si="76"/>
        <v>134.18421388926023</v>
      </c>
      <c r="D614">
        <f t="shared" si="74"/>
        <v>144.75198984209163</v>
      </c>
    </row>
    <row r="615" spans="1:4" x14ac:dyDescent="0.2">
      <c r="A615">
        <f t="shared" si="75"/>
        <v>7.588725475962417E-2</v>
      </c>
      <c r="B615" s="1">
        <f t="shared" si="76"/>
        <v>10.318599781316387</v>
      </c>
      <c r="C615" s="1">
        <f t="shared" si="76"/>
        <v>135.21324856361358</v>
      </c>
      <c r="D615">
        <f t="shared" si="74"/>
        <v>145.53184834492995</v>
      </c>
    </row>
    <row r="616" spans="1:4" x14ac:dyDescent="0.2">
      <c r="A616">
        <f t="shared" si="75"/>
        <v>7.6165612337684652E-2</v>
      </c>
      <c r="B616" s="1">
        <f t="shared" si="76"/>
        <v>10.074415487144478</v>
      </c>
      <c r="C616" s="1">
        <f t="shared" si="76"/>
        <v>136.23822814316327</v>
      </c>
      <c r="D616">
        <f t="shared" si="74"/>
        <v>146.31264363030775</v>
      </c>
    </row>
    <row r="617" spans="1:4" x14ac:dyDescent="0.2">
      <c r="A617">
        <f t="shared" si="75"/>
        <v>7.6443969915745133E-2</v>
      </c>
      <c r="B617" s="1">
        <f t="shared" si="76"/>
        <v>9.8351472542088416</v>
      </c>
      <c r="C617" s="1">
        <f t="shared" si="76"/>
        <v>137.25894146427464</v>
      </c>
      <c r="D617">
        <f t="shared" si="74"/>
        <v>147.09408871848348</v>
      </c>
    </row>
    <row r="618" spans="1:4" x14ac:dyDescent="0.2">
      <c r="A618">
        <f t="shared" si="75"/>
        <v>7.6722327493805614E-2</v>
      </c>
      <c r="B618" s="1">
        <f t="shared" si="76"/>
        <v>9.6007197860181144</v>
      </c>
      <c r="C618" s="1">
        <f t="shared" si="76"/>
        <v>138.27517689838393</v>
      </c>
      <c r="D618">
        <f t="shared" si="74"/>
        <v>147.87589668440205</v>
      </c>
    </row>
    <row r="619" spans="1:4" x14ac:dyDescent="0.2">
      <c r="A619">
        <f t="shared" si="75"/>
        <v>7.7000685071866096E-2</v>
      </c>
      <c r="B619" s="1">
        <f t="shared" si="76"/>
        <v>9.3710583194487356</v>
      </c>
      <c r="C619" s="1">
        <f t="shared" si="76"/>
        <v>139.2867224230144</v>
      </c>
      <c r="D619">
        <f t="shared" si="74"/>
        <v>148.65778074246313</v>
      </c>
    </row>
    <row r="620" spans="1:4" x14ac:dyDescent="0.2">
      <c r="A620">
        <f t="shared" si="75"/>
        <v>7.7279042649926577E-2</v>
      </c>
      <c r="B620" s="1">
        <f t="shared" si="76"/>
        <v>9.146088637939096</v>
      </c>
      <c r="C620" s="1">
        <f t="shared" si="76"/>
        <v>140.29336569349479</v>
      </c>
      <c r="D620">
        <f t="shared" si="74"/>
        <v>149.43945433143389</v>
      </c>
    </row>
    <row r="621" spans="1:4" x14ac:dyDescent="0.2">
      <c r="A621">
        <f t="shared" si="75"/>
        <v>7.7557400227987058E-2</v>
      </c>
      <c r="B621" s="1">
        <f t="shared" si="76"/>
        <v>8.9257370841319137</v>
      </c>
      <c r="C621" s="1">
        <f t="shared" si="76"/>
        <v>141.2948941153474</v>
      </c>
      <c r="D621">
        <f t="shared" si="74"/>
        <v>150.22063119947933</v>
      </c>
    </row>
    <row r="622" spans="1:4" x14ac:dyDescent="0.2">
      <c r="A622">
        <f t="shared" si="75"/>
        <v>7.783575780604754E-2</v>
      </c>
      <c r="B622" s="1">
        <f t="shared" ref="B622:C641" si="77">B$7*EXP(-POWER($A622-B$2,2)/2/B$4/B$4*1000000)</f>
        <v>8.7099305719714391</v>
      </c>
      <c r="C622" s="1">
        <f t="shared" si="77"/>
        <v>142.29109491731245</v>
      </c>
      <c r="D622">
        <f t="shared" si="74"/>
        <v>151.00102548928388</v>
      </c>
    </row>
    <row r="623" spans="1:4" x14ac:dyDescent="0.2">
      <c r="A623">
        <f t="shared" si="75"/>
        <v>7.8114115384108021E-2</v>
      </c>
      <c r="B623" s="1">
        <f t="shared" si="77"/>
        <v>8.4985965982622975</v>
      </c>
      <c r="C623" s="1">
        <f t="shared" si="77"/>
        <v>143.28175522497446</v>
      </c>
      <c r="D623">
        <f t="shared" si="74"/>
        <v>151.78035182323677</v>
      </c>
    </row>
    <row r="624" spans="1:4" x14ac:dyDescent="0.2">
      <c r="A624">
        <f t="shared" si="75"/>
        <v>7.8392472962168502E-2</v>
      </c>
      <c r="B624" s="1">
        <f t="shared" si="77"/>
        <v>8.2916632536969779</v>
      </c>
      <c r="C624" s="1">
        <f t="shared" si="77"/>
        <v>144.2666621349567</v>
      </c>
      <c r="D624">
        <f t="shared" si="74"/>
        <v>152.55832538865369</v>
      </c>
    </row>
    <row r="625" spans="1:4" x14ac:dyDescent="0.2">
      <c r="A625">
        <f t="shared" si="75"/>
        <v>7.8670830540228984E-2</v>
      </c>
      <c r="B625" s="1">
        <f t="shared" si="77"/>
        <v>8.089059233359027</v>
      </c>
      <c r="C625" s="1">
        <f t="shared" si="77"/>
        <v>145.24560278964788</v>
      </c>
      <c r="D625">
        <f t="shared" si="74"/>
        <v>153.3346620230069</v>
      </c>
    </row>
    <row r="626" spans="1:4" x14ac:dyDescent="0.2">
      <c r="A626">
        <f t="shared" si="75"/>
        <v>7.8949188118289465E-2</v>
      </c>
      <c r="B626" s="1">
        <f t="shared" si="77"/>
        <v>7.8907138467092066</v>
      </c>
      <c r="C626" s="1">
        <f t="shared" si="77"/>
        <v>146.21836445242602</v>
      </c>
      <c r="D626">
        <f t="shared" si="74"/>
        <v>154.10907829913523</v>
      </c>
    </row>
    <row r="627" spans="1:4" x14ac:dyDescent="0.2">
      <c r="A627">
        <f t="shared" si="75"/>
        <v>7.9227545696349946E-2</v>
      </c>
      <c r="B627" s="1">
        <f t="shared" si="77"/>
        <v>7.6965570270620915</v>
      </c>
      <c r="C627" s="1">
        <f t="shared" si="77"/>
        <v>147.18473458334239</v>
      </c>
      <c r="D627">
        <f t="shared" si="74"/>
        <v>154.88129161040447</v>
      </c>
    </row>
    <row r="628" spans="1:4" x14ac:dyDescent="0.2">
      <c r="A628">
        <f t="shared" si="75"/>
        <v>7.9505903274410428E-2</v>
      </c>
      <c r="B628" s="1">
        <f t="shared" si="77"/>
        <v>7.5065193405605708</v>
      </c>
      <c r="C628" s="1">
        <f t="shared" si="77"/>
        <v>148.14450091522957</v>
      </c>
      <c r="D628">
        <f t="shared" si="74"/>
        <v>155.65102025579014</v>
      </c>
    </row>
    <row r="629" spans="1:4" x14ac:dyDescent="0.2">
      <c r="A629">
        <f t="shared" si="75"/>
        <v>7.9784260852470909E-2</v>
      </c>
      <c r="B629" s="1">
        <f t="shared" si="77"/>
        <v>7.3205319946558518</v>
      </c>
      <c r="C629" s="1">
        <f t="shared" si="77"/>
        <v>149.09745153019551</v>
      </c>
      <c r="D629">
        <f t="shared" si="74"/>
        <v>156.41798352485137</v>
      </c>
    </row>
    <row r="630" spans="1:4" x14ac:dyDescent="0.2">
      <c r="A630">
        <f t="shared" si="75"/>
        <v>8.006261843053139E-2</v>
      </c>
      <c r="B630" s="1">
        <f t="shared" si="77"/>
        <v>7.1385268461008824</v>
      </c>
      <c r="C630" s="1">
        <f t="shared" si="77"/>
        <v>150.04337493646645</v>
      </c>
      <c r="D630">
        <f t="shared" si="74"/>
        <v>157.18190178256734</v>
      </c>
    </row>
    <row r="631" spans="1:4" x14ac:dyDescent="0.2">
      <c r="A631">
        <f t="shared" si="75"/>
        <v>8.0340976008591872E-2</v>
      </c>
      <c r="B631" s="1">
        <f t="shared" si="77"/>
        <v>6.9604364084648989</v>
      </c>
      <c r="C631" s="1">
        <f t="shared" si="77"/>
        <v>150.98206014553986</v>
      </c>
      <c r="D631">
        <f t="shared" si="74"/>
        <v>157.94249655400475</v>
      </c>
    </row>
    <row r="632" spans="1:4" x14ac:dyDescent="0.2">
      <c r="A632">
        <f t="shared" si="75"/>
        <v>8.0619333586652353E-2</v>
      </c>
      <c r="B632" s="1">
        <f t="shared" si="77"/>
        <v>6.786193859177108</v>
      </c>
      <c r="C632" s="1">
        <f t="shared" si="77"/>
        <v>151.91329674960912</v>
      </c>
      <c r="D632">
        <f t="shared" si="74"/>
        <v>158.69949060878622</v>
      </c>
    </row>
    <row r="633" spans="1:4" x14ac:dyDescent="0.2">
      <c r="A633">
        <f t="shared" si="75"/>
        <v>8.0897691164712834E-2</v>
      </c>
      <c r="B633" s="1">
        <f t="shared" si="77"/>
        <v>6.6157330461076214</v>
      </c>
      <c r="C633" s="1">
        <f t="shared" si="77"/>
        <v>152.83687499922033</v>
      </c>
      <c r="D633">
        <f t="shared" si="74"/>
        <v>159.45260804532796</v>
      </c>
    </row>
    <row r="634" spans="1:4" x14ac:dyDescent="0.2">
      <c r="A634">
        <f t="shared" si="75"/>
        <v>8.1176048742773316E-2</v>
      </c>
      <c r="B634" s="1">
        <f t="shared" si="77"/>
        <v>6.448988493693661</v>
      </c>
      <c r="C634" s="1">
        <f t="shared" si="77"/>
        <v>153.75258588112226</v>
      </c>
      <c r="D634">
        <f t="shared" si="74"/>
        <v>160.20157437481592</v>
      </c>
    </row>
    <row r="635" spans="1:4" x14ac:dyDescent="0.2">
      <c r="A635">
        <f t="shared" si="75"/>
        <v>8.1454406320833797E-2</v>
      </c>
      <c r="B635" s="1">
        <f t="shared" si="77"/>
        <v>6.285895408619286</v>
      </c>
      <c r="C635" s="1">
        <f t="shared" si="77"/>
        <v>154.66022119626919</v>
      </c>
      <c r="D635">
        <f t="shared" si="74"/>
        <v>160.94611660488849</v>
      </c>
    </row>
    <row r="636" spans="1:4" x14ac:dyDescent="0.2">
      <c r="A636">
        <f t="shared" si="75"/>
        <v>8.1732763898894278E-2</v>
      </c>
      <c r="B636" s="1">
        <f t="shared" si="77"/>
        <v>6.1263896850569113</v>
      </c>
      <c r="C636" s="1">
        <f t="shared" si="77"/>
        <v>155.5595736379365</v>
      </c>
      <c r="D636">
        <f t="shared" si="74"/>
        <v>161.68596332299342</v>
      </c>
    </row>
    <row r="637" spans="1:4" x14ac:dyDescent="0.2">
      <c r="A637">
        <f t="shared" si="75"/>
        <v>8.201112147695476E-2</v>
      </c>
      <c r="B637" s="1">
        <f t="shared" si="77"/>
        <v>5.9704079094789506</v>
      </c>
      <c r="C637" s="1">
        <f t="shared" si="77"/>
        <v>156.45043686990837</v>
      </c>
      <c r="D637">
        <f t="shared" si="74"/>
        <v>162.42084477938732</v>
      </c>
    </row>
    <row r="638" spans="1:4" x14ac:dyDescent="0.2">
      <c r="A638">
        <f t="shared" si="75"/>
        <v>8.2289479055015241E-2</v>
      </c>
      <c r="B638" s="1">
        <f t="shared" si="77"/>
        <v>5.8178873650479073</v>
      </c>
      <c r="C638" s="1">
        <f t="shared" si="77"/>
        <v>157.33260560469714</v>
      </c>
      <c r="D638">
        <f t="shared" si="74"/>
        <v>163.15049296974505</v>
      </c>
    </row>
    <row r="639" spans="1:4" x14ac:dyDescent="0.2">
      <c r="A639">
        <f t="shared" si="75"/>
        <v>8.2567836633075722E-2</v>
      </c>
      <c r="B639" s="1">
        <f t="shared" si="77"/>
        <v>5.6687660355933502</v>
      </c>
      <c r="C639" s="1">
        <f t="shared" si="77"/>
        <v>158.20587568175262</v>
      </c>
      <c r="D639">
        <f t="shared" si="74"/>
        <v>163.87464171734598</v>
      </c>
    </row>
    <row r="640" spans="1:4" x14ac:dyDescent="0.2">
      <c r="A640">
        <f t="shared" si="75"/>
        <v>8.2846194211136204E-2</v>
      </c>
      <c r="B640" s="1">
        <f t="shared" si="77"/>
        <v>5.5229826091842975</v>
      </c>
      <c r="C640" s="1">
        <f t="shared" si="77"/>
        <v>159.0700441456207</v>
      </c>
      <c r="D640">
        <f t="shared" si="74"/>
        <v>164.59302675480501</v>
      </c>
    </row>
    <row r="641" spans="1:4" x14ac:dyDescent="0.2">
      <c r="A641">
        <f t="shared" si="75"/>
        <v>8.3124551789196685E-2</v>
      </c>
      <c r="B641" s="1">
        <f t="shared" si="77"/>
        <v>5.3804764813053456</v>
      </c>
      <c r="C641" s="1">
        <f t="shared" si="77"/>
        <v>159.92490932400923</v>
      </c>
      <c r="D641">
        <f t="shared" si="74"/>
        <v>165.30538580531459</v>
      </c>
    </row>
    <row r="642" spans="1:4" x14ac:dyDescent="0.2">
      <c r="A642">
        <f t="shared" si="75"/>
        <v>8.3402909367257166E-2</v>
      </c>
      <c r="B642" s="1">
        <f t="shared" ref="B642:C661" si="78">B$7*EXP(-POWER($A642-B$2,2)/2/B$4/B$4*1000000)</f>
        <v>5.241187757645168</v>
      </c>
      <c r="C642" s="1">
        <f t="shared" si="78"/>
        <v>160.77027090571983</v>
      </c>
      <c r="D642">
        <f t="shared" si="74"/>
        <v>166.011458663365</v>
      </c>
    </row>
    <row r="643" spans="1:4" x14ac:dyDescent="0.2">
      <c r="A643">
        <f t="shared" si="75"/>
        <v>8.3681266945317648E-2</v>
      </c>
      <c r="B643" s="1">
        <f t="shared" si="78"/>
        <v>5.1050572565059023</v>
      </c>
      <c r="C643" s="1">
        <f t="shared" si="78"/>
        <v>161.60593001840343</v>
      </c>
      <c r="D643">
        <f t="shared" si="74"/>
        <v>166.71098727490934</v>
      </c>
    </row>
    <row r="644" spans="1:4" x14ac:dyDescent="0.2">
      <c r="A644">
        <f t="shared" si="75"/>
        <v>8.3959624523378129E-2</v>
      </c>
      <c r="B644" s="1">
        <f t="shared" si="78"/>
        <v>4.9720265108418387</v>
      </c>
      <c r="C644" s="1">
        <f t="shared" si="78"/>
        <v>162.43168930609795</v>
      </c>
      <c r="D644">
        <f t="shared" si="74"/>
        <v>167.40371581693978</v>
      </c>
    </row>
    <row r="645" spans="1:4" x14ac:dyDescent="0.2">
      <c r="A645">
        <f t="shared" si="75"/>
        <v>8.423798210143861E-2</v>
      </c>
      <c r="B645" s="1">
        <f t="shared" si="78"/>
        <v>4.8420377699361126</v>
      </c>
      <c r="C645" s="1">
        <f t="shared" si="78"/>
        <v>163.24735300650588</v>
      </c>
      <c r="D645">
        <f t="shared" si="74"/>
        <v>168.08939077644197</v>
      </c>
    </row>
    <row r="646" spans="1:4" x14ac:dyDescent="0.2">
      <c r="A646">
        <f t="shared" si="75"/>
        <v>8.4516339679499092E-2</v>
      </c>
      <c r="B646" s="1">
        <f t="shared" si="78"/>
        <v>4.7150340007237839</v>
      </c>
      <c r="C646" s="1">
        <f t="shared" si="78"/>
        <v>164.05272702796955</v>
      </c>
      <c r="D646">
        <f t="shared" si="74"/>
        <v>168.76776102869334</v>
      </c>
    </row>
    <row r="647" spans="1:4" x14ac:dyDescent="0.2">
      <c r="A647">
        <f t="shared" si="75"/>
        <v>8.4794697257559573E-2</v>
      </c>
      <c r="B647" s="1">
        <f t="shared" si="78"/>
        <v>4.5909588887699488</v>
      </c>
      <c r="C647" s="1">
        <f t="shared" si="78"/>
        <v>164.84761902610225</v>
      </c>
      <c r="D647">
        <f t="shared" si="74"/>
        <v>169.43857791487221</v>
      </c>
    </row>
    <row r="648" spans="1:4" x14ac:dyDescent="0.2">
      <c r="A648">
        <f t="shared" si="75"/>
        <v>8.5073054835620054E-2</v>
      </c>
      <c r="B648" s="1">
        <f t="shared" si="78"/>
        <v>4.469756838911298</v>
      </c>
      <c r="C648" s="1">
        <f t="shared" si="78"/>
        <v>165.63183848003271</v>
      </c>
      <c r="D648">
        <f t="shared" si="74"/>
        <v>170.10159531894402</v>
      </c>
    </row>
    <row r="649" spans="1:4" x14ac:dyDescent="0.2">
      <c r="A649">
        <f t="shared" si="75"/>
        <v>8.5351412413680536E-2</v>
      </c>
      <c r="B649" s="1">
        <f t="shared" si="78"/>
        <v>4.3513729755696993</v>
      </c>
      <c r="C649" s="1">
        <f t="shared" si="78"/>
        <v>166.40519676822112</v>
      </c>
      <c r="D649">
        <f t="shared" si="74"/>
        <v>170.75656974379081</v>
      </c>
    </row>
    <row r="650" spans="1:4" x14ac:dyDescent="0.2">
      <c r="A650">
        <f t="shared" si="75"/>
        <v>8.5629769991741017E-2</v>
      </c>
      <c r="B650" s="1">
        <f t="shared" si="78"/>
        <v>4.2357531427461925</v>
      </c>
      <c r="C650" s="1">
        <f t="shared" si="78"/>
        <v>167.16750724380441</v>
      </c>
      <c r="D650">
        <f t="shared" si="74"/>
        <v>171.40326038655061</v>
      </c>
    </row>
    <row r="651" spans="1:4" x14ac:dyDescent="0.2">
      <c r="A651">
        <f t="shared" si="75"/>
        <v>8.5908127569801498E-2</v>
      </c>
      <c r="B651" s="1">
        <f t="shared" si="78"/>
        <v>4.1228439037038962</v>
      </c>
      <c r="C651" s="1">
        <f t="shared" si="78"/>
        <v>167.91858530942903</v>
      </c>
      <c r="D651">
        <f t="shared" si="74"/>
        <v>172.04142921313294</v>
      </c>
    </row>
    <row r="652" spans="1:4" x14ac:dyDescent="0.2">
      <c r="A652">
        <f t="shared" si="75"/>
        <v>8.618648514786198E-2</v>
      </c>
      <c r="B652" s="1">
        <f t="shared" si="78"/>
        <v>4.0125925403482396</v>
      </c>
      <c r="C652" s="1">
        <f t="shared" si="78"/>
        <v>168.65824849152906</v>
      </c>
      <c r="D652">
        <f t="shared" si="74"/>
        <v>172.6708410318773</v>
      </c>
    </row>
    <row r="653" spans="1:4" x14ac:dyDescent="0.2">
      <c r="A653">
        <f t="shared" si="75"/>
        <v>8.6464842725922461E-2</v>
      </c>
      <c r="B653" s="1">
        <f t="shared" si="78"/>
        <v>3.9049470523127763</v>
      </c>
      <c r="C653" s="1">
        <f t="shared" si="78"/>
        <v>169.38631651400851</v>
      </c>
      <c r="D653">
        <f t="shared" si="74"/>
        <v>173.29126356632128</v>
      </c>
    </row>
    <row r="654" spans="1:4" x14ac:dyDescent="0.2">
      <c r="A654">
        <f t="shared" si="75"/>
        <v>8.6743200303982942E-2</v>
      </c>
      <c r="B654" s="1">
        <f t="shared" si="78"/>
        <v>3.799856155759048</v>
      </c>
      <c r="C654" s="1">
        <f t="shared" si="78"/>
        <v>170.10261137128543</v>
      </c>
      <c r="D654">
        <f t="shared" si="74"/>
        <v>173.90246752704448</v>
      </c>
    </row>
    <row r="655" spans="1:4" x14ac:dyDescent="0.2">
      <c r="A655">
        <f t="shared" si="75"/>
        <v>8.7021557882043424E-2</v>
      </c>
      <c r="B655" s="1">
        <f t="shared" si="78"/>
        <v>3.6972692818986941</v>
      </c>
      <c r="C655" s="1">
        <f t="shared" si="78"/>
        <v>170.80695740065752</v>
      </c>
      <c r="D655">
        <f t="shared" si="74"/>
        <v>174.50422668255621</v>
      </c>
    </row>
    <row r="656" spans="1:4" x14ac:dyDescent="0.2">
      <c r="A656">
        <f t="shared" si="75"/>
        <v>8.7299915460103905E-2</v>
      </c>
      <c r="B656" s="1">
        <f t="shared" si="78"/>
        <v>3.5971365752459761</v>
      </c>
      <c r="C656" s="1">
        <f t="shared" si="78"/>
        <v>171.49918135394725</v>
      </c>
      <c r="D656">
        <f t="shared" si="74"/>
        <v>175.09631792919322</v>
      </c>
    </row>
    <row r="657" spans="1:4" x14ac:dyDescent="0.2">
      <c r="A657">
        <f t="shared" si="75"/>
        <v>8.7578273038164386E-2</v>
      </c>
      <c r="B657" s="1">
        <f t="shared" si="78"/>
        <v>3.4994088916090051</v>
      </c>
      <c r="C657" s="1">
        <f t="shared" si="78"/>
        <v>172.17911246838625</v>
      </c>
      <c r="D657">
        <f t="shared" si="74"/>
        <v>175.67852135999524</v>
      </c>
    </row>
    <row r="658" spans="1:4" x14ac:dyDescent="0.2">
      <c r="A658">
        <f t="shared" si="75"/>
        <v>8.7856630616224868E-2</v>
      </c>
      <c r="B658" s="1">
        <f t="shared" si="78"/>
        <v>3.4040377958276307</v>
      </c>
      <c r="C658" s="1">
        <f t="shared" si="78"/>
        <v>172.84658253669829</v>
      </c>
      <c r="D658">
        <f t="shared" si="74"/>
        <v>176.25062033252593</v>
      </c>
    </row>
    <row r="659" spans="1:4" x14ac:dyDescent="0.2">
      <c r="A659">
        <f t="shared" si="75"/>
        <v>8.8134988194285349E-2</v>
      </c>
      <c r="B659" s="1">
        <f t="shared" si="78"/>
        <v>3.3109755592661272</v>
      </c>
      <c r="C659" s="1">
        <f t="shared" si="78"/>
        <v>173.50142597634058</v>
      </c>
      <c r="D659">
        <f t="shared" si="74"/>
        <v>176.81240153560671</v>
      </c>
    </row>
    <row r="660" spans="1:4" x14ac:dyDescent="0.2">
      <c r="A660">
        <f t="shared" si="75"/>
        <v>8.841334577234583E-2</v>
      </c>
      <c r="B660" s="1">
        <f t="shared" si="78"/>
        <v>3.2201751570686108</v>
      </c>
      <c r="C660" s="1">
        <f t="shared" si="78"/>
        <v>174.14347989786356</v>
      </c>
      <c r="D660">
        <f t="shared" si="74"/>
        <v>177.36365505493217</v>
      </c>
    </row>
    <row r="661" spans="1:4" x14ac:dyDescent="0.2">
      <c r="A661">
        <f t="shared" si="75"/>
        <v>8.8691703350406312E-2</v>
      </c>
      <c r="B661" s="1">
        <f t="shared" si="78"/>
        <v>3.1315902651850314</v>
      </c>
      <c r="C661" s="1">
        <f t="shared" si="78"/>
        <v>174.77258417234992</v>
      </c>
      <c r="D661">
        <f t="shared" si="74"/>
        <v>177.90417443753495</v>
      </c>
    </row>
    <row r="662" spans="1:4" x14ac:dyDescent="0.2">
      <c r="A662">
        <f t="shared" si="75"/>
        <v>8.8970060928466793E-2</v>
      </c>
      <c r="B662" s="1">
        <f t="shared" ref="B662:C681" si="79">B$7*EXP(-POWER($A662-B$2,2)/2/B$4/B$4*1000000)</f>
        <v>3.045175257175635</v>
      </c>
      <c r="C662" s="1">
        <f t="shared" si="79"/>
        <v>175.38858149789368</v>
      </c>
      <c r="D662">
        <f t="shared" si="74"/>
        <v>178.43375675506931</v>
      </c>
    </row>
    <row r="663" spans="1:4" x14ac:dyDescent="0.2">
      <c r="A663">
        <f t="shared" si="75"/>
        <v>8.9248418506527274E-2</v>
      </c>
      <c r="B663" s="1">
        <f t="shared" si="79"/>
        <v>2.9608852008015707</v>
      </c>
      <c r="C663" s="1">
        <f t="shared" si="79"/>
        <v>175.99131746508056</v>
      </c>
      <c r="D663">
        <f t="shared" ref="D663:D726" si="80">B663+C663</f>
        <v>178.95220266588214</v>
      </c>
    </row>
    <row r="664" spans="1:4" x14ac:dyDescent="0.2">
      <c r="A664">
        <f t="shared" ref="A664:A727" si="81">A663+$B$19</f>
        <v>8.9526776084587756E-2</v>
      </c>
      <c r="B664" s="1">
        <f t="shared" si="79"/>
        <v>2.8786758544093081</v>
      </c>
      <c r="C664" s="1">
        <f t="shared" si="79"/>
        <v>176.58064062143197</v>
      </c>
      <c r="D664">
        <f t="shared" si="80"/>
        <v>179.45931647584126</v>
      </c>
    </row>
    <row r="665" spans="1:4" x14ac:dyDescent="0.2">
      <c r="A665">
        <f t="shared" si="81"/>
        <v>8.9805133662648237E-2</v>
      </c>
      <c r="B665" s="1">
        <f t="shared" si="79"/>
        <v>2.7985036631164126</v>
      </c>
      <c r="C665" s="1">
        <f t="shared" si="79"/>
        <v>177.1564025347746</v>
      </c>
      <c r="D665">
        <f t="shared" si="80"/>
        <v>179.95490619789101</v>
      </c>
    </row>
    <row r="666" spans="1:4" x14ac:dyDescent="0.2">
      <c r="A666">
        <f t="shared" si="81"/>
        <v>9.0083491240708718E-2</v>
      </c>
      <c r="B666" s="1">
        <f t="shared" si="79"/>
        <v>2.7203257548062516</v>
      </c>
      <c r="C666" s="1">
        <f t="shared" si="79"/>
        <v>177.71845785549863</v>
      </c>
      <c r="D666">
        <f t="shared" si="80"/>
        <v>180.43878361030488</v>
      </c>
    </row>
    <row r="667" spans="1:4" x14ac:dyDescent="0.2">
      <c r="A667">
        <f t="shared" si="81"/>
        <v>9.03618488187692E-2</v>
      </c>
      <c r="B667" s="1">
        <f t="shared" si="79"/>
        <v>2.6440999359388329</v>
      </c>
      <c r="C667" s="1">
        <f t="shared" si="79"/>
        <v>178.26666437766826</v>
      </c>
      <c r="D667">
        <f t="shared" si="80"/>
        <v>180.9107643136071</v>
      </c>
    </row>
    <row r="668" spans="1:4" x14ac:dyDescent="0.2">
      <c r="A668">
        <f t="shared" si="81"/>
        <v>9.0640206396829681E-2</v>
      </c>
      <c r="B668" s="1">
        <f t="shared" si="79"/>
        <v>2.5697846871852579</v>
      </c>
      <c r="C668" s="1">
        <f t="shared" si="79"/>
        <v>178.80088309894822</v>
      </c>
      <c r="D668">
        <f t="shared" si="80"/>
        <v>181.37066778613348</v>
      </c>
    </row>
    <row r="669" spans="1:4" x14ac:dyDescent="0.2">
      <c r="A669">
        <f t="shared" si="81"/>
        <v>9.0918563974890163E-2</v>
      </c>
      <c r="B669" s="1">
        <f t="shared" si="79"/>
        <v>2.4973391588928555</v>
      </c>
      <c r="C669" s="1">
        <f t="shared" si="79"/>
        <v>179.32097827931125</v>
      </c>
      <c r="D669">
        <f t="shared" si="80"/>
        <v>181.8183174382041</v>
      </c>
    </row>
    <row r="670" spans="1:4" x14ac:dyDescent="0.2">
      <c r="A670">
        <f t="shared" si="81"/>
        <v>9.1196921552950644E-2</v>
      </c>
      <c r="B670" s="1">
        <f t="shared" si="79"/>
        <v>2.4267231663881503</v>
      </c>
      <c r="C670" s="1">
        <f t="shared" si="79"/>
        <v>179.82681749849183</v>
      </c>
      <c r="D670">
        <f t="shared" si="80"/>
        <v>182.25354066487998</v>
      </c>
    </row>
    <row r="671" spans="1:4" x14ac:dyDescent="0.2">
      <c r="A671">
        <f t="shared" si="81"/>
        <v>9.1475279131011125E-2</v>
      </c>
      <c r="B671" s="1">
        <f t="shared" si="79"/>
        <v>2.3578971851246315</v>
      </c>
      <c r="C671" s="1">
        <f t="shared" si="79"/>
        <v>180.31827171215184</v>
      </c>
      <c r="D671">
        <f t="shared" si="80"/>
        <v>182.67616889727648</v>
      </c>
    </row>
    <row r="672" spans="1:4" x14ac:dyDescent="0.2">
      <c r="A672">
        <f t="shared" si="81"/>
        <v>9.1753636709071607E-2</v>
      </c>
      <c r="B672" s="1">
        <f t="shared" si="79"/>
        <v>2.2908223456822503</v>
      </c>
      <c r="C672" s="1">
        <f t="shared" si="79"/>
        <v>180.79521530672523</v>
      </c>
      <c r="D672">
        <f t="shared" si="80"/>
        <v>183.08603765240747</v>
      </c>
    </row>
    <row r="673" spans="1:4" x14ac:dyDescent="0.2">
      <c r="A673">
        <f t="shared" si="81"/>
        <v>9.2031994287132088E-2</v>
      </c>
      <c r="B673" s="1">
        <f t="shared" si="79"/>
        <v>2.2254604286253703</v>
      </c>
      <c r="C673" s="1">
        <f t="shared" si="79"/>
        <v>181.25752615290872</v>
      </c>
      <c r="D673">
        <f t="shared" si="80"/>
        <v>183.48298658153411</v>
      </c>
    </row>
    <row r="674" spans="1:4" x14ac:dyDescent="0.2">
      <c r="A674">
        <f t="shared" si="81"/>
        <v>9.2310351865192569E-2</v>
      </c>
      <c r="B674" s="1">
        <f t="shared" si="79"/>
        <v>2.1617738592259257</v>
      </c>
      <c r="C674" s="1">
        <f t="shared" si="79"/>
        <v>181.70508565776709</v>
      </c>
      <c r="D674">
        <f t="shared" si="80"/>
        <v>183.866859516993</v>
      </c>
    </row>
    <row r="675" spans="1:4" x14ac:dyDescent="0.2">
      <c r="A675">
        <f t="shared" si="81"/>
        <v>9.2588709443253051E-2</v>
      </c>
      <c r="B675" s="1">
        <f t="shared" si="79"/>
        <v>2.0997257020582865</v>
      </c>
      <c r="C675" s="1">
        <f t="shared" si="79"/>
        <v>182.13777881542114</v>
      </c>
      <c r="D675">
        <f t="shared" si="80"/>
        <v>184.23750451747944</v>
      </c>
    </row>
    <row r="676" spans="1:4" x14ac:dyDescent="0.2">
      <c r="A676">
        <f t="shared" si="81"/>
        <v>9.2867067021313532E-2</v>
      </c>
      <c r="B676" s="1">
        <f t="shared" si="79"/>
        <v>2.0392796554723662</v>
      </c>
      <c r="C676" s="1">
        <f t="shared" si="79"/>
        <v>182.55549425628914</v>
      </c>
      <c r="D676">
        <f t="shared" si="80"/>
        <v>184.59477391176151</v>
      </c>
    </row>
    <row r="677" spans="1:4" x14ac:dyDescent="0.2">
      <c r="A677">
        <f t="shared" si="81"/>
        <v>9.3145424599374013E-2</v>
      </c>
      <c r="B677" s="1">
        <f t="shared" si="79"/>
        <v>1.9804000459512352</v>
      </c>
      <c r="C677" s="1">
        <f t="shared" si="79"/>
        <v>182.95812429485127</v>
      </c>
      <c r="D677">
        <f t="shared" si="80"/>
        <v>184.9385243408025</v>
      </c>
    </row>
    <row r="678" spans="1:4" x14ac:dyDescent="0.2">
      <c r="A678">
        <f t="shared" si="81"/>
        <v>9.3423782177434495E-2</v>
      </c>
      <c r="B678" s="1">
        <f t="shared" si="79"/>
        <v>1.9230518223595807</v>
      </c>
      <c r="C678" s="1">
        <f t="shared" si="79"/>
        <v>183.34556497590884</v>
      </c>
      <c r="D678">
        <f t="shared" si="80"/>
        <v>185.26861679826843</v>
      </c>
    </row>
    <row r="679" spans="1:4" x14ac:dyDescent="0.2">
      <c r="A679">
        <f t="shared" si="81"/>
        <v>9.3702139755494976E-2</v>
      </c>
      <c r="B679" s="1">
        <f t="shared" si="79"/>
        <v>1.8672005500890463</v>
      </c>
      <c r="C679" s="1">
        <f t="shared" si="79"/>
        <v>183.71771611931038</v>
      </c>
      <c r="D679">
        <f t="shared" si="80"/>
        <v>185.58491666939943</v>
      </c>
    </row>
    <row r="680" spans="1:4" x14ac:dyDescent="0.2">
      <c r="A680">
        <f t="shared" si="81"/>
        <v>9.3980497333555457E-2</v>
      </c>
      <c r="B680" s="1">
        <f t="shared" si="79"/>
        <v>1.8128124051065071</v>
      </c>
      <c r="C680" s="1">
        <f t="shared" si="79"/>
        <v>184.07448136311783</v>
      </c>
      <c r="D680">
        <f t="shared" si="80"/>
        <v>185.88729376822434</v>
      </c>
    </row>
    <row r="681" spans="1:4" x14ac:dyDescent="0.2">
      <c r="A681">
        <f t="shared" si="81"/>
        <v>9.4258854911615939E-2</v>
      </c>
      <c r="B681" s="1">
        <f t="shared" si="79"/>
        <v>1.7598541679112076</v>
      </c>
      <c r="C681" s="1">
        <f t="shared" si="79"/>
        <v>184.41576820518625</v>
      </c>
      <c r="D681">
        <f t="shared" si="80"/>
        <v>186.17562237309747</v>
      </c>
    </row>
    <row r="682" spans="1:4" x14ac:dyDescent="0.2">
      <c r="A682">
        <f t="shared" si="81"/>
        <v>9.453721248967642E-2</v>
      </c>
      <c r="B682" s="1">
        <f t="shared" ref="B682:C701" si="82">B$7*EXP(-POWER($A682-B$2,2)/2/B$4/B$4*1000000)</f>
        <v>1.7082932174064387</v>
      </c>
      <c r="C682" s="1">
        <f t="shared" si="82"/>
        <v>184.74148804313296</v>
      </c>
      <c r="D682">
        <f t="shared" si="80"/>
        <v>186.4497812605394</v>
      </c>
    </row>
    <row r="683" spans="1:4" x14ac:dyDescent="0.2">
      <c r="A683">
        <f t="shared" si="81"/>
        <v>9.4815570067736901E-2</v>
      </c>
      <c r="B683" s="1">
        <f t="shared" si="82"/>
        <v>1.6580975246915644</v>
      </c>
      <c r="C683" s="1">
        <f t="shared" si="82"/>
        <v>185.05155621267048</v>
      </c>
      <c r="D683">
        <f t="shared" si="80"/>
        <v>186.70965373736203</v>
      </c>
    </row>
    <row r="684" spans="1:4" x14ac:dyDescent="0.2">
      <c r="A684">
        <f t="shared" si="81"/>
        <v>9.5093927645797383E-2</v>
      </c>
      <c r="B684" s="1">
        <f t="shared" si="82"/>
        <v>1.6092356467797924</v>
      </c>
      <c r="C684" s="1">
        <f t="shared" si="82"/>
        <v>185.34589202428174</v>
      </c>
      <c r="D684">
        <f t="shared" si="80"/>
        <v>186.95512767106152</v>
      </c>
    </row>
    <row r="685" spans="1:4" x14ac:dyDescent="0.2">
      <c r="A685">
        <f t="shared" si="81"/>
        <v>9.5372285223857864E-2</v>
      </c>
      <c r="B685" s="1">
        <f t="shared" si="82"/>
        <v>1.5616767202472579</v>
      </c>
      <c r="C685" s="1">
        <f t="shared" si="82"/>
        <v>185.6244187982137</v>
      </c>
      <c r="D685">
        <f t="shared" si="80"/>
        <v>187.18609551846095</v>
      </c>
    </row>
    <row r="686" spans="1:4" x14ac:dyDescent="0.2">
      <c r="A686">
        <f t="shared" si="81"/>
        <v>9.5650642801918345E-2</v>
      </c>
      <c r="B686" s="1">
        <f t="shared" si="82"/>
        <v>1.5153904548186077</v>
      </c>
      <c r="C686" s="1">
        <f t="shared" si="82"/>
        <v>185.88706389776945</v>
      </c>
      <c r="D686">
        <f t="shared" si="80"/>
        <v>187.40245435258805</v>
      </c>
    </row>
    <row r="687" spans="1:4" x14ac:dyDescent="0.2">
      <c r="A687">
        <f t="shared" si="81"/>
        <v>9.5929000379978827E-2</v>
      </c>
      <c r="B687" s="1">
        <f t="shared" si="82"/>
        <v>1.4703471268943809</v>
      </c>
      <c r="C687" s="1">
        <f t="shared" si="82"/>
        <v>186.13375876087756</v>
      </c>
      <c r="D687">
        <f t="shared" si="80"/>
        <v>187.60410588777194</v>
      </c>
    </row>
    <row r="688" spans="1:4" x14ac:dyDescent="0.2">
      <c r="A688">
        <f t="shared" si="81"/>
        <v>9.6207357958039308E-2</v>
      </c>
      <c r="B688" s="1">
        <f t="shared" si="82"/>
        <v>1.4265175730251953</v>
      </c>
      <c r="C688" s="1">
        <f t="shared" si="82"/>
        <v>186.36443892992025</v>
      </c>
      <c r="D688">
        <f t="shared" si="80"/>
        <v>187.79095650294545</v>
      </c>
    </row>
    <row r="689" spans="1:4" x14ac:dyDescent="0.2">
      <c r="A689">
        <f t="shared" si="81"/>
        <v>9.6485715536099789E-2</v>
      </c>
      <c r="B689" s="1">
        <f t="shared" si="82"/>
        <v>1.383873183337726</v>
      </c>
      <c r="C689" s="1">
        <f t="shared" si="82"/>
        <v>186.57904407980175</v>
      </c>
      <c r="D689">
        <f t="shared" si="80"/>
        <v>187.96291726313947</v>
      </c>
    </row>
    <row r="690" spans="1:4" x14ac:dyDescent="0.2">
      <c r="A690">
        <f t="shared" si="81"/>
        <v>9.6764073114160271E-2</v>
      </c>
      <c r="B690" s="1">
        <f t="shared" si="82"/>
        <v>1.3423858949173126</v>
      </c>
      <c r="C690" s="1">
        <f t="shared" si="82"/>
        <v>186.77751804423966</v>
      </c>
      <c r="D690">
        <f t="shared" si="80"/>
        <v>188.11990393915696</v>
      </c>
    </row>
    <row r="691" spans="1:4" x14ac:dyDescent="0.2">
      <c r="A691">
        <f t="shared" si="81"/>
        <v>9.7042430692220752E-2</v>
      </c>
      <c r="B691" s="1">
        <f t="shared" si="82"/>
        <v>1.3020281851519144</v>
      </c>
      <c r="C691" s="1">
        <f t="shared" si="82"/>
        <v>186.95980884026383</v>
      </c>
      <c r="D691">
        <f t="shared" si="80"/>
        <v>188.26183702541576</v>
      </c>
    </row>
    <row r="692" spans="1:4" x14ac:dyDescent="0.2">
      <c r="A692">
        <f t="shared" si="81"/>
        <v>9.7320788270281233E-2</v>
      </c>
      <c r="B692" s="1">
        <f t="shared" si="82"/>
        <v>1.2627730650420035</v>
      </c>
      <c r="C692" s="1">
        <f t="shared" si="82"/>
        <v>187.12586869090714</v>
      </c>
      <c r="D692">
        <f t="shared" si="80"/>
        <v>188.38864175594915</v>
      </c>
    </row>
    <row r="693" spans="1:4" x14ac:dyDescent="0.2">
      <c r="A693">
        <f t="shared" si="81"/>
        <v>9.7599145848341715E-2</v>
      </c>
      <c r="B693" s="1">
        <f t="shared" si="82"/>
        <v>1.2245940724809228</v>
      </c>
      <c r="C693" s="1">
        <f t="shared" si="82"/>
        <v>187.27565404607469</v>
      </c>
      <c r="D693">
        <f t="shared" si="80"/>
        <v>188.50024811855562</v>
      </c>
    </row>
    <row r="694" spans="1:4" x14ac:dyDescent="0.2">
      <c r="A694">
        <f t="shared" si="81"/>
        <v>9.7877503426402196E-2</v>
      </c>
      <c r="B694" s="1">
        <f t="shared" si="82"/>
        <v>1.1874652655100359</v>
      </c>
      <c r="C694" s="1">
        <f t="shared" si="82"/>
        <v>187.40912560157875</v>
      </c>
      <c r="D694">
        <f t="shared" si="80"/>
        <v>188.59659086708879</v>
      </c>
    </row>
    <row r="695" spans="1:4" x14ac:dyDescent="0.2">
      <c r="A695">
        <f t="shared" si="81"/>
        <v>9.8155861004462677E-2</v>
      </c>
      <c r="B695" s="1">
        <f t="shared" si="82"/>
        <v>1.1513612155529365</v>
      </c>
      <c r="C695" s="1">
        <f t="shared" si="82"/>
        <v>187.52624831632735</v>
      </c>
      <c r="D695">
        <f t="shared" si="80"/>
        <v>188.67760953188028</v>
      </c>
    </row>
    <row r="696" spans="1:4" x14ac:dyDescent="0.2">
      <c r="A696">
        <f t="shared" si="81"/>
        <v>9.8434218582523159E-2</v>
      </c>
      <c r="B696" s="1">
        <f t="shared" si="82"/>
        <v>1.1162570006328731</v>
      </c>
      <c r="C696" s="1">
        <f t="shared" si="82"/>
        <v>187.62699142765638</v>
      </c>
      <c r="D696">
        <f t="shared" si="80"/>
        <v>188.74324842828926</v>
      </c>
    </row>
    <row r="697" spans="1:4" x14ac:dyDescent="0.2">
      <c r="A697">
        <f t="shared" si="81"/>
        <v>9.871257616058364E-2</v>
      </c>
      <c r="B697" s="1">
        <f t="shared" si="82"/>
        <v>1.0821281985773978</v>
      </c>
      <c r="C697" s="1">
        <f t="shared" si="82"/>
        <v>187.71132846479574</v>
      </c>
      <c r="D697">
        <f t="shared" si="80"/>
        <v>188.79345666337315</v>
      </c>
    </row>
    <row r="698" spans="1:4" x14ac:dyDescent="0.2">
      <c r="A698">
        <f t="shared" si="81"/>
        <v>9.8990933738644121E-2</v>
      </c>
      <c r="B698" s="1">
        <f t="shared" si="82"/>
        <v>1.0489508802141227</v>
      </c>
      <c r="C698" s="1">
        <f t="shared" si="82"/>
        <v>187.7792372604612</v>
      </c>
      <c r="D698">
        <f t="shared" si="80"/>
        <v>188.82818814067534</v>
      </c>
    </row>
    <row r="699" spans="1:4" x14ac:dyDescent="0.2">
      <c r="A699">
        <f t="shared" si="81"/>
        <v>9.9269291316704603E-2</v>
      </c>
      <c r="B699" s="1">
        <f t="shared" si="82"/>
        <v>1.016701602561451</v>
      </c>
      <c r="C699" s="1">
        <f t="shared" si="82"/>
        <v>187.83069996056506</v>
      </c>
      <c r="D699">
        <f t="shared" si="80"/>
        <v>188.84740156312651</v>
      </c>
    </row>
    <row r="700" spans="1:4" x14ac:dyDescent="0.2">
      <c r="A700">
        <f t="shared" si="81"/>
        <v>9.9547648894765084E-2</v>
      </c>
      <c r="B700" s="1">
        <f t="shared" si="82"/>
        <v>0.98535740201786537</v>
      </c>
      <c r="C700" s="1">
        <f t="shared" si="82"/>
        <v>187.86570303203908</v>
      </c>
      <c r="D700">
        <f t="shared" si="80"/>
        <v>188.85106043405693</v>
      </c>
    </row>
    <row r="701" spans="1:4" x14ac:dyDescent="0.2">
      <c r="A701">
        <f t="shared" si="81"/>
        <v>9.9826006472825565E-2</v>
      </c>
      <c r="B701" s="1">
        <f t="shared" si="82"/>
        <v>0.95489578755343474</v>
      </c>
      <c r="C701" s="1">
        <f t="shared" si="82"/>
        <v>187.88423726876587</v>
      </c>
      <c r="D701">
        <f t="shared" si="80"/>
        <v>188.8391330563193</v>
      </c>
    </row>
    <row r="702" spans="1:4" x14ac:dyDescent="0.2">
      <c r="A702">
        <f t="shared" si="81"/>
        <v>0.10010436405088605</v>
      </c>
      <c r="B702" s="1">
        <f t="shared" ref="B702:C721" si="83">B$7*EXP(-POWER($A702-B$2,2)/2/B$4/B$4*1000000)</f>
        <v>0.92529473390694728</v>
      </c>
      <c r="C702" s="1">
        <f t="shared" si="83"/>
        <v>187.8862977956141</v>
      </c>
      <c r="D702">
        <f t="shared" si="80"/>
        <v>188.81159252952105</v>
      </c>
    </row>
    <row r="703" spans="1:4" x14ac:dyDescent="0.2">
      <c r="A703">
        <f t="shared" si="81"/>
        <v>0.10038272162894653</v>
      </c>
      <c r="B703" s="1">
        <f t="shared" si="83"/>
        <v>0.89653267479203014</v>
      </c>
      <c r="C703" s="1">
        <f t="shared" si="83"/>
        <v>187.87188407057567</v>
      </c>
      <c r="D703">
        <f t="shared" si="80"/>
        <v>188.76841674536772</v>
      </c>
    </row>
    <row r="704" spans="1:4" x14ac:dyDescent="0.2">
      <c r="A704">
        <f t="shared" si="81"/>
        <v>0.10066107920700701</v>
      </c>
      <c r="B704" s="1">
        <f t="shared" si="83"/>
        <v>0.86858849611550226</v>
      </c>
      <c r="C704" s="1">
        <f t="shared" si="83"/>
        <v>187.84099988500338</v>
      </c>
      <c r="D704">
        <f t="shared" si="80"/>
        <v>188.70958838111889</v>
      </c>
    </row>
    <row r="705" spans="1:4" x14ac:dyDescent="0.2">
      <c r="A705">
        <f t="shared" si="81"/>
        <v>0.10093943678506749</v>
      </c>
      <c r="B705" s="1">
        <f t="shared" si="83"/>
        <v>0.8414415292110905</v>
      </c>
      <c r="C705" s="1">
        <f t="shared" si="83"/>
        <v>187.79365336194883</v>
      </c>
      <c r="D705">
        <f t="shared" si="80"/>
        <v>188.63509489115992</v>
      </c>
    </row>
    <row r="706" spans="1:4" x14ac:dyDescent="0.2">
      <c r="A706">
        <f t="shared" si="81"/>
        <v>0.10121779436312797</v>
      </c>
      <c r="B706" s="1">
        <f t="shared" si="83"/>
        <v>0.81507154409153182</v>
      </c>
      <c r="C706" s="1">
        <f t="shared" si="83"/>
        <v>187.72985695260158</v>
      </c>
      <c r="D706">
        <f t="shared" si="80"/>
        <v>188.5449284966931</v>
      </c>
    </row>
    <row r="707" spans="1:4" x14ac:dyDescent="0.2">
      <c r="A707">
        <f t="shared" si="81"/>
        <v>0.10149615194118845</v>
      </c>
      <c r="B707" s="1">
        <f t="shared" si="83"/>
        <v>0.78945874272198546</v>
      </c>
      <c r="C707" s="1">
        <f t="shared" si="83"/>
        <v>187.64962743083223</v>
      </c>
      <c r="D707">
        <f t="shared" si="80"/>
        <v>188.43908617355422</v>
      </c>
    </row>
    <row r="708" spans="1:4" x14ac:dyDescent="0.2">
      <c r="A708">
        <f t="shared" si="81"/>
        <v>0.10177450951924893</v>
      </c>
      <c r="B708" s="1">
        <f t="shared" si="83"/>
        <v>0.76458375231757636</v>
      </c>
      <c r="C708" s="1">
        <f t="shared" si="83"/>
        <v>187.55298588584182</v>
      </c>
      <c r="D708">
        <f t="shared" si="80"/>
        <v>188.3175696381594</v>
      </c>
    </row>
    <row r="709" spans="1:4" x14ac:dyDescent="0.2">
      <c r="A709">
        <f t="shared" si="81"/>
        <v>0.10205286709730942</v>
      </c>
      <c r="B709" s="1">
        <f t="shared" si="83"/>
        <v>0.74042761866777196</v>
      </c>
      <c r="C709" s="1">
        <f t="shared" si="83"/>
        <v>187.43995771292302</v>
      </c>
      <c r="D709">
        <f t="shared" si="80"/>
        <v>188.1803853315908</v>
      </c>
    </row>
    <row r="710" spans="1:4" x14ac:dyDescent="0.2">
      <c r="A710">
        <f t="shared" si="81"/>
        <v>0.1023312246753699</v>
      </c>
      <c r="B710" s="1">
        <f t="shared" si="83"/>
        <v>0.71697179949022494</v>
      </c>
      <c r="C710" s="1">
        <f t="shared" si="83"/>
        <v>187.31057260233825</v>
      </c>
      <c r="D710">
        <f t="shared" si="80"/>
        <v>188.02754440182849</v>
      </c>
    </row>
    <row r="711" spans="1:4" x14ac:dyDescent="0.2">
      <c r="A711">
        <f t="shared" si="81"/>
        <v>0.10260958225343038</v>
      </c>
      <c r="B711" s="1">
        <f t="shared" si="83"/>
        <v>0.69419815781656335</v>
      </c>
      <c r="C711" s="1">
        <f t="shared" si="83"/>
        <v>187.16486452632159</v>
      </c>
      <c r="D711">
        <f t="shared" si="80"/>
        <v>187.85906268413817</v>
      </c>
    </row>
    <row r="712" spans="1:4" x14ac:dyDescent="0.2">
      <c r="A712">
        <f t="shared" si="81"/>
        <v>0.10288793983149086</v>
      </c>
      <c r="B712" s="1">
        <f t="shared" si="83"/>
        <v>0.67208895541258762</v>
      </c>
      <c r="C712" s="1">
        <f t="shared" si="83"/>
        <v>187.00287172421275</v>
      </c>
      <c r="D712">
        <f t="shared" si="80"/>
        <v>187.67496067962534</v>
      </c>
    </row>
    <row r="713" spans="1:4" x14ac:dyDescent="0.2">
      <c r="A713">
        <f t="shared" si="81"/>
        <v>0.10316629740955134</v>
      </c>
      <c r="B713" s="1">
        <f t="shared" si="83"/>
        <v>0.65062684623514444</v>
      </c>
      <c r="C713" s="1">
        <f t="shared" si="83"/>
        <v>186.82463668573155</v>
      </c>
      <c r="D713">
        <f t="shared" si="80"/>
        <v>187.4752635319667</v>
      </c>
    </row>
    <row r="714" spans="1:4" x14ac:dyDescent="0.2">
      <c r="A714">
        <f t="shared" si="81"/>
        <v>0.10344465498761182</v>
      </c>
      <c r="B714" s="1">
        <f t="shared" si="83"/>
        <v>0.62979486992792666</v>
      </c>
      <c r="C714" s="1">
        <f t="shared" si="83"/>
        <v>186.63020613240425</v>
      </c>
      <c r="D714">
        <f t="shared" si="80"/>
        <v>187.26000100233219</v>
      </c>
    </row>
    <row r="715" spans="1:4" x14ac:dyDescent="0.2">
      <c r="A715">
        <f t="shared" si="81"/>
        <v>0.1037230125656723</v>
      </c>
      <c r="B715" s="1">
        <f t="shared" si="83"/>
        <v>0.60957644535833</v>
      </c>
      <c r="C715" s="1">
        <f t="shared" si="83"/>
        <v>186.41963099715173</v>
      </c>
      <c r="D715">
        <f t="shared" si="80"/>
        <v>187.02920744251006</v>
      </c>
    </row>
    <row r="716" spans="1:4" x14ac:dyDescent="0.2">
      <c r="A716">
        <f t="shared" si="81"/>
        <v>0.10400137014373279</v>
      </c>
      <c r="B716" s="1">
        <f t="shared" si="83"/>
        <v>0.5899553641973786</v>
      </c>
      <c r="C716" s="1">
        <f t="shared" si="83"/>
        <v>186.19296640205309</v>
      </c>
      <c r="D716">
        <f t="shared" si="80"/>
        <v>186.78292176625047</v>
      </c>
    </row>
    <row r="717" spans="1:4" x14ac:dyDescent="0.2">
      <c r="A717">
        <f t="shared" si="81"/>
        <v>0.10427972772179327</v>
      </c>
      <c r="B717" s="1">
        <f t="shared" si="83"/>
        <v>0.5709157845446805</v>
      </c>
      <c r="C717" s="1">
        <f t="shared" si="83"/>
        <v>185.95027163429802</v>
      </c>
      <c r="D717">
        <f t="shared" si="80"/>
        <v>186.52118741884269</v>
      </c>
    </row>
    <row r="718" spans="1:4" x14ac:dyDescent="0.2">
      <c r="A718">
        <f t="shared" si="81"/>
        <v>0.10455808529985375</v>
      </c>
      <c r="B718" s="1">
        <f t="shared" si="83"/>
        <v>0.55244222460026926</v>
      </c>
      <c r="C718" s="1">
        <f t="shared" si="83"/>
        <v>185.69161012034195</v>
      </c>
      <c r="D718">
        <f t="shared" si="80"/>
        <v>186.24405234494222</v>
      </c>
    </row>
    <row r="719" spans="1:4" x14ac:dyDescent="0.2">
      <c r="A719">
        <f t="shared" si="81"/>
        <v>0.10483644287791423</v>
      </c>
      <c r="B719" s="1">
        <f t="shared" si="83"/>
        <v>0.53451955638507898</v>
      </c>
      <c r="C719" s="1">
        <f t="shared" si="83"/>
        <v>185.41704939828082</v>
      </c>
      <c r="D719">
        <f t="shared" si="80"/>
        <v>185.9515689546659</v>
      </c>
    </row>
    <row r="720" spans="1:4" x14ac:dyDescent="0.2">
      <c r="A720">
        <f t="shared" si="81"/>
        <v>0.10511480045597471</v>
      </c>
      <c r="B720" s="1">
        <f t="shared" si="83"/>
        <v>0.51713299951175573</v>
      </c>
      <c r="C720" s="1">
        <f t="shared" si="83"/>
        <v>185.12666108846153</v>
      </c>
      <c r="D720">
        <f t="shared" si="80"/>
        <v>185.64379408797328</v>
      </c>
    </row>
    <row r="721" spans="1:4" x14ac:dyDescent="0.2">
      <c r="A721">
        <f t="shared" si="81"/>
        <v>0.10539315803403519</v>
      </c>
      <c r="B721" s="1">
        <f t="shared" si="83"/>
        <v>0.5002681150073861</v>
      </c>
      <c r="C721" s="1">
        <f t="shared" si="83"/>
        <v>184.82052086234623</v>
      </c>
      <c r="D721">
        <f t="shared" si="80"/>
        <v>185.3207889773536</v>
      </c>
    </row>
    <row r="722" spans="1:4" x14ac:dyDescent="0.2">
      <c r="A722">
        <f t="shared" si="81"/>
        <v>0.10567151561209567</v>
      </c>
      <c r="B722" s="1">
        <f t="shared" ref="B722:C741" si="84">B$7*EXP(-POWER($A722-B$2,2)/2/B$4/B$4*1000000)</f>
        <v>0.48391079918966162</v>
      </c>
      <c r="C722" s="1">
        <f t="shared" si="84"/>
        <v>184.49870840964942</v>
      </c>
      <c r="D722">
        <f t="shared" si="80"/>
        <v>184.98261920883908</v>
      </c>
    </row>
    <row r="723" spans="1:4" x14ac:dyDescent="0.2">
      <c r="A723">
        <f t="shared" si="81"/>
        <v>0.10594987319015615</v>
      </c>
      <c r="B723" s="1">
        <f t="shared" si="84"/>
        <v>0.46804727759789944</v>
      </c>
      <c r="C723" s="1">
        <f t="shared" si="84"/>
        <v>184.16130740376786</v>
      </c>
      <c r="D723">
        <f t="shared" si="80"/>
        <v>184.62935468136575</v>
      </c>
    </row>
    <row r="724" spans="1:4" x14ac:dyDescent="0.2">
      <c r="A724">
        <f t="shared" si="81"/>
        <v>0.10622823076821664</v>
      </c>
      <c r="B724" s="1">
        <f t="shared" si="84"/>
        <v>0.45266409898028942</v>
      </c>
      <c r="C724" s="1">
        <f t="shared" si="84"/>
        <v>183.80840546552409</v>
      </c>
      <c r="D724">
        <f t="shared" si="80"/>
        <v>184.26106956450437</v>
      </c>
    </row>
    <row r="725" spans="1:4" x14ac:dyDescent="0.2">
      <c r="A725">
        <f t="shared" si="81"/>
        <v>0.10650658834627712</v>
      </c>
      <c r="B725" s="1">
        <f t="shared" si="84"/>
        <v>0.43774812933862117</v>
      </c>
      <c r="C725" s="1">
        <f t="shared" si="84"/>
        <v>183.44009412524591</v>
      </c>
      <c r="D725">
        <f t="shared" si="80"/>
        <v>183.87784225458452</v>
      </c>
    </row>
    <row r="726" spans="1:4" x14ac:dyDescent="0.2">
      <c r="A726">
        <f t="shared" si="81"/>
        <v>0.1067849459243376</v>
      </c>
      <c r="B726" s="1">
        <f t="shared" si="84"/>
        <v>0.42328654603170168</v>
      </c>
      <c r="C726" s="1">
        <f t="shared" si="84"/>
        <v>183.05646878320442</v>
      </c>
      <c r="D726">
        <f t="shared" si="80"/>
        <v>183.47975532923613</v>
      </c>
    </row>
    <row r="727" spans="1:4" x14ac:dyDescent="0.2">
      <c r="A727">
        <f t="shared" si="81"/>
        <v>0.10706330350239808</v>
      </c>
      <c r="B727" s="1">
        <f t="shared" si="84"/>
        <v>0.40926683193857388</v>
      </c>
      <c r="C727" s="1">
        <f t="shared" si="84"/>
        <v>182.65762866843477</v>
      </c>
      <c r="D727">
        <f t="shared" ref="D727:D790" si="85">B727+C727</f>
        <v>183.06689550037333</v>
      </c>
    </row>
    <row r="728" spans="1:4" x14ac:dyDescent="0.2">
      <c r="A728">
        <f t="shared" ref="A728:A791" si="86">A727+$B$19</f>
        <v>0.10734166108045856</v>
      </c>
      <c r="B728" s="1">
        <f t="shared" si="84"/>
        <v>0.39567676968259985</v>
      </c>
      <c r="C728" s="1">
        <f t="shared" si="84"/>
        <v>182.24367679596438</v>
      </c>
      <c r="D728">
        <f t="shared" si="85"/>
        <v>182.63935356564699</v>
      </c>
    </row>
    <row r="729" spans="1:4" x14ac:dyDescent="0.2">
      <c r="A729">
        <f t="shared" si="86"/>
        <v>0.10762001865851904</v>
      </c>
      <c r="B729" s="1">
        <f t="shared" si="84"/>
        <v>0.3825044359173681</v>
      </c>
      <c r="C729" s="1">
        <f t="shared" si="84"/>
        <v>181.81471992247469</v>
      </c>
      <c r="D729">
        <f t="shared" si="85"/>
        <v>182.19722435839205</v>
      </c>
    </row>
    <row r="730" spans="1:4" x14ac:dyDescent="0.2">
      <c r="A730">
        <f t="shared" si="86"/>
        <v>0.10789837623657952</v>
      </c>
      <c r="B730" s="1">
        <f t="shared" si="84"/>
        <v>0.3697381956753521</v>
      </c>
      <c r="C730" s="1">
        <f t="shared" si="84"/>
        <v>181.3708685004228</v>
      </c>
      <c r="D730">
        <f t="shared" si="85"/>
        <v>181.74060669609815</v>
      </c>
    </row>
    <row r="731" spans="1:4" x14ac:dyDescent="0.2">
      <c r="A731">
        <f t="shared" si="86"/>
        <v>0.10817673381464001</v>
      </c>
      <c r="B731" s="1">
        <f t="shared" si="84"/>
        <v>0.35736669678013955</v>
      </c>
      <c r="C731" s="1">
        <f t="shared" si="84"/>
        <v>180.9122366306508</v>
      </c>
      <c r="D731">
        <f t="shared" si="85"/>
        <v>181.26960332743093</v>
      </c>
    </row>
    <row r="732" spans="1:4" x14ac:dyDescent="0.2">
      <c r="A732">
        <f t="shared" si="86"/>
        <v>0.10845509139270049</v>
      </c>
      <c r="B732" s="1">
        <f t="shared" si="84"/>
        <v>0.34537886432302978</v>
      </c>
      <c r="C732" s="1">
        <f t="shared" si="84"/>
        <v>180.43894201351122</v>
      </c>
      <c r="D732">
        <f t="shared" si="85"/>
        <v>180.78432087783426</v>
      </c>
    </row>
    <row r="733" spans="1:4" x14ac:dyDescent="0.2">
      <c r="A733">
        <f t="shared" si="86"/>
        <v>0.10873344897076097</v>
      </c>
      <c r="B733" s="1">
        <f t="shared" si="84"/>
        <v>0.33376389520468536</v>
      </c>
      <c r="C733" s="1">
        <f t="shared" si="84"/>
        <v>179.95110589853803</v>
      </c>
      <c r="D733">
        <f t="shared" si="85"/>
        <v>180.28486979374273</v>
      </c>
    </row>
    <row r="734" spans="1:4" x14ac:dyDescent="0.2">
      <c r="A734">
        <f t="shared" si="86"/>
        <v>0.10901180654882145</v>
      </c>
      <c r="B734" s="1">
        <f t="shared" si="84"/>
        <v>0.32251125274249864</v>
      </c>
      <c r="C734" s="1">
        <f t="shared" si="84"/>
        <v>179.44885303269288</v>
      </c>
      <c r="D734">
        <f t="shared" si="85"/>
        <v>179.77136428543537</v>
      </c>
    </row>
    <row r="735" spans="1:4" x14ac:dyDescent="0.2">
      <c r="A735">
        <f t="shared" si="86"/>
        <v>0.10929016412688193</v>
      </c>
      <c r="B735" s="1">
        <f t="shared" si="84"/>
        <v>0.3116106613442543</v>
      </c>
      <c r="C735" s="1">
        <f t="shared" si="84"/>
        <v>178.93231160721822</v>
      </c>
      <c r="D735">
        <f t="shared" si="85"/>
        <v>179.24392226856247</v>
      </c>
    </row>
    <row r="736" spans="1:4" x14ac:dyDescent="0.2">
      <c r="A736">
        <f t="shared" si="86"/>
        <v>0.10956852170494241</v>
      </c>
      <c r="B736" s="1">
        <f t="shared" si="84"/>
        <v>0.30105210124860871</v>
      </c>
      <c r="C736" s="1">
        <f t="shared" si="84"/>
        <v>178.40161320312805</v>
      </c>
      <c r="D736">
        <f t="shared" si="85"/>
        <v>178.70266530437667</v>
      </c>
    </row>
    <row r="737" spans="1:4" x14ac:dyDescent="0.2">
      <c r="A737">
        <f t="shared" si="86"/>
        <v>0.10984687928300289</v>
      </c>
      <c r="B737" s="1">
        <f t="shared" si="84"/>
        <v>0.29082580333286445</v>
      </c>
      <c r="C737" s="1">
        <f t="shared" si="84"/>
        <v>177.8568927353698</v>
      </c>
      <c r="D737">
        <f t="shared" si="85"/>
        <v>178.14771853870266</v>
      </c>
    </row>
    <row r="738" spans="1:4" x14ac:dyDescent="0.2">
      <c r="A738">
        <f t="shared" si="86"/>
        <v>0.11012523686106337</v>
      </c>
      <c r="B738" s="1">
        <f t="shared" si="84"/>
        <v>0.28092224398843535</v>
      </c>
      <c r="C738" s="1">
        <f t="shared" si="84"/>
        <v>177.2982883956895</v>
      </c>
      <c r="D738">
        <f t="shared" si="85"/>
        <v>177.57921063967794</v>
      </c>
    </row>
    <row r="739" spans="1:4" x14ac:dyDescent="0.2">
      <c r="A739">
        <f t="shared" si="86"/>
        <v>0.11040359443912386</v>
      </c>
      <c r="B739" s="1">
        <f t="shared" si="84"/>
        <v>0.27133214006437173</v>
      </c>
      <c r="C739" s="1">
        <f t="shared" si="84"/>
        <v>176.72594159423471</v>
      </c>
      <c r="D739">
        <f t="shared" si="85"/>
        <v>176.99727373429909</v>
      </c>
    </row>
    <row r="740" spans="1:4" x14ac:dyDescent="0.2">
      <c r="A740">
        <f t="shared" si="86"/>
        <v>0.11068195201718434</v>
      </c>
      <c r="B740" s="1">
        <f t="shared" si="84"/>
        <v>0.26204644387924059</v>
      </c>
      <c r="C740" s="1">
        <f t="shared" si="84"/>
        <v>176.13999689992974</v>
      </c>
      <c r="D740">
        <f t="shared" si="85"/>
        <v>176.40204334380897</v>
      </c>
    </row>
    <row r="741" spans="1:4" x14ac:dyDescent="0.2">
      <c r="A741">
        <f t="shared" si="86"/>
        <v>0.11096030959524482</v>
      </c>
      <c r="B741" s="1">
        <f t="shared" si="84"/>
        <v>0.25305633830161806</v>
      </c>
      <c r="C741" s="1">
        <f t="shared" si="84"/>
        <v>175.54060197965794</v>
      </c>
      <c r="D741">
        <f t="shared" si="85"/>
        <v>175.79365831795954</v>
      </c>
    </row>
    <row r="742" spans="1:4" x14ac:dyDescent="0.2">
      <c r="A742">
        <f t="shared" si="86"/>
        <v>0.1112386671733053</v>
      </c>
      <c r="B742" s="1">
        <f t="shared" ref="B742:C761" si="87">B$7*EXP(-POWER($A742-B$2,2)/2/B$4/B$4*1000000)</f>
        <v>0.24435323189938771</v>
      </c>
      <c r="C742" s="1">
        <f t="shared" si="87"/>
        <v>174.92790753628697</v>
      </c>
      <c r="D742">
        <f t="shared" si="85"/>
        <v>175.17226076818636</v>
      </c>
    </row>
    <row r="743" spans="1:4" x14ac:dyDescent="0.2">
      <c r="A743">
        <f t="shared" si="86"/>
        <v>0.11151702475136578</v>
      </c>
      <c r="B743" s="1">
        <f t="shared" si="87"/>
        <v>0.23592875415800652</v>
      </c>
      <c r="C743" s="1">
        <f t="shared" si="87"/>
        <v>174.30206724557399</v>
      </c>
      <c r="D743">
        <f t="shared" si="85"/>
        <v>174.537995999732</v>
      </c>
    </row>
    <row r="744" spans="1:4" x14ac:dyDescent="0.2">
      <c r="A744">
        <f t="shared" si="86"/>
        <v>0.11179538232942626</v>
      </c>
      <c r="B744" s="1">
        <f t="shared" si="87"/>
        <v>0.2277747507678414</v>
      </c>
      <c r="C744" s="1">
        <f t="shared" si="87"/>
        <v>173.66323769198689</v>
      </c>
      <c r="D744">
        <f t="shared" si="85"/>
        <v>173.89101244275474</v>
      </c>
    </row>
    <row r="745" spans="1:4" x14ac:dyDescent="0.2">
      <c r="A745">
        <f t="shared" si="86"/>
        <v>0.11207373990748674</v>
      </c>
      <c r="B745" s="1">
        <f t="shared" si="87"/>
        <v>0.21988327898063093</v>
      </c>
      <c r="C745" s="1">
        <f t="shared" si="87"/>
        <v>173.0115783034795</v>
      </c>
      <c r="D745">
        <f t="shared" si="85"/>
        <v>173.23146158246013</v>
      </c>
    </row>
    <row r="746" spans="1:4" x14ac:dyDescent="0.2">
      <c r="A746">
        <f t="shared" si="86"/>
        <v>0.11235209748554723</v>
      </c>
      <c r="B746" s="1">
        <f t="shared" si="87"/>
        <v>0.21224660303510251</v>
      </c>
      <c r="C746" s="1">
        <f t="shared" si="87"/>
        <v>172.34725128525878</v>
      </c>
      <c r="D746">
        <f t="shared" si="85"/>
        <v>172.55949788829389</v>
      </c>
    </row>
    <row r="747" spans="1:4" x14ac:dyDescent="0.2">
      <c r="A747">
        <f t="shared" si="86"/>
        <v>0.11263045506360771</v>
      </c>
      <c r="B747" s="1">
        <f t="shared" si="87"/>
        <v>0.20485718965170518</v>
      </c>
      <c r="C747" s="1">
        <f t="shared" si="87"/>
        <v>171.67042155258227</v>
      </c>
      <c r="D747">
        <f t="shared" si="85"/>
        <v>171.87527874223397</v>
      </c>
    </row>
    <row r="748" spans="1:4" x14ac:dyDescent="0.2">
      <c r="A748">
        <f t="shared" si="86"/>
        <v>0.11290881264166819</v>
      </c>
      <c r="B748" s="1">
        <f t="shared" si="87"/>
        <v>0.19770770359640572</v>
      </c>
      <c r="C748" s="1">
        <f t="shared" si="87"/>
        <v>170.98125666262507</v>
      </c>
      <c r="D748">
        <f t="shared" si="85"/>
        <v>171.17896436622146</v>
      </c>
    </row>
    <row r="749" spans="1:4" x14ac:dyDescent="0.2">
      <c r="A749">
        <f t="shared" si="86"/>
        <v>0.11318717021972867</v>
      </c>
      <c r="B749" s="1">
        <f t="shared" si="87"/>
        <v>0.1907910033134308</v>
      </c>
      <c r="C749" s="1">
        <f t="shared" si="87"/>
        <v>170.27992674545507</v>
      </c>
      <c r="D749">
        <f t="shared" si="85"/>
        <v>170.47071774876849</v>
      </c>
    </row>
    <row r="750" spans="1:4" x14ac:dyDescent="0.2">
      <c r="A750">
        <f t="shared" si="86"/>
        <v>0.11346552779778915</v>
      </c>
      <c r="B750" s="1">
        <f t="shared" si="87"/>
        <v>0.18410013662682109</v>
      </c>
      <c r="C750" s="1">
        <f t="shared" si="87"/>
        <v>169.56660443415694</v>
      </c>
      <c r="D750">
        <f t="shared" si="85"/>
        <v>169.75070457078377</v>
      </c>
    </row>
    <row r="751" spans="1:4" x14ac:dyDescent="0.2">
      <c r="A751">
        <f t="shared" si="86"/>
        <v>0.11374388537584963</v>
      </c>
      <c r="B751" s="1">
        <f t="shared" si="87"/>
        <v>0.17762833651061252</v>
      </c>
      <c r="C751" s="1">
        <f t="shared" si="87"/>
        <v>168.84146479414449</v>
      </c>
      <c r="D751">
        <f t="shared" si="85"/>
        <v>169.01909313065511</v>
      </c>
    </row>
    <row r="752" spans="1:4" x14ac:dyDescent="0.2">
      <c r="A752">
        <f t="shared" si="86"/>
        <v>0.11402224295391011</v>
      </c>
      <c r="B752" s="1">
        <f t="shared" si="87"/>
        <v>0.17136901692743003</v>
      </c>
      <c r="C752" s="1">
        <f t="shared" si="87"/>
        <v>168.10468525170165</v>
      </c>
      <c r="D752">
        <f t="shared" si="85"/>
        <v>168.27605426862908</v>
      </c>
    </row>
    <row r="753" spans="1:4" x14ac:dyDescent="0.2">
      <c r="A753">
        <f t="shared" si="86"/>
        <v>0.11430060053197059</v>
      </c>
      <c r="B753" s="1">
        <f t="shared" si="87"/>
        <v>0.16531576873524875</v>
      </c>
      <c r="C753" s="1">
        <f t="shared" si="87"/>
        <v>167.35644552179383</v>
      </c>
      <c r="D753">
        <f t="shared" si="85"/>
        <v>167.52176129052907</v>
      </c>
    </row>
    <row r="754" spans="1:4" x14ac:dyDescent="0.2">
      <c r="A754">
        <f t="shared" si="86"/>
        <v>0.11457895811003108</v>
      </c>
      <c r="B754" s="1">
        <f t="shared" si="87"/>
        <v>0.15946235566203806</v>
      </c>
      <c r="C754" s="1">
        <f t="shared" si="87"/>
        <v>166.59692753518908</v>
      </c>
      <c r="D754">
        <f t="shared" si="85"/>
        <v>166.75638989085112</v>
      </c>
    </row>
    <row r="755" spans="1:4" x14ac:dyDescent="0.2">
      <c r="A755">
        <f t="shared" si="86"/>
        <v>0.11485731568809156</v>
      </c>
      <c r="B755" s="1">
        <f t="shared" si="87"/>
        <v>0.15380271034797696</v>
      </c>
      <c r="C755" s="1">
        <f t="shared" si="87"/>
        <v>165.82631536493193</v>
      </c>
      <c r="D755">
        <f t="shared" si="85"/>
        <v>165.9801180752799</v>
      </c>
    </row>
    <row r="756" spans="1:4" x14ac:dyDescent="0.2">
      <c r="A756">
        <f t="shared" si="86"/>
        <v>0.11513567326615204</v>
      </c>
      <c r="B756" s="1">
        <f t="shared" si="87"/>
        <v>0.14833093045490234</v>
      </c>
      <c r="C756" s="1">
        <f t="shared" si="87"/>
        <v>165.04479515221027</v>
      </c>
      <c r="D756">
        <f t="shared" si="85"/>
        <v>165.19312608266517</v>
      </c>
    </row>
    <row r="757" spans="1:4" x14ac:dyDescent="0.2">
      <c r="A757">
        <f t="shared" si="86"/>
        <v>0.11541403084421252</v>
      </c>
      <c r="B757" s="1">
        <f t="shared" si="87"/>
        <v>0.1430412748426142</v>
      </c>
      <c r="C757" s="1">
        <f t="shared" si="87"/>
        <v>164.25255503165738</v>
      </c>
      <c r="D757">
        <f t="shared" si="85"/>
        <v>164.39559630649998</v>
      </c>
    </row>
    <row r="758" spans="1:4" x14ac:dyDescent="0.2">
      <c r="A758">
        <f t="shared" si="86"/>
        <v>0.115692388422273</v>
      </c>
      <c r="B758" s="1">
        <f t="shared" si="87"/>
        <v>0.13792815981164866</v>
      </c>
      <c r="C758" s="1">
        <f t="shared" si="87"/>
        <v>163.44978505613096</v>
      </c>
      <c r="D758">
        <f t="shared" si="85"/>
        <v>163.58771321594261</v>
      </c>
    </row>
    <row r="759" spans="1:4" x14ac:dyDescent="0.2">
      <c r="A759">
        <f t="shared" si="86"/>
        <v>0.11597074600033348</v>
      </c>
      <c r="B759" s="1">
        <f t="shared" si="87"/>
        <v>0.13298615541208478</v>
      </c>
      <c r="C759" s="1">
        <f t="shared" si="87"/>
        <v>162.63667712101099</v>
      </c>
      <c r="D759">
        <f t="shared" si="85"/>
        <v>162.76966327642307</v>
      </c>
    </row>
    <row r="760" spans="1:4" x14ac:dyDescent="0.2">
      <c r="A760">
        <f t="shared" si="86"/>
        <v>0.11624910357839396</v>
      </c>
      <c r="B760" s="1">
        <f t="shared" si="87"/>
        <v>0.12820998181794893</v>
      </c>
      <c r="C760" s="1">
        <f t="shared" si="87"/>
        <v>161.81342488805825</v>
      </c>
      <c r="D760">
        <f t="shared" si="85"/>
        <v>161.9416348698762</v>
      </c>
    </row>
    <row r="761" spans="1:4" x14ac:dyDescent="0.2">
      <c r="A761">
        <f t="shared" si="86"/>
        <v>0.11652746115645445</v>
      </c>
      <c r="B761" s="1">
        <f t="shared" si="87"/>
        <v>0.12359450576673502</v>
      </c>
      <c r="C761" s="1">
        <f t="shared" si="87"/>
        <v>160.98022370887628</v>
      </c>
      <c r="D761">
        <f t="shared" si="85"/>
        <v>161.10381821464301</v>
      </c>
    </row>
    <row r="762" spans="1:4" x14ac:dyDescent="0.2">
      <c r="A762">
        <f t="shared" si="86"/>
        <v>0.11680581873451493</v>
      </c>
      <c r="B762" s="1">
        <f t="shared" ref="B762:C781" si="88">B$7*EXP(-POWER($A762-B$2,2)/2/B$4/B$4*1000000)</f>
        <v>0.11913473706355292</v>
      </c>
      <c r="C762" s="1">
        <f t="shared" si="88"/>
        <v>160.13727054801794</v>
      </c>
      <c r="D762">
        <f t="shared" si="85"/>
        <v>160.25640528508148</v>
      </c>
    </row>
    <row r="763" spans="1:4" x14ac:dyDescent="0.2">
      <c r="A763">
        <f t="shared" si="86"/>
        <v>0.11708417631257541</v>
      </c>
      <c r="B763" s="1">
        <f t="shared" si="88"/>
        <v>0.11482582514938908</v>
      </c>
      <c r="C763" s="1">
        <f t="shared" si="88"/>
        <v>159.28476390577976</v>
      </c>
      <c r="D763">
        <f t="shared" si="85"/>
        <v>159.39958973092914</v>
      </c>
    </row>
    <row r="764" spans="1:4" x14ac:dyDescent="0.2">
      <c r="A764">
        <f t="shared" si="86"/>
        <v>0.11736253389063589</v>
      </c>
      <c r="B764" s="1">
        <f t="shared" si="88"/>
        <v>0.11066305573294044</v>
      </c>
      <c r="C764" s="1">
        <f t="shared" si="88"/>
        <v>158.42290374072516</v>
      </c>
      <c r="D764">
        <f t="shared" si="85"/>
        <v>158.5335667964581</v>
      </c>
    </row>
    <row r="765" spans="1:4" x14ac:dyDescent="0.2">
      <c r="A765">
        <f t="shared" si="86"/>
        <v>0.11764089146869637</v>
      </c>
      <c r="B765" s="1">
        <f t="shared" si="88"/>
        <v>0.10664184748547213</v>
      </c>
      <c r="C765" s="1">
        <f t="shared" si="88"/>
        <v>157.55189139197955</v>
      </c>
      <c r="D765">
        <f t="shared" si="85"/>
        <v>157.65853323946502</v>
      </c>
    </row>
    <row r="766" spans="1:4" x14ac:dyDescent="0.2">
      <c r="A766">
        <f t="shared" si="86"/>
        <v>0.11791924904675685</v>
      </c>
      <c r="B766" s="1">
        <f t="shared" si="88"/>
        <v>0.10275774879812348</v>
      </c>
      <c r="C766" s="1">
        <f t="shared" si="88"/>
        <v>156.67192950133884</v>
      </c>
      <c r="D766">
        <f t="shared" si="85"/>
        <v>156.77468725013696</v>
      </c>
    </row>
    <row r="767" spans="1:4" x14ac:dyDescent="0.2">
      <c r="A767">
        <f t="shared" si="86"/>
        <v>0.11819760662481733</v>
      </c>
      <c r="B767" s="1">
        <f t="shared" si="88"/>
        <v>9.9006434601075652E-2</v>
      </c>
      <c r="C767" s="1">
        <f t="shared" si="88"/>
        <v>155.78322193523286</v>
      </c>
      <c r="D767">
        <f t="shared" si="85"/>
        <v>155.88222836983394</v>
      </c>
    </row>
    <row r="768" spans="1:4" x14ac:dyDescent="0.2">
      <c r="A768">
        <f t="shared" si="86"/>
        <v>0.11847596420287781</v>
      </c>
      <c r="B768" s="1">
        <f t="shared" si="88"/>
        <v>9.538370324397194E-2</v>
      </c>
      <c r="C768" s="1">
        <f t="shared" si="88"/>
        <v>154.88597370658636</v>
      </c>
      <c r="D768">
        <f t="shared" si="85"/>
        <v>154.98135740983034</v>
      </c>
    </row>
    <row r="769" spans="1:4" x14ac:dyDescent="0.2">
      <c r="A769">
        <f t="shared" si="86"/>
        <v>0.1187543217809383</v>
      </c>
      <c r="B769" s="1">
        <f t="shared" si="88"/>
        <v>9.1885473436977047E-2</v>
      </c>
      <c r="C769" s="1">
        <f t="shared" si="88"/>
        <v>153.98039089661822</v>
      </c>
      <c r="D769">
        <f t="shared" si="85"/>
        <v>154.07227637005519</v>
      </c>
    </row>
    <row r="770" spans="1:4" x14ac:dyDescent="0.2">
      <c r="A770">
        <f t="shared" si="86"/>
        <v>0.11903267935899878</v>
      </c>
      <c r="B770" s="1">
        <f t="shared" si="88"/>
        <v>8.8507781251833978E-2</v>
      </c>
      <c r="C770" s="1">
        <f t="shared" si="88"/>
        <v>153.06668057662105</v>
      </c>
      <c r="D770">
        <f t="shared" si="85"/>
        <v>153.15518835787287</v>
      </c>
    </row>
    <row r="771" spans="1:4" x14ac:dyDescent="0.2">
      <c r="A771">
        <f t="shared" si="86"/>
        <v>0.11931103693705926</v>
      </c>
      <c r="B771" s="1">
        <f t="shared" si="88"/>
        <v>8.5246777182279423E-2</v>
      </c>
      <c r="C771" s="1">
        <f t="shared" si="88"/>
        <v>152.14505072976141</v>
      </c>
      <c r="D771">
        <f t="shared" si="85"/>
        <v>152.23029750694369</v>
      </c>
    </row>
    <row r="772" spans="1:4" x14ac:dyDescent="0.2">
      <c r="A772">
        <f t="shared" si="86"/>
        <v>0.11958939451511974</v>
      </c>
      <c r="B772" s="1">
        <f t="shared" si="88"/>
        <v>8.2098723263151804E-2</v>
      </c>
      <c r="C772" s="1">
        <f t="shared" si="88"/>
        <v>151.21571017294266</v>
      </c>
      <c r="D772">
        <f t="shared" si="85"/>
        <v>151.29780889620582</v>
      </c>
    </row>
    <row r="773" spans="1:4" x14ac:dyDescent="0.2">
      <c r="A773">
        <f t="shared" si="86"/>
        <v>0.11986775209318022</v>
      </c>
      <c r="B773" s="1">
        <f t="shared" si="88"/>
        <v>7.9059990247526246E-2</v>
      </c>
      <c r="C773" s="1">
        <f t="shared" si="88"/>
        <v>150.27886847876979</v>
      </c>
      <c r="D773">
        <f t="shared" si="85"/>
        <v>150.35792846901731</v>
      </c>
    </row>
    <row r="774" spans="1:4" x14ac:dyDescent="0.2">
      <c r="A774">
        <f t="shared" si="86"/>
        <v>0.1201461096712407</v>
      </c>
      <c r="B774" s="1">
        <f t="shared" si="88"/>
        <v>7.6127054841195349E-2</v>
      </c>
      <c r="C774" s="1">
        <f t="shared" si="88"/>
        <v>149.33473589765785</v>
      </c>
      <c r="D774">
        <f t="shared" si="85"/>
        <v>149.41086295249906</v>
      </c>
    </row>
    <row r="775" spans="1:4" x14ac:dyDescent="0.2">
      <c r="A775">
        <f t="shared" si="86"/>
        <v>0.12042446724930118</v>
      </c>
      <c r="B775" s="1">
        <f t="shared" si="88"/>
        <v>7.3296496993805277E-2</v>
      </c>
      <c r="C775" s="1">
        <f t="shared" si="88"/>
        <v>148.38352328012292</v>
      </c>
      <c r="D775">
        <f t="shared" si="85"/>
        <v>148.45681977711672</v>
      </c>
    </row>
    <row r="776" spans="1:4" x14ac:dyDescent="0.2">
      <c r="A776">
        <f t="shared" si="86"/>
        <v>0.12070282482736167</v>
      </c>
      <c r="B776" s="1">
        <f t="shared" si="88"/>
        <v>7.0564997245948433E-2</v>
      </c>
      <c r="C776" s="1">
        <f t="shared" si="88"/>
        <v>147.42544199929557</v>
      </c>
      <c r="D776">
        <f t="shared" si="85"/>
        <v>147.49600699654152</v>
      </c>
    </row>
    <row r="777" spans="1:4" x14ac:dyDescent="0.2">
      <c r="A777">
        <f t="shared" si="86"/>
        <v>0.12098118240542215</v>
      </c>
      <c r="B777" s="1">
        <f t="shared" si="88"/>
        <v>6.7929334131507577E-2</v>
      </c>
      <c r="C777" s="1">
        <f t="shared" si="88"/>
        <v>146.4607038736965</v>
      </c>
      <c r="D777">
        <f t="shared" si="85"/>
        <v>146.52863320782802</v>
      </c>
    </row>
    <row r="778" spans="1:4" x14ac:dyDescent="0.2">
      <c r="A778">
        <f t="shared" si="86"/>
        <v>0.12125953998348263</v>
      </c>
      <c r="B778" s="1">
        <f t="shared" si="88"/>
        <v>6.5386381634537125E-2</v>
      </c>
      <c r="C778" s="1">
        <f t="shared" si="88"/>
        <v>145.48952109031237</v>
      </c>
      <c r="D778">
        <f t="shared" si="85"/>
        <v>145.5549074719469</v>
      </c>
    </row>
    <row r="779" spans="1:4" x14ac:dyDescent="0.2">
      <c r="A779">
        <f t="shared" si="86"/>
        <v>0.12153789756154311</v>
      </c>
      <c r="B779" s="1">
        <f t="shared" si="88"/>
        <v>6.2933106699963784E-2</v>
      </c>
      <c r="C779" s="1">
        <f t="shared" si="88"/>
        <v>144.51210612801086</v>
      </c>
      <c r="D779">
        <f t="shared" si="85"/>
        <v>144.57503923471083</v>
      </c>
    </row>
    <row r="780" spans="1:4" x14ac:dyDescent="0.2">
      <c r="A780">
        <f t="shared" si="86"/>
        <v>0.12181625513960359</v>
      </c>
      <c r="B780" s="1">
        <f t="shared" si="88"/>
        <v>6.0566566797377513E-2</v>
      </c>
      <c r="C780" s="1">
        <f t="shared" si="88"/>
        <v>143.5286716813327</v>
      </c>
      <c r="D780">
        <f t="shared" si="85"/>
        <v>143.58923824813007</v>
      </c>
    </row>
    <row r="781" spans="1:4" x14ac:dyDescent="0.2">
      <c r="A781">
        <f t="shared" si="86"/>
        <v>0.12209461271766407</v>
      </c>
      <c r="B781" s="1">
        <f t="shared" si="88"/>
        <v>5.8283907537187651E-2</v>
      </c>
      <c r="C781" s="1">
        <f t="shared" si="88"/>
        <v>142.53943058469787</v>
      </c>
      <c r="D781">
        <f t="shared" si="85"/>
        <v>142.59771449223504</v>
      </c>
    </row>
    <row r="782" spans="1:4" x14ac:dyDescent="0.2">
      <c r="A782">
        <f t="shared" si="86"/>
        <v>0.12237297029572455</v>
      </c>
      <c r="B782" s="1">
        <f t="shared" ref="B782:C801" si="89">B$7*EXP(-POWER($A782-B$2,2)/2/B$4/B$4*1000000)</f>
        <v>5.6082360338407376E-2</v>
      </c>
      <c r="C782" s="1">
        <f t="shared" si="89"/>
        <v>141.54459573706359</v>
      </c>
      <c r="D782">
        <f t="shared" si="85"/>
        <v>141.60067809740198</v>
      </c>
    </row>
    <row r="783" spans="1:4" x14ac:dyDescent="0.2">
      <c r="A783">
        <f t="shared" si="86"/>
        <v>0.12265132787378503</v>
      </c>
      <c r="B783" s="1">
        <f t="shared" si="89"/>
        <v>5.3959240147327885E-2</v>
      </c>
      <c r="C783" s="1">
        <f t="shared" si="89"/>
        <v>140.54438002706959</v>
      </c>
      <c r="D783">
        <f t="shared" si="85"/>
        <v>140.59833926721691</v>
      </c>
    </row>
    <row r="784" spans="1:4" x14ac:dyDescent="0.2">
      <c r="A784">
        <f t="shared" si="86"/>
        <v>0.12292968545184552</v>
      </c>
      <c r="B784" s="1">
        <f t="shared" si="89"/>
        <v>5.1911943206343868E-2</v>
      </c>
      <c r="C784" s="1">
        <f t="shared" si="89"/>
        <v>139.53899625870739</v>
      </c>
      <c r="D784">
        <f t="shared" si="85"/>
        <v>139.59090820191372</v>
      </c>
    </row>
    <row r="785" spans="1:4" x14ac:dyDescent="0.2">
      <c r="A785">
        <f t="shared" si="86"/>
        <v>0.123208043029906</v>
      </c>
      <c r="B785" s="1">
        <f t="shared" si="89"/>
        <v>4.9937944872187334E-2</v>
      </c>
      <c r="C785" s="1">
        <f t="shared" si="89"/>
        <v>138.52865707754842</v>
      </c>
      <c r="D785">
        <f t="shared" si="85"/>
        <v>138.57859502242061</v>
      </c>
    </row>
    <row r="786" spans="1:4" x14ac:dyDescent="0.2">
      <c r="A786">
        <f t="shared" si="86"/>
        <v>0.12348640060796648</v>
      </c>
      <c r="B786" s="1">
        <f t="shared" si="89"/>
        <v>4.80347974828228E-2</v>
      </c>
      <c r="C786" s="1">
        <f t="shared" si="89"/>
        <v>137.51357489756595</v>
      </c>
      <c r="D786">
        <f t="shared" si="85"/>
        <v>137.56160969504876</v>
      </c>
    </row>
    <row r="787" spans="1:4" x14ac:dyDescent="0.2">
      <c r="A787">
        <f t="shared" si="86"/>
        <v>0.12376475818602696</v>
      </c>
      <c r="B787" s="1">
        <f t="shared" si="89"/>
        <v>4.6200128272261713E-2</v>
      </c>
      <c r="C787" s="1">
        <f t="shared" si="89"/>
        <v>136.49396182858462</v>
      </c>
      <c r="D787">
        <f t="shared" si="85"/>
        <v>136.54016195685688</v>
      </c>
    </row>
    <row r="788" spans="1:4" x14ac:dyDescent="0.2">
      <c r="A788">
        <f t="shared" si="86"/>
        <v>0.12404311576408744</v>
      </c>
      <c r="B788" s="1">
        <f t="shared" si="89"/>
        <v>4.4431637332547326E-2</v>
      </c>
      <c r="C788" s="1">
        <f t="shared" si="89"/>
        <v>135.47002960439153</v>
      </c>
      <c r="D788">
        <f t="shared" si="85"/>
        <v>135.51446124172406</v>
      </c>
    </row>
    <row r="789" spans="1:4" x14ac:dyDescent="0.2">
      <c r="A789">
        <f t="shared" si="86"/>
        <v>0.12432147334214792</v>
      </c>
      <c r="B789" s="1">
        <f t="shared" si="89"/>
        <v>4.2727095622165388E-2</v>
      </c>
      <c r="C789" s="1">
        <f t="shared" si="89"/>
        <v>134.44198951154127</v>
      </c>
      <c r="D789">
        <f t="shared" si="85"/>
        <v>134.48471660716342</v>
      </c>
    </row>
    <row r="790" spans="1:4" x14ac:dyDescent="0.2">
      <c r="A790">
        <f t="shared" si="86"/>
        <v>0.1245998309202084</v>
      </c>
      <c r="B790" s="1">
        <f t="shared" si="89"/>
        <v>4.1084343020134702E-2</v>
      </c>
      <c r="C790" s="1">
        <f t="shared" si="89"/>
        <v>133.41005231888727</v>
      </c>
      <c r="D790">
        <f t="shared" si="85"/>
        <v>133.45113666190741</v>
      </c>
    </row>
    <row r="791" spans="1:4" x14ac:dyDescent="0.2">
      <c r="A791">
        <f t="shared" si="86"/>
        <v>0.12487818849826889</v>
      </c>
      <c r="B791" s="1">
        <f t="shared" si="89"/>
        <v>3.9501286425032492E-2</v>
      </c>
      <c r="C791" s="1">
        <f t="shared" si="89"/>
        <v>132.37442820787098</v>
      </c>
      <c r="D791">
        <f t="shared" ref="D791:D854" si="90">B791+C791</f>
        <v>132.41392949429601</v>
      </c>
    </row>
    <row r="792" spans="1:4" x14ac:dyDescent="0.2">
      <c r="A792">
        <f t="shared" ref="A792:A855" si="91">A791+$B$19</f>
        <v>0.12515654607632937</v>
      </c>
      <c r="B792" s="1">
        <f t="shared" si="89"/>
        <v>3.7975897898213096E-2</v>
      </c>
      <c r="C792" s="1">
        <f t="shared" si="89"/>
        <v>131.33532670359958</v>
      </c>
      <c r="D792">
        <f t="shared" si="90"/>
        <v>131.37330260149778</v>
      </c>
    </row>
    <row r="793" spans="1:4" x14ac:dyDescent="0.2">
      <c r="A793">
        <f t="shared" si="91"/>
        <v>0.12543490365438986</v>
      </c>
      <c r="B793" s="1">
        <f t="shared" si="89"/>
        <v>3.6506212850476234E-2</v>
      </c>
      <c r="C793" s="1">
        <f t="shared" si="89"/>
        <v>130.29295660674222</v>
      </c>
      <c r="D793">
        <f t="shared" si="90"/>
        <v>130.32946281959269</v>
      </c>
    </row>
    <row r="794" spans="1:4" x14ac:dyDescent="0.2">
      <c r="A794">
        <f t="shared" si="91"/>
        <v>0.12571326123245036</v>
      </c>
      <c r="B794" s="1">
        <f t="shared" si="89"/>
        <v>3.5090328271448902E-2</v>
      </c>
      <c r="C794" s="1">
        <f t="shared" si="89"/>
        <v>129.24752592627459</v>
      </c>
      <c r="D794">
        <f t="shared" si="90"/>
        <v>129.28261625454604</v>
      </c>
    </row>
    <row r="795" spans="1:4" x14ac:dyDescent="0.2">
      <c r="A795">
        <f t="shared" si="91"/>
        <v>0.12599161881051085</v>
      </c>
      <c r="B795" s="1">
        <f t="shared" si="89"/>
        <v>3.3726401000943068E-2</v>
      </c>
      <c r="C795" s="1">
        <f t="shared" si="89"/>
        <v>128.19924181309943</v>
      </c>
      <c r="D795">
        <f t="shared" si="90"/>
        <v>128.23296821410037</v>
      </c>
    </row>
    <row r="796" spans="1:4" x14ac:dyDescent="0.2">
      <c r="A796">
        <f t="shared" si="91"/>
        <v>0.12626997638857135</v>
      </c>
      <c r="B796" s="1">
        <f t="shared" si="89"/>
        <v>3.2412646041556657E-2</v>
      </c>
      <c r="C796" s="1">
        <f t="shared" si="89"/>
        <v>127.14831049457202</v>
      </c>
      <c r="D796">
        <f t="shared" si="90"/>
        <v>127.18072314061357</v>
      </c>
    </row>
    <row r="797" spans="1:4" x14ac:dyDescent="0.2">
      <c r="A797">
        <f t="shared" si="91"/>
        <v>0.12654833396663184</v>
      </c>
      <c r="B797" s="1">
        <f t="shared" si="89"/>
        <v>3.1147334911789677E-2</v>
      </c>
      <c r="C797" s="1">
        <f t="shared" si="89"/>
        <v>126.09493720995647</v>
      </c>
      <c r="D797">
        <f t="shared" si="90"/>
        <v>126.12608454486826</v>
      </c>
    </row>
    <row r="798" spans="1:4" x14ac:dyDescent="0.2">
      <c r="A798">
        <f t="shared" si="91"/>
        <v>0.12682669154469234</v>
      </c>
      <c r="B798" s="1">
        <f t="shared" si="89"/>
        <v>2.9928794038948998E-2</v>
      </c>
      <c r="C798" s="1">
        <f t="shared" si="89"/>
        <v>125.03932614684037</v>
      </c>
      <c r="D798">
        <f t="shared" si="90"/>
        <v>125.06925494087932</v>
      </c>
    </row>
    <row r="799" spans="1:4" x14ac:dyDescent="0.2">
      <c r="A799">
        <f t="shared" si="91"/>
        <v>0.12710504912275283</v>
      </c>
      <c r="B799" s="1">
        <f t="shared" si="89"/>
        <v>2.8755403191120972E-2</v>
      </c>
      <c r="C799" s="1">
        <f t="shared" si="89"/>
        <v>123.98168037853196</v>
      </c>
      <c r="D799">
        <f t="shared" si="90"/>
        <v>124.01043578172309</v>
      </c>
    </row>
    <row r="800" spans="1:4" x14ac:dyDescent="0.2">
      <c r="A800">
        <f t="shared" si="91"/>
        <v>0.12738340670081333</v>
      </c>
      <c r="B800" s="1">
        <f t="shared" si="89"/>
        <v>2.7625593947496474E-2</v>
      </c>
      <c r="C800" s="1">
        <f t="shared" si="89"/>
        <v>122.92220180246555</v>
      </c>
      <c r="D800">
        <f t="shared" si="90"/>
        <v>122.94982739641304</v>
      </c>
    </row>
    <row r="801" spans="1:4" x14ac:dyDescent="0.2">
      <c r="A801">
        <f t="shared" si="91"/>
        <v>0.12766176427887382</v>
      </c>
      <c r="B801" s="1">
        <f t="shared" si="89"/>
        <v>2.6537848206335653E-2</v>
      </c>
      <c r="C801" s="1">
        <f t="shared" si="89"/>
        <v>121.86109107963824</v>
      </c>
      <c r="D801">
        <f t="shared" si="90"/>
        <v>121.88762892784457</v>
      </c>
    </row>
    <row r="802" spans="1:4" x14ac:dyDescent="0.2">
      <c r="A802">
        <f t="shared" si="91"/>
        <v>0.12794012185693432</v>
      </c>
      <c r="B802" s="1">
        <f t="shared" ref="B802:C821" si="92">B$7*EXP(-POWER($A802-B$2,2)/2/B$4/B$4*1000000)</f>
        <v>2.5490696729866719E-2</v>
      </c>
      <c r="C802" s="1">
        <f t="shared" si="92"/>
        <v>120.79854757510154</v>
      </c>
      <c r="D802">
        <f t="shared" si="90"/>
        <v>120.8240382718314</v>
      </c>
    </row>
    <row r="803" spans="1:4" x14ac:dyDescent="0.2">
      <c r="A803">
        <f t="shared" si="91"/>
        <v>0.12821847943499481</v>
      </c>
      <c r="B803" s="1">
        <f t="shared" si="92"/>
        <v>2.4482717725418393E-2</v>
      </c>
      <c r="C803" s="1">
        <f t="shared" si="92"/>
        <v>119.73476929952946</v>
      </c>
      <c r="D803">
        <f t="shared" si="90"/>
        <v>119.75925201725488</v>
      </c>
    </row>
    <row r="804" spans="1:4" x14ac:dyDescent="0.2">
      <c r="A804">
        <f t="shared" si="91"/>
        <v>0.12849683701305531</v>
      </c>
      <c r="B804" s="1">
        <f t="shared" si="92"/>
        <v>2.3512535462090121E-2</v>
      </c>
      <c r="C804" s="1">
        <f t="shared" si="92"/>
        <v>118.66995285188497</v>
      </c>
      <c r="D804">
        <f t="shared" si="90"/>
        <v>118.69346538734706</v>
      </c>
    </row>
    <row r="805" spans="1:4" x14ac:dyDescent="0.2">
      <c r="A805">
        <f t="shared" si="91"/>
        <v>0.1287751945911158</v>
      </c>
      <c r="B805" s="1">
        <f t="shared" si="92"/>
        <v>2.2578818922271864E-2</v>
      </c>
      <c r="C805" s="1">
        <f t="shared" si="92"/>
        <v>117.60429336320486</v>
      </c>
      <c r="D805">
        <f t="shared" si="90"/>
        <v>117.62687218212713</v>
      </c>
    </row>
    <row r="806" spans="1:4" x14ac:dyDescent="0.2">
      <c r="A806">
        <f t="shared" si="91"/>
        <v>0.1290535521691763</v>
      </c>
      <c r="B806" s="1">
        <f t="shared" si="92"/>
        <v>2.1680280487330283E-2</v>
      </c>
      <c r="C806" s="1">
        <f t="shared" si="92"/>
        <v>116.5379844415228</v>
      </c>
      <c r="D806">
        <f t="shared" si="90"/>
        <v>116.55966472201013</v>
      </c>
    </row>
    <row r="807" spans="1:4" x14ac:dyDescent="0.2">
      <c r="A807">
        <f t="shared" si="91"/>
        <v>0.1293319097472368</v>
      </c>
      <c r="B807" s="1">
        <f t="shared" si="92"/>
        <v>2.0815674656785483E-2</v>
      </c>
      <c r="C807" s="1">
        <f t="shared" si="92"/>
        <v>115.47121811794926</v>
      </c>
      <c r="D807">
        <f t="shared" si="90"/>
        <v>115.49203379260605</v>
      </c>
    </row>
    <row r="808" spans="1:4" x14ac:dyDescent="0.2">
      <c r="A808">
        <f t="shared" si="91"/>
        <v>0.12961026732529729</v>
      </c>
      <c r="B808" s="1">
        <f t="shared" si="92"/>
        <v>1.9983796800308189E-2</v>
      </c>
      <c r="C808" s="1">
        <f t="shared" si="92"/>
        <v>114.40418479392605</v>
      </c>
      <c r="D808">
        <f t="shared" si="90"/>
        <v>114.42416859072635</v>
      </c>
    </row>
    <row r="809" spans="1:4" x14ac:dyDescent="0.2">
      <c r="A809">
        <f t="shared" si="91"/>
        <v>0.12988862490335779</v>
      </c>
      <c r="B809" s="1">
        <f t="shared" si="92"/>
        <v>1.9183481941875063E-2</v>
      </c>
      <c r="C809" s="1">
        <f t="shared" si="92"/>
        <v>113.33707318967262</v>
      </c>
      <c r="D809">
        <f t="shared" si="90"/>
        <v>113.3562566716145</v>
      </c>
    </row>
    <row r="810" spans="1:4" x14ac:dyDescent="0.2">
      <c r="A810">
        <f t="shared" si="91"/>
        <v>0.13016698248141828</v>
      </c>
      <c r="B810" s="1">
        <f t="shared" si="92"/>
        <v>1.8413603575426606E-2</v>
      </c>
      <c r="C810" s="1">
        <f t="shared" si="92"/>
        <v>112.27007029384028</v>
      </c>
      <c r="D810">
        <f t="shared" si="90"/>
        <v>112.2884838974157</v>
      </c>
    </row>
    <row r="811" spans="1:4" x14ac:dyDescent="0.2">
      <c r="A811">
        <f t="shared" si="91"/>
        <v>0.13044534005947878</v>
      </c>
      <c r="B811" s="1">
        <f t="shared" si="92"/>
        <v>1.7673072511379003E-2</v>
      </c>
      <c r="C811" s="1">
        <f t="shared" si="92"/>
        <v>111.203361314389</v>
      </c>
      <c r="D811">
        <f t="shared" si="90"/>
        <v>111.22103438690039</v>
      </c>
    </row>
    <row r="812" spans="1:4" x14ac:dyDescent="0.2">
      <c r="A812">
        <f t="shared" si="91"/>
        <v>0.13072369763753927</v>
      </c>
      <c r="B812" s="1">
        <f t="shared" si="92"/>
        <v>1.6960835753348565E-2</v>
      </c>
      <c r="C812" s="1">
        <f t="shared" si="92"/>
        <v>110.13712963070198</v>
      </c>
      <c r="D812">
        <f t="shared" si="90"/>
        <v>110.15409046645533</v>
      </c>
    </row>
    <row r="813" spans="1:4" x14ac:dyDescent="0.2">
      <c r="A813">
        <f t="shared" si="91"/>
        <v>0.13100205521559977</v>
      </c>
      <c r="B813" s="1">
        <f t="shared" si="92"/>
        <v>1.6275875404456297E-2</v>
      </c>
      <c r="C813" s="1">
        <f t="shared" si="92"/>
        <v>109.07155674695049</v>
      </c>
      <c r="D813">
        <f t="shared" si="90"/>
        <v>109.08783262235495</v>
      </c>
    </row>
    <row r="814" spans="1:4" x14ac:dyDescent="0.2">
      <c r="A814">
        <f t="shared" si="91"/>
        <v>0.13128041279366026</v>
      </c>
      <c r="B814" s="1">
        <f t="shared" si="92"/>
        <v>1.5617207602585753E-2</v>
      </c>
      <c r="C814" s="1">
        <f t="shared" si="92"/>
        <v>108.00682224672227</v>
      </c>
      <c r="D814">
        <f t="shared" si="90"/>
        <v>108.02243945432485</v>
      </c>
    </row>
    <row r="815" spans="1:4" x14ac:dyDescent="0.2">
      <c r="A815">
        <f t="shared" si="91"/>
        <v>0.13155877037172076</v>
      </c>
      <c r="B815" s="1">
        <f t="shared" si="92"/>
        <v>1.4983881483976422E-2</v>
      </c>
      <c r="C815" s="1">
        <f t="shared" si="92"/>
        <v>106.94310374892474</v>
      </c>
      <c r="D815">
        <f t="shared" si="90"/>
        <v>106.95808763040871</v>
      </c>
    </row>
    <row r="816" spans="1:4" x14ac:dyDescent="0.2">
      <c r="A816">
        <f t="shared" si="91"/>
        <v>0.13183712794978125</v>
      </c>
      <c r="B816" s="1">
        <f t="shared" si="92"/>
        <v>1.4374978174542795E-2</v>
      </c>
      <c r="C816" s="1">
        <f t="shared" si="92"/>
        <v>105.88057686497362</v>
      </c>
      <c r="D816">
        <f t="shared" si="90"/>
        <v>105.89495184314816</v>
      </c>
    </row>
    <row r="817" spans="1:4" x14ac:dyDescent="0.2">
      <c r="A817">
        <f t="shared" si="91"/>
        <v>0.13211548552784175</v>
      </c>
      <c r="B817" s="1">
        <f t="shared" si="92"/>
        <v>1.3789609808316677E-2</v>
      </c>
      <c r="C817" s="1">
        <f t="shared" si="92"/>
        <v>104.81941515727748</v>
      </c>
      <c r="D817">
        <f t="shared" si="90"/>
        <v>104.83320476708579</v>
      </c>
    </row>
    <row r="818" spans="1:4" x14ac:dyDescent="0.2">
      <c r="A818">
        <f t="shared" si="91"/>
        <v>0.13239384310590224</v>
      </c>
      <c r="B818" s="1">
        <f t="shared" si="92"/>
        <v>1.3226918572418705E-2</v>
      </c>
      <c r="C818" s="1">
        <f t="shared" si="92"/>
        <v>103.7597900990264</v>
      </c>
      <c r="D818">
        <f t="shared" si="90"/>
        <v>103.77301701759882</v>
      </c>
    </row>
    <row r="819" spans="1:4" x14ac:dyDescent="0.2">
      <c r="A819">
        <f t="shared" si="91"/>
        <v>0.13267220068396274</v>
      </c>
      <c r="B819" s="1">
        <f t="shared" si="92"/>
        <v>1.2686075777973194E-2</v>
      </c>
      <c r="C819" s="1">
        <f t="shared" si="92"/>
        <v>102.70187103529331</v>
      </c>
      <c r="D819">
        <f t="shared" si="90"/>
        <v>102.71455711107129</v>
      </c>
    </row>
    <row r="820" spans="1:4" x14ac:dyDescent="0.2">
      <c r="A820">
        <f t="shared" si="91"/>
        <v>0.13295055826202323</v>
      </c>
      <c r="B820" s="1">
        <f t="shared" si="92"/>
        <v>1.2166280956388503E-2</v>
      </c>
      <c r="C820" s="1">
        <f t="shared" si="92"/>
        <v>101.64582514545516</v>
      </c>
      <c r="D820">
        <f t="shared" si="90"/>
        <v>101.65799142641156</v>
      </c>
    </row>
    <row r="821" spans="1:4" x14ac:dyDescent="0.2">
      <c r="A821">
        <f t="shared" si="91"/>
        <v>0.13322891584008373</v>
      </c>
      <c r="B821" s="1">
        <f t="shared" si="92"/>
        <v>1.1666760980434053E-2</v>
      </c>
      <c r="C821" s="1">
        <f t="shared" si="92"/>
        <v>100.59181740694007</v>
      </c>
      <c r="D821">
        <f t="shared" si="90"/>
        <v>100.6034841679205</v>
      </c>
    </row>
    <row r="822" spans="1:4" x14ac:dyDescent="0.2">
      <c r="A822">
        <f t="shared" si="91"/>
        <v>0.13350727341814422</v>
      </c>
      <c r="B822" s="1">
        <f t="shared" ref="B822:C841" si="93">B$7*EXP(-POWER($A822-B$2,2)/2/B$4/B$4*1000000)</f>
        <v>1.1186769209552357E-2</v>
      </c>
      <c r="C822" s="1">
        <f t="shared" si="93"/>
        <v>99.540010560306143</v>
      </c>
      <c r="D822">
        <f t="shared" si="90"/>
        <v>99.551197329515702</v>
      </c>
    </row>
    <row r="823" spans="1:4" x14ac:dyDescent="0.2">
      <c r="A823">
        <f t="shared" si="91"/>
        <v>0.13378563099620472</v>
      </c>
      <c r="B823" s="1">
        <f t="shared" si="93"/>
        <v>1.0725584658853668E-2</v>
      </c>
      <c r="C823" s="1">
        <f t="shared" si="93"/>
        <v>98.490565075656406</v>
      </c>
      <c r="D823">
        <f t="shared" si="90"/>
        <v>98.501290660315263</v>
      </c>
    </row>
    <row r="824" spans="1:4" x14ac:dyDescent="0.2">
      <c r="A824">
        <f t="shared" si="91"/>
        <v>0.13406398857426521</v>
      </c>
      <c r="B824" s="1">
        <f t="shared" si="93"/>
        <v>1.02825111912492E-2</v>
      </c>
      <c r="C824" s="1">
        <f t="shared" si="93"/>
        <v>97.443639120393357</v>
      </c>
      <c r="D824">
        <f t="shared" si="90"/>
        <v>97.453921631584606</v>
      </c>
    </row>
    <row r="825" spans="1:4" x14ac:dyDescent="0.2">
      <c r="A825">
        <f t="shared" si="91"/>
        <v>0.13434234615232571</v>
      </c>
      <c r="B825" s="1">
        <f t="shared" si="93"/>
        <v>9.8568767321872697E-3</v>
      </c>
      <c r="C825" s="1">
        <f t="shared" si="93"/>
        <v>96.399388528316706</v>
      </c>
      <c r="D825">
        <f t="shared" si="90"/>
        <v>96.409245405048893</v>
      </c>
    </row>
    <row r="826" spans="1:4" x14ac:dyDescent="0.2">
      <c r="A826">
        <f t="shared" si="91"/>
        <v>0.1346207037303862</v>
      </c>
      <c r="B826" s="1">
        <f t="shared" si="93"/>
        <v>9.4480325064643066E-3</v>
      </c>
      <c r="C826" s="1">
        <f t="shared" si="93"/>
        <v>95.357966770065417</v>
      </c>
      <c r="D826">
        <f t="shared" si="90"/>
        <v>95.367414802571886</v>
      </c>
    </row>
    <row r="827" spans="1:4" x14ac:dyDescent="0.2">
      <c r="A827">
        <f t="shared" si="91"/>
        <v>0.1348990613084467</v>
      </c>
      <c r="B827" s="1">
        <f t="shared" si="93"/>
        <v>9.0553522965933411E-3</v>
      </c>
      <c r="C827" s="1">
        <f t="shared" si="93"/>
        <v>94.319524924905835</v>
      </c>
      <c r="D827">
        <f t="shared" si="90"/>
        <v>94.328580277202434</v>
      </c>
    </row>
    <row r="828" spans="1:4" x14ac:dyDescent="0.2">
      <c r="A828">
        <f t="shared" si="91"/>
        <v>0.13517741888650719</v>
      </c>
      <c r="B828" s="1">
        <f t="shared" si="93"/>
        <v>8.6782317222182312E-3</v>
      </c>
      <c r="C828" s="1">
        <f t="shared" si="93"/>
        <v>93.284211653866123</v>
      </c>
      <c r="D828">
        <f t="shared" si="90"/>
        <v>93.292889885588338</v>
      </c>
    </row>
    <row r="829" spans="1:4" x14ac:dyDescent="0.2">
      <c r="A829">
        <f t="shared" si="91"/>
        <v>0.13545577646456769</v>
      </c>
      <c r="B829" s="1">
        <f t="shared" si="93"/>
        <v>8.3160875400731301E-3</v>
      </c>
      <c r="C829" s="1">
        <f t="shared" si="93"/>
        <v>92.252173174216352</v>
      </c>
      <c r="D829">
        <f t="shared" si="90"/>
        <v>92.260489261756419</v>
      </c>
    </row>
    <row r="830" spans="1:4" x14ac:dyDescent="0.2">
      <c r="A830">
        <f t="shared" si="91"/>
        <v>0.13573413404262819</v>
      </c>
      <c r="B830" s="1">
        <f t="shared" si="93"/>
        <v>7.9683569639928988E-3</v>
      </c>
      <c r="C830" s="1">
        <f t="shared" si="93"/>
        <v>91.223553235293011</v>
      </c>
      <c r="D830">
        <f t="shared" si="90"/>
        <v>91.23152159225701</v>
      </c>
    </row>
    <row r="831" spans="1:4" x14ac:dyDescent="0.2">
      <c r="A831">
        <f t="shared" si="91"/>
        <v>0.13601249162068868</v>
      </c>
      <c r="B831" s="1">
        <f t="shared" si="93"/>
        <v>7.6344970044903817E-3</v>
      </c>
      <c r="C831" s="1">
        <f t="shared" si="93"/>
        <v>90.198493095666123</v>
      </c>
      <c r="D831">
        <f t="shared" si="90"/>
        <v>90.206127592670612</v>
      </c>
    </row>
    <row r="832" spans="1:4" x14ac:dyDescent="0.2">
      <c r="A832">
        <f t="shared" si="91"/>
        <v>0.13629084919874918</v>
      </c>
      <c r="B832" s="1">
        <f t="shared" si="93"/>
        <v>7.3139838274236127E-3</v>
      </c>
      <c r="C832" s="1">
        <f t="shared" si="93"/>
        <v>89.177131501645377</v>
      </c>
      <c r="D832">
        <f t="shared" si="90"/>
        <v>89.184445485472807</v>
      </c>
    </row>
    <row r="833" spans="1:4" x14ac:dyDescent="0.2">
      <c r="A833">
        <f t="shared" si="91"/>
        <v>0.13656920677680967</v>
      </c>
      <c r="B833" s="1">
        <f t="shared" si="93"/>
        <v>7.0063121312855864E-3</v>
      </c>
      <c r="C833" s="1">
        <f t="shared" si="93"/>
        <v>88.159604667122522</v>
      </c>
      <c r="D833">
        <f t="shared" si="90"/>
        <v>88.166610979253804</v>
      </c>
    </row>
    <row r="834" spans="1:4" x14ac:dyDescent="0.2">
      <c r="A834">
        <f t="shared" si="91"/>
        <v>0.13684756435487017</v>
      </c>
      <c r="B834" s="1">
        <f t="shared" si="93"/>
        <v>6.7109945426565634E-3</v>
      </c>
      <c r="C834" s="1">
        <f t="shared" si="93"/>
        <v>87.146046254744533</v>
      </c>
      <c r="D834">
        <f t="shared" si="90"/>
        <v>87.152757249287191</v>
      </c>
    </row>
    <row r="835" spans="1:4" x14ac:dyDescent="0.2">
      <c r="A835">
        <f t="shared" si="91"/>
        <v>0.13712592193293066</v>
      </c>
      <c r="B835" s="1">
        <f t="shared" si="93"/>
        <v>6.4275610293680089E-3</v>
      </c>
      <c r="C835" s="1">
        <f t="shared" si="93"/>
        <v>86.136587358413252</v>
      </c>
      <c r="D835">
        <f t="shared" si="90"/>
        <v>86.143014919442621</v>
      </c>
    </row>
    <row r="836" spans="1:4" x14ac:dyDescent="0.2">
      <c r="A836">
        <f t="shared" si="91"/>
        <v>0.13740427951099116</v>
      </c>
      <c r="B836" s="1">
        <f t="shared" si="93"/>
        <v>6.1555583309352872E-3</v>
      </c>
      <c r="C836" s="1">
        <f t="shared" si="93"/>
        <v>85.131356487104952</v>
      </c>
      <c r="D836">
        <f t="shared" si="90"/>
        <v>85.137512045435884</v>
      </c>
    </row>
    <row r="837" spans="1:4" x14ac:dyDescent="0.2">
      <c r="A837">
        <f t="shared" si="91"/>
        <v>0.13768263708905165</v>
      </c>
      <c r="B837" s="1">
        <f t="shared" si="93"/>
        <v>5.894549405824367E-3</v>
      </c>
      <c r="C837" s="1">
        <f t="shared" si="93"/>
        <v>84.130479550003187</v>
      </c>
      <c r="D837">
        <f t="shared" si="90"/>
        <v>84.136374099409011</v>
      </c>
    </row>
    <row r="838" spans="1:4" x14ac:dyDescent="0.2">
      <c r="A838">
        <f t="shared" si="91"/>
        <v>0.13796099466711215</v>
      </c>
      <c r="B838" s="1">
        <f t="shared" si="93"/>
        <v>5.6441128951263842E-3</v>
      </c>
      <c r="C838" s="1">
        <f t="shared" si="93"/>
        <v>83.134079842937751</v>
      </c>
      <c r="D838">
        <f t="shared" si="90"/>
        <v>83.139723955832878</v>
      </c>
    </row>
    <row r="839" spans="1:4" x14ac:dyDescent="0.2">
      <c r="A839">
        <f t="shared" si="91"/>
        <v>0.13823935224517264</v>
      </c>
      <c r="B839" s="1">
        <f t="shared" si="93"/>
        <v>5.4038426022218842E-3</v>
      </c>
      <c r="C839" s="1">
        <f t="shared" si="93"/>
        <v>82.142278036121297</v>
      </c>
      <c r="D839">
        <f t="shared" si="90"/>
        <v>82.147681878723517</v>
      </c>
    </row>
    <row r="840" spans="1:4" x14ac:dyDescent="0.2">
      <c r="A840">
        <f t="shared" si="91"/>
        <v>0.13851770982323314</v>
      </c>
      <c r="B840" s="1">
        <f t="shared" si="93"/>
        <v>5.1733469880242394E-3</v>
      </c>
      <c r="C840" s="1">
        <f t="shared" si="93"/>
        <v>81.155192163174945</v>
      </c>
      <c r="D840">
        <f t="shared" si="90"/>
        <v>81.160365510162976</v>
      </c>
    </row>
    <row r="841" spans="1:4" x14ac:dyDescent="0.2">
      <c r="A841">
        <f t="shared" si="91"/>
        <v>0.13879606740129363</v>
      </c>
      <c r="B841" s="1">
        <f t="shared" si="93"/>
        <v>4.9522486814009385E-3</v>
      </c>
      <c r="C841" s="1">
        <f t="shared" si="93"/>
        <v>80.172937611433341</v>
      </c>
      <c r="D841">
        <f t="shared" si="90"/>
        <v>80.177889860114746</v>
      </c>
    </row>
    <row r="842" spans="1:4" x14ac:dyDescent="0.2">
      <c r="A842">
        <f t="shared" si="91"/>
        <v>0.13907442497935413</v>
      </c>
      <c r="B842" s="1">
        <f t="shared" ref="B842:C861" si="94">B$7*EXP(-POWER($A842-B$2,2)/2/B$4/B$4*1000000)</f>
        <v>4.7401840043779448E-3</v>
      </c>
      <c r="C842" s="1">
        <f t="shared" si="94"/>
        <v>79.195627113518881</v>
      </c>
      <c r="D842">
        <f t="shared" si="90"/>
        <v>79.200367297523258</v>
      </c>
    </row>
    <row r="843" spans="1:4" x14ac:dyDescent="0.2">
      <c r="A843">
        <f t="shared" si="91"/>
        <v>0.13935278255741462</v>
      </c>
      <c r="B843" s="1">
        <f t="shared" si="94"/>
        <v>4.5368025117415922E-3</v>
      </c>
      <c r="C843" s="1">
        <f t="shared" si="94"/>
        <v>78.223370740174317</v>
      </c>
      <c r="D843">
        <f t="shared" si="90"/>
        <v>78.227907542686054</v>
      </c>
    </row>
    <row r="844" spans="1:4" x14ac:dyDescent="0.2">
      <c r="A844">
        <f t="shared" si="91"/>
        <v>0.13963114013547512</v>
      </c>
      <c r="B844" s="1">
        <f t="shared" si="94"/>
        <v>4.3417665446592868E-3</v>
      </c>
      <c r="C844" s="1">
        <f t="shared" si="94"/>
        <v>77.256275894342323</v>
      </c>
      <c r="D844">
        <f t="shared" si="90"/>
        <v>77.260617660886979</v>
      </c>
    </row>
    <row r="845" spans="1:4" x14ac:dyDescent="0.2">
      <c r="A845">
        <f t="shared" si="91"/>
        <v>0.13990949771353561</v>
      </c>
      <c r="B845" s="1">
        <f t="shared" si="94"/>
        <v>4.1547507979486954E-3</v>
      </c>
      <c r="C845" s="1">
        <f t="shared" si="94"/>
        <v>76.294447306479839</v>
      </c>
      <c r="D845">
        <f t="shared" si="90"/>
        <v>76.29860205727779</v>
      </c>
    </row>
    <row r="846" spans="1:4" x14ac:dyDescent="0.2">
      <c r="A846">
        <f t="shared" si="91"/>
        <v>0.14018785529159611</v>
      </c>
      <c r="B846" s="1">
        <f t="shared" si="94"/>
        <v>3.9754419006325752E-3</v>
      </c>
      <c r="C846" s="1">
        <f t="shared" si="94"/>
        <v>75.337987031094372</v>
      </c>
      <c r="D846">
        <f t="shared" si="90"/>
        <v>75.341962472995007</v>
      </c>
    </row>
    <row r="847" spans="1:4" x14ac:dyDescent="0.2">
      <c r="A847">
        <f t="shared" si="91"/>
        <v>0.1404662128696566</v>
      </c>
      <c r="B847" s="1">
        <f t="shared" si="94"/>
        <v>3.8035380094238887E-3</v>
      </c>
      <c r="C847" s="1">
        <f t="shared" si="94"/>
        <v>74.386994444489289</v>
      </c>
      <c r="D847">
        <f t="shared" si="90"/>
        <v>74.390797982498711</v>
      </c>
    </row>
    <row r="848" spans="1:4" x14ac:dyDescent="0.2">
      <c r="A848">
        <f t="shared" si="91"/>
        <v>0.1407445704477171</v>
      </c>
      <c r="B848" s="1">
        <f t="shared" si="94"/>
        <v>3.6387484147935734E-3</v>
      </c>
      <c r="C848" s="1">
        <f t="shared" si="94"/>
        <v>73.441566243703875</v>
      </c>
      <c r="D848">
        <f t="shared" si="90"/>
        <v>73.445204992118661</v>
      </c>
    </row>
    <row r="849" spans="1:4" x14ac:dyDescent="0.2">
      <c r="A849">
        <f t="shared" si="91"/>
        <v>0.14102292802577759</v>
      </c>
      <c r="B849" s="1">
        <f t="shared" si="94"/>
        <v>3.4807931592806423E-3</v>
      </c>
      <c r="C849" s="1">
        <f t="shared" si="94"/>
        <v>72.501796446633904</v>
      </c>
      <c r="D849">
        <f t="shared" si="90"/>
        <v>72.505277239793188</v>
      </c>
    </row>
    <row r="850" spans="1:4" x14ac:dyDescent="0.2">
      <c r="A850">
        <f t="shared" si="91"/>
        <v>0.14130128560383809</v>
      </c>
      <c r="B850" s="1">
        <f t="shared" si="94"/>
        <v>3.3294026677117188E-3</v>
      </c>
      <c r="C850" s="1">
        <f t="shared" si="94"/>
        <v>71.567776393317914</v>
      </c>
      <c r="D850">
        <f t="shared" si="90"/>
        <v>71.57110579598563</v>
      </c>
    </row>
    <row r="851" spans="1:4" x14ac:dyDescent="0.2">
      <c r="A851">
        <f t="shared" si="91"/>
        <v>0.14157964318189858</v>
      </c>
      <c r="B851" s="1">
        <f t="shared" si="94"/>
        <v>3.1843173890042536E-3</v>
      </c>
      <c r="C851" s="1">
        <f t="shared" si="94"/>
        <v>70.639594748373099</v>
      </c>
      <c r="D851">
        <f t="shared" si="90"/>
        <v>70.642779065762099</v>
      </c>
    </row>
    <row r="852" spans="1:4" x14ac:dyDescent="0.2">
      <c r="A852">
        <f t="shared" si="91"/>
        <v>0.14185800075995908</v>
      </c>
      <c r="B852" s="1">
        <f t="shared" si="94"/>
        <v>3.0452874492350353E-3</v>
      </c>
      <c r="C852" s="1">
        <f t="shared" si="94"/>
        <v>69.717337504565904</v>
      </c>
      <c r="D852">
        <f t="shared" si="90"/>
        <v>69.720382792015144</v>
      </c>
    </row>
    <row r="853" spans="1:4" x14ac:dyDescent="0.2">
      <c r="A853">
        <f t="shared" si="91"/>
        <v>0.14213635833801957</v>
      </c>
      <c r="B853" s="1">
        <f t="shared" si="94"/>
        <v>2.9120723156623998E-3</v>
      </c>
      <c r="C853" s="1">
        <f t="shared" si="94"/>
        <v>68.801087987499429</v>
      </c>
      <c r="D853">
        <f t="shared" si="90"/>
        <v>68.804000059815095</v>
      </c>
    </row>
    <row r="854" spans="1:4" x14ac:dyDescent="0.2">
      <c r="A854">
        <f t="shared" si="91"/>
        <v>0.14241471591608007</v>
      </c>
      <c r="B854" s="1">
        <f t="shared" si="94"/>
        <v>2.7844404713978817E-3</v>
      </c>
      <c r="C854" s="1">
        <f t="shared" si="94"/>
        <v>67.890926861402207</v>
      </c>
      <c r="D854">
        <f t="shared" si="90"/>
        <v>67.893711301873608</v>
      </c>
    </row>
    <row r="855" spans="1:4" x14ac:dyDescent="0.2">
      <c r="A855">
        <f t="shared" si="91"/>
        <v>0.14269307349414057</v>
      </c>
      <c r="B855" s="1">
        <f t="shared" si="94"/>
        <v>2.6621691004296297E-3</v>
      </c>
      <c r="C855" s="1">
        <f t="shared" si="94"/>
        <v>66.98693213599968</v>
      </c>
      <c r="D855">
        <f t="shared" ref="D855:D918" si="95">B855+C855</f>
        <v>66.989594305100113</v>
      </c>
    </row>
    <row r="856" spans="1:4" x14ac:dyDescent="0.2">
      <c r="A856">
        <f t="shared" ref="A856:A919" si="96">A855+$B$19</f>
        <v>0.14297143107220106</v>
      </c>
      <c r="B856" s="1">
        <f t="shared" si="94"/>
        <v>2.5450437827068051E-3</v>
      </c>
      <c r="C856" s="1">
        <f t="shared" si="94"/>
        <v>66.089179174451374</v>
      </c>
      <c r="D856">
        <f t="shared" si="95"/>
        <v>66.091724218234077</v>
      </c>
    </row>
    <row r="857" spans="1:4" x14ac:dyDescent="0.2">
      <c r="A857">
        <f t="shared" si="96"/>
        <v>0.14324978865026156</v>
      </c>
      <c r="B857" s="1">
        <f t="shared" si="94"/>
        <v>2.4328581990009112E-3</v>
      </c>
      <c r="C857" s="1">
        <f t="shared" si="94"/>
        <v>65.197740702335153</v>
      </c>
      <c r="D857">
        <f t="shared" si="95"/>
        <v>65.200173560534154</v>
      </c>
    </row>
    <row r="858" spans="1:4" x14ac:dyDescent="0.2">
      <c r="A858">
        <f t="shared" si="96"/>
        <v>0.14352814622832205</v>
      </c>
      <c r="B858" s="1">
        <f t="shared" si="94"/>
        <v>2.3254138452666619E-3</v>
      </c>
      <c r="C858" s="1">
        <f t="shared" si="94"/>
        <v>64.312686817660037</v>
      </c>
      <c r="D858">
        <f t="shared" si="95"/>
        <v>64.315012231505307</v>
      </c>
    </row>
    <row r="859" spans="1:4" x14ac:dyDescent="0.2">
      <c r="A859">
        <f t="shared" si="96"/>
        <v>0.14380650380638255</v>
      </c>
      <c r="B859" s="1">
        <f t="shared" si="94"/>
        <v>2.2225197562312244E-3</v>
      </c>
      <c r="C859" s="1">
        <f t="shared" si="94"/>
        <v>63.434085001888498</v>
      </c>
      <c r="D859">
        <f t="shared" si="95"/>
        <v>63.436307521644729</v>
      </c>
    </row>
    <row r="860" spans="1:4" x14ac:dyDescent="0.2">
      <c r="A860">
        <f t="shared" si="96"/>
        <v>0.14408486138444304</v>
      </c>
      <c r="B860" s="1">
        <f t="shared" si="94"/>
        <v>2.1239922379473648E-3</v>
      </c>
      <c r="C860" s="1">
        <f t="shared" si="94"/>
        <v>62.562000131948928</v>
      </c>
      <c r="D860">
        <f t="shared" si="95"/>
        <v>62.564124124186876</v>
      </c>
    </row>
    <row r="861" spans="1:4" x14ac:dyDescent="0.2">
      <c r="A861">
        <f t="shared" si="96"/>
        <v>0.14436321896250354</v>
      </c>
      <c r="B861" s="1">
        <f t="shared" si="94"/>
        <v>2.0296546090521907E-3</v>
      </c>
      <c r="C861" s="1">
        <f t="shared" si="94"/>
        <v>61.696494493218587</v>
      </c>
      <c r="D861">
        <f t="shared" si="95"/>
        <v>61.698524147827641</v>
      </c>
    </row>
    <row r="862" spans="1:4" x14ac:dyDescent="0.2">
      <c r="A862">
        <f t="shared" si="96"/>
        <v>0.14464157654056403</v>
      </c>
      <c r="B862" s="1">
        <f t="shared" ref="B862:C881" si="97">B$7*EXP(-POWER($A862-B$2,2)/2/B$4/B$4*1000000)</f>
        <v>1.9393369504793435E-3</v>
      </c>
      <c r="C862" s="1">
        <f t="shared" si="97"/>
        <v>60.837627793456818</v>
      </c>
      <c r="D862">
        <f t="shared" si="95"/>
        <v>60.839567130407296</v>
      </c>
    </row>
    <row r="863" spans="1:4" x14ac:dyDescent="0.2">
      <c r="A863">
        <f t="shared" si="96"/>
        <v>0.14491993411862453</v>
      </c>
      <c r="B863" s="1">
        <f t="shared" si="97"/>
        <v>1.8528758633786285E-3</v>
      </c>
      <c r="C863" s="1">
        <f t="shared" si="97"/>
        <v>59.98545717766838</v>
      </c>
      <c r="D863">
        <f t="shared" si="95"/>
        <v>59.987310053531758</v>
      </c>
    </row>
    <row r="864" spans="1:4" x14ac:dyDescent="0.2">
      <c r="A864">
        <f t="shared" si="96"/>
        <v>0.14519829169668502</v>
      </c>
      <c r="B864" s="1">
        <f t="shared" si="97"/>
        <v>1.7701142350031102E-3</v>
      </c>
      <c r="C864" s="1">
        <f t="shared" si="97"/>
        <v>59.140037243876336</v>
      </c>
      <c r="D864">
        <f t="shared" si="95"/>
        <v>59.141807358111336</v>
      </c>
    </row>
    <row r="865" spans="1:4" x14ac:dyDescent="0.2">
      <c r="A865">
        <f t="shared" si="96"/>
        <v>0.14547664927474552</v>
      </c>
      <c r="B865" s="1">
        <f t="shared" si="97"/>
        <v>1.6909010123295066E-3</v>
      </c>
      <c r="C865" s="1">
        <f t="shared" si="97"/>
        <v>58.301420059783005</v>
      </c>
      <c r="D865">
        <f t="shared" si="95"/>
        <v>58.303110960795337</v>
      </c>
    </row>
    <row r="866" spans="1:4" x14ac:dyDescent="0.2">
      <c r="A866">
        <f t="shared" si="96"/>
        <v>0.14575500685280601</v>
      </c>
      <c r="B866" s="1">
        <f t="shared" si="97"/>
        <v>1.6150909831835264E-3</v>
      </c>
      <c r="C866" s="1">
        <f t="shared" si="97"/>
        <v>57.469655180298915</v>
      </c>
      <c r="D866">
        <f t="shared" si="95"/>
        <v>57.471270271282101</v>
      </c>
    </row>
    <row r="867" spans="1:4" x14ac:dyDescent="0.2">
      <c r="A867">
        <f t="shared" si="96"/>
        <v>0.14603336443086651</v>
      </c>
      <c r="B867" s="1">
        <f t="shared" si="97"/>
        <v>1.5425445646475278E-3</v>
      </c>
      <c r="C867" s="1">
        <f t="shared" si="97"/>
        <v>56.644789665917152</v>
      </c>
      <c r="D867">
        <f t="shared" si="95"/>
        <v>56.646332210481802</v>
      </c>
    </row>
    <row r="868" spans="1:4" x14ac:dyDescent="0.2">
      <c r="A868">
        <f t="shared" si="96"/>
        <v>0.146311722008927</v>
      </c>
      <c r="B868" s="1">
        <f t="shared" si="97"/>
        <v>1.473127598533395E-3</v>
      </c>
      <c r="C868" s="1">
        <f t="shared" si="97"/>
        <v>55.82686810191251</v>
      </c>
      <c r="D868">
        <f t="shared" si="95"/>
        <v>55.828341229511047</v>
      </c>
    </row>
    <row r="869" spans="1:4" x14ac:dyDescent="0.2">
      <c r="A869">
        <f t="shared" si="96"/>
        <v>0.1465900795869875</v>
      </c>
      <c r="B869" s="1">
        <f t="shared" si="97"/>
        <v>1.4067111537090829E-3</v>
      </c>
      <c r="C869" s="1">
        <f t="shared" si="97"/>
        <v>55.01593261834298</v>
      </c>
      <c r="D869">
        <f t="shared" si="95"/>
        <v>55.017339329496686</v>
      </c>
    </row>
    <row r="870" spans="1:4" x14ac:dyDescent="0.2">
      <c r="A870">
        <f t="shared" si="96"/>
        <v>0.14686843716504799</v>
      </c>
      <c r="B870" s="1">
        <f t="shared" si="97"/>
        <v>1.3431713350726053E-3</v>
      </c>
      <c r="C870" s="1">
        <f t="shared" si="97"/>
        <v>54.212022910832104</v>
      </c>
      <c r="D870">
        <f t="shared" si="95"/>
        <v>54.213366082167177</v>
      </c>
    </row>
    <row r="871" spans="1:4" x14ac:dyDescent="0.2">
      <c r="A871">
        <f t="shared" si="96"/>
        <v>0.14714679474310849</v>
      </c>
      <c r="B871" s="1">
        <f t="shared" si="97"/>
        <v>1.2823890989724987E-3</v>
      </c>
      <c r="C871" s="1">
        <f t="shared" si="97"/>
        <v>53.41517626210964</v>
      </c>
      <c r="D871">
        <f t="shared" si="95"/>
        <v>53.416458651208615</v>
      </c>
    </row>
    <row r="872" spans="1:4" x14ac:dyDescent="0.2">
      <c r="A872">
        <f t="shared" si="96"/>
        <v>0.14742515232116898</v>
      </c>
      <c r="B872" s="1">
        <f t="shared" si="97"/>
        <v>1.224250074879144E-3</v>
      </c>
      <c r="C872" s="1">
        <f t="shared" si="97"/>
        <v>52.625427564288508</v>
      </c>
      <c r="D872">
        <f t="shared" si="95"/>
        <v>52.626651814363385</v>
      </c>
    </row>
    <row r="873" spans="1:4" x14ac:dyDescent="0.2">
      <c r="A873">
        <f t="shared" si="96"/>
        <v>0.14770350989922948</v>
      </c>
      <c r="B873" s="1">
        <f t="shared" si="97"/>
        <v>1.1686443931161895E-3</v>
      </c>
      <c r="C873" s="1">
        <f t="shared" si="97"/>
        <v>51.842809341855869</v>
      </c>
      <c r="D873">
        <f t="shared" si="95"/>
        <v>51.843977986248987</v>
      </c>
    </row>
    <row r="874" spans="1:4" x14ac:dyDescent="0.2">
      <c r="A874">
        <f t="shared" si="96"/>
        <v>0.14798186747728997</v>
      </c>
      <c r="B874" s="1">
        <f t="shared" si="97"/>
        <v>1.1154665184664114E-3</v>
      </c>
      <c r="C874" s="1">
        <f t="shared" si="97"/>
        <v>51.067351775355057</v>
      </c>
      <c r="D874">
        <f t="shared" si="95"/>
        <v>51.06846724187352</v>
      </c>
    </row>
    <row r="875" spans="1:4" x14ac:dyDescent="0.2">
      <c r="A875">
        <f t="shared" si="96"/>
        <v>0.14826022505535047</v>
      </c>
      <c r="B875" s="1">
        <f t="shared" si="97"/>
        <v>1.0646150894713165E-3</v>
      </c>
      <c r="C875" s="1">
        <f t="shared" si="97"/>
        <v>50.299082725736739</v>
      </c>
      <c r="D875">
        <f t="shared" si="95"/>
        <v>50.300147340826207</v>
      </c>
    </row>
    <row r="876" spans="1:4" x14ac:dyDescent="0.2">
      <c r="A876">
        <f t="shared" si="96"/>
        <v>0.14853858263341096</v>
      </c>
      <c r="B876" s="1">
        <f t="shared" si="97"/>
        <v>1.0159927632483784E-3</v>
      </c>
      <c r="C876" s="1">
        <f t="shared" si="97"/>
        <v>49.538027759355955</v>
      </c>
      <c r="D876">
        <f t="shared" si="95"/>
        <v>49.539043752119206</v>
      </c>
    </row>
    <row r="877" spans="1:4" x14ac:dyDescent="0.2">
      <c r="A877">
        <f t="shared" si="96"/>
        <v>0.14881694021147146</v>
      </c>
      <c r="B877" s="1">
        <f t="shared" si="97"/>
        <v>9.69506065654694E-4</v>
      </c>
      <c r="C877" s="1">
        <f t="shared" si="97"/>
        <v>48.784210173592534</v>
      </c>
      <c r="D877">
        <f t="shared" si="95"/>
        <v>48.785179679658185</v>
      </c>
    </row>
    <row r="878" spans="1:4" x14ac:dyDescent="0.2">
      <c r="A878">
        <f t="shared" si="96"/>
        <v>0.14909529778953196</v>
      </c>
      <c r="B878" s="1">
        <f t="shared" si="97"/>
        <v>9.2506524663031034E-4</v>
      </c>
      <c r="C878" s="1">
        <f t="shared" si="97"/>
        <v>48.037651023072371</v>
      </c>
      <c r="D878">
        <f t="shared" si="95"/>
        <v>48.038576088319004</v>
      </c>
    </row>
    <row r="879" spans="1:4" x14ac:dyDescent="0.2">
      <c r="A879">
        <f t="shared" si="96"/>
        <v>0.14937365536759245</v>
      </c>
      <c r="B879" s="1">
        <f t="shared" si="97"/>
        <v>8.8258414055902531E-4</v>
      </c>
      <c r="C879" s="1">
        <f t="shared" si="97"/>
        <v>47.298369146466271</v>
      </c>
      <c r="D879">
        <f t="shared" si="95"/>
        <v>47.299251730606834</v>
      </c>
    </row>
    <row r="880" spans="1:4" x14ac:dyDescent="0.2">
      <c r="A880">
        <f t="shared" si="96"/>
        <v>0.14965201294565295</v>
      </c>
      <c r="B880" s="1">
        <f t="shared" si="97"/>
        <v>8.4198003148887226E-4</v>
      </c>
      <c r="C880" s="1">
        <f t="shared" si="97"/>
        <v>46.566381193844109</v>
      </c>
      <c r="D880">
        <f t="shared" si="95"/>
        <v>46.567223173875597</v>
      </c>
    </row>
    <row r="881" spans="1:4" x14ac:dyDescent="0.2">
      <c r="A881">
        <f t="shared" si="96"/>
        <v>0.14993037052371344</v>
      </c>
      <c r="B881" s="1">
        <f t="shared" si="97"/>
        <v>8.0317352305878315E-4</v>
      </c>
      <c r="C881" s="1">
        <f t="shared" si="97"/>
        <v>45.841701654561135</v>
      </c>
      <c r="D881">
        <f t="shared" si="95"/>
        <v>45.842504828084195</v>
      </c>
    </row>
    <row r="882" spans="1:4" x14ac:dyDescent="0.2">
      <c r="A882">
        <f t="shared" si="96"/>
        <v>0.15020872810177394</v>
      </c>
      <c r="B882" s="1">
        <f t="shared" ref="B882:C901" si="98">B$7*EXP(-POWER($A882-B$2,2)/2/B$4/B$4*1000000)</f>
        <v>7.6608841298218074E-4</v>
      </c>
      <c r="C882" s="1">
        <f t="shared" si="98"/>
        <v>45.124342885653981</v>
      </c>
      <c r="D882">
        <f t="shared" si="95"/>
        <v>45.125108974066961</v>
      </c>
    </row>
    <row r="883" spans="1:4" x14ac:dyDescent="0.2">
      <c r="A883">
        <f t="shared" si="96"/>
        <v>0.15048708567983443</v>
      </c>
      <c r="B883" s="1">
        <f t="shared" si="98"/>
        <v>7.3065157194235851E-4</v>
      </c>
      <c r="C883" s="1">
        <f t="shared" si="98"/>
        <v>44.414315140723431</v>
      </c>
      <c r="D883">
        <f t="shared" si="95"/>
        <v>44.415045792295373</v>
      </c>
    </row>
    <row r="884" spans="1:4" x14ac:dyDescent="0.2">
      <c r="A884">
        <f t="shared" si="96"/>
        <v>0.15076544325789493</v>
      </c>
      <c r="B884" s="1">
        <f t="shared" si="98"/>
        <v>6.9679282675853404E-4</v>
      </c>
      <c r="C884" s="1">
        <f t="shared" si="98"/>
        <v>43.711626599281303</v>
      </c>
      <c r="D884">
        <f t="shared" si="95"/>
        <v>43.712323392108061</v>
      </c>
    </row>
    <row r="885" spans="1:4" x14ac:dyDescent="0.2">
      <c r="A885">
        <f t="shared" si="96"/>
        <v>0.15104380083595542</v>
      </c>
      <c r="B885" s="1">
        <f t="shared" si="98"/>
        <v>6.6444484768544564E-4</v>
      </c>
      <c r="C885" s="1">
        <f t="shared" si="98"/>
        <v>43.016283396539208</v>
      </c>
      <c r="D885">
        <f t="shared" si="95"/>
        <v>43.016947841386894</v>
      </c>
    </row>
    <row r="886" spans="1:4" x14ac:dyDescent="0.2">
      <c r="A886">
        <f t="shared" si="96"/>
        <v>0.15132215841401592</v>
      </c>
      <c r="B886" s="1">
        <f t="shared" si="98"/>
        <v>6.3354303971319245E-4</v>
      </c>
      <c r="C886" s="1">
        <f t="shared" si="98"/>
        <v>42.328289653616203</v>
      </c>
      <c r="D886">
        <f t="shared" si="95"/>
        <v>42.328923196655914</v>
      </c>
    </row>
    <row r="887" spans="1:4" x14ac:dyDescent="0.2">
      <c r="A887">
        <f t="shared" si="96"/>
        <v>0.15160051599207641</v>
      </c>
      <c r="B887" s="1">
        <f t="shared" si="98"/>
        <v>6.0402543773778624E-4</v>
      </c>
      <c r="C887" s="1">
        <f t="shared" si="98"/>
        <v>41.64764750814318</v>
      </c>
      <c r="D887">
        <f t="shared" si="95"/>
        <v>41.648251533580918</v>
      </c>
    </row>
    <row r="888" spans="1:4" x14ac:dyDescent="0.2">
      <c r="A888">
        <f t="shared" si="96"/>
        <v>0.15187887357013691</v>
      </c>
      <c r="B888" s="1">
        <f t="shared" si="98"/>
        <v>5.7583260547661933E-4</v>
      </c>
      <c r="C888" s="1">
        <f t="shared" si="98"/>
        <v>40.974357145241889</v>
      </c>
      <c r="D888">
        <f t="shared" si="95"/>
        <v>40.974932977847367</v>
      </c>
    </row>
    <row r="889" spans="1:4" x14ac:dyDescent="0.2">
      <c r="A889">
        <f t="shared" si="96"/>
        <v>0.1521572311481974</v>
      </c>
      <c r="B889" s="1">
        <f t="shared" si="98"/>
        <v>5.4890753800657002E-4</v>
      </c>
      <c r="C889" s="1">
        <f t="shared" si="98"/>
        <v>40.308416828856011</v>
      </c>
      <c r="D889">
        <f t="shared" si="95"/>
        <v>40.308965736394015</v>
      </c>
    </row>
    <row r="890" spans="1:4" x14ac:dyDescent="0.2">
      <c r="A890">
        <f t="shared" si="96"/>
        <v>0.1524355887262579</v>
      </c>
      <c r="B890" s="1">
        <f t="shared" si="98"/>
        <v>5.2319556780608921E-4</v>
      </c>
      <c r="C890" s="1">
        <f t="shared" si="98"/>
        <v>39.649822933412665</v>
      </c>
      <c r="D890">
        <f t="shared" si="95"/>
        <v>39.650346128980473</v>
      </c>
    </row>
    <row r="891" spans="1:4" x14ac:dyDescent="0.2">
      <c r="A891">
        <f t="shared" si="96"/>
        <v>0.15271394630431839</v>
      </c>
      <c r="B891" s="1">
        <f t="shared" si="98"/>
        <v>4.9864427418594957E-4</v>
      </c>
      <c r="C891" s="1">
        <f t="shared" si="98"/>
        <v>38.998569975792321</v>
      </c>
      <c r="D891">
        <f t="shared" si="95"/>
        <v>38.99906862006651</v>
      </c>
    </row>
    <row r="892" spans="1:4" x14ac:dyDescent="0.2">
      <c r="A892">
        <f t="shared" si="96"/>
        <v>0.15299230388237889</v>
      </c>
      <c r="B892" s="1">
        <f t="shared" si="98"/>
        <v>4.7520339599676055E-4</v>
      </c>
      <c r="C892" s="1">
        <f t="shared" si="98"/>
        <v>38.354650647585331</v>
      </c>
      <c r="D892">
        <f t="shared" si="95"/>
        <v>38.355125850981331</v>
      </c>
    </row>
    <row r="893" spans="1:4" x14ac:dyDescent="0.2">
      <c r="A893">
        <f t="shared" si="96"/>
        <v>0.15327066146043938</v>
      </c>
      <c r="B893" s="1">
        <f t="shared" si="98"/>
        <v>4.5282474750459777E-4</v>
      </c>
      <c r="C893" s="1">
        <f t="shared" si="98"/>
        <v>37.718055847613783</v>
      </c>
      <c r="D893">
        <f t="shared" si="95"/>
        <v>37.718508672361288</v>
      </c>
    </row>
    <row r="894" spans="1:4" x14ac:dyDescent="0.2">
      <c r="A894">
        <f t="shared" si="96"/>
        <v>0.15354901903849988</v>
      </c>
      <c r="B894" s="1">
        <f t="shared" si="98"/>
        <v>4.3146213732928496E-4</v>
      </c>
      <c r="C894" s="1">
        <f t="shared" si="98"/>
        <v>37.088774714697202</v>
      </c>
      <c r="D894">
        <f t="shared" si="95"/>
        <v>37.08920617683453</v>
      </c>
    </row>
    <row r="895" spans="1:4" x14ac:dyDescent="0.2">
      <c r="A895">
        <f t="shared" si="96"/>
        <v>0.15382737661656037</v>
      </c>
      <c r="B895" s="1">
        <f t="shared" si="98"/>
        <v>4.1107129034301389E-4</v>
      </c>
      <c r="C895" s="1">
        <f t="shared" si="98"/>
        <v>36.466794660640964</v>
      </c>
      <c r="D895">
        <f t="shared" si="95"/>
        <v>36.467205731931308</v>
      </c>
    </row>
    <row r="896" spans="1:4" x14ac:dyDescent="0.2">
      <c r="A896">
        <f t="shared" si="96"/>
        <v>0.15410573419462087</v>
      </c>
      <c r="B896" s="1">
        <f t="shared" si="98"/>
        <v>3.916097724299921E-4</v>
      </c>
      <c r="C896" s="1">
        <f t="shared" si="98"/>
        <v>35.852101403426666</v>
      </c>
      <c r="D896">
        <f t="shared" si="95"/>
        <v>35.852493013199094</v>
      </c>
    </row>
    <row r="897" spans="1:4" x14ac:dyDescent="0.2">
      <c r="A897">
        <f t="shared" si="96"/>
        <v>0.15438409177268136</v>
      </c>
      <c r="B897" s="1">
        <f t="shared" si="98"/>
        <v>3.7303691801079497E-4</v>
      </c>
      <c r="C897" s="1">
        <f t="shared" si="98"/>
        <v>35.244679000583574</v>
      </c>
      <c r="D897">
        <f t="shared" si="95"/>
        <v>35.245052037501587</v>
      </c>
    </row>
    <row r="898" spans="1:4" x14ac:dyDescent="0.2">
      <c r="A898">
        <f t="shared" si="96"/>
        <v>0.15466244935074186</v>
      </c>
      <c r="B898" s="1">
        <f t="shared" si="98"/>
        <v>3.5531376023799046E-4</v>
      </c>
      <c r="C898" s="1">
        <f t="shared" si="98"/>
        <v>34.644509882720861</v>
      </c>
      <c r="D898">
        <f t="shared" si="95"/>
        <v>34.644865196481099</v>
      </c>
    </row>
    <row r="899" spans="1:4" x14ac:dyDescent="0.2">
      <c r="A899">
        <f t="shared" si="96"/>
        <v>0.15494080692880235</v>
      </c>
      <c r="B899" s="1">
        <f t="shared" si="98"/>
        <v>3.3840296377242381E-4</v>
      </c>
      <c r="C899" s="1">
        <f t="shared" si="98"/>
        <v>34.051574887200388</v>
      </c>
      <c r="D899">
        <f t="shared" si="95"/>
        <v>34.051913290164158</v>
      </c>
    </row>
    <row r="900" spans="1:4" x14ac:dyDescent="0.2">
      <c r="A900">
        <f t="shared" si="96"/>
        <v>0.15521916450686285</v>
      </c>
      <c r="B900" s="1">
        <f t="shared" si="98"/>
        <v>3.2226876005227796E-4</v>
      </c>
      <c r="C900" s="1">
        <f t="shared" si="98"/>
        <v>33.46585329192996</v>
      </c>
      <c r="D900">
        <f t="shared" si="95"/>
        <v>33.466175560690012</v>
      </c>
    </row>
    <row r="901" spans="1:4" x14ac:dyDescent="0.2">
      <c r="A901">
        <f t="shared" si="96"/>
        <v>0.15549752208492335</v>
      </c>
      <c r="B901" s="1">
        <f t="shared" si="98"/>
        <v>3.0687688496973034E-4</v>
      </c>
      <c r="C901" s="1">
        <f t="shared" si="98"/>
        <v>32.887322849257657</v>
      </c>
      <c r="D901">
        <f t="shared" si="95"/>
        <v>32.887629726142627</v>
      </c>
    </row>
    <row r="902" spans="1:4" x14ac:dyDescent="0.2">
      <c r="A902">
        <f t="shared" si="96"/>
        <v>0.15577587966298384</v>
      </c>
      <c r="B902" s="1">
        <f t="shared" ref="B902:C921" si="99">B$7*EXP(-POWER($A902-B$2,2)/2/B$4/B$4*1000000)</f>
        <v>2.9219451887262592E-4</v>
      </c>
      <c r="C902" s="1">
        <f t="shared" si="99"/>
        <v>32.315959819947572</v>
      </c>
      <c r="D902">
        <f t="shared" si="95"/>
        <v>32.316252014466443</v>
      </c>
    </row>
    <row r="903" spans="1:4" x14ac:dyDescent="0.2">
      <c r="A903">
        <f t="shared" si="96"/>
        <v>0.15605423724104434</v>
      </c>
      <c r="B903" s="1">
        <f t="shared" si="99"/>
        <v>2.7819022881111333E-4</v>
      </c>
      <c r="C903" s="1">
        <f t="shared" si="99"/>
        <v>31.751739007217832</v>
      </c>
      <c r="D903">
        <f t="shared" si="95"/>
        <v>31.752017197446644</v>
      </c>
    </row>
    <row r="904" spans="1:4" x14ac:dyDescent="0.2">
      <c r="A904">
        <f t="shared" si="96"/>
        <v>0.15633259481910483</v>
      </c>
      <c r="B904" s="1">
        <f t="shared" si="99"/>
        <v>2.6483391295168362E-4</v>
      </c>
      <c r="C904" s="1">
        <f t="shared" si="99"/>
        <v>31.194633790822433</v>
      </c>
      <c r="D904">
        <f t="shared" si="95"/>
        <v>31.194898624735384</v>
      </c>
    </row>
    <row r="905" spans="1:4" x14ac:dyDescent="0.2">
      <c r="A905">
        <f t="shared" si="96"/>
        <v>0.15661095239716533</v>
      </c>
      <c r="B905" s="1">
        <f t="shared" si="99"/>
        <v>2.5209674708346057E-4</v>
      </c>
      <c r="C905" s="1">
        <f t="shared" si="99"/>
        <v>30.644616161157835</v>
      </c>
      <c r="D905">
        <f t="shared" si="95"/>
        <v>30.644868257904918</v>
      </c>
    </row>
    <row r="906" spans="1:4" x14ac:dyDescent="0.2">
      <c r="A906">
        <f t="shared" si="96"/>
        <v>0.15688930997522582</v>
      </c>
      <c r="B906" s="1">
        <f t="shared" si="99"/>
        <v>2.3995113314391337E-4</v>
      </c>
      <c r="C906" s="1">
        <f t="shared" si="99"/>
        <v>30.101656753376478</v>
      </c>
      <c r="D906">
        <f t="shared" si="95"/>
        <v>30.10189670450962</v>
      </c>
    </row>
    <row r="907" spans="1:4" x14ac:dyDescent="0.2">
      <c r="A907">
        <f t="shared" si="96"/>
        <v>0.15716766755328632</v>
      </c>
      <c r="B907" s="1">
        <f t="shared" si="99"/>
        <v>2.2837064969348397E-4</v>
      </c>
      <c r="C907" s="1">
        <f t="shared" si="99"/>
        <v>29.565724881489231</v>
      </c>
      <c r="D907">
        <f t="shared" si="95"/>
        <v>29.565953252138925</v>
      </c>
    </row>
    <row r="908" spans="1:4" x14ac:dyDescent="0.2">
      <c r="A908">
        <f t="shared" si="96"/>
        <v>0.15744602513134681</v>
      </c>
      <c r="B908" s="1">
        <f t="shared" si="99"/>
        <v>2.1733000427080361E-4</v>
      </c>
      <c r="C908" s="1">
        <f t="shared" si="99"/>
        <v>29.03678857243905</v>
      </c>
      <c r="D908">
        <f t="shared" si="95"/>
        <v>29.037005902443322</v>
      </c>
    </row>
    <row r="909" spans="1:4" x14ac:dyDescent="0.2">
      <c r="A909">
        <f t="shared" si="96"/>
        <v>0.15772438270940731</v>
      </c>
      <c r="B909" s="1">
        <f t="shared" si="99"/>
        <v>2.0680498756237164E-4</v>
      </c>
      <c r="C909" s="1">
        <f t="shared" si="99"/>
        <v>28.514814600128741</v>
      </c>
      <c r="D909">
        <f t="shared" si="95"/>
        <v>28.515021405116304</v>
      </c>
    </row>
    <row r="910" spans="1:4" x14ac:dyDescent="0.2">
      <c r="A910">
        <f t="shared" si="96"/>
        <v>0.1580027402874678</v>
      </c>
      <c r="B910" s="1">
        <f t="shared" si="99"/>
        <v>1.9677242932263208E-4</v>
      </c>
      <c r="C910" s="1">
        <f t="shared" si="99"/>
        <v>27.999768519385846</v>
      </c>
      <c r="D910">
        <f t="shared" si="95"/>
        <v>27.999965291815169</v>
      </c>
    </row>
    <row r="911" spans="1:4" x14ac:dyDescent="0.2">
      <c r="A911">
        <f t="shared" si="96"/>
        <v>0.1582810978655283</v>
      </c>
      <c r="B911" s="1">
        <f t="shared" si="99"/>
        <v>1.872101559824808E-4</v>
      </c>
      <c r="C911" s="1">
        <f t="shared" si="99"/>
        <v>27.491614699848061</v>
      </c>
      <c r="D911">
        <f t="shared" si="95"/>
        <v>27.491801910004042</v>
      </c>
    </row>
    <row r="912" spans="1:4" x14ac:dyDescent="0.2">
      <c r="A912">
        <f t="shared" si="96"/>
        <v>0.15855945544358879</v>
      </c>
      <c r="B912" s="1">
        <f t="shared" si="99"/>
        <v>1.7809694988616174E-4</v>
      </c>
      <c r="C912" s="1">
        <f t="shared" si="99"/>
        <v>26.990316359753042</v>
      </c>
      <c r="D912">
        <f t="shared" si="95"/>
        <v>26.990494456702926</v>
      </c>
    </row>
    <row r="913" spans="1:4" x14ac:dyDescent="0.2">
      <c r="A913">
        <f t="shared" si="96"/>
        <v>0.15883781302164929</v>
      </c>
      <c r="B913" s="1">
        <f t="shared" si="99"/>
        <v>1.6941251009850358E-4</v>
      </c>
      <c r="C913" s="1">
        <f t="shared" si="99"/>
        <v>26.495835599616427</v>
      </c>
      <c r="D913">
        <f t="shared" si="95"/>
        <v>26.496005012126524</v>
      </c>
    </row>
    <row r="914" spans="1:4" x14ac:dyDescent="0.2">
      <c r="A914">
        <f t="shared" si="96"/>
        <v>0.15911617059970978</v>
      </c>
      <c r="B914" s="1">
        <f t="shared" si="99"/>
        <v>1.611374147262905E-4</v>
      </c>
      <c r="C914" s="1">
        <f t="shared" si="99"/>
        <v>26.008133435783051</v>
      </c>
      <c r="D914">
        <f t="shared" si="95"/>
        <v>26.008294573197777</v>
      </c>
    </row>
    <row r="915" spans="1:4" x14ac:dyDescent="0.2">
      <c r="A915">
        <f t="shared" si="96"/>
        <v>0.15939452817777028</v>
      </c>
      <c r="B915" s="1">
        <f t="shared" si="99"/>
        <v>1.5325308469939979E-4</v>
      </c>
      <c r="C915" s="1">
        <f t="shared" si="99"/>
        <v>25.527169833835575</v>
      </c>
      <c r="D915">
        <f t="shared" si="95"/>
        <v>25.527323086920276</v>
      </c>
    </row>
    <row r="916" spans="1:4" x14ac:dyDescent="0.2">
      <c r="A916">
        <f t="shared" si="96"/>
        <v>0.15967288575583077</v>
      </c>
      <c r="B916" s="1">
        <f t="shared" si="99"/>
        <v>1.4574174895911018E-4</v>
      </c>
      <c r="C916" s="1">
        <f t="shared" si="99"/>
        <v>25.052903741846286</v>
      </c>
      <c r="D916">
        <f t="shared" si="95"/>
        <v>25.053049483595245</v>
      </c>
    </row>
    <row r="917" spans="1:4" x14ac:dyDescent="0.2">
      <c r="A917">
        <f t="shared" si="96"/>
        <v>0.15995124333389127</v>
      </c>
      <c r="B917" s="1">
        <f t="shared" si="99"/>
        <v>1.3858641100271483E-4</v>
      </c>
      <c r="C917" s="1">
        <f t="shared" si="99"/>
        <v>24.585293123457195</v>
      </c>
      <c r="D917">
        <f t="shared" si="95"/>
        <v>24.585431709868196</v>
      </c>
    </row>
    <row r="918" spans="1:4" x14ac:dyDescent="0.2">
      <c r="A918">
        <f t="shared" si="96"/>
        <v>0.16022960091195176</v>
      </c>
      <c r="B918" s="1">
        <f t="shared" si="99"/>
        <v>1.3177081673524651E-4</v>
      </c>
      <c r="C918" s="1">
        <f t="shared" si="99"/>
        <v>24.124294990774608</v>
      </c>
      <c r="D918">
        <f t="shared" si="95"/>
        <v>24.124426761591344</v>
      </c>
    </row>
    <row r="919" spans="1:4" x14ac:dyDescent="0.2">
      <c r="A919">
        <f t="shared" si="96"/>
        <v>0.16050795849001226</v>
      </c>
      <c r="B919" s="1">
        <f t="shared" si="99"/>
        <v>1.2527942358073982E-4</v>
      </c>
      <c r="C919" s="1">
        <f t="shared" si="99"/>
        <v>23.669865437064445</v>
      </c>
      <c r="D919">
        <f t="shared" ref="D919:D982" si="100">B919+C919</f>
        <v>23.669990716488027</v>
      </c>
    </row>
    <row r="920" spans="1:4" x14ac:dyDescent="0.2">
      <c r="A920">
        <f t="shared" ref="A920:A983" si="101">A919+$B$19</f>
        <v>0.16078631606807275</v>
      </c>
      <c r="B920" s="1">
        <f t="shared" si="99"/>
        <v>1.190973708070468E-4</v>
      </c>
      <c r="C920" s="1">
        <f t="shared" si="99"/>
        <v>23.221959669234856</v>
      </c>
      <c r="D920">
        <f t="shared" si="100"/>
        <v>23.222078766605662</v>
      </c>
    </row>
    <row r="921" spans="1:4" x14ac:dyDescent="0.2">
      <c r="A921">
        <f t="shared" si="101"/>
        <v>0.16106467364613325</v>
      </c>
      <c r="B921" s="1">
        <f t="shared" si="99"/>
        <v>1.1321045101974802E-4</v>
      </c>
      <c r="C921" s="1">
        <f t="shared" si="99"/>
        <v>22.780532040093387</v>
      </c>
      <c r="D921">
        <f t="shared" si="100"/>
        <v>22.780645250544406</v>
      </c>
    </row>
    <row r="922" spans="1:4" x14ac:dyDescent="0.2">
      <c r="A922">
        <f t="shared" si="101"/>
        <v>0.16134303122419374</v>
      </c>
      <c r="B922" s="1">
        <f t="shared" ref="B922:C941" si="102">B$7*EXP(-POWER($A922-B$2,2)/2/B$4/B$4*1000000)</f>
        <v>1.0760508278219756E-4</v>
      </c>
      <c r="C922" s="1">
        <f t="shared" si="102"/>
        <v>22.345536080365978</v>
      </c>
      <c r="D922">
        <f t="shared" si="100"/>
        <v>22.34564368544876</v>
      </c>
    </row>
    <row r="923" spans="1:4" x14ac:dyDescent="0.2">
      <c r="A923">
        <f t="shared" si="101"/>
        <v>0.16162138880225424</v>
      </c>
      <c r="B923" s="1">
        <f t="shared" si="102"/>
        <v>1.022682843201709E-4</v>
      </c>
      <c r="C923" s="1">
        <f t="shared" si="102"/>
        <v>21.916924530465661</v>
      </c>
      <c r="D923">
        <f t="shared" si="100"/>
        <v>21.91702679874998</v>
      </c>
    </row>
    <row r="924" spans="1:4" x14ac:dyDescent="0.2">
      <c r="A924">
        <f t="shared" si="101"/>
        <v>0.16189974638031474</v>
      </c>
      <c r="B924" s="1">
        <f t="shared" si="102"/>
        <v>9.7187648270999886E-5</v>
      </c>
      <c r="C924" s="1">
        <f t="shared" si="102"/>
        <v>21.494649371999216</v>
      </c>
      <c r="D924">
        <f t="shared" si="100"/>
        <v>21.494746559647488</v>
      </c>
    </row>
    <row r="925" spans="1:4" x14ac:dyDescent="0.2">
      <c r="A925">
        <f t="shared" si="101"/>
        <v>0.16217810395837523</v>
      </c>
      <c r="B925" s="1">
        <f t="shared" si="102"/>
        <v>9.2351317438436198E-5</v>
      </c>
      <c r="C925" s="1">
        <f t="shared" si="102"/>
        <v>21.07866185900032</v>
      </c>
      <c r="D925">
        <f t="shared" si="100"/>
        <v>21.078754210317758</v>
      </c>
    </row>
    <row r="926" spans="1:4" x14ac:dyDescent="0.2">
      <c r="A926">
        <f t="shared" si="101"/>
        <v>0.16245646153643573</v>
      </c>
      <c r="B926" s="1">
        <f t="shared" si="102"/>
        <v>8.7747961515789459E-5</v>
      </c>
      <c r="C926" s="1">
        <f t="shared" si="102"/>
        <v>20.668912548878186</v>
      </c>
      <c r="D926">
        <f t="shared" si="100"/>
        <v>20.669000296839702</v>
      </c>
    </row>
    <row r="927" spans="1:4" x14ac:dyDescent="0.2">
      <c r="A927">
        <f t="shared" si="101"/>
        <v>0.16273481911449622</v>
      </c>
      <c r="B927" s="1">
        <f t="shared" si="102"/>
        <v>8.3366754741193209E-5</v>
      </c>
      <c r="C927" s="1">
        <f t="shared" si="102"/>
        <v>20.265351333070956</v>
      </c>
      <c r="D927">
        <f t="shared" si="100"/>
        <v>20.265434699825697</v>
      </c>
    </row>
    <row r="928" spans="1:4" x14ac:dyDescent="0.2">
      <c r="A928">
        <f t="shared" si="101"/>
        <v>0.16301317669255672</v>
      </c>
      <c r="B928" s="1">
        <f t="shared" si="102"/>
        <v>7.9197354450059114E-5</v>
      </c>
      <c r="C928" s="1">
        <f t="shared" si="102"/>
        <v>19.867927467393823</v>
      </c>
      <c r="D928">
        <f t="shared" si="100"/>
        <v>19.868006664748272</v>
      </c>
    </row>
    <row r="929" spans="1:4" x14ac:dyDescent="0.2">
      <c r="A929">
        <f t="shared" si="101"/>
        <v>0.16329153427061721</v>
      </c>
      <c r="B929" s="1">
        <f t="shared" si="102"/>
        <v>7.5229880491011448E-5</v>
      </c>
      <c r="C929" s="1">
        <f t="shared" si="102"/>
        <v>19.476589602071712</v>
      </c>
      <c r="D929">
        <f t="shared" si="100"/>
        <v>19.476664831952203</v>
      </c>
    </row>
    <row r="930" spans="1:4" x14ac:dyDescent="0.2">
      <c r="A930">
        <f t="shared" si="101"/>
        <v>0.16356989184867771</v>
      </c>
      <c r="B930" s="1">
        <f t="shared" si="102"/>
        <v>7.1454895472736459E-5</v>
      </c>
      <c r="C930" s="1">
        <f t="shared" si="102"/>
        <v>19.091285811447264</v>
      </c>
      <c r="D930">
        <f t="shared" si="100"/>
        <v>19.091357266342737</v>
      </c>
    </row>
    <row r="931" spans="1:4" x14ac:dyDescent="0.2">
      <c r="A931">
        <f t="shared" si="101"/>
        <v>0.1638482494267382</v>
      </c>
      <c r="B931" s="1">
        <f t="shared" si="102"/>
        <v>6.7863385810331718E-5</v>
      </c>
      <c r="C931" s="1">
        <f t="shared" si="102"/>
        <v>18.711963623354897</v>
      </c>
      <c r="D931">
        <f t="shared" si="100"/>
        <v>18.712031486740706</v>
      </c>
    </row>
    <row r="932" spans="1:4" x14ac:dyDescent="0.2">
      <c r="A932">
        <f t="shared" si="101"/>
        <v>0.1641266070047987</v>
      </c>
      <c r="B932" s="1">
        <f t="shared" si="102"/>
        <v>6.4446743540813947E-5</v>
      </c>
      <c r="C932" s="1">
        <f t="shared" si="102"/>
        <v>18.338570048152363</v>
      </c>
      <c r="D932">
        <f t="shared" si="100"/>
        <v>18.338634494895903</v>
      </c>
    </row>
    <row r="933" spans="1:4" x14ac:dyDescent="0.2">
      <c r="A933">
        <f t="shared" si="101"/>
        <v>0.16440496458285919</v>
      </c>
      <c r="B933" s="1">
        <f t="shared" si="102"/>
        <v>6.119674887852213E-5</v>
      </c>
      <c r="C933" s="1">
        <f t="shared" si="102"/>
        <v>17.971051607401105</v>
      </c>
      <c r="D933">
        <f t="shared" si="100"/>
        <v>17.971112804149982</v>
      </c>
    </row>
    <row r="934" spans="1:4" x14ac:dyDescent="0.2">
      <c r="A934">
        <f t="shared" si="101"/>
        <v>0.16468332216091969</v>
      </c>
      <c r="B934" s="1">
        <f t="shared" si="102"/>
        <v>5.8105553482171309E-5</v>
      </c>
      <c r="C934" s="1">
        <f t="shared" si="102"/>
        <v>17.609354362187968</v>
      </c>
      <c r="D934">
        <f t="shared" si="100"/>
        <v>17.60941246774145</v>
      </c>
    </row>
    <row r="935" spans="1:4" x14ac:dyDescent="0.2">
      <c r="A935">
        <f t="shared" si="101"/>
        <v>0.16496167973898018</v>
      </c>
      <c r="B935" s="1">
        <f t="shared" si="102"/>
        <v>5.516566440630612E-5</v>
      </c>
      <c r="C935" s="1">
        <f t="shared" si="102"/>
        <v>17.253423941080271</v>
      </c>
      <c r="D935">
        <f t="shared" si="100"/>
        <v>17.253479106744678</v>
      </c>
    </row>
    <row r="936" spans="1:4" x14ac:dyDescent="0.2">
      <c r="A936">
        <f t="shared" si="101"/>
        <v>0.16524003731704068</v>
      </c>
      <c r="B936" s="1">
        <f t="shared" si="102"/>
        <v>5.2369928710873883E-5</v>
      </c>
      <c r="C936" s="1">
        <f t="shared" si="102"/>
        <v>16.903205567707111</v>
      </c>
      <c r="D936">
        <f t="shared" si="100"/>
        <v>16.903257937635821</v>
      </c>
    </row>
    <row r="937" spans="1:4" x14ac:dyDescent="0.2">
      <c r="A937">
        <f t="shared" si="101"/>
        <v>0.16551839489510117</v>
      </c>
      <c r="B937" s="1">
        <f t="shared" si="102"/>
        <v>4.9711518703561554E-5</v>
      </c>
      <c r="C937" s="1">
        <f t="shared" si="102"/>
        <v>16.558644087960253</v>
      </c>
      <c r="D937">
        <f t="shared" si="100"/>
        <v>16.558693799478956</v>
      </c>
    </row>
    <row r="938" spans="1:4" x14ac:dyDescent="0.2">
      <c r="A938">
        <f t="shared" si="101"/>
        <v>0.16579675247316167</v>
      </c>
      <c r="B938" s="1">
        <f t="shared" si="102"/>
        <v>4.7183917790451933E-5</v>
      </c>
      <c r="C938" s="1">
        <f t="shared" si="102"/>
        <v>16.219683996807873</v>
      </c>
      <c r="D938">
        <f t="shared" si="100"/>
        <v>16.219731180725663</v>
      </c>
    </row>
    <row r="939" spans="1:4" x14ac:dyDescent="0.2">
      <c r="A939">
        <f t="shared" si="101"/>
        <v>0.16607511005122216</v>
      </c>
      <c r="B939" s="1">
        <f t="shared" si="102"/>
        <v>4.4780906911420733E-5</v>
      </c>
      <c r="C939" s="1">
        <f t="shared" si="102"/>
        <v>15.886269464715163</v>
      </c>
      <c r="D939">
        <f t="shared" si="100"/>
        <v>15.886314245622074</v>
      </c>
    </row>
    <row r="940" spans="1:4" x14ac:dyDescent="0.2">
      <c r="A940">
        <f t="shared" si="101"/>
        <v>0.16635346762928266</v>
      </c>
      <c r="B940" s="1">
        <f t="shared" si="102"/>
        <v>4.2496551537549573E-5</v>
      </c>
      <c r="C940" s="1">
        <f t="shared" si="102"/>
        <v>15.558344363666135</v>
      </c>
      <c r="D940">
        <f t="shared" si="100"/>
        <v>15.558386860217674</v>
      </c>
    </row>
    <row r="941" spans="1:4" x14ac:dyDescent="0.2">
      <c r="A941">
        <f t="shared" si="101"/>
        <v>0.16663182520734315</v>
      </c>
      <c r="B941" s="1">
        <f t="shared" si="102"/>
        <v>4.0325189208642573E-5</v>
      </c>
      <c r="C941" s="1">
        <f t="shared" si="102"/>
        <v>15.235852292781063</v>
      </c>
      <c r="D941">
        <f t="shared" si="100"/>
        <v>15.235892617970272</v>
      </c>
    </row>
    <row r="942" spans="1:4" x14ac:dyDescent="0.2">
      <c r="A942">
        <f t="shared" si="101"/>
        <v>0.16691018278540365</v>
      </c>
      <c r="B942" s="1">
        <f t="shared" ref="B942:C961" si="103">B$7*EXP(-POWER($A942-B$2,2)/2/B$4/B$4*1000000)</f>
        <v>3.8261417589731022E-5</v>
      </c>
      <c r="C942" s="1">
        <f t="shared" si="103"/>
        <v>14.91873660352473</v>
      </c>
      <c r="D942">
        <f t="shared" si="100"/>
        <v>14.91877486494232</v>
      </c>
    </row>
    <row r="943" spans="1:4" x14ac:dyDescent="0.2">
      <c r="A943">
        <f t="shared" si="101"/>
        <v>0.16718854036346414</v>
      </c>
      <c r="B943" s="1">
        <f t="shared" si="103"/>
        <v>3.6300083026210474E-5</v>
      </c>
      <c r="C943" s="1">
        <f t="shared" si="103"/>
        <v>14.606940424500543</v>
      </c>
      <c r="D943">
        <f t="shared" si="100"/>
        <v>14.60697672458357</v>
      </c>
    </row>
    <row r="944" spans="1:4" x14ac:dyDescent="0.2">
      <c r="A944">
        <f t="shared" si="101"/>
        <v>0.16746689794152464</v>
      </c>
      <c r="B944" s="1">
        <f t="shared" si="103"/>
        <v>3.443626957800376E-5</v>
      </c>
      <c r="C944" s="1">
        <f t="shared" si="103"/>
        <v>14.300406685826607</v>
      </c>
      <c r="D944">
        <f t="shared" si="100"/>
        <v>14.300441122096185</v>
      </c>
    </row>
    <row r="945" spans="1:4" x14ac:dyDescent="0.2">
      <c r="A945">
        <f t="shared" si="101"/>
        <v>0.16774525551958513</v>
      </c>
      <c r="B945" s="1">
        <f t="shared" si="103"/>
        <v>3.2665288513850756E-5</v>
      </c>
      <c r="C945" s="1">
        <f t="shared" si="103"/>
        <v>13.999078143089253</v>
      </c>
      <c r="D945">
        <f t="shared" si="100"/>
        <v>13.999110808377766</v>
      </c>
    </row>
    <row r="946" spans="1:4" x14ac:dyDescent="0.2">
      <c r="A946">
        <f t="shared" si="101"/>
        <v>0.16802361309764563</v>
      </c>
      <c r="B946" s="1">
        <f t="shared" si="103"/>
        <v>3.0982668247526165E-5</v>
      </c>
      <c r="C946" s="1">
        <f t="shared" si="103"/>
        <v>13.702897400870809</v>
      </c>
      <c r="D946">
        <f t="shared" si="100"/>
        <v>13.702928383539057</v>
      </c>
    </row>
    <row r="947" spans="1:4" x14ac:dyDescent="0.2">
      <c r="A947">
        <f t="shared" si="101"/>
        <v>0.16830197067570613</v>
      </c>
      <c r="B947" s="1">
        <f t="shared" si="103"/>
        <v>2.9384144698451272E-5</v>
      </c>
      <c r="C947" s="1">
        <f t="shared" si="103"/>
        <v>13.411806935848107</v>
      </c>
      <c r="D947">
        <f t="shared" si="100"/>
        <v>13.411836319992805</v>
      </c>
    </row>
    <row r="948" spans="1:4" x14ac:dyDescent="0.2">
      <c r="A948">
        <f t="shared" si="101"/>
        <v>0.16858032825376662</v>
      </c>
      <c r="B948" s="1">
        <f t="shared" si="103"/>
        <v>2.7865652059813864E-5</v>
      </c>
      <c r="C948" s="1">
        <f t="shared" si="103"/>
        <v>13.125749119458701</v>
      </c>
      <c r="D948">
        <f t="shared" si="100"/>
        <v>13.125776985110761</v>
      </c>
    </row>
    <row r="949" spans="1:4" x14ac:dyDescent="0.2">
      <c r="A949">
        <f t="shared" si="101"/>
        <v>0.16885868583182712</v>
      </c>
      <c r="B949" s="1">
        <f t="shared" si="103"/>
        <v>2.6423313957937431E-5</v>
      </c>
      <c r="C949" s="1">
        <f t="shared" si="103"/>
        <v>12.844666240132362</v>
      </c>
      <c r="D949">
        <f t="shared" si="100"/>
        <v>12.84469266344632</v>
      </c>
    </row>
    <row r="950" spans="1:4" x14ac:dyDescent="0.2">
      <c r="A950">
        <f t="shared" si="101"/>
        <v>0.16913704340988761</v>
      </c>
      <c r="B950" s="1">
        <f t="shared" si="103"/>
        <v>2.5053434987244082E-5</v>
      </c>
      <c r="C950" s="1">
        <f t="shared" si="103"/>
        <v>12.568500525085216</v>
      </c>
      <c r="D950">
        <f t="shared" si="100"/>
        <v>12.568525578520203</v>
      </c>
    </row>
    <row r="951" spans="1:4" x14ac:dyDescent="0.2">
      <c r="A951">
        <f t="shared" si="101"/>
        <v>0.16941540098794811</v>
      </c>
      <c r="B951" s="1">
        <f t="shared" si="103"/>
        <v>2.3752492605738182E-5</v>
      </c>
      <c r="C951" s="1">
        <f t="shared" si="103"/>
        <v>12.297194161674822</v>
      </c>
      <c r="D951">
        <f t="shared" si="100"/>
        <v>12.297217914167428</v>
      </c>
    </row>
    <row r="952" spans="1:4" x14ac:dyDescent="0.2">
      <c r="A952">
        <f t="shared" si="101"/>
        <v>0.1696937585660086</v>
      </c>
      <c r="B952" s="1">
        <f t="shared" si="103"/>
        <v>2.2517129376504164E-5</v>
      </c>
      <c r="C952" s="1">
        <f t="shared" si="103"/>
        <v>12.030689318314192</v>
      </c>
      <c r="D952">
        <f t="shared" si="100"/>
        <v>12.030711835443569</v>
      </c>
    </row>
    <row r="953" spans="1:4" x14ac:dyDescent="0.2">
      <c r="A953">
        <f t="shared" si="101"/>
        <v>0.1699721161440691</v>
      </c>
      <c r="B953" s="1">
        <f t="shared" si="103"/>
        <v>2.1344145541254837E-5</v>
      </c>
      <c r="C953" s="1">
        <f t="shared" si="103"/>
        <v>11.768928164943553</v>
      </c>
      <c r="D953">
        <f t="shared" si="100"/>
        <v>11.768949509089094</v>
      </c>
    </row>
    <row r="954" spans="1:4" x14ac:dyDescent="0.2">
      <c r="A954">
        <f t="shared" si="101"/>
        <v>0.17025047372212959</v>
      </c>
      <c r="B954" s="1">
        <f t="shared" si="103"/>
        <v>2.0230491912493165E-5</v>
      </c>
      <c r="C954" s="1">
        <f t="shared" si="103"/>
        <v>11.511852893058725</v>
      </c>
      <c r="D954">
        <f t="shared" si="100"/>
        <v>11.511873123550638</v>
      </c>
    </row>
    <row r="955" spans="1:4" x14ac:dyDescent="0.2">
      <c r="A955">
        <f t="shared" si="101"/>
        <v>0.17052883130019009</v>
      </c>
      <c r="B955" s="1">
        <f t="shared" si="103"/>
        <v>1.917326307135826E-5</v>
      </c>
      <c r="C955" s="1">
        <f t="shared" si="103"/>
        <v>11.259405735295097</v>
      </c>
      <c r="D955">
        <f t="shared" si="100"/>
        <v>11.259424908558168</v>
      </c>
    </row>
    <row r="956" spans="1:4" x14ac:dyDescent="0.2">
      <c r="A956">
        <f t="shared" si="101"/>
        <v>0.17080718887825058</v>
      </c>
      <c r="B956" s="1">
        <f t="shared" si="103"/>
        <v>1.8169690858716519E-5</v>
      </c>
      <c r="C956" s="1">
        <f t="shared" si="103"/>
        <v>11.011528984567027</v>
      </c>
      <c r="D956">
        <f t="shared" si="100"/>
        <v>11.011547154257887</v>
      </c>
    </row>
    <row r="957" spans="1:4" x14ac:dyDescent="0.2">
      <c r="A957">
        <f t="shared" si="101"/>
        <v>0.17108554645631108</v>
      </c>
      <c r="B957" s="1">
        <f t="shared" si="103"/>
        <v>1.7217138147532172E-5</v>
      </c>
      <c r="C957" s="1">
        <f t="shared" si="103"/>
        <v>10.768165012762074</v>
      </c>
      <c r="D957">
        <f t="shared" si="100"/>
        <v>10.768182229900221</v>
      </c>
    </row>
    <row r="958" spans="1:4" x14ac:dyDescent="0.2">
      <c r="A958">
        <f t="shared" si="101"/>
        <v>0.17136390403437157</v>
      </c>
      <c r="B958" s="1">
        <f t="shared" si="103"/>
        <v>1.63130928850085E-5</v>
      </c>
      <c r="C958" s="1">
        <f t="shared" si="103"/>
        <v>10.529256288990357</v>
      </c>
      <c r="D958">
        <f t="shared" si="100"/>
        <v>10.529272602083243</v>
      </c>
    </row>
    <row r="959" spans="1:4" x14ac:dyDescent="0.2">
      <c r="A959">
        <f t="shared" si="101"/>
        <v>0.17164226161243207</v>
      </c>
      <c r="B959" s="1">
        <f t="shared" si="103"/>
        <v>1.5455162393430341E-5</v>
      </c>
      <c r="C959" s="1">
        <f t="shared" si="103"/>
        <v>10.294745397389171</v>
      </c>
      <c r="D959">
        <f t="shared" si="100"/>
        <v>10.294760852551565</v>
      </c>
    </row>
    <row r="960" spans="1:4" x14ac:dyDescent="0.2">
      <c r="A960">
        <f t="shared" si="101"/>
        <v>0.17192061919049256</v>
      </c>
      <c r="B960" s="1">
        <f t="shared" si="103"/>
        <v>1.4641067919066388E-5</v>
      </c>
      <c r="C960" s="1">
        <f t="shared" si="103"/>
        <v>10.064575054483502</v>
      </c>
      <c r="D960">
        <f t="shared" si="100"/>
        <v>10.064589695551421</v>
      </c>
    </row>
    <row r="961" spans="1:4" x14ac:dyDescent="0.2">
      <c r="A961">
        <f t="shared" si="101"/>
        <v>0.17219897676855306</v>
      </c>
      <c r="B961" s="1">
        <f t="shared" si="103"/>
        <v>1.38686394188964E-5</v>
      </c>
      <c r="C961" s="1">
        <f t="shared" si="103"/>
        <v>9.8386881261033068</v>
      </c>
      <c r="D961">
        <f t="shared" si="100"/>
        <v>9.8387019947427259</v>
      </c>
    </row>
    <row r="962" spans="1:4" x14ac:dyDescent="0.2">
      <c r="A962">
        <f t="shared" si="101"/>
        <v>0.17247733434661355</v>
      </c>
      <c r="B962" s="1">
        <f t="shared" ref="B962:C981" si="104">B$7*EXP(-POWER($A962-B$2,2)/2/B$4/B$4*1000000)</f>
        <v>1.3135810575327767E-5</v>
      </c>
      <c r="C962" s="1">
        <f t="shared" si="104"/>
        <v>9.6170276438584743</v>
      </c>
      <c r="D962">
        <f t="shared" si="100"/>
        <v>9.6170407796690505</v>
      </c>
    </row>
    <row r="963" spans="1:4" x14ac:dyDescent="0.2">
      <c r="A963">
        <f t="shared" si="101"/>
        <v>0.17275569192467405</v>
      </c>
      <c r="B963" s="1">
        <f t="shared" si="104"/>
        <v>1.2440614029444177E-5</v>
      </c>
      <c r="C963" s="1">
        <f t="shared" si="104"/>
        <v>9.3995368211729851</v>
      </c>
      <c r="D963">
        <f t="shared" si="100"/>
        <v>9.3995492617870138</v>
      </c>
    </row>
    <row r="964" spans="1:4" x14ac:dyDescent="0.2">
      <c r="A964">
        <f t="shared" si="101"/>
        <v>0.17303404950273454</v>
      </c>
      <c r="B964" s="1">
        <f t="shared" si="104"/>
        <v>1.178117682369912E-5</v>
      </c>
      <c r="C964" s="1">
        <f t="shared" si="104"/>
        <v>9.1861590688796539</v>
      </c>
      <c r="D964">
        <f t="shared" si="100"/>
        <v>9.1861708500564774</v>
      </c>
    </row>
    <row r="965" spans="1:4" x14ac:dyDescent="0.2">
      <c r="A965">
        <f t="shared" si="101"/>
        <v>0.17331240708079504</v>
      </c>
      <c r="B965" s="1">
        <f t="shared" si="104"/>
        <v>1.1155716045321287E-5</v>
      </c>
      <c r="C965" s="1">
        <f t="shared" si="104"/>
        <v>8.9768380103773584</v>
      </c>
      <c r="D965">
        <f t="shared" si="100"/>
        <v>8.9768491660934036</v>
      </c>
    </row>
    <row r="966" spans="1:4" x14ac:dyDescent="0.2">
      <c r="A966">
        <f t="shared" si="101"/>
        <v>0.17359076465885553</v>
      </c>
      <c r="B966" s="1">
        <f t="shared" si="104"/>
        <v>1.0562534662039717E-5</v>
      </c>
      <c r="C966" s="1">
        <f t="shared" si="104"/>
        <v>8.7715174963526881</v>
      </c>
      <c r="D966">
        <f t="shared" si="100"/>
        <v>8.7715280588873501</v>
      </c>
    </row>
    <row r="967" spans="1:4" x14ac:dyDescent="0.2">
      <c r="A967">
        <f t="shared" si="101"/>
        <v>0.17386912223691603</v>
      </c>
      <c r="B967" s="1">
        <f t="shared" si="104"/>
        <v>1.0000017542067638E-5</v>
      </c>
      <c r="C967" s="1">
        <f t="shared" si="104"/>
        <v>8.5701416190682878</v>
      </c>
      <c r="D967">
        <f t="shared" si="100"/>
        <v>8.5701516190858307</v>
      </c>
    </row>
    <row r="968" spans="1:4" x14ac:dyDescent="0.2">
      <c r="A968">
        <f t="shared" si="101"/>
        <v>0.17414747981497652</v>
      </c>
      <c r="B968" s="1">
        <f t="shared" si="104"/>
        <v>9.4666276506005102E-6</v>
      </c>
      <c r="C968" s="1">
        <f t="shared" si="104"/>
        <v>8.3726547262203681</v>
      </c>
      <c r="D968">
        <f t="shared" si="100"/>
        <v>8.3726641928480188</v>
      </c>
    </row>
    <row r="969" spans="1:4" x14ac:dyDescent="0.2">
      <c r="A969">
        <f t="shared" si="101"/>
        <v>0.17442583739303702</v>
      </c>
      <c r="B969" s="1">
        <f t="shared" si="104"/>
        <v>8.9609024153899748E-6</v>
      </c>
      <c r="C969" s="1">
        <f t="shared" si="104"/>
        <v>8.1790014343678816</v>
      </c>
      <c r="D969">
        <f t="shared" si="100"/>
        <v>8.1790103952702964</v>
      </c>
    </row>
    <row r="970" spans="1:4" x14ac:dyDescent="0.2">
      <c r="A970">
        <f t="shared" si="101"/>
        <v>0.17470419497109752</v>
      </c>
      <c r="B970" s="1">
        <f t="shared" si="104"/>
        <v>8.4814502542509608E-6</v>
      </c>
      <c r="C970" s="1">
        <f t="shared" si="104"/>
        <v>7.9891266419364682</v>
      </c>
      <c r="D970">
        <f t="shared" si="100"/>
        <v>7.9891351233867223</v>
      </c>
    </row>
    <row r="971" spans="1:4" x14ac:dyDescent="0.2">
      <c r="A971">
        <f t="shared" si="101"/>
        <v>0.17498255254915801</v>
      </c>
      <c r="B971" s="1">
        <f t="shared" si="104"/>
        <v>8.0269472576416486E-6</v>
      </c>
      <c r="C971" s="1">
        <f t="shared" si="104"/>
        <v>7.8029755417999418</v>
      </c>
      <c r="D971">
        <f t="shared" si="100"/>
        <v>7.8029835687471998</v>
      </c>
    </row>
    <row r="972" spans="1:4" x14ac:dyDescent="0.2">
      <c r="A972">
        <f t="shared" si="101"/>
        <v>0.17526091012721851</v>
      </c>
      <c r="B972" s="1">
        <f t="shared" si="104"/>
        <v>7.5961340197311714E-6</v>
      </c>
      <c r="C972" s="1">
        <f t="shared" si="104"/>
        <v>7.6204936334427282</v>
      </c>
      <c r="D972">
        <f t="shared" si="100"/>
        <v>7.6205012295767478</v>
      </c>
    </row>
    <row r="973" spans="1:4" x14ac:dyDescent="0.2">
      <c r="A973">
        <f t="shared" si="101"/>
        <v>0.175539267705279</v>
      </c>
      <c r="B973" s="1">
        <f t="shared" si="104"/>
        <v>7.1878126116323441E-6</v>
      </c>
      <c r="C973" s="1">
        <f t="shared" si="104"/>
        <v>7.441626734706559</v>
      </c>
      <c r="D973">
        <f t="shared" si="100"/>
        <v>7.4416339225191708</v>
      </c>
    </row>
    <row r="974" spans="1:4" x14ac:dyDescent="0.2">
      <c r="A974">
        <f t="shared" si="101"/>
        <v>0.1758176252833395</v>
      </c>
      <c r="B974" s="1">
        <f t="shared" si="104"/>
        <v>6.8008436907309929E-6</v>
      </c>
      <c r="C974" s="1">
        <f t="shared" si="104"/>
        <v>7.2663209931250901</v>
      </c>
      <c r="D974">
        <f t="shared" si="100"/>
        <v>7.2663277939687809</v>
      </c>
    </row>
    <row r="975" spans="1:4" x14ac:dyDescent="0.2">
      <c r="A975">
        <f t="shared" si="101"/>
        <v>0.17609598286139999</v>
      </c>
      <c r="B975" s="1">
        <f t="shared" si="104"/>
        <v>6.4341437402862944E-6</v>
      </c>
      <c r="C975" s="1">
        <f t="shared" si="104"/>
        <v>7.0945228968500684</v>
      </c>
      <c r="D975">
        <f t="shared" si="100"/>
        <v>7.0945293309938089</v>
      </c>
    </row>
    <row r="976" spans="1:4" x14ac:dyDescent="0.2">
      <c r="A976">
        <f t="shared" si="101"/>
        <v>0.17637434043946049</v>
      </c>
      <c r="B976" s="1">
        <f t="shared" si="104"/>
        <v>6.0866824337142222E-6</v>
      </c>
      <c r="C976" s="1">
        <f t="shared" si="104"/>
        <v>6.9261792851731103</v>
      </c>
      <c r="D976">
        <f t="shared" si="100"/>
        <v>6.9261853718555439</v>
      </c>
    </row>
    <row r="977" spans="1:4" x14ac:dyDescent="0.2">
      <c r="A977">
        <f t="shared" si="101"/>
        <v>0.17665269801752098</v>
      </c>
      <c r="B977" s="1">
        <f t="shared" si="104"/>
        <v>5.7574801181886864E-6</v>
      </c>
      <c r="C977" s="1">
        <f t="shared" si="104"/>
        <v>6.761237358646949</v>
      </c>
      <c r="D977">
        <f t="shared" si="100"/>
        <v>6.7612431161270674</v>
      </c>
    </row>
    <row r="978" spans="1:4" x14ac:dyDescent="0.2">
      <c r="A978">
        <f t="shared" si="101"/>
        <v>0.17693105559558148</v>
      </c>
      <c r="B978" s="1">
        <f t="shared" si="104"/>
        <v>5.4456054124168102E-6</v>
      </c>
      <c r="C978" s="1">
        <f t="shared" si="104"/>
        <v>6.5996446888105753</v>
      </c>
      <c r="D978">
        <f t="shared" si="100"/>
        <v>6.5996501344159881</v>
      </c>
    </row>
    <row r="979" spans="1:4" x14ac:dyDescent="0.2">
      <c r="A979">
        <f t="shared" si="101"/>
        <v>0.17720941317364197</v>
      </c>
      <c r="B979" s="1">
        <f t="shared" si="104"/>
        <v>5.150172913650776E-6</v>
      </c>
      <c r="C979" s="1">
        <f t="shared" si="104"/>
        <v>6.4413492275224407</v>
      </c>
      <c r="D979">
        <f t="shared" si="100"/>
        <v>6.4413543776953546</v>
      </c>
    </row>
    <row r="980" spans="1:4" x14ac:dyDescent="0.2">
      <c r="A980">
        <f t="shared" si="101"/>
        <v>0.17748777075170247</v>
      </c>
      <c r="B980" s="1">
        <f t="shared" si="104"/>
        <v>4.8703410092023475E-6</v>
      </c>
      <c r="C980" s="1">
        <f t="shared" si="104"/>
        <v>6.2862993159063043</v>
      </c>
      <c r="D980">
        <f t="shared" si="100"/>
        <v>6.2863041862473139</v>
      </c>
    </row>
    <row r="981" spans="1:4" x14ac:dyDescent="0.2">
      <c r="A981">
        <f t="shared" si="101"/>
        <v>0.17776612832976296</v>
      </c>
      <c r="B981" s="1">
        <f t="shared" si="104"/>
        <v>4.605309787919056E-6</v>
      </c>
      <c r="C981" s="1">
        <f t="shared" si="104"/>
        <v>6.1344436929143109</v>
      </c>
      <c r="D981">
        <f t="shared" si="100"/>
        <v>6.1344482982240987</v>
      </c>
    </row>
    <row r="982" spans="1:4" x14ac:dyDescent="0.2">
      <c r="A982">
        <f t="shared" si="101"/>
        <v>0.17804448590782346</v>
      </c>
      <c r="B982" s="1">
        <f t="shared" ref="B982:C1001" si="105">B$7*EXP(-POWER($A982-B$2,2)/2/B$4/B$4*1000000)</f>
        <v>4.3543190472681911E-6</v>
      </c>
      <c r="C982" s="1">
        <f t="shared" si="105"/>
        <v>5.9857315035119649</v>
      </c>
      <c r="D982">
        <f t="shared" si="100"/>
        <v>5.9857358578310125</v>
      </c>
    </row>
    <row r="983" spans="1:4" x14ac:dyDescent="0.2">
      <c r="A983">
        <f t="shared" si="101"/>
        <v>0.17832284348588395</v>
      </c>
      <c r="B983" s="1">
        <f t="shared" si="105"/>
        <v>4.1166463918530832E-6</v>
      </c>
      <c r="C983" s="1">
        <f t="shared" si="105"/>
        <v>5.8401123064899849</v>
      </c>
      <c r="D983">
        <f t="shared" ref="D983:D1022" si="106">B983+C983</f>
        <v>5.8401164231363767</v>
      </c>
    </row>
    <row r="984" spans="1:4" x14ac:dyDescent="0.2">
      <c r="A984">
        <f t="shared" ref="A984:A1022" si="107">A983+$B$19</f>
        <v>0.17860120106394445</v>
      </c>
      <c r="B984" s="1">
        <f t="shared" si="105"/>
        <v>3.891605419359809E-6</v>
      </c>
      <c r="C984" s="1">
        <f t="shared" si="105"/>
        <v>5.6975360819078311</v>
      </c>
      <c r="D984">
        <f t="shared" si="106"/>
        <v>5.6975399735132504</v>
      </c>
    </row>
    <row r="985" spans="1:4" x14ac:dyDescent="0.2">
      <c r="A985">
        <f t="shared" si="107"/>
        <v>0.17887955864200494</v>
      </c>
      <c r="B985" s="1">
        <f t="shared" si="105"/>
        <v>3.6785439900971383E-6</v>
      </c>
      <c r="C985" s="1">
        <f t="shared" si="105"/>
        <v>5.5579532381741279</v>
      </c>
      <c r="D985">
        <f t="shared" si="106"/>
        <v>5.5579569167181182</v>
      </c>
    </row>
    <row r="986" spans="1:4" x14ac:dyDescent="0.2">
      <c r="A986">
        <f t="shared" si="107"/>
        <v>0.17915791622006544</v>
      </c>
      <c r="B986" s="1">
        <f t="shared" si="105"/>
        <v>3.476842576452802E-6</v>
      </c>
      <c r="C986" s="1">
        <f t="shared" si="105"/>
        <v>5.4213146187689487</v>
      </c>
      <c r="D986">
        <f t="shared" si="106"/>
        <v>5.4213180956115252</v>
      </c>
    </row>
    <row r="987" spans="1:4" x14ac:dyDescent="0.2">
      <c r="A987">
        <f t="shared" si="107"/>
        <v>0.17943627379812593</v>
      </c>
      <c r="B987" s="1">
        <f t="shared" si="105"/>
        <v>3.2859126887413563E-6</v>
      </c>
      <c r="C987" s="1">
        <f t="shared" si="105"/>
        <v>5.2875715086134152</v>
      </c>
      <c r="D987">
        <f t="shared" si="106"/>
        <v>5.2875747945261038</v>
      </c>
    </row>
    <row r="988" spans="1:4" x14ac:dyDescent="0.2">
      <c r="A988">
        <f t="shared" si="107"/>
        <v>0.17971463137618643</v>
      </c>
      <c r="B988" s="1">
        <f t="shared" si="105"/>
        <v>3.1051953740672496E-6</v>
      </c>
      <c r="C988" s="1">
        <f t="shared" si="105"/>
        <v>5.1566756400917981</v>
      </c>
      <c r="D988">
        <f t="shared" si="106"/>
        <v>5.1566787452871719</v>
      </c>
    </row>
    <row r="989" spans="1:4" x14ac:dyDescent="0.2">
      <c r="A989">
        <f t="shared" si="107"/>
        <v>0.17999298895424692</v>
      </c>
      <c r="B989" s="1">
        <f t="shared" si="105"/>
        <v>2.9341597849670575E-6</v>
      </c>
      <c r="C989" s="1">
        <f t="shared" si="105"/>
        <v>5.0285791987315704</v>
      </c>
      <c r="D989">
        <f t="shared" si="106"/>
        <v>5.0285821328913558</v>
      </c>
    </row>
    <row r="990" spans="1:4" x14ac:dyDescent="0.2">
      <c r="A990">
        <f t="shared" si="107"/>
        <v>0.18027134653230742</v>
      </c>
      <c r="B990" s="1">
        <f t="shared" si="105"/>
        <v>2.7723018147315872E-6</v>
      </c>
      <c r="C990" s="1">
        <f t="shared" si="105"/>
        <v>4.9032348285469336</v>
      </c>
      <c r="D990">
        <f t="shared" si="106"/>
        <v>4.9032376008487484</v>
      </c>
    </row>
    <row r="991" spans="1:4" x14ac:dyDescent="0.2">
      <c r="A991">
        <f t="shared" si="107"/>
        <v>0.18054970411036791</v>
      </c>
      <c r="B991" s="1">
        <f t="shared" si="105"/>
        <v>2.6191427964386079E-6</v>
      </c>
      <c r="C991" s="1">
        <f t="shared" si="105"/>
        <v>4.7805956370513307</v>
      </c>
      <c r="D991">
        <f t="shared" si="106"/>
        <v>4.7805982561941276</v>
      </c>
    </row>
    <row r="992" spans="1:4" x14ac:dyDescent="0.2">
      <c r="A992">
        <f t="shared" si="107"/>
        <v>0.18082806168842841</v>
      </c>
      <c r="B992" s="1">
        <f t="shared" si="105"/>
        <v>2.47422826285248E-6</v>
      </c>
      <c r="C992" s="1">
        <f t="shared" si="105"/>
        <v>4.6606151999445666</v>
      </c>
      <c r="D992">
        <f t="shared" si="106"/>
        <v>4.6606176741728298</v>
      </c>
    </row>
    <row r="993" spans="1:4" x14ac:dyDescent="0.2">
      <c r="A993">
        <f t="shared" si="107"/>
        <v>0.1811064192664889</v>
      </c>
      <c r="B993" s="1">
        <f t="shared" si="105"/>
        <v>2.3371267644674958E-6</v>
      </c>
      <c r="C993" s="1">
        <f t="shared" si="105"/>
        <v>4.543247565480268</v>
      </c>
      <c r="D993">
        <f t="shared" si="106"/>
        <v>4.5432499026070321</v>
      </c>
    </row>
    <row r="994" spans="1:4" x14ac:dyDescent="0.2">
      <c r="A994">
        <f t="shared" si="107"/>
        <v>0.1813847768445494</v>
      </c>
      <c r="B994" s="1">
        <f t="shared" si="105"/>
        <v>2.2074287430872469E-6</v>
      </c>
      <c r="C994" s="1">
        <f t="shared" si="105"/>
        <v>4.4284472585193155</v>
      </c>
      <c r="D994">
        <f t="shared" si="106"/>
        <v>4.4284494659480584</v>
      </c>
    </row>
    <row r="995" spans="1:4" x14ac:dyDescent="0.2">
      <c r="A995">
        <f t="shared" si="107"/>
        <v>0.1816631344226099</v>
      </c>
      <c r="B995" s="1">
        <f t="shared" si="105"/>
        <v>2.0847454584434371E-6</v>
      </c>
      <c r="C995" s="1">
        <f t="shared" si="105"/>
        <v>4.3161692842750945</v>
      </c>
      <c r="D995">
        <f t="shared" si="106"/>
        <v>4.3161713690205525</v>
      </c>
    </row>
    <row r="996" spans="1:4" x14ac:dyDescent="0.2">
      <c r="A996">
        <f t="shared" si="107"/>
        <v>0.18194149200067039</v>
      </c>
      <c r="B996" s="1">
        <f t="shared" si="105"/>
        <v>1.9687079654640744E-6</v>
      </c>
      <c r="C996" s="1">
        <f t="shared" si="105"/>
        <v>4.2063691317563778</v>
      </c>
      <c r="D996">
        <f t="shared" si="106"/>
        <v>4.2063711004643434</v>
      </c>
    </row>
    <row r="997" spans="1:4" x14ac:dyDescent="0.2">
      <c r="A997">
        <f t="shared" si="107"/>
        <v>0.18221984957873089</v>
      </c>
      <c r="B997" s="1">
        <f t="shared" si="105"/>
        <v>1.8589661399034117E-6</v>
      </c>
      <c r="C997" s="1">
        <f t="shared" si="105"/>
        <v>4.0990027769136335</v>
      </c>
      <c r="D997">
        <f t="shared" si="106"/>
        <v>4.0990046358797736</v>
      </c>
    </row>
    <row r="998" spans="1:4" x14ac:dyDescent="0.2">
      <c r="A998">
        <f t="shared" si="107"/>
        <v>0.18249820715679138</v>
      </c>
      <c r="B998" s="1">
        <f t="shared" si="105"/>
        <v>1.7551877501441466E-6</v>
      </c>
      <c r="C998" s="1">
        <f t="shared" si="105"/>
        <v>3.9940266854947097</v>
      </c>
      <c r="D998">
        <f t="shared" si="106"/>
        <v>3.99402844068246</v>
      </c>
    </row>
    <row r="999" spans="1:4" x14ac:dyDescent="0.2">
      <c r="A999">
        <f t="shared" si="107"/>
        <v>0.18277656473485188</v>
      </c>
      <c r="B999" s="1">
        <f t="shared" si="105"/>
        <v>1.6570575730763801E-6</v>
      </c>
      <c r="C999" s="1">
        <f t="shared" si="105"/>
        <v>3.8913978156157727</v>
      </c>
      <c r="D999">
        <f t="shared" si="106"/>
        <v>3.8913994726733456</v>
      </c>
    </row>
    <row r="1000" spans="1:4" x14ac:dyDescent="0.2">
      <c r="A1000">
        <f t="shared" si="107"/>
        <v>0.18305492231291237</v>
      </c>
      <c r="B1000" s="1">
        <f t="shared" si="105"/>
        <v>1.5642765520488326E-6</v>
      </c>
      <c r="C1000" s="1">
        <f t="shared" si="105"/>
        <v>3.7910736200534414</v>
      </c>
      <c r="D1000">
        <f t="shared" si="106"/>
        <v>3.7910751843299932</v>
      </c>
    </row>
    <row r="1001" spans="1:4" x14ac:dyDescent="0.2">
      <c r="A1001">
        <f t="shared" si="107"/>
        <v>0.18333327989097287</v>
      </c>
      <c r="B1001" s="1">
        <f t="shared" si="105"/>
        <v>1.4765609949738598E-6</v>
      </c>
      <c r="C1001" s="1">
        <f t="shared" si="105"/>
        <v>3.6930120482640474</v>
      </c>
      <c r="D1001">
        <f t="shared" si="106"/>
        <v>3.6930135248250422</v>
      </c>
    </row>
    <row r="1002" spans="1:4" x14ac:dyDescent="0.2">
      <c r="A1002">
        <f t="shared" si="107"/>
        <v>0.18361163746903336</v>
      </c>
      <c r="B1002" s="1">
        <f t="shared" ref="B1002:C1022" si="108">B$7*EXP(-POWER($A1002-B$2,2)/2/B$4/B$4*1000000)</f>
        <v>1.3936418107515701E-6</v>
      </c>
      <c r="C1002" s="1">
        <f t="shared" si="108"/>
        <v>3.5971715481360187</v>
      </c>
      <c r="D1002">
        <f t="shared" si="106"/>
        <v>3.5971729417778295</v>
      </c>
    </row>
    <row r="1003" spans="1:4" x14ac:dyDescent="0.2">
      <c r="A1003">
        <f t="shared" si="107"/>
        <v>0.18388999504709386</v>
      </c>
      <c r="B1003" s="1">
        <f t="shared" si="108"/>
        <v>1.315263782257821E-6</v>
      </c>
      <c r="C1003" s="1">
        <f t="shared" si="108"/>
        <v>3.503511067481325</v>
      </c>
      <c r="D1003">
        <f t="shared" si="106"/>
        <v>3.5035123827451073</v>
      </c>
    </row>
    <row r="1004" spans="1:4" x14ac:dyDescent="0.2">
      <c r="A1004">
        <f t="shared" si="107"/>
        <v>0.18416835262515435</v>
      </c>
      <c r="B1004" s="1">
        <f t="shared" si="108"/>
        <v>1.2411848742175522E-6</v>
      </c>
      <c r="C1004" s="1">
        <f t="shared" si="108"/>
        <v>3.4119900552719709</v>
      </c>
      <c r="D1004">
        <f t="shared" si="106"/>
        <v>3.4119912964568453</v>
      </c>
    </row>
    <row r="1005" spans="1:4" x14ac:dyDescent="0.2">
      <c r="A1005">
        <f t="shared" si="107"/>
        <v>0.18444671020321485</v>
      </c>
      <c r="B1005" s="1">
        <f t="shared" si="108"/>
        <v>1.1711755743582706E-6</v>
      </c>
      <c r="C1005" s="1">
        <f t="shared" si="108"/>
        <v>3.322568462627534</v>
      </c>
      <c r="D1005">
        <f t="shared" si="106"/>
        <v>3.3225696338031083</v>
      </c>
    </row>
    <row r="1006" spans="1:4" x14ac:dyDescent="0.2">
      <c r="A1006">
        <f t="shared" si="107"/>
        <v>0.18472506778127534</v>
      </c>
      <c r="B1006" s="1">
        <f t="shared" si="108"/>
        <v>1.1050182663088451E-6</v>
      </c>
      <c r="C1006" s="1">
        <f t="shared" si="108"/>
        <v>3.2352067435596648</v>
      </c>
      <c r="D1006">
        <f t="shared" si="106"/>
        <v>3.235207848577931</v>
      </c>
    </row>
    <row r="1007" spans="1:4" x14ac:dyDescent="0.2">
      <c r="A1007">
        <f t="shared" si="107"/>
        <v>0.18500342535933584</v>
      </c>
      <c r="B1007" s="1">
        <f t="shared" si="108"/>
        <v>1.0425066327761773E-6</v>
      </c>
      <c r="C1007" s="1">
        <f t="shared" si="108"/>
        <v>3.1498658554795562</v>
      </c>
      <c r="D1007">
        <f t="shared" si="106"/>
        <v>3.1498668979861888</v>
      </c>
    </row>
    <row r="1008" spans="1:4" x14ac:dyDescent="0.2">
      <c r="A1008">
        <f t="shared" si="107"/>
        <v>0.18528178293739633</v>
      </c>
      <c r="B1008" s="1">
        <f t="shared" si="108"/>
        <v>9.8344508759714483E-7</v>
      </c>
      <c r="C1008" s="1">
        <f t="shared" si="108"/>
        <v>3.0665072594743381</v>
      </c>
      <c r="D1008">
        <f t="shared" si="106"/>
        <v>3.0665082429194257</v>
      </c>
    </row>
    <row r="1009" spans="1:4" x14ac:dyDescent="0.2">
      <c r="A1009">
        <f t="shared" si="107"/>
        <v>0.18556014051545683</v>
      </c>
      <c r="B1009" s="1">
        <f t="shared" si="108"/>
        <v>9.2764823532487809E-7</v>
      </c>
      <c r="C1009" s="1">
        <f t="shared" si="108"/>
        <v>2.9850929203582566</v>
      </c>
      <c r="D1009">
        <f t="shared" si="106"/>
        <v>2.9850938480064917</v>
      </c>
    </row>
    <row r="1010" spans="1:4" x14ac:dyDescent="0.2">
      <c r="A1010">
        <f t="shared" si="107"/>
        <v>0.18583849809351732</v>
      </c>
      <c r="B1010" s="1">
        <f t="shared" si="108"/>
        <v>8.7494035706810182E-7</v>
      </c>
      <c r="C1010" s="1">
        <f t="shared" si="108"/>
        <v>2.9055853065046424</v>
      </c>
      <c r="D1010">
        <f t="shared" si="106"/>
        <v>2.9055861814449995</v>
      </c>
    </row>
    <row r="1011" spans="1:4" x14ac:dyDescent="0.2">
      <c r="A1011">
        <f t="shared" si="107"/>
        <v>0.18611685567157782</v>
      </c>
      <c r="B1011" s="1">
        <f t="shared" si="108"/>
        <v>8.2515492135894833E-7</v>
      </c>
      <c r="C1011" s="1">
        <f t="shared" si="108"/>
        <v>2.8279473894645122</v>
      </c>
      <c r="D1011">
        <f t="shared" si="106"/>
        <v>2.8279482146194335</v>
      </c>
    </row>
    <row r="1012" spans="1:4" x14ac:dyDescent="0.2">
      <c r="A1012">
        <f t="shared" si="107"/>
        <v>0.18639521324963831</v>
      </c>
      <c r="B1012" s="1">
        <f t="shared" si="108"/>
        <v>7.7813411887923481E-7</v>
      </c>
      <c r="C1012" s="1">
        <f t="shared" si="108"/>
        <v>2.7521426433776548</v>
      </c>
      <c r="D1012">
        <f t="shared" si="106"/>
        <v>2.7521434215117737</v>
      </c>
    </row>
    <row r="1013" spans="1:4" x14ac:dyDescent="0.2">
      <c r="A1013">
        <f t="shared" si="107"/>
        <v>0.18667357082769881</v>
      </c>
      <c r="B1013" s="1">
        <f t="shared" si="108"/>
        <v>7.3372841992743514E-7</v>
      </c>
      <c r="C1013" s="1">
        <f t="shared" si="108"/>
        <v>2.6781350441820555</v>
      </c>
      <c r="D1013">
        <f t="shared" si="106"/>
        <v>2.6781357779104753</v>
      </c>
    </row>
    <row r="1014" spans="1:4" x14ac:dyDescent="0.2">
      <c r="A1014">
        <f t="shared" si="107"/>
        <v>0.1869519284057593</v>
      </c>
      <c r="B1014" s="1">
        <f t="shared" si="108"/>
        <v>6.9179615355848515E-7</v>
      </c>
      <c r="C1014" s="1">
        <f t="shared" si="108"/>
        <v>2.6058890686274663</v>
      </c>
      <c r="D1014">
        <f t="shared" si="106"/>
        <v>2.60588976042362</v>
      </c>
    </row>
    <row r="1015" spans="1:4" x14ac:dyDescent="0.2">
      <c r="A1015">
        <f t="shared" si="107"/>
        <v>0.1872302859838198</v>
      </c>
      <c r="B1015" s="1">
        <f t="shared" si="108"/>
        <v>6.5220310737654259E-7</v>
      </c>
      <c r="C1015" s="1">
        <f t="shared" si="108"/>
        <v>2.5353696930988376</v>
      </c>
      <c r="D1015">
        <f t="shared" si="106"/>
        <v>2.5353703453019452</v>
      </c>
    </row>
    <row r="1016" spans="1:4" x14ac:dyDescent="0.2">
      <c r="A1016">
        <f t="shared" si="107"/>
        <v>0.18750864356188029</v>
      </c>
      <c r="B1016" s="1">
        <f t="shared" si="108"/>
        <v>6.1482214700652861E-7</v>
      </c>
      <c r="C1016" s="1">
        <f t="shared" si="108"/>
        <v>2.4665423922554006</v>
      </c>
      <c r="D1016">
        <f t="shared" si="106"/>
        <v>2.4665430070775476</v>
      </c>
    </row>
    <row r="1017" spans="1:4" x14ac:dyDescent="0.2">
      <c r="A1017">
        <f t="shared" si="107"/>
        <v>0.18778700113994079</v>
      </c>
      <c r="B1017" s="1">
        <f t="shared" si="108"/>
        <v>5.7953285431440082E-7</v>
      </c>
      <c r="C1017" s="1">
        <f t="shared" si="108"/>
        <v>2.3993731374910188</v>
      </c>
      <c r="D1017">
        <f t="shared" si="106"/>
        <v>2.3993737170238729</v>
      </c>
    </row>
    <row r="1018" spans="1:4" x14ac:dyDescent="0.2">
      <c r="A1018">
        <f t="shared" si="107"/>
        <v>0.18806535871800129</v>
      </c>
      <c r="B1018" s="1">
        <f t="shared" si="108"/>
        <v>5.4622118348788127E-7</v>
      </c>
      <c r="C1018" s="1">
        <f t="shared" si="108"/>
        <v>2.3338283952214867</v>
      </c>
      <c r="D1018">
        <f t="shared" si="106"/>
        <v>2.3338289414426701</v>
      </c>
    </row>
    <row r="1019" spans="1:4" x14ac:dyDescent="0.2">
      <c r="A1019">
        <f t="shared" si="107"/>
        <v>0.18834371629606178</v>
      </c>
      <c r="B1019" s="1">
        <f t="shared" si="108"/>
        <v>5.1477913412974379E-7</v>
      </c>
      <c r="C1019" s="1">
        <f t="shared" si="108"/>
        <v>2.2698751250043325</v>
      </c>
      <c r="D1019">
        <f t="shared" si="106"/>
        <v>2.2698756397834665</v>
      </c>
    </row>
    <row r="1020" spans="1:4" x14ac:dyDescent="0.2">
      <c r="A1020">
        <f t="shared" si="107"/>
        <v>0.18862207387412228</v>
      </c>
      <c r="B1020" s="1">
        <f t="shared" si="108"/>
        <v>4.8510444055419315E-7</v>
      </c>
      <c r="C1020" s="1">
        <f t="shared" si="108"/>
        <v>2.2074807774966891</v>
      </c>
      <c r="D1020">
        <f t="shared" si="106"/>
        <v>2.2074812626011298</v>
      </c>
    </row>
    <row r="1021" spans="1:4" x14ac:dyDescent="0.2">
      <c r="A1021">
        <f t="shared" si="107"/>
        <v>0.18890043145218277</v>
      </c>
      <c r="B1021" s="1">
        <f t="shared" si="108"/>
        <v>4.5710027651377861E-7</v>
      </c>
      <c r="C1021" s="1">
        <f t="shared" si="108"/>
        <v>2.1466132922566739</v>
      </c>
      <c r="D1021">
        <f t="shared" si="106"/>
        <v>2.1466137493569502</v>
      </c>
    </row>
    <row r="1022" spans="1:4" x14ac:dyDescent="0.2">
      <c r="A1022">
        <f t="shared" si="107"/>
        <v>0.18917878903024327</v>
      </c>
      <c r="B1022" s="1">
        <f t="shared" si="108"/>
        <v>4.306749746193764E-7</v>
      </c>
      <c r="C1022" s="1">
        <f t="shared" si="108"/>
        <v>2.087241095393777</v>
      </c>
      <c r="D1022">
        <f t="shared" si="106"/>
        <v>2.0872415260687518</v>
      </c>
    </row>
  </sheetData>
  <phoneticPr fontId="39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2D9C2-81C4-AF42-88FB-147F895A4C1E}">
  <sheetPr codeName="Sheet7"/>
  <dimension ref="C1:S950"/>
  <sheetViews>
    <sheetView workbookViewId="0">
      <selection activeCell="O35" sqref="O35"/>
    </sheetView>
  </sheetViews>
  <sheetFormatPr baseColWidth="10" defaultColWidth="11.5" defaultRowHeight="15" x14ac:dyDescent="0.2"/>
  <cols>
    <col min="1" max="1" width="3" customWidth="1"/>
    <col min="4" max="4" width="11.83203125" bestFit="1" customWidth="1"/>
  </cols>
  <sheetData>
    <row r="1" spans="3:6" x14ac:dyDescent="0.2">
      <c r="C1" s="1" t="s">
        <v>31</v>
      </c>
      <c r="D1" s="1">
        <v>2</v>
      </c>
    </row>
    <row r="2" spans="3:6" x14ac:dyDescent="0.2">
      <c r="C2" s="1" t="s">
        <v>310</v>
      </c>
      <c r="D2" s="1">
        <v>3727.3791999999999</v>
      </c>
    </row>
    <row r="3" spans="3:6" ht="16" thickBot="1" x14ac:dyDescent="0.25">
      <c r="C3" s="26" t="s">
        <v>312</v>
      </c>
      <c r="D3" s="26">
        <f>299792458000/1000000000</f>
        <v>299.79245800000001</v>
      </c>
    </row>
    <row r="4" spans="3:6" ht="16" thickBot="1" x14ac:dyDescent="0.25">
      <c r="C4" s="152" t="s">
        <v>311</v>
      </c>
      <c r="D4" s="254">
        <v>2</v>
      </c>
    </row>
    <row r="5" spans="3:6" ht="16" thickBot="1" x14ac:dyDescent="0.25"/>
    <row r="6" spans="3:6" x14ac:dyDescent="0.2">
      <c r="C6" s="76" t="s">
        <v>307</v>
      </c>
      <c r="D6" s="77"/>
      <c r="E6" s="77"/>
      <c r="F6" s="116"/>
    </row>
    <row r="7" spans="3:6" ht="16" thickBot="1" x14ac:dyDescent="0.25">
      <c r="C7" s="106" t="s">
        <v>309</v>
      </c>
      <c r="D7" s="1" t="s">
        <v>308</v>
      </c>
      <c r="E7" s="1" t="s">
        <v>315</v>
      </c>
      <c r="F7" s="40" t="s">
        <v>314</v>
      </c>
    </row>
    <row r="8" spans="3:6" x14ac:dyDescent="0.2">
      <c r="C8" s="346">
        <v>8.6999999999999993</v>
      </c>
      <c r="D8" s="279">
        <v>10</v>
      </c>
      <c r="E8" s="153">
        <f>IF(D8="", "", 2*PI()/$D$3/$D$4/$D$1*SQRT(2*$D$2*$C$8+$C$8*$C$8) * COS(D8 *PI()/180)*1000)</f>
        <v>1314.8624339682501</v>
      </c>
      <c r="F8" s="154">
        <f>IF(D8="", "", SQRT(2*$D$2*$C$8+$C$8+$C$8) * SIN(D8* PI()/180) / $D$3/$D$4/$D$1*1000)</f>
        <v>36.882826711522071</v>
      </c>
    </row>
    <row r="9" spans="3:6" x14ac:dyDescent="0.2">
      <c r="C9" s="347"/>
      <c r="D9" s="278">
        <v>20</v>
      </c>
      <c r="E9" s="148">
        <f t="shared" ref="E9:E12" si="0">IF(D9="", "", 2*PI()/$D$3/$D$4/$D$1*SQRT(2*$D$2*$C$8+$C$8*$C$8) * COS(D9 *PI()/180)*1000)</f>
        <v>1254.6271318126462</v>
      </c>
      <c r="F9" s="149">
        <f>IF(D9="", "", SQRT(2*$D$2*$C$8+$C$8+$C$8) * SIN(D9* PI()/180) / $D$3/$D$4/$D$1*1000)</f>
        <v>72.644987397025389</v>
      </c>
    </row>
    <row r="10" spans="3:6" x14ac:dyDescent="0.2">
      <c r="C10" s="347"/>
      <c r="D10" s="278">
        <v>30</v>
      </c>
      <c r="E10" s="148">
        <f t="shared" si="0"/>
        <v>1156.2706191288767</v>
      </c>
      <c r="F10" s="149">
        <f t="shared" ref="F10:F12" si="1">IF(D10="", "", SQRT(2*$D$2*$C$8+$C$8+$C$8) * SIN(D10* PI()/180) / $D$3/$D$4/$D$1*1000)</f>
        <v>106.19986690060743</v>
      </c>
    </row>
    <row r="11" spans="3:6" x14ac:dyDescent="0.2">
      <c r="C11" s="347"/>
      <c r="D11" s="278">
        <v>40</v>
      </c>
      <c r="E11" s="148">
        <f t="shared" si="0"/>
        <v>1022.7814087840412</v>
      </c>
      <c r="F11" s="149">
        <f t="shared" si="1"/>
        <v>136.52791718814015</v>
      </c>
    </row>
    <row r="12" spans="3:6" x14ac:dyDescent="0.2">
      <c r="C12" s="347"/>
      <c r="D12" s="278">
        <v>50</v>
      </c>
      <c r="E12" s="148">
        <f t="shared" si="0"/>
        <v>858.215502885668</v>
      </c>
      <c r="F12" s="149">
        <f t="shared" si="1"/>
        <v>162.70763579837083</v>
      </c>
    </row>
    <row r="13" spans="3:6" x14ac:dyDescent="0.2">
      <c r="C13" s="348">
        <v>5.6</v>
      </c>
      <c r="D13" s="278">
        <v>10</v>
      </c>
      <c r="E13" s="276">
        <f>IF(D13="", "", 2*PI()/$D$3/$D$4/$D$1*SQRT(2*$D$2*$C$13+$C$13*$C$13) * COS(D13 *PI()/180)*1000)</f>
        <v>1054.6891844047211</v>
      </c>
      <c r="F13" s="277">
        <f>IF(D13="", "", SQRT(2*$D$2*$C$13+$C$13+$C$13) * SIN(D13* PI()/180) / $D$3/$D$4/$D$1*1000)</f>
        <v>29.590928003417925</v>
      </c>
    </row>
    <row r="14" spans="3:6" x14ac:dyDescent="0.2">
      <c r="C14" s="347"/>
      <c r="D14" s="278">
        <v>20</v>
      </c>
      <c r="E14" s="148">
        <f t="shared" ref="E14:E17" si="2">IF(D14="", "", 2*PI()/$D$3/$D$4/$D$1*SQRT(2*$D$2*$C$13+$C$13*$C$13) * COS(D14 *PI()/180)*1000)</f>
        <v>1006.3727065271579</v>
      </c>
      <c r="F14" s="149">
        <f t="shared" ref="F14:F17" si="3">IF(D14="", "", SQRT(2*$D$2*$C$13+$C$13+$C$13) * SIN(D14* PI()/180) / $D$3/$D$4/$D$1*1000)</f>
        <v>58.282750633184065</v>
      </c>
    </row>
    <row r="15" spans="3:6" x14ac:dyDescent="0.2">
      <c r="C15" s="347"/>
      <c r="D15" s="278">
        <v>30</v>
      </c>
      <c r="E15" s="148">
        <f t="shared" si="2"/>
        <v>927.47810321092811</v>
      </c>
      <c r="F15" s="149">
        <f t="shared" si="3"/>
        <v>85.203681377455766</v>
      </c>
    </row>
    <row r="16" spans="3:6" x14ac:dyDescent="0.2">
      <c r="C16" s="347"/>
      <c r="D16" s="278">
        <v>40</v>
      </c>
      <c r="E16" s="148">
        <f t="shared" si="2"/>
        <v>820.40254705519999</v>
      </c>
      <c r="F16" s="149">
        <f t="shared" si="3"/>
        <v>109.5357413782166</v>
      </c>
    </row>
    <row r="17" spans="3:19" ht="16" thickBot="1" x14ac:dyDescent="0.25">
      <c r="C17" s="349"/>
      <c r="D17" s="280">
        <v>50</v>
      </c>
      <c r="E17" s="150">
        <f t="shared" si="2"/>
        <v>688.39947465091939</v>
      </c>
      <c r="F17" s="151">
        <f t="shared" si="3"/>
        <v>130.53961330495989</v>
      </c>
    </row>
    <row r="29" spans="3:19" x14ac:dyDescent="0.2">
      <c r="C29" t="s">
        <v>294</v>
      </c>
      <c r="D29">
        <f>D8</f>
        <v>10</v>
      </c>
      <c r="E29">
        <f>D9</f>
        <v>20</v>
      </c>
      <c r="F29">
        <f>D10</f>
        <v>30</v>
      </c>
      <c r="G29">
        <f>D11</f>
        <v>40</v>
      </c>
      <c r="H29">
        <f>D12</f>
        <v>50</v>
      </c>
      <c r="I29" s="47">
        <f>D13</f>
        <v>10</v>
      </c>
      <c r="J29">
        <f>D14</f>
        <v>20</v>
      </c>
      <c r="K29">
        <f>D15</f>
        <v>30</v>
      </c>
      <c r="L29">
        <f>D16</f>
        <v>40</v>
      </c>
      <c r="M29">
        <f>D17</f>
        <v>50</v>
      </c>
      <c r="N29" s="99"/>
      <c r="O29" s="99"/>
    </row>
    <row r="30" spans="3:19" x14ac:dyDescent="0.2">
      <c r="C30" t="s">
        <v>316</v>
      </c>
      <c r="D30" s="2">
        <f>F8</f>
        <v>36.882826711522071</v>
      </c>
      <c r="E30" s="2">
        <f>F9</f>
        <v>72.644987397025389</v>
      </c>
      <c r="F30" s="2">
        <f>F10</f>
        <v>106.19986690060743</v>
      </c>
      <c r="G30" s="2">
        <f>F11</f>
        <v>136.52791718814015</v>
      </c>
      <c r="H30" s="2">
        <f>F12</f>
        <v>162.70763579837083</v>
      </c>
      <c r="I30" s="100">
        <f>F13</f>
        <v>29.590928003417925</v>
      </c>
      <c r="J30" s="2">
        <f>F14</f>
        <v>58.282750633184065</v>
      </c>
      <c r="K30" s="2">
        <f>F15</f>
        <v>85.203681377455766</v>
      </c>
      <c r="L30" s="2">
        <f>F16</f>
        <v>109.5357413782166</v>
      </c>
      <c r="M30" s="2">
        <f>F17</f>
        <v>130.53961330495989</v>
      </c>
      <c r="N30" s="99"/>
      <c r="O30" s="99"/>
      <c r="Q30" t="s">
        <v>313</v>
      </c>
    </row>
    <row r="31" spans="3:19" x14ac:dyDescent="0.2">
      <c r="C31" t="s">
        <v>182</v>
      </c>
      <c r="D31" t="str">
        <f t="shared" ref="D31:E31" si="4">IF(D30="", "", $C$8 &amp; " MeV, " &amp;D$29 &amp; "deg")</f>
        <v>8.7 MeV, 10deg</v>
      </c>
      <c r="E31" t="str">
        <f t="shared" si="4"/>
        <v>8.7 MeV, 20deg</v>
      </c>
      <c r="F31" t="str">
        <f>IF(F30="", "", $C$8 &amp; " MeV, " &amp;F$29 &amp; "deg")</f>
        <v>8.7 MeV, 30deg</v>
      </c>
      <c r="G31" t="str">
        <f t="shared" ref="G31:H31" si="5">IF(G30="", "", $C$8 &amp; " MeV, " &amp;G$29 &amp; "deg")</f>
        <v>8.7 MeV, 40deg</v>
      </c>
      <c r="H31" t="str">
        <f t="shared" si="5"/>
        <v>8.7 MeV, 50deg</v>
      </c>
      <c r="I31" s="47" t="str">
        <f>IF(I30="", "", $C$13 &amp; " MeV, " &amp;I$29 &amp; "deg")</f>
        <v>5.6 MeV, 10deg</v>
      </c>
      <c r="J31" t="str">
        <f t="shared" ref="J31:M31" si="6">IF(J30="", "", $C$13 &amp; " MeV, " &amp;J$29 &amp; "deg")</f>
        <v>5.6 MeV, 20deg</v>
      </c>
      <c r="K31" t="str">
        <f t="shared" si="6"/>
        <v>5.6 MeV, 30deg</v>
      </c>
      <c r="L31" t="str">
        <f t="shared" si="6"/>
        <v>5.6 MeV, 40deg</v>
      </c>
      <c r="M31" t="str">
        <f t="shared" si="6"/>
        <v>5.6 MeV, 50deg</v>
      </c>
      <c r="N31" s="99"/>
      <c r="O31" s="99"/>
      <c r="R31" t="s">
        <v>306</v>
      </c>
    </row>
    <row r="32" spans="3:19" x14ac:dyDescent="0.2">
      <c r="C32">
        <v>0.1</v>
      </c>
      <c r="D32" s="2">
        <f>SQRT(2) * D$30 *SQRT(1- COS(TAN(D$29*PI()/180) *$C32/D$30))</f>
        <v>1.7632697905828675E-2</v>
      </c>
      <c r="E32" s="2">
        <f t="shared" ref="E32:J47" si="7">SQRT(2) * E$30 *SQRT(1- COS(TAN(E$29*PI()/180) *$C32/E$30))</f>
        <v>3.6397023046641171E-2</v>
      </c>
      <c r="F32" s="2">
        <f t="shared" si="7"/>
        <v>5.7735026216712934E-2</v>
      </c>
      <c r="G32" s="2">
        <f t="shared" si="7"/>
        <v>8.3909961802897143E-2</v>
      </c>
      <c r="H32" s="2">
        <f t="shared" si="7"/>
        <v>0.11917535660199023</v>
      </c>
      <c r="I32" s="100">
        <f>SQRT(2) * I$30 *SQRT(1- COS(TAN(I$29*PI()/180) *$C32/I$30))</f>
        <v>1.7632697812004768E-2</v>
      </c>
      <c r="J32" s="2">
        <f>SQRT(2) * J$30 *SQRT(1- COS(TAN(J$29*PI()/180) *$C32/J$30))</f>
        <v>3.6397022835524727E-2</v>
      </c>
      <c r="K32" s="2">
        <f t="shared" ref="K32:M47" si="8">SQRT(2) * K$30 *SQRT(1- COS(TAN(K$29*PI()/180) *$C32/K$30))</f>
        <v>5.7735025816108794E-2</v>
      </c>
      <c r="L32" s="2">
        <f t="shared" si="8"/>
        <v>8.3909961060750007E-2</v>
      </c>
      <c r="M32" s="2">
        <f t="shared" si="8"/>
        <v>0.11917535512846809</v>
      </c>
      <c r="N32" s="99"/>
      <c r="O32" s="99"/>
      <c r="Q32" t="s">
        <v>294</v>
      </c>
      <c r="R32" t="str">
        <f>C8&amp;" MeV"</f>
        <v>8.7 MeV</v>
      </c>
      <c r="S32" t="str">
        <f>C13&amp;" MeV"</f>
        <v>5.6 MeV</v>
      </c>
    </row>
    <row r="33" spans="3:19" x14ac:dyDescent="0.2">
      <c r="C33">
        <v>5</v>
      </c>
      <c r="D33" s="2">
        <f t="shared" ref="D33:M64" si="9">SQRT(2) * D$30 *SQRT(1- COS(TAN(D$29*PI()/180) *$C33/D$30))</f>
        <v>0.88161391397008715</v>
      </c>
      <c r="E33" s="2">
        <f t="shared" si="7"/>
        <v>1.8198035850610559</v>
      </c>
      <c r="F33" s="2">
        <f t="shared" si="7"/>
        <v>2.8866624739523474</v>
      </c>
      <c r="G33" s="2">
        <f t="shared" si="7"/>
        <v>4.1953330770854089</v>
      </c>
      <c r="H33" s="2">
        <f t="shared" si="7"/>
        <v>5.9584349700273753</v>
      </c>
      <c r="I33" s="100">
        <f t="shared" si="7"/>
        <v>0.88160229487159991</v>
      </c>
      <c r="J33" s="2">
        <f t="shared" si="7"/>
        <v>1.8197772429826751</v>
      </c>
      <c r="K33" s="2">
        <f t="shared" si="8"/>
        <v>2.8866132776606297</v>
      </c>
      <c r="L33" s="2">
        <f t="shared" si="8"/>
        <v>4.1952416958536052</v>
      </c>
      <c r="M33" s="2">
        <f t="shared" si="8"/>
        <v>5.9582506394491785</v>
      </c>
      <c r="N33" s="99"/>
      <c r="O33" s="99"/>
      <c r="Q33">
        <v>0</v>
      </c>
      <c r="R33" s="99">
        <f>2*PI()/$D$3/$D$4/$D$1*SQRT(2*$D$2*C$8+C$8*C$8) * COS(Q33 *PI()/180)*1000</f>
        <v>1335.1463064202244</v>
      </c>
      <c r="S33" s="99">
        <f>2*PI()/$D$3/$D$4/$D$1*SQRT(2*$D$2*C$13+C$13*C$13) * COS($Q33 *PI()/180)*1000</f>
        <v>1070.9594651126258</v>
      </c>
    </row>
    <row r="34" spans="3:19" x14ac:dyDescent="0.2">
      <c r="C34">
        <v>6</v>
      </c>
      <c r="D34" s="2">
        <f t="shared" si="9"/>
        <v>1.0579256143841258</v>
      </c>
      <c r="E34" s="2">
        <f t="shared" si="7"/>
        <v>2.1837391768065491</v>
      </c>
      <c r="F34" s="2">
        <f t="shared" si="7"/>
        <v>3.4639480449530549</v>
      </c>
      <c r="G34" s="2">
        <f t="shared" si="7"/>
        <v>5.0343125323772986</v>
      </c>
      <c r="H34" s="2">
        <f t="shared" si="7"/>
        <v>7.1499461480037114</v>
      </c>
      <c r="I34" s="100">
        <f t="shared" si="7"/>
        <v>1.0579055367429386</v>
      </c>
      <c r="J34" s="2">
        <f t="shared" si="7"/>
        <v>2.1836936580964093</v>
      </c>
      <c r="K34" s="2">
        <f t="shared" si="8"/>
        <v>3.4638630346430466</v>
      </c>
      <c r="L34" s="2">
        <f t="shared" si="8"/>
        <v>5.0341546277029465</v>
      </c>
      <c r="M34" s="2">
        <f t="shared" si="8"/>
        <v>7.1496276307642201</v>
      </c>
      <c r="N34" s="99"/>
      <c r="O34" s="99"/>
      <c r="Q34">
        <v>5</v>
      </c>
      <c r="R34" s="99">
        <f t="shared" ref="R34:R51" si="10">2*PI()/$D$3/$D$4/$D$1*SQRT(2*$D$2*C$8+C$8*C$8) * COS(Q34 *PI()/180)*1000</f>
        <v>1330.0656716326048</v>
      </c>
      <c r="S34" s="99">
        <f t="shared" ref="S34:S51" si="11">2*PI()/$D$3/$D$4/$D$1*SQRT(2*$D$2*C$13+C$13*C$13) * COS($Q34 *PI()/180)*1000</f>
        <v>1066.8841410163693</v>
      </c>
    </row>
    <row r="35" spans="3:19" x14ac:dyDescent="0.2">
      <c r="C35">
        <v>7</v>
      </c>
      <c r="D35" s="2">
        <f t="shared" si="9"/>
        <v>1.2342312699681726</v>
      </c>
      <c r="E35" s="2">
        <f t="shared" si="7"/>
        <v>2.5476610641220616</v>
      </c>
      <c r="F35" s="2">
        <f t="shared" si="7"/>
        <v>4.0412080217332411</v>
      </c>
      <c r="G35" s="2">
        <f t="shared" si="7"/>
        <v>5.8732444471443532</v>
      </c>
      <c r="H35" s="2">
        <f t="shared" si="7"/>
        <v>8.3413614302284387</v>
      </c>
      <c r="I35" s="100">
        <f t="shared" si="7"/>
        <v>1.2341993877200126</v>
      </c>
      <c r="J35" s="2">
        <f t="shared" si="7"/>
        <v>2.5475887828490986</v>
      </c>
      <c r="K35" s="2">
        <f t="shared" si="8"/>
        <v>4.0410730301650748</v>
      </c>
      <c r="L35" s="2">
        <f t="shared" si="8"/>
        <v>5.8729937043000495</v>
      </c>
      <c r="M35" s="2">
        <f t="shared" si="8"/>
        <v>8.3408556479096436</v>
      </c>
      <c r="N35" s="99"/>
      <c r="O35" s="99"/>
      <c r="Q35">
        <v>10</v>
      </c>
      <c r="R35" s="99">
        <f t="shared" si="10"/>
        <v>1314.8624339682501</v>
      </c>
      <c r="S35" s="99">
        <f t="shared" si="11"/>
        <v>1054.6891844047211</v>
      </c>
    </row>
    <row r="36" spans="3:19" x14ac:dyDescent="0.2">
      <c r="C36">
        <v>8</v>
      </c>
      <c r="D36" s="2">
        <f t="shared" si="9"/>
        <v>1.410529873338034</v>
      </c>
      <c r="E36" s="2">
        <f t="shared" si="7"/>
        <v>2.9115669631534327</v>
      </c>
      <c r="F36" s="2">
        <f t="shared" si="7"/>
        <v>4.6184381390671518</v>
      </c>
      <c r="G36" s="2">
        <f t="shared" si="7"/>
        <v>6.7121208991006984</v>
      </c>
      <c r="H36" s="2">
        <f t="shared" si="7"/>
        <v>9.5326648373286442</v>
      </c>
      <c r="I36" s="100">
        <f t="shared" si="7"/>
        <v>1.4104822828645589</v>
      </c>
      <c r="J36" s="2">
        <f t="shared" si="7"/>
        <v>2.9114590693720697</v>
      </c>
      <c r="K36" s="2">
        <f t="shared" si="8"/>
        <v>4.6182366384697753</v>
      </c>
      <c r="L36" s="2">
        <f t="shared" si="8"/>
        <v>6.7117466191754342</v>
      </c>
      <c r="M36" s="2">
        <f t="shared" si="8"/>
        <v>9.5319098697035436</v>
      </c>
      <c r="N36" s="99"/>
      <c r="O36" s="99"/>
      <c r="Q36">
        <v>15</v>
      </c>
      <c r="R36" s="99">
        <f t="shared" si="10"/>
        <v>1289.6522992457528</v>
      </c>
      <c r="S36" s="99">
        <f t="shared" si="11"/>
        <v>1034.4674062610118</v>
      </c>
    </row>
    <row r="37" spans="3:19" x14ac:dyDescent="0.2">
      <c r="C37">
        <v>9</v>
      </c>
      <c r="D37" s="2">
        <f t="shared" si="9"/>
        <v>1.5868204171497555</v>
      </c>
      <c r="E37" s="2">
        <f t="shared" si="7"/>
        <v>3.275454590146301</v>
      </c>
      <c r="F37" s="2">
        <f t="shared" si="7"/>
        <v>5.195634131949995</v>
      </c>
      <c r="G37" s="2">
        <f t="shared" si="7"/>
        <v>7.5509339664842186</v>
      </c>
      <c r="H37" s="2">
        <f t="shared" si="7"/>
        <v>10.723840391430594</v>
      </c>
      <c r="I37" s="100">
        <f t="shared" si="7"/>
        <v>1.5867526573355646</v>
      </c>
      <c r="J37" s="2">
        <f t="shared" si="7"/>
        <v>3.2753009700385385</v>
      </c>
      <c r="K37" s="2">
        <f t="shared" si="8"/>
        <v>5.1953472343336564</v>
      </c>
      <c r="L37" s="2">
        <f t="shared" si="8"/>
        <v>7.5504010671232251</v>
      </c>
      <c r="M37" s="2">
        <f t="shared" si="8"/>
        <v>10.722765478586107</v>
      </c>
      <c r="N37" s="99"/>
      <c r="O37" s="99"/>
      <c r="Q37">
        <v>20</v>
      </c>
      <c r="R37" s="99">
        <f t="shared" si="10"/>
        <v>1254.6271318126462</v>
      </c>
      <c r="S37" s="99">
        <f t="shared" si="11"/>
        <v>1006.3727065271579</v>
      </c>
    </row>
    <row r="38" spans="3:19" x14ac:dyDescent="0.2">
      <c r="C38">
        <v>10</v>
      </c>
      <c r="D38" s="2">
        <f t="shared" si="9"/>
        <v>1.7631018941052907</v>
      </c>
      <c r="E38" s="2">
        <f t="shared" si="7"/>
        <v>3.6393216614617794</v>
      </c>
      <c r="F38" s="2">
        <f t="shared" si="7"/>
        <v>5.7727917356291698</v>
      </c>
      <c r="G38" s="2">
        <f t="shared" si="7"/>
        <v>8.389675728131234</v>
      </c>
      <c r="H38" s="2">
        <f t="shared" si="7"/>
        <v>11.91487211637555</v>
      </c>
      <c r="I38" s="100">
        <f t="shared" si="7"/>
        <v>1.7630089464029843</v>
      </c>
      <c r="J38" s="2">
        <f t="shared" si="7"/>
        <v>3.6391109374988138</v>
      </c>
      <c r="K38" s="2">
        <f t="shared" si="8"/>
        <v>5.7723981931411972</v>
      </c>
      <c r="L38" s="2">
        <f t="shared" si="8"/>
        <v>8.3889447443823375</v>
      </c>
      <c r="M38" s="2">
        <f t="shared" si="8"/>
        <v>11.913397661135644</v>
      </c>
      <c r="N38" s="99"/>
      <c r="O38" s="99"/>
      <c r="Q38">
        <v>25</v>
      </c>
      <c r="R38" s="99">
        <f t="shared" si="10"/>
        <v>1210.0534943418706</v>
      </c>
      <c r="S38" s="99">
        <f t="shared" si="11"/>
        <v>970.61890283217815</v>
      </c>
    </row>
    <row r="39" spans="3:19" x14ac:dyDescent="0.2">
      <c r="C39">
        <v>11</v>
      </c>
      <c r="D39" s="2">
        <f t="shared" si="9"/>
        <v>1.9393732969584132</v>
      </c>
      <c r="E39" s="2">
        <f t="shared" si="7"/>
        <v>4.0031658935894372</v>
      </c>
      <c r="F39" s="2">
        <f t="shared" si="7"/>
        <v>6.349906685635994</v>
      </c>
      <c r="G39" s="2">
        <f t="shared" si="7"/>
        <v>9.2283382635514872</v>
      </c>
      <c r="H39" s="2">
        <f t="shared" si="7"/>
        <v>13.105744037933498</v>
      </c>
      <c r="I39" s="100">
        <f t="shared" si="7"/>
        <v>1.9392495854619629</v>
      </c>
      <c r="J39" s="2">
        <f t="shared" si="7"/>
        <v>4.0028854247143579</v>
      </c>
      <c r="K39" s="2">
        <f t="shared" si="8"/>
        <v>6.3493828909617518</v>
      </c>
      <c r="L39" s="2">
        <f t="shared" si="8"/>
        <v>9.2273653488170027</v>
      </c>
      <c r="M39" s="2">
        <f t="shared" si="8"/>
        <v>13.103781608585722</v>
      </c>
      <c r="N39" s="99"/>
      <c r="O39" s="99"/>
      <c r="Q39">
        <v>30</v>
      </c>
      <c r="R39" s="99">
        <f t="shared" si="10"/>
        <v>1156.2706191288767</v>
      </c>
      <c r="S39" s="99">
        <f t="shared" si="11"/>
        <v>927.47810321092811</v>
      </c>
    </row>
    <row r="40" spans="3:19" x14ac:dyDescent="0.2">
      <c r="C40">
        <v>12</v>
      </c>
      <c r="D40" s="2">
        <f t="shared" si="9"/>
        <v>2.1156336185205222</v>
      </c>
      <c r="E40" s="2">
        <f t="shared" si="7"/>
        <v>4.3669850031625241</v>
      </c>
      <c r="F40" s="2">
        <f t="shared" si="7"/>
        <v>6.9269747178160053</v>
      </c>
      <c r="G40" s="2">
        <f t="shared" si="7"/>
        <v>10.066913653002901</v>
      </c>
      <c r="H40" s="2">
        <f t="shared" si="7"/>
        <v>14.296440184018829</v>
      </c>
      <c r="I40" s="100">
        <f t="shared" si="7"/>
        <v>2.1154730100466335</v>
      </c>
      <c r="J40" s="2">
        <f t="shared" si="7"/>
        <v>4.3666208849924129</v>
      </c>
      <c r="K40" s="2">
        <f t="shared" si="8"/>
        <v>6.9262947046249508</v>
      </c>
      <c r="L40" s="2">
        <f t="shared" si="8"/>
        <v>10.065650580096762</v>
      </c>
      <c r="M40" s="2">
        <f t="shared" si="8"/>
        <v>14.293892517342485</v>
      </c>
      <c r="N40" s="99"/>
      <c r="O40" s="99"/>
      <c r="Q40">
        <v>35</v>
      </c>
      <c r="R40" s="99">
        <f t="shared" si="10"/>
        <v>1093.6878263290234</v>
      </c>
      <c r="S40" s="99">
        <f t="shared" si="11"/>
        <v>877.27863519765253</v>
      </c>
    </row>
    <row r="41" spans="3:19" x14ac:dyDescent="0.2">
      <c r="C41">
        <v>13</v>
      </c>
      <c r="D41" s="2">
        <f t="shared" si="9"/>
        <v>2.2918818516663944</v>
      </c>
      <c r="E41" s="2">
        <f t="shared" si="7"/>
        <v>4.7307767069715103</v>
      </c>
      <c r="F41" s="2">
        <f t="shared" si="7"/>
        <v>7.503991568362621</v>
      </c>
      <c r="G41" s="2">
        <f t="shared" si="7"/>
        <v>10.905393977566241</v>
      </c>
      <c r="H41" s="2">
        <f t="shared" si="7"/>
        <v>15.486944584902108</v>
      </c>
      <c r="I41" s="100">
        <f t="shared" si="7"/>
        <v>2.2916776558438037</v>
      </c>
      <c r="J41" s="2">
        <f t="shared" si="7"/>
        <v>4.7303137720210691</v>
      </c>
      <c r="K41" s="2">
        <f t="shared" si="8"/>
        <v>7.5031270117972433</v>
      </c>
      <c r="L41" s="2">
        <f t="shared" si="8"/>
        <v>10.903788139877259</v>
      </c>
      <c r="M41" s="2">
        <f t="shared" si="8"/>
        <v>15.483705589501202</v>
      </c>
      <c r="N41" s="99"/>
      <c r="O41" s="99"/>
      <c r="Q41">
        <v>40</v>
      </c>
      <c r="R41" s="99">
        <f t="shared" si="10"/>
        <v>1022.7814087840412</v>
      </c>
      <c r="S41" s="99">
        <f t="shared" si="11"/>
        <v>820.40254705519999</v>
      </c>
    </row>
    <row r="42" spans="3:19" x14ac:dyDescent="0.2">
      <c r="C42">
        <v>14</v>
      </c>
      <c r="D42" s="2">
        <f t="shared" si="9"/>
        <v>2.4681169893397299</v>
      </c>
      <c r="E42" s="2">
        <f t="shared" si="7"/>
        <v>5.0945387219794185</v>
      </c>
      <c r="F42" s="2">
        <f t="shared" si="7"/>
        <v>8.0809529738462942</v>
      </c>
      <c r="G42" s="2">
        <f t="shared" si="7"/>
        <v>11.743771319220105</v>
      </c>
      <c r="H42" s="2">
        <f t="shared" si="7"/>
        <v>16.6772412734265</v>
      </c>
      <c r="I42" s="100">
        <f t="shared" si="7"/>
        <v>2.467861958707033</v>
      </c>
      <c r="J42" s="2">
        <f t="shared" si="7"/>
        <v>5.0939605399030867</v>
      </c>
      <c r="K42" s="2">
        <f t="shared" si="8"/>
        <v>8.0798731910578674</v>
      </c>
      <c r="L42" s="2">
        <f t="shared" si="8"/>
        <v>11.741765731980676</v>
      </c>
      <c r="M42" s="2">
        <f t="shared" si="8"/>
        <v>16.673196033363276</v>
      </c>
      <c r="N42" s="99"/>
      <c r="O42" s="99"/>
      <c r="Q42">
        <v>45</v>
      </c>
      <c r="R42" s="99">
        <f t="shared" si="10"/>
        <v>944.09100714591284</v>
      </c>
      <c r="S42" s="99">
        <f t="shared" si="11"/>
        <v>757.2827001570555</v>
      </c>
    </row>
    <row r="43" spans="3:19" x14ac:dyDescent="0.2">
      <c r="C43">
        <v>15</v>
      </c>
      <c r="D43" s="2">
        <f t="shared" si="9"/>
        <v>2.644338024559163</v>
      </c>
      <c r="E43" s="2">
        <f t="shared" si="7"/>
        <v>5.458268765335017</v>
      </c>
      <c r="F43" s="2">
        <f t="shared" si="7"/>
        <v>8.6578546712480726</v>
      </c>
      <c r="G43" s="2">
        <f t="shared" si="7"/>
        <v>12.582037760915336</v>
      </c>
      <c r="H43" s="2">
        <f t="shared" si="7"/>
        <v>17.86731428522074</v>
      </c>
      <c r="I43" s="100">
        <f t="shared" si="7"/>
        <v>2.6440243546703983</v>
      </c>
      <c r="J43" s="2">
        <f t="shared" si="7"/>
        <v>5.4575576431912687</v>
      </c>
      <c r="K43" s="2">
        <f t="shared" si="8"/>
        <v>8.656526621974546</v>
      </c>
      <c r="L43" s="2">
        <f t="shared" si="8"/>
        <v>12.579571062575754</v>
      </c>
      <c r="M43" s="2">
        <f t="shared" si="8"/>
        <v>17.862339063952238</v>
      </c>
      <c r="N43" s="99"/>
      <c r="O43" s="99"/>
      <c r="Q43">
        <v>50</v>
      </c>
      <c r="R43" s="99">
        <f t="shared" si="10"/>
        <v>858.215502885668</v>
      </c>
      <c r="S43" s="99">
        <f t="shared" si="11"/>
        <v>688.39947465091939</v>
      </c>
    </row>
    <row r="44" spans="3:19" x14ac:dyDescent="0.2">
      <c r="C44">
        <v>16</v>
      </c>
      <c r="D44" s="2">
        <f t="shared" si="9"/>
        <v>2.8205439504238878</v>
      </c>
      <c r="E44" s="2">
        <f t="shared" si="7"/>
        <v>5.8219645543880363</v>
      </c>
      <c r="F44" s="2">
        <f t="shared" si="7"/>
        <v>9.2346923979895408</v>
      </c>
      <c r="G44" s="2">
        <f t="shared" si="7"/>
        <v>13.420185386650628</v>
      </c>
      <c r="H44" s="2">
        <f t="shared" si="7"/>
        <v>19.057147658913522</v>
      </c>
      <c r="I44" s="100">
        <f t="shared" si="7"/>
        <v>2.8201632799625136</v>
      </c>
      <c r="J44" s="2">
        <f t="shared" si="7"/>
        <v>5.8211015369223356</v>
      </c>
      <c r="K44" s="2">
        <f t="shared" si="8"/>
        <v>9.2330806851795924</v>
      </c>
      <c r="L44" s="2">
        <f t="shared" si="8"/>
        <v>13.417191840358969</v>
      </c>
      <c r="M44" s="2">
        <f t="shared" si="8"/>
        <v>19.051109903530644</v>
      </c>
      <c r="N44" s="99"/>
      <c r="O44" s="99"/>
      <c r="Q44">
        <v>55</v>
      </c>
      <c r="R44" s="99">
        <f t="shared" si="10"/>
        <v>765.80846044377427</v>
      </c>
      <c r="S44" s="99">
        <f t="shared" si="11"/>
        <v>614.27711347572244</v>
      </c>
    </row>
    <row r="45" spans="3:19" x14ac:dyDescent="0.2">
      <c r="C45">
        <v>17</v>
      </c>
      <c r="D45" s="2">
        <f t="shared" si="9"/>
        <v>2.9967337601193154</v>
      </c>
      <c r="E45" s="2">
        <f t="shared" si="7"/>
        <v>6.1856238067032878</v>
      </c>
      <c r="F45" s="2">
        <f t="shared" si="7"/>
        <v>9.8114618919651146</v>
      </c>
      <c r="G45" s="2">
        <f t="shared" si="7"/>
        <v>14.258206281546146</v>
      </c>
      <c r="H45" s="2">
        <f t="shared" si="7"/>
        <v>20.246725436347667</v>
      </c>
      <c r="I45" s="100">
        <f t="shared" si="7"/>
        <v>2.9962771710203744</v>
      </c>
      <c r="J45" s="2">
        <f t="shared" si="7"/>
        <v>6.1845886766520088</v>
      </c>
      <c r="K45" s="2">
        <f t="shared" si="8"/>
        <v>9.8095287624461225</v>
      </c>
      <c r="L45" s="2">
        <f t="shared" si="8"/>
        <v>14.25461577673385</v>
      </c>
      <c r="M45" s="2">
        <f t="shared" si="8"/>
        <v>20.239483782116569</v>
      </c>
      <c r="N45" s="99"/>
      <c r="O45" s="99"/>
      <c r="Q45">
        <v>60</v>
      </c>
      <c r="R45" s="99">
        <f t="shared" si="10"/>
        <v>667.57315321011231</v>
      </c>
      <c r="S45" s="99">
        <f t="shared" si="11"/>
        <v>535.47973255631302</v>
      </c>
    </row>
    <row r="46" spans="3:19" x14ac:dyDescent="0.2">
      <c r="C46">
        <v>18</v>
      </c>
      <c r="D46" s="2">
        <f t="shared" si="9"/>
        <v>3.1729064469231787</v>
      </c>
      <c r="E46" s="2">
        <f t="shared" si="7"/>
        <v>6.5492442400745867</v>
      </c>
      <c r="F46" s="2">
        <f t="shared" si="7"/>
        <v>10.38815889157361</v>
      </c>
      <c r="G46" s="2">
        <f t="shared" si="7"/>
        <v>15.096092531918833</v>
      </c>
      <c r="H46" s="2">
        <f t="shared" si="7"/>
        <v>21.436031662793912</v>
      </c>
      <c r="I46" s="100">
        <f t="shared" si="7"/>
        <v>3.1723644645031008</v>
      </c>
      <c r="J46" s="2">
        <f t="shared" si="7"/>
        <v>6.5480155184891036</v>
      </c>
      <c r="K46" s="2">
        <f t="shared" si="8"/>
        <v>10.385864236763691</v>
      </c>
      <c r="L46" s="2">
        <f t="shared" si="8"/>
        <v>15.091830585992129</v>
      </c>
      <c r="M46" s="2">
        <f t="shared" si="8"/>
        <v>21.427435937999061</v>
      </c>
      <c r="N46" s="99"/>
      <c r="O46" s="99"/>
      <c r="Q46">
        <v>65</v>
      </c>
      <c r="R46" s="99">
        <f t="shared" si="10"/>
        <v>564.25721118883052</v>
      </c>
      <c r="S46" s="99">
        <f t="shared" si="11"/>
        <v>452.60702754064715</v>
      </c>
    </row>
    <row r="47" spans="3:19" x14ac:dyDescent="0.2">
      <c r="C47">
        <v>19</v>
      </c>
      <c r="D47" s="2">
        <f t="shared" si="9"/>
        <v>3.3490610042107929</v>
      </c>
      <c r="E47" s="2">
        <f t="shared" si="7"/>
        <v>6.912823572539466</v>
      </c>
      <c r="F47" s="2">
        <f t="shared" si="7"/>
        <v>10.96477913574925</v>
      </c>
      <c r="G47" s="2">
        <f t="shared" si="7"/>
        <v>15.933836225357387</v>
      </c>
      <c r="H47" s="2">
        <f t="shared" si="7"/>
        <v>22.625050387165206</v>
      </c>
      <c r="I47" s="100">
        <f t="shared" si="7"/>
        <v>3.3484235973059722</v>
      </c>
      <c r="J47" s="2">
        <f t="shared" si="7"/>
        <v>6.9113785191305039</v>
      </c>
      <c r="K47" s="2">
        <f t="shared" si="8"/>
        <v>10.962080492414689</v>
      </c>
      <c r="L47" s="2">
        <f t="shared" si="8"/>
        <v>15.92882398549337</v>
      </c>
      <c r="M47" s="2">
        <f t="shared" si="8"/>
        <v>22.614941618254576</v>
      </c>
      <c r="N47" s="99"/>
      <c r="O47" s="99"/>
      <c r="Q47">
        <v>70</v>
      </c>
      <c r="R47" s="99">
        <f t="shared" si="10"/>
        <v>456.64693108258251</v>
      </c>
      <c r="S47" s="99">
        <f t="shared" si="11"/>
        <v>366.2897097538019</v>
      </c>
    </row>
    <row r="48" spans="3:19" x14ac:dyDescent="0.2">
      <c r="C48">
        <v>20</v>
      </c>
      <c r="D48" s="2">
        <f t="shared" si="9"/>
        <v>3.5251964254612269</v>
      </c>
      <c r="E48" s="2">
        <f t="shared" si="9"/>
        <v>7.2763595223934621</v>
      </c>
      <c r="F48" s="2">
        <f t="shared" si="9"/>
        <v>11.541318363993312</v>
      </c>
      <c r="G48" s="2">
        <f t="shared" si="9"/>
        <v>16.771429450796678</v>
      </c>
      <c r="H48" s="2">
        <f t="shared" si="9"/>
        <v>23.813765662230374</v>
      </c>
      <c r="I48" s="100">
        <f t="shared" si="9"/>
        <v>3.5244530065742437</v>
      </c>
      <c r="J48" s="2">
        <f t="shared" si="9"/>
        <v>7.2746741358955207</v>
      </c>
      <c r="K48" s="2">
        <f t="shared" si="9"/>
        <v>11.538170915049614</v>
      </c>
      <c r="L48" s="2">
        <f t="shared" si="9"/>
        <v>16.765583695845464</v>
      </c>
      <c r="M48" s="2">
        <f t="shared" si="9"/>
        <v>23.801976079262641</v>
      </c>
      <c r="Q48">
        <v>75</v>
      </c>
      <c r="R48" s="99">
        <f t="shared" si="10"/>
        <v>345.56129209984005</v>
      </c>
      <c r="S48" s="99">
        <f t="shared" si="11"/>
        <v>277.18470610395616</v>
      </c>
    </row>
    <row r="49" spans="3:19" x14ac:dyDescent="0.2">
      <c r="C49">
        <v>21</v>
      </c>
      <c r="D49" s="2">
        <f t="shared" si="9"/>
        <v>3.7013117042628605</v>
      </c>
      <c r="E49" s="2">
        <f t="shared" si="9"/>
        <v>7.6398498082044091</v>
      </c>
      <c r="F49" s="2">
        <f t="shared" si="9"/>
        <v>12.11777231640597</v>
      </c>
      <c r="G49" s="2">
        <f t="shared" si="9"/>
        <v>17.608864298592298</v>
      </c>
      <c r="H49" s="2">
        <f t="shared" si="9"/>
        <v>25.002161544828418</v>
      </c>
      <c r="I49" s="100">
        <f t="shared" si="9"/>
        <v>3.7004511297170302</v>
      </c>
      <c r="J49" s="2">
        <f t="shared" si="9"/>
        <v>7.6378988267604058</v>
      </c>
      <c r="K49" s="2">
        <f t="shared" si="9"/>
        <v>12.114128891763803</v>
      </c>
      <c r="L49" s="2">
        <f t="shared" si="9"/>
        <v>17.602097441084688</v>
      </c>
      <c r="M49" s="2">
        <f t="shared" si="9"/>
        <v>24.988514587221349</v>
      </c>
      <c r="Q49">
        <v>80</v>
      </c>
      <c r="R49" s="99">
        <f t="shared" si="10"/>
        <v>231.84572302860508</v>
      </c>
      <c r="S49" s="99">
        <f t="shared" si="11"/>
        <v>185.970159471958</v>
      </c>
    </row>
    <row r="50" spans="3:19" x14ac:dyDescent="0.2">
      <c r="C50">
        <v>22</v>
      </c>
      <c r="D50" s="2">
        <f t="shared" si="9"/>
        <v>3.877405834319104</v>
      </c>
      <c r="E50" s="2">
        <f t="shared" si="9"/>
        <v>8.0032921488264623</v>
      </c>
      <c r="F50" s="2">
        <f t="shared" si="9"/>
        <v>12.694136733717231</v>
      </c>
      <c r="G50" s="2">
        <f t="shared" si="9"/>
        <v>18.446132860595458</v>
      </c>
      <c r="H50" s="2">
        <f t="shared" si="9"/>
        <v>26.190222096081747</v>
      </c>
      <c r="I50" s="100">
        <f t="shared" si="9"/>
        <v>3.8764164044210974</v>
      </c>
      <c r="J50" s="2">
        <f t="shared" si="9"/>
        <v>8.0010490503927958</v>
      </c>
      <c r="K50" s="2">
        <f t="shared" si="9"/>
        <v>12.689947811172578</v>
      </c>
      <c r="L50" s="2">
        <f t="shared" si="9"/>
        <v>18.438352948855957</v>
      </c>
      <c r="M50" s="2">
        <f t="shared" si="9"/>
        <v>26.174532418662832</v>
      </c>
      <c r="Q50">
        <v>85</v>
      </c>
      <c r="R50" s="99">
        <f t="shared" si="10"/>
        <v>116.36566801284704</v>
      </c>
      <c r="S50" s="99">
        <f t="shared" si="11"/>
        <v>93.340267634525574</v>
      </c>
    </row>
    <row r="51" spans="3:19" x14ac:dyDescent="0.2">
      <c r="C51">
        <v>23</v>
      </c>
      <c r="D51" s="2">
        <f t="shared" si="9"/>
        <v>4.0534778094543116</v>
      </c>
      <c r="E51" s="2">
        <f t="shared" si="9"/>
        <v>8.3666842634149088</v>
      </c>
      <c r="F51" s="2">
        <f t="shared" si="9"/>
        <v>13.270407357318641</v>
      </c>
      <c r="G51" s="2">
        <f t="shared" si="9"/>
        <v>19.283227230227986</v>
      </c>
      <c r="H51" s="2">
        <f t="shared" si="9"/>
        <v>27.377931381610452</v>
      </c>
      <c r="I51" s="100">
        <f t="shared" si="9"/>
        <v>4.0523472686649455</v>
      </c>
      <c r="J51" s="2">
        <f t="shared" si="9"/>
        <v>8.3641212661865278</v>
      </c>
      <c r="K51" s="2">
        <f t="shared" si="9"/>
        <v>13.265621063487702</v>
      </c>
      <c r="L51" s="2">
        <f t="shared" si="9"/>
        <v>19.274337950592646</v>
      </c>
      <c r="M51" s="2">
        <f t="shared" si="9"/>
        <v>27.360004860968306</v>
      </c>
      <c r="Q51">
        <v>89</v>
      </c>
      <c r="R51" s="99">
        <f t="shared" si="10"/>
        <v>23.301515992883449</v>
      </c>
      <c r="S51" s="99">
        <f t="shared" si="11"/>
        <v>18.690819863001149</v>
      </c>
    </row>
    <row r="52" spans="3:19" x14ac:dyDescent="0.2">
      <c r="C52">
        <v>24</v>
      </c>
      <c r="D52" s="2">
        <f t="shared" si="9"/>
        <v>4.2295266236192992</v>
      </c>
      <c r="E52" s="2">
        <f t="shared" si="9"/>
        <v>8.7300238714401388</v>
      </c>
      <c r="F52" s="2">
        <f t="shared" si="9"/>
        <v>13.846579929294936</v>
      </c>
      <c r="G52" s="2">
        <f t="shared" si="9"/>
        <v>20.120139502556199</v>
      </c>
      <c r="H52" s="2">
        <f t="shared" si="9"/>
        <v>28.565273471745765</v>
      </c>
      <c r="I52" s="100">
        <f t="shared" si="9"/>
        <v>4.2282421607323801</v>
      </c>
      <c r="J52" s="2">
        <f t="shared" si="9"/>
        <v>8.7271119342959622</v>
      </c>
      <c r="K52" s="2">
        <f t="shared" si="9"/>
        <v>13.84114204059305</v>
      </c>
      <c r="L52" s="2">
        <f t="shared" si="9"/>
        <v>20.110040181696682</v>
      </c>
      <c r="M52" s="2">
        <f t="shared" si="9"/>
        <v>28.544907212883199</v>
      </c>
    </row>
    <row r="53" spans="3:19" x14ac:dyDescent="0.2">
      <c r="C53">
        <v>25</v>
      </c>
      <c r="D53" s="2">
        <f t="shared" si="9"/>
        <v>4.4055512708973197</v>
      </c>
      <c r="E53" s="2">
        <f t="shared" si="9"/>
        <v>9.0933086927021129</v>
      </c>
      <c r="F53" s="2">
        <f t="shared" si="9"/>
        <v>14.422650192455313</v>
      </c>
      <c r="G53" s="2">
        <f t="shared" si="9"/>
        <v>20.956861774366391</v>
      </c>
      <c r="H53" s="2">
        <f t="shared" si="9"/>
        <v>29.752232441743629</v>
      </c>
      <c r="I53" s="100">
        <f t="shared" si="9"/>
        <v>4.4040995192266132</v>
      </c>
      <c r="J53" s="2">
        <f t="shared" si="9"/>
        <v>9.0900175156704552</v>
      </c>
      <c r="K53" s="2">
        <f t="shared" si="9"/>
        <v>14.416504136120293</v>
      </c>
      <c r="L53" s="2">
        <f t="shared" si="9"/>
        <v>20.945447381718481</v>
      </c>
      <c r="M53" s="2">
        <f t="shared" si="9"/>
        <v>29.729214785031477</v>
      </c>
    </row>
    <row r="54" spans="3:19" x14ac:dyDescent="0.2">
      <c r="C54">
        <v>26</v>
      </c>
      <c r="D54" s="2">
        <f t="shared" si="9"/>
        <v>4.5815507455097118</v>
      </c>
      <c r="E54" s="2">
        <f t="shared" si="9"/>
        <v>9.4565364473445594</v>
      </c>
      <c r="F54" s="2">
        <f t="shared" si="9"/>
        <v>14.998613890364727</v>
      </c>
      <c r="G54" s="2">
        <f t="shared" si="9"/>
        <v>21.793386144238866</v>
      </c>
      <c r="H54" s="2">
        <f t="shared" si="9"/>
        <v>30.93879237199878</v>
      </c>
      <c r="I54" s="100">
        <f t="shared" si="9"/>
        <v>4.5799177830840314</v>
      </c>
      <c r="J54" s="2">
        <f t="shared" si="9"/>
        <v>9.4528344720889717</v>
      </c>
      <c r="K54" s="2">
        <f t="shared" si="9"/>
        <v>14.991700745525057</v>
      </c>
      <c r="L54" s="2">
        <f t="shared" si="9"/>
        <v>21.780547294536856</v>
      </c>
      <c r="M54" s="2">
        <f t="shared" si="9"/>
        <v>30.912902900430591</v>
      </c>
    </row>
    <row r="55" spans="3:19" x14ac:dyDescent="0.2">
      <c r="C55">
        <v>27</v>
      </c>
      <c r="D55" s="2">
        <f t="shared" si="9"/>
        <v>4.7575240418215516</v>
      </c>
      <c r="E55" s="2">
        <f t="shared" si="9"/>
        <v>9.8197048558693574</v>
      </c>
      <c r="F55" s="2">
        <f t="shared" si="9"/>
        <v>15.574466767375638</v>
      </c>
      <c r="G55" s="2">
        <f t="shared" si="9"/>
        <v>22.62970471262285</v>
      </c>
      <c r="H55" s="2">
        <f t="shared" si="9"/>
        <v>32.124937348257625</v>
      </c>
      <c r="I55" s="100">
        <f t="shared" si="9"/>
        <v>4.7556953915880502</v>
      </c>
      <c r="J55" s="2">
        <f t="shared" si="9"/>
        <v>9.815559266194569</v>
      </c>
      <c r="K55" s="2">
        <f t="shared" si="9"/>
        <v>15.566725266162464</v>
      </c>
      <c r="L55" s="2">
        <f t="shared" si="9"/>
        <v>22.615327668538619</v>
      </c>
      <c r="M55" s="2">
        <f t="shared" si="9"/>
        <v>32.095946895005184</v>
      </c>
    </row>
    <row r="56" spans="3:19" x14ac:dyDescent="0.2">
      <c r="C56">
        <v>28</v>
      </c>
      <c r="D56" s="2">
        <f t="shared" si="9"/>
        <v>4.933470154347626</v>
      </c>
      <c r="E56" s="2">
        <f t="shared" si="9"/>
        <v>10.182811639150881</v>
      </c>
      <c r="F56" s="2">
        <f t="shared" si="9"/>
        <v>16.150204568659436</v>
      </c>
      <c r="G56" s="2">
        <f t="shared" si="9"/>
        <v>23.465809581911042</v>
      </c>
      <c r="H56" s="2">
        <f t="shared" si="9"/>
        <v>33.310651461832094</v>
      </c>
      <c r="I56" s="100">
        <f t="shared" si="9"/>
        <v>4.9314307843829752</v>
      </c>
      <c r="J56" s="2">
        <f t="shared" si="9"/>
        <v>10.178188361528854</v>
      </c>
      <c r="K56" s="2">
        <f t="shared" si="9"/>
        <v>16.141571097363123</v>
      </c>
      <c r="L56" s="2">
        <f t="shared" si="9"/>
        <v>23.449776256798742</v>
      </c>
      <c r="M56" s="2">
        <f t="shared" si="9"/>
        <v>33.278322118101194</v>
      </c>
    </row>
    <row r="57" spans="3:19" x14ac:dyDescent="0.2">
      <c r="C57">
        <v>29</v>
      </c>
      <c r="D57" s="2">
        <f t="shared" si="9"/>
        <v>5.1093880777579415</v>
      </c>
      <c r="E57" s="2">
        <f t="shared" si="9"/>
        <v>10.545854518450032</v>
      </c>
      <c r="F57" s="2">
        <f t="shared" si="9"/>
        <v>16.725823040237454</v>
      </c>
      <c r="G57" s="2">
        <f t="shared" si="9"/>
        <v>24.301692856514151</v>
      </c>
      <c r="H57" s="2">
        <f t="shared" si="9"/>
        <v>34.495918809812778</v>
      </c>
      <c r="I57" s="100">
        <f t="shared" si="9"/>
        <v>5.1071224014878185</v>
      </c>
      <c r="J57" s="2">
        <f t="shared" si="9"/>
        <v>10.540718222566392</v>
      </c>
      <c r="K57" s="2">
        <f t="shared" si="9"/>
        <v>16.716231640508724</v>
      </c>
      <c r="L57" s="2">
        <f t="shared" si="9"/>
        <v>24.283880817259618</v>
      </c>
      <c r="M57" s="2">
        <f t="shared" si="9"/>
        <v>34.460003932999719</v>
      </c>
    </row>
    <row r="58" spans="3:19" x14ac:dyDescent="0.2">
      <c r="C58">
        <v>30</v>
      </c>
      <c r="D58" s="2">
        <f t="shared" si="9"/>
        <v>5.2852768068836102</v>
      </c>
      <c r="E58" s="2">
        <f t="shared" si="9"/>
        <v>10.908831215429078</v>
      </c>
      <c r="F58" s="2">
        <f t="shared" si="9"/>
        <v>17.301317929013095</v>
      </c>
      <c r="G58" s="2">
        <f t="shared" si="9"/>
        <v>25.137346642935359</v>
      </c>
      <c r="H58" s="2">
        <f t="shared" si="9"/>
        <v>35.680723495282493</v>
      </c>
      <c r="I58" s="100">
        <f t="shared" si="9"/>
        <v>5.282768683310274</v>
      </c>
      <c r="J58" s="2">
        <f t="shared" si="9"/>
        <v>10.903145314749343</v>
      </c>
      <c r="K58" s="2">
        <f t="shared" si="9"/>
        <v>17.290700299107908</v>
      </c>
      <c r="L58" s="2">
        <f t="shared" si="9"/>
        <v>25.11762911291077</v>
      </c>
      <c r="M58" s="2">
        <f t="shared" si="9"/>
        <v>35.640967717429831</v>
      </c>
    </row>
    <row r="59" spans="3:19" x14ac:dyDescent="0.2">
      <c r="C59">
        <v>31</v>
      </c>
      <c r="D59" s="2">
        <f t="shared" si="9"/>
        <v>5.4611353367225748</v>
      </c>
      <c r="E59" s="2">
        <f t="shared" si="9"/>
        <v>11.271739452165326</v>
      </c>
      <c r="F59" s="2">
        <f t="shared" si="9"/>
        <v>17.876684982802697</v>
      </c>
      <c r="G59" s="2">
        <f t="shared" si="9"/>
        <v>25.97276304984517</v>
      </c>
      <c r="H59" s="2">
        <f t="shared" si="9"/>
        <v>36.865049627529196</v>
      </c>
      <c r="I59" s="100">
        <f t="shared" si="9"/>
        <v>5.4583680706603745</v>
      </c>
      <c r="J59" s="2">
        <f t="shared" si="9"/>
        <v>11.26546610452181</v>
      </c>
      <c r="K59" s="2">
        <f t="shared" si="9"/>
        <v>17.864970478871996</v>
      </c>
      <c r="L59" s="2">
        <f t="shared" si="9"/>
        <v>25.95100891196849</v>
      </c>
      <c r="M59" s="2">
        <f t="shared" si="9"/>
        <v>36.821188864082302</v>
      </c>
    </row>
    <row r="60" spans="3:19" x14ac:dyDescent="0.2">
      <c r="C60">
        <v>32</v>
      </c>
      <c r="D60" s="2">
        <f t="shared" si="9"/>
        <v>5.6369626624453062</v>
      </c>
      <c r="E60" s="2">
        <f t="shared" si="9"/>
        <v>11.634576951165933</v>
      </c>
      <c r="F60" s="2">
        <f t="shared" si="9"/>
        <v>18.451919950367127</v>
      </c>
      <c r="G60" s="2">
        <f t="shared" si="9"/>
        <v>26.807934188155624</v>
      </c>
      <c r="H60" s="2">
        <f t="shared" si="9"/>
        <v>38.04888132225939</v>
      </c>
      <c r="I60" s="100">
        <f t="shared" si="9"/>
        <v>5.6339190047644863</v>
      </c>
      <c r="J60" s="2">
        <f t="shared" si="9"/>
        <v>11.627677059364292</v>
      </c>
      <c r="K60" s="2">
        <f t="shared" si="9"/>
        <v>18.439035587790471</v>
      </c>
      <c r="L60" s="2">
        <f t="shared" si="9"/>
        <v>26.784007988055272</v>
      </c>
      <c r="M60" s="2">
        <f t="shared" si="9"/>
        <v>38.00064278112162</v>
      </c>
    </row>
    <row r="61" spans="3:19" x14ac:dyDescent="0.2">
      <c r="C61">
        <v>33</v>
      </c>
      <c r="D61" s="2">
        <f t="shared" si="9"/>
        <v>5.8127577794005614</v>
      </c>
      <c r="E61" s="2">
        <f t="shared" si="9"/>
        <v>11.997341435381838</v>
      </c>
      <c r="F61" s="2">
        <f t="shared" si="9"/>
        <v>19.027018581443244</v>
      </c>
      <c r="G61" s="2">
        <f t="shared" si="9"/>
        <v>27.642852171094809</v>
      </c>
      <c r="H61" s="2">
        <f t="shared" si="9"/>
        <v>39.232202701810785</v>
      </c>
      <c r="I61" s="100">
        <f t="shared" si="9"/>
        <v>5.8094199272790927</v>
      </c>
      <c r="J61" s="2">
        <f t="shared" si="9"/>
        <v>11.989774647828119</v>
      </c>
      <c r="K61" s="2">
        <f t="shared" si="9"/>
        <v>19.012889036207003</v>
      </c>
      <c r="L61" s="2">
        <f t="shared" si="9"/>
        <v>27.616614120379005</v>
      </c>
      <c r="M61" s="2">
        <f t="shared" si="9"/>
        <v>39.179304892699079</v>
      </c>
    </row>
    <row r="62" spans="3:19" x14ac:dyDescent="0.2">
      <c r="C62">
        <v>34</v>
      </c>
      <c r="D62" s="2">
        <f t="shared" si="9"/>
        <v>5.9885196831211891</v>
      </c>
      <c r="E62" s="2">
        <f t="shared" si="9"/>
        <v>12.360030628222336</v>
      </c>
      <c r="F62" s="2">
        <f t="shared" si="9"/>
        <v>19.601976626775208</v>
      </c>
      <c r="G62" s="2">
        <f t="shared" si="9"/>
        <v>28.477509114281666</v>
      </c>
      <c r="H62" s="2">
        <f t="shared" si="9"/>
        <v>40.414997895365644</v>
      </c>
      <c r="I62" s="100">
        <f t="shared" si="9"/>
        <v>5.9848692803045722</v>
      </c>
      <c r="J62" s="2">
        <f t="shared" si="9"/>
        <v>12.351755339570026</v>
      </c>
      <c r="K62" s="2">
        <f t="shared" si="9"/>
        <v>19.586524236894803</v>
      </c>
      <c r="L62" s="2">
        <f t="shared" si="9"/>
        <v>28.448815093912518</v>
      </c>
      <c r="M62" s="2">
        <f t="shared" si="9"/>
        <v>40.357150639464258</v>
      </c>
    </row>
    <row r="63" spans="3:19" x14ac:dyDescent="0.2">
      <c r="C63">
        <v>35</v>
      </c>
      <c r="D63" s="2">
        <f t="shared" si="9"/>
        <v>6.1642473693297415</v>
      </c>
      <c r="E63" s="2">
        <f t="shared" si="9"/>
        <v>12.722642253569012</v>
      </c>
      <c r="F63" s="2">
        <f t="shared" si="9"/>
        <v>20.176789838145972</v>
      </c>
      <c r="G63" s="2">
        <f t="shared" si="9"/>
        <v>29.311897135800084</v>
      </c>
      <c r="H63" s="2">
        <f t="shared" si="9"/>
        <v>41.597251039163567</v>
      </c>
      <c r="I63" s="100">
        <f t="shared" si="9"/>
        <v>6.1602655063991483</v>
      </c>
      <c r="J63" s="2">
        <f t="shared" si="9"/>
        <v>12.713615605386321</v>
      </c>
      <c r="K63" s="2">
        <f t="shared" si="9"/>
        <v>20.159934605132328</v>
      </c>
      <c r="L63" s="2">
        <f t="shared" si="9"/>
        <v>29.2805986995726</v>
      </c>
      <c r="M63" s="2">
        <f t="shared" si="9"/>
        <v>41.534155479077164</v>
      </c>
    </row>
    <row r="64" spans="3:19" x14ac:dyDescent="0.2">
      <c r="C64">
        <v>36</v>
      </c>
      <c r="D64" s="2">
        <f t="shared" si="9"/>
        <v>6.3399398339443147</v>
      </c>
      <c r="E64" s="2">
        <f t="shared" si="9"/>
        <v>13.085174035790484</v>
      </c>
      <c r="F64" s="2">
        <f t="shared" si="9"/>
        <v>20.751453968408732</v>
      </c>
      <c r="G64" s="2">
        <f t="shared" si="9"/>
        <v>30.146008356273349</v>
      </c>
      <c r="H64" s="2">
        <f t="shared" si="9"/>
        <v>42.778946276714017</v>
      </c>
      <c r="I64" s="100">
        <f t="shared" si="9"/>
        <v>6.3356070485925722</v>
      </c>
      <c r="J64" s="2">
        <f t="shared" si="9"/>
        <v>13.075351917247486</v>
      </c>
      <c r="K64" s="2">
        <f t="shared" si="9"/>
        <v>20.733113558778879</v>
      </c>
      <c r="L64" s="2">
        <f t="shared" si="9"/>
        <v>30.111952734399214</v>
      </c>
      <c r="M64" s="2">
        <f t="shared" si="9"/>
        <v>42.710294886719545</v>
      </c>
    </row>
    <row r="65" spans="3:13" x14ac:dyDescent="0.2">
      <c r="C65">
        <v>37</v>
      </c>
      <c r="D65" s="2">
        <f t="shared" ref="D65:M96" si="12">SQRT(2) * D$30 *SQRT(1- COS(TAN(D$29*PI()/180) *$C65/D$30))</f>
        <v>6.5155960730842795</v>
      </c>
      <c r="E65" s="2">
        <f t="shared" si="12"/>
        <v>13.447623699756249</v>
      </c>
      <c r="F65" s="2">
        <f t="shared" si="12"/>
        <v>21.325964771518034</v>
      </c>
      <c r="G65" s="2">
        <f t="shared" si="12"/>
        <v>30.979834898938851</v>
      </c>
      <c r="H65" s="2">
        <f t="shared" si="12"/>
        <v>43.960067759009192</v>
      </c>
      <c r="I65" s="100">
        <f t="shared" si="12"/>
        <v>6.5108923504000824</v>
      </c>
      <c r="J65" s="2">
        <f t="shared" si="12"/>
        <v>13.436960748332558</v>
      </c>
      <c r="K65" s="2">
        <f t="shared" si="12"/>
        <v>21.306054518350209</v>
      </c>
      <c r="L65" s="2">
        <f t="shared" si="12"/>
        <v>30.942865001734365</v>
      </c>
      <c r="M65" s="2">
        <f t="shared" si="12"/>
        <v>43.885544355605688</v>
      </c>
    </row>
    <row r="66" spans="3:13" x14ac:dyDescent="0.2">
      <c r="C66">
        <v>38</v>
      </c>
      <c r="D66" s="2">
        <f t="shared" si="12"/>
        <v>6.6912150830759813</v>
      </c>
      <c r="E66" s="2">
        <f t="shared" si="12"/>
        <v>13.809988970851274</v>
      </c>
      <c r="F66" s="2">
        <f t="shared" si="12"/>
        <v>21.90031800256136</v>
      </c>
      <c r="G66" s="2">
        <f t="shared" si="12"/>
        <v>31.813368889722213</v>
      </c>
      <c r="H66" s="2">
        <f t="shared" si="12"/>
        <v>45.140599644736568</v>
      </c>
      <c r="I66" s="100">
        <f t="shared" si="12"/>
        <v>6.6861198558361217</v>
      </c>
      <c r="J66" s="2">
        <f t="shared" si="12"/>
        <v>13.798438573063374</v>
      </c>
      <c r="K66" s="2">
        <f t="shared" si="12"/>
        <v>21.878750907093899</v>
      </c>
      <c r="L66" s="2">
        <f t="shared" si="12"/>
        <v>31.773323311401263</v>
      </c>
      <c r="M66" s="2">
        <f t="shared" si="12"/>
        <v>45.059879397493276</v>
      </c>
    </row>
    <row r="67" spans="3:13" x14ac:dyDescent="0.2">
      <c r="C67">
        <v>39</v>
      </c>
      <c r="D67" s="2">
        <f t="shared" si="12"/>
        <v>6.8667958604584571</v>
      </c>
      <c r="E67" s="2">
        <f t="shared" si="12"/>
        <v>14.172267574990098</v>
      </c>
      <c r="F67" s="2">
        <f t="shared" si="12"/>
        <v>22.474509417790564</v>
      </c>
      <c r="G67" s="2">
        <f t="shared" si="12"/>
        <v>32.646602457311751</v>
      </c>
      <c r="H67" s="2">
        <f t="shared" si="12"/>
        <v>46.320526100491335</v>
      </c>
      <c r="I67" s="100">
        <f t="shared" si="12"/>
        <v>6.8612880094281765</v>
      </c>
      <c r="J67" s="2">
        <f t="shared" si="12"/>
        <v>14.159781867139143</v>
      </c>
      <c r="K67" s="2">
        <f t="shared" si="12"/>
        <v>22.451196151065005</v>
      </c>
      <c r="L67" s="2">
        <f t="shared" si="12"/>
        <v>32.603315479883115</v>
      </c>
      <c r="M67" s="2">
        <f t="shared" si="12"/>
        <v>46.233275543193628</v>
      </c>
    </row>
    <row r="68" spans="3:13" x14ac:dyDescent="0.2">
      <c r="C68">
        <v>40</v>
      </c>
      <c r="D68" s="2">
        <f t="shared" si="12"/>
        <v>7.0423374019892302</v>
      </c>
      <c r="E68" s="2">
        <f t="shared" si="12"/>
        <v>14.534457238631138</v>
      </c>
      <c r="F68" s="2">
        <f t="shared" si="12"/>
        <v>23.048534774653007</v>
      </c>
      <c r="G68" s="2">
        <f t="shared" si="12"/>
        <v>33.479527733232615</v>
      </c>
      <c r="H68" s="2">
        <f t="shared" si="12"/>
        <v>47.499831300988795</v>
      </c>
      <c r="I68" s="100">
        <f t="shared" si="12"/>
        <v>7.0363952562306293</v>
      </c>
      <c r="J68" s="2">
        <f t="shared" si="12"/>
        <v>14.520987107570667</v>
      </c>
      <c r="K68" s="2">
        <f t="shared" si="12"/>
        <v>23.023383679201462</v>
      </c>
      <c r="L68" s="2">
        <f t="shared" si="12"/>
        <v>33.432829330501633</v>
      </c>
      <c r="M68" s="2">
        <f t="shared" si="12"/>
        <v>47.405708343081393</v>
      </c>
    </row>
    <row r="69" spans="3:13" x14ac:dyDescent="0.2">
      <c r="C69">
        <v>41</v>
      </c>
      <c r="D69" s="2">
        <f t="shared" si="12"/>
        <v>7.2178387046500054</v>
      </c>
      <c r="E69" s="2">
        <f t="shared" si="12"/>
        <v>14.896555688791022</v>
      </c>
      <c r="F69" s="2">
        <f t="shared" si="12"/>
        <v>23.622389831822968</v>
      </c>
      <c r="G69" s="2">
        <f t="shared" si="12"/>
        <v>34.312136851921402</v>
      </c>
      <c r="H69" s="2">
        <f t="shared" si="12"/>
        <v>48.67849942927657</v>
      </c>
      <c r="I69" s="100">
        <f t="shared" si="12"/>
        <v>7.2114400418384967</v>
      </c>
      <c r="J69" s="2">
        <f t="shared" si="12"/>
        <v>14.882050772714685</v>
      </c>
      <c r="K69" s="2">
        <f t="shared" si="12"/>
        <v>23.595306923399431</v>
      </c>
      <c r="L69" s="2">
        <f t="shared" si="12"/>
        <v>34.26185269359604</v>
      </c>
      <c r="M69" s="2">
        <f t="shared" si="12"/>
        <v>48.57715336760414</v>
      </c>
    </row>
    <row r="70" spans="3:13" x14ac:dyDescent="0.2">
      <c r="C70">
        <v>42</v>
      </c>
      <c r="D70" s="2">
        <f t="shared" si="12"/>
        <v>7.3932987656524087</v>
      </c>
      <c r="E70" s="2">
        <f t="shared" si="12"/>
        <v>15.258560653058709</v>
      </c>
      <c r="F70" s="2">
        <f t="shared" si="12"/>
        <v>24.196070349233221</v>
      </c>
      <c r="G70" s="2">
        <f t="shared" si="12"/>
        <v>35.144421950800222</v>
      </c>
      <c r="H70" s="2">
        <f t="shared" si="12"/>
        <v>49.856514676946773</v>
      </c>
      <c r="I70" s="100">
        <f t="shared" si="12"/>
        <v>7.3864208124012407</v>
      </c>
      <c r="J70" s="2">
        <f t="shared" si="12"/>
        <v>15.242969342308355</v>
      </c>
      <c r="K70" s="2">
        <f t="shared" si="12"/>
        <v>24.166959318588869</v>
      </c>
      <c r="L70" s="2">
        <f t="shared" si="12"/>
        <v>35.090373406701232</v>
      </c>
      <c r="M70" s="2">
        <f t="shared" si="12"/>
        <v>49.7475862077914</v>
      </c>
    </row>
    <row r="71" spans="3:13" x14ac:dyDescent="0.2">
      <c r="C71">
        <v>43</v>
      </c>
      <c r="D71" s="2">
        <f t="shared" si="12"/>
        <v>7.5687165824436962</v>
      </c>
      <c r="E71" s="2">
        <f t="shared" si="12"/>
        <v>15.620469859610006</v>
      </c>
      <c r="F71" s="2">
        <f t="shared" si="12"/>
        <v>24.769572088105942</v>
      </c>
      <c r="G71" s="2">
        <f t="shared" si="12"/>
        <v>35.976375170350998</v>
      </c>
      <c r="H71" s="2">
        <f t="shared" si="12"/>
        <v>51.033861244347868</v>
      </c>
      <c r="I71" s="100">
        <f t="shared" si="12"/>
        <v>7.561336014636618</v>
      </c>
      <c r="J71" s="2">
        <f t="shared" si="12"/>
        <v>15.603739297503367</v>
      </c>
      <c r="K71" s="2">
        <f t="shared" si="12"/>
        <v>24.73833430280872</v>
      </c>
      <c r="L71" s="2">
        <f t="shared" si="12"/>
        <v>35.918379314726579</v>
      </c>
      <c r="M71" s="2">
        <f t="shared" si="12"/>
        <v>50.916982475763191</v>
      </c>
    </row>
    <row r="72" spans="3:13" x14ac:dyDescent="0.2">
      <c r="C72">
        <v>44</v>
      </c>
      <c r="D72" s="2">
        <f t="shared" si="12"/>
        <v>7.7440911527125342</v>
      </c>
      <c r="E72" s="2">
        <f t="shared" si="12"/>
        <v>15.982281037221497</v>
      </c>
      <c r="F72" s="2">
        <f t="shared" si="12"/>
        <v>25.342890810984418</v>
      </c>
      <c r="G72" s="2">
        <f t="shared" si="12"/>
        <v>36.807988654189721</v>
      </c>
      <c r="H72" s="2">
        <f t="shared" si="12"/>
        <v>52.210523340797032</v>
      </c>
      <c r="I72" s="100">
        <f t="shared" si="12"/>
        <v>7.7361840958443988</v>
      </c>
      <c r="J72" s="2">
        <f t="shared" si="12"/>
        <v>15.964357120900429</v>
      </c>
      <c r="K72" s="2">
        <f t="shared" si="12"/>
        <v>25.309425317282376</v>
      </c>
      <c r="L72" s="2">
        <f t="shared" si="12"/>
        <v>36.74585827013393</v>
      </c>
      <c r="M72" s="2">
        <f t="shared" si="12"/>
        <v>52.085317805238198</v>
      </c>
    </row>
    <row r="73" spans="3:13" x14ac:dyDescent="0.2">
      <c r="C73">
        <v>45</v>
      </c>
      <c r="D73" s="2">
        <f t="shared" si="12"/>
        <v>7.9194214743946638</v>
      </c>
      <c r="E73" s="2">
        <f t="shared" si="12"/>
        <v>16.343991915285034</v>
      </c>
      <c r="F73" s="2">
        <f t="shared" si="12"/>
        <v>25.916022281764153</v>
      </c>
      <c r="G73" s="2">
        <f t="shared" si="12"/>
        <v>37.639254549140588</v>
      </c>
      <c r="H73" s="2">
        <f t="shared" si="12"/>
        <v>53.386485184791255</v>
      </c>
      <c r="I73" s="100">
        <f t="shared" si="12"/>
        <v>7.91096350392018</v>
      </c>
      <c r="J73" s="2">
        <f t="shared" si="12"/>
        <v>16.324819296583474</v>
      </c>
      <c r="K73" s="2">
        <f t="shared" si="12"/>
        <v>25.880225806492824</v>
      </c>
      <c r="L73" s="2">
        <f t="shared" si="12"/>
        <v>37.572798133116045</v>
      </c>
      <c r="M73" s="2">
        <f t="shared" si="12"/>
        <v>53.252567852041444</v>
      </c>
    </row>
    <row r="74" spans="3:13" x14ac:dyDescent="0.2">
      <c r="C74">
        <v>46</v>
      </c>
      <c r="D74" s="2">
        <f t="shared" si="12"/>
        <v>8.0947065456786671</v>
      </c>
      <c r="E74" s="2">
        <f t="shared" si="12"/>
        <v>16.705600223821961</v>
      </c>
      <c r="F74" s="2">
        <f t="shared" si="12"/>
        <v>26.488962265724119</v>
      </c>
      <c r="G74" s="2">
        <f t="shared" si="12"/>
        <v>38.470165005310143</v>
      </c>
      <c r="H74" s="2">
        <f t="shared" si="12"/>
        <v>54.561731004219652</v>
      </c>
      <c r="I74" s="100">
        <f t="shared" si="12"/>
        <v>8.0856726873691738</v>
      </c>
      <c r="J74" s="2">
        <f t="shared" si="12"/>
        <v>16.685122310153904</v>
      </c>
      <c r="K74" s="2">
        <f t="shared" si="12"/>
        <v>26.450729218258036</v>
      </c>
      <c r="L74" s="2">
        <f t="shared" si="12"/>
        <v>38.399186771774644</v>
      </c>
      <c r="M74" s="2">
        <f t="shared" si="12"/>
        <v>54.418708294611719</v>
      </c>
    </row>
    <row r="75" spans="3:13" x14ac:dyDescent="0.2">
      <c r="C75">
        <v>47</v>
      </c>
      <c r="D75" s="2">
        <f t="shared" si="12"/>
        <v>8.269945365011683</v>
      </c>
      <c r="E75" s="2">
        <f t="shared" si="12"/>
        <v>17.067103693497216</v>
      </c>
      <c r="F75" s="2">
        <f t="shared" si="12"/>
        <v>27.061706529558258</v>
      </c>
      <c r="G75" s="2">
        <f t="shared" si="12"/>
        <v>39.300712176161504</v>
      </c>
      <c r="H75" s="2">
        <f t="shared" si="12"/>
        <v>55.736245036574651</v>
      </c>
      <c r="I75" s="100">
        <f t="shared" si="12"/>
        <v>8.2603100953199569</v>
      </c>
      <c r="J75" s="2">
        <f t="shared" si="12"/>
        <v>17.045262648765004</v>
      </c>
      <c r="K75" s="2">
        <f t="shared" si="12"/>
        <v>27.020929003806103</v>
      </c>
      <c r="L75" s="2">
        <f t="shared" si="12"/>
        <v>39.225012062298269</v>
      </c>
      <c r="M75" s="2">
        <f t="shared" si="12"/>
        <v>55.583714834508037</v>
      </c>
    </row>
    <row r="76" spans="3:13" x14ac:dyDescent="0.2">
      <c r="C76">
        <v>48</v>
      </c>
      <c r="D76" s="2">
        <f t="shared" si="12"/>
        <v>8.4451369311051039</v>
      </c>
      <c r="E76" s="2">
        <f t="shared" si="12"/>
        <v>17.428500055633751</v>
      </c>
      <c r="F76" s="2">
        <f t="shared" si="12"/>
        <v>27.634250841406558</v>
      </c>
      <c r="G76" s="2">
        <f t="shared" si="12"/>
        <v>40.130888218588389</v>
      </c>
      <c r="H76" s="2">
        <f t="shared" si="12"/>
        <v>56.910011529163391</v>
      </c>
      <c r="I76" s="100">
        <f t="shared" si="12"/>
        <v>8.4348741775382585</v>
      </c>
      <c r="J76" s="2">
        <f t="shared" si="12"/>
        <v>17.40523680115599</v>
      </c>
      <c r="K76" s="2">
        <f t="shared" si="12"/>
        <v>27.590818617850349</v>
      </c>
      <c r="L76" s="2">
        <f t="shared" si="12"/>
        <v>40.050261889140316</v>
      </c>
      <c r="M76" s="2">
        <f t="shared" si="12"/>
        <v>56.74756319691636</v>
      </c>
    </row>
    <row r="77" spans="3:13" x14ac:dyDescent="0.2">
      <c r="C77">
        <v>49</v>
      </c>
      <c r="D77" s="2">
        <f t="shared" si="12"/>
        <v>8.6202802429403782</v>
      </c>
      <c r="E77" s="2">
        <f t="shared" si="12"/>
        <v>17.789787042226703</v>
      </c>
      <c r="F77" s="2">
        <f t="shared" si="12"/>
        <v>28.206590970886463</v>
      </c>
      <c r="G77" s="2">
        <f t="shared" si="12"/>
        <v>40.960685292989155</v>
      </c>
      <c r="H77" s="2">
        <f t="shared" si="12"/>
        <v>58.083014739319289</v>
      </c>
      <c r="I77" s="100">
        <f t="shared" si="12"/>
        <v>8.6093633844406821</v>
      </c>
      <c r="J77" s="2">
        <f t="shared" si="12"/>
        <v>17.765041257686377</v>
      </c>
      <c r="K77" s="2">
        <f t="shared" si="12"/>
        <v>28.160391518664674</v>
      </c>
      <c r="L77" s="2">
        <f t="shared" si="12"/>
        <v>40.874924145196765</v>
      </c>
      <c r="M77" s="2">
        <f t="shared" si="12"/>
        <v>57.910229131154949</v>
      </c>
    </row>
    <row r="78" spans="3:13" x14ac:dyDescent="0.2">
      <c r="C78">
        <v>50</v>
      </c>
      <c r="D78" s="2">
        <f t="shared" si="12"/>
        <v>8.7953742997746076</v>
      </c>
      <c r="E78" s="2">
        <f t="shared" si="12"/>
        <v>18.150962385957499</v>
      </c>
      <c r="F78" s="2">
        <f t="shared" si="12"/>
        <v>28.778722689124045</v>
      </c>
      <c r="G78" s="2">
        <f t="shared" si="12"/>
        <v>41.790095563340898</v>
      </c>
      <c r="H78" s="2">
        <f t="shared" si="12"/>
        <v>59.255238934612713</v>
      </c>
      <c r="I78" s="100">
        <f t="shared" si="12"/>
        <v>8.7837761671085399</v>
      </c>
      <c r="J78" s="2">
        <f t="shared" si="12"/>
        <v>18.124672510370207</v>
      </c>
      <c r="K78" s="2">
        <f t="shared" si="12"/>
        <v>28.729641168158356</v>
      </c>
      <c r="L78" s="2">
        <f t="shared" si="12"/>
        <v>41.698986731983609</v>
      </c>
      <c r="M78" s="2">
        <f t="shared" si="12"/>
        <v>59.071688411180027</v>
      </c>
    </row>
    <row r="79" spans="3:13" x14ac:dyDescent="0.2">
      <c r="C79">
        <v>51</v>
      </c>
      <c r="D79" s="2">
        <f t="shared" si="12"/>
        <v>8.9704181011463646</v>
      </c>
      <c r="E79" s="2">
        <f t="shared" si="12"/>
        <v>18.512023820208295</v>
      </c>
      <c r="F79" s="2">
        <f t="shared" si="12"/>
        <v>29.350641768785231</v>
      </c>
      <c r="G79" s="2">
        <f t="shared" si="12"/>
        <v>42.619111197273448</v>
      </c>
      <c r="H79" s="2">
        <f t="shared" si="12"/>
        <v>60.426668393062478</v>
      </c>
      <c r="I79" s="100">
        <f t="shared" si="12"/>
        <v>8.9581109773014997</v>
      </c>
      <c r="J79" s="2">
        <f t="shared" si="12"/>
        <v>18.484127052910164</v>
      </c>
      <c r="K79" s="2">
        <f t="shared" si="12"/>
        <v>29.298561031951412</v>
      </c>
      <c r="L79" s="2">
        <f t="shared" si="12"/>
        <v>42.522437559814627</v>
      </c>
      <c r="M79" s="2">
        <f t="shared" si="12"/>
        <v>60.231916836090413</v>
      </c>
    </row>
    <row r="80" spans="3:13" x14ac:dyDescent="0.2">
      <c r="C80">
        <v>52</v>
      </c>
      <c r="D80" s="2">
        <f t="shared" si="12"/>
        <v>9.1454106468813539</v>
      </c>
      <c r="E80" s="2">
        <f t="shared" si="12"/>
        <v>18.872969079076132</v>
      </c>
      <c r="F80" s="2">
        <f t="shared" si="12"/>
        <v>29.922343984107119</v>
      </c>
      <c r="G80" s="2">
        <f t="shared" si="12"/>
        <v>43.447724366143262</v>
      </c>
      <c r="H80" s="2">
        <f t="shared" si="12"/>
        <v>61.597287403346328</v>
      </c>
      <c r="I80" s="100">
        <f t="shared" si="12"/>
        <v>9.132366267471415</v>
      </c>
      <c r="J80" s="2">
        <f t="shared" si="12"/>
        <v>18.843401380731795</v>
      </c>
      <c r="K80" s="2">
        <f t="shared" si="12"/>
        <v>29.867144579449288</v>
      </c>
      <c r="L80" s="2">
        <f t="shared" si="12"/>
        <v>43.345264547978516</v>
      </c>
      <c r="M80" s="2">
        <f t="shared" si="12"/>
        <v>61.390890230631747</v>
      </c>
    </row>
    <row r="81" spans="3:13" x14ac:dyDescent="0.2">
      <c r="C81">
        <v>53</v>
      </c>
      <c r="D81" s="2">
        <f t="shared" si="12"/>
        <v>9.3203509370981656</v>
      </c>
      <c r="E81" s="2">
        <f t="shared" si="12"/>
        <v>19.233795897387051</v>
      </c>
      <c r="F81" s="2">
        <f t="shared" si="12"/>
        <v>30.493825110929158</v>
      </c>
      <c r="G81" s="2">
        <f t="shared" si="12"/>
        <v>44.275927245107354</v>
      </c>
      <c r="H81" s="2">
        <f t="shared" si="12"/>
        <v>62.76708026501192</v>
      </c>
      <c r="I81" s="100">
        <f t="shared" si="12"/>
        <v>9.3065404907760261</v>
      </c>
      <c r="J81" s="2">
        <f t="shared" si="12"/>
        <v>19.202491991017713</v>
      </c>
      <c r="K81" s="2">
        <f t="shared" si="12"/>
        <v>30.435385283918123</v>
      </c>
      <c r="L81" s="2">
        <f t="shared" si="12"/>
        <v>44.167455624916307</v>
      </c>
      <c r="M81" s="2">
        <f t="shared" si="12"/>
        <v>62.548584445700286</v>
      </c>
    </row>
    <row r="82" spans="3:13" x14ac:dyDescent="0.2">
      <c r="C82">
        <v>54</v>
      </c>
      <c r="D82" s="2">
        <f t="shared" si="12"/>
        <v>9.495237972213971</v>
      </c>
      <c r="E82" s="2">
        <f t="shared" si="12"/>
        <v>19.594502010710407</v>
      </c>
      <c r="F82" s="2">
        <f t="shared" si="12"/>
        <v>31.065080926724338</v>
      </c>
      <c r="G82" s="2">
        <f t="shared" si="12"/>
        <v>45.103712013197409</v>
      </c>
      <c r="H82" s="2">
        <f t="shared" si="12"/>
        <v>63.936031288687253</v>
      </c>
      <c r="I82" s="100">
        <f t="shared" si="12"/>
        <v>9.480632101092672</v>
      </c>
      <c r="J82" s="2">
        <f t="shared" si="12"/>
        <v>19.561395382741711</v>
      </c>
      <c r="K82" s="2">
        <f t="shared" si="12"/>
        <v>31.003276622559433</v>
      </c>
      <c r="L82" s="2">
        <f t="shared" si="12"/>
        <v>44.988998728398322</v>
      </c>
      <c r="M82" s="2">
        <f t="shared" si="12"/>
        <v>63.704975358846127</v>
      </c>
    </row>
    <row r="83" spans="3:13" x14ac:dyDescent="0.2">
      <c r="C83">
        <v>55</v>
      </c>
      <c r="D83" s="2">
        <f t="shared" si="12"/>
        <v>9.6700707529502363</v>
      </c>
      <c r="E83" s="2">
        <f t="shared" si="12"/>
        <v>19.955085155373094</v>
      </c>
      <c r="F83" s="2">
        <f t="shared" si="12"/>
        <v>31.636107210630474</v>
      </c>
      <c r="G83" s="2">
        <f t="shared" si="12"/>
        <v>45.93107085339318</v>
      </c>
      <c r="H83" s="2">
        <f t="shared" si="12"/>
        <v>65.104124796291089</v>
      </c>
      <c r="I83" s="100">
        <f t="shared" si="12"/>
        <v>9.6546395530320712</v>
      </c>
      <c r="J83" s="2">
        <f t="shared" si="12"/>
        <v>19.920108056702933</v>
      </c>
      <c r="K83" s="2">
        <f t="shared" si="12"/>
        <v>31.570812076585121</v>
      </c>
      <c r="L83" s="2">
        <f t="shared" si="12"/>
        <v>45.809881805701167</v>
      </c>
      <c r="M83" s="2">
        <f t="shared" si="12"/>
        <v>64.860038874775768</v>
      </c>
    </row>
    <row r="84" spans="3:13" x14ac:dyDescent="0.2">
      <c r="C84">
        <v>56</v>
      </c>
      <c r="D84" s="2">
        <f t="shared" si="12"/>
        <v>9.8448482803383772</v>
      </c>
      <c r="E84" s="2">
        <f t="shared" si="12"/>
        <v>20.315543068473708</v>
      </c>
      <c r="F84" s="2">
        <f t="shared" si="12"/>
        <v>32.206899743481301</v>
      </c>
      <c r="G84" s="2">
        <f t="shared" si="12"/>
        <v>46.757995952696859</v>
      </c>
      <c r="H84" s="2">
        <f t="shared" si="12"/>
        <v>66.271345121243399</v>
      </c>
      <c r="I84" s="100">
        <f t="shared" ref="I84:M128" si="13">SQRT(2) * I$30 *SQRT(1- COS(TAN(I$29*PI()/180) *$C84/I$30))</f>
        <v>9.8285613019519573</v>
      </c>
      <c r="J84" s="2">
        <f t="shared" si="13"/>
        <v>20.278626515559907</v>
      </c>
      <c r="K84" s="2">
        <f t="shared" si="13"/>
        <v>32.137985131292261</v>
      </c>
      <c r="L84" s="2">
        <f t="shared" si="13"/>
        <v>46.630092813784685</v>
      </c>
      <c r="M84" s="2">
        <f t="shared" si="13"/>
        <v>66.013750925854211</v>
      </c>
    </row>
    <row r="85" spans="3:13" x14ac:dyDescent="0.2">
      <c r="C85">
        <v>57</v>
      </c>
      <c r="D85" s="2">
        <f t="shared" si="12"/>
        <v>10.019569555725599</v>
      </c>
      <c r="E85" s="2">
        <f t="shared" si="12"/>
        <v>20.675873487896705</v>
      </c>
      <c r="F85" s="2">
        <f t="shared" si="12"/>
        <v>32.777454307837615</v>
      </c>
      <c r="G85" s="2">
        <f t="shared" si="12"/>
        <v>47.584479502206399</v>
      </c>
      <c r="H85" s="2">
        <f t="shared" si="12"/>
        <v>67.437676608675218</v>
      </c>
      <c r="I85" s="100">
        <f t="shared" si="13"/>
        <v>10.0023958039709</v>
      </c>
      <c r="J85" s="2">
        <f t="shared" si="13"/>
        <v>20.636947263864748</v>
      </c>
      <c r="K85" s="2">
        <f t="shared" si="13"/>
        <v>32.704789276137902</v>
      </c>
      <c r="L85" s="2">
        <f t="shared" si="13"/>
        <v>47.449619719468458</v>
      </c>
      <c r="M85" s="2">
        <f t="shared" si="13"/>
        <v>67.166087472606407</v>
      </c>
    </row>
    <row r="86" spans="3:13" x14ac:dyDescent="0.2">
      <c r="C86">
        <v>58</v>
      </c>
      <c r="D86" s="2">
        <f t="shared" si="12"/>
        <v>10.194233580780457</v>
      </c>
      <c r="E86" s="2">
        <f t="shared" si="12"/>
        <v>21.036074152326687</v>
      </c>
      <c r="F86" s="2">
        <f t="shared" si="12"/>
        <v>33.347766688018623</v>
      </c>
      <c r="G86" s="2">
        <f t="shared" si="12"/>
        <v>48.410513697189529</v>
      </c>
      <c r="H86" s="2">
        <f t="shared" si="12"/>
        <v>68.603103615638872</v>
      </c>
      <c r="I86" s="100">
        <f t="shared" si="13"/>
        <v>10.176141515981891</v>
      </c>
      <c r="J86" s="2">
        <f t="shared" si="13"/>
        <v>20.995066808097182</v>
      </c>
      <c r="K86" s="2">
        <f t="shared" si="13"/>
        <v>33.27121800481374</v>
      </c>
      <c r="L86" s="2">
        <f t="shared" si="13"/>
        <v>48.268450499608399</v>
      </c>
      <c r="M86" s="2">
        <f t="shared" si="13"/>
        <v>68.317024504218153</v>
      </c>
    </row>
    <row r="87" spans="3:13" x14ac:dyDescent="0.2">
      <c r="C87">
        <v>59</v>
      </c>
      <c r="D87" s="2">
        <f t="shared" si="12"/>
        <v>10.368839357498672</v>
      </c>
      <c r="E87" s="2">
        <f t="shared" si="12"/>
        <v>21.396142801262595</v>
      </c>
      <c r="F87" s="2">
        <f t="shared" si="12"/>
        <v>33.917832670132846</v>
      </c>
      <c r="G87" s="2">
        <f t="shared" si="12"/>
        <v>49.236090737157326</v>
      </c>
      <c r="H87" s="2">
        <f t="shared" si="12"/>
        <v>69.767610511317585</v>
      </c>
      <c r="I87" s="100">
        <f t="shared" si="13"/>
        <v>10.349796895666136</v>
      </c>
      <c r="J87" s="2">
        <f t="shared" si="13"/>
        <v>21.352981656698596</v>
      </c>
      <c r="K87" s="2">
        <f t="shared" si="13"/>
        <v>33.837264815320921</v>
      </c>
      <c r="L87" s="2">
        <f t="shared" si="13"/>
        <v>49.086573141273242</v>
      </c>
      <c r="M87" s="2">
        <f t="shared" si="13"/>
        <v>69.466538039036507</v>
      </c>
    </row>
    <row r="88" spans="3:13" x14ac:dyDescent="0.2">
      <c r="C88">
        <v>60</v>
      </c>
      <c r="D88" s="2">
        <f t="shared" si="12"/>
        <v>10.543385888208771</v>
      </c>
      <c r="E88" s="2">
        <f t="shared" si="12"/>
        <v>21.756077175031823</v>
      </c>
      <c r="F88" s="2">
        <f t="shared" si="12"/>
        <v>34.487648042109498</v>
      </c>
      <c r="G88" s="2">
        <f t="shared" si="12"/>
        <v>50.061202825937947</v>
      </c>
      <c r="H88" s="2">
        <f t="shared" si="12"/>
        <v>70.93118167723523</v>
      </c>
      <c r="I88" s="100">
        <f t="shared" si="13"/>
        <v>10.523360401506702</v>
      </c>
      <c r="J88" s="2">
        <f t="shared" si="13"/>
        <v>21.710688320106126</v>
      </c>
      <c r="K88" s="2">
        <f t="shared" si="13"/>
        <v>34.40292321004452</v>
      </c>
      <c r="L88" s="2">
        <f t="shared" si="13"/>
        <v>49.903975641920646</v>
      </c>
      <c r="M88" s="2">
        <f t="shared" si="13"/>
        <v>70.614604125069405</v>
      </c>
    </row>
    <row r="89" spans="3:13" x14ac:dyDescent="0.2">
      <c r="C89">
        <v>61</v>
      </c>
      <c r="D89" s="2">
        <f t="shared" si="12"/>
        <v>10.71787217557778</v>
      </c>
      <c r="E89" s="2">
        <f t="shared" si="12"/>
        <v>22.115875014804381</v>
      </c>
      <c r="F89" s="2">
        <f t="shared" si="12"/>
        <v>35.057208593729399</v>
      </c>
      <c r="G89" s="2">
        <f t="shared" si="12"/>
        <v>50.885842171750205</v>
      </c>
      <c r="H89" s="2">
        <f t="shared" si="12"/>
        <v>72.093801507465813</v>
      </c>
      <c r="I89" s="100">
        <f t="shared" si="13"/>
        <v>10.696830492802196</v>
      </c>
      <c r="J89" s="2">
        <f t="shared" si="13"/>
        <v>22.068183310786619</v>
      </c>
      <c r="K89" s="2">
        <f t="shared" si="13"/>
        <v>34.968186695828287</v>
      </c>
      <c r="L89" s="2">
        <f t="shared" si="13"/>
        <v>50.720646009573393</v>
      </c>
      <c r="M89" s="2">
        <f t="shared" si="13"/>
        <v>71.761198840484653</v>
      </c>
    </row>
    <row r="90" spans="3:13" x14ac:dyDescent="0.2">
      <c r="C90">
        <v>62</v>
      </c>
      <c r="D90" s="2">
        <f t="shared" si="12"/>
        <v>10.892297222616977</v>
      </c>
      <c r="E90" s="2">
        <f t="shared" si="12"/>
        <v>22.475534062607185</v>
      </c>
      <c r="F90" s="2">
        <f t="shared" si="12"/>
        <v>35.626510116656171</v>
      </c>
      <c r="G90" s="2">
        <f t="shared" si="12"/>
        <v>51.710000987277176</v>
      </c>
      <c r="H90" s="2">
        <f t="shared" si="12"/>
        <v>73.255454408842652</v>
      </c>
      <c r="I90" s="100">
        <f t="shared" si="13"/>
        <v>10.870205629680463</v>
      </c>
      <c r="J90" s="2">
        <f t="shared" si="13"/>
        <v>22.425463143270694</v>
      </c>
      <c r="K90" s="2">
        <f t="shared" si="13"/>
        <v>35.533048784049051</v>
      </c>
      <c r="L90" s="2">
        <f t="shared" si="13"/>
        <v>51.5365722629952</v>
      </c>
      <c r="M90" s="2">
        <f t="shared" si="13"/>
        <v>72.906298294108581</v>
      </c>
    </row>
    <row r="91" spans="3:13" x14ac:dyDescent="0.2">
      <c r="C91">
        <v>63</v>
      </c>
      <c r="D91" s="2">
        <f t="shared" si="12"/>
        <v>11.066660032687544</v>
      </c>
      <c r="E91" s="2">
        <f t="shared" si="12"/>
        <v>22.835052061338164</v>
      </c>
      <c r="F91" s="2">
        <f t="shared" si="12"/>
        <v>36.195548404467409</v>
      </c>
      <c r="G91" s="2">
        <f t="shared" si="12"/>
        <v>52.533671489739731</v>
      </c>
      <c r="H91" s="2">
        <f t="shared" si="12"/>
        <v>74.416124801167683</v>
      </c>
      <c r="I91" s="100">
        <f t="shared" si="13"/>
        <v>11.043484273112243</v>
      </c>
      <c r="J91" s="2">
        <f t="shared" si="13"/>
        <v>22.782524334186704</v>
      </c>
      <c r="K91" s="2">
        <f t="shared" si="13"/>
        <v>36.097502990691297</v>
      </c>
      <c r="L91" s="2">
        <f t="shared" si="13"/>
        <v>52.351742431866604</v>
      </c>
      <c r="M91" s="2">
        <f t="shared" si="13"/>
        <v>74.049878625923682</v>
      </c>
    </row>
    <row r="92" spans="3:13" x14ac:dyDescent="0.2">
      <c r="C92">
        <v>64</v>
      </c>
      <c r="D92" s="2">
        <f t="shared" si="12"/>
        <v>11.240959609506293</v>
      </c>
      <c r="E92" s="2">
        <f t="shared" si="12"/>
        <v>23.194426754780405</v>
      </c>
      <c r="F92" s="2">
        <f t="shared" si="12"/>
        <v>36.764319252685588</v>
      </c>
      <c r="G92" s="2">
        <f t="shared" si="12"/>
        <v>53.356845900969986</v>
      </c>
      <c r="H92" s="2">
        <f t="shared" si="12"/>
        <v>75.575797117420322</v>
      </c>
      <c r="I92" s="100">
        <f t="shared" si="13"/>
        <v>11.216664884924851</v>
      </c>
      <c r="J92" s="2">
        <f t="shared" si="13"/>
        <v>23.139363402294642</v>
      </c>
      <c r="K92" s="2">
        <f t="shared" si="13"/>
        <v>36.661542836421546</v>
      </c>
      <c r="L92" s="2">
        <f t="shared" si="13"/>
        <v>53.166144556960539</v>
      </c>
      <c r="M92" s="2">
        <f t="shared" si="13"/>
        <v>75.191916007565808</v>
      </c>
    </row>
    <row r="93" spans="3:13" x14ac:dyDescent="0.2">
      <c r="C93">
        <v>65</v>
      </c>
      <c r="D93" s="2">
        <f t="shared" si="12"/>
        <v>11.415194957151323</v>
      </c>
      <c r="E93" s="2">
        <f t="shared" si="12"/>
        <v>23.553655887616319</v>
      </c>
      <c r="F93" s="2">
        <f t="shared" si="12"/>
        <v>37.332818458809278</v>
      </c>
      <c r="G93" s="2">
        <f t="shared" si="12"/>
        <v>54.179516447484879</v>
      </c>
      <c r="H93" s="2">
        <f t="shared" si="12"/>
        <v>76.734455803966284</v>
      </c>
      <c r="I93" s="100">
        <f t="shared" si="13"/>
        <v>11.389745927815799</v>
      </c>
      <c r="J93" s="2">
        <f t="shared" si="13"/>
        <v>23.495976868520192</v>
      </c>
      <c r="K93" s="2">
        <f t="shared" si="13"/>
        <v>37.225161846662679</v>
      </c>
      <c r="L93" s="2">
        <f t="shared" si="13"/>
        <v>53.979766690317732</v>
      </c>
      <c r="M93" s="2">
        <f t="shared" si="13"/>
        <v>76.332386642820722</v>
      </c>
    </row>
    <row r="94" spans="3:13" x14ac:dyDescent="0.2">
      <c r="C94">
        <v>66</v>
      </c>
      <c r="D94" s="2">
        <f t="shared" si="12"/>
        <v>11.589365080067727</v>
      </c>
      <c r="E94" s="2">
        <f t="shared" si="12"/>
        <v>23.912737205441857</v>
      </c>
      <c r="F94" s="2">
        <f t="shared" si="12"/>
        <v>37.901041822344148</v>
      </c>
      <c r="G94" s="2">
        <f t="shared" si="12"/>
        <v>55.001675360559403</v>
      </c>
      <c r="H94" s="2">
        <f t="shared" si="12"/>
        <v>77.892085320766171</v>
      </c>
      <c r="I94" s="100">
        <f t="shared" si="13"/>
        <v>11.562725865366463</v>
      </c>
      <c r="J94" s="2">
        <f t="shared" si="13"/>
        <v>23.852361255988551</v>
      </c>
      <c r="K94" s="2">
        <f t="shared" si="13"/>
        <v>37.788353551668472</v>
      </c>
      <c r="L94" s="2">
        <f t="shared" si="13"/>
        <v>54.79259689542215</v>
      </c>
      <c r="M94" s="2">
        <f t="shared" si="13"/>
        <v>77.471266768119975</v>
      </c>
    </row>
    <row r="95" spans="3:13" x14ac:dyDescent="0.2">
      <c r="C95">
        <v>67</v>
      </c>
      <c r="D95" s="2">
        <f t="shared" si="12"/>
        <v>11.763468983073308</v>
      </c>
      <c r="E95" s="2">
        <f t="shared" si="12"/>
        <v>24.271668454780507</v>
      </c>
      <c r="F95" s="2">
        <f t="shared" si="12"/>
        <v>38.468985144833994</v>
      </c>
      <c r="G95" s="2">
        <f t="shared" si="12"/>
        <v>55.823314876300174</v>
      </c>
      <c r="H95" s="2">
        <f t="shared" si="12"/>
        <v>79.048670141583884</v>
      </c>
      <c r="I95" s="100">
        <f t="shared" si="13"/>
        <v>11.735603162055725</v>
      </c>
      <c r="J95" s="2">
        <f t="shared" si="13"/>
        <v>24.208513090058393</v>
      </c>
      <c r="K95" s="2">
        <f t="shared" si="13"/>
        <v>38.351111486597517</v>
      </c>
      <c r="L95" s="2">
        <f t="shared" si="13"/>
        <v>55.604623247375834</v>
      </c>
      <c r="M95" s="2">
        <f t="shared" si="13"/>
        <v>78.608532653035866</v>
      </c>
    </row>
    <row r="96" spans="3:13" x14ac:dyDescent="0.2">
      <c r="C96">
        <v>68</v>
      </c>
      <c r="D96" s="2">
        <f t="shared" si="12"/>
        <v>11.937505671364196</v>
      </c>
      <c r="E96" s="2">
        <f t="shared" si="12"/>
        <v>24.63044738309766</v>
      </c>
      <c r="F96" s="2">
        <f t="shared" si="12"/>
        <v>39.036644229891749</v>
      </c>
      <c r="G96" s="2">
        <f t="shared" si="12"/>
        <v>56.644427235718453</v>
      </c>
      <c r="H96" s="2">
        <f t="shared" si="12"/>
        <v>80.204194754194958</v>
      </c>
      <c r="I96" s="100">
        <f t="shared" si="13"/>
        <v>11.90837628327359</v>
      </c>
      <c r="J96" s="2">
        <f t="shared" si="13"/>
        <v>24.564428898355708</v>
      </c>
      <c r="K96" s="2">
        <f t="shared" si="13"/>
        <v>38.913429191587809</v>
      </c>
      <c r="L96" s="2">
        <f t="shared" si="13"/>
        <v>56.415833833074196</v>
      </c>
      <c r="M96" s="2">
        <f t="shared" si="13"/>
        <v>79.744160600776127</v>
      </c>
    </row>
    <row r="97" spans="3:13" x14ac:dyDescent="0.2">
      <c r="C97">
        <v>69</v>
      </c>
      <c r="D97" s="2">
        <f t="shared" ref="D97:H128" si="14">SQRT(2) * D$30 *SQRT(1- COS(TAN(D$29*PI()/180) *$C97/D$30))</f>
        <v>12.111474150520626</v>
      </c>
      <c r="E97" s="2">
        <f t="shared" si="14"/>
        <v>24.989071738814584</v>
      </c>
      <c r="F97" s="2">
        <f t="shared" si="14"/>
        <v>39.604014883230469</v>
      </c>
      <c r="G97" s="2">
        <f t="shared" si="14"/>
        <v>57.465004684803787</v>
      </c>
      <c r="H97" s="2">
        <f t="shared" si="14"/>
        <v>81.358643660594467</v>
      </c>
      <c r="I97" s="100">
        <f t="shared" si="13"/>
        <v>12.081043695334818</v>
      </c>
      <c r="J97" s="2">
        <f t="shared" si="13"/>
        <v>24.920105210807641</v>
      </c>
      <c r="K97" s="2">
        <f t="shared" si="13"/>
        <v>39.475300211830572</v>
      </c>
      <c r="L97" s="2">
        <f t="shared" si="13"/>
        <v>57.22621675138052</v>
      </c>
      <c r="M97" s="2">
        <f t="shared" si="13"/>
        <v>80.878126948677519</v>
      </c>
    </row>
    <row r="98" spans="3:13" x14ac:dyDescent="0.2">
      <c r="C98">
        <v>70</v>
      </c>
      <c r="D98" s="2">
        <f t="shared" si="14"/>
        <v>12.28537342651253</v>
      </c>
      <c r="E98" s="2">
        <f t="shared" si="14"/>
        <v>25.347539271322503</v>
      </c>
      <c r="F98" s="2">
        <f t="shared" si="14"/>
        <v>40.171092912694476</v>
      </c>
      <c r="G98" s="2">
        <f t="shared" si="14"/>
        <v>58.285039474596928</v>
      </c>
      <c r="H98" s="2">
        <f t="shared" si="14"/>
        <v>82.512001377204925</v>
      </c>
      <c r="I98" s="100">
        <f t="shared" si="13"/>
        <v>12.253603865492538</v>
      </c>
      <c r="J98" s="2">
        <f t="shared" si="13"/>
        <v>25.275538559676377</v>
      </c>
      <c r="K98" s="2">
        <f t="shared" si="13"/>
        <v>40.036718097644552</v>
      </c>
      <c r="L98" s="2">
        <f t="shared" si="13"/>
        <v>58.035760113300711</v>
      </c>
      <c r="M98" s="2">
        <f t="shared" si="13"/>
        <v>82.010408068699036</v>
      </c>
    </row>
    <row r="99" spans="3:13" x14ac:dyDescent="0.2">
      <c r="C99">
        <v>71</v>
      </c>
      <c r="D99" s="2">
        <f t="shared" si="14"/>
        <v>12.45920250570528</v>
      </c>
      <c r="E99" s="2">
        <f t="shared" si="14"/>
        <v>25.705847730996965</v>
      </c>
      <c r="F99" s="2">
        <f t="shared" si="14"/>
        <v>40.737874128290052</v>
      </c>
      <c r="G99" s="2">
        <f t="shared" si="14"/>
        <v>59.104523861263168</v>
      </c>
      <c r="H99" s="2">
        <f t="shared" si="14"/>
        <v>83.664252435084123</v>
      </c>
      <c r="I99" s="100">
        <f t="shared" si="13"/>
        <v>12.426055261951854</v>
      </c>
      <c r="J99" s="2">
        <f t="shared" si="13"/>
        <v>25.630725479592932</v>
      </c>
      <c r="K99" s="2">
        <f t="shared" si="13"/>
        <v>40.597676404550029</v>
      </c>
      <c r="L99" s="2">
        <f t="shared" si="13"/>
        <v>58.844452042157606</v>
      </c>
      <c r="M99" s="2">
        <f t="shared" si="13"/>
        <v>83.140980367914054</v>
      </c>
    </row>
    <row r="100" spans="3:13" x14ac:dyDescent="0.2">
      <c r="C100">
        <v>72</v>
      </c>
      <c r="D100" s="2">
        <f t="shared" si="14"/>
        <v>12.632960394865334</v>
      </c>
      <c r="E100" s="2">
        <f t="shared" si="14"/>
        <v>26.063994869211683</v>
      </c>
      <c r="F100" s="2">
        <f t="shared" si="14"/>
        <v>41.304354342216669</v>
      </c>
      <c r="G100" s="2">
        <f t="shared" si="14"/>
        <v>59.923450106165397</v>
      </c>
      <c r="H100" s="2">
        <f t="shared" si="14"/>
        <v>84.815381380132393</v>
      </c>
      <c r="I100" s="100">
        <f t="shared" si="13"/>
        <v>12.598396353883425</v>
      </c>
      <c r="J100" s="2">
        <f t="shared" si="13"/>
        <v>25.985662507590909</v>
      </c>
      <c r="K100" s="2">
        <f t="shared" si="13"/>
        <v>41.158168693342695</v>
      </c>
      <c r="L100" s="2">
        <f t="shared" si="13"/>
        <v>59.652280673765375</v>
      </c>
      <c r="M100" s="2">
        <f t="shared" si="13"/>
        <v>84.269820289002041</v>
      </c>
    </row>
    <row r="101" spans="3:13" x14ac:dyDescent="0.2">
      <c r="C101">
        <v>73</v>
      </c>
      <c r="D101" s="2">
        <f t="shared" si="14"/>
        <v>12.806646101165917</v>
      </c>
      <c r="E101" s="2">
        <f t="shared" si="14"/>
        <v>26.421978438352834</v>
      </c>
      <c r="F101" s="2">
        <f t="shared" si="14"/>
        <v>41.870529368897849</v>
      </c>
      <c r="G101" s="2">
        <f t="shared" si="14"/>
        <v>60.741810475937214</v>
      </c>
      <c r="H101" s="2">
        <f t="shared" si="14"/>
        <v>85.965372773299862</v>
      </c>
      <c r="I101" s="100">
        <f t="shared" si="13"/>
        <v>12.770625611437087</v>
      </c>
      <c r="J101" s="2">
        <f t="shared" si="13"/>
        <v>26.340346183140277</v>
      </c>
      <c r="K101" s="2">
        <f t="shared" si="13"/>
        <v>41.71818853016768</v>
      </c>
      <c r="L101" s="2">
        <f t="shared" si="13"/>
        <v>60.459234156603351</v>
      </c>
      <c r="M101" s="2">
        <f t="shared" si="13"/>
        <v>85.396904310739487</v>
      </c>
    </row>
    <row r="102" spans="3:13" x14ac:dyDescent="0.2">
      <c r="C102">
        <v>74</v>
      </c>
      <c r="D102" s="2">
        <f t="shared" si="14"/>
        <v>12.980258632192692</v>
      </c>
      <c r="E102" s="2">
        <f t="shared" si="14"/>
        <v>26.779796191833082</v>
      </c>
      <c r="F102" s="2">
        <f t="shared" si="14"/>
        <v>42.436395025011926</v>
      </c>
      <c r="G102" s="2">
        <f t="shared" si="14"/>
        <v>61.559597242555952</v>
      </c>
      <c r="H102" s="2">
        <f t="shared" si="14"/>
        <v>87.114211190793753</v>
      </c>
      <c r="I102" s="100">
        <f t="shared" si="13"/>
        <v>12.942741505755414</v>
      </c>
      <c r="J102" s="2">
        <f t="shared" si="13"/>
        <v>26.69477304818114</v>
      </c>
      <c r="K102" s="2">
        <f t="shared" si="13"/>
        <v>42.277729486593351</v>
      </c>
      <c r="L102" s="2">
        <f t="shared" si="13"/>
        <v>61.265300651990152</v>
      </c>
      <c r="M102" s="2">
        <f t="shared" si="13"/>
        <v>86.522208948489762</v>
      </c>
    </row>
    <row r="103" spans="3:13" x14ac:dyDescent="0.2">
      <c r="C103">
        <v>75</v>
      </c>
      <c r="D103" s="2">
        <f t="shared" si="14"/>
        <v>13.153796995949456</v>
      </c>
      <c r="E103" s="2">
        <f t="shared" si="14"/>
        <v>27.137445884105695</v>
      </c>
      <c r="F103" s="2">
        <f t="shared" si="14"/>
        <v>43.001947129523252</v>
      </c>
      <c r="G103" s="2">
        <f t="shared" si="14"/>
        <v>62.376802683415612</v>
      </c>
      <c r="H103" s="2">
        <f t="shared" si="14"/>
        <v>88.26188122428502</v>
      </c>
      <c r="I103" s="100">
        <f t="shared" si="13"/>
        <v>13.114742508987288</v>
      </c>
      <c r="J103" s="2">
        <f t="shared" si="13"/>
        <v>27.048939647157425</v>
      </c>
      <c r="K103" s="2">
        <f t="shared" si="13"/>
        <v>42.836785139685077</v>
      </c>
      <c r="L103" s="2">
        <f t="shared" si="13"/>
        <v>62.070468334257143</v>
      </c>
      <c r="M103" s="2">
        <f t="shared" si="13"/>
        <v>87.645710754692729</v>
      </c>
    </row>
    <row r="104" spans="3:13" x14ac:dyDescent="0.2">
      <c r="C104">
        <v>76</v>
      </c>
      <c r="D104" s="2">
        <f t="shared" si="14"/>
        <v>13.32726020086376</v>
      </c>
      <c r="E104" s="2">
        <f t="shared" si="14"/>
        <v>27.49492527067865</v>
      </c>
      <c r="F104" s="2">
        <f t="shared" si="14"/>
        <v>43.567181503712845</v>
      </c>
      <c r="G104" s="2">
        <f t="shared" si="14"/>
        <v>63.193419081399945</v>
      </c>
      <c r="H104" s="2">
        <f t="shared" si="14"/>
        <v>89.408367481115121</v>
      </c>
      <c r="I104" s="100">
        <f t="shared" si="13"/>
        <v>13.286627094301455</v>
      </c>
      <c r="J104" s="2">
        <f t="shared" si="13"/>
        <v>27.402842527050563</v>
      </c>
      <c r="K104" s="2">
        <f t="shared" si="13"/>
        <v>43.395349072079071</v>
      </c>
      <c r="L104" s="2">
        <f t="shared" si="13"/>
        <v>62.874725390922116</v>
      </c>
      <c r="M104" s="2">
        <f t="shared" si="13"/>
        <v>88.767386319353136</v>
      </c>
    </row>
    <row r="105" spans="3:13" x14ac:dyDescent="0.2">
      <c r="C105">
        <v>77</v>
      </c>
      <c r="D105" s="2">
        <f t="shared" si="14"/>
        <v>13.500647255792632</v>
      </c>
      <c r="E105" s="2">
        <f t="shared" si="14"/>
        <v>27.852232108128671</v>
      </c>
      <c r="F105" s="2">
        <f t="shared" si="14"/>
        <v>44.132093971209329</v>
      </c>
      <c r="G105" s="2">
        <f t="shared" si="14"/>
        <v>64.009438724955046</v>
      </c>
      <c r="H105" s="2">
        <f t="shared" si="14"/>
        <v>90.553654584502411</v>
      </c>
      <c r="I105" s="100">
        <f t="shared" si="13"/>
        <v>13.458393735900101</v>
      </c>
      <c r="J105" s="2">
        <f t="shared" si="13"/>
        <v>27.756478237413162</v>
      </c>
      <c r="K105" s="2">
        <f t="shared" si="13"/>
        <v>43.953414872055873</v>
      </c>
      <c r="L105" s="2">
        <f t="shared" si="13"/>
        <v>63.678060022862454</v>
      </c>
      <c r="M105" s="2">
        <f t="shared" si="13"/>
        <v>89.88721227052848</v>
      </c>
    </row>
    <row r="106" spans="3:13" x14ac:dyDescent="0.2">
      <c r="C106">
        <v>78</v>
      </c>
      <c r="D106" s="2">
        <f t="shared" si="14"/>
        <v>13.673957170028169</v>
      </c>
      <c r="E106" s="2">
        <f t="shared" si="14"/>
        <v>28.209364154115384</v>
      </c>
      <c r="F106" s="2">
        <f t="shared" si="14"/>
        <v>44.696680358019854</v>
      </c>
      <c r="G106" s="2">
        <f t="shared" si="14"/>
        <v>64.824853908162467</v>
      </c>
      <c r="H106" s="2">
        <f t="shared" si="14"/>
        <v>91.69772717374849</v>
      </c>
      <c r="I106" s="100">
        <f t="shared" si="13"/>
        <v>13.630040909032383</v>
      </c>
      <c r="J106" s="2">
        <f t="shared" si="13"/>
        <v>28.109843330402668</v>
      </c>
      <c r="K106" s="2">
        <f t="shared" si="13"/>
        <v>44.510976133614129</v>
      </c>
      <c r="L106" s="2">
        <f t="shared" si="13"/>
        <v>64.480460444488287</v>
      </c>
      <c r="M106" s="2">
        <f t="shared" si="13"/>
        <v>91.005165274815951</v>
      </c>
    </row>
    <row r="107" spans="3:13" x14ac:dyDescent="0.2">
      <c r="C107">
        <v>79</v>
      </c>
      <c r="D107" s="2">
        <f t="shared" si="14"/>
        <v>13.847188953303268</v>
      </c>
      <c r="E107" s="2">
        <f t="shared" si="14"/>
        <v>28.566319167395353</v>
      </c>
      <c r="F107" s="2">
        <f t="shared" si="14"/>
        <v>45.260936492560944</v>
      </c>
      <c r="G107" s="2">
        <f t="shared" si="14"/>
        <v>65.63965693081181</v>
      </c>
      <c r="H107" s="2">
        <f t="shared" si="14"/>
        <v>92.840569904444024</v>
      </c>
      <c r="I107" s="100">
        <f t="shared" si="13"/>
        <v>13.801567090007953</v>
      </c>
      <c r="J107" s="2">
        <f t="shared" si="13"/>
        <v>28.462934360814959</v>
      </c>
      <c r="K107" s="2">
        <f t="shared" si="13"/>
        <v>45.068026456544047</v>
      </c>
      <c r="L107" s="2">
        <f t="shared" si="13"/>
        <v>65.281914883915348</v>
      </c>
      <c r="M107" s="2">
        <f t="shared" si="13"/>
        <v>92.121222037838649</v>
      </c>
    </row>
    <row r="108" spans="3:13" x14ac:dyDescent="0.2">
      <c r="C108">
        <v>80</v>
      </c>
      <c r="D108" s="2">
        <f t="shared" si="14"/>
        <v>14.020341615797243</v>
      </c>
      <c r="E108" s="2">
        <f t="shared" si="14"/>
        <v>28.923094907836109</v>
      </c>
      <c r="F108" s="2">
        <f t="shared" si="14"/>
        <v>45.824858205689168</v>
      </c>
      <c r="G108" s="2">
        <f t="shared" si="14"/>
        <v>66.453840098473492</v>
      </c>
      <c r="H108" s="2">
        <f t="shared" si="14"/>
        <v>93.982167448674673</v>
      </c>
      <c r="I108" s="100">
        <f t="shared" si="13"/>
        <v>13.972970756210508</v>
      </c>
      <c r="J108" s="2">
        <f t="shared" si="13"/>
        <v>28.815747886117943</v>
      </c>
      <c r="K108" s="2">
        <f t="shared" si="13"/>
        <v>45.624559446500797</v>
      </c>
      <c r="L108" s="2">
        <f t="shared" si="13"/>
        <v>66.082411583137812</v>
      </c>
      <c r="M108" s="2">
        <f t="shared" si="13"/>
        <v>93.235359304730991</v>
      </c>
    </row>
    <row r="109" spans="3:13" x14ac:dyDescent="0.2">
      <c r="C109">
        <v>81</v>
      </c>
      <c r="D109" s="2">
        <f t="shared" si="14"/>
        <v>14.193414168141512</v>
      </c>
      <c r="E109" s="2">
        <f t="shared" si="14"/>
        <v>29.279689136430235</v>
      </c>
      <c r="F109" s="2">
        <f t="shared" si="14"/>
        <v>46.388441330732135</v>
      </c>
      <c r="G109" s="2">
        <f t="shared" si="14"/>
        <v>67.267395722571393</v>
      </c>
      <c r="H109" s="2">
        <f t="shared" si="14"/>
        <v>95.122504495226721</v>
      </c>
      <c r="I109" s="100">
        <f t="shared" si="13"/>
        <v>14.144250386111283</v>
      </c>
      <c r="J109" s="2">
        <f t="shared" si="13"/>
        <v>29.168280466485118</v>
      </c>
      <c r="K109" s="2">
        <f t="shared" si="13"/>
        <v>46.180568715078095</v>
      </c>
      <c r="L109" s="2">
        <f t="shared" si="13"/>
        <v>66.881938798200636</v>
      </c>
      <c r="M109" s="2">
        <f t="shared" si="13"/>
        <v>94.347553860623179</v>
      </c>
    </row>
    <row r="110" spans="3:13" x14ac:dyDescent="0.2">
      <c r="C110">
        <v>82</v>
      </c>
      <c r="D110" s="2">
        <f t="shared" si="14"/>
        <v>14.366405621425201</v>
      </c>
      <c r="E110" s="2">
        <f t="shared" si="14"/>
        <v>29.636099615309476</v>
      </c>
      <c r="F110" s="2">
        <f t="shared" si="14"/>
        <v>46.951681703519128</v>
      </c>
      <c r="G110" s="2">
        <f t="shared" si="14"/>
        <v>68.080316120455578</v>
      </c>
      <c r="H110" s="2">
        <f t="shared" si="14"/>
        <v>96.26156574979241</v>
      </c>
      <c r="I110" s="100">
        <f t="shared" si="13"/>
        <v>14.315404459282584</v>
      </c>
      <c r="J110" s="2">
        <f t="shared" si="13"/>
        <v>29.520528664829126</v>
      </c>
      <c r="K110" s="2">
        <f t="shared" si="13"/>
        <v>46.736047879881305</v>
      </c>
      <c r="L110" s="2">
        <f t="shared" si="13"/>
        <v>67.680484799371939</v>
      </c>
      <c r="M110" s="2">
        <f t="shared" si="13"/>
        <v>95.457782531125048</v>
      </c>
    </row>
    <row r="111" spans="3:13" x14ac:dyDescent="0.2">
      <c r="C111">
        <v>83</v>
      </c>
      <c r="D111" s="2">
        <f t="shared" si="14"/>
        <v>14.539314987200848</v>
      </c>
      <c r="E111" s="2">
        <f t="shared" si="14"/>
        <v>29.992324107758652</v>
      </c>
      <c r="F111" s="2">
        <f t="shared" si="14"/>
        <v>47.51457516241198</v>
      </c>
      <c r="G111" s="2">
        <f t="shared" si="14"/>
        <v>68.892593615474567</v>
      </c>
      <c r="H111" s="2">
        <f t="shared" si="14"/>
        <v>97.399335935174804</v>
      </c>
      <c r="I111" s="100">
        <f t="shared" si="13"/>
        <v>14.486431456411246</v>
      </c>
      <c r="J111" s="2">
        <f t="shared" si="13"/>
        <v>29.872489046835206</v>
      </c>
      <c r="K111" s="2">
        <f t="shared" si="13"/>
        <v>47.290990564600875</v>
      </c>
      <c r="L111" s="2">
        <f t="shared" si="13"/>
        <v>68.478037871315053</v>
      </c>
      <c r="M111" s="2">
        <f t="shared" si="13"/>
        <v>96.56602218280878</v>
      </c>
    </row>
    <row r="112" spans="3:13" x14ac:dyDescent="0.2">
      <c r="C112">
        <v>84</v>
      </c>
      <c r="D112" s="2">
        <f t="shared" si="14"/>
        <v>14.712141277490005</v>
      </c>
      <c r="E112" s="2">
        <f t="shared" si="14"/>
        <v>30.348360378229863</v>
      </c>
      <c r="F112" s="2">
        <f t="shared" si="14"/>
        <v>48.077117548335764</v>
      </c>
      <c r="G112" s="2">
        <f t="shared" si="14"/>
        <v>69.704220537048172</v>
      </c>
      <c r="H112" s="2">
        <f t="shared" si="14"/>
        <v>98.535799791493147</v>
      </c>
      <c r="I112" s="100">
        <f t="shared" si="13"/>
        <v>14.657329859312153</v>
      </c>
      <c r="J112" s="2">
        <f t="shared" si="13"/>
        <v>30.224158180994777</v>
      </c>
      <c r="K112" s="2">
        <f t="shared" si="13"/>
        <v>47.845390399085488</v>
      </c>
      <c r="L112" s="2">
        <f t="shared" si="13"/>
        <v>69.2745863132604</v>
      </c>
      <c r="M112" s="2">
        <f t="shared" si="13"/>
        <v>97.672249723691081</v>
      </c>
    </row>
    <row r="113" spans="3:13" x14ac:dyDescent="0.2">
      <c r="C113">
        <v>85</v>
      </c>
      <c r="D113" s="2">
        <f t="shared" si="14"/>
        <v>14.884883504788935</v>
      </c>
      <c r="E113" s="2">
        <f t="shared" si="14"/>
        <v>30.704206192356363</v>
      </c>
      <c r="F113" s="2">
        <f t="shared" si="14"/>
        <v>48.639304704809597</v>
      </c>
      <c r="G113" s="2">
        <f t="shared" si="14"/>
        <v>70.515189220739657</v>
      </c>
      <c r="H113" s="2">
        <f t="shared" si="14"/>
        <v>99.670942076387163</v>
      </c>
      <c r="I113" s="100">
        <f t="shared" si="13"/>
        <v>14.82809815094171</v>
      </c>
      <c r="J113" s="2">
        <f t="shared" si="13"/>
        <v>30.575532638638794</v>
      </c>
      <c r="K113" s="2">
        <f t="shared" si="13"/>
        <v>48.399241019415143</v>
      </c>
      <c r="L113" s="2">
        <f t="shared" si="13"/>
        <v>70.070118439177222</v>
      </c>
      <c r="M113" s="2">
        <f t="shared" si="13"/>
        <v>98.776442103714203</v>
      </c>
    </row>
    <row r="114" spans="3:13" x14ac:dyDescent="0.2">
      <c r="C114">
        <v>86</v>
      </c>
      <c r="D114" s="2">
        <f t="shared" si="14"/>
        <v>15.057540682074183</v>
      </c>
      <c r="E114" s="2">
        <f t="shared" si="14"/>
        <v>31.059859316966648</v>
      </c>
      <c r="F114" s="2">
        <f t="shared" si="14"/>
        <v>49.201132477977168</v>
      </c>
      <c r="G114" s="2">
        <f t="shared" si="14"/>
        <v>71.325492008328283</v>
      </c>
      <c r="H114" s="2">
        <f t="shared" si="14"/>
        <v>100.80474756522169</v>
      </c>
      <c r="I114" s="100">
        <f t="shared" si="13"/>
        <v>14.998734815411296</v>
      </c>
      <c r="J114" s="2">
        <f t="shared" si="13"/>
        <v>30.92660899397125</v>
      </c>
      <c r="K114" s="2">
        <f t="shared" si="13"/>
        <v>48.952536067974236</v>
      </c>
      <c r="L114" s="2">
        <f t="shared" si="13"/>
        <v>70.864622577944928</v>
      </c>
      <c r="M114" s="2">
        <f t="shared" si="13"/>
        <v>99.878576315226368</v>
      </c>
    </row>
    <row r="115" spans="3:13" x14ac:dyDescent="0.2">
      <c r="C115">
        <v>87</v>
      </c>
      <c r="D115" s="2">
        <f t="shared" si="14"/>
        <v>15.230111822808301</v>
      </c>
      <c r="E115" s="2">
        <f t="shared" si="14"/>
        <v>31.415317520098512</v>
      </c>
      <c r="F115" s="2">
        <f t="shared" si="14"/>
        <v>49.762596716637702</v>
      </c>
      <c r="G115" s="2">
        <f t="shared" si="14"/>
        <v>72.135121247881514</v>
      </c>
      <c r="H115" s="2">
        <f t="shared" si="14"/>
        <v>101.9372010512907</v>
      </c>
      <c r="I115" s="100">
        <f t="shared" si="13"/>
        <v>15.169238338000728</v>
      </c>
      <c r="J115" s="2">
        <f t="shared" si="13"/>
        <v>31.277383824102525</v>
      </c>
      <c r="K115" s="2">
        <f t="shared" si="13"/>
        <v>49.505269193524541</v>
      </c>
      <c r="L115" s="2">
        <f t="shared" si="13"/>
        <v>71.658087073524342</v>
      </c>
      <c r="M115" s="2">
        <f t="shared" si="13"/>
        <v>100.97862939346109</v>
      </c>
    </row>
    <row r="116" spans="3:13" x14ac:dyDescent="0.2">
      <c r="C116">
        <v>88</v>
      </c>
      <c r="D116" s="2">
        <f t="shared" si="14"/>
        <v>15.402595940945419</v>
      </c>
      <c r="E116" s="2">
        <f t="shared" si="14"/>
        <v>31.770578571012976</v>
      </c>
      <c r="F116" s="2">
        <f t="shared" si="14"/>
        <v>50.323693272276373</v>
      </c>
      <c r="G116" s="2">
        <f t="shared" si="14"/>
        <v>72.944069293827397</v>
      </c>
      <c r="H116" s="2">
        <f t="shared" si="14"/>
        <v>103.06828734602146</v>
      </c>
      <c r="I116" s="100">
        <f t="shared" si="13"/>
        <v>15.339607205171706</v>
      </c>
      <c r="J116" s="2">
        <f t="shared" si="13"/>
        <v>31.627853709082775</v>
      </c>
      <c r="K116" s="2">
        <f t="shared" si="13"/>
        <v>50.057434051278094</v>
      </c>
      <c r="L116" s="2">
        <f t="shared" si="13"/>
        <v>72.450500285128726</v>
      </c>
      <c r="M116" s="2">
        <f t="shared" si="13"/>
        <v>102.07657841701565</v>
      </c>
    </row>
    <row r="117" spans="3:13" x14ac:dyDescent="0.2">
      <c r="C117">
        <v>89</v>
      </c>
      <c r="D117" s="2">
        <f t="shared" si="14"/>
        <v>15.57499205093689</v>
      </c>
      <c r="E117" s="2">
        <f t="shared" si="14"/>
        <v>32.125640240208348</v>
      </c>
      <c r="F117" s="2">
        <f t="shared" si="14"/>
        <v>50.884417999095149</v>
      </c>
      <c r="G117" s="2">
        <f t="shared" si="14"/>
        <v>73.752328507026661</v>
      </c>
      <c r="H117" s="2">
        <f t="shared" si="14"/>
        <v>104.19799127917804</v>
      </c>
      <c r="I117" s="100">
        <f t="shared" si="13"/>
        <v>15.509839904581254</v>
      </c>
      <c r="J117" s="2">
        <f t="shared" si="13"/>
        <v>31.978015231935306</v>
      </c>
      <c r="K117" s="2">
        <f t="shared" si="13"/>
        <v>50.609024302970099</v>
      </c>
      <c r="L117" s="2">
        <f t="shared" si="13"/>
        <v>73.241850587394566</v>
      </c>
      <c r="M117" s="2">
        <f t="shared" si="13"/>
        <v>103.17240050832876</v>
      </c>
    </row>
    <row r="118" spans="3:13" x14ac:dyDescent="0.2">
      <c r="C118">
        <v>90</v>
      </c>
      <c r="D118" s="2">
        <f t="shared" si="14"/>
        <v>15.74729916773696</v>
      </c>
      <c r="E118" s="2">
        <f t="shared" si="14"/>
        <v>32.480500299434148</v>
      </c>
      <c r="F118" s="2">
        <f t="shared" si="14"/>
        <v>51.4447667540433</v>
      </c>
      <c r="G118" s="2">
        <f t="shared" si="14"/>
        <v>74.559891254844857</v>
      </c>
      <c r="H118" s="2">
        <f t="shared" si="14"/>
        <v>105.32629769906494</v>
      </c>
      <c r="I118" s="100">
        <f t="shared" si="13"/>
        <v>15.679934925095129</v>
      </c>
      <c r="J118" s="2">
        <f t="shared" si="13"/>
        <v>32.32786497868986</v>
      </c>
      <c r="K118" s="2">
        <f t="shared" si="13"/>
        <v>51.160033616931514</v>
      </c>
      <c r="L118" s="2">
        <f t="shared" si="13"/>
        <v>74.03212637055212</v>
      </c>
      <c r="M118" s="2">
        <f t="shared" si="13"/>
        <v>104.2660728341573</v>
      </c>
    </row>
    <row r="119" spans="3:13" x14ac:dyDescent="0.2">
      <c r="C119">
        <v>91</v>
      </c>
      <c r="D119" s="2">
        <f t="shared" si="14"/>
        <v>15.91951630680834</v>
      </c>
      <c r="E119" s="2">
        <f t="shared" si="14"/>
        <v>32.835156521705201</v>
      </c>
      <c r="F119" s="2">
        <f t="shared" si="14"/>
        <v>52.004735396848098</v>
      </c>
      <c r="G119" s="2">
        <f t="shared" si="14"/>
        <v>75.366749911224531</v>
      </c>
      <c r="H119" s="2">
        <f t="shared" si="14"/>
        <v>106.45319147273027</v>
      </c>
      <c r="I119" s="100">
        <f t="shared" si="13"/>
        <v>15.849890756801269</v>
      </c>
      <c r="J119" s="2">
        <f t="shared" si="13"/>
        <v>32.677399538415862</v>
      </c>
      <c r="K119" s="2">
        <f t="shared" si="13"/>
        <v>51.710455668161963</v>
      </c>
      <c r="L119" s="2">
        <f t="shared" si="13"/>
        <v>74.821316040595775</v>
      </c>
      <c r="M119" s="2">
        <f t="shared" si="13"/>
        <v>105.35757260605193</v>
      </c>
    </row>
    <row r="120" spans="3:13" x14ac:dyDescent="0.2">
      <c r="C120">
        <v>92</v>
      </c>
      <c r="D120" s="2">
        <f t="shared" si="14"/>
        <v>16.091642484127888</v>
      </c>
      <c r="E120" s="2">
        <f t="shared" si="14"/>
        <v>33.189606681315503</v>
      </c>
      <c r="F120" s="2">
        <f t="shared" si="14"/>
        <v>52.564319790045268</v>
      </c>
      <c r="G120" s="2">
        <f t="shared" si="14"/>
        <v>76.17289685675712</v>
      </c>
      <c r="H120" s="2">
        <f t="shared" si="14"/>
        <v>107.57865748616861</v>
      </c>
      <c r="I120" s="100">
        <f t="shared" si="13"/>
        <v>16.019705891023143</v>
      </c>
      <c r="J120" s="2">
        <f t="shared" si="13"/>
        <v>33.026615503255776</v>
      </c>
      <c r="K120" s="2">
        <f t="shared" si="13"/>
        <v>52.260284138402135</v>
      </c>
      <c r="L120" s="2">
        <f t="shared" si="13"/>
        <v>75.609408019454008</v>
      </c>
      <c r="M120" s="2">
        <f t="shared" si="13"/>
        <v>106.44687708083208</v>
      </c>
    </row>
    <row r="121" spans="3:13" x14ac:dyDescent="0.2">
      <c r="C121">
        <v>93</v>
      </c>
      <c r="D121" s="2">
        <f t="shared" si="14"/>
        <v>16.26367671619219</v>
      </c>
      <c r="E121" s="2">
        <f t="shared" si="14"/>
        <v>33.543848553852222</v>
      </c>
      <c r="F121" s="2">
        <f t="shared" si="14"/>
        <v>53.123515799009802</v>
      </c>
      <c r="G121" s="2">
        <f t="shared" si="14"/>
        <v>76.978324478755013</v>
      </c>
      <c r="H121" s="2">
        <f t="shared" si="14"/>
        <v>108.70268064452378</v>
      </c>
      <c r="I121" s="100">
        <f t="shared" si="13"/>
        <v>16.189378820333204</v>
      </c>
      <c r="J121" s="2">
        <f t="shared" si="13"/>
        <v>33.375509468458226</v>
      </c>
      <c r="K121" s="2">
        <f t="shared" si="13"/>
        <v>52.809512716206484</v>
      </c>
      <c r="L121" s="2">
        <f t="shared" si="13"/>
        <v>76.396390745159408</v>
      </c>
      <c r="M121" s="2">
        <f t="shared" si="13"/>
        <v>107.53396356105975</v>
      </c>
    </row>
    <row r="122" spans="3:13" x14ac:dyDescent="0.2">
      <c r="C122">
        <v>94</v>
      </c>
      <c r="D122" s="2">
        <f t="shared" si="14"/>
        <v>16.435618020023178</v>
      </c>
      <c r="E122" s="2">
        <f t="shared" si="14"/>
        <v>33.897879916209682</v>
      </c>
      <c r="F122" s="2">
        <f t="shared" si="14"/>
        <v>53.682319291986204</v>
      </c>
      <c r="G122" s="2">
        <f t="shared" si="14"/>
        <v>77.783025171323317</v>
      </c>
      <c r="H122" s="2">
        <f t="shared" si="14"/>
        <v>109.82524587229138</v>
      </c>
      <c r="I122" s="100">
        <f t="shared" si="13"/>
        <v>16.358908038566209</v>
      </c>
      <c r="J122" s="2">
        <f t="shared" si="13"/>
        <v>33.724078032411256</v>
      </c>
      <c r="K122" s="2">
        <f t="shared" si="13"/>
        <v>53.358135097015463</v>
      </c>
      <c r="L122" s="2">
        <f t="shared" si="13"/>
        <v>77.182252672018222</v>
      </c>
      <c r="M122" s="2">
        <f t="shared" si="13"/>
        <v>108.61880939551253</v>
      </c>
    </row>
    <row r="123" spans="3:13" x14ac:dyDescent="0.2">
      <c r="C123">
        <v>95</v>
      </c>
      <c r="D123" s="2">
        <f t="shared" si="14"/>
        <v>16.607465413173799</v>
      </c>
      <c r="E123" s="2">
        <f t="shared" si="14"/>
        <v>34.251698546603322</v>
      </c>
      <c r="F123" s="2">
        <f t="shared" si="14"/>
        <v>54.240726140119342</v>
      </c>
      <c r="G123" s="2">
        <f t="shared" si="14"/>
        <v>78.586991335431861</v>
      </c>
      <c r="H123" s="2">
        <f t="shared" si="14"/>
        <v>110.94633811352089</v>
      </c>
      <c r="I123" s="100">
        <f t="shared" si="13"/>
        <v>16.528292040832646</v>
      </c>
      <c r="J123" s="2">
        <f t="shared" si="13"/>
        <v>34.072317796675463</v>
      </c>
      <c r="K123" s="2">
        <f t="shared" si="13"/>
        <v>53.90614498322816</v>
      </c>
      <c r="L123" s="2">
        <f t="shared" si="13"/>
        <v>77.966982270779795</v>
      </c>
      <c r="M123" s="2">
        <f t="shared" si="13"/>
        <v>109.70139197965547</v>
      </c>
    </row>
    <row r="124" spans="3:13" x14ac:dyDescent="0.2">
      <c r="C124">
        <v>96</v>
      </c>
      <c r="D124" s="2">
        <f t="shared" si="14"/>
        <v>16.77921791373355</v>
      </c>
      <c r="E124" s="2">
        <f t="shared" si="14"/>
        <v>34.605302224583575</v>
      </c>
      <c r="F124" s="2">
        <f t="shared" si="14"/>
        <v>54.798732217484691</v>
      </c>
      <c r="G124" s="2">
        <f t="shared" si="14"/>
        <v>79.39021537898671</v>
      </c>
      <c r="H124" s="2">
        <f t="shared" si="14"/>
        <v>112.06594233201761</v>
      </c>
      <c r="I124" s="100">
        <f t="shared" si="13"/>
        <v>16.697529323532056</v>
      </c>
      <c r="J124" s="2">
        <f t="shared" si="13"/>
        <v>34.420225366017156</v>
      </c>
      <c r="K124" s="2">
        <f t="shared" si="13"/>
        <v>54.453536084274354</v>
      </c>
      <c r="L124" s="2">
        <f t="shared" si="13"/>
        <v>78.750568028805574</v>
      </c>
      <c r="M124" s="2">
        <f t="shared" si="13"/>
        <v>110.78168875611216</v>
      </c>
    </row>
    <row r="125" spans="3:13" x14ac:dyDescent="0.2">
      <c r="C125">
        <v>97</v>
      </c>
      <c r="D125" s="2">
        <f t="shared" si="14"/>
        <v>16.950874540334173</v>
      </c>
      <c r="E125" s="2">
        <f t="shared" si="14"/>
        <v>34.958688731049882</v>
      </c>
      <c r="F125" s="2">
        <f t="shared" si="14"/>
        <v>55.356333401118881</v>
      </c>
      <c r="G125" s="2">
        <f t="shared" si="14"/>
        <v>80.19268971690208</v>
      </c>
      <c r="H125" s="2">
        <f t="shared" si="14"/>
        <v>113.18404351154435</v>
      </c>
      <c r="I125" s="100">
        <f t="shared" si="13"/>
        <v>16.866618384366394</v>
      </c>
      <c r="J125" s="2">
        <f t="shared" si="13"/>
        <v>34.767797348441448</v>
      </c>
      <c r="K125" s="2">
        <f t="shared" si="13"/>
        <v>55.000302116686846</v>
      </c>
      <c r="L125" s="2">
        <f t="shared" si="13"/>
        <v>79.53299845023821</v>
      </c>
      <c r="M125" s="2">
        <f t="shared" si="13"/>
        <v>111.85967721513472</v>
      </c>
    </row>
    <row r="126" spans="3:13" x14ac:dyDescent="0.2">
      <c r="C126">
        <v>98</v>
      </c>
      <c r="D126" s="2">
        <f t="shared" si="14"/>
        <v>17.122434312155185</v>
      </c>
      <c r="E126" s="2">
        <f t="shared" si="14"/>
        <v>35.311855848264535</v>
      </c>
      <c r="F126" s="2">
        <f t="shared" si="14"/>
        <v>55.913525571050315</v>
      </c>
      <c r="G126" s="2">
        <f t="shared" si="14"/>
        <v>80.994406771171882</v>
      </c>
      <c r="H126" s="2">
        <f t="shared" si="14"/>
        <v>114.30062665602281</v>
      </c>
      <c r="I126" s="100">
        <f t="shared" si="13"/>
        <v>17.035557722353367</v>
      </c>
      <c r="J126" s="2">
        <f t="shared" si="13"/>
        <v>35.115030355225301</v>
      </c>
      <c r="K126" s="2">
        <f t="shared" si="13"/>
        <v>55.546436804173588</v>
      </c>
      <c r="L126" s="2">
        <f t="shared" si="13"/>
        <v>80.314262056170023</v>
      </c>
      <c r="M126" s="2">
        <f t="shared" si="13"/>
        <v>112.93533489507286</v>
      </c>
    </row>
    <row r="127" spans="3:13" x14ac:dyDescent="0.2">
      <c r="C127">
        <v>99</v>
      </c>
      <c r="D127" s="2">
        <f t="shared" si="14"/>
        <v>17.293896248929538</v>
      </c>
      <c r="E127" s="2">
        <f t="shared" si="14"/>
        <v>35.664801359866715</v>
      </c>
      <c r="F127" s="2">
        <f t="shared" si="14"/>
        <v>56.470304610329386</v>
      </c>
      <c r="G127" s="2">
        <f t="shared" si="14"/>
        <v>81.795358970941265</v>
      </c>
      <c r="H127" s="2">
        <f t="shared" si="14"/>
        <v>115.41567678973473</v>
      </c>
      <c r="I127" s="100">
        <f t="shared" si="13"/>
        <v>17.204345837839732</v>
      </c>
      <c r="J127" s="2">
        <f t="shared" si="13"/>
        <v>35.461921000950611</v>
      </c>
      <c r="K127" s="2">
        <f t="shared" si="13"/>
        <v>56.091933877689669</v>
      </c>
      <c r="L127" s="2">
        <f t="shared" si="13"/>
        <v>81.094347384811513</v>
      </c>
      <c r="M127" s="2">
        <f t="shared" si="13"/>
        <v>114.00863938284184</v>
      </c>
    </row>
    <row r="128" spans="3:13" x14ac:dyDescent="0.2">
      <c r="C128">
        <v>100</v>
      </c>
      <c r="D128" s="2">
        <f t="shared" si="14"/>
        <v>17.46525937094918</v>
      </c>
      <c r="E128" s="2">
        <f t="shared" si="14"/>
        <v>36.01752305088624</v>
      </c>
      <c r="F128" s="2">
        <f t="shared" si="14"/>
        <v>57.026666405059089</v>
      </c>
      <c r="G128" s="2">
        <f t="shared" si="14"/>
        <v>82.595538752578165</v>
      </c>
      <c r="H128" s="2">
        <f t="shared" si="14"/>
        <v>116.52917895752272</v>
      </c>
      <c r="I128" s="100">
        <f t="shared" si="13"/>
        <v>17.37298123251465</v>
      </c>
      <c r="J128" s="2">
        <f t="shared" si="13"/>
        <v>35.80846590353719</v>
      </c>
      <c r="K128" s="2">
        <f t="shared" si="13"/>
        <v>56.636787075509304</v>
      </c>
      <c r="L128" s="2">
        <f t="shared" si="13"/>
        <v>81.873242991659538</v>
      </c>
      <c r="M128" s="2">
        <f t="shared" si="13"/>
        <v>115.07956831438952</v>
      </c>
    </row>
    <row r="129" spans="3:13" x14ac:dyDescent="0.2">
      <c r="C129">
        <v>101</v>
      </c>
      <c r="D129" s="2">
        <f t="shared" ref="D129:M154" si="15">SQRT(2) * D$30 *SQRT(1- COS(TAN(D$29*PI()/180) *$C129/D$30))</f>
        <v>17.636522699070682</v>
      </c>
      <c r="E129" s="2">
        <f t="shared" si="15"/>
        <v>36.370018707757616</v>
      </c>
      <c r="F129" s="2">
        <f t="shared" si="15"/>
        <v>57.58260684442525</v>
      </c>
      <c r="G129" s="2">
        <f t="shared" si="15"/>
        <v>83.394938559744617</v>
      </c>
      <c r="H129" s="2">
        <f t="shared" si="15"/>
        <v>117.64111822499085</v>
      </c>
      <c r="I129" s="100">
        <f t="shared" si="15"/>
        <v>17.541462409422966</v>
      </c>
      <c r="J129" s="2">
        <f t="shared" si="15"/>
        <v>36.15466168427573</v>
      </c>
      <c r="K129" s="2">
        <f t="shared" si="15"/>
        <v>57.180990143297713</v>
      </c>
      <c r="L129" s="2">
        <f t="shared" si="15"/>
        <v>82.650937449665136</v>
      </c>
      <c r="M129" s="2">
        <f t="shared" si="15"/>
        <v>116.14809937516243</v>
      </c>
    </row>
    <row r="130" spans="3:13" x14ac:dyDescent="0.2">
      <c r="C130">
        <v>102</v>
      </c>
      <c r="D130" s="2">
        <f t="shared" si="15"/>
        <v>17.807685254720838</v>
      </c>
      <c r="E130" s="2">
        <f t="shared" si="15"/>
        <v>36.722286118333834</v>
      </c>
      <c r="F130" s="2">
        <f t="shared" si="15"/>
        <v>58.138121820727051</v>
      </c>
      <c r="G130" s="2">
        <f t="shared" si="15"/>
        <v>84.193550843468216</v>
      </c>
      <c r="H130" s="2">
        <f t="shared" si="15"/>
        <v>118.75147967870504</v>
      </c>
      <c r="I130" s="100">
        <f t="shared" si="15"/>
        <v>17.709787872978481</v>
      </c>
      <c r="J130" s="2">
        <f t="shared" si="15"/>
        <v>36.500504967860749</v>
      </c>
      <c r="K130" s="2">
        <f t="shared" si="15"/>
        <v>57.724536834182956</v>
      </c>
      <c r="L130" s="2">
        <f t="shared" si="15"/>
        <v>83.427419349401148</v>
      </c>
      <c r="M130" s="2">
        <f t="shared" si="15"/>
        <v>117.21421030057054</v>
      </c>
    </row>
    <row r="131" spans="3:13" x14ac:dyDescent="0.2">
      <c r="C131">
        <v>103</v>
      </c>
      <c r="D131" s="2">
        <f t="shared" si="15"/>
        <v>17.978746059902207</v>
      </c>
      <c r="E131" s="2">
        <f t="shared" si="15"/>
        <v>37.074323071900317</v>
      </c>
      <c r="F131" s="2">
        <f t="shared" si="15"/>
        <v>58.693207229407271</v>
      </c>
      <c r="G131" s="2">
        <f t="shared" si="15"/>
        <v>84.991368062213496</v>
      </c>
      <c r="H131" s="2">
        <f t="shared" si="15"/>
        <v>119.86024842639287</v>
      </c>
      <c r="I131" s="100">
        <f t="shared" si="15"/>
        <v>17.87795612897725</v>
      </c>
      <c r="J131" s="2">
        <f t="shared" si="15"/>
        <v>36.845992382423546</v>
      </c>
      <c r="K131" s="2">
        <f t="shared" si="15"/>
        <v>58.26742090882756</v>
      </c>
      <c r="L131" s="2">
        <f t="shared" si="15"/>
        <v>84.202677299229777</v>
      </c>
      <c r="M131" s="2">
        <f t="shared" si="15"/>
        <v>118.2778788764514</v>
      </c>
    </row>
    <row r="132" spans="3:13" x14ac:dyDescent="0.2">
      <c r="C132">
        <v>104</v>
      </c>
      <c r="D132" s="2">
        <f t="shared" si="15"/>
        <v>18.149704137198764</v>
      </c>
      <c r="E132" s="2">
        <f t="shared" si="15"/>
        <v>37.426127359188698</v>
      </c>
      <c r="F132" s="2">
        <f t="shared" si="15"/>
        <v>59.247858969082664</v>
      </c>
      <c r="G132" s="2">
        <f t="shared" si="15"/>
        <v>85.788382681952839</v>
      </c>
      <c r="H132" s="2">
        <f t="shared" si="15"/>
        <v>120.96740959714346</v>
      </c>
      <c r="I132" s="100">
        <f t="shared" si="15"/>
        <v>18.045965684610849</v>
      </c>
      <c r="J132" s="2">
        <f t="shared" si="15"/>
        <v>37.191120559564993</v>
      </c>
      <c r="K132" s="2">
        <f t="shared" si="15"/>
        <v>58.809636135500206</v>
      </c>
      <c r="L132" s="2">
        <f t="shared" si="15"/>
        <v>84.976699925469489</v>
      </c>
      <c r="M132" s="2">
        <f t="shared" si="15"/>
        <v>119.33908293953283</v>
      </c>
    </row>
    <row r="133" spans="3:13" x14ac:dyDescent="0.2">
      <c r="C133">
        <v>105</v>
      </c>
      <c r="D133" s="2">
        <f t="shared" si="15"/>
        <v>18.320558509781449</v>
      </c>
      <c r="E133" s="2">
        <f t="shared" si="15"/>
        <v>37.777696772390826</v>
      </c>
      <c r="F133" s="2">
        <f t="shared" si="15"/>
        <v>59.802072941574238</v>
      </c>
      <c r="G133" s="2">
        <f t="shared" si="15"/>
        <v>86.584587176237932</v>
      </c>
      <c r="H133" s="2">
        <f t="shared" si="15"/>
        <v>122.07294834160706</v>
      </c>
      <c r="I133" s="100">
        <f t="shared" si="15"/>
        <v>18.21381504847961</v>
      </c>
      <c r="J133" s="2">
        <f t="shared" si="15"/>
        <v>37.535886134388456</v>
      </c>
      <c r="K133" s="2">
        <f t="shared" si="15"/>
        <v>59.351176290147237</v>
      </c>
      <c r="L133" s="2">
        <f t="shared" si="15"/>
        <v>85.749475872562002</v>
      </c>
      <c r="M133" s="2">
        <f t="shared" si="15"/>
        <v>120.3978003778948</v>
      </c>
    </row>
    <row r="134" spans="3:13" x14ac:dyDescent="0.2">
      <c r="C134">
        <v>106</v>
      </c>
      <c r="D134" s="2">
        <f t="shared" si="15"/>
        <v>18.491308201413748</v>
      </c>
      <c r="E134" s="2">
        <f t="shared" si="15"/>
        <v>38.129029105172485</v>
      </c>
      <c r="F134" s="2">
        <f t="shared" si="15"/>
        <v>60.355845051937585</v>
      </c>
      <c r="G134" s="2">
        <f t="shared" si="15"/>
        <v>87.379974026270645</v>
      </c>
      <c r="H134" s="2">
        <f t="shared" si="15"/>
        <v>123.17684983219384</v>
      </c>
      <c r="I134" s="100">
        <f t="shared" si="15"/>
        <v>18.381502730605863</v>
      </c>
      <c r="J134" s="2">
        <f t="shared" si="15"/>
        <v>37.880285745532539</v>
      </c>
      <c r="K134" s="2">
        <f t="shared" si="15"/>
        <v>59.892035156464061</v>
      </c>
      <c r="L134" s="2">
        <f t="shared" si="15"/>
        <v>86.520993803238881</v>
      </c>
      <c r="M134" s="2">
        <f t="shared" si="15"/>
        <v>121.45400913143023</v>
      </c>
    </row>
    <row r="135" spans="3:13" x14ac:dyDescent="0.2">
      <c r="C135">
        <v>107</v>
      </c>
      <c r="D135" s="2">
        <f t="shared" si="15"/>
        <v>18.661952236457275</v>
      </c>
      <c r="E135" s="2">
        <f t="shared" si="15"/>
        <v>38.480122152687322</v>
      </c>
      <c r="F135" s="2">
        <f t="shared" si="15"/>
        <v>60.909171208493078</v>
      </c>
      <c r="G135" s="2">
        <f t="shared" si="15"/>
        <v>88.174535720974205</v>
      </c>
      <c r="H135" s="2">
        <f t="shared" si="15"/>
        <v>124.27909926327311</v>
      </c>
      <c r="I135" s="100">
        <f t="shared" si="15"/>
        <v>18.549027242447174</v>
      </c>
      <c r="J135" s="2">
        <f t="shared" si="15"/>
        <v>38.22431603520387</v>
      </c>
      <c r="K135" s="2">
        <f t="shared" si="15"/>
        <v>60.432206525966613</v>
      </c>
      <c r="L135" s="2">
        <f t="shared" si="15"/>
        <v>87.291242398687828</v>
      </c>
      <c r="M135" s="2">
        <f t="shared" si="15"/>
        <v>122.50768719230454</v>
      </c>
    </row>
    <row r="136" spans="3:13" x14ac:dyDescent="0.2">
      <c r="C136">
        <v>108</v>
      </c>
      <c r="D136" s="2">
        <f t="shared" si="15"/>
        <v>18.832489639877373</v>
      </c>
      <c r="E136" s="2">
        <f t="shared" si="15"/>
        <v>38.83097371159063</v>
      </c>
      <c r="F136" s="2">
        <f t="shared" si="15"/>
        <v>61.462047322856137</v>
      </c>
      <c r="G136" s="2">
        <f t="shared" si="15"/>
        <v>88.968264757063977</v>
      </c>
      <c r="H136" s="2">
        <f t="shared" si="15"/>
        <v>125.37968185137173</v>
      </c>
      <c r="I136" s="100">
        <f t="shared" si="15"/>
        <v>18.716387096909546</v>
      </c>
      <c r="J136" s="2">
        <f t="shared" si="15"/>
        <v>38.567973649209918</v>
      </c>
      <c r="K136" s="2">
        <f t="shared" si="15"/>
        <v>60.971684198062512</v>
      </c>
      <c r="L136" s="2">
        <f t="shared" si="15"/>
        <v>88.060210358718791</v>
      </c>
      <c r="M136" s="2">
        <f t="shared" si="15"/>
        <v>123.55881260541425</v>
      </c>
    </row>
    <row r="137" spans="3:13" x14ac:dyDescent="0.2">
      <c r="C137">
        <v>109</v>
      </c>
      <c r="D137" s="2">
        <f t="shared" si="15"/>
        <v>19.002919437248625</v>
      </c>
      <c r="E137" s="2">
        <f t="shared" si="15"/>
        <v>39.181581580053283</v>
      </c>
      <c r="F137" s="2">
        <f t="shared" si="15"/>
        <v>62.01446930996741</v>
      </c>
      <c r="G137" s="2">
        <f t="shared" si="15"/>
        <v>89.761153639118334</v>
      </c>
      <c r="H137" s="2">
        <f t="shared" si="15"/>
        <v>126.47858283537238</v>
      </c>
      <c r="I137" s="100">
        <f t="shared" si="15"/>
        <v>18.88358080836063</v>
      </c>
      <c r="J137" s="2">
        <f t="shared" si="15"/>
        <v>38.911255236991551</v>
      </c>
      <c r="K137" s="2">
        <f t="shared" si="15"/>
        <v>61.510461980122344</v>
      </c>
      <c r="L137" s="2">
        <f t="shared" si="15"/>
        <v>88.827886401929618</v>
      </c>
      <c r="M137" s="2">
        <f t="shared" si="15"/>
        <v>124.6073634688445</v>
      </c>
    </row>
    <row r="138" spans="3:13" x14ac:dyDescent="0.2">
      <c r="C138">
        <v>110</v>
      </c>
      <c r="D138" s="2">
        <f t="shared" si="15"/>
        <v>19.173240654760502</v>
      </c>
      <c r="E138" s="2">
        <f t="shared" si="15"/>
        <v>39.531943557775342</v>
      </c>
      <c r="F138" s="2">
        <f t="shared" si="15"/>
        <v>62.566433088122984</v>
      </c>
      <c r="G138" s="2">
        <f t="shared" si="15"/>
        <v>90.553194879649553</v>
      </c>
      <c r="H138" s="2">
        <f t="shared" si="15"/>
        <v>127.57578747671161</v>
      </c>
      <c r="I138" s="100">
        <f t="shared" si="15"/>
        <v>19.050606892642904</v>
      </c>
      <c r="J138" s="2">
        <f t="shared" si="15"/>
        <v>39.254157451655821</v>
      </c>
      <c r="K138" s="2">
        <f t="shared" si="15"/>
        <v>62.048533687550609</v>
      </c>
      <c r="L138" s="2">
        <f t="shared" si="15"/>
        <v>89.594259265871742</v>
      </c>
      <c r="M138" s="2">
        <f t="shared" si="15"/>
        <v>125.65331793432537</v>
      </c>
    </row>
    <row r="139" spans="3:13" x14ac:dyDescent="0.2">
      <c r="C139">
        <v>111</v>
      </c>
      <c r="D139" s="2">
        <f t="shared" si="15"/>
        <v>19.343452319222855</v>
      </c>
      <c r="E139" s="2">
        <f t="shared" si="15"/>
        <v>39.882057446000161</v>
      </c>
      <c r="F139" s="2">
        <f t="shared" si="15"/>
        <v>63.117934579004576</v>
      </c>
      <c r="G139" s="2">
        <f t="shared" si="15"/>
        <v>91.344380999174334</v>
      </c>
      <c r="H139" s="2">
        <f t="shared" si="15"/>
        <v>128.67128105957752</v>
      </c>
      <c r="I139" s="100">
        <f t="shared" si="15"/>
        <v>19.217463867086842</v>
      </c>
      <c r="J139" s="2">
        <f t="shared" si="15"/>
        <v>39.596676950008543</v>
      </c>
      <c r="K139" s="2">
        <f t="shared" si="15"/>
        <v>62.585893143856829</v>
      </c>
      <c r="L139" s="2">
        <f t="shared" si="15"/>
        <v>90.359317707215311</v>
      </c>
      <c r="M139" s="2">
        <f t="shared" si="15"/>
        <v>126.69665420768715</v>
      </c>
    </row>
    <row r="140" spans="3:13" x14ac:dyDescent="0.2">
      <c r="C140">
        <v>112</v>
      </c>
      <c r="D140" s="2">
        <f t="shared" si="15"/>
        <v>19.51355345807152</v>
      </c>
      <c r="E140" s="2">
        <f t="shared" si="15"/>
        <v>40.231921047527884</v>
      </c>
      <c r="F140" s="2">
        <f t="shared" si="15"/>
        <v>63.668969707709529</v>
      </c>
      <c r="G140" s="2">
        <f t="shared" si="15"/>
        <v>92.134704526284679</v>
      </c>
      <c r="H140" s="2">
        <f t="shared" si="15"/>
        <v>129.76504889110689</v>
      </c>
      <c r="I140" s="100">
        <f t="shared" si="15"/>
        <v>19.384150250524101</v>
      </c>
      <c r="J140" s="2">
        <f t="shared" si="15"/>
        <v>39.938810392586902</v>
      </c>
      <c r="K140" s="2">
        <f t="shared" si="15"/>
        <v>63.122534180726426</v>
      </c>
      <c r="L140" s="2">
        <f t="shared" si="15"/>
        <v>91.123050501914108</v>
      </c>
      <c r="M140" s="2">
        <f t="shared" si="15"/>
        <v>127.73735054931437</v>
      </c>
    </row>
    <row r="141" spans="3:13" x14ac:dyDescent="0.2">
      <c r="C141">
        <v>113</v>
      </c>
      <c r="D141" s="2">
        <f t="shared" si="15"/>
        <v>19.683543099373839</v>
      </c>
      <c r="E141" s="2">
        <f t="shared" si="15"/>
        <v>40.581532166729446</v>
      </c>
      <c r="F141" s="2">
        <f t="shared" si="15"/>
        <v>64.219534402781136</v>
      </c>
      <c r="G141" s="2">
        <f t="shared" si="15"/>
        <v>92.924157997718183</v>
      </c>
      <c r="H141" s="2">
        <f t="shared" si="15"/>
        <v>130.85707630158268</v>
      </c>
      <c r="I141" s="100">
        <f t="shared" si="15"/>
        <v>19.550664563300653</v>
      </c>
      <c r="J141" s="2">
        <f t="shared" si="15"/>
        <v>40.280554443692019</v>
      </c>
      <c r="K141" s="2">
        <f t="shared" si="15"/>
        <v>63.658450638091516</v>
      </c>
      <c r="L141" s="2">
        <f t="shared" si="15"/>
        <v>91.885446445370292</v>
      </c>
      <c r="M141" s="2">
        <f t="shared" si="15"/>
        <v>128.77538527459893</v>
      </c>
    </row>
    <row r="142" spans="3:13" x14ac:dyDescent="0.2">
      <c r="C142">
        <v>114</v>
      </c>
      <c r="D142" s="2">
        <f t="shared" si="15"/>
        <v>19.853420271834249</v>
      </c>
      <c r="E142" s="2">
        <f t="shared" si="15"/>
        <v>40.930888609560263</v>
      </c>
      <c r="F142" s="2">
        <f t="shared" si="15"/>
        <v>64.769624596238486</v>
      </c>
      <c r="G142" s="2">
        <f t="shared" si="15"/>
        <v>93.712733958428743</v>
      </c>
      <c r="H142" s="2">
        <f t="shared" si="15"/>
        <v>131.94734864463047</v>
      </c>
      <c r="I142" s="100">
        <f t="shared" si="15"/>
        <v>19.717005327289904</v>
      </c>
      <c r="J142" s="2">
        <f t="shared" si="15"/>
        <v>40.62190577142146</v>
      </c>
      <c r="K142" s="2">
        <f t="shared" si="15"/>
        <v>64.193636364201581</v>
      </c>
      <c r="L142" s="2">
        <f t="shared" si="15"/>
        <v>92.646494352598722</v>
      </c>
      <c r="M142" s="2">
        <f t="shared" si="15"/>
        <v>129.81073675439183</v>
      </c>
    </row>
    <row r="143" spans="3:13" x14ac:dyDescent="0.2">
      <c r="C143">
        <v>115</v>
      </c>
      <c r="D143" s="2">
        <f t="shared" si="15"/>
        <v>20.023184004799827</v>
      </c>
      <c r="E143" s="2">
        <f t="shared" si="15"/>
        <v>41.279988183573984</v>
      </c>
      <c r="F143" s="2">
        <f t="shared" si="15"/>
        <v>65.319236223606723</v>
      </c>
      <c r="G143" s="2">
        <f t="shared" si="15"/>
        <v>94.500424961656776</v>
      </c>
      <c r="H143" s="2">
        <f t="shared" si="15"/>
        <v>133.03585129741487</v>
      </c>
      <c r="I143" s="100">
        <f t="shared" si="15"/>
        <v>19.883171065905842</v>
      </c>
      <c r="J143" s="2">
        <f t="shared" si="15"/>
        <v>40.962861047701722</v>
      </c>
      <c r="K143" s="2">
        <f t="shared" si="15"/>
        <v>64.728085215694122</v>
      </c>
      <c r="L143" s="2">
        <f t="shared" si="15"/>
        <v>93.406183058391107</v>
      </c>
      <c r="M143" s="2">
        <f t="shared" si="15"/>
        <v>130.84338341545384</v>
      </c>
    </row>
    <row r="144" spans="3:13" x14ac:dyDescent="0.2">
      <c r="C144">
        <v>116</v>
      </c>
      <c r="D144" s="2">
        <f t="shared" si="15"/>
        <v>20.192833328265809</v>
      </c>
      <c r="E144" s="2">
        <f t="shared" si="15"/>
        <v>41.628828697936363</v>
      </c>
      <c r="F144" s="2">
        <f t="shared" si="15"/>
        <v>65.868365223946952</v>
      </c>
      <c r="G144" s="2">
        <f t="shared" si="15"/>
        <v>95.28722356899965</v>
      </c>
      <c r="H144" s="2">
        <f t="shared" si="15"/>
        <v>134.12256966083586</v>
      </c>
      <c r="I144" s="100">
        <f t="shared" si="15"/>
        <v>20.049160304116128</v>
      </c>
      <c r="J144" s="2">
        <f t="shared" si="15"/>
        <v>41.303416948320702</v>
      </c>
      <c r="K144" s="2">
        <f t="shared" si="15"/>
        <v>65.261791057665235</v>
      </c>
      <c r="L144" s="2">
        <f t="shared" si="15"/>
        <v>94.164501417479769</v>
      </c>
      <c r="M144" s="2">
        <f t="shared" si="15"/>
        <v>131.87330374090507</v>
      </c>
    </row>
    <row r="145" spans="3:13" x14ac:dyDescent="0.2">
      <c r="C145">
        <v>117</v>
      </c>
      <c r="D145" s="2">
        <f t="shared" si="15"/>
        <v>20.362367272881166</v>
      </c>
      <c r="E145" s="2">
        <f t="shared" si="15"/>
        <v>41.977407963438836</v>
      </c>
      <c r="F145" s="2">
        <f t="shared" si="15"/>
        <v>66.417007539886299</v>
      </c>
      <c r="G145" s="2">
        <f t="shared" si="15"/>
        <v>96.07312235048191</v>
      </c>
      <c r="H145" s="2">
        <f t="shared" si="15"/>
        <v>135.20748915972442</v>
      </c>
      <c r="I145" s="100">
        <f t="shared" si="15"/>
        <v>20.214971568455205</v>
      </c>
      <c r="J145" s="2">
        <f t="shared" si="15"/>
        <v>41.643570152960073</v>
      </c>
      <c r="K145" s="2">
        <f t="shared" si="15"/>
        <v>65.79474776373992</v>
      </c>
      <c r="L145" s="2">
        <f t="shared" si="15"/>
        <v>94.921438304701141</v>
      </c>
      <c r="M145" s="2">
        <f t="shared" si="15"/>
        <v>132.90047627067324</v>
      </c>
    </row>
    <row r="146" spans="3:13" x14ac:dyDescent="0.2">
      <c r="C146">
        <v>118</v>
      </c>
      <c r="D146" s="2">
        <f t="shared" si="15"/>
        <v>20.531784869954109</v>
      </c>
      <c r="E146" s="2">
        <f t="shared" si="15"/>
        <v>42.325723792512392</v>
      </c>
      <c r="F146" s="2">
        <f t="shared" si="15"/>
        <v>66.965159117647858</v>
      </c>
      <c r="G146" s="2">
        <f t="shared" si="15"/>
        <v>96.858113884625382</v>
      </c>
      <c r="H146" s="2">
        <f t="shared" si="15"/>
        <v>136.29059524303807</v>
      </c>
      <c r="I146" s="100">
        <f t="shared" si="15"/>
        <v>20.380603387037354</v>
      </c>
      <c r="J146" s="2">
        <f t="shared" si="15"/>
        <v>41.983317345227668</v>
      </c>
      <c r="K146" s="2">
        <f t="shared" si="15"/>
        <v>66.326949216142438</v>
      </c>
      <c r="L146" s="2">
        <f t="shared" si="15"/>
        <v>95.676982615159005</v>
      </c>
      <c r="M146" s="2">
        <f t="shared" si="15"/>
        <v>133.92487960194103</v>
      </c>
    </row>
    <row r="147" spans="3:13" x14ac:dyDescent="0.2">
      <c r="C147">
        <v>119</v>
      </c>
      <c r="D147" s="2">
        <f t="shared" si="15"/>
        <v>20.70108515145764</v>
      </c>
      <c r="E147" s="2">
        <f t="shared" si="15"/>
        <v>42.673773999241277</v>
      </c>
      <c r="F147" s="2">
        <f t="shared" si="15"/>
        <v>67.512815907080721</v>
      </c>
      <c r="G147" s="2">
        <f t="shared" si="15"/>
        <v>97.642190758519362</v>
      </c>
      <c r="H147" s="2">
        <f t="shared" si="15"/>
        <v>137.37187338405604</v>
      </c>
      <c r="I147" s="100">
        <f t="shared" si="15"/>
        <v>20.546054289569781</v>
      </c>
      <c r="J147" s="2">
        <f t="shared" si="15"/>
        <v>42.322655212689853</v>
      </c>
      <c r="K147" s="2">
        <f t="shared" si="15"/>
        <v>66.858389305766636</v>
      </c>
      <c r="L147" s="2">
        <f t="shared" si="15"/>
        <v>96.431123264387409</v>
      </c>
      <c r="M147" s="2">
        <f t="shared" si="15"/>
        <v>134.94649238959173</v>
      </c>
    </row>
    <row r="148" spans="3:13" x14ac:dyDescent="0.2">
      <c r="C148">
        <v>120</v>
      </c>
      <c r="D148" s="2">
        <f t="shared" si="15"/>
        <v>20.870267150035112</v>
      </c>
      <c r="E148" s="2">
        <f t="shared" si="15"/>
        <v>43.021556399376664</v>
      </c>
      <c r="F148" s="2">
        <f t="shared" si="15"/>
        <v>68.059973861689741</v>
      </c>
      <c r="G148" s="2">
        <f t="shared" si="15"/>
        <v>98.42534556789046</v>
      </c>
      <c r="H148" s="2">
        <f t="shared" si="15"/>
        <v>138.45130908057413</v>
      </c>
      <c r="I148" s="100">
        <f t="shared" si="15"/>
        <v>20.711322807365658</v>
      </c>
      <c r="J148" s="2">
        <f t="shared" si="15"/>
        <v>42.661580446903756</v>
      </c>
      <c r="K148" s="2">
        <f t="shared" si="15"/>
        <v>67.389061932245937</v>
      </c>
      <c r="L148" s="2">
        <f t="shared" si="15"/>
        <v>97.183849188513292</v>
      </c>
      <c r="M148" s="2">
        <f t="shared" si="15"/>
        <v>135.96529334665422</v>
      </c>
    </row>
    <row r="149" spans="3:13" x14ac:dyDescent="0.2">
      <c r="C149">
        <v>121</v>
      </c>
      <c r="D149" s="2">
        <f t="shared" si="15"/>
        <v>21.039329899005708</v>
      </c>
      <c r="E149" s="2">
        <f t="shared" si="15"/>
        <v>43.369068810350406</v>
      </c>
      <c r="F149" s="2">
        <f t="shared" si="15"/>
        <v>68.606628938665636</v>
      </c>
      <c r="G149" s="2">
        <f t="shared" si="15"/>
        <v>99.207570917172745</v>
      </c>
      <c r="H149" s="2">
        <f t="shared" si="15"/>
        <v>139.5288878550991</v>
      </c>
      <c r="I149" s="100">
        <f t="shared" si="15"/>
        <v>20.876407473357173</v>
      </c>
      <c r="J149" s="2">
        <f t="shared" si="15"/>
        <v>43.000089743449564</v>
      </c>
      <c r="K149" s="2">
        <f t="shared" si="15"/>
        <v>67.918961004023416</v>
      </c>
      <c r="L149" s="2">
        <f t="shared" si="15"/>
        <v>97.935149344418818</v>
      </c>
      <c r="M149" s="2">
        <f t="shared" si="15"/>
        <v>136.98126124474646</v>
      </c>
    </row>
    <row r="150" spans="3:13" x14ac:dyDescent="0.2">
      <c r="C150">
        <v>122</v>
      </c>
      <c r="D150" s="2">
        <f t="shared" si="15"/>
        <v>21.208272432369981</v>
      </c>
      <c r="E150" s="2">
        <f t="shared" si="15"/>
        <v>43.716309051288732</v>
      </c>
      <c r="F150" s="2">
        <f t="shared" si="15"/>
        <v>69.152777098914697</v>
      </c>
      <c r="G150" s="2">
        <f t="shared" si="15"/>
        <v>99.988859419577409</v>
      </c>
      <c r="H150" s="2">
        <f t="shared" si="15"/>
        <v>140.60459525504299</v>
      </c>
      <c r="I150" s="100">
        <f t="shared" si="15"/>
        <v>21.041306822108517</v>
      </c>
      <c r="J150" s="2">
        <f t="shared" si="15"/>
        <v>43.338179801962745</v>
      </c>
      <c r="K150" s="2">
        <f t="shared" si="15"/>
        <v>68.448080438421812</v>
      </c>
      <c r="L150" s="2">
        <f t="shared" si="15"/>
        <v>98.685012709903319</v>
      </c>
      <c r="M150" s="2">
        <f t="shared" si="15"/>
        <v>137.99437491451789</v>
      </c>
    </row>
    <row r="151" spans="3:13" x14ac:dyDescent="0.2">
      <c r="C151">
        <v>123</v>
      </c>
      <c r="D151" s="2">
        <f t="shared" si="15"/>
        <v>21.377093784815401</v>
      </c>
      <c r="E151" s="2">
        <f t="shared" si="15"/>
        <v>44.063274943025888</v>
      </c>
      <c r="F151" s="2">
        <f t="shared" si="15"/>
        <v>69.698414307088669</v>
      </c>
      <c r="G151" s="2">
        <f t="shared" si="15"/>
        <v>100.76920369716247</v>
      </c>
      <c r="H151" s="2">
        <f t="shared" si="15"/>
        <v>141.67841685291685</v>
      </c>
      <c r="I151" s="100">
        <f t="shared" si="15"/>
        <v>21.206019389828956</v>
      </c>
      <c r="J151" s="2">
        <f t="shared" si="15"/>
        <v>43.675847326166185</v>
      </c>
      <c r="K151" s="2">
        <f t="shared" si="15"/>
        <v>68.976414161713137</v>
      </c>
      <c r="L151" s="2">
        <f t="shared" si="15"/>
        <v>99.433428283845018</v>
      </c>
      <c r="M151" s="2">
        <f t="shared" si="15"/>
        <v>139.00461324609032</v>
      </c>
    </row>
    <row r="152" spans="3:13" x14ac:dyDescent="0.2">
      <c r="C152">
        <v>124</v>
      </c>
      <c r="D152" s="2">
        <f t="shared" si="15"/>
        <v>21.545792991721818</v>
      </c>
      <c r="E152" s="2">
        <f t="shared" si="15"/>
        <v>44.409964308117871</v>
      </c>
      <c r="F152" s="2">
        <f t="shared" si="15"/>
        <v>70.24353653161468</v>
      </c>
      <c r="G152" s="2">
        <f t="shared" si="15"/>
        <v>101.54859638090271</v>
      </c>
      <c r="H152" s="2">
        <f t="shared" si="15"/>
        <v>142.75033824652436</v>
      </c>
      <c r="I152" s="100">
        <f t="shared" si="15"/>
        <v>21.370543714385761</v>
      </c>
      <c r="J152" s="2">
        <f t="shared" si="15"/>
        <v>44.013089023902374</v>
      </c>
      <c r="K152" s="2">
        <f t="shared" si="15"/>
        <v>69.503956109188664</v>
      </c>
      <c r="L152" s="2">
        <f t="shared" si="15"/>
        <v>100.18038508636252</v>
      </c>
      <c r="M152" s="2">
        <f t="shared" si="15"/>
        <v>140.01195518949808</v>
      </c>
    </row>
    <row r="153" spans="3:13" x14ac:dyDescent="0.2">
      <c r="C153">
        <v>125</v>
      </c>
      <c r="D153" s="2">
        <f t="shared" si="15"/>
        <v>21.714369089167022</v>
      </c>
      <c r="E153" s="2">
        <f t="shared" si="15"/>
        <v>44.756374970856079</v>
      </c>
      <c r="F153" s="2">
        <f t="shared" si="15"/>
        <v>70.788139744724873</v>
      </c>
      <c r="G153" s="2">
        <f t="shared" si="15"/>
        <v>102.32703011075894</v>
      </c>
      <c r="H153" s="2">
        <f t="shared" si="15"/>
        <v>143.82034505915482</v>
      </c>
      <c r="I153" s="100">
        <f t="shared" si="15"/>
        <v>21.534878335317224</v>
      </c>
      <c r="J153" s="2">
        <f t="shared" si="15"/>
        <v>44.349901607165506</v>
      </c>
      <c r="K153" s="2">
        <f t="shared" si="15"/>
        <v>70.030700225228344</v>
      </c>
      <c r="L153" s="2">
        <f t="shared" si="15"/>
        <v>100.92587215897576</v>
      </c>
      <c r="M153" s="2">
        <f t="shared" si="15"/>
        <v>141.01637975512634</v>
      </c>
    </row>
    <row r="154" spans="3:13" x14ac:dyDescent="0.2">
      <c r="C154">
        <v>126</v>
      </c>
      <c r="D154" s="2">
        <f t="shared" si="15"/>
        <v>21.882821113932238</v>
      </c>
      <c r="E154" s="2">
        <f t="shared" si="15"/>
        <v>45.102504757280919</v>
      </c>
      <c r="F154" s="2">
        <f t="shared" si="15"/>
        <v>71.33221992248626</v>
      </c>
      <c r="G154" s="2">
        <f t="shared" si="15"/>
        <v>103.10449753574781</v>
      </c>
      <c r="H154" s="2">
        <f t="shared" si="15"/>
        <v>144.88842293977609</v>
      </c>
      <c r="I154" s="100">
        <f t="shared" ref="I154:M204" si="16">SQRT(2) * I$30 *SQRT(1- COS(TAN(I$29*PI()/180) *$C154/I$30))</f>
        <v>21.699021793845606</v>
      </c>
      <c r="J154" s="2">
        <f t="shared" si="16"/>
        <v>44.686281792133435</v>
      </c>
      <c r="K154" s="2">
        <f t="shared" si="16"/>
        <v>70.5566404633704</v>
      </c>
      <c r="L154" s="2">
        <f t="shared" si="16"/>
        <v>101.66987856476695</v>
      </c>
      <c r="M154" s="2">
        <f t="shared" si="16"/>
        <v>142.01786601414869</v>
      </c>
    </row>
    <row r="155" spans="3:13" x14ac:dyDescent="0.2">
      <c r="C155">
        <v>127</v>
      </c>
      <c r="D155" s="2">
        <f t="shared" ref="D155:H205" si="17">SQRT(2) * D$30 *SQRT(1- COS(TAN(D$29*PI()/180) *$C155/D$30))</f>
        <v>22.051148103507604</v>
      </c>
      <c r="E155" s="2">
        <f t="shared" si="17"/>
        <v>45.448351495195524</v>
      </c>
      <c r="F155" s="2">
        <f t="shared" si="17"/>
        <v>71.875773044830353</v>
      </c>
      <c r="G155" s="2">
        <f t="shared" si="17"/>
        <v>103.88099131401097</v>
      </c>
      <c r="H155" s="2">
        <f t="shared" si="17"/>
        <v>145.95455756322716</v>
      </c>
      <c r="I155" s="100">
        <f t="shared" si="16"/>
        <v>21.862972632890099</v>
      </c>
      <c r="J155" s="2">
        <f t="shared" si="16"/>
        <v>45.022226299199865</v>
      </c>
      <c r="K155" s="2">
        <f t="shared" si="16"/>
        <v>71.081770786380702</v>
      </c>
      <c r="L155" s="2">
        <f t="shared" si="16"/>
        <v>102.41239338854072</v>
      </c>
      <c r="M155" s="2">
        <f t="shared" si="16"/>
        <v>143.01639309896311</v>
      </c>
    </row>
    <row r="156" spans="3:13" x14ac:dyDescent="0.2">
      <c r="C156">
        <v>128</v>
      </c>
      <c r="D156" s="2">
        <f t="shared" si="17"/>
        <v>22.219349096097712</v>
      </c>
      <c r="E156" s="2">
        <f t="shared" si="17"/>
        <v>45.793913014179303</v>
      </c>
      <c r="F156" s="2">
        <f t="shared" si="17"/>
        <v>72.418795095583079</v>
      </c>
      <c r="G156" s="2">
        <f t="shared" si="17"/>
        <v>104.65650411288455</v>
      </c>
      <c r="H156" s="2">
        <f t="shared" si="17"/>
        <v>147.01873463040997</v>
      </c>
      <c r="I156" s="100">
        <f t="shared" si="16"/>
        <v>22.026729397079748</v>
      </c>
      <c r="J156" s="2">
        <f t="shared" si="16"/>
        <v>45.357731853006165</v>
      </c>
      <c r="K156" s="2">
        <f t="shared" si="16"/>
        <v>71.606085166322075</v>
      </c>
      <c r="L156" s="2">
        <f t="shared" si="16"/>
        <v>103.15340573698464</v>
      </c>
      <c r="M156" s="2">
        <f t="shared" si="16"/>
        <v>144.01194020362684</v>
      </c>
    </row>
    <row r="157" spans="3:13" x14ac:dyDescent="0.2">
      <c r="C157">
        <v>129</v>
      </c>
      <c r="D157" s="2">
        <f t="shared" si="17"/>
        <v>22.387423130627056</v>
      </c>
      <c r="E157" s="2">
        <f t="shared" si="17"/>
        <v>46.139187145601646</v>
      </c>
      <c r="F157" s="2">
        <f t="shared" si="17"/>
        <v>72.961282062494206</v>
      </c>
      <c r="G157" s="2">
        <f t="shared" si="17"/>
        <v>105.43102860896832</v>
      </c>
      <c r="H157" s="2">
        <f t="shared" si="17"/>
        <v>148.08093986848158</v>
      </c>
      <c r="I157" s="100">
        <f t="shared" si="16"/>
        <v>22.190290632766381</v>
      </c>
      <c r="J157" s="2">
        <f t="shared" si="16"/>
        <v>45.692795182473397</v>
      </c>
      <c r="K157" s="2">
        <f t="shared" si="16"/>
        <v>72.129577584623533</v>
      </c>
      <c r="L157" s="2">
        <f t="shared" si="16"/>
        <v>103.89290473882878</v>
      </c>
      <c r="M157" s="2">
        <f t="shared" si="16"/>
        <v>145.00448658428977</v>
      </c>
    </row>
    <row r="158" spans="3:13" x14ac:dyDescent="0.2">
      <c r="C158">
        <v>130</v>
      </c>
      <c r="D158" s="2">
        <f t="shared" si="17"/>
        <v>22.555369246745581</v>
      </c>
      <c r="E158" s="2">
        <f t="shared" si="17"/>
        <v>46.484171722635466</v>
      </c>
      <c r="F158" s="2">
        <f t="shared" si="17"/>
        <v>73.503229937267122</v>
      </c>
      <c r="G158" s="2">
        <f t="shared" si="17"/>
        <v>106.20455748819496</v>
      </c>
      <c r="H158" s="2">
        <f t="shared" si="17"/>
        <v>149.14115903104531</v>
      </c>
      <c r="I158" s="100">
        <f t="shared" si="16"/>
        <v>22.353654888037514</v>
      </c>
      <c r="J158" s="2">
        <f t="shared" si="16"/>
        <v>46.027413020834167</v>
      </c>
      <c r="K158" s="2">
        <f t="shared" si="16"/>
        <v>72.652242032149317</v>
      </c>
      <c r="L158" s="2">
        <f t="shared" si="16"/>
        <v>104.63087954500524</v>
      </c>
      <c r="M158" s="2">
        <f t="shared" si="16"/>
        <v>145.99401155962695</v>
      </c>
    </row>
    <row r="159" spans="3:13" x14ac:dyDescent="0.2">
      <c r="C159">
        <v>131</v>
      </c>
      <c r="D159" s="2">
        <f t="shared" si="17"/>
        <v>22.723186484834113</v>
      </c>
      <c r="E159" s="2">
        <f t="shared" si="17"/>
        <v>46.828864580270832</v>
      </c>
      <c r="F159" s="2">
        <f t="shared" si="17"/>
        <v>74.044634715588487</v>
      </c>
      <c r="G159" s="2">
        <f t="shared" si="17"/>
        <v>106.97708344589905</v>
      </c>
      <c r="H159" s="2">
        <f t="shared" si="17"/>
        <v>150.19937789834188</v>
      </c>
      <c r="I159" s="100">
        <f t="shared" si="16"/>
        <v>22.51682071272921</v>
      </c>
      <c r="J159" s="2">
        <f t="shared" si="16"/>
        <v>46.361582105664475</v>
      </c>
      <c r="K159" s="2">
        <f t="shared" si="16"/>
        <v>73.174072509267916</v>
      </c>
      <c r="L159" s="2">
        <f t="shared" si="16"/>
        <v>105.36731932880744</v>
      </c>
      <c r="M159" s="2">
        <f t="shared" si="16"/>
        <v>146.98049451126917</v>
      </c>
    </row>
    <row r="160" spans="3:13" x14ac:dyDescent="0.2">
      <c r="C160">
        <v>132</v>
      </c>
      <c r="D160" s="2">
        <f t="shared" si="17"/>
        <v>22.890873886009885</v>
      </c>
      <c r="E160" s="2">
        <f t="shared" si="17"/>
        <v>47.173263555328582</v>
      </c>
      <c r="F160" s="2">
        <f t="shared" si="17"/>
        <v>74.585492397157651</v>
      </c>
      <c r="G160" s="2">
        <f t="shared" si="17"/>
        <v>107.74859918688598</v>
      </c>
      <c r="H160" s="2">
        <f t="shared" si="17"/>
        <v>151.25558227744028</v>
      </c>
      <c r="I160" s="100">
        <f t="shared" si="16"/>
        <v>22.679786658439006</v>
      </c>
      <c r="J160" s="2">
        <f t="shared" si="16"/>
        <v>46.695299178915569</v>
      </c>
      <c r="K160" s="2">
        <f t="shared" si="16"/>
        <v>73.695063025920902</v>
      </c>
      <c r="L160" s="2">
        <f t="shared" si="16"/>
        <v>106.10221328604872</v>
      </c>
      <c r="M160" s="2">
        <f t="shared" si="16"/>
        <v>147.96391488423288</v>
      </c>
    </row>
    <row r="161" spans="3:13" x14ac:dyDescent="0.2">
      <c r="C161">
        <v>133</v>
      </c>
      <c r="D161" s="2">
        <f t="shared" si="17"/>
        <v>23.058430492131979</v>
      </c>
      <c r="E161" s="2">
        <f t="shared" si="17"/>
        <v>47.517366486473797</v>
      </c>
      <c r="F161" s="2">
        <f t="shared" si="17"/>
        <v>75.125798985716401</v>
      </c>
      <c r="G161" s="2">
        <f t="shared" si="17"/>
        <v>108.519097425501</v>
      </c>
      <c r="H161" s="2">
        <f t="shared" si="17"/>
        <v>152.30975800242786</v>
      </c>
      <c r="I161" s="100">
        <f t="shared" si="16"/>
        <v>22.842551278538707</v>
      </c>
      <c r="J161" s="2">
        <f t="shared" si="16"/>
        <v>47.028560986945628</v>
      </c>
      <c r="K161" s="2">
        <f t="shared" si="16"/>
        <v>74.215207601691631</v>
      </c>
      <c r="L161" s="2">
        <f t="shared" si="16"/>
        <v>106.83555063522105</v>
      </c>
      <c r="M161" s="2">
        <f t="shared" si="16"/>
        <v>148.94425218734827</v>
      </c>
    </row>
    <row r="162" spans="3:13" x14ac:dyDescent="0.2">
      <c r="C162">
        <v>134</v>
      </c>
      <c r="D162" s="2">
        <f t="shared" si="17"/>
        <v>23.225855345806842</v>
      </c>
      <c r="E162" s="2">
        <f t="shared" si="17"/>
        <v>47.861171214229493</v>
      </c>
      <c r="F162" s="2">
        <f t="shared" si="17"/>
        <v>75.665550489078413</v>
      </c>
      <c r="G162" s="2">
        <f t="shared" si="17"/>
        <v>109.28857088569791</v>
      </c>
      <c r="H162" s="2">
        <f t="shared" si="17"/>
        <v>153.36189093460055</v>
      </c>
      <c r="I162" s="100">
        <f t="shared" si="16"/>
        <v>23.0051131281873</v>
      </c>
      <c r="J162" s="2">
        <f t="shared" si="16"/>
        <v>47.361364280551577</v>
      </c>
      <c r="K162" s="2">
        <f t="shared" si="16"/>
        <v>74.734500265874047</v>
      </c>
      <c r="L162" s="2">
        <f t="shared" si="16"/>
        <v>107.56732061765322</v>
      </c>
      <c r="M162" s="2">
        <f t="shared" si="16"/>
        <v>149.92148599368639</v>
      </c>
    </row>
    <row r="163" spans="3:13" x14ac:dyDescent="0.2">
      <c r="C163">
        <v>135</v>
      </c>
      <c r="D163" s="2">
        <f t="shared" si="17"/>
        <v>23.393147490393719</v>
      </c>
      <c r="E163" s="2">
        <f t="shared" si="17"/>
        <v>48.20467558099007</v>
      </c>
      <c r="F163" s="2">
        <f t="shared" si="17"/>
        <v>76.204742919158704</v>
      </c>
      <c r="G163" s="2">
        <f t="shared" si="17"/>
        <v>110.0570123011078</v>
      </c>
      <c r="H163" s="2">
        <f t="shared" si="17"/>
        <v>154.41196696265249</v>
      </c>
      <c r="I163" s="100">
        <f t="shared" si="16"/>
        <v>23.167470764343701</v>
      </c>
      <c r="J163" s="2">
        <f t="shared" si="16"/>
        <v>47.693705815000691</v>
      </c>
      <c r="K163" s="2">
        <f t="shared" si="16"/>
        <v>75.252935057541123</v>
      </c>
      <c r="L163" s="2">
        <f t="shared" si="16"/>
        <v>108.29751249766848</v>
      </c>
      <c r="M163" s="2">
        <f t="shared" si="16"/>
        <v>150.89559594098463</v>
      </c>
    </row>
    <row r="164" spans="3:13" x14ac:dyDescent="0.2">
      <c r="C164">
        <v>136</v>
      </c>
      <c r="D164" s="2">
        <f t="shared" si="17"/>
        <v>23.560305970010159</v>
      </c>
      <c r="E164" s="2">
        <f t="shared" si="17"/>
        <v>48.547877431034912</v>
      </c>
      <c r="F164" s="2">
        <f t="shared" si="17"/>
        <v>76.743372292003158</v>
      </c>
      <c r="G164" s="2">
        <f t="shared" si="17"/>
        <v>110.82441441510767</v>
      </c>
      <c r="H164" s="2">
        <f t="shared" si="17"/>
        <v>155.45997200286502</v>
      </c>
      <c r="I164" s="100">
        <f t="shared" si="16"/>
        <v>23.329622745779623</v>
      </c>
      <c r="J164" s="2">
        <f t="shared" si="16"/>
        <v>48.025582350062244</v>
      </c>
      <c r="K164" s="2">
        <f t="shared" si="16"/>
        <v>75.770506025613244</v>
      </c>
      <c r="L164" s="2">
        <f t="shared" si="16"/>
        <v>109.02611556274222</v>
      </c>
      <c r="M164" s="2">
        <f t="shared" si="16"/>
        <v>151.86656173207123</v>
      </c>
    </row>
    <row r="165" spans="3:13" x14ac:dyDescent="0.2">
      <c r="C165">
        <v>137</v>
      </c>
      <c r="D165" s="2">
        <f t="shared" si="17"/>
        <v>23.72732982953741</v>
      </c>
      <c r="E165" s="2">
        <f t="shared" si="17"/>
        <v>48.890774610541918</v>
      </c>
      <c r="F165" s="2">
        <f t="shared" si="17"/>
        <v>77.28143462781793</v>
      </c>
      <c r="G165" s="2">
        <f t="shared" si="17"/>
        <v>111.59076998088894</v>
      </c>
      <c r="H165" s="2">
        <f t="shared" si="17"/>
        <v>156.50589199929595</v>
      </c>
      <c r="I165" s="100">
        <f t="shared" si="16"/>
        <v>23.491567633092352</v>
      </c>
      <c r="J165" s="2">
        <f t="shared" si="16"/>
        <v>48.356990650039165</v>
      </c>
      <c r="K165" s="2">
        <f t="shared" si="16"/>
        <v>76.287207228926604</v>
      </c>
      <c r="L165" s="2">
        <f t="shared" si="16"/>
        <v>109.75311912365906</v>
      </c>
      <c r="M165" s="2">
        <f t="shared" si="16"/>
        <v>152.8343631352879</v>
      </c>
    </row>
    <row r="166" spans="3:13" x14ac:dyDescent="0.2">
      <c r="C166">
        <v>138</v>
      </c>
      <c r="D166" s="2">
        <f t="shared" si="17"/>
        <v>23.894218114625968</v>
      </c>
      <c r="E166" s="2">
        <f t="shared" si="17"/>
        <v>49.233364967600991</v>
      </c>
      <c r="F166" s="2">
        <f t="shared" si="17"/>
        <v>77.818925950998903</v>
      </c>
      <c r="G166" s="2">
        <f t="shared" si="17"/>
        <v>112.35607176152597</v>
      </c>
      <c r="H166" s="2">
        <f t="shared" si="17"/>
        <v>157.54971292396772</v>
      </c>
      <c r="I166" s="100">
        <f t="shared" si="16"/>
        <v>23.653303988717511</v>
      </c>
      <c r="J166" s="2">
        <f t="shared" si="16"/>
        <v>48.687927483799498</v>
      </c>
      <c r="K166" s="2">
        <f t="shared" si="16"/>
        <v>76.803032736301404</v>
      </c>
      <c r="L166" s="2">
        <f t="shared" si="16"/>
        <v>110.47851251466965</v>
      </c>
      <c r="M166" s="2">
        <f t="shared" si="16"/>
        <v>153.79897998491168</v>
      </c>
    </row>
    <row r="167" spans="3:13" x14ac:dyDescent="0.2">
      <c r="C167">
        <v>139</v>
      </c>
      <c r="D167" s="2">
        <f t="shared" si="17"/>
        <v>24.060969871700941</v>
      </c>
      <c r="E167" s="2">
        <f t="shared" si="17"/>
        <v>49.575646352227494</v>
      </c>
      <c r="F167" s="2">
        <f t="shared" si="17"/>
        <v>78.355842290161007</v>
      </c>
      <c r="G167" s="2">
        <f t="shared" si="17"/>
        <v>113.12031253004419</v>
      </c>
      <c r="H167" s="2">
        <f t="shared" si="17"/>
        <v>158.5914207770559</v>
      </c>
      <c r="I167" s="100">
        <f t="shared" si="16"/>
        <v>23.814830376941838</v>
      </c>
      <c r="J167" s="2">
        <f t="shared" si="16"/>
        <v>49.018389624807945</v>
      </c>
      <c r="K167" s="2">
        <f t="shared" si="16"/>
        <v>77.317976626609806</v>
      </c>
      <c r="L167" s="2">
        <f t="shared" si="16"/>
        <v>111.20228509364726</v>
      </c>
      <c r="M167" s="2">
        <f t="shared" si="16"/>
        <v>154.76039218157487</v>
      </c>
    </row>
    <row r="168" spans="3:13" x14ac:dyDescent="0.2">
      <c r="C168">
        <v>140</v>
      </c>
      <c r="D168" s="2">
        <f t="shared" si="17"/>
        <v>24.227584147967558</v>
      </c>
      <c r="E168" s="2">
        <f t="shared" si="17"/>
        <v>49.917616616375895</v>
      </c>
      <c r="F168" s="2">
        <f t="shared" si="17"/>
        <v>78.892179678167537</v>
      </c>
      <c r="G168" s="2">
        <f t="shared" si="17"/>
        <v>113.8834850694887</v>
      </c>
      <c r="H168" s="2">
        <f t="shared" si="17"/>
        <v>159.63100158707661</v>
      </c>
      <c r="I168" s="100">
        <f t="shared" si="16"/>
        <v>23.976145363915933</v>
      </c>
      <c r="J168" s="2">
        <f t="shared" si="16"/>
        <v>49.348373851157348</v>
      </c>
      <c r="K168" s="2">
        <f t="shared" si="16"/>
        <v>77.832032988844134</v>
      </c>
      <c r="L168" s="2">
        <f t="shared" si="16"/>
        <v>111.92442624224375</v>
      </c>
      <c r="M168" s="2">
        <f t="shared" si="16"/>
        <v>155.71857969268402</v>
      </c>
    </row>
    <row r="169" spans="3:13" x14ac:dyDescent="0.2">
      <c r="C169">
        <v>141</v>
      </c>
      <c r="D169" s="2">
        <f t="shared" si="17"/>
        <v>24.394059991416604</v>
      </c>
      <c r="E169" s="2">
        <f t="shared" si="17"/>
        <v>50.259273613953084</v>
      </c>
      <c r="F169" s="2">
        <f t="shared" si="17"/>
        <v>79.427934152159594</v>
      </c>
      <c r="G169" s="2">
        <f t="shared" si="17"/>
        <v>114.64558217299194</v>
      </c>
      <c r="H169" s="2">
        <f t="shared" si="17"/>
        <v>160.66844141107418</v>
      </c>
      <c r="I169" s="100">
        <f t="shared" si="16"/>
        <v>24.137247517666964</v>
      </c>
      <c r="J169" s="2">
        <f t="shared" si="16"/>
        <v>49.677876945600019</v>
      </c>
      <c r="K169" s="2">
        <f t="shared" si="16"/>
        <v>78.345195922184431</v>
      </c>
      <c r="L169" s="2">
        <f t="shared" si="16"/>
        <v>112.64492536604547</v>
      </c>
      <c r="M169" s="2">
        <f t="shared" si="16"/>
        <v>156.67352255283726</v>
      </c>
    </row>
    <row r="170" spans="3:13" x14ac:dyDescent="0.2">
      <c r="C170">
        <v>142</v>
      </c>
      <c r="D170" s="2">
        <f t="shared" si="17"/>
        <v>24.560396450829817</v>
      </c>
      <c r="E170" s="2">
        <f t="shared" si="17"/>
        <v>50.600615200831918</v>
      </c>
      <c r="F170" s="2">
        <f t="shared" si="17"/>
        <v>79.963101753585192</v>
      </c>
      <c r="G170" s="2">
        <f t="shared" si="17"/>
        <v>115.40659664384222</v>
      </c>
      <c r="H170" s="2">
        <f t="shared" si="17"/>
        <v>161.70372633480801</v>
      </c>
      <c r="I170" s="100">
        <f t="shared" si="16"/>
        <v>24.298135408111399</v>
      </c>
      <c r="J170" s="2">
        <f t="shared" si="16"/>
        <v>50.006895695579217</v>
      </c>
      <c r="K170" s="2">
        <f t="shared" si="16"/>
        <v>78.857459536066486</v>
      </c>
      <c r="L170" s="2">
        <f t="shared" si="16"/>
        <v>113.36377189472859</v>
      </c>
      <c r="M170" s="2">
        <f t="shared" si="16"/>
        <v>157.62520086424027</v>
      </c>
    </row>
    <row r="171" spans="3:13" x14ac:dyDescent="0.2">
      <c r="C171">
        <v>143</v>
      </c>
      <c r="D171" s="2">
        <f t="shared" si="17"/>
        <v>24.726592575785382</v>
      </c>
      <c r="E171" s="2">
        <f t="shared" si="17"/>
        <v>50.941639234864709</v>
      </c>
      <c r="F171" s="2">
        <f t="shared" si="17"/>
        <v>80.497678528228661</v>
      </c>
      <c r="G171" s="2">
        <f t="shared" si="17"/>
        <v>116.16652129555143</v>
      </c>
      <c r="H171" s="2">
        <f t="shared" si="17"/>
        <v>162.73684247293923</v>
      </c>
      <c r="I171" s="100">
        <f t="shared" si="16"/>
        <v>24.458807607067701</v>
      </c>
      <c r="J171" s="2">
        <f t="shared" si="16"/>
        <v>50.335426893260411</v>
      </c>
      <c r="K171" s="2">
        <f t="shared" si="16"/>
        <v>79.368817950249266</v>
      </c>
      <c r="L171" s="2">
        <f t="shared" si="16"/>
        <v>114.08095528221428</v>
      </c>
      <c r="M171" s="2">
        <f t="shared" si="16"/>
        <v>158.57359479712102</v>
      </c>
    </row>
    <row r="172" spans="3:13" x14ac:dyDescent="0.2">
      <c r="C172">
        <v>144</v>
      </c>
      <c r="D172" s="2">
        <f t="shared" si="17"/>
        <v>24.892647416663319</v>
      </c>
      <c r="E172" s="2">
        <f t="shared" si="17"/>
        <v>51.282343575896547</v>
      </c>
      <c r="F172" s="2">
        <f t="shared" si="17"/>
        <v>81.03166052623979</v>
      </c>
      <c r="G172" s="2">
        <f t="shared" si="17"/>
        <v>116.92534895192291</v>
      </c>
      <c r="H172" s="2">
        <f t="shared" si="17"/>
        <v>163.7677759692169</v>
      </c>
      <c r="I172" s="100">
        <f t="shared" si="16"/>
        <v>24.619262688268996</v>
      </c>
      <c r="J172" s="2">
        <f t="shared" si="16"/>
        <v>50.663467335562501</v>
      </c>
      <c r="K172" s="2">
        <f t="shared" si="16"/>
        <v>79.879265294882458</v>
      </c>
      <c r="L172" s="2">
        <f t="shared" si="16"/>
        <v>114.79646500682338</v>
      </c>
      <c r="M172" s="2">
        <f t="shared" si="16"/>
        <v>159.51868459014278</v>
      </c>
    </row>
    <row r="173" spans="3:13" x14ac:dyDescent="0.2">
      <c r="C173">
        <v>145</v>
      </c>
      <c r="D173" s="2">
        <f t="shared" si="17"/>
        <v>25.058560024650923</v>
      </c>
      <c r="E173" s="2">
        <f t="shared" si="17"/>
        <v>51.622726085778929</v>
      </c>
      <c r="F173" s="2">
        <f t="shared" si="17"/>
        <v>81.565043802162975</v>
      </c>
      <c r="G173" s="2">
        <f t="shared" si="17"/>
        <v>117.68307244711924</v>
      </c>
      <c r="H173" s="2">
        <f t="shared" si="17"/>
        <v>164.79651299666398</v>
      </c>
      <c r="I173" s="100">
        <f t="shared" si="16"/>
        <v>24.779499227375727</v>
      </c>
      <c r="J173" s="2">
        <f t="shared" si="16"/>
        <v>50.991013824189181</v>
      </c>
      <c r="K173" s="2">
        <f t="shared" si="16"/>
        <v>80.388795710573859</v>
      </c>
      <c r="L173" s="2">
        <f t="shared" si="16"/>
        <v>115.51029057143072</v>
      </c>
      <c r="M173" s="2">
        <f t="shared" si="16"/>
        <v>160.46045055081606</v>
      </c>
    </row>
    <row r="174" spans="3:13" x14ac:dyDescent="0.2">
      <c r="C174">
        <v>146</v>
      </c>
      <c r="D174" s="2">
        <f t="shared" si="17"/>
        <v>25.224329451748208</v>
      </c>
      <c r="E174" s="2">
        <f t="shared" si="17"/>
        <v>51.962784628382913</v>
      </c>
      <c r="F174" s="2">
        <f t="shared" si="17"/>
        <v>82.097824414966439</v>
      </c>
      <c r="G174" s="2">
        <f t="shared" si="17"/>
        <v>118.43968462573004</v>
      </c>
      <c r="H174" s="2">
        <f t="shared" si="17"/>
        <v>165.8230397577625</v>
      </c>
      <c r="I174" s="100">
        <f t="shared" si="16"/>
        <v>24.939515801988307</v>
      </c>
      <c r="J174" s="2">
        <f t="shared" si="16"/>
        <v>51.31806316566</v>
      </c>
      <c r="K174" s="2">
        <f t="shared" si="16"/>
        <v>80.897403348456635</v>
      </c>
      <c r="L174" s="2">
        <f t="shared" si="16"/>
        <v>116.22242150361922</v>
      </c>
      <c r="M174" s="2">
        <f t="shared" si="16"/>
        <v>161.39887305590878</v>
      </c>
    </row>
    <row r="175" spans="3:13" x14ac:dyDescent="0.2">
      <c r="C175">
        <v>147</v>
      </c>
      <c r="D175" s="2">
        <f t="shared" si="17"/>
        <v>25.389954750773285</v>
      </c>
      <c r="E175" s="2">
        <f t="shared" si="17"/>
        <v>52.302517069612804</v>
      </c>
      <c r="F175" s="2">
        <f t="shared" si="17"/>
        <v>82.62999842807136</v>
      </c>
      <c r="G175" s="2">
        <f t="shared" si="17"/>
        <v>119.19517834283924</v>
      </c>
      <c r="H175" s="2">
        <f t="shared" si="17"/>
        <v>166.84734248463892</v>
      </c>
      <c r="I175" s="100">
        <f t="shared" si="16"/>
        <v>25.099310991659777</v>
      </c>
      <c r="J175" s="2">
        <f t="shared" si="16"/>
        <v>51.644612171341549</v>
      </c>
      <c r="K175" s="2">
        <f t="shared" si="16"/>
        <v>81.405082370256508</v>
      </c>
      <c r="L175" s="2">
        <f t="shared" si="16"/>
        <v>116.93284735583343</v>
      </c>
      <c r="M175" s="2">
        <f t="shared" si="16"/>
        <v>162.33393255185533</v>
      </c>
    </row>
    <row r="176" spans="3:13" x14ac:dyDescent="0.2">
      <c r="C176">
        <v>148</v>
      </c>
      <c r="D176" s="2">
        <f t="shared" si="17"/>
        <v>25.555434975367785</v>
      </c>
      <c r="E176" s="2">
        <f t="shared" si="17"/>
        <v>52.641921277419314</v>
      </c>
      <c r="F176" s="2">
        <f t="shared" si="17"/>
        <v>83.161561909380879</v>
      </c>
      <c r="G176" s="2">
        <f t="shared" si="17"/>
        <v>119.94954646409293</v>
      </c>
      <c r="H176" s="2">
        <f t="shared" si="17"/>
        <v>167.86940743924862</v>
      </c>
      <c r="I176" s="100">
        <f t="shared" si="16"/>
        <v>25.258883377908347</v>
      </c>
      <c r="J176" s="2">
        <f t="shared" si="16"/>
        <v>51.970657657478554</v>
      </c>
      <c r="K176" s="2">
        <f t="shared" si="16"/>
        <v>81.911826948358652</v>
      </c>
      <c r="L176" s="2">
        <f t="shared" si="16"/>
        <v>117.64155770553285</v>
      </c>
      <c r="M176" s="2">
        <f t="shared" si="16"/>
        <v>163.26560955516365</v>
      </c>
    </row>
    <row r="177" spans="3:13" x14ac:dyDescent="0.2">
      <c r="C177">
        <v>149</v>
      </c>
      <c r="D177" s="2">
        <f t="shared" si="17"/>
        <v>25.720769180002286</v>
      </c>
      <c r="E177" s="2">
        <f t="shared" si="17"/>
        <v>52.980995121813116</v>
      </c>
      <c r="F177" s="2">
        <f t="shared" si="17"/>
        <v>83.692510931309243</v>
      </c>
      <c r="G177" s="2">
        <f t="shared" si="17"/>
        <v>120.70278186576643</v>
      </c>
      <c r="H177" s="2">
        <f t="shared" si="17"/>
        <v>168.88922091356022</v>
      </c>
      <c r="I177" s="100">
        <f t="shared" si="16"/>
        <v>25.418231544230043</v>
      </c>
      <c r="J177" s="2">
        <f t="shared" si="16"/>
        <v>52.296196445224915</v>
      </c>
      <c r="K177" s="2">
        <f t="shared" si="16"/>
        <v>82.417631265874704</v>
      </c>
      <c r="L177" s="2">
        <f t="shared" si="16"/>
        <v>118.34854215534489</v>
      </c>
      <c r="M177" s="2">
        <f t="shared" si="16"/>
        <v>164.19388465282171</v>
      </c>
    </row>
    <row r="178" spans="3:13" x14ac:dyDescent="0.2">
      <c r="C178">
        <v>150</v>
      </c>
      <c r="D178" s="2">
        <f t="shared" si="17"/>
        <v>25.885956419981692</v>
      </c>
      <c r="E178" s="2">
        <f t="shared" si="17"/>
        <v>53.31973647487807</v>
      </c>
      <c r="F178" s="2">
        <f t="shared" si="17"/>
        <v>84.222841570810729</v>
      </c>
      <c r="G178" s="2">
        <f t="shared" si="17"/>
        <v>121.45487743483167</v>
      </c>
      <c r="H178" s="2">
        <f t="shared" si="17"/>
        <v>169.90676922973941</v>
      </c>
      <c r="I178" s="100">
        <f t="shared" si="16"/>
        <v>25.577354076111256</v>
      </c>
      <c r="J178" s="2">
        <f t="shared" si="16"/>
        <v>52.62122536067465</v>
      </c>
      <c r="K178" s="2">
        <f t="shared" si="16"/>
        <v>82.922489516709447</v>
      </c>
      <c r="L178" s="2">
        <f t="shared" si="16"/>
        <v>119.05379033321724</v>
      </c>
      <c r="M178" s="2">
        <f t="shared" si="16"/>
        <v>165.11873850270158</v>
      </c>
    </row>
    <row r="179" spans="3:13" x14ac:dyDescent="0.2">
      <c r="C179">
        <v>151</v>
      </c>
      <c r="D179" s="2">
        <f t="shared" si="17"/>
        <v>26.050995751450657</v>
      </c>
      <c r="E179" s="2">
        <f t="shared" si="17"/>
        <v>53.658143210784687</v>
      </c>
      <c r="F179" s="2">
        <f t="shared" si="17"/>
        <v>84.752549909408728</v>
      </c>
      <c r="G179" s="2">
        <f t="shared" si="17"/>
        <v>122.20582606902443</v>
      </c>
      <c r="H179" s="2">
        <f t="shared" si="17"/>
        <v>170.92203874033225</v>
      </c>
      <c r="I179" s="100">
        <f t="shared" si="16"/>
        <v>25.736249561041308</v>
      </c>
      <c r="J179" s="2">
        <f t="shared" si="16"/>
        <v>52.945741234892935</v>
      </c>
      <c r="K179" s="2">
        <f t="shared" si="16"/>
        <v>83.426395905627572</v>
      </c>
      <c r="L179" s="2">
        <f t="shared" si="16"/>
        <v>119.75729189257029</v>
      </c>
      <c r="M179" s="2">
        <f t="shared" si="16"/>
        <v>166.04015183396265</v>
      </c>
    </row>
    <row r="180" spans="3:13" x14ac:dyDescent="0.2">
      <c r="C180">
        <v>152</v>
      </c>
      <c r="D180" s="2">
        <f t="shared" si="17"/>
        <v>26.215886231398947</v>
      </c>
      <c r="E180" s="2">
        <f t="shared" si="17"/>
        <v>53.996213205803421</v>
      </c>
      <c r="F180" s="2">
        <f t="shared" si="17"/>
        <v>85.281632033224611</v>
      </c>
      <c r="G180" s="2">
        <f t="shared" si="17"/>
        <v>122.95562067691127</v>
      </c>
      <c r="H180" s="2">
        <f t="shared" si="17"/>
        <v>171.9350158284486</v>
      </c>
      <c r="I180" s="100">
        <f t="shared" si="16"/>
        <v>25.894916588524996</v>
      </c>
      <c r="J180" s="2">
        <f t="shared" si="16"/>
        <v>53.269740903946889</v>
      </c>
      <c r="K180" s="2">
        <f t="shared" si="16"/>
        <v>83.929344648320097</v>
      </c>
      <c r="L180" s="2">
        <f t="shared" si="16"/>
        <v>120.45903651244865</v>
      </c>
      <c r="M180" s="2">
        <f t="shared" si="16"/>
        <v>166.95810544745316</v>
      </c>
    </row>
    <row r="181" spans="3:13" x14ac:dyDescent="0.2">
      <c r="C181">
        <v>153</v>
      </c>
      <c r="D181" s="2">
        <f t="shared" si="17"/>
        <v>26.380626917666859</v>
      </c>
      <c r="E181" s="2">
        <f t="shared" si="17"/>
        <v>54.333944338317934</v>
      </c>
      <c r="F181" s="2">
        <f t="shared" si="17"/>
        <v>85.810084033006746</v>
      </c>
      <c r="G181" s="2">
        <f t="shared" si="17"/>
        <v>123.70425417795659</v>
      </c>
      <c r="H181" s="2">
        <f t="shared" si="17"/>
        <v>172.94568690794432</v>
      </c>
      <c r="I181" s="100">
        <f t="shared" si="16"/>
        <v>26.053353750095095</v>
      </c>
      <c r="J181" s="2">
        <f t="shared" si="16"/>
        <v>53.593221208936512</v>
      </c>
      <c r="K181" s="2">
        <f t="shared" si="16"/>
        <v>84.431329971470745</v>
      </c>
      <c r="L181" s="2">
        <f t="shared" si="16"/>
        <v>121.15901389767278</v>
      </c>
      <c r="M181" s="2">
        <f t="shared" si="16"/>
        <v>167.87258021611021</v>
      </c>
    </row>
    <row r="182" spans="3:13" x14ac:dyDescent="0.2">
      <c r="C182">
        <v>154</v>
      </c>
      <c r="D182" s="2">
        <f t="shared" si="17"/>
        <v>26.545216868950561</v>
      </c>
      <c r="E182" s="2">
        <f t="shared" si="17"/>
        <v>54.671334488838603</v>
      </c>
      <c r="F182" s="2">
        <f t="shared" si="17"/>
        <v>86.33790200415929</v>
      </c>
      <c r="G182" s="2">
        <f t="shared" si="17"/>
        <v>124.45171950258948</v>
      </c>
      <c r="H182" s="2">
        <f t="shared" si="17"/>
        <v>173.95403842360381</v>
      </c>
      <c r="I182" s="100">
        <f t="shared" si="16"/>
        <v>26.211559639324868</v>
      </c>
      <c r="J182" s="2">
        <f t="shared" si="16"/>
        <v>53.916178996025458</v>
      </c>
      <c r="K182" s="2">
        <f t="shared" si="16"/>
        <v>84.932346112822401</v>
      </c>
      <c r="L182" s="2">
        <f t="shared" si="16"/>
        <v>121.85721377898994</v>
      </c>
      <c r="M182" s="2">
        <f t="shared" si="16"/>
        <v>168.78355708535827</v>
      </c>
    </row>
    <row r="183" spans="3:13" x14ac:dyDescent="0.2">
      <c r="C183">
        <v>155</v>
      </c>
      <c r="D183" s="2">
        <f t="shared" si="17"/>
        <v>26.709655144807527</v>
      </c>
      <c r="E183" s="2">
        <f t="shared" si="17"/>
        <v>55.008381540015591</v>
      </c>
      <c r="F183" s="2">
        <f t="shared" si="17"/>
        <v>86.865082046771036</v>
      </c>
      <c r="G183" s="2">
        <f t="shared" si="17"/>
        <v>125.19800959227049</v>
      </c>
      <c r="H183" s="2">
        <f t="shared" si="17"/>
        <v>174.9600568513215</v>
      </c>
      <c r="I183" s="100">
        <f t="shared" si="16"/>
        <v>26.369532851840571</v>
      </c>
      <c r="J183" s="2">
        <f t="shared" si="16"/>
        <v>54.238611116471752</v>
      </c>
      <c r="K183" s="2">
        <f t="shared" si="16"/>
        <v>85.432387321242985</v>
      </c>
      <c r="L183" s="2">
        <f t="shared" si="16"/>
        <v>122.55362591322485</v>
      </c>
      <c r="M183" s="2">
        <f t="shared" si="16"/>
        <v>169.69101707350634</v>
      </c>
    </row>
    <row r="184" spans="3:13" x14ac:dyDescent="0.2">
      <c r="C184">
        <v>156</v>
      </c>
      <c r="D184" s="2">
        <f t="shared" si="17"/>
        <v>26.873940805661864</v>
      </c>
      <c r="E184" s="2">
        <f t="shared" si="17"/>
        <v>55.345083376652276</v>
      </c>
      <c r="F184" s="2">
        <f t="shared" si="17"/>
        <v>87.391620265644349</v>
      </c>
      <c r="G184" s="2">
        <f t="shared" si="17"/>
        <v>125.94311739955819</v>
      </c>
      <c r="H184" s="2">
        <f t="shared" si="17"/>
        <v>175.96372869828355</v>
      </c>
      <c r="I184" s="100">
        <f t="shared" si="16"/>
        <v>26.527271985333872</v>
      </c>
      <c r="J184" s="2">
        <f t="shared" si="16"/>
        <v>54.560514426658479</v>
      </c>
      <c r="K184" s="2">
        <f t="shared" si="16"/>
        <v>85.931447856791692</v>
      </c>
      <c r="L184" s="2">
        <f t="shared" si="16"/>
        <v>123.24824008342993</v>
      </c>
      <c r="M184" s="2">
        <f t="shared" si="16"/>
        <v>170.5949412721433</v>
      </c>
    </row>
    <row r="185" spans="3:13" x14ac:dyDescent="0.2">
      <c r="C185">
        <v>157</v>
      </c>
      <c r="D185" s="2">
        <f t="shared" si="17"/>
        <v>27.038072912809714</v>
      </c>
      <c r="E185" s="2">
        <f t="shared" si="17"/>
        <v>55.681437885718502</v>
      </c>
      <c r="F185" s="2">
        <f t="shared" si="17"/>
        <v>87.917512770323796</v>
      </c>
      <c r="G185" s="2">
        <f t="shared" si="17"/>
        <v>126.6870358881759</v>
      </c>
      <c r="H185" s="2">
        <f t="shared" si="17"/>
        <v>176.96504050314863</v>
      </c>
      <c r="I185" s="100">
        <f t="shared" si="16"/>
        <v>26.684775639574372</v>
      </c>
      <c r="J185" s="2">
        <f t="shared" si="16"/>
        <v>54.881885788124556</v>
      </c>
      <c r="K185" s="2">
        <f t="shared" si="16"/>
        <v>86.429521990784764</v>
      </c>
      <c r="L185" s="2">
        <f t="shared" si="16"/>
        <v>123.94104609903529</v>
      </c>
      <c r="M185" s="2">
        <f t="shared" si="16"/>
        <v>171.49531084653205</v>
      </c>
    </row>
    <row r="186" spans="3:13" x14ac:dyDescent="0.2">
      <c r="C186">
        <v>158</v>
      </c>
      <c r="D186" s="2">
        <f t="shared" si="17"/>
        <v>27.202050528424586</v>
      </c>
      <c r="E186" s="2">
        <f t="shared" si="17"/>
        <v>56.017442956363794</v>
      </c>
      <c r="F186" s="2">
        <f t="shared" si="17"/>
        <v>88.442755675125014</v>
      </c>
      <c r="G186" s="2">
        <f t="shared" si="17"/>
        <v>127.42975803307796</v>
      </c>
      <c r="H186" s="2">
        <f t="shared" si="17"/>
        <v>177.96397883622859</v>
      </c>
      <c r="I186" s="100">
        <f t="shared" si="16"/>
        <v>26.842042416421947</v>
      </c>
      <c r="J186" s="2">
        <f t="shared" si="16"/>
        <v>55.202722067595161</v>
      </c>
      <c r="K186" s="2">
        <f t="shared" si="16"/>
        <v>86.926604005861307</v>
      </c>
      <c r="L186" s="2">
        <f t="shared" si="16"/>
        <v>124.63203379599815</v>
      </c>
      <c r="M186" s="2">
        <f t="shared" si="16"/>
        <v>172.39210703600182</v>
      </c>
    </row>
    <row r="187" spans="3:13" x14ac:dyDescent="0.2">
      <c r="C187">
        <v>159</v>
      </c>
      <c r="D187" s="2">
        <f t="shared" si="17"/>
        <v>27.365872715562741</v>
      </c>
      <c r="E187" s="2">
        <f t="shared" si="17"/>
        <v>56.353096479930684</v>
      </c>
      <c r="F187" s="2">
        <f t="shared" si="17"/>
        <v>88.96734509916331</v>
      </c>
      <c r="G187" s="2">
        <f t="shared" si="17"/>
        <v>128.17127682051617</v>
      </c>
      <c r="H187" s="2">
        <f t="shared" si="17"/>
        <v>178.96053029966839</v>
      </c>
      <c r="I187" s="100">
        <f t="shared" si="16"/>
        <v>26.999070919839234</v>
      </c>
      <c r="J187" s="2">
        <f t="shared" si="16"/>
        <v>55.523020137012395</v>
      </c>
      <c r="K187" s="2">
        <f t="shared" si="16"/>
        <v>87.422688196048881</v>
      </c>
      <c r="L187" s="2">
        <f t="shared" si="16"/>
        <v>125.32119303695202</v>
      </c>
      <c r="M187" s="2">
        <f t="shared" si="16"/>
        <v>173.28531115433924</v>
      </c>
    </row>
    <row r="188" spans="3:13" x14ac:dyDescent="0.2">
      <c r="C188">
        <v>160</v>
      </c>
      <c r="D188" s="2">
        <f t="shared" si="17"/>
        <v>27.529538538168531</v>
      </c>
      <c r="E188" s="2">
        <f t="shared" si="17"/>
        <v>56.688396349967853</v>
      </c>
      <c r="F188" s="2">
        <f t="shared" si="17"/>
        <v>89.491277166382432</v>
      </c>
      <c r="G188" s="2">
        <f t="shared" si="17"/>
        <v>128.91158524810595</v>
      </c>
      <c r="H188" s="2">
        <f t="shared" si="17"/>
        <v>179.95468152762601</v>
      </c>
      <c r="I188" s="100">
        <f t="shared" si="16"/>
        <v>27.155859755903968</v>
      </c>
      <c r="J188" s="2">
        <f t="shared" si="16"/>
        <v>55.842776873565747</v>
      </c>
      <c r="K188" s="2">
        <f t="shared" si="16"/>
        <v>87.917768866828993</v>
      </c>
      <c r="L188" s="2">
        <f t="shared" si="16"/>
        <v>126.00851371135531</v>
      </c>
      <c r="M188" s="2">
        <f t="shared" si="16"/>
        <v>174.1749045901775</v>
      </c>
    </row>
    <row r="189" spans="3:13" x14ac:dyDescent="0.2">
      <c r="C189">
        <v>161</v>
      </c>
      <c r="D189" s="2">
        <f t="shared" si="17"/>
        <v>27.693047061079756</v>
      </c>
      <c r="E189" s="2">
        <f t="shared" si="17"/>
        <v>57.023340462243439</v>
      </c>
      <c r="F189" s="2">
        <f t="shared" si="17"/>
        <v>90.014548005583151</v>
      </c>
      <c r="G189" s="2">
        <f t="shared" si="17"/>
        <v>129.65067632489263</v>
      </c>
      <c r="H189" s="2">
        <f t="shared" si="17"/>
        <v>180.94641918645155</v>
      </c>
      <c r="I189" s="100">
        <f t="shared" si="16"/>
        <v>27.31240753282141</v>
      </c>
      <c r="J189" s="2">
        <f t="shared" si="16"/>
        <v>56.161989159722523</v>
      </c>
      <c r="K189" s="2">
        <f t="shared" si="16"/>
        <v>88.411840335202555</v>
      </c>
      <c r="L189" s="2">
        <f t="shared" si="16"/>
        <v>126.69398573563984</v>
      </c>
      <c r="M189" s="2">
        <f t="shared" si="16"/>
        <v>175.06086880738437</v>
      </c>
    </row>
    <row r="190" spans="3:13" x14ac:dyDescent="0.2">
      <c r="C190">
        <v>162</v>
      </c>
      <c r="D190" s="2">
        <f t="shared" si="17"/>
        <v>27.856397350033003</v>
      </c>
      <c r="E190" s="2">
        <f t="shared" si="17"/>
        <v>57.357926714758115</v>
      </c>
      <c r="F190" s="2">
        <f t="shared" si="17"/>
        <v>90.537153750451921</v>
      </c>
      <c r="G190" s="2">
        <f t="shared" si="17"/>
        <v>130.38854307141722</v>
      </c>
      <c r="H190" s="2">
        <f t="shared" si="17"/>
        <v>181.93572997486621</v>
      </c>
      <c r="I190" s="100">
        <f t="shared" si="16"/>
        <v>27.468712860936666</v>
      </c>
      <c r="J190" s="2">
        <f t="shared" si="16"/>
        <v>56.48065388325827</v>
      </c>
      <c r="K190" s="2">
        <f t="shared" si="16"/>
        <v>88.904896929754983</v>
      </c>
      <c r="L190" s="2">
        <f t="shared" si="16"/>
        <v>127.37759905335855</v>
      </c>
      <c r="M190" s="2">
        <f t="shared" si="16"/>
        <v>175.94318534544826</v>
      </c>
    </row>
    <row r="191" spans="3:13" x14ac:dyDescent="0.2">
      <c r="C191">
        <v>163</v>
      </c>
      <c r="D191" s="2">
        <f t="shared" si="17"/>
        <v>28.019588471668971</v>
      </c>
      <c r="E191" s="2">
        <f t="shared" si="17"/>
        <v>57.692153007758492</v>
      </c>
      <c r="F191" s="2">
        <f t="shared" si="17"/>
        <v>91.059090539589349</v>
      </c>
      <c r="G191" s="2">
        <f t="shared" si="17"/>
        <v>131.12517851978248</v>
      </c>
      <c r="H191" s="2">
        <f t="shared" si="17"/>
        <v>182.92260062414053</v>
      </c>
      <c r="I191" s="100">
        <f t="shared" si="16"/>
        <v>27.624774352747004</v>
      </c>
      <c r="J191" s="2">
        <f t="shared" si="16"/>
        <v>56.798767937287124</v>
      </c>
      <c r="K191" s="2">
        <f t="shared" si="16"/>
        <v>89.396932990721382</v>
      </c>
      <c r="L191" s="2">
        <f t="shared" si="16"/>
        <v>128.05934363533325</v>
      </c>
      <c r="M191" s="2">
        <f t="shared" si="16"/>
        <v>176.82183581986291</v>
      </c>
    </row>
    <row r="192" spans="3:13" x14ac:dyDescent="0.2">
      <c r="C192">
        <v>164</v>
      </c>
      <c r="D192" s="2">
        <f t="shared" si="17"/>
        <v>28.182619493537842</v>
      </c>
      <c r="E192" s="2">
        <f t="shared" si="17"/>
        <v>58.026017243750047</v>
      </c>
      <c r="F192" s="2">
        <f t="shared" si="17"/>
        <v>91.580354516538804</v>
      </c>
      <c r="G192" s="2">
        <f t="shared" si="17"/>
        <v>131.86057571371882</v>
      </c>
      <c r="H192" s="2">
        <f t="shared" si="17"/>
        <v>183.90701789827244</v>
      </c>
      <c r="I192" s="100">
        <f t="shared" si="16"/>
        <v>27.780590622914222</v>
      </c>
      <c r="J192" s="2">
        <f t="shared" si="16"/>
        <v>57.116328220292054</v>
      </c>
      <c r="K192" s="2">
        <f t="shared" si="16"/>
        <v>89.887942870051461</v>
      </c>
      <c r="L192" s="2">
        <f t="shared" si="16"/>
        <v>128.73920947980167</v>
      </c>
      <c r="M192" s="2">
        <f t="shared" si="16"/>
        <v>177.69680192251056</v>
      </c>
    </row>
    <row r="193" spans="3:13" x14ac:dyDescent="0.2">
      <c r="C193">
        <v>165</v>
      </c>
      <c r="D193" s="2">
        <f t="shared" si="17"/>
        <v>28.345489484104554</v>
      </c>
      <c r="E193" s="2">
        <f t="shared" si="17"/>
        <v>58.359517327510503</v>
      </c>
      <c r="F193" s="2">
        <f t="shared" si="17"/>
        <v>92.100941829814886</v>
      </c>
      <c r="G193" s="2">
        <f t="shared" si="17"/>
        <v>132.5947277086496</v>
      </c>
      <c r="H193" s="2">
        <f t="shared" si="17"/>
        <v>184.88896859416474</v>
      </c>
      <c r="I193" s="100">
        <f t="shared" si="16"/>
        <v>27.936160288276913</v>
      </c>
      <c r="J193" s="2">
        <f t="shared" si="16"/>
        <v>57.433331636155124</v>
      </c>
      <c r="K193" s="2">
        <f t="shared" si="16"/>
        <v>90.377920931474478</v>
      </c>
      <c r="L193" s="2">
        <f t="shared" si="16"/>
        <v>129.41718661256414</v>
      </c>
      <c r="M193" s="2">
        <f t="shared" si="16"/>
        <v>178.56806542204325</v>
      </c>
    </row>
    <row r="194" spans="3:13" x14ac:dyDescent="0.2">
      <c r="C194">
        <v>166</v>
      </c>
      <c r="D194" s="2">
        <f t="shared" si="17"/>
        <v>28.508197512754172</v>
      </c>
      <c r="E194" s="2">
        <f t="shared" si="17"/>
        <v>58.692651166102806</v>
      </c>
      <c r="F194" s="2">
        <f t="shared" si="17"/>
        <v>92.620848632931924</v>
      </c>
      <c r="G194" s="2">
        <f t="shared" si="17"/>
        <v>133.3276275717572</v>
      </c>
      <c r="H194" s="2">
        <f t="shared" si="17"/>
        <v>185.86843954180225</v>
      </c>
      <c r="I194" s="100">
        <f t="shared" si="16"/>
        <v>28.091481967862741</v>
      </c>
      <c r="J194" s="2">
        <f t="shared" si="16"/>
        <v>57.749775094187733</v>
      </c>
      <c r="K194" s="2">
        <f t="shared" si="16"/>
        <v>90.866861550563826</v>
      </c>
      <c r="L194" s="2">
        <f t="shared" si="16"/>
        <v>130.09326508712994</v>
      </c>
      <c r="M194" s="2">
        <f t="shared" si="16"/>
        <v>179.4356081642629</v>
      </c>
    </row>
    <row r="195" spans="3:13" x14ac:dyDescent="0.2">
      <c r="C195">
        <v>167</v>
      </c>
      <c r="D195" s="2">
        <f t="shared" si="17"/>
        <v>28.670742649797198</v>
      </c>
      <c r="E195" s="2">
        <f t="shared" si="17"/>
        <v>59.02541666888839</v>
      </c>
      <c r="F195" s="2">
        <f t="shared" si="17"/>
        <v>93.14007108443235</v>
      </c>
      <c r="G195" s="2">
        <f t="shared" si="17"/>
        <v>134.05926838204812</v>
      </c>
      <c r="H195" s="2">
        <f t="shared" si="17"/>
        <v>186.84541760442843</v>
      </c>
      <c r="I195" s="100">
        <f t="shared" si="16"/>
        <v>28.246554282900725</v>
      </c>
      <c r="J195" s="2">
        <f t="shared" si="16"/>
        <v>58.065655509160649</v>
      </c>
      <c r="K195" s="2">
        <f t="shared" si="16"/>
        <v>91.35475911480161</v>
      </c>
      <c r="L195" s="2">
        <f t="shared" si="16"/>
        <v>130.76743498486329</v>
      </c>
      <c r="M195" s="2">
        <f t="shared" si="16"/>
        <v>180.29941207249945</v>
      </c>
    </row>
    <row r="196" spans="3:13" x14ac:dyDescent="0.2">
      <c r="C196">
        <v>168</v>
      </c>
      <c r="D196" s="2">
        <f t="shared" si="17"/>
        <v>28.833123966474858</v>
      </c>
      <c r="E196" s="2">
        <f t="shared" si="17"/>
        <v>59.357811747540211</v>
      </c>
      <c r="F196" s="2">
        <f t="shared" si="17"/>
        <v>93.658605347915014</v>
      </c>
      <c r="G196" s="2">
        <f t="shared" si="17"/>
        <v>134.78964323041856</v>
      </c>
      <c r="H196" s="2">
        <f t="shared" si="17"/>
        <v>187.81988967872149</v>
      </c>
      <c r="I196" s="100">
        <f t="shared" si="16"/>
        <v>28.401375856833454</v>
      </c>
      <c r="J196" s="2">
        <f t="shared" si="16"/>
        <v>58.380969801334189</v>
      </c>
      <c r="K196" s="2">
        <f t="shared" si="16"/>
        <v>91.841608023643118</v>
      </c>
      <c r="L196" s="2">
        <f t="shared" si="16"/>
        <v>131.43968641512888</v>
      </c>
      <c r="M196" s="2">
        <f t="shared" si="16"/>
        <v>181.15945914798752</v>
      </c>
    </row>
    <row r="197" spans="3:13" x14ac:dyDescent="0.2">
      <c r="C197">
        <v>169</v>
      </c>
      <c r="D197" s="2">
        <f t="shared" si="17"/>
        <v>28.995340534964416</v>
      </c>
      <c r="E197" s="2">
        <f t="shared" si="17"/>
        <v>59.689834316055915</v>
      </c>
      <c r="F197" s="2">
        <f t="shared" si="17"/>
        <v>94.176447592063738</v>
      </c>
      <c r="G197" s="2">
        <f t="shared" si="17"/>
        <v>135.51874521971956</v>
      </c>
      <c r="H197" s="2">
        <f t="shared" si="17"/>
        <v>188.79184269497023</v>
      </c>
      <c r="I197" s="100">
        <f t="shared" si="16"/>
        <v>28.555945315329303</v>
      </c>
      <c r="J197" s="2">
        <f t="shared" si="16"/>
        <v>58.695714896488177</v>
      </c>
      <c r="K197" s="2">
        <f t="shared" si="16"/>
        <v>92.327402688581088</v>
      </c>
      <c r="L197" s="2">
        <f t="shared" si="16"/>
        <v>132.11000951543687</v>
      </c>
      <c r="M197" s="2">
        <f t="shared" si="16"/>
        <v>182.01573147024149</v>
      </c>
    </row>
    <row r="198" spans="3:13" x14ac:dyDescent="0.2">
      <c r="C198">
        <v>170</v>
      </c>
      <c r="D198" s="2">
        <f t="shared" si="17"/>
        <v>29.157391428384496</v>
      </c>
      <c r="E198" s="2">
        <f t="shared" si="17"/>
        <v>60.021482290770884</v>
      </c>
      <c r="F198" s="2">
        <f t="shared" si="17"/>
        <v>94.693593990675438</v>
      </c>
      <c r="G198" s="2">
        <f t="shared" si="17"/>
        <v>136.24656746482211</v>
      </c>
      <c r="H198" s="2">
        <f t="shared" si="17"/>
        <v>189.76126361724928</v>
      </c>
      <c r="I198" s="100">
        <f t="shared" si="16"/>
        <v>28.710261286294656</v>
      </c>
      <c r="J198" s="2">
        <f t="shared" si="16"/>
        <v>59.009887725951927</v>
      </c>
      <c r="K198" s="2">
        <f t="shared" si="16"/>
        <v>92.812137533209821</v>
      </c>
      <c r="L198" s="2">
        <f t="shared" si="16"/>
        <v>132.77839445158756</v>
      </c>
      <c r="M198" s="2">
        <f t="shared" si="16"/>
        <v>182.86821119742902</v>
      </c>
    </row>
    <row r="199" spans="3:13" x14ac:dyDescent="0.2">
      <c r="C199">
        <v>171</v>
      </c>
      <c r="D199" s="2">
        <f t="shared" si="17"/>
        <v>29.319275720800363</v>
      </c>
      <c r="E199" s="2">
        <f t="shared" si="17"/>
        <v>60.352753590371314</v>
      </c>
      <c r="F199" s="2">
        <f t="shared" si="17"/>
        <v>95.210040722688404</v>
      </c>
      <c r="G199" s="2">
        <f t="shared" si="17"/>
        <v>136.97310309268224</v>
      </c>
      <c r="H199" s="2">
        <f t="shared" si="17"/>
        <v>190.72813944359399</v>
      </c>
      <c r="I199" s="100">
        <f t="shared" si="16"/>
        <v>28.864322399886085</v>
      </c>
      <c r="J199" s="2">
        <f t="shared" si="16"/>
        <v>59.323485226634169</v>
      </c>
      <c r="K199" s="2">
        <f t="shared" si="16"/>
        <v>93.295806993289304</v>
      </c>
      <c r="L199" s="2">
        <f t="shared" si="16"/>
        <v>133.44483141781586</v>
      </c>
      <c r="M199" s="2">
        <f t="shared" si="16"/>
        <v>183.71688056674242</v>
      </c>
    </row>
    <row r="200" spans="3:13" x14ac:dyDescent="0.2">
      <c r="C200">
        <v>172</v>
      </c>
      <c r="D200" s="2">
        <f t="shared" si="17"/>
        <v>29.480992487229205</v>
      </c>
      <c r="E200" s="2">
        <f t="shared" si="17"/>
        <v>60.683646135907296</v>
      </c>
      <c r="F200" s="2">
        <f t="shared" si="17"/>
        <v>95.725783972210664</v>
      </c>
      <c r="G200" s="2">
        <f t="shared" si="17"/>
        <v>137.69834524240588</v>
      </c>
      <c r="H200" s="2">
        <f t="shared" si="17"/>
        <v>191.69245720617468</v>
      </c>
      <c r="I200" s="100">
        <f t="shared" si="16"/>
        <v>29.018127288522475</v>
      </c>
      <c r="J200" s="2">
        <f t="shared" si="16"/>
        <v>59.636504341052955</v>
      </c>
      <c r="K200" s="2">
        <f t="shared" si="16"/>
        <v>93.778405516808917</v>
      </c>
      <c r="L200" s="2">
        <f t="shared" si="16"/>
        <v>134.10931063693496</v>
      </c>
      <c r="M200" s="2">
        <f t="shared" si="16"/>
        <v>184.56172189476925</v>
      </c>
    </row>
    <row r="201" spans="3:13" x14ac:dyDescent="0.2">
      <c r="C201">
        <v>173</v>
      </c>
      <c r="D201" s="2">
        <f t="shared" si="17"/>
        <v>29.642540803645449</v>
      </c>
      <c r="E201" s="2">
        <f t="shared" si="17"/>
        <v>61.014157850805887</v>
      </c>
      <c r="F201" s="2">
        <f t="shared" si="17"/>
        <v>96.240819928548049</v>
      </c>
      <c r="G201" s="2">
        <f t="shared" si="17"/>
        <v>138.42228706531367</v>
      </c>
      <c r="H201" s="2">
        <f t="shared" si="17"/>
        <v>192.65420397147082</v>
      </c>
      <c r="I201" s="100">
        <f t="shared" si="16"/>
        <v>29.171674586897193</v>
      </c>
      <c r="J201" s="2">
        <f t="shared" si="16"/>
        <v>59.948942017365383</v>
      </c>
      <c r="K201" s="2">
        <f t="shared" si="16"/>
        <v>94.259927564051281</v>
      </c>
      <c r="L201" s="2">
        <f t="shared" si="16"/>
        <v>134.77182236047992</v>
      </c>
      <c r="M201" s="2">
        <f t="shared" si="16"/>
        <v>185.40271757786047</v>
      </c>
    </row>
    <row r="202" spans="3:13" x14ac:dyDescent="0.2">
      <c r="C202">
        <v>174</v>
      </c>
      <c r="D202" s="2">
        <f t="shared" si="17"/>
        <v>29.803919746985994</v>
      </c>
      <c r="E202" s="2">
        <f t="shared" si="17"/>
        <v>61.344286660884073</v>
      </c>
      <c r="F202" s="2">
        <f t="shared" si="17"/>
        <v>96.755144786232421</v>
      </c>
      <c r="G202" s="2">
        <f t="shared" si="17"/>
        <v>139.14492172500564</v>
      </c>
      <c r="H202" s="2">
        <f t="shared" si="17"/>
        <v>193.61336684044412</v>
      </c>
      <c r="I202" s="100">
        <f t="shared" si="16"/>
        <v>29.324962931990218</v>
      </c>
      <c r="J202" s="2">
        <f t="shared" si="16"/>
        <v>60.260795209397443</v>
      </c>
      <c r="K202" s="2">
        <f t="shared" si="16"/>
        <v>94.740367607655855</v>
      </c>
      <c r="L202" s="2">
        <f t="shared" si="16"/>
        <v>135.43235686885038</v>
      </c>
      <c r="M202" s="2">
        <f t="shared" si="16"/>
        <v>186.23985009249739</v>
      </c>
    </row>
    <row r="203" spans="3:13" x14ac:dyDescent="0.2">
      <c r="C203">
        <v>175</v>
      </c>
      <c r="D203" s="2">
        <f t="shared" si="17"/>
        <v>29.965128395155542</v>
      </c>
      <c r="E203" s="2">
        <f t="shared" si="17"/>
        <v>61.674030494361851</v>
      </c>
      <c r="F203" s="2">
        <f t="shared" si="17"/>
        <v>97.268754745049748</v>
      </c>
      <c r="G203" s="2">
        <f t="shared" si="17"/>
        <v>139.86624239742571</v>
      </c>
      <c r="H203" s="2">
        <f t="shared" si="17"/>
        <v>194.56993294871194</v>
      </c>
      <c r="I203" s="100">
        <f t="shared" si="16"/>
        <v>29.477990963080213</v>
      </c>
      <c r="J203" s="2">
        <f t="shared" si="16"/>
        <v>60.572060876673625</v>
      </c>
      <c r="K203" s="2">
        <f t="shared" si="16"/>
        <v>95.219720132682298</v>
      </c>
      <c r="L203" s="2">
        <f t="shared" si="16"/>
        <v>136.09090447145363</v>
      </c>
      <c r="M203" s="2">
        <f t="shared" si="16"/>
        <v>187.07310199565671</v>
      </c>
    </row>
    <row r="204" spans="3:13" x14ac:dyDescent="0.2">
      <c r="C204">
        <v>176</v>
      </c>
      <c r="D204" s="2">
        <f t="shared" si="17"/>
        <v>30.126165827031798</v>
      </c>
      <c r="E204" s="2">
        <f t="shared" si="17"/>
        <v>62.003387281875185</v>
      </c>
      <c r="F204" s="2">
        <f t="shared" si="17"/>
        <v>97.781646010068201</v>
      </c>
      <c r="G204" s="2">
        <f t="shared" si="17"/>
        <v>140.58624227092619</v>
      </c>
      <c r="H204" s="2">
        <f t="shared" si="17"/>
        <v>195.52388946671957</v>
      </c>
      <c r="I204" s="100">
        <f t="shared" si="16"/>
        <v>29.630757321756608</v>
      </c>
      <c r="J204" s="2">
        <f t="shared" si="16"/>
        <v>60.882735984446668</v>
      </c>
      <c r="K204" s="2">
        <f t="shared" si="16"/>
        <v>95.697979636673878</v>
      </c>
      <c r="L204" s="2">
        <f t="shared" si="16"/>
        <v>136.74745550684639</v>
      </c>
      <c r="M204" s="2">
        <f t="shared" si="16"/>
        <v>187.90245592517394</v>
      </c>
    </row>
    <row r="205" spans="3:13" x14ac:dyDescent="0.2">
      <c r="C205">
        <v>177</v>
      </c>
      <c r="D205" s="2">
        <f t="shared" si="17"/>
        <v>30.287031122470815</v>
      </c>
      <c r="E205" s="2">
        <f t="shared" si="17"/>
        <v>62.332354956489041</v>
      </c>
      <c r="F205" s="2">
        <f t="shared" si="17"/>
        <v>98.29381479166625</v>
      </c>
      <c r="G205" s="2">
        <f t="shared" si="17"/>
        <v>141.30491454633216</v>
      </c>
      <c r="H205" s="2">
        <f t="shared" si="17"/>
        <v>196.47522359991237</v>
      </c>
      <c r="I205" s="100">
        <f t="shared" ref="I205:M255" si="18">SQRT(2) * I$30 *SQRT(1- COS(TAN(I$29*PI()/180) *$C205/I$30))</f>
        <v>29.783260651931684</v>
      </c>
      <c r="J205" s="2">
        <f t="shared" si="18"/>
        <v>61.192817503727035</v>
      </c>
      <c r="K205" s="2">
        <f t="shared" si="18"/>
        <v>96.175140629720531</v>
      </c>
      <c r="L205" s="2">
        <f t="shared" si="18"/>
        <v>137.40200034287673</v>
      </c>
      <c r="M205" s="2">
        <f t="shared" si="18"/>
        <v>188.72789460010537</v>
      </c>
    </row>
    <row r="206" spans="3:13" x14ac:dyDescent="0.2">
      <c r="C206">
        <v>178</v>
      </c>
      <c r="D206" s="2">
        <f t="shared" ref="D206:H256" si="19">SQRT(2) * D$30 *SQRT(1- COS(TAN(D$29*PI()/180) *$C206/D$30))</f>
        <v>30.447723362312171</v>
      </c>
      <c r="E206" s="2">
        <f t="shared" si="19"/>
        <v>62.66093145371029</v>
      </c>
      <c r="F206" s="2">
        <f t="shared" si="19"/>
        <v>98.805257305560502</v>
      </c>
      <c r="G206" s="2">
        <f t="shared" si="19"/>
        <v>142.02225243700553</v>
      </c>
      <c r="H206" s="2">
        <f t="shared" si="19"/>
        <v>197.42392258890735</v>
      </c>
      <c r="I206" s="100">
        <f t="shared" si="18"/>
        <v>29.935499599852584</v>
      </c>
      <c r="J206" s="2">
        <f t="shared" si="18"/>
        <v>61.502302411312506</v>
      </c>
      <c r="K206" s="2">
        <f t="shared" si="18"/>
        <v>96.651197634521935</v>
      </c>
      <c r="L206" s="2">
        <f t="shared" si="18"/>
        <v>138.05452937682534</v>
      </c>
      <c r="M206" s="2">
        <f t="shared" si="18"/>
        <v>189.54940082108797</v>
      </c>
    </row>
    <row r="207" spans="3:13" x14ac:dyDescent="0.2">
      <c r="C207">
        <v>179</v>
      </c>
      <c r="D207" s="2">
        <f t="shared" si="19"/>
        <v>30.608241628384285</v>
      </c>
      <c r="E207" s="2">
        <f t="shared" si="19"/>
        <v>62.989114711500733</v>
      </c>
      <c r="F207" s="2">
        <f t="shared" si="19"/>
        <v>99.315969772833839</v>
      </c>
      <c r="G207" s="2">
        <f t="shared" si="19"/>
        <v>142.73824916890922</v>
      </c>
      <c r="H207" s="2">
        <f t="shared" si="19"/>
        <v>198.36997370966438</v>
      </c>
      <c r="I207" s="100">
        <f t="shared" si="18"/>
        <v>30.087472814113337</v>
      </c>
      <c r="J207" s="2">
        <f t="shared" si="18"/>
        <v>61.811187689817693</v>
      </c>
      <c r="K207" s="2">
        <f t="shared" si="18"/>
        <v>97.126145186450429</v>
      </c>
      <c r="L207" s="2">
        <f t="shared" si="18"/>
        <v>138.70503303554639</v>
      </c>
      <c r="M207" s="2">
        <f t="shared" si="18"/>
        <v>190.36695747069771</v>
      </c>
    </row>
    <row r="208" spans="3:13" x14ac:dyDescent="0.2">
      <c r="C208">
        <v>180</v>
      </c>
      <c r="D208" s="2">
        <f t="shared" si="19"/>
        <v>30.76858500350961</v>
      </c>
      <c r="E208" s="2">
        <f t="shared" si="19"/>
        <v>63.316902670289991</v>
      </c>
      <c r="F208" s="2">
        <f t="shared" si="19"/>
        <v>99.825948419963296</v>
      </c>
      <c r="G208" s="2">
        <f t="shared" si="19"/>
        <v>143.45289798067111</v>
      </c>
      <c r="H208" s="2">
        <f t="shared" si="19"/>
        <v>199.31336427365673</v>
      </c>
      <c r="I208" s="100">
        <f t="shared" si="18"/>
        <v>30.239178945666854</v>
      </c>
      <c r="J208" s="2">
        <f t="shared" si="18"/>
        <v>62.119470327703382</v>
      </c>
      <c r="K208" s="2">
        <f t="shared" si="18"/>
        <v>97.599977833613622</v>
      </c>
      <c r="L208" s="2">
        <f t="shared" si="18"/>
        <v>139.35350177560798</v>
      </c>
      <c r="M208" s="2">
        <f t="shared" si="18"/>
        <v>191.18054751380649</v>
      </c>
    </row>
    <row r="209" spans="3:13" x14ac:dyDescent="0.2">
      <c r="C209">
        <v>181</v>
      </c>
      <c r="D209" s="2">
        <f t="shared" si="19"/>
        <v>30.928752571509929</v>
      </c>
      <c r="E209" s="2">
        <f t="shared" si="19"/>
        <v>63.644293272988506</v>
      </c>
      <c r="F209" s="2">
        <f t="shared" si="19"/>
        <v>100.33518947884789</v>
      </c>
      <c r="G209" s="2">
        <f t="shared" si="19"/>
        <v>144.16619212364796</v>
      </c>
      <c r="H209" s="2">
        <f t="shared" si="19"/>
        <v>200.25408162804132</v>
      </c>
      <c r="I209" s="100">
        <f t="shared" si="18"/>
        <v>30.390616647836911</v>
      </c>
      <c r="J209" s="2">
        <f t="shared" si="18"/>
        <v>62.427147319305895</v>
      </c>
      <c r="K209" s="2">
        <f t="shared" si="18"/>
        <v>98.072690136917103</v>
      </c>
      <c r="L209" s="2">
        <f t="shared" si="18"/>
        <v>139.99992608343229</v>
      </c>
      <c r="M209" s="2">
        <f t="shared" si="18"/>
        <v>191.99015399793683</v>
      </c>
    </row>
    <row r="210" spans="3:13" x14ac:dyDescent="0.2">
      <c r="C210">
        <v>182</v>
      </c>
      <c r="D210" s="2">
        <f t="shared" si="19"/>
        <v>31.088743417211543</v>
      </c>
      <c r="E210" s="2">
        <f t="shared" si="19"/>
        <v>63.971284465000295</v>
      </c>
      <c r="F210" s="2">
        <f t="shared" si="19"/>
        <v>100.84368918683643</v>
      </c>
      <c r="G210" s="2">
        <f t="shared" si="19"/>
        <v>144.87812486198897</v>
      </c>
      <c r="H210" s="2">
        <f t="shared" si="19"/>
        <v>201.19211315582848</v>
      </c>
      <c r="I210" s="100">
        <f t="shared" si="18"/>
        <v>30.541784576330105</v>
      </c>
      <c r="J210" s="2">
        <f t="shared" si="18"/>
        <v>62.73421566486649</v>
      </c>
      <c r="K210" s="2">
        <f t="shared" si="18"/>
        <v>98.54427667012672</v>
      </c>
      <c r="L210" s="2">
        <f t="shared" si="18"/>
        <v>140.64429647543483</v>
      </c>
      <c r="M210" s="2">
        <f t="shared" si="18"/>
        <v>192.79576005361523</v>
      </c>
    </row>
    <row r="211" spans="3:13" x14ac:dyDescent="0.2">
      <c r="C211">
        <v>183</v>
      </c>
      <c r="D211" s="2">
        <f t="shared" si="19"/>
        <v>31.248556626450505</v>
      </c>
      <c r="E211" s="2">
        <f t="shared" si="19"/>
        <v>64.297874194236073</v>
      </c>
      <c r="F211" s="2">
        <f t="shared" si="19"/>
        <v>101.35144378675545</v>
      </c>
      <c r="G211" s="2">
        <f t="shared" si="19"/>
        <v>145.5886894726996</v>
      </c>
      <c r="H211" s="2">
        <f t="shared" si="19"/>
        <v>202.12744627605099</v>
      </c>
      <c r="I211" s="100">
        <f t="shared" si="18"/>
        <v>30.692681389247753</v>
      </c>
      <c r="J211" s="2">
        <f t="shared" si="18"/>
        <v>63.040672370560493</v>
      </c>
      <c r="K211" s="2">
        <f t="shared" si="18"/>
        <v>99.014732019931103</v>
      </c>
      <c r="L211" s="2">
        <f t="shared" si="18"/>
        <v>141.28660349816388</v>
      </c>
      <c r="M211" s="2">
        <f t="shared" si="18"/>
        <v>193.59734889472367</v>
      </c>
    </row>
    <row r="212" spans="3:13" x14ac:dyDescent="0.2">
      <c r="C212">
        <v>184</v>
      </c>
      <c r="D212" s="2">
        <f t="shared" si="19"/>
        <v>31.408191286077898</v>
      </c>
      <c r="E212" s="2">
        <f t="shared" si="19"/>
        <v>64.624060411125853</v>
      </c>
      <c r="F212" s="2">
        <f t="shared" si="19"/>
        <v>101.85844952693685</v>
      </c>
      <c r="G212" s="2">
        <f t="shared" si="19"/>
        <v>146.29787924570479</v>
      </c>
      <c r="H212" s="2">
        <f t="shared" si="19"/>
        <v>203.06006844393301</v>
      </c>
      <c r="I212" s="100">
        <f t="shared" si="18"/>
        <v>30.843305747097872</v>
      </c>
      <c r="J212" s="2">
        <f t="shared" si="18"/>
        <v>63.34651444852652</v>
      </c>
      <c r="K212" s="2">
        <f t="shared" si="18"/>
        <v>99.48405078600355</v>
      </c>
      <c r="L212" s="2">
        <f t="shared" si="18"/>
        <v>141.92683772843912</v>
      </c>
      <c r="M212" s="2">
        <f t="shared" si="18"/>
        <v>194.39490381884929</v>
      </c>
    </row>
    <row r="213" spans="3:13" x14ac:dyDescent="0.2">
      <c r="C213">
        <v>185</v>
      </c>
      <c r="D213" s="2">
        <f t="shared" si="19"/>
        <v>31.567646483964978</v>
      </c>
      <c r="E213" s="2">
        <f t="shared" si="19"/>
        <v>64.949841068632153</v>
      </c>
      <c r="F213" s="2">
        <f t="shared" si="19"/>
        <v>102.36470266124572</v>
      </c>
      <c r="G213" s="2">
        <f t="shared" si="19"/>
        <v>147.00568748391274</v>
      </c>
      <c r="H213" s="2">
        <f t="shared" si="19"/>
        <v>203.98996715105815</v>
      </c>
      <c r="I213" s="100">
        <f t="shared" si="18"/>
        <v>30.993656312806994</v>
      </c>
      <c r="J213" s="2">
        <f t="shared" si="18"/>
        <v>63.651738916895695</v>
      </c>
      <c r="K213" s="2">
        <f t="shared" si="18"/>
        <v>99.952227581064193</v>
      </c>
      <c r="L213" s="2">
        <f t="shared" si="18"/>
        <v>142.56498977348974</v>
      </c>
      <c r="M213" s="2">
        <f t="shared" si="18"/>
        <v>195.18840820763262</v>
      </c>
    </row>
    <row r="214" spans="3:13" x14ac:dyDescent="0.2">
      <c r="C214">
        <v>186</v>
      </c>
      <c r="D214" s="2">
        <f t="shared" si="19"/>
        <v>31.726921309008414</v>
      </c>
      <c r="E214" s="2">
        <f t="shared" si="19"/>
        <v>65.27521412226244</v>
      </c>
      <c r="F214" s="2">
        <f t="shared" si="19"/>
        <v>102.87019944910789</v>
      </c>
      <c r="G214" s="2">
        <f t="shared" si="19"/>
        <v>147.71210750327762</v>
      </c>
      <c r="H214" s="2">
        <f t="shared" si="19"/>
        <v>204.91712992553747</v>
      </c>
      <c r="I214" s="100">
        <f t="shared" si="18"/>
        <v>31.14373175173208</v>
      </c>
      <c r="J214" s="2">
        <f t="shared" si="18"/>
        <v>63.956342799820611</v>
      </c>
      <c r="K214" s="2">
        <f t="shared" si="18"/>
        <v>100.41925703094176</v>
      </c>
      <c r="L214" s="2">
        <f t="shared" si="18"/>
        <v>143.20105027109236</v>
      </c>
      <c r="M214" s="2">
        <f t="shared" si="18"/>
        <v>195.97784552711357</v>
      </c>
    </row>
    <row r="215" spans="3:13" x14ac:dyDescent="0.2">
      <c r="C215">
        <v>187</v>
      </c>
      <c r="D215" s="2">
        <f t="shared" si="19"/>
        <v>31.886014851135517</v>
      </c>
      <c r="E215" s="2">
        <f t="shared" si="19"/>
        <v>65.60017753008232</v>
      </c>
      <c r="F215" s="2">
        <f t="shared" si="19"/>
        <v>103.37493615553771</v>
      </c>
      <c r="G215" s="2">
        <f t="shared" si="19"/>
        <v>148.4171326328632</v>
      </c>
      <c r="H215" s="2">
        <f t="shared" si="19"/>
        <v>205.84154433217648</v>
      </c>
      <c r="I215" s="100">
        <f t="shared" si="18"/>
        <v>31.293530731672359</v>
      </c>
      <c r="J215" s="2">
        <f t="shared" si="18"/>
        <v>64.26032312750435</v>
      </c>
      <c r="K215" s="2">
        <f t="shared" si="18"/>
        <v>100.88513377463526</v>
      </c>
      <c r="L215" s="2">
        <f t="shared" si="18"/>
        <v>143.83500988970829</v>
      </c>
      <c r="M215" s="2">
        <f t="shared" si="18"/>
        <v>196.76319932807615</v>
      </c>
    </row>
    <row r="216" spans="3:13" x14ac:dyDescent="0.2">
      <c r="C216">
        <v>188</v>
      </c>
      <c r="D216" s="2">
        <f t="shared" si="19"/>
        <v>32.044926201309423</v>
      </c>
      <c r="E216" s="2">
        <f t="shared" si="19"/>
        <v>65.924729252728142</v>
      </c>
      <c r="F216" s="2">
        <f t="shared" si="19"/>
        <v>103.87890905116548</v>
      </c>
      <c r="G216" s="2">
        <f t="shared" si="19"/>
        <v>149.12075621490541</v>
      </c>
      <c r="H216" s="2">
        <f t="shared" si="19"/>
        <v>206.76319797264216</v>
      </c>
      <c r="I216" s="100">
        <f t="shared" si="18"/>
        <v>31.443051922881153</v>
      </c>
      <c r="J216" s="2">
        <f t="shared" si="18"/>
        <v>64.563676936229513</v>
      </c>
      <c r="K216" s="2">
        <f t="shared" si="18"/>
        <v>101.34985246437554</v>
      </c>
      <c r="L216" s="2">
        <f t="shared" si="18"/>
        <v>144.46685932862059</v>
      </c>
      <c r="M216" s="2">
        <f t="shared" si="18"/>
        <v>197.54445324639107</v>
      </c>
    </row>
    <row r="217" spans="3:13" x14ac:dyDescent="0.2">
      <c r="C217">
        <v>189</v>
      </c>
      <c r="D217" s="2">
        <f t="shared" si="19"/>
        <v>32.20365445153427</v>
      </c>
      <c r="E217" s="2">
        <f t="shared" si="19"/>
        <v>66.248867253419832</v>
      </c>
      <c r="F217" s="2">
        <f t="shared" si="19"/>
        <v>104.38211441226522</v>
      </c>
      <c r="G217" s="2">
        <f t="shared" si="19"/>
        <v>149.82297160487559</v>
      </c>
      <c r="H217" s="2">
        <f t="shared" si="19"/>
        <v>207.68207848562909</v>
      </c>
      <c r="I217" s="100">
        <f t="shared" si="18"/>
        <v>31.592293998077672</v>
      </c>
      <c r="J217" s="2">
        <f t="shared" si="18"/>
        <v>64.866401268387079</v>
      </c>
      <c r="K217" s="2">
        <f t="shared" si="18"/>
        <v>101.81340776568672</v>
      </c>
      <c r="L217" s="2">
        <f t="shared" si="18"/>
        <v>145.09658931807039</v>
      </c>
      <c r="M217" s="2">
        <f t="shared" si="18"/>
        <v>198.32159100335699</v>
      </c>
    </row>
    <row r="218" spans="3:13" x14ac:dyDescent="0.2">
      <c r="C218">
        <v>190</v>
      </c>
      <c r="D218" s="2">
        <f t="shared" si="19"/>
        <v>32.362198694860417</v>
      </c>
      <c r="E218" s="2">
        <f t="shared" si="19"/>
        <v>66.572589497973752</v>
      </c>
      <c r="F218" s="2">
        <f t="shared" si="19"/>
        <v>104.88454852078199</v>
      </c>
      <c r="G218" s="2">
        <f t="shared" si="19"/>
        <v>150.52377217154293</v>
      </c>
      <c r="H218" s="2">
        <f t="shared" si="19"/>
        <v>208.59817354702534</v>
      </c>
      <c r="I218" s="100">
        <f t="shared" si="18"/>
        <v>31.741255632458817</v>
      </c>
      <c r="J218" s="2">
        <f t="shared" si="18"/>
        <v>65.168493172505208</v>
      </c>
      <c r="K218" s="2">
        <f t="shared" si="18"/>
        <v>102.27579435744735</v>
      </c>
      <c r="L218" s="2">
        <f t="shared" si="18"/>
        <v>145.72419061939286</v>
      </c>
      <c r="M218" s="2">
        <f t="shared" si="18"/>
        <v>199.09459640603927</v>
      </c>
    </row>
    <row r="219" spans="3:13" x14ac:dyDescent="0.2">
      <c r="C219">
        <v>191</v>
      </c>
      <c r="D219" s="2">
        <f t="shared" si="19"/>
        <v>32.52055802538959</v>
      </c>
      <c r="E219" s="2">
        <f t="shared" si="19"/>
        <v>66.895893954815392</v>
      </c>
      <c r="F219" s="2">
        <f t="shared" si="19"/>
        <v>105.38620766435943</v>
      </c>
      <c r="G219" s="2">
        <f t="shared" si="19"/>
        <v>151.22315129703733</v>
      </c>
      <c r="H219" s="2">
        <f t="shared" si="19"/>
        <v>209.51147087007769</v>
      </c>
      <c r="I219" s="100">
        <f t="shared" si="18"/>
        <v>31.889935503710902</v>
      </c>
      <c r="J219" s="2">
        <f t="shared" si="18"/>
        <v>65.469949703278047</v>
      </c>
      <c r="K219" s="2">
        <f t="shared" si="18"/>
        <v>102.73700693195148</v>
      </c>
      <c r="L219" s="2">
        <f t="shared" si="18"/>
        <v>146.34965402515286</v>
      </c>
      <c r="M219" s="2">
        <f t="shared" si="18"/>
        <v>199.86345334760779</v>
      </c>
    </row>
    <row r="220" spans="3:13" x14ac:dyDescent="0.2">
      <c r="C220">
        <v>192</v>
      </c>
      <c r="D220" s="2">
        <f t="shared" si="19"/>
        <v>32.678731538280111</v>
      </c>
      <c r="E220" s="2">
        <f t="shared" si="19"/>
        <v>67.218778594992159</v>
      </c>
      <c r="F220" s="2">
        <f t="shared" si="19"/>
        <v>105.88708813636724</v>
      </c>
      <c r="G220" s="2">
        <f t="shared" si="19"/>
        <v>151.92110237691168</v>
      </c>
      <c r="H220" s="2">
        <f t="shared" si="19"/>
        <v>210.42195820555642</v>
      </c>
      <c r="I220" s="100">
        <f t="shared" si="18"/>
        <v>32.038332292021451</v>
      </c>
      <c r="J220" s="2">
        <f t="shared" si="18"/>
        <v>65.770767921594498</v>
      </c>
      <c r="K220" s="2">
        <f t="shared" si="18"/>
        <v>103.19704019496973</v>
      </c>
      <c r="L220" s="2">
        <f t="shared" si="18"/>
        <v>146.97297035927988</v>
      </c>
      <c r="M220" s="2">
        <f t="shared" si="18"/>
        <v>200.62814580767227</v>
      </c>
    </row>
    <row r="221" spans="3:13" x14ac:dyDescent="0.2">
      <c r="C221">
        <v>193</v>
      </c>
      <c r="D221" s="2">
        <f t="shared" si="19"/>
        <v>32.83671832975201</v>
      </c>
      <c r="E221" s="2">
        <f t="shared" si="19"/>
        <v>67.541241392186038</v>
      </c>
      <c r="F221" s="2">
        <f t="shared" si="19"/>
        <v>106.38718623592847</v>
      </c>
      <c r="G221" s="2">
        <f t="shared" si="19"/>
        <v>152.6176188202044</v>
      </c>
      <c r="H221" s="2">
        <f t="shared" si="19"/>
        <v>211.3296233419197</v>
      </c>
      <c r="I221" s="100">
        <f t="shared" si="18"/>
        <v>32.186444680090858</v>
      </c>
      <c r="J221" s="2">
        <f t="shared" si="18"/>
        <v>66.070944894566722</v>
      </c>
      <c r="K221" s="2">
        <f t="shared" si="18"/>
        <v>103.65588886580987</v>
      </c>
      <c r="L221" s="2">
        <f t="shared" si="18"/>
        <v>147.59413047720287</v>
      </c>
      <c r="M221" s="2">
        <f t="shared" si="18"/>
        <v>201.38865785261632</v>
      </c>
    </row>
    <row r="222" spans="3:13" x14ac:dyDescent="0.2">
      <c r="C222">
        <v>194</v>
      </c>
      <c r="D222" s="2">
        <f t="shared" si="19"/>
        <v>32.994517497092232</v>
      </c>
      <c r="E222" s="2">
        <f t="shared" si="19"/>
        <v>67.863280322726396</v>
      </c>
      <c r="F222" s="2">
        <f t="shared" si="19"/>
        <v>106.88649826794699</v>
      </c>
      <c r="G222" s="2">
        <f t="shared" si="19"/>
        <v>153.31269404950157</v>
      </c>
      <c r="H222" s="2">
        <f t="shared" si="19"/>
        <v>212.23445410547725</v>
      </c>
      <c r="I222" s="100">
        <f t="shared" si="18"/>
        <v>32.334271353144096</v>
      </c>
      <c r="J222" s="2">
        <f t="shared" si="18"/>
        <v>66.370477695558918</v>
      </c>
      <c r="K222" s="2">
        <f t="shared" si="18"/>
        <v>104.11354767737755</v>
      </c>
      <c r="L222" s="2">
        <f t="shared" si="18"/>
        <v>148.21312526598413</v>
      </c>
      <c r="M222" s="2">
        <f t="shared" si="18"/>
        <v>202.14497363592929</v>
      </c>
    </row>
    <row r="223" spans="3:13" x14ac:dyDescent="0.2">
      <c r="C223">
        <v>195</v>
      </c>
      <c r="D223" s="2">
        <f t="shared" si="19"/>
        <v>33.152128138659762</v>
      </c>
      <c r="E223" s="2">
        <f t="shared" si="19"/>
        <v>68.184893365602662</v>
      </c>
      <c r="F223" s="2">
        <f t="shared" si="19"/>
        <v>107.38502054313469</v>
      </c>
      <c r="G223" s="2">
        <f t="shared" si="19"/>
        <v>154.00632150099921</v>
      </c>
      <c r="H223" s="2">
        <f t="shared" si="19"/>
        <v>213.13643836055365</v>
      </c>
      <c r="I223" s="100">
        <f t="shared" si="18"/>
        <v>32.481810998942414</v>
      </c>
      <c r="J223" s="2">
        <f t="shared" si="18"/>
        <v>66.669363404215716</v>
      </c>
      <c r="K223" s="2">
        <f t="shared" si="18"/>
        <v>104.57001137623679</v>
      </c>
      <c r="L223" s="2">
        <f t="shared" si="18"/>
        <v>148.82994564445332</v>
      </c>
      <c r="M223" s="2">
        <f t="shared" si="18"/>
        <v>202.89707739853648</v>
      </c>
    </row>
    <row r="224" spans="3:13" x14ac:dyDescent="0.2">
      <c r="C224">
        <v>196</v>
      </c>
      <c r="D224" s="2">
        <f t="shared" si="19"/>
        <v>33.309549353890809</v>
      </c>
      <c r="E224" s="2">
        <f t="shared" si="19"/>
        <v>68.506078502476996</v>
      </c>
      <c r="F224" s="2">
        <f t="shared" si="19"/>
        <v>107.88274937803874</v>
      </c>
      <c r="G224" s="2">
        <f t="shared" si="19"/>
        <v>154.69849462456494</v>
      </c>
      <c r="H224" s="2">
        <f t="shared" si="19"/>
        <v>214.03556400965113</v>
      </c>
      <c r="I224" s="100">
        <f t="shared" si="18"/>
        <v>32.62906230779496</v>
      </c>
      <c r="J224" s="2">
        <f t="shared" si="18"/>
        <v>66.967599106490724</v>
      </c>
      <c r="K224" s="2">
        <f t="shared" si="18"/>
        <v>105.02527472267013</v>
      </c>
      <c r="L224" s="2">
        <f t="shared" si="18"/>
        <v>149.44458256334033</v>
      </c>
      <c r="M224" s="2">
        <f t="shared" si="18"/>
        <v>203.64495346912747</v>
      </c>
    </row>
    <row r="225" spans="3:13" x14ac:dyDescent="0.2">
      <c r="C225">
        <v>197</v>
      </c>
      <c r="D225" s="2">
        <f t="shared" si="19"/>
        <v>33.466780243303923</v>
      </c>
      <c r="E225" s="2">
        <f t="shared" si="19"/>
        <v>68.826833717696914</v>
      </c>
      <c r="F225" s="2">
        <f t="shared" si="19"/>
        <v>108.37968109506885</v>
      </c>
      <c r="G225" s="2">
        <f t="shared" si="19"/>
        <v>155.38920688380014</v>
      </c>
      <c r="H225" s="2">
        <f t="shared" si="19"/>
        <v>214.9318189936119</v>
      </c>
      <c r="I225" s="100">
        <f t="shared" si="18"/>
        <v>32.7760239725704</v>
      </c>
      <c r="J225" s="2">
        <f t="shared" si="18"/>
        <v>67.265181894674924</v>
      </c>
      <c r="K225" s="2">
        <f t="shared" si="18"/>
        <v>105.47933249073898</v>
      </c>
      <c r="L225" s="2">
        <f t="shared" si="18"/>
        <v>150.05702700540834</v>
      </c>
      <c r="M225" s="2">
        <f t="shared" si="18"/>
        <v>204.38858626448283</v>
      </c>
    </row>
    <row r="226" spans="3:13" x14ac:dyDescent="0.2">
      <c r="C226">
        <v>198</v>
      </c>
      <c r="D226" s="2">
        <f t="shared" si="19"/>
        <v>33.623819908505155</v>
      </c>
      <c r="E226" s="2">
        <f t="shared" si="19"/>
        <v>69.147156998308034</v>
      </c>
      <c r="F226" s="2">
        <f t="shared" si="19"/>
        <v>108.87581202252443</v>
      </c>
      <c r="G226" s="2">
        <f t="shared" si="19"/>
        <v>156.07845175610166</v>
      </c>
      <c r="H226" s="2">
        <f t="shared" si="19"/>
        <v>215.82519129177967</v>
      </c>
      <c r="I226" s="100">
        <f t="shared" si="18"/>
        <v>32.922694688708532</v>
      </c>
      <c r="J226" s="2">
        <f t="shared" si="18"/>
        <v>67.56210886742501</v>
      </c>
      <c r="K226" s="2">
        <f t="shared" si="18"/>
        <v>105.93217946834345</v>
      </c>
      <c r="L226" s="2">
        <f t="shared" si="18"/>
        <v>150.66726998558599</v>
      </c>
      <c r="M226" s="2">
        <f t="shared" si="18"/>
        <v>205.12796028979852</v>
      </c>
    </row>
    <row r="227" spans="3:13" x14ac:dyDescent="0.2">
      <c r="C227">
        <v>199</v>
      </c>
      <c r="D227" s="2">
        <f t="shared" si="19"/>
        <v>33.780667452193185</v>
      </c>
      <c r="E227" s="2">
        <f t="shared" si="19"/>
        <v>69.467046334066595</v>
      </c>
      <c r="F227" s="2">
        <f t="shared" si="19"/>
        <v>109.37113849462176</v>
      </c>
      <c r="G227" s="2">
        <f t="shared" si="19"/>
        <v>156.76622273272321</v>
      </c>
      <c r="H227" s="2">
        <f t="shared" si="19"/>
        <v>216.71566892216111</v>
      </c>
      <c r="I227" s="100">
        <f t="shared" si="18"/>
        <v>33.069073154231901</v>
      </c>
      <c r="J227" s="2">
        <f t="shared" si="18"/>
        <v>67.858377129791648</v>
      </c>
      <c r="K227" s="2">
        <f t="shared" si="18"/>
        <v>106.38381045728225</v>
      </c>
      <c r="L227" s="2">
        <f t="shared" si="18"/>
        <v>151.27530255109914</v>
      </c>
      <c r="M227" s="2">
        <f t="shared" si="18"/>
        <v>205.86306013900918</v>
      </c>
    </row>
    <row r="228" spans="3:13" x14ac:dyDescent="0.2">
      <c r="C228">
        <v>200</v>
      </c>
      <c r="D228" s="2">
        <f t="shared" si="19"/>
        <v>33.937321978164441</v>
      </c>
      <c r="E228" s="2">
        <f t="shared" si="19"/>
        <v>69.786499717452187</v>
      </c>
      <c r="F228" s="2">
        <f t="shared" si="19"/>
        <v>109.86565685152097</v>
      </c>
      <c r="G228" s="2">
        <f t="shared" si="19"/>
        <v>157.45251331883694</v>
      </c>
      <c r="H228" s="2">
        <f t="shared" si="19"/>
        <v>217.60323994158634</v>
      </c>
      <c r="I228" s="100">
        <f t="shared" si="18"/>
        <v>33.215158069757294</v>
      </c>
      <c r="J228" s="2">
        <f t="shared" si="18"/>
        <v>68.153983793247804</v>
      </c>
      <c r="K228" s="2">
        <f t="shared" si="18"/>
        <v>106.83422027331234</v>
      </c>
      <c r="L228" s="2">
        <f t="shared" si="18"/>
        <v>151.88111578160235</v>
      </c>
      <c r="M228" s="2">
        <f t="shared" si="18"/>
        <v>206.59387049510863</v>
      </c>
    </row>
    <row r="229" spans="3:13" x14ac:dyDescent="0.2">
      <c r="C229">
        <v>201</v>
      </c>
      <c r="D229" s="2">
        <f t="shared" si="19"/>
        <v>34.093782591318231</v>
      </c>
      <c r="E229" s="2">
        <f t="shared" si="19"/>
        <v>70.10551514368025</v>
      </c>
      <c r="F229" s="2">
        <f t="shared" si="19"/>
        <v>110.35936343935319</v>
      </c>
      <c r="G229" s="2">
        <f t="shared" si="19"/>
        <v>158.13731703359477</v>
      </c>
      <c r="H229" s="2">
        <f t="shared" si="19"/>
        <v>218.48789244586936</v>
      </c>
      <c r="I229" s="100">
        <f t="shared" si="18"/>
        <v>33.360948138507311</v>
      </c>
      <c r="J229" s="2">
        <f t="shared" si="18"/>
        <v>68.448925975716762</v>
      </c>
      <c r="K229" s="2">
        <f t="shared" si="18"/>
        <v>107.28340374620845</v>
      </c>
      <c r="L229" s="2">
        <f t="shared" si="18"/>
        <v>152.48470078930964</v>
      </c>
      <c r="M229" s="2">
        <f t="shared" si="18"/>
        <v>207.32037613046953</v>
      </c>
    </row>
    <row r="230" spans="3:13" x14ac:dyDescent="0.2">
      <c r="C230">
        <v>202</v>
      </c>
      <c r="D230" s="2">
        <f t="shared" si="19"/>
        <v>34.250048397661828</v>
      </c>
      <c r="E230" s="2">
        <f t="shared" si="19"/>
        <v>70.424090610714742</v>
      </c>
      <c r="F230" s="2">
        <f t="shared" si="19"/>
        <v>110.8522546102475</v>
      </c>
      <c r="G230" s="2">
        <f t="shared" si="19"/>
        <v>158.82062741018964</v>
      </c>
      <c r="H230" s="2">
        <f t="shared" si="19"/>
        <v>219.36961456996738</v>
      </c>
      <c r="I230" s="100">
        <f t="shared" si="18"/>
        <v>33.506442066321874</v>
      </c>
      <c r="J230" s="2">
        <f t="shared" si="18"/>
        <v>68.743200801600352</v>
      </c>
      <c r="K230" s="2">
        <f t="shared" si="18"/>
        <v>107.73135571982243</v>
      </c>
      <c r="L230" s="2">
        <f t="shared" si="18"/>
        <v>153.08604871912493</v>
      </c>
      <c r="M230" s="2">
        <f t="shared" si="18"/>
        <v>208.04256190716021</v>
      </c>
    </row>
    <row r="231" spans="3:13" x14ac:dyDescent="0.2">
      <c r="C231">
        <v>203</v>
      </c>
      <c r="D231" s="2">
        <f t="shared" si="19"/>
        <v>34.406118504315657</v>
      </c>
      <c r="E231" s="2">
        <f t="shared" si="19"/>
        <v>70.742224119280621</v>
      </c>
      <c r="F231" s="2">
        <f t="shared" si="19"/>
        <v>111.34432672235781</v>
      </c>
      <c r="G231" s="2">
        <f t="shared" si="19"/>
        <v>159.50243799591652</v>
      </c>
      <c r="H231" s="2">
        <f t="shared" si="19"/>
        <v>220.24839448814032</v>
      </c>
      <c r="I231" s="100">
        <f t="shared" si="18"/>
        <v>33.651638561669699</v>
      </c>
      <c r="J231" s="2">
        <f t="shared" si="18"/>
        <v>69.036805401806902</v>
      </c>
      <c r="K231" s="2">
        <f t="shared" si="18"/>
        <v>108.17807105214241</v>
      </c>
      <c r="L231" s="2">
        <f t="shared" si="18"/>
        <v>153.68515074877189</v>
      </c>
      <c r="M231" s="2">
        <f t="shared" si="18"/>
        <v>208.76041277726048</v>
      </c>
    </row>
    <row r="232" spans="3:13" x14ac:dyDescent="0.2">
      <c r="C232">
        <v>204</v>
      </c>
      <c r="D232" s="2">
        <f t="shared" si="19"/>
        <v>34.561992019518286</v>
      </c>
      <c r="E232" s="2">
        <f t="shared" si="19"/>
        <v>71.059913672876462</v>
      </c>
      <c r="F232" s="2">
        <f t="shared" si="19"/>
        <v>111.83557613989001</v>
      </c>
      <c r="G232" s="2">
        <f t="shared" si="19"/>
        <v>160.18274235223336</v>
      </c>
      <c r="H232" s="2">
        <f t="shared" si="19"/>
        <v>221.12422041410923</v>
      </c>
      <c r="I232" s="100">
        <f t="shared" si="18"/>
        <v>33.796536335659802</v>
      </c>
      <c r="J232" s="2">
        <f t="shared" si="18"/>
        <v>69.329736913779243</v>
      </c>
      <c r="K232" s="2">
        <f t="shared" si="18"/>
        <v>108.6235446153519</v>
      </c>
      <c r="L232" s="2">
        <f t="shared" si="18"/>
        <v>154.28199808892356</v>
      </c>
      <c r="M232" s="2">
        <f t="shared" si="18"/>
        <v>209.47391378317482</v>
      </c>
    </row>
    <row r="233" spans="3:13" x14ac:dyDescent="0.2">
      <c r="C233">
        <v>205</v>
      </c>
      <c r="D233" s="2">
        <f t="shared" si="19"/>
        <v>34.717668052631602</v>
      </c>
      <c r="E233" s="2">
        <f t="shared" si="19"/>
        <v>71.377157277786949</v>
      </c>
      <c r="F233" s="2">
        <f t="shared" si="19"/>
        <v>112.32599923312847</v>
      </c>
      <c r="G233" s="2">
        <f t="shared" si="19"/>
        <v>160.86153405482187</v>
      </c>
      <c r="H233" s="2">
        <f t="shared" si="19"/>
        <v>221.99708060121426</v>
      </c>
      <c r="I233" s="100">
        <f t="shared" si="18"/>
        <v>33.941134102052871</v>
      </c>
      <c r="J233" s="2">
        <f t="shared" si="18"/>
        <v>69.621992481522625</v>
      </c>
      <c r="K233" s="2">
        <f t="shared" si="18"/>
        <v>109.06777129588852</v>
      </c>
      <c r="L233" s="2">
        <f t="shared" si="18"/>
        <v>154.87658198333099</v>
      </c>
      <c r="M233" s="2">
        <f t="shared" si="18"/>
        <v>210.18305005794448</v>
      </c>
    </row>
    <row r="234" spans="3:13" x14ac:dyDescent="0.2">
      <c r="C234">
        <v>206</v>
      </c>
      <c r="D234" s="2">
        <f t="shared" si="19"/>
        <v>34.873145714145878</v>
      </c>
      <c r="E234" s="2">
        <f t="shared" si="19"/>
        <v>71.69395294309534</v>
      </c>
      <c r="F234" s="2">
        <f t="shared" si="19"/>
        <v>112.81559237846319</v>
      </c>
      <c r="G234" s="2">
        <f t="shared" si="19"/>
        <v>161.53880669364818</v>
      </c>
      <c r="H234" s="2">
        <f t="shared" si="19"/>
        <v>222.86696334257235</v>
      </c>
      <c r="I234" s="100">
        <f t="shared" si="18"/>
        <v>34.085430577272739</v>
      </c>
      <c r="J234" s="2">
        <f t="shared" si="18"/>
        <v>69.913569255632552</v>
      </c>
      <c r="K234" s="2">
        <f t="shared" si="18"/>
        <v>109.51074599450281</v>
      </c>
      <c r="L234" s="2">
        <f t="shared" si="18"/>
        <v>155.46889370895198</v>
      </c>
      <c r="M234" s="2">
        <f t="shared" si="18"/>
        <v>210.88780682555685</v>
      </c>
    </row>
    <row r="235" spans="3:13" x14ac:dyDescent="0.2">
      <c r="C235">
        <v>207</v>
      </c>
      <c r="D235" s="2">
        <f t="shared" si="19"/>
        <v>35.028424115684835</v>
      </c>
      <c r="E235" s="2">
        <f t="shared" si="19"/>
        <v>72.010298680696081</v>
      </c>
      <c r="F235" s="2">
        <f t="shared" si="19"/>
        <v>113.30435195841642</v>
      </c>
      <c r="G235" s="2">
        <f t="shared" si="19"/>
        <v>162.21455387302345</v>
      </c>
      <c r="H235" s="2">
        <f t="shared" si="19"/>
        <v>223.73385697123439</v>
      </c>
      <c r="I235" s="100">
        <f t="shared" si="18"/>
        <v>34.229424480417784</v>
      </c>
      <c r="J235" s="2">
        <f t="shared" si="18"/>
        <v>70.204464393322539</v>
      </c>
      <c r="K235" s="2">
        <f t="shared" si="18"/>
        <v>109.95246362631676</v>
      </c>
      <c r="L235" s="2">
        <f t="shared" si="18"/>
        <v>156.05892457607891</v>
      </c>
      <c r="M235" s="2">
        <f t="shared" si="18"/>
        <v>211.58816940125351</v>
      </c>
    </row>
    <row r="236" spans="3:13" x14ac:dyDescent="0.2">
      <c r="C236">
        <v>208</v>
      </c>
      <c r="D236" s="2">
        <f t="shared" si="19"/>
        <v>35.183502370010771</v>
      </c>
      <c r="E236" s="2">
        <f t="shared" si="19"/>
        <v>72.326192505307219</v>
      </c>
      <c r="F236" s="2">
        <f t="shared" si="19"/>
        <v>113.7922743616694</v>
      </c>
      <c r="G236" s="2">
        <f t="shared" si="19"/>
        <v>162.8887692116642</v>
      </c>
      <c r="H236" s="2">
        <f t="shared" si="19"/>
        <v>224.59774986034128</v>
      </c>
      <c r="I236" s="100">
        <f t="shared" si="18"/>
        <v>34.373114533272258</v>
      </c>
      <c r="J236" s="2">
        <f t="shared" si="18"/>
        <v>70.49467505845189</v>
      </c>
      <c r="K236" s="2">
        <f t="shared" si="18"/>
        <v>110.39291912088211</v>
      </c>
      <c r="L236" s="2">
        <f t="shared" si="18"/>
        <v>156.64666592846623</v>
      </c>
      <c r="M236" s="2">
        <f t="shared" si="18"/>
        <v>212.28412319183622</v>
      </c>
    </row>
    <row r="237" spans="3:13" x14ac:dyDescent="0.2">
      <c r="C237">
        <v>209</v>
      </c>
      <c r="D237" s="2">
        <f t="shared" si="19"/>
        <v>35.338379591029543</v>
      </c>
      <c r="E237" s="2">
        <f t="shared" si="19"/>
        <v>72.641632434482858</v>
      </c>
      <c r="F237" s="2">
        <f t="shared" si="19"/>
        <v>114.27935598308902</v>
      </c>
      <c r="G237" s="2">
        <f t="shared" si="19"/>
        <v>163.5614463427525</v>
      </c>
      <c r="H237" s="2">
        <f t="shared" si="19"/>
        <v>225.45863042328037</v>
      </c>
      <c r="I237" s="100">
        <f t="shared" si="18"/>
        <v>34.516499460317647</v>
      </c>
      <c r="J237" s="2">
        <f t="shared" si="18"/>
        <v>70.784198421553285</v>
      </c>
      <c r="K237" s="2">
        <f t="shared" si="18"/>
        <v>110.83210742223862</v>
      </c>
      <c r="L237" s="2">
        <f t="shared" si="18"/>
        <v>157.23210914345756</v>
      </c>
      <c r="M237" s="2">
        <f t="shared" si="18"/>
        <v>212.97565369597103</v>
      </c>
    </row>
    <row r="238" spans="3:13" x14ac:dyDescent="0.2">
      <c r="C238">
        <v>210</v>
      </c>
      <c r="D238" s="2">
        <f t="shared" si="19"/>
        <v>35.493054893795744</v>
      </c>
      <c r="E238" s="2">
        <f t="shared" si="19"/>
        <v>72.956616488625514</v>
      </c>
      <c r="F238" s="2">
        <f t="shared" si="19"/>
        <v>114.76559322375449</v>
      </c>
      <c r="G238" s="2">
        <f t="shared" si="19"/>
        <v>164.23257891399629</v>
      </c>
      <c r="H238" s="2">
        <f t="shared" si="19"/>
        <v>226.31648711384045</v>
      </c>
      <c r="I238" s="100">
        <f t="shared" si="18"/>
        <v>34.659577988744012</v>
      </c>
      <c r="J238" s="2">
        <f t="shared" si="18"/>
        <v>71.073031659860419</v>
      </c>
      <c r="K238" s="2">
        <f t="shared" si="18"/>
        <v>111.27002348897204</v>
      </c>
      <c r="L238" s="2">
        <f t="shared" si="18"/>
        <v>157.81524563211204</v>
      </c>
      <c r="M238" s="2">
        <f t="shared" si="18"/>
        <v>213.66274650449031</v>
      </c>
    </row>
    <row r="239" spans="3:13" x14ac:dyDescent="0.2">
      <c r="C239">
        <v>211</v>
      </c>
      <c r="D239" s="2">
        <f t="shared" si="19"/>
        <v>35.647527394517645</v>
      </c>
      <c r="E239" s="2">
        <f t="shared" si="19"/>
        <v>73.271142690998701</v>
      </c>
      <c r="F239" s="2">
        <f t="shared" si="19"/>
        <v>115.25098249098404</v>
      </c>
      <c r="G239" s="2">
        <f t="shared" si="19"/>
        <v>164.90216058768914</v>
      </c>
      <c r="H239" s="2">
        <f t="shared" si="19"/>
        <v>227.17130842636681</v>
      </c>
      <c r="I239" s="100">
        <f t="shared" si="18"/>
        <v>34.802348848461286</v>
      </c>
      <c r="J239" s="2">
        <f t="shared" si="18"/>
        <v>71.361171957335472</v>
      </c>
      <c r="K239" s="2">
        <f t="shared" si="18"/>
        <v>111.70666229427205</v>
      </c>
      <c r="L239" s="2">
        <f t="shared" si="18"/>
        <v>158.39606683933036</v>
      </c>
      <c r="M239" s="2">
        <f t="shared" si="18"/>
        <v>214.3453873006932</v>
      </c>
    </row>
    <row r="240" spans="3:13" x14ac:dyDescent="0.2">
      <c r="C240">
        <v>212</v>
      </c>
      <c r="D240" s="2">
        <f t="shared" si="19"/>
        <v>35.801796210562316</v>
      </c>
      <c r="E240" s="2">
        <f t="shared" si="19"/>
        <v>73.585209067739299</v>
      </c>
      <c r="F240" s="2">
        <f t="shared" si="19"/>
        <v>115.73552019836123</v>
      </c>
      <c r="G240" s="2">
        <f t="shared" si="19"/>
        <v>165.57018504077035</v>
      </c>
      <c r="H240" s="2">
        <f t="shared" si="19"/>
        <v>228.02308289591554</v>
      </c>
      <c r="I240" s="100">
        <f t="shared" si="18"/>
        <v>34.944810772110515</v>
      </c>
      <c r="J240" s="2">
        <f t="shared" si="18"/>
        <v>71.648616504696591</v>
      </c>
      <c r="K240" s="2">
        <f t="shared" si="18"/>
        <v>112.14201882598992</v>
      </c>
      <c r="L240" s="2">
        <f t="shared" si="18"/>
        <v>158.97456424398052</v>
      </c>
      <c r="M240" s="2">
        <f t="shared" si="18"/>
        <v>215.02356186064361</v>
      </c>
    </row>
    <row r="241" spans="3:13" x14ac:dyDescent="0.2">
      <c r="C241">
        <v>213</v>
      </c>
      <c r="D241" s="2">
        <f t="shared" si="19"/>
        <v>35.95586046046067</v>
      </c>
      <c r="E241" s="2">
        <f t="shared" si="19"/>
        <v>73.898813647869801</v>
      </c>
      <c r="F241" s="2">
        <f t="shared" si="19"/>
        <v>116.21920276576164</v>
      </c>
      <c r="G241" s="2">
        <f t="shared" si="19"/>
        <v>166.23664596488445</v>
      </c>
      <c r="H241" s="2">
        <f t="shared" si="19"/>
        <v>228.87179909840719</v>
      </c>
      <c r="I241" s="100">
        <f t="shared" si="18"/>
        <v>35.086962495075149</v>
      </c>
      <c r="J241" s="2">
        <f t="shared" si="18"/>
        <v>71.935362499445262</v>
      </c>
      <c r="K241" s="2">
        <f t="shared" si="18"/>
        <v>112.5760880866961</v>
      </c>
      <c r="L241" s="2">
        <f t="shared" si="18"/>
        <v>159.55072935902248</v>
      </c>
      <c r="M241" s="2">
        <f t="shared" si="18"/>
        <v>215.69725605346687</v>
      </c>
    </row>
    <row r="242" spans="3:13" x14ac:dyDescent="0.2">
      <c r="C242">
        <v>214</v>
      </c>
      <c r="D242" s="2">
        <f t="shared" si="19"/>
        <v>36.109719263912446</v>
      </c>
      <c r="E242" s="2">
        <f t="shared" si="19"/>
        <v>74.21195446331086</v>
      </c>
      <c r="F242" s="2">
        <f t="shared" si="19"/>
        <v>116.70202661937924</v>
      </c>
      <c r="G242" s="2">
        <f t="shared" si="19"/>
        <v>166.90153706644077</v>
      </c>
      <c r="H242" s="2">
        <f t="shared" si="19"/>
        <v>229.71744565078026</v>
      </c>
      <c r="I242" s="100">
        <f t="shared" si="18"/>
        <v>35.228802755492239</v>
      </c>
      <c r="J242" s="2">
        <f t="shared" si="18"/>
        <v>72.22140714589375</v>
      </c>
      <c r="K242" s="2">
        <f t="shared" si="18"/>
        <v>113.00886509373747</v>
      </c>
      <c r="L242" s="2">
        <f t="shared" si="18"/>
        <v>160.12455373163286</v>
      </c>
      <c r="M242" s="2">
        <f t="shared" si="18"/>
        <v>216.36645584164418</v>
      </c>
    </row>
    <row r="243" spans="3:13" x14ac:dyDescent="0.2">
      <c r="C243">
        <v>215</v>
      </c>
      <c r="D243" s="2">
        <f t="shared" si="19"/>
        <v>36.263371741791318</v>
      </c>
      <c r="E243" s="2">
        <f t="shared" si="19"/>
        <v>74.524629548893543</v>
      </c>
      <c r="F243" s="2">
        <f t="shared" si="19"/>
        <v>117.18398819175279</v>
      </c>
      <c r="G243" s="2">
        <f t="shared" si="19"/>
        <v>167.56485206667307</v>
      </c>
      <c r="H243" s="2">
        <f t="shared" si="19"/>
        <v>230.56001121114346</v>
      </c>
      <c r="I243" s="100">
        <f t="shared" si="18"/>
        <v>35.370330294263653</v>
      </c>
      <c r="J243" s="2">
        <f t="shared" si="18"/>
        <v>72.506747655192115</v>
      </c>
      <c r="K243" s="2">
        <f t="shared" si="18"/>
        <v>113.44034487929463</v>
      </c>
      <c r="L243" s="2">
        <f t="shared" si="18"/>
        <v>160.69602894332894</v>
      </c>
      <c r="M243" s="2">
        <f t="shared" si="18"/>
        <v>217.0311472813047</v>
      </c>
    </row>
    <row r="244" spans="3:13" x14ac:dyDescent="0.2">
      <c r="C244">
        <v>216</v>
      </c>
      <c r="D244" s="2">
        <f t="shared" si="19"/>
        <v>36.416817016149821</v>
      </c>
      <c r="E244" s="2">
        <f t="shared" si="19"/>
        <v>74.836836942371647</v>
      </c>
      <c r="F244" s="2">
        <f t="shared" si="19"/>
        <v>117.66508392179232</v>
      </c>
      <c r="G244" s="2">
        <f t="shared" si="19"/>
        <v>168.22658470169864</v>
      </c>
      <c r="H244" s="2">
        <f t="shared" si="19"/>
        <v>231.3994844789282</v>
      </c>
      <c r="I244" s="100">
        <f t="shared" si="18"/>
        <v>35.511543855067266</v>
      </c>
      <c r="J244" s="2">
        <f t="shared" si="18"/>
        <v>72.791381245355637</v>
      </c>
      <c r="K244" s="2">
        <f t="shared" si="18"/>
        <v>113.8705224904389</v>
      </c>
      <c r="L244" s="2">
        <f t="shared" si="18"/>
        <v>161.26514661009224</v>
      </c>
      <c r="M244" s="2">
        <f t="shared" si="18"/>
        <v>217.69131652251676</v>
      </c>
    </row>
    <row r="245" spans="3:13" x14ac:dyDescent="0.2">
      <c r="C245">
        <v>217</v>
      </c>
      <c r="D245" s="2">
        <f t="shared" si="19"/>
        <v>36.57005421022447</v>
      </c>
      <c r="E245" s="2">
        <f t="shared" si="19"/>
        <v>75.148574684434138</v>
      </c>
      <c r="F245" s="2">
        <f t="shared" si="19"/>
        <v>118.14531025480522</v>
      </c>
      <c r="G245" s="2">
        <f t="shared" si="19"/>
        <v>168.88672872257757</v>
      </c>
      <c r="H245" s="2">
        <f t="shared" si="19"/>
        <v>232.23585419503999</v>
      </c>
      <c r="I245" s="100">
        <f t="shared" si="18"/>
        <v>35.652442184368063</v>
      </c>
      <c r="J245" s="2">
        <f t="shared" si="18"/>
        <v>73.075305141291821</v>
      </c>
      <c r="K245" s="2">
        <f t="shared" si="18"/>
        <v>114.29939298918923</v>
      </c>
      <c r="L245" s="2">
        <f t="shared" si="18"/>
        <v>161.83189838249123</v>
      </c>
      <c r="M245" s="2">
        <f t="shared" si="18"/>
        <v>218.34694980957582</v>
      </c>
    </row>
    <row r="246" spans="3:13" x14ac:dyDescent="0.2">
      <c r="C246">
        <v>218</v>
      </c>
      <c r="D246" s="2">
        <f t="shared" si="19"/>
        <v>36.723082448440664</v>
      </c>
      <c r="E246" s="2">
        <f t="shared" si="19"/>
        <v>75.459840818717282</v>
      </c>
      <c r="F246" s="2">
        <f t="shared" si="19"/>
        <v>118.62466364252272</v>
      </c>
      <c r="G246" s="2">
        <f t="shared" si="19"/>
        <v>169.54527789537156</v>
      </c>
      <c r="H246" s="2">
        <f t="shared" si="19"/>
        <v>233.06910914200938</v>
      </c>
      <c r="I246" s="100">
        <f t="shared" si="18"/>
        <v>35.79302403142934</v>
      </c>
      <c r="J246" s="2">
        <f t="shared" si="18"/>
        <v>73.358516574827476</v>
      </c>
      <c r="K246" s="2">
        <f t="shared" si="18"/>
        <v>114.72695145256877</v>
      </c>
      <c r="L246" s="2">
        <f t="shared" si="18"/>
        <v>162.39627594580421</v>
      </c>
      <c r="M246" s="2">
        <f t="shared" si="18"/>
        <v>218.99803348129151</v>
      </c>
    </row>
    <row r="247" spans="3:13" x14ac:dyDescent="0.2">
      <c r="C247">
        <v>219</v>
      </c>
      <c r="D247" s="2">
        <f t="shared" si="19"/>
        <v>36.875900856417815</v>
      </c>
      <c r="E247" s="2">
        <f t="shared" si="19"/>
        <v>75.770633391817</v>
      </c>
      <c r="F247" s="2">
        <f t="shared" si="19"/>
        <v>119.10314054312599</v>
      </c>
      <c r="G247" s="2">
        <f t="shared" si="19"/>
        <v>170.20222600120317</v>
      </c>
      <c r="H247" s="2">
        <f t="shared" si="19"/>
        <v>233.89923814414274</v>
      </c>
      <c r="I247" s="100">
        <f t="shared" si="18"/>
        <v>35.933288148323726</v>
      </c>
      <c r="J247" s="2">
        <f t="shared" si="18"/>
        <v>73.641012784735693</v>
      </c>
      <c r="K247" s="2">
        <f t="shared" si="18"/>
        <v>115.15319297266144</v>
      </c>
      <c r="L247" s="2">
        <f t="shared" si="18"/>
        <v>162.95827102014104</v>
      </c>
      <c r="M247" s="2">
        <f t="shared" si="18"/>
        <v>219.64455397127202</v>
      </c>
    </row>
    <row r="248" spans="3:13" x14ac:dyDescent="0.2">
      <c r="C248">
        <v>220</v>
      </c>
      <c r="D248" s="2">
        <f t="shared" si="19"/>
        <v>37.028508560974217</v>
      </c>
      <c r="E248" s="2">
        <f t="shared" si="19"/>
        <v>76.080950453301199</v>
      </c>
      <c r="F248" s="2">
        <f t="shared" si="19"/>
        <v>119.58073742127232</v>
      </c>
      <c r="G248" s="2">
        <f t="shared" si="19"/>
        <v>170.85756683631411</v>
      </c>
      <c r="H248" s="2">
        <f t="shared" si="19"/>
        <v>234.72623006767154</v>
      </c>
      <c r="I248" s="100">
        <f t="shared" si="18"/>
        <v>36.073233289944326</v>
      </c>
      <c r="J248" s="2">
        <f t="shared" si="18"/>
        <v>73.922791016762829</v>
      </c>
      <c r="K248" s="2">
        <f t="shared" si="18"/>
        <v>115.5781126566683</v>
      </c>
      <c r="L248" s="2">
        <f t="shared" si="18"/>
        <v>163.51787536056469</v>
      </c>
      <c r="M248" s="2">
        <f t="shared" si="18"/>
        <v>220.28649780820689</v>
      </c>
    </row>
    <row r="249" spans="3:13" x14ac:dyDescent="0.2">
      <c r="C249">
        <v>221</v>
      </c>
      <c r="D249" s="2">
        <f t="shared" si="19"/>
        <v>37.180904690132103</v>
      </c>
      <c r="E249" s="2">
        <f t="shared" si="19"/>
        <v>76.390790055721851</v>
      </c>
      <c r="F249" s="2">
        <f t="shared" si="19"/>
        <v>120.05745074812128</v>
      </c>
      <c r="G249" s="2">
        <f t="shared" si="19"/>
        <v>171.5112942121242</v>
      </c>
      <c r="H249" s="2">
        <f t="shared" si="19"/>
        <v>235.55007382090233</v>
      </c>
      <c r="I249" s="100">
        <f t="shared" si="18"/>
        <v>36.212858214015739</v>
      </c>
      <c r="J249" s="2">
        <f t="shared" si="18"/>
        <v>74.203848523655239</v>
      </c>
      <c r="K249" s="2">
        <f t="shared" si="18"/>
        <v>116.00170562696364</v>
      </c>
      <c r="L249" s="2">
        <f t="shared" si="18"/>
        <v>164.07508075721219</v>
      </c>
      <c r="M249" s="2">
        <f t="shared" si="18"/>
        <v>220.92385161614783</v>
      </c>
    </row>
    <row r="250" spans="3:13" x14ac:dyDescent="0.2">
      <c r="C250">
        <v>222</v>
      </c>
      <c r="D250" s="2">
        <f t="shared" si="19"/>
        <v>37.333088373122642</v>
      </c>
      <c r="E250" s="2">
        <f t="shared" si="19"/>
        <v>76.700150254627417</v>
      </c>
      <c r="F250" s="2">
        <f t="shared" si="19"/>
        <v>120.53327700136077</v>
      </c>
      <c r="G250" s="2">
        <f t="shared" si="19"/>
        <v>172.16340195528952</v>
      </c>
      <c r="H250" s="2">
        <f t="shared" si="19"/>
        <v>236.37075835436517</v>
      </c>
      <c r="I250" s="100">
        <f t="shared" si="18"/>
        <v>36.352161681105102</v>
      </c>
      <c r="J250" s="2">
        <f t="shared" si="18"/>
        <v>74.484182565186202</v>
      </c>
      <c r="K250" s="2">
        <f t="shared" si="18"/>
        <v>116.42396702115107</v>
      </c>
      <c r="L250" s="2">
        <f t="shared" si="18"/>
        <v>164.62987903541509</v>
      </c>
      <c r="M250" s="2">
        <f t="shared" si="18"/>
        <v>221.55660211478718</v>
      </c>
    </row>
    <row r="251" spans="3:13" x14ac:dyDescent="0.2">
      <c r="C251">
        <v>223</v>
      </c>
      <c r="D251" s="2">
        <f t="shared" si="19"/>
        <v>37.485058740390869</v>
      </c>
      <c r="E251" s="2">
        <f t="shared" si="19"/>
        <v>77.009029108574779</v>
      </c>
      <c r="F251" s="2">
        <f t="shared" si="19"/>
        <v>121.00821266523305</v>
      </c>
      <c r="G251" s="2">
        <f t="shared" si="19"/>
        <v>172.81388390776084</v>
      </c>
      <c r="H251" s="2">
        <f t="shared" si="19"/>
        <v>237.18827266096167</v>
      </c>
      <c r="I251" s="100">
        <f t="shared" si="18"/>
        <v>36.491142454633078</v>
      </c>
      <c r="J251" s="2">
        <f t="shared" si="18"/>
        <v>74.763790408182516</v>
      </c>
      <c r="K251" s="2">
        <f t="shared" si="18"/>
        <v>116.84489199211922</v>
      </c>
      <c r="L251" s="2">
        <f t="shared" si="18"/>
        <v>165.18226205581934</v>
      </c>
      <c r="M251" s="2">
        <f t="shared" si="18"/>
        <v>222.18473611973471</v>
      </c>
    </row>
    <row r="252" spans="3:13" x14ac:dyDescent="0.2">
      <c r="C252">
        <v>224</v>
      </c>
      <c r="D252" s="2">
        <f t="shared" si="19"/>
        <v>37.63681492360066</v>
      </c>
      <c r="E252" s="2">
        <f t="shared" si="19"/>
        <v>77.317424679141723</v>
      </c>
      <c r="F252" s="2">
        <f t="shared" si="19"/>
        <v>121.48225423056074</v>
      </c>
      <c r="G252" s="2">
        <f t="shared" si="19"/>
        <v>173.46273392684182</v>
      </c>
      <c r="H252" s="2">
        <f t="shared" si="19"/>
        <v>238.00260577611314</v>
      </c>
      <c r="I252" s="100">
        <f t="shared" si="18"/>
        <v>36.629799300884834</v>
      </c>
      <c r="J252" s="2">
        <f t="shared" si="18"/>
        <v>75.042669326551234</v>
      </c>
      <c r="K252" s="2">
        <f t="shared" si="18"/>
        <v>117.26447570809744</v>
      </c>
      <c r="L252" s="2">
        <f t="shared" si="18"/>
        <v>165.73222171450476</v>
      </c>
      <c r="M252" s="2">
        <f t="shared" si="18"/>
        <v>222.80824054279245</v>
      </c>
    </row>
    <row r="253" spans="3:13" x14ac:dyDescent="0.2">
      <c r="C253">
        <v>225</v>
      </c>
      <c r="D253" s="2">
        <f t="shared" si="19"/>
        <v>37.788356055639738</v>
      </c>
      <c r="E253" s="2">
        <f t="shared" si="19"/>
        <v>77.625335030938899</v>
      </c>
      <c r="F253" s="2">
        <f t="shared" si="19"/>
        <v>121.95539819477267</v>
      </c>
      <c r="G253" s="2">
        <f t="shared" si="19"/>
        <v>174.10994588524693</v>
      </c>
      <c r="H253" s="2">
        <f t="shared" si="19"/>
        <v>238.81374677790708</v>
      </c>
      <c r="I253" s="100">
        <f t="shared" si="18"/>
        <v>36.768130989021024</v>
      </c>
      <c r="J253" s="2">
        <f t="shared" si="18"/>
        <v>75.320816601306177</v>
      </c>
      <c r="K253" s="2">
        <f t="shared" si="18"/>
        <v>117.68271335271133</v>
      </c>
      <c r="L253" s="2">
        <f t="shared" si="18"/>
        <v>166.27974994310395</v>
      </c>
      <c r="M253" s="2">
        <f t="shared" si="18"/>
        <v>223.42710239222743</v>
      </c>
    </row>
    <row r="254" spans="3:13" x14ac:dyDescent="0.2">
      <c r="C254">
        <v>226</v>
      </c>
      <c r="D254" s="2">
        <f t="shared" si="19"/>
        <v>37.939681270624583</v>
      </c>
      <c r="E254" s="2">
        <f t="shared" si="19"/>
        <v>77.93275823162206</v>
      </c>
      <c r="F254" s="2">
        <f t="shared" si="19"/>
        <v>122.42764106192985</v>
      </c>
      <c r="G254" s="2">
        <f t="shared" si="19"/>
        <v>174.75551367115932</v>
      </c>
      <c r="H254" s="2">
        <f t="shared" si="19"/>
        <v>239.62168478724405</v>
      </c>
      <c r="I254" s="100">
        <f t="shared" si="18"/>
        <v>36.906136291088657</v>
      </c>
      <c r="J254" s="2">
        <f t="shared" si="18"/>
        <v>75.598229520594515</v>
      </c>
      <c r="K254" s="2">
        <f t="shared" si="18"/>
        <v>118.09960012503784</v>
      </c>
      <c r="L254" s="2">
        <f t="shared" si="18"/>
        <v>166.82483870892062</v>
      </c>
      <c r="M254" s="2">
        <f t="shared" si="18"/>
        <v>224.04130877304203</v>
      </c>
    </row>
    <row r="255" spans="3:13" x14ac:dyDescent="0.2">
      <c r="C255">
        <v>227</v>
      </c>
      <c r="D255" s="2">
        <f t="shared" si="19"/>
        <v>38.090789703905372</v>
      </c>
      <c r="E255" s="2">
        <f t="shared" si="19"/>
        <v>78.239692351904139</v>
      </c>
      <c r="F255" s="2">
        <f t="shared" si="19"/>
        <v>122.89897934275122</v>
      </c>
      <c r="G255" s="2">
        <f t="shared" si="19"/>
        <v>175.39943118828856</v>
      </c>
      <c r="H255" s="2">
        <f t="shared" si="19"/>
        <v>240.42640896798335</v>
      </c>
      <c r="I255" s="100">
        <f t="shared" si="18"/>
        <v>37.043813982032056</v>
      </c>
      <c r="J255" s="2">
        <f t="shared" si="18"/>
        <v>75.874905379723103</v>
      </c>
      <c r="K255" s="2">
        <f t="shared" si="18"/>
        <v>118.51513123966062</v>
      </c>
      <c r="L255" s="2">
        <f t="shared" si="18"/>
        <v>167.36748001504731</v>
      </c>
      <c r="M255" s="2">
        <f t="shared" si="18"/>
        <v>224.65084688724326</v>
      </c>
    </row>
    <row r="256" spans="3:13" x14ac:dyDescent="0.2">
      <c r="C256">
        <v>228</v>
      </c>
      <c r="D256" s="2">
        <f t="shared" si="19"/>
        <v>38.241680492070984</v>
      </c>
      <c r="E256" s="2">
        <f t="shared" si="19"/>
        <v>78.54613546556736</v>
      </c>
      <c r="F256" s="2">
        <f t="shared" si="19"/>
        <v>123.36940955463956</v>
      </c>
      <c r="G256" s="2">
        <f t="shared" si="19"/>
        <v>176.04169235592818</v>
      </c>
      <c r="H256" s="2">
        <f t="shared" si="19"/>
        <v>241.22790852708849</v>
      </c>
      <c r="I256" s="100">
        <f t="shared" ref="I256:M306" si="20">SQRT(2) * I$30 *SQRT(1- COS(TAN(I$29*PI()/180) *$C256/I$30))</f>
        <v>37.181162839703681</v>
      </c>
      <c r="J256" s="2">
        <f t="shared" si="20"/>
        <v>76.150841481184969</v>
      </c>
      <c r="K256" s="2">
        <f t="shared" si="20"/>
        <v>118.9293019267247</v>
      </c>
      <c r="L256" s="2">
        <f t="shared" si="20"/>
        <v>167.90766590048301</v>
      </c>
      <c r="M256" s="2">
        <f t="shared" si="20"/>
        <v>225.2557040341087</v>
      </c>
    </row>
    <row r="257" spans="3:13" x14ac:dyDescent="0.2">
      <c r="C257">
        <v>229</v>
      </c>
      <c r="D257" s="2">
        <f t="shared" ref="D257:H307" si="21">SQRT(2) * D$30 *SQRT(1- COS(TAN(D$29*PI()/180) *$C257/D$30))</f>
        <v>38.392352772953842</v>
      </c>
      <c r="E257" s="2">
        <f t="shared" si="21"/>
        <v>78.85208564947537</v>
      </c>
      <c r="F257" s="2">
        <f t="shared" si="21"/>
        <v>123.83892822170709</v>
      </c>
      <c r="G257" s="2">
        <f t="shared" si="21"/>
        <v>176.68229110901322</v>
      </c>
      <c r="H257" s="2">
        <f t="shared" si="21"/>
        <v>242.02617271477206</v>
      </c>
      <c r="I257" s="100">
        <f t="shared" si="20"/>
        <v>37.31818164487504</v>
      </c>
      <c r="J257" s="2">
        <f t="shared" si="20"/>
        <v>76.42603513468552</v>
      </c>
      <c r="K257" s="2">
        <f t="shared" si="20"/>
        <v>119.34210743199149</v>
      </c>
      <c r="L257" s="2">
        <f t="shared" si="20"/>
        <v>168.44538844024967</v>
      </c>
      <c r="M257" s="2">
        <f t="shared" si="20"/>
        <v>225.85586761045187</v>
      </c>
    </row>
    <row r="258" spans="3:13" x14ac:dyDescent="0.2">
      <c r="C258">
        <v>230</v>
      </c>
      <c r="D258" s="2">
        <f t="shared" si="21"/>
        <v>38.542805685634931</v>
      </c>
      <c r="E258" s="2">
        <f t="shared" si="21"/>
        <v>79.157540983585264</v>
      </c>
      <c r="F258" s="2">
        <f t="shared" si="21"/>
        <v>124.30753187480116</v>
      </c>
      <c r="G258" s="2">
        <f t="shared" si="21"/>
        <v>177.32122139817727</v>
      </c>
      <c r="H258" s="2">
        <f t="shared" si="21"/>
        <v>242.82119082463939</v>
      </c>
      <c r="I258" s="100">
        <f t="shared" si="20"/>
        <v>37.454869181247446</v>
      </c>
      <c r="J258" s="2">
        <f t="shared" si="20"/>
        <v>76.700483657168817</v>
      </c>
      <c r="K258" s="2">
        <f t="shared" si="20"/>
        <v>119.75354301689318</v>
      </c>
      <c r="L258" s="2">
        <f t="shared" si="20"/>
        <v>168.9806397455086</v>
      </c>
      <c r="M258" s="2">
        <f t="shared" si="20"/>
        <v>226.45132511088431</v>
      </c>
    </row>
    <row r="259" spans="3:13" x14ac:dyDescent="0.2">
      <c r="C259">
        <v>231</v>
      </c>
      <c r="D259" s="2">
        <f t="shared" si="21"/>
        <v>38.693038370448647</v>
      </c>
      <c r="E259" s="2">
        <f t="shared" si="21"/>
        <v>79.462499550959706</v>
      </c>
      <c r="F259" s="2">
        <f t="shared" si="21"/>
        <v>124.77521705152998</v>
      </c>
      <c r="G259" s="2">
        <f t="shared" si="21"/>
        <v>177.9584771898098</v>
      </c>
      <c r="H259" s="2">
        <f t="shared" si="21"/>
        <v>243.61295219383294</v>
      </c>
      <c r="I259" s="100">
        <f t="shared" si="20"/>
        <v>37.591224235462846</v>
      </c>
      <c r="J259" s="2">
        <f t="shared" si="20"/>
        <v>76.974184372843766</v>
      </c>
      <c r="K259" s="2">
        <f t="shared" si="20"/>
        <v>120.16360395858716</v>
      </c>
      <c r="L259" s="2">
        <f t="shared" si="20"/>
        <v>169.51341196367619</v>
      </c>
      <c r="M259" s="2">
        <f t="shared" si="20"/>
        <v>227.04206412807645</v>
      </c>
    </row>
    <row r="260" spans="3:13" x14ac:dyDescent="0.2">
      <c r="C260">
        <v>232</v>
      </c>
      <c r="D260" s="2">
        <f t="shared" si="21"/>
        <v>38.843049968987728</v>
      </c>
      <c r="E260" s="2">
        <f t="shared" si="21"/>
        <v>79.766959437778837</v>
      </c>
      <c r="F260" s="2">
        <f t="shared" si="21"/>
        <v>125.24198029628816</v>
      </c>
      <c r="G260" s="2">
        <f t="shared" si="21"/>
        <v>178.59405246611303</v>
      </c>
      <c r="H260" s="2">
        <f t="shared" si="21"/>
        <v>244.40144620317449</v>
      </c>
      <c r="I260" s="100">
        <f t="shared" si="20"/>
        <v>37.727245597114596</v>
      </c>
      <c r="J260" s="2">
        <f t="shared" si="20"/>
        <v>77.247134613210108</v>
      </c>
      <c r="K260" s="2">
        <f t="shared" si="20"/>
        <v>120.57228555001032</v>
      </c>
      <c r="L260" s="2">
        <f t="shared" si="20"/>
        <v>170.04369727853916</v>
      </c>
      <c r="M260" s="2">
        <f t="shared" si="20"/>
        <v>227.62807235301585</v>
      </c>
    </row>
    <row r="261" spans="3:13" x14ac:dyDescent="0.2">
      <c r="C261">
        <v>233</v>
      </c>
      <c r="D261" s="2">
        <f t="shared" si="21"/>
        <v>38.992839624108193</v>
      </c>
      <c r="E261" s="2">
        <f t="shared" si="21"/>
        <v>80.070918733352343</v>
      </c>
      <c r="F261" s="2">
        <f t="shared" si="21"/>
        <v>125.7078181602821</v>
      </c>
      <c r="G261" s="2">
        <f t="shared" si="21"/>
        <v>179.22794122515882</v>
      </c>
      <c r="H261" s="2">
        <f t="shared" si="21"/>
        <v>245.18666227730833</v>
      </c>
      <c r="I261" s="100">
        <f t="shared" si="20"/>
        <v>37.862932058758204</v>
      </c>
      <c r="J261" s="2">
        <f t="shared" si="20"/>
        <v>77.519331717084512</v>
      </c>
      <c r="K261" s="2">
        <f t="shared" si="20"/>
        <v>120.97958309993297</v>
      </c>
      <c r="L261" s="2">
        <f t="shared" si="20"/>
        <v>170.57148791036903</v>
      </c>
      <c r="M261" s="2">
        <f t="shared" si="20"/>
        <v>228.20933757526402</v>
      </c>
    </row>
    <row r="262" spans="3:13" x14ac:dyDescent="0.2">
      <c r="C262">
        <v>234</v>
      </c>
      <c r="D262" s="2">
        <f t="shared" si="21"/>
        <v>39.142406479934202</v>
      </c>
      <c r="E262" s="2">
        <f t="shared" si="21"/>
        <v>80.374375530131545</v>
      </c>
      <c r="F262" s="2">
        <f t="shared" si="21"/>
        <v>126.17272720155586</v>
      </c>
      <c r="G262" s="2">
        <f t="shared" si="21"/>
        <v>179.8601374809453</v>
      </c>
      <c r="H262" s="2">
        <f t="shared" si="21"/>
        <v>245.96858988484246</v>
      </c>
      <c r="I262" s="100">
        <f t="shared" si="20"/>
        <v>37.998282415922034</v>
      </c>
      <c r="J262" s="2">
        <f t="shared" si="20"/>
        <v>77.790773030626539</v>
      </c>
      <c r="K262" s="2">
        <f t="shared" si="20"/>
        <v>121.38549193301279</v>
      </c>
      <c r="L262" s="2">
        <f t="shared" si="20"/>
        <v>171.09677611603664</v>
      </c>
      <c r="M262" s="2">
        <f t="shared" si="20"/>
        <v>228.78584768321062</v>
      </c>
    </row>
    <row r="263" spans="3:13" x14ac:dyDescent="0.2">
      <c r="C263">
        <v>235</v>
      </c>
      <c r="D263" s="2">
        <f t="shared" si="21"/>
        <v>39.291749681862946</v>
      </c>
      <c r="E263" s="2">
        <f t="shared" si="21"/>
        <v>80.677327923721208</v>
      </c>
      <c r="F263" s="2">
        <f t="shared" si="21"/>
        <v>126.63670398501601</v>
      </c>
      <c r="G263" s="2">
        <f t="shared" si="21"/>
        <v>180.49063526345341</v>
      </c>
      <c r="H263" s="2">
        <f t="shared" si="21"/>
        <v>246.74721853849019</v>
      </c>
      <c r="I263" s="100">
        <f t="shared" si="20"/>
        <v>38.133295467118018</v>
      </c>
      <c r="J263" s="2">
        <f t="shared" si="20"/>
        <v>78.061455907364419</v>
      </c>
      <c r="K263" s="2">
        <f t="shared" si="20"/>
        <v>121.79000738984838</v>
      </c>
      <c r="L263" s="2">
        <f t="shared" si="20"/>
        <v>171.61955418912524</v>
      </c>
      <c r="M263" s="2">
        <f t="shared" si="20"/>
        <v>229.35759066432593</v>
      </c>
    </row>
    <row r="264" spans="3:13" x14ac:dyDescent="0.2">
      <c r="C264">
        <v>236</v>
      </c>
      <c r="D264" s="2">
        <f t="shared" si="21"/>
        <v>39.440868376569554</v>
      </c>
      <c r="E264" s="2">
        <f t="shared" si="21"/>
        <v>80.979774012891568</v>
      </c>
      <c r="F264" s="2">
        <f t="shared" si="21"/>
        <v>127.09974508245755</v>
      </c>
      <c r="G264" s="2">
        <f t="shared" si="21"/>
        <v>181.11942861870332</v>
      </c>
      <c r="H264" s="2">
        <f t="shared" si="21"/>
        <v>247.52253779521067</v>
      </c>
      <c r="I264" s="100">
        <f t="shared" si="20"/>
        <v>38.267970013852278</v>
      </c>
      <c r="J264" s="2">
        <f t="shared" si="20"/>
        <v>78.331377708220941</v>
      </c>
      <c r="K264" s="2">
        <f t="shared" si="20"/>
        <v>122.1931248270329</v>
      </c>
      <c r="L264" s="2">
        <f t="shared" si="20"/>
        <v>172.13981446004408</v>
      </c>
      <c r="M264" s="2">
        <f t="shared" si="20"/>
        <v>229.92455460541103</v>
      </c>
    </row>
    <row r="265" spans="3:13" x14ac:dyDescent="0.2">
      <c r="C265">
        <v>237</v>
      </c>
      <c r="D265" s="2">
        <f t="shared" si="21"/>
        <v>39.589761712011942</v>
      </c>
      <c r="E265" s="2">
        <f t="shared" si="21"/>
        <v>81.281711899590306</v>
      </c>
      <c r="F265" s="2">
        <f t="shared" si="21"/>
        <v>127.56184707258898</v>
      </c>
      <c r="G265" s="2">
        <f t="shared" si="21"/>
        <v>181.74651160881052</v>
      </c>
      <c r="H265" s="2">
        <f t="shared" si="21"/>
        <v>248.29453725634909</v>
      </c>
      <c r="I265" s="100">
        <f t="shared" si="20"/>
        <v>38.402304860635859</v>
      </c>
      <c r="J265" s="2">
        <f t="shared" si="20"/>
        <v>78.600535801539209</v>
      </c>
      <c r="K265" s="2">
        <f t="shared" si="20"/>
        <v>122.59483961720724</v>
      </c>
      <c r="L265" s="2">
        <f t="shared" si="20"/>
        <v>172.65754929614042</v>
      </c>
      <c r="M265" s="2">
        <f t="shared" si="20"/>
        <v>230.48672769284616</v>
      </c>
    </row>
    <row r="266" spans="3:13" x14ac:dyDescent="0.2">
      <c r="C266">
        <v>238</v>
      </c>
      <c r="D266" s="2">
        <f t="shared" si="21"/>
        <v>39.738428837435734</v>
      </c>
      <c r="E266" s="2">
        <f t="shared" si="21"/>
        <v>81.583139688954375</v>
      </c>
      <c r="F266" s="2">
        <f t="shared" si="21"/>
        <v>128.02300654105761</v>
      </c>
      <c r="G266" s="2">
        <f t="shared" si="21"/>
        <v>182.37187831204218</v>
      </c>
      <c r="H266" s="2">
        <f t="shared" si="21"/>
        <v>249.06320656777592</v>
      </c>
      <c r="I266" s="100">
        <f t="shared" si="20"/>
        <v>38.536298814995206</v>
      </c>
      <c r="J266" s="2">
        <f t="shared" si="20"/>
        <v>78.868927563108159</v>
      </c>
      <c r="K266" s="2">
        <f t="shared" si="20"/>
        <v>122.99514714911321</v>
      </c>
      <c r="L266" s="2">
        <f t="shared" si="20"/>
        <v>173.17275110181197</v>
      </c>
      <c r="M266" s="2">
        <f t="shared" si="20"/>
        <v>231.04409821283673</v>
      </c>
    </row>
    <row r="267" spans="3:13" x14ac:dyDescent="0.2">
      <c r="C267">
        <v>239</v>
      </c>
      <c r="D267" s="2">
        <f t="shared" si="21"/>
        <v>39.886868903379003</v>
      </c>
      <c r="E267" s="2">
        <f t="shared" si="21"/>
        <v>81.884055489321952</v>
      </c>
      <c r="F267" s="2">
        <f t="shared" si="21"/>
        <v>128.48322008047472</v>
      </c>
      <c r="G267" s="2">
        <f t="shared" si="21"/>
        <v>182.99552282287263</v>
      </c>
      <c r="H267" s="2">
        <f t="shared" si="21"/>
        <v>249.8285354200261</v>
      </c>
      <c r="I267" s="100">
        <f t="shared" si="20"/>
        <v>38.669950687482888</v>
      </c>
      <c r="J267" s="2">
        <f t="shared" si="20"/>
        <v>79.136550376188268</v>
      </c>
      <c r="K267" s="2">
        <f t="shared" si="20"/>
        <v>123.39404282764644</v>
      </c>
      <c r="L267" s="2">
        <f t="shared" si="20"/>
        <v>173.68541231861801</v>
      </c>
      <c r="M267" s="2">
        <f t="shared" si="20"/>
        <v>231.59665455165768</v>
      </c>
    </row>
    <row r="268" spans="3:13" x14ac:dyDescent="0.2">
      <c r="C268">
        <v>240</v>
      </c>
      <c r="D268" s="2">
        <f t="shared" si="21"/>
        <v>40.035081061677303</v>
      </c>
      <c r="E268" s="2">
        <f t="shared" si="21"/>
        <v>82.184457412244271</v>
      </c>
      <c r="F268" s="2">
        <f t="shared" si="21"/>
        <v>128.942484290441</v>
      </c>
      <c r="G268" s="2">
        <f t="shared" si="21"/>
        <v>183.61743925203962</v>
      </c>
      <c r="H268" s="2">
        <f t="shared" si="21"/>
        <v>250.59051354843686</v>
      </c>
      <c r="I268" s="100">
        <f t="shared" si="20"/>
        <v>38.80325929168805</v>
      </c>
      <c r="J268" s="2">
        <f t="shared" si="20"/>
        <v>79.403401631537065</v>
      </c>
      <c r="K268" s="2">
        <f t="shared" si="20"/>
        <v>123.79152207390909</v>
      </c>
      <c r="L268" s="2">
        <f t="shared" si="20"/>
        <v>174.19552542539034</v>
      </c>
      <c r="M268" s="2">
        <f t="shared" si="20"/>
        <v>232.14438519589507</v>
      </c>
    </row>
    <row r="269" spans="3:13" x14ac:dyDescent="0.2">
      <c r="C269">
        <v>241</v>
      </c>
      <c r="D269" s="2">
        <f t="shared" si="21"/>
        <v>40.183064465468355</v>
      </c>
      <c r="E269" s="2">
        <f t="shared" si="21"/>
        <v>82.484343572497508</v>
      </c>
      <c r="F269" s="2">
        <f t="shared" si="21"/>
        <v>129.40079577757132</v>
      </c>
      <c r="G269" s="2">
        <f t="shared" si="21"/>
        <v>184.23762172659954</v>
      </c>
      <c r="H269" s="2">
        <f t="shared" si="21"/>
        <v>251.34913073328593</v>
      </c>
      <c r="I269" s="100">
        <f t="shared" si="20"/>
        <v>38.936223444247005</v>
      </c>
      <c r="J269" s="2">
        <f t="shared" si="20"/>
        <v>79.669478727434495</v>
      </c>
      <c r="K269" s="2">
        <f t="shared" si="20"/>
        <v>124.1875803252625</v>
      </c>
      <c r="L269" s="2">
        <f t="shared" si="20"/>
        <v>174.70308293834378</v>
      </c>
      <c r="M269" s="2">
        <f t="shared" si="20"/>
        <v>232.68727873268625</v>
      </c>
    </row>
    <row r="270" spans="3:13" x14ac:dyDescent="0.2">
      <c r="C270">
        <v>242</v>
      </c>
      <c r="D270" s="2">
        <f t="shared" si="21"/>
        <v>40.330818269196982</v>
      </c>
      <c r="E270" s="2">
        <f t="shared" si="21"/>
        <v>82.78371208809456</v>
      </c>
      <c r="F270" s="2">
        <f t="shared" si="21"/>
        <v>129.85815115552009</v>
      </c>
      <c r="G270" s="2">
        <f t="shared" si="21"/>
        <v>184.85606438998309</v>
      </c>
      <c r="H270" s="2">
        <f t="shared" si="21"/>
        <v>252.10437679992808</v>
      </c>
      <c r="I270" s="100">
        <f t="shared" si="20"/>
        <v>39.068841964853718</v>
      </c>
      <c r="J270" s="2">
        <f t="shared" si="20"/>
        <v>79.934779069708313</v>
      </c>
      <c r="K270" s="2">
        <f t="shared" si="20"/>
        <v>124.58221303537955</v>
      </c>
      <c r="L270" s="2">
        <f t="shared" si="20"/>
        <v>175.2080774111858</v>
      </c>
      <c r="M270" s="2">
        <f t="shared" si="20"/>
        <v>233.22532384995768</v>
      </c>
    </row>
    <row r="271" spans="3:13" x14ac:dyDescent="0.2">
      <c r="C271">
        <v>243</v>
      </c>
      <c r="D271" s="2">
        <f t="shared" si="21"/>
        <v>40.478341628619873</v>
      </c>
      <c r="E271" s="2">
        <f t="shared" si="21"/>
        <v>83.082561080296969</v>
      </c>
      <c r="F271" s="2">
        <f t="shared" si="21"/>
        <v>130.31454704500604</v>
      </c>
      <c r="G271" s="2">
        <f t="shared" si="21"/>
        <v>185.47276140205057</v>
      </c>
      <c r="H271" s="2">
        <f t="shared" si="21"/>
        <v>252.85624161893207</v>
      </c>
      <c r="I271" s="100">
        <f t="shared" si="20"/>
        <v>39.201113676270261</v>
      </c>
      <c r="J271" s="2">
        <f t="shared" si="20"/>
        <v>80.199300071759467</v>
      </c>
      <c r="K271" s="2">
        <f t="shared" si="20"/>
        <v>124.97541567429677</v>
      </c>
      <c r="L271" s="2">
        <f t="shared" si="20"/>
        <v>175.71050143522575</v>
      </c>
      <c r="M271" s="2">
        <f t="shared" si="20"/>
        <v>233.75850933666052</v>
      </c>
    </row>
    <row r="272" spans="3:13" x14ac:dyDescent="0.2">
      <c r="C272">
        <v>244</v>
      </c>
      <c r="D272" s="2">
        <f t="shared" si="21"/>
        <v>40.625633700810482</v>
      </c>
      <c r="E272" s="2">
        <f t="shared" si="21"/>
        <v>83.380888673626558</v>
      </c>
      <c r="F272" s="2">
        <f t="shared" si="21"/>
        <v>130.76998007383744</v>
      </c>
      <c r="G272" s="2">
        <f t="shared" si="21"/>
        <v>186.08770693914687</v>
      </c>
      <c r="H272" s="2">
        <f t="shared" si="21"/>
        <v>253.6047151062161</v>
      </c>
      <c r="I272" s="100">
        <f t="shared" si="20"/>
        <v>39.33303740433734</v>
      </c>
      <c r="J272" s="2">
        <f t="shared" si="20"/>
        <v>80.463039154587165</v>
      </c>
      <c r="K272" s="2">
        <f t="shared" si="20"/>
        <v>125.36718372846632</v>
      </c>
      <c r="L272" s="2">
        <f t="shared" si="20"/>
        <v>176.21034763948364</v>
      </c>
      <c r="M272" s="2">
        <f t="shared" si="20"/>
        <v>234.28682408300418</v>
      </c>
    </row>
    <row r="273" spans="3:13" x14ac:dyDescent="0.2">
      <c r="C273">
        <v>245</v>
      </c>
      <c r="D273" s="2">
        <f t="shared" si="21"/>
        <v>40.772693644163766</v>
      </c>
      <c r="E273" s="2">
        <f t="shared" si="21"/>
        <v>83.678692995877341</v>
      </c>
      <c r="F273" s="2">
        <f t="shared" si="21"/>
        <v>131.22444687693681</v>
      </c>
      <c r="G273" s="2">
        <f t="shared" si="21"/>
        <v>186.70089519415669</v>
      </c>
      <c r="H273" s="2">
        <f t="shared" si="21"/>
        <v>254.34978722318328</v>
      </c>
      <c r="I273" s="100">
        <f t="shared" si="20"/>
        <v>39.464611977984617</v>
      </c>
      <c r="J273" s="2">
        <f t="shared" si="20"/>
        <v>80.725993746814098</v>
      </c>
      <c r="K273" s="2">
        <f t="shared" si="20"/>
        <v>125.75751270080801</v>
      </c>
      <c r="L273" s="2">
        <f t="shared" si="20"/>
        <v>176.70760869079825</v>
      </c>
      <c r="M273" s="2">
        <f t="shared" si="20"/>
        <v>234.81025708068807</v>
      </c>
    </row>
    <row r="274" spans="3:13" x14ac:dyDescent="0.2">
      <c r="C274">
        <v>246</v>
      </c>
      <c r="D274" s="2">
        <f t="shared" si="21"/>
        <v>40.919520618401059</v>
      </c>
      <c r="E274" s="2">
        <f t="shared" si="21"/>
        <v>83.975972178127151</v>
      </c>
      <c r="F274" s="2">
        <f t="shared" si="21"/>
        <v>131.67794409636588</v>
      </c>
      <c r="G274" s="2">
        <f t="shared" si="21"/>
        <v>187.3123203765592</v>
      </c>
      <c r="H274" s="2">
        <f t="shared" si="21"/>
        <v>255.09144797685624</v>
      </c>
      <c r="I274" s="100">
        <f t="shared" si="20"/>
        <v>39.595836229241172</v>
      </c>
      <c r="J274" s="2">
        <f t="shared" si="20"/>
        <v>80.988161284711566</v>
      </c>
      <c r="K274" s="2">
        <f t="shared" si="20"/>
        <v>126.14639811076067</v>
      </c>
      <c r="L274" s="2">
        <f t="shared" si="20"/>
        <v>177.20227729393477</v>
      </c>
      <c r="M274" s="2">
        <f t="shared" si="20"/>
        <v>235.32879742313068</v>
      </c>
    </row>
    <row r="275" spans="3:13" x14ac:dyDescent="0.2">
      <c r="C275">
        <v>247</v>
      </c>
      <c r="D275" s="2">
        <f t="shared" si="21"/>
        <v>41.066113784574839</v>
      </c>
      <c r="E275" s="2">
        <f t="shared" si="21"/>
        <v>84.272724354749457</v>
      </c>
      <c r="F275" s="2">
        <f t="shared" si="21"/>
        <v>132.13046838135043</v>
      </c>
      <c r="G275" s="2">
        <f t="shared" si="21"/>
        <v>187.92197671248289</v>
      </c>
      <c r="H275" s="2">
        <f t="shared" si="21"/>
        <v>255.82968742001111</v>
      </c>
      <c r="I275" s="100">
        <f t="shared" si="20"/>
        <v>39.726708993245857</v>
      </c>
      <c r="J275" s="2">
        <f t="shared" si="20"/>
        <v>81.249539212224335</v>
      </c>
      <c r="K275" s="2">
        <f t="shared" si="20"/>
        <v>126.53383549433376</v>
      </c>
      <c r="L275" s="2">
        <f t="shared" si="20"/>
        <v>177.69434619169169</v>
      </c>
      <c r="M275" s="2">
        <f t="shared" si="20"/>
        <v>235.842434305697</v>
      </c>
    </row>
    <row r="276" spans="3:13" x14ac:dyDescent="0.2">
      <c r="C276">
        <v>248</v>
      </c>
      <c r="D276" s="2">
        <f t="shared" si="21"/>
        <v>41.212472305073526</v>
      </c>
      <c r="E276" s="2">
        <f t="shared" si="21"/>
        <v>84.568947663425021</v>
      </c>
      <c r="F276" s="2">
        <f t="shared" si="21"/>
        <v>132.58201638830494</v>
      </c>
      <c r="G276" s="2">
        <f t="shared" si="21"/>
        <v>188.52985844475992</v>
      </c>
      <c r="H276" s="2">
        <f t="shared" si="21"/>
        <v>256.56449565131101</v>
      </c>
      <c r="I276" s="100">
        <f t="shared" si="20"/>
        <v>39.85722910825762</v>
      </c>
      <c r="J276" s="2">
        <f t="shared" si="20"/>
        <v>81.510124980995684</v>
      </c>
      <c r="K276" s="2">
        <f t="shared" si="20"/>
        <v>126.91982040415843</v>
      </c>
      <c r="L276" s="2">
        <f t="shared" si="20"/>
        <v>178.18380816500741</v>
      </c>
      <c r="M276" s="2">
        <f t="shared" si="20"/>
        <v>236.35115702592361</v>
      </c>
    </row>
    <row r="277" spans="3:13" x14ac:dyDescent="0.2">
      <c r="C277">
        <v>249</v>
      </c>
      <c r="D277" s="2">
        <f t="shared" si="21"/>
        <v>41.35859534362627</v>
      </c>
      <c r="E277" s="2">
        <f t="shared" si="21"/>
        <v>84.864640245153652</v>
      </c>
      <c r="F277" s="2">
        <f t="shared" si="21"/>
        <v>133.03258478085735</v>
      </c>
      <c r="G277" s="2">
        <f t="shared" si="21"/>
        <v>189.13595983298057</v>
      </c>
      <c r="H277" s="2">
        <f t="shared" si="21"/>
        <v>257.29586281543868</v>
      </c>
      <c r="I277" s="100">
        <f t="shared" si="20"/>
        <v>39.987395415665844</v>
      </c>
      <c r="J277" s="2">
        <f t="shared" si="20"/>
        <v>81.769916050392212</v>
      </c>
      <c r="K277" s="2">
        <f t="shared" si="20"/>
        <v>127.30434840953887</v>
      </c>
      <c r="L277" s="2">
        <f t="shared" si="20"/>
        <v>178.670656033066</v>
      </c>
      <c r="M277" s="2">
        <f t="shared" si="20"/>
        <v>236.85495498374172</v>
      </c>
    </row>
    <row r="278" spans="3:13" x14ac:dyDescent="0.2">
      <c r="C278">
        <v>250</v>
      </c>
      <c r="D278" s="2">
        <f t="shared" si="21"/>
        <v>41.50448206530772</v>
      </c>
      <c r="E278" s="2">
        <f t="shared" si="21"/>
        <v>85.159800244265796</v>
      </c>
      <c r="F278" s="2">
        <f t="shared" si="21"/>
        <v>133.48217022987384</v>
      </c>
      <c r="G278" s="2">
        <f t="shared" si="21"/>
        <v>189.74027515354749</v>
      </c>
      <c r="H278" s="2">
        <f t="shared" si="21"/>
        <v>258.02377910322889</v>
      </c>
      <c r="I278" s="100">
        <f t="shared" si="20"/>
        <v>40.117206760000599</v>
      </c>
      <c r="J278" s="2">
        <f t="shared" si="20"/>
        <v>82.028909887528556</v>
      </c>
      <c r="K278" s="2">
        <f t="shared" si="20"/>
        <v>127.68741509650278</v>
      </c>
      <c r="L278" s="2">
        <f t="shared" si="20"/>
        <v>179.15488265340278</v>
      </c>
      <c r="M278" s="2">
        <f t="shared" si="20"/>
        <v>237.35381768169796</v>
      </c>
    </row>
    <row r="279" spans="3:13" x14ac:dyDescent="0.2">
      <c r="C279">
        <v>251</v>
      </c>
      <c r="D279" s="2">
        <f t="shared" si="21"/>
        <v>41.650131636542831</v>
      </c>
      <c r="E279" s="2">
        <f t="shared" si="21"/>
        <v>85.454425808434209</v>
      </c>
      <c r="F279" s="2">
        <f t="shared" si="21"/>
        <v>133.93076941348315</v>
      </c>
      <c r="G279" s="2">
        <f t="shared" si="21"/>
        <v>190.34279869972963</v>
      </c>
      <c r="H279" s="2">
        <f t="shared" si="21"/>
        <v>258.74823475179988</v>
      </c>
      <c r="I279" s="100">
        <f t="shared" si="20"/>
        <v>40.24666198894294</v>
      </c>
      <c r="J279" s="2">
        <f t="shared" si="20"/>
        <v>82.287103967292197</v>
      </c>
      <c r="K279" s="2">
        <f t="shared" si="20"/>
        <v>128.0690160678524</v>
      </c>
      <c r="L279" s="2">
        <f t="shared" si="20"/>
        <v>179.63648092200879</v>
      </c>
      <c r="M279" s="2">
        <f t="shared" si="20"/>
        <v>237.84773472517315</v>
      </c>
    </row>
    <row r="280" spans="3:13" x14ac:dyDescent="0.2">
      <c r="C280">
        <v>252</v>
      </c>
      <c r="D280" s="2">
        <f t="shared" si="21"/>
        <v>41.795543225111565</v>
      </c>
      <c r="E280" s="2">
        <f t="shared" si="21"/>
        <v>85.748515088685579</v>
      </c>
      <c r="F280" s="2">
        <f t="shared" si="21"/>
        <v>134.37837901710139</v>
      </c>
      <c r="G280" s="2">
        <f t="shared" si="21"/>
        <v>190.94352478171626</v>
      </c>
      <c r="H280" s="2">
        <f t="shared" si="21"/>
        <v>259.46922004468422</v>
      </c>
      <c r="I280" s="100">
        <f t="shared" si="20"/>
        <v>40.375759953335098</v>
      </c>
      <c r="J280" s="2">
        <f t="shared" si="20"/>
        <v>82.54449577236791</v>
      </c>
      <c r="K280" s="2">
        <f t="shared" si="20"/>
        <v>128.44914694321469</v>
      </c>
      <c r="L280" s="2">
        <f t="shared" si="20"/>
        <v>180.11544377343537</v>
      </c>
      <c r="M280" s="2">
        <f t="shared" si="20"/>
        <v>238.33669582259904</v>
      </c>
    </row>
    <row r="281" spans="3:13" x14ac:dyDescent="0.2">
      <c r="C281">
        <v>253</v>
      </c>
      <c r="D281" s="2">
        <f t="shared" si="21"/>
        <v>41.940716000153735</v>
      </c>
      <c r="E281" s="2">
        <f t="shared" si="21"/>
        <v>86.042066239412179</v>
      </c>
      <c r="F281" s="2">
        <f t="shared" si="21"/>
        <v>134.82499573345632</v>
      </c>
      <c r="G281" s="2">
        <f t="shared" si="21"/>
        <v>191.54244772667067</v>
      </c>
      <c r="H281" s="2">
        <f t="shared" si="21"/>
        <v>260.18672531195944</v>
      </c>
      <c r="I281" s="100">
        <f t="shared" si="20"/>
        <v>40.504499507190708</v>
      </c>
      <c r="J281" s="2">
        <f t="shared" si="20"/>
        <v>82.801082793262509</v>
      </c>
      <c r="K281" s="2">
        <f t="shared" si="20"/>
        <v>128.82780335909186</v>
      </c>
      <c r="L281" s="2">
        <f t="shared" si="20"/>
        <v>180.59176418089743</v>
      </c>
      <c r="M281" s="2">
        <f t="shared" si="20"/>
        <v>238.82069078567238</v>
      </c>
    </row>
    <row r="282" spans="3:13" x14ac:dyDescent="0.2">
      <c r="C282">
        <v>254</v>
      </c>
      <c r="D282" s="2">
        <f t="shared" si="21"/>
        <v>42.085649132173629</v>
      </c>
      <c r="E282" s="2">
        <f t="shared" si="21"/>
        <v>86.335077418383349</v>
      </c>
      <c r="F282" s="2">
        <f t="shared" si="21"/>
        <v>135.27061626261201</v>
      </c>
      <c r="G282" s="2">
        <f t="shared" si="21"/>
        <v>192.13956187878358</v>
      </c>
      <c r="H282" s="2">
        <f t="shared" si="21"/>
        <v>260.90074093037708</v>
      </c>
      <c r="I282" s="100">
        <f t="shared" si="20"/>
        <v>40.632879507704942</v>
      </c>
      <c r="J282" s="2">
        <f t="shared" si="20"/>
        <v>83.056862528329162</v>
      </c>
      <c r="K282" s="2">
        <f t="shared" si="20"/>
        <v>129.20498096891129</v>
      </c>
      <c r="L282" s="2">
        <f t="shared" si="20"/>
        <v>181.06543515637691</v>
      </c>
      <c r="M282" s="2">
        <f t="shared" si="20"/>
        <v>239.29970952956762</v>
      </c>
    </row>
    <row r="283" spans="3:13" x14ac:dyDescent="0.2">
      <c r="C283">
        <v>255</v>
      </c>
      <c r="D283" s="2">
        <f t="shared" si="21"/>
        <v>42.230341793044879</v>
      </c>
      <c r="E283" s="2">
        <f t="shared" si="21"/>
        <v>86.627546786757151</v>
      </c>
      <c r="F283" s="2">
        <f t="shared" si="21"/>
        <v>135.71523731199301</v>
      </c>
      <c r="G283" s="2">
        <f t="shared" si="21"/>
        <v>192.73486159932688</v>
      </c>
      <c r="H283" s="2">
        <f t="shared" si="21"/>
        <v>261.61125732349268</v>
      </c>
      <c r="I283" s="100">
        <f t="shared" si="20"/>
        <v>40.760898815264717</v>
      </c>
      <c r="J283" s="2">
        <f t="shared" si="20"/>
        <v>83.311832483791832</v>
      </c>
      <c r="K283" s="2">
        <f t="shared" si="20"/>
        <v>129.58067544307545</v>
      </c>
      <c r="L283" s="2">
        <f t="shared" si="20"/>
        <v>181.53644975072507</v>
      </c>
      <c r="M283" s="2">
        <f t="shared" si="20"/>
        <v>239.77374207314685</v>
      </c>
    </row>
    <row r="284" spans="3:13" x14ac:dyDescent="0.2">
      <c r="C284">
        <v>256</v>
      </c>
      <c r="D284" s="2">
        <f t="shared" si="21"/>
        <v>42.374793156015102</v>
      </c>
      <c r="E284" s="2">
        <f t="shared" si="21"/>
        <v>86.919472509091861</v>
      </c>
      <c r="F284" s="2">
        <f t="shared" si="21"/>
        <v>136.15885559640878</v>
      </c>
      <c r="G284" s="2">
        <f t="shared" si="21"/>
        <v>193.32834126670653</v>
      </c>
      <c r="H284" s="2">
        <f t="shared" si="21"/>
        <v>262.31826496179326</v>
      </c>
      <c r="I284" s="100">
        <f t="shared" si="20"/>
        <v>40.88855629345877</v>
      </c>
      <c r="J284" s="2">
        <f t="shared" si="20"/>
        <v>83.565990173769606</v>
      </c>
      <c r="K284" s="2">
        <f t="shared" si="20"/>
        <v>129.95488246901175</v>
      </c>
      <c r="L284" s="2">
        <f t="shared" si="20"/>
        <v>182.00480105376448</v>
      </c>
      <c r="M284" s="2">
        <f t="shared" si="20"/>
        <v>240.24277853916766</v>
      </c>
    </row>
    <row r="285" spans="3:13" x14ac:dyDescent="0.2">
      <c r="C285">
        <v>257</v>
      </c>
      <c r="D285" s="2">
        <f t="shared" si="21"/>
        <v>42.519002395710665</v>
      </c>
      <c r="E285" s="2">
        <f t="shared" si="21"/>
        <v>87.210852753357486</v>
      </c>
      <c r="F285" s="2">
        <f t="shared" si="21"/>
        <v>136.60146783807804</v>
      </c>
      <c r="G285" s="2">
        <f t="shared" si="21"/>
        <v>193.91999527651586</v>
      </c>
      <c r="H285" s="2">
        <f t="shared" si="21"/>
        <v>263.02175436282602</v>
      </c>
      <c r="I285" s="100">
        <f t="shared" si="20"/>
        <v>41.015850809087723</v>
      </c>
      <c r="J285" s="2">
        <f t="shared" si="20"/>
        <v>83.819333120300954</v>
      </c>
      <c r="K285" s="2">
        <f t="shared" si="20"/>
        <v>130.32759775122173</v>
      </c>
      <c r="L285" s="2">
        <f t="shared" si="20"/>
        <v>182.4704821943904</v>
      </c>
      <c r="M285" s="2">
        <f t="shared" si="20"/>
        <v>240.70680915448926</v>
      </c>
    </row>
    <row r="286" spans="3:13" x14ac:dyDescent="0.2">
      <c r="C286">
        <v>258</v>
      </c>
      <c r="D286" s="2">
        <f t="shared" si="21"/>
        <v>42.662968688141376</v>
      </c>
      <c r="E286" s="2">
        <f t="shared" si="21"/>
        <v>87.50168569094734</v>
      </c>
      <c r="F286" s="2">
        <f t="shared" si="21"/>
        <v>137.04307076665279</v>
      </c>
      <c r="G286" s="2">
        <f t="shared" si="21"/>
        <v>194.5098180415884</v>
      </c>
      <c r="H286" s="2">
        <f t="shared" si="21"/>
        <v>263.72171609132482</v>
      </c>
      <c r="I286" s="100">
        <f t="shared" si="20"/>
        <v>41.142781232174194</v>
      </c>
      <c r="J286" s="2">
        <f t="shared" si="20"/>
        <v>84.071858853367758</v>
      </c>
      <c r="K286" s="2">
        <f t="shared" si="20"/>
        <v>130.69881701133079</v>
      </c>
      <c r="L286" s="2">
        <f t="shared" si="20"/>
        <v>182.93348634067166</v>
      </c>
      <c r="M286" s="2">
        <f t="shared" si="20"/>
        <v>241.16582425027579</v>
      </c>
    </row>
    <row r="287" spans="3:13" x14ac:dyDescent="0.2">
      <c r="C287">
        <v>259</v>
      </c>
      <c r="D287" s="2">
        <f t="shared" si="21"/>
        <v>42.806691210705246</v>
      </c>
      <c r="E287" s="2">
        <f t="shared" si="21"/>
        <v>87.791969496689333</v>
      </c>
      <c r="F287" s="2">
        <f t="shared" si="21"/>
        <v>137.48366111924258</v>
      </c>
      <c r="G287" s="2">
        <f t="shared" si="21"/>
        <v>195.0978039920507</v>
      </c>
      <c r="H287" s="2">
        <f t="shared" si="21"/>
        <v>264.41814075933689</v>
      </c>
      <c r="I287" s="100">
        <f t="shared" si="20"/>
        <v>41.269346435972821</v>
      </c>
      <c r="J287" s="2">
        <f t="shared" si="20"/>
        <v>84.323564910919544</v>
      </c>
      <c r="K287" s="2">
        <f t="shared" si="20"/>
        <v>131.06853598813689</v>
      </c>
      <c r="L287" s="2">
        <f t="shared" si="20"/>
        <v>183.39380669995083</v>
      </c>
      <c r="M287" s="2">
        <f t="shared" si="20"/>
        <v>241.61981426219799</v>
      </c>
    </row>
    <row r="288" spans="3:13" x14ac:dyDescent="0.2">
      <c r="C288">
        <v>260</v>
      </c>
      <c r="D288" s="2">
        <f t="shared" si="21"/>
        <v>42.950169142193111</v>
      </c>
      <c r="E288" s="2">
        <f t="shared" si="21"/>
        <v>88.081702348857675</v>
      </c>
      <c r="F288" s="2">
        <f t="shared" si="21"/>
        <v>137.92323564043878</v>
      </c>
      <c r="G288" s="2">
        <f t="shared" si="21"/>
        <v>195.68394757537493</v>
      </c>
      <c r="H288" s="2">
        <f t="shared" si="21"/>
        <v>265.11101902634925</v>
      </c>
      <c r="I288" s="100">
        <f t="shared" si="20"/>
        <v>41.39554529698021</v>
      </c>
      <c r="J288" s="2">
        <f t="shared" si="20"/>
        <v>84.574448838897453</v>
      </c>
      <c r="K288" s="2">
        <f t="shared" si="20"/>
        <v>131.43675043765967</v>
      </c>
      <c r="L288" s="2">
        <f t="shared" si="20"/>
        <v>183.85143651894379</v>
      </c>
      <c r="M288" s="2">
        <f t="shared" si="20"/>
        <v>242.0687697306324</v>
      </c>
    </row>
    <row r="289" spans="3:13" x14ac:dyDescent="0.2">
      <c r="C289">
        <v>261</v>
      </c>
      <c r="D289" s="2">
        <f t="shared" si="21"/>
        <v>43.09340166279339</v>
      </c>
      <c r="E289" s="2">
        <f t="shared" si="21"/>
        <v>88.370882429184078</v>
      </c>
      <c r="F289" s="2">
        <f t="shared" si="21"/>
        <v>138.3617910823383</v>
      </c>
      <c r="G289" s="2">
        <f t="shared" si="21"/>
        <v>196.26824325643125</v>
      </c>
      <c r="H289" s="2">
        <f t="shared" si="21"/>
        <v>265.80034159941312</v>
      </c>
      <c r="I289" s="100">
        <f t="shared" si="20"/>
        <v>41.521376694944976</v>
      </c>
      <c r="J289" s="2">
        <f t="shared" si="20"/>
        <v>84.82450819125809</v>
      </c>
      <c r="K289" s="2">
        <f t="shared" si="20"/>
        <v>131.80345613318923</v>
      </c>
      <c r="L289" s="2">
        <f t="shared" si="20"/>
        <v>184.30636908383903</v>
      </c>
      <c r="M289" s="2">
        <f t="shared" si="20"/>
        <v>242.51268130085859</v>
      </c>
    </row>
    <row r="290" spans="3:13" x14ac:dyDescent="0.2">
      <c r="C290">
        <v>262</v>
      </c>
      <c r="D290" s="2">
        <f t="shared" si="21"/>
        <v>43.23638795409672</v>
      </c>
      <c r="E290" s="2">
        <f t="shared" si="21"/>
        <v>88.659507922869338</v>
      </c>
      <c r="F290" s="2">
        <f t="shared" si="21"/>
        <v>138.79932420456782</v>
      </c>
      <c r="G290" s="2">
        <f t="shared" si="21"/>
        <v>196.85068551754006</v>
      </c>
      <c r="H290" s="2">
        <f t="shared" si="21"/>
        <v>266.48609923326944</v>
      </c>
      <c r="I290" s="100">
        <f t="shared" si="20"/>
        <v>41.646839512877627</v>
      </c>
      <c r="J290" s="2">
        <f t="shared" si="20"/>
        <v>85.07374052999748</v>
      </c>
      <c r="K290" s="2">
        <f t="shared" si="20"/>
        <v>132.16864886533449</v>
      </c>
      <c r="L290" s="2">
        <f t="shared" si="20"/>
        <v>184.75859772039587</v>
      </c>
      <c r="M290" s="2">
        <f t="shared" si="20"/>
        <v>242.9515397232538</v>
      </c>
    </row>
    <row r="291" spans="3:13" x14ac:dyDescent="0.2">
      <c r="C291">
        <v>263</v>
      </c>
      <c r="D291" s="2">
        <f t="shared" si="21"/>
        <v>43.379127199100679</v>
      </c>
      <c r="E291" s="2">
        <f t="shared" si="21"/>
        <v>88.947577018594643</v>
      </c>
      <c r="F291" s="2">
        <f t="shared" si="21"/>
        <v>139.23583177430768</v>
      </c>
      <c r="G291" s="2">
        <f t="shared" si="21"/>
        <v>197.43126885852428</v>
      </c>
      <c r="H291" s="2">
        <f t="shared" si="21"/>
        <v>267.16828273047219</v>
      </c>
      <c r="I291" s="100">
        <f t="shared" si="20"/>
        <v>41.771932637060551</v>
      </c>
      <c r="J291" s="2">
        <f t="shared" si="20"/>
        <v>85.32214342517473</v>
      </c>
      <c r="K291" s="2">
        <f t="shared" si="20"/>
        <v>132.53232444207163</v>
      </c>
      <c r="L291" s="2">
        <f t="shared" si="20"/>
        <v>185.20811579404258</v>
      </c>
      <c r="M291" s="2">
        <f t="shared" si="20"/>
        <v>243.38533585348605</v>
      </c>
    </row>
    <row r="292" spans="3:13" x14ac:dyDescent="0.2">
      <c r="C292">
        <v>264</v>
      </c>
      <c r="D292" s="2">
        <f t="shared" si="21"/>
        <v>43.521618582214415</v>
      </c>
      <c r="E292" s="2">
        <f t="shared" si="21"/>
        <v>89.235087908532876</v>
      </c>
      <c r="F292" s="2">
        <f t="shared" si="21"/>
        <v>139.67131056631584</v>
      </c>
      <c r="G292" s="2">
        <f t="shared" si="21"/>
        <v>198.00998779676107</v>
      </c>
      <c r="H292" s="2">
        <f t="shared" si="21"/>
        <v>267.84688294151204</v>
      </c>
      <c r="I292" s="100">
        <f t="shared" si="20"/>
        <v>41.896654957057827</v>
      </c>
      <c r="J292" s="2">
        <f t="shared" si="20"/>
        <v>85.569714454935806</v>
      </c>
      <c r="K292" s="2">
        <f t="shared" si="20"/>
        <v>132.89447868879208</v>
      </c>
      <c r="L292" s="2">
        <f t="shared" si="20"/>
        <v>185.65491670997369</v>
      </c>
      <c r="M292" s="2">
        <f t="shared" si="20"/>
        <v>243.81406065270448</v>
      </c>
    </row>
    <row r="293" spans="3:13" x14ac:dyDescent="0.2">
      <c r="C293">
        <v>265</v>
      </c>
      <c r="D293" s="2">
        <f t="shared" si="21"/>
        <v>43.663861289263338</v>
      </c>
      <c r="E293" s="2">
        <f t="shared" si="21"/>
        <v>89.522038788360149</v>
      </c>
      <c r="F293" s="2">
        <f t="shared" si="21"/>
        <v>140.10575736295155</v>
      </c>
      <c r="G293" s="2">
        <f t="shared" si="21"/>
        <v>198.58683686723373</v>
      </c>
      <c r="H293" s="2">
        <f t="shared" si="21"/>
        <v>268.52189076493897</v>
      </c>
      <c r="I293" s="100">
        <f t="shared" si="20"/>
        <v>42.021005365725124</v>
      </c>
      <c r="J293" s="2">
        <f t="shared" si="20"/>
        <v>85.816451205537106</v>
      </c>
      <c r="K293" s="2">
        <f t="shared" si="20"/>
        <v>133.25510744835054</v>
      </c>
      <c r="L293" s="2">
        <f t="shared" si="20"/>
        <v>186.09899391324663</v>
      </c>
      <c r="M293" s="2">
        <f t="shared" si="20"/>
        <v>244.2377051877275</v>
      </c>
    </row>
    <row r="294" spans="3:13" x14ac:dyDescent="0.2">
      <c r="C294">
        <v>266</v>
      </c>
      <c r="D294" s="2">
        <f t="shared" si="21"/>
        <v>43.80585450749372</v>
      </c>
      <c r="E294" s="2">
        <f t="shared" si="21"/>
        <v>89.808427857266963</v>
      </c>
      <c r="F294" s="2">
        <f t="shared" si="21"/>
        <v>140.53916895419917</v>
      </c>
      <c r="G294" s="2">
        <f t="shared" si="21"/>
        <v>199.16181062258335</v>
      </c>
      <c r="H294" s="2">
        <f t="shared" si="21"/>
        <v>269.19329714748483</v>
      </c>
      <c r="I294" s="100">
        <f t="shared" si="20"/>
        <v>42.144982759219523</v>
      </c>
      <c r="J294" s="2">
        <f t="shared" si="20"/>
        <v>86.062351271369039</v>
      </c>
      <c r="K294" s="2">
        <f t="shared" si="20"/>
        <v>133.61420658111282</v>
      </c>
      <c r="L294" s="2">
        <f t="shared" si="20"/>
        <v>186.54034088887803</v>
      </c>
      <c r="M294" s="2">
        <f t="shared" si="20"/>
        <v>244.65626063122923</v>
      </c>
    </row>
    <row r="295" spans="3:13" x14ac:dyDescent="0.2">
      <c r="C295">
        <v>267</v>
      </c>
      <c r="D295" s="2">
        <f t="shared" si="21"/>
        <v>43.947597425577435</v>
      </c>
      <c r="E295" s="2">
        <f t="shared" si="21"/>
        <v>90.094253317969532</v>
      </c>
      <c r="F295" s="2">
        <f t="shared" si="21"/>
        <v>140.97154213769201</v>
      </c>
      <c r="G295" s="2">
        <f t="shared" si="21"/>
        <v>199.73490363316014</v>
      </c>
      <c r="H295" s="2">
        <f t="shared" si="21"/>
        <v>269.86109308418366</v>
      </c>
      <c r="I295" s="100">
        <f t="shared" si="20"/>
        <v>42.268586037009328</v>
      </c>
      <c r="J295" s="2">
        <f t="shared" si="20"/>
        <v>86.30741225497934</v>
      </c>
      <c r="K295" s="2">
        <f t="shared" si="20"/>
        <v>133.971771965003</v>
      </c>
      <c r="L295" s="2">
        <f t="shared" si="20"/>
        <v>186.97895116193922</v>
      </c>
      <c r="M295" s="2">
        <f t="shared" si="20"/>
        <v>245.0697182619235</v>
      </c>
    </row>
    <row r="296" spans="3:13" x14ac:dyDescent="0.2">
      <c r="C296">
        <v>268</v>
      </c>
      <c r="D296" s="2">
        <f t="shared" si="21"/>
        <v>44.089089233616477</v>
      </c>
      <c r="E296" s="2">
        <f t="shared" si="21"/>
        <v>90.379513376721135</v>
      </c>
      <c r="F296" s="2">
        <f t="shared" si="21"/>
        <v>141.40287371873589</v>
      </c>
      <c r="G296" s="2">
        <f t="shared" si="21"/>
        <v>200.30611048707468</v>
      </c>
      <c r="H296" s="2">
        <f t="shared" si="21"/>
        <v>270.52526961849361</v>
      </c>
      <c r="I296" s="100">
        <f t="shared" si="20"/>
        <v>42.391814101883789</v>
      </c>
      <c r="J296" s="2">
        <f t="shared" si="20"/>
        <v>86.551631767096637</v>
      </c>
      <c r="K296" s="2">
        <f t="shared" si="20"/>
        <v>134.32779949555109</v>
      </c>
      <c r="L296" s="2">
        <f t="shared" si="20"/>
        <v>187.41481829765124</v>
      </c>
      <c r="M296" s="2">
        <f t="shared" si="20"/>
        <v>245.47806946474515</v>
      </c>
    </row>
    <row r="297" spans="3:13" x14ac:dyDescent="0.2">
      <c r="C297">
        <v>269</v>
      </c>
      <c r="D297" s="2">
        <f t="shared" si="21"/>
        <v>44.230329123147669</v>
      </c>
      <c r="E297" s="2">
        <f t="shared" si="21"/>
        <v>90.664206243323306</v>
      </c>
      <c r="F297" s="2">
        <f t="shared" si="21"/>
        <v>141.8331605103327</v>
      </c>
      <c r="G297" s="2">
        <f t="shared" si="21"/>
        <v>200.87542579024918</v>
      </c>
      <c r="H297" s="2">
        <f t="shared" si="21"/>
        <v>271.18581784241644</v>
      </c>
      <c r="I297" s="100">
        <f t="shared" si="20"/>
        <v>42.514665859962903</v>
      </c>
      <c r="J297" s="2">
        <f t="shared" si="20"/>
        <v>86.79500742665364</v>
      </c>
      <c r="K297" s="2">
        <f t="shared" si="20"/>
        <v>134.68228508594004</v>
      </c>
      <c r="L297" s="2">
        <f t="shared" si="20"/>
        <v>187.84793590147925</v>
      </c>
      <c r="M297" s="2">
        <f t="shared" si="20"/>
        <v>245.88130573102984</v>
      </c>
    </row>
    <row r="298" spans="3:13" x14ac:dyDescent="0.2">
      <c r="C298">
        <v>270</v>
      </c>
      <c r="D298" s="2">
        <f t="shared" si="21"/>
        <v>44.371316287147266</v>
      </c>
      <c r="E298" s="2">
        <f t="shared" si="21"/>
        <v>90.94833013113707</v>
      </c>
      <c r="F298" s="2">
        <f t="shared" si="21"/>
        <v>142.2623993332042</v>
      </c>
      <c r="G298" s="2">
        <f t="shared" si="21"/>
        <v>201.44284416646835</v>
      </c>
      <c r="H298" s="2">
        <f t="shared" si="21"/>
        <v>271.84272889661736</v>
      </c>
      <c r="I298" s="100">
        <f t="shared" si="20"/>
        <v>42.637140220707082</v>
      </c>
      <c r="J298" s="2">
        <f t="shared" si="20"/>
        <v>87.037536860810363</v>
      </c>
      <c r="K298" s="2">
        <f t="shared" si="20"/>
        <v>135.03522466705255</v>
      </c>
      <c r="L298" s="2">
        <f t="shared" si="20"/>
        <v>188.27829761922627</v>
      </c>
      <c r="M298" s="2">
        <f t="shared" si="20"/>
        <v>246.27941865869136</v>
      </c>
    </row>
    <row r="299" spans="3:13" x14ac:dyDescent="0.2">
      <c r="C299">
        <v>271</v>
      </c>
      <c r="D299" s="2">
        <f t="shared" si="21"/>
        <v>44.512049920035551</v>
      </c>
      <c r="E299" s="2">
        <f t="shared" si="21"/>
        <v>91.231883257094239</v>
      </c>
      <c r="F299" s="2">
        <f t="shared" si="21"/>
        <v>142.69058701581505</v>
      </c>
      <c r="G299" s="2">
        <f t="shared" si="21"/>
        <v>202.00836025743004</v>
      </c>
      <c r="H299" s="2">
        <f t="shared" si="21"/>
        <v>272.49599397054311</v>
      </c>
      <c r="I299" s="100">
        <f t="shared" si="20"/>
        <v>42.759236096926855</v>
      </c>
      <c r="J299" s="2">
        <f t="shared" si="20"/>
        <v>87.279217704977185</v>
      </c>
      <c r="K299" s="2">
        <f t="shared" si="20"/>
        <v>135.38661418751786</v>
      </c>
      <c r="L299" s="2">
        <f t="shared" si="20"/>
        <v>188.70589713712653</v>
      </c>
      <c r="M299" s="2">
        <f t="shared" si="20"/>
        <v>246.67239995239663</v>
      </c>
    </row>
    <row r="300" spans="3:13" x14ac:dyDescent="0.2">
      <c r="C300">
        <v>272</v>
      </c>
      <c r="D300" s="2">
        <f t="shared" si="21"/>
        <v>44.652529217681462</v>
      </c>
      <c r="E300" s="2">
        <f t="shared" si="21"/>
        <v>91.51486384170849</v>
      </c>
      <c r="F300" s="2">
        <f t="shared" si="21"/>
        <v>143.11772039439666</v>
      </c>
      <c r="G300" s="2">
        <f t="shared" si="21"/>
        <v>202.57196872279602</v>
      </c>
      <c r="H300" s="2">
        <f t="shared" si="21"/>
        <v>273.14560430254136</v>
      </c>
      <c r="I300" s="100">
        <f t="shared" si="20"/>
        <v>42.880952404792481</v>
      </c>
      <c r="J300" s="2">
        <f t="shared" si="20"/>
        <v>87.520047602838162</v>
      </c>
      <c r="K300" s="2">
        <f t="shared" si="20"/>
        <v>135.7364496137584</v>
      </c>
      <c r="L300" s="2">
        <f t="shared" si="20"/>
        <v>189.13072818193811</v>
      </c>
      <c r="M300" s="2">
        <f t="shared" si="20"/>
        <v>247.06024142373843</v>
      </c>
    </row>
    <row r="301" spans="3:13" x14ac:dyDescent="0.2">
      <c r="C301">
        <v>273</v>
      </c>
      <c r="D301" s="2">
        <f t="shared" si="21"/>
        <v>44.792753377407116</v>
      </c>
      <c r="E301" s="2">
        <f t="shared" si="21"/>
        <v>91.797270109086568</v>
      </c>
      <c r="F301" s="2">
        <f t="shared" si="21"/>
        <v>143.54379631297044</v>
      </c>
      <c r="G301" s="2">
        <f t="shared" si="21"/>
        <v>203.13366424024238</v>
      </c>
      <c r="H301" s="2">
        <f t="shared" si="21"/>
        <v>273.79155117997692</v>
      </c>
      <c r="I301" s="100">
        <f t="shared" si="20"/>
        <v>43.00228806384365</v>
      </c>
      <c r="J301" s="2">
        <f t="shared" si="20"/>
        <v>87.760024206373629</v>
      </c>
      <c r="K301" s="2">
        <f t="shared" si="20"/>
        <v>136.08472693003571</v>
      </c>
      <c r="L301" s="2">
        <f t="shared" si="20"/>
        <v>189.55278452103479</v>
      </c>
      <c r="M301" s="2">
        <f t="shared" si="20"/>
        <v>247.44293499140628</v>
      </c>
    </row>
    <row r="302" spans="3:13" x14ac:dyDescent="0.2">
      <c r="C302">
        <v>274</v>
      </c>
      <c r="D302" s="2">
        <f t="shared" si="21"/>
        <v>44.932721597992533</v>
      </c>
      <c r="E302" s="2">
        <f t="shared" si="21"/>
        <v>92.079100286939507</v>
      </c>
      <c r="F302" s="2">
        <f t="shared" si="21"/>
        <v>143.9688116233711</v>
      </c>
      <c r="G302" s="2">
        <f t="shared" si="21"/>
        <v>203.6934415055097</v>
      </c>
      <c r="H302" s="2">
        <f t="shared" si="21"/>
        <v>274.43382593934962</v>
      </c>
      <c r="I302" s="100">
        <f t="shared" si="20"/>
        <v>43.123241996998999</v>
      </c>
      <c r="J302" s="2">
        <f t="shared" si="20"/>
        <v>87.999145175883399</v>
      </c>
      <c r="K302" s="2">
        <f t="shared" si="20"/>
        <v>136.43144213849703</v>
      </c>
      <c r="L302" s="2">
        <f t="shared" si="20"/>
        <v>189.97205996249764</v>
      </c>
      <c r="M302" s="2">
        <f t="shared" si="20"/>
        <v>247.82047268135457</v>
      </c>
    </row>
    <row r="303" spans="3:13" x14ac:dyDescent="0.2">
      <c r="C303">
        <v>275</v>
      </c>
      <c r="D303" s="2">
        <f t="shared" si="21"/>
        <v>45.072433079680067</v>
      </c>
      <c r="E303" s="2">
        <f t="shared" si="21"/>
        <v>92.360352606593622</v>
      </c>
      <c r="F303" s="2">
        <f t="shared" si="21"/>
        <v>144.39276318526979</v>
      </c>
      <c r="G303" s="2">
        <f t="shared" si="21"/>
        <v>204.25129523245315</v>
      </c>
      <c r="H303" s="2">
        <f t="shared" si="21"/>
        <v>275.07241996640977</v>
      </c>
      <c r="I303" s="100">
        <f t="shared" si="20"/>
        <v>43.24381313056567</v>
      </c>
      <c r="J303" s="2">
        <f t="shared" si="20"/>
        <v>88.237408180009439</v>
      </c>
      <c r="K303" s="2">
        <f t="shared" si="20"/>
        <v>136.77659125922074</v>
      </c>
      <c r="L303" s="2">
        <f t="shared" si="20"/>
        <v>190.38854835520578</v>
      </c>
      <c r="M303" s="2">
        <f t="shared" si="20"/>
        <v>248.19284662696887</v>
      </c>
    </row>
    <row r="304" spans="3:13" x14ac:dyDescent="0.2">
      <c r="C304">
        <v>276</v>
      </c>
      <c r="D304" s="2">
        <f t="shared" si="21"/>
        <v>45.211887024179063</v>
      </c>
      <c r="E304" s="2">
        <f t="shared" si="21"/>
        <v>92.641025303001712</v>
      </c>
      <c r="F304" s="2">
        <f t="shared" si="21"/>
        <v>144.81564786619759</v>
      </c>
      <c r="G304" s="2">
        <f t="shared" si="21"/>
        <v>204.80722015309252</v>
      </c>
      <c r="H304" s="2">
        <f t="shared" si="21"/>
        <v>275.70732469627433</v>
      </c>
      <c r="I304" s="100">
        <f t="shared" si="20"/>
        <v>43.364000394248912</v>
      </c>
      <c r="J304" s="2">
        <f t="shared" si="20"/>
        <v>88.474810895758637</v>
      </c>
      <c r="K304" s="2">
        <f t="shared" si="20"/>
        <v>137.12017033026234</v>
      </c>
      <c r="L304" s="2">
        <f t="shared" si="20"/>
        <v>190.80224358892679</v>
      </c>
      <c r="M304" s="2">
        <f t="shared" si="20"/>
        <v>248.56004906922982</v>
      </c>
    </row>
    <row r="305" spans="3:13" x14ac:dyDescent="0.2">
      <c r="C305">
        <v>277</v>
      </c>
      <c r="D305" s="2">
        <f t="shared" si="21"/>
        <v>45.351082634670391</v>
      </c>
      <c r="E305" s="2">
        <f t="shared" si="21"/>
        <v>92.921116614754084</v>
      </c>
      <c r="F305" s="2">
        <f t="shared" si="21"/>
        <v>145.23746254156842</v>
      </c>
      <c r="G305" s="2">
        <f t="shared" si="21"/>
        <v>205.3612110176619</v>
      </c>
      <c r="H305" s="2">
        <f t="shared" si="21"/>
        <v>276.33853161354108</v>
      </c>
      <c r="I305" s="100">
        <f t="shared" si="20"/>
        <v>43.48380272116151</v>
      </c>
      <c r="J305" s="2">
        <f t="shared" si="20"/>
        <v>88.711351008525369</v>
      </c>
      <c r="K305" s="2">
        <f t="shared" si="20"/>
        <v>137.46217540769976</v>
      </c>
      <c r="L305" s="2">
        <f t="shared" si="20"/>
        <v>191.21313959440607</v>
      </c>
      <c r="M305" s="2">
        <f t="shared" si="20"/>
        <v>248.92207235687471</v>
      </c>
    </row>
    <row r="306" spans="3:13" x14ac:dyDescent="0.2">
      <c r="C306">
        <v>278</v>
      </c>
      <c r="D306" s="2">
        <f t="shared" si="21"/>
        <v>45.490019115811023</v>
      </c>
      <c r="E306" s="2">
        <f t="shared" si="21"/>
        <v>93.200624784089655</v>
      </c>
      <c r="F306" s="2">
        <f t="shared" si="21"/>
        <v>145.65820409470211</v>
      </c>
      <c r="G306" s="2">
        <f t="shared" si="21"/>
        <v>205.91326259465927</v>
      </c>
      <c r="H306" s="2">
        <f t="shared" si="21"/>
        <v>276.96603225240358</v>
      </c>
      <c r="I306" s="100">
        <f t="shared" si="20"/>
        <v>43.603219047833299</v>
      </c>
      <c r="J306" s="2">
        <f t="shared" si="20"/>
        <v>88.947026212114238</v>
      </c>
      <c r="K306" s="2">
        <f t="shared" si="20"/>
        <v>137.80260256567882</v>
      </c>
      <c r="L306" s="2">
        <f t="shared" si="20"/>
        <v>191.62123034345612</v>
      </c>
      <c r="M306" s="2">
        <f t="shared" si="20"/>
        <v>249.27890894655707</v>
      </c>
    </row>
    <row r="307" spans="3:13" x14ac:dyDescent="0.2">
      <c r="C307">
        <v>279</v>
      </c>
      <c r="D307" s="2">
        <f t="shared" si="21"/>
        <v>45.62869567373852</v>
      </c>
      <c r="E307" s="2">
        <f t="shared" si="21"/>
        <v>93.479548056906921</v>
      </c>
      <c r="F307" s="2">
        <f t="shared" si="21"/>
        <v>146.07786941684768</v>
      </c>
      <c r="G307" s="2">
        <f t="shared" si="21"/>
        <v>206.46336967089576</v>
      </c>
      <c r="H307" s="2">
        <f t="shared" si="21"/>
        <v>277.5898181967641</v>
      </c>
      <c r="I307" s="100">
        <f t="shared" ref="I307:M357" si="22">SQRT(2) * I$30 *SQRT(1- COS(TAN(I$29*PI()/180) *$C307/I$30))</f>
        <v>43.7222483142206</v>
      </c>
      <c r="J307" s="2">
        <f t="shared" si="22"/>
        <v>89.181834208762368</v>
      </c>
      <c r="K307" s="2">
        <f t="shared" si="22"/>
        <v>138.14144789645806</v>
      </c>
      <c r="L307" s="2">
        <f t="shared" si="22"/>
        <v>192.02650984904491</v>
      </c>
      <c r="M307" s="2">
        <f t="shared" si="22"/>
        <v>249.63055140300364</v>
      </c>
    </row>
    <row r="308" spans="3:13" x14ac:dyDescent="0.2">
      <c r="C308">
        <v>280</v>
      </c>
      <c r="D308" s="2">
        <f t="shared" ref="D308:H358" si="23">SQRT(2) * D$30 *SQRT(1- COS(TAN(D$29*PI()/180) *$C308/D$30))</f>
        <v>45.767111516075637</v>
      </c>
      <c r="E308" s="2">
        <f t="shared" si="23"/>
        <v>93.757884682775014</v>
      </c>
      <c r="F308" s="2">
        <f t="shared" si="23"/>
        <v>146.49645540720601</v>
      </c>
      <c r="G308" s="2">
        <f t="shared" si="23"/>
        <v>207.0115270515451</v>
      </c>
      <c r="H308" s="2">
        <f t="shared" si="23"/>
        <v>278.20988108034686</v>
      </c>
      <c r="I308" s="100">
        <f t="shared" si="22"/>
        <v>43.840889463715584</v>
      </c>
      <c r="J308" s="2">
        <f t="shared" si="22"/>
        <v>89.415772709161914</v>
      </c>
      <c r="K308" s="2">
        <f t="shared" si="22"/>
        <v>138.47870751045372</v>
      </c>
      <c r="L308" s="2">
        <f t="shared" si="22"/>
        <v>192.42897216538364</v>
      </c>
      <c r="M308" s="2">
        <f t="shared" si="22"/>
        <v>249.9769923991696</v>
      </c>
    </row>
    <row r="309" spans="3:13" x14ac:dyDescent="0.2">
      <c r="C309">
        <v>281</v>
      </c>
      <c r="D309" s="2">
        <f t="shared" si="23"/>
        <v>45.905265851934793</v>
      </c>
      <c r="E309" s="2">
        <f t="shared" si="23"/>
        <v>94.035632914944671</v>
      </c>
      <c r="F309" s="2">
        <f t="shared" si="23"/>
        <v>146.91395897295294</v>
      </c>
      <c r="G309" s="2">
        <f t="shared" si="23"/>
        <v>207.5577295601926</v>
      </c>
      <c r="H309" s="2">
        <f t="shared" si="23"/>
        <v>278.82621258681007</v>
      </c>
      <c r="I309" s="100">
        <f t="shared" si="22"/>
        <v>43.959141443155701</v>
      </c>
      <c r="J309" s="2">
        <f t="shared" si="22"/>
        <v>89.648839432482376</v>
      </c>
      <c r="K309" s="2">
        <f t="shared" si="22"/>
        <v>138.81437753628444</v>
      </c>
      <c r="L309" s="2">
        <f t="shared" si="22"/>
        <v>192.82861138801405</v>
      </c>
      <c r="M309" s="2">
        <f t="shared" si="22"/>
        <v>250.31822471639077</v>
      </c>
    </row>
    <row r="310" spans="3:13" x14ac:dyDescent="0.2">
      <c r="C310">
        <v>282</v>
      </c>
      <c r="D310" s="2">
        <f t="shared" si="23"/>
        <v>46.043157891922661</v>
      </c>
      <c r="E310" s="2">
        <f t="shared" si="23"/>
        <v>94.312791010359163</v>
      </c>
      <c r="F310" s="2">
        <f t="shared" si="23"/>
        <v>147.33037702926202</v>
      </c>
      <c r="G310" s="2">
        <f t="shared" si="23"/>
        <v>208.10197203888399</v>
      </c>
      <c r="H310" s="2">
        <f t="shared" si="23"/>
        <v>279.43880444985751</v>
      </c>
      <c r="I310" s="100">
        <f t="shared" si="22"/>
        <v>44.077003202833055</v>
      </c>
      <c r="J310" s="2">
        <f t="shared" si="22"/>
        <v>89.88103210639278</v>
      </c>
      <c r="K310" s="2">
        <f t="shared" si="22"/>
        <v>139.14845412081559</v>
      </c>
      <c r="L310" s="2">
        <f t="shared" si="22"/>
        <v>193.22542165389504</v>
      </c>
      <c r="M310" s="2">
        <f t="shared" si="22"/>
        <v>250.65424124453455</v>
      </c>
    </row>
    <row r="311" spans="3:13" x14ac:dyDescent="0.2">
      <c r="C311">
        <v>283</v>
      </c>
      <c r="D311" s="2">
        <f t="shared" si="23"/>
        <v>46.180786848144571</v>
      </c>
      <c r="E311" s="2">
        <f t="shared" si="23"/>
        <v>94.589357229665282</v>
      </c>
      <c r="F311" s="2">
        <f t="shared" si="23"/>
        <v>147.74570649932747</v>
      </c>
      <c r="G311" s="2">
        <f t="shared" si="23"/>
        <v>208.6442493481741</v>
      </c>
      <c r="H311" s="2">
        <f t="shared" si="23"/>
        <v>280.04764845334944</v>
      </c>
      <c r="I311" s="100">
        <f t="shared" si="22"/>
        <v>44.194473696503614</v>
      </c>
      <c r="J311" s="2">
        <f t="shared" si="22"/>
        <v>90.112348467083933</v>
      </c>
      <c r="K311" s="2">
        <f t="shared" si="22"/>
        <v>139.48093342920362</v>
      </c>
      <c r="L311" s="2">
        <f t="shared" si="22"/>
        <v>193.61939714148863</v>
      </c>
      <c r="M311" s="2">
        <f t="shared" si="22"/>
        <v>250.98503498214765</v>
      </c>
    </row>
    <row r="312" spans="3:13" x14ac:dyDescent="0.2">
      <c r="C312">
        <v>284</v>
      </c>
      <c r="D312" s="2">
        <f t="shared" si="23"/>
        <v>46.318151934209141</v>
      </c>
      <c r="E312" s="2">
        <f t="shared" si="23"/>
        <v>94.865329837224294</v>
      </c>
      <c r="F312" s="2">
        <f t="shared" si="23"/>
        <v>148.15994431438665</v>
      </c>
      <c r="G312" s="2">
        <f t="shared" si="23"/>
        <v>209.1845563671755</v>
      </c>
      <c r="H312" s="2">
        <f t="shared" si="23"/>
        <v>280.65273643141279</v>
      </c>
      <c r="I312" s="100">
        <f t="shared" si="22"/>
        <v>44.311551881396625</v>
      </c>
      <c r="J312" s="2">
        <f t="shared" si="22"/>
        <v>90.342786259290392</v>
      </c>
      <c r="K312" s="2">
        <f t="shared" si="22"/>
        <v>139.81181164493995</v>
      </c>
      <c r="L312" s="2">
        <f t="shared" si="22"/>
        <v>194.01053207084544</v>
      </c>
      <c r="M312" s="2">
        <f t="shared" si="22"/>
        <v>251.31059903660233</v>
      </c>
    </row>
    <row r="313" spans="3:13" x14ac:dyDescent="0.2">
      <c r="C313">
        <v>285</v>
      </c>
      <c r="D313" s="2">
        <f t="shared" si="23"/>
        <v>46.455252365232639</v>
      </c>
      <c r="E313" s="2">
        <f t="shared" si="23"/>
        <v>95.140707101122715</v>
      </c>
      <c r="F313" s="2">
        <f t="shared" si="23"/>
        <v>148.57308741374294</v>
      </c>
      <c r="G313" s="2">
        <f t="shared" si="23"/>
        <v>209.72288799360686</v>
      </c>
      <c r="H313" s="2">
        <f t="shared" si="23"/>
        <v>281.25406026855063</v>
      </c>
      <c r="I313" s="100">
        <f t="shared" si="22"/>
        <v>44.428236718223765</v>
      </c>
      <c r="J313" s="2">
        <f t="shared" si="22"/>
        <v>90.57234323631252</v>
      </c>
      <c r="K313" s="2">
        <f t="shared" si="22"/>
        <v>140.14108496989479</v>
      </c>
      <c r="L313" s="2">
        <f t="shared" si="22"/>
        <v>194.39882070368949</v>
      </c>
      <c r="M313" s="2">
        <f t="shared" si="22"/>
        <v>251.63092662423972</v>
      </c>
    </row>
    <row r="314" spans="3:13" x14ac:dyDescent="0.2">
      <c r="C314">
        <v>286</v>
      </c>
      <c r="D314" s="2">
        <f t="shared" si="23"/>
        <v>46.592087357843575</v>
      </c>
      <c r="E314" s="2">
        <f t="shared" si="23"/>
        <v>95.415487293183219</v>
      </c>
      <c r="F314" s="2">
        <f t="shared" si="23"/>
        <v>148.9851327447883</v>
      </c>
      <c r="G314" s="2">
        <f t="shared" si="23"/>
        <v>210.25923914384092</v>
      </c>
      <c r="H314" s="2">
        <f t="shared" si="23"/>
        <v>281.85161189975105</v>
      </c>
      <c r="I314" s="100">
        <f t="shared" si="22"/>
        <v>44.544527171188442</v>
      </c>
      <c r="J314" s="2">
        <f t="shared" si="22"/>
        <v>90.801017160038342</v>
      </c>
      <c r="K314" s="2">
        <f t="shared" si="22"/>
        <v>140.46874962436092</v>
      </c>
      <c r="L314" s="2">
        <f t="shared" si="22"/>
        <v>194.78425734350222</v>
      </c>
      <c r="M314" s="2">
        <f t="shared" si="22"/>
        <v>251.94601107051128</v>
      </c>
    </row>
    <row r="315" spans="3:13" x14ac:dyDescent="0.2">
      <c r="C315">
        <v>287</v>
      </c>
      <c r="D315" s="2">
        <f t="shared" si="23"/>
        <v>46.72865613018714</v>
      </c>
      <c r="E315" s="2">
        <f t="shared" si="23"/>
        <v>95.689668688975587</v>
      </c>
      <c r="F315" s="2">
        <f t="shared" si="23"/>
        <v>149.39607726302586</v>
      </c>
      <c r="G315" s="2">
        <f t="shared" si="23"/>
        <v>210.7936047529528</v>
      </c>
      <c r="H315" s="2">
        <f t="shared" si="23"/>
        <v>282.44538331059528</v>
      </c>
      <c r="I315" s="100">
        <f t="shared" si="22"/>
        <v>44.660422207994941</v>
      </c>
      <c r="J315" s="2">
        <f t="shared" si="22"/>
        <v>91.028805800965387</v>
      </c>
      <c r="K315" s="2">
        <f t="shared" si="22"/>
        <v>140.79480184709683</v>
      </c>
      <c r="L315" s="2">
        <f t="shared" si="22"/>
        <v>195.16683633560635</v>
      </c>
      <c r="M315" s="2">
        <f t="shared" si="22"/>
        <v>252.25584581011793</v>
      </c>
    </row>
    <row r="316" spans="3:13" x14ac:dyDescent="0.2">
      <c r="C316">
        <v>288</v>
      </c>
      <c r="D316" s="2">
        <f t="shared" si="23"/>
        <v>46.864957901929621</v>
      </c>
      <c r="E316" s="2">
        <f t="shared" si="23"/>
        <v>95.963249567827361</v>
      </c>
      <c r="F316" s="2">
        <f t="shared" si="23"/>
        <v>149.80591793209226</v>
      </c>
      <c r="G316" s="2">
        <f t="shared" si="23"/>
        <v>211.32597977476757</v>
      </c>
      <c r="H316" s="2">
        <f t="shared" si="23"/>
        <v>283.03536653736523</v>
      </c>
      <c r="I316" s="100">
        <f t="shared" si="22"/>
        <v>44.77592079985763</v>
      </c>
      <c r="J316" s="2">
        <f t="shared" si="22"/>
        <v>91.255706938222446</v>
      </c>
      <c r="K316" s="2">
        <f t="shared" si="22"/>
        <v>141.11923789537011</v>
      </c>
      <c r="L316" s="2">
        <f t="shared" si="22"/>
        <v>195.54655206724851</v>
      </c>
      <c r="M316" s="2">
        <f t="shared" si="22"/>
        <v>252.56042438714681</v>
      </c>
    </row>
    <row r="317" spans="3:13" x14ac:dyDescent="0.2">
      <c r="C317">
        <v>289</v>
      </c>
      <c r="D317" s="2">
        <f t="shared" si="23"/>
        <v>47.000991894262967</v>
      </c>
      <c r="E317" s="2">
        <f t="shared" si="23"/>
        <v>96.23622821283486</v>
      </c>
      <c r="F317" s="2">
        <f t="shared" si="23"/>
        <v>150.21465172378026</v>
      </c>
      <c r="G317" s="2">
        <f t="shared" si="23"/>
        <v>211.85635918190806</v>
      </c>
      <c r="H317" s="2">
        <f t="shared" si="23"/>
        <v>283.62155366715029</v>
      </c>
      <c r="I317" s="100">
        <f t="shared" si="22"/>
        <v>44.891021921510038</v>
      </c>
      <c r="J317" s="2">
        <f t="shared" si="22"/>
        <v>91.48171835959117</v>
      </c>
      <c r="K317" s="2">
        <f t="shared" si="22"/>
        <v>141.44205404500019</v>
      </c>
      <c r="L317" s="2">
        <f t="shared" si="22"/>
        <v>195.92339896768189</v>
      </c>
      <c r="M317" s="2">
        <f t="shared" si="22"/>
        <v>252.85974045520578</v>
      </c>
    </row>
    <row r="318" spans="3:13" x14ac:dyDescent="0.2">
      <c r="C318">
        <v>290</v>
      </c>
      <c r="D318" s="2">
        <f t="shared" si="23"/>
        <v>47.136757329909138</v>
      </c>
      <c r="E318" s="2">
        <f t="shared" si="23"/>
        <v>96.508602910873677</v>
      </c>
      <c r="F318" s="2">
        <f t="shared" si="23"/>
        <v>150.62227561806108</v>
      </c>
      <c r="G318" s="2">
        <f t="shared" si="23"/>
        <v>212.38473796584233</v>
      </c>
      <c r="H318" s="2">
        <f t="shared" si="23"/>
        <v>284.20393683795362</v>
      </c>
      <c r="I318" s="100">
        <f t="shared" si="22"/>
        <v>45.005724551214001</v>
      </c>
      <c r="J318" s="2">
        <f t="shared" si="22"/>
        <v>91.706837861527745</v>
      </c>
      <c r="K318" s="2">
        <f t="shared" si="22"/>
        <v>141.76324659040131</v>
      </c>
      <c r="L318" s="2">
        <f t="shared" si="22"/>
        <v>196.29737150824778</v>
      </c>
      <c r="M318" s="2">
        <f t="shared" si="22"/>
        <v>253.15378777755566</v>
      </c>
    </row>
    <row r="319" spans="3:13" x14ac:dyDescent="0.2">
      <c r="C319">
        <v>291</v>
      </c>
      <c r="D319" s="2">
        <f t="shared" si="23"/>
        <v>47.27225343312459</v>
      </c>
      <c r="E319" s="2">
        <f t="shared" si="23"/>
        <v>96.780371952609627</v>
      </c>
      <c r="F319" s="2">
        <f t="shared" si="23"/>
        <v>151.02878660310665</v>
      </c>
      <c r="G319" s="2">
        <f t="shared" si="23"/>
        <v>212.91111113693083</v>
      </c>
      <c r="H319" s="2">
        <f t="shared" si="23"/>
        <v>284.78250823879711</v>
      </c>
      <c r="I319" s="100">
        <f t="shared" si="22"/>
        <v>45.120027670768735</v>
      </c>
      <c r="J319" s="2">
        <f t="shared" si="22"/>
        <v>91.931063249184263</v>
      </c>
      <c r="K319" s="2">
        <f t="shared" si="22"/>
        <v>142.08281184462493</v>
      </c>
      <c r="L319" s="2">
        <f t="shared" si="22"/>
        <v>196.6684642024567</v>
      </c>
      <c r="M319" s="2">
        <f t="shared" si="22"/>
        <v>253.44256022724011</v>
      </c>
    </row>
    <row r="320" spans="3:13" x14ac:dyDescent="0.2">
      <c r="C320">
        <v>292</v>
      </c>
      <c r="D320" s="2">
        <f t="shared" si="23"/>
        <v>47.407479429704715</v>
      </c>
      <c r="E320" s="2">
        <f t="shared" si="23"/>
        <v>97.051533632509503</v>
      </c>
      <c r="F320" s="2">
        <f t="shared" si="23"/>
        <v>151.43418167531189</v>
      </c>
      <c r="G320" s="2">
        <f t="shared" si="23"/>
        <v>213.43547372447378</v>
      </c>
      <c r="H320" s="2">
        <f t="shared" si="23"/>
        <v>285.35726010982688</v>
      </c>
      <c r="I320" s="100">
        <f t="shared" si="22"/>
        <v>45.233930265519831</v>
      </c>
      <c r="J320" s="2">
        <f t="shared" si="22"/>
        <v>92.154392336430121</v>
      </c>
      <c r="K320" s="2">
        <f t="shared" si="22"/>
        <v>142.40074613940206</v>
      </c>
      <c r="L320" s="2">
        <f t="shared" si="22"/>
        <v>197.03667160606895</v>
      </c>
      <c r="M320" s="2">
        <f t="shared" si="22"/>
        <v>253.72605178721361</v>
      </c>
    </row>
    <row r="321" spans="3:13" x14ac:dyDescent="0.2">
      <c r="C321">
        <v>293</v>
      </c>
      <c r="D321" s="2">
        <f t="shared" si="23"/>
        <v>47.542434546988261</v>
      </c>
      <c r="E321" s="2">
        <f t="shared" si="23"/>
        <v>97.322086248851591</v>
      </c>
      <c r="F321" s="2">
        <f t="shared" si="23"/>
        <v>151.83845783931696</v>
      </c>
      <c r="G321" s="2">
        <f t="shared" si="23"/>
        <v>213.95782077675767</v>
      </c>
      <c r="H321" s="2">
        <f t="shared" si="23"/>
        <v>285.92818474241653</v>
      </c>
      <c r="I321" s="100">
        <f t="shared" si="22"/>
        <v>45.347431324368308</v>
      </c>
      <c r="J321" s="2">
        <f t="shared" si="22"/>
        <v>92.376822945873414</v>
      </c>
      <c r="K321" s="2">
        <f t="shared" si="22"/>
        <v>142.71704582518544</v>
      </c>
      <c r="L321" s="2">
        <f t="shared" si="22"/>
        <v>197.40198831717447</v>
      </c>
      <c r="M321" s="2">
        <f t="shared" si="22"/>
        <v>254.00425655046635</v>
      </c>
    </row>
    <row r="322" spans="3:13" x14ac:dyDescent="0.2">
      <c r="C322">
        <v>294</v>
      </c>
      <c r="D322" s="2">
        <f t="shared" si="23"/>
        <v>47.67711801386173</v>
      </c>
      <c r="E322" s="2">
        <f t="shared" si="23"/>
        <v>97.592028103736538</v>
      </c>
      <c r="F322" s="2">
        <f t="shared" si="23"/>
        <v>152.24161210802933</v>
      </c>
      <c r="G322" s="2">
        <f t="shared" si="23"/>
        <v>214.47814736110263</v>
      </c>
      <c r="H322" s="2">
        <f t="shared" si="23"/>
        <v>286.49527447927125</v>
      </c>
      <c r="I322" s="100">
        <f t="shared" si="22"/>
        <v>45.460529839779554</v>
      </c>
      <c r="J322" s="2">
        <f t="shared" si="22"/>
        <v>92.598352908882177</v>
      </c>
      <c r="K322" s="2">
        <f t="shared" si="22"/>
        <v>143.03170727119129</v>
      </c>
      <c r="L322" s="2">
        <f t="shared" si="22"/>
        <v>197.76440897627205</v>
      </c>
      <c r="M322" s="2">
        <f t="shared" si="22"/>
        <v>254.27716872014773</v>
      </c>
    </row>
    <row r="323" spans="3:13" x14ac:dyDescent="0.2">
      <c r="C323">
        <v>295</v>
      </c>
      <c r="D323" s="2">
        <f t="shared" si="23"/>
        <v>47.811529060763803</v>
      </c>
      <c r="E323" s="2">
        <f t="shared" si="23"/>
        <v>97.861357503097864</v>
      </c>
      <c r="F323" s="2">
        <f t="shared" si="23"/>
        <v>152.64364150264575</v>
      </c>
      <c r="G323" s="2">
        <f t="shared" si="23"/>
        <v>214.99644856390839</v>
      </c>
      <c r="H323" s="2">
        <f t="shared" si="23"/>
        <v>287.05852171452995</v>
      </c>
      <c r="I323" s="100">
        <f t="shared" si="22"/>
        <v>45.573224807792293</v>
      </c>
      <c r="J323" s="2">
        <f t="shared" si="22"/>
        <v>92.818980065605402</v>
      </c>
      <c r="K323" s="2">
        <f t="shared" si="22"/>
        <v>143.34472686544123</v>
      </c>
      <c r="L323" s="2">
        <f t="shared" si="22"/>
        <v>198.12392826634795</v>
      </c>
      <c r="M323" s="2">
        <f t="shared" si="22"/>
        <v>254.54478260968693</v>
      </c>
    </row>
    <row r="324" spans="3:13" x14ac:dyDescent="0.2">
      <c r="C324">
        <v>296</v>
      </c>
      <c r="D324" s="2">
        <f t="shared" si="23"/>
        <v>47.945666919689693</v>
      </c>
      <c r="E324" s="2">
        <f t="shared" si="23"/>
        <v>98.130072756712735</v>
      </c>
      <c r="F324" s="2">
        <f t="shared" si="23"/>
        <v>153.04454305267458</v>
      </c>
      <c r="G324" s="2">
        <f t="shared" si="23"/>
        <v>215.51271949070116</v>
      </c>
      <c r="H324" s="2">
        <f t="shared" si="23"/>
        <v>287.61791889386785</v>
      </c>
      <c r="I324" s="100">
        <f t="shared" si="22"/>
        <v>45.685515228027477</v>
      </c>
      <c r="J324" s="2">
        <f t="shared" si="22"/>
        <v>93.038702264994214</v>
      </c>
      <c r="K324" s="2">
        <f t="shared" si="22"/>
        <v>143.6561010148034</v>
      </c>
      <c r="L324" s="2">
        <f t="shared" si="22"/>
        <v>198.48054091295401</v>
      </c>
      <c r="M324" s="2">
        <f t="shared" si="22"/>
        <v>254.80709264291139</v>
      </c>
    </row>
    <row r="325" spans="3:13" x14ac:dyDescent="0.2">
      <c r="C325">
        <v>297</v>
      </c>
      <c r="D325" s="2">
        <f t="shared" si="23"/>
        <v>48.079530824195622</v>
      </c>
      <c r="E325" s="2">
        <f t="shared" si="23"/>
        <v>98.39817217821242</v>
      </c>
      <c r="F325" s="2">
        <f t="shared" si="23"/>
        <v>153.44431379595747</v>
      </c>
      <c r="G325" s="2">
        <f t="shared" si="23"/>
        <v>216.02695526617944</v>
      </c>
      <c r="H325" s="2">
        <f t="shared" si="23"/>
        <v>288.1734585145972</v>
      </c>
      <c r="I325" s="100">
        <f t="shared" si="22"/>
        <v>45.7974001036972</v>
      </c>
      <c r="J325" s="2">
        <f t="shared" si="22"/>
        <v>93.257517364822775</v>
      </c>
      <c r="K325" s="2">
        <f t="shared" si="22"/>
        <v>143.96582614503407</v>
      </c>
      <c r="L325" s="2">
        <f t="shared" si="22"/>
        <v>198.8342416842849</v>
      </c>
      <c r="M325" s="2">
        <f t="shared" si="22"/>
        <v>255.06409335416313</v>
      </c>
    </row>
    <row r="326" spans="3:13" x14ac:dyDescent="0.2">
      <c r="C326">
        <v>298</v>
      </c>
      <c r="D326" s="2">
        <f t="shared" si="23"/>
        <v>48.213120009403106</v>
      </c>
      <c r="E326" s="2">
        <f t="shared" si="23"/>
        <v>98.66565408509301</v>
      </c>
      <c r="F326" s="2">
        <f t="shared" si="23"/>
        <v>153.84295077869115</v>
      </c>
      <c r="G326" s="2">
        <f t="shared" si="23"/>
        <v>216.53915103426053</v>
      </c>
      <c r="H326" s="2">
        <f t="shared" si="23"/>
        <v>288.72513312576837</v>
      </c>
      <c r="I326" s="100">
        <f t="shared" si="22"/>
        <v>45.90887844161351</v>
      </c>
      <c r="J326" s="2">
        <f t="shared" si="22"/>
        <v>93.475423231709243</v>
      </c>
      <c r="K326" s="2">
        <f t="shared" si="22"/>
        <v>144.27389870081836</v>
      </c>
      <c r="L326" s="2">
        <f t="shared" si="22"/>
        <v>199.18502539125498</v>
      </c>
      <c r="M326" s="2">
        <f t="shared" si="22"/>
        <v>255.31577938841261</v>
      </c>
    </row>
    <row r="327" spans="3:13" x14ac:dyDescent="0.2">
      <c r="C327">
        <v>299</v>
      </c>
      <c r="D327" s="2">
        <f t="shared" si="23"/>
        <v>48.346433712003403</v>
      </c>
      <c r="E327" s="2">
        <f t="shared" si="23"/>
        <v>98.932516798725871</v>
      </c>
      <c r="F327" s="2">
        <f t="shared" si="23"/>
        <v>154.24045105544957</v>
      </c>
      <c r="G327" s="2">
        <f t="shared" si="23"/>
        <v>217.04930195812602</v>
      </c>
      <c r="H327" s="2">
        <f t="shared" si="23"/>
        <v>289.27293532826951</v>
      </c>
      <c r="I327" s="100">
        <f t="shared" si="22"/>
        <v>46.019949252197215</v>
      </c>
      <c r="J327" s="2">
        <f t="shared" si="22"/>
        <v>93.692417741136481</v>
      </c>
      <c r="K327" s="2">
        <f t="shared" si="22"/>
        <v>144.58031514581128</v>
      </c>
      <c r="L327" s="2">
        <f t="shared" si="22"/>
        <v>199.53288688757428</v>
      </c>
      <c r="M327" s="2">
        <f t="shared" si="22"/>
        <v>255.56214550137014</v>
      </c>
    </row>
    <row r="328" spans="3:13" x14ac:dyDescent="0.2">
      <c r="C328">
        <v>300</v>
      </c>
      <c r="D328" s="2">
        <f t="shared" si="23"/>
        <v>48.479471170261775</v>
      </c>
      <c r="E328" s="2">
        <f t="shared" si="23"/>
        <v>99.198758644368212</v>
      </c>
      <c r="F328" s="2">
        <f t="shared" si="23"/>
        <v>154.6368116892055</v>
      </c>
      <c r="G328" s="2">
        <f t="shared" si="23"/>
        <v>217.5574032202675</v>
      </c>
      <c r="H328" s="2">
        <f t="shared" si="23"/>
        <v>289.81685777492589</v>
      </c>
      <c r="I328" s="100">
        <f t="shared" si="22"/>
        <v>46.130611549486751</v>
      </c>
      <c r="J328" s="2">
        <f t="shared" si="22"/>
        <v>93.908498777472786</v>
      </c>
      <c r="K328" s="2">
        <f t="shared" si="22"/>
        <v>144.88507196267815</v>
      </c>
      <c r="L328" s="2">
        <f t="shared" si="22"/>
        <v>199.87782106982422</v>
      </c>
      <c r="M328" s="2">
        <f t="shared" si="22"/>
        <v>255.80318655959536</v>
      </c>
    </row>
    <row r="329" spans="3:13" x14ac:dyDescent="0.2">
      <c r="C329">
        <v>301</v>
      </c>
      <c r="D329" s="2">
        <f t="shared" si="23"/>
        <v>48.612231624021987</v>
      </c>
      <c r="E329" s="2">
        <f t="shared" si="23"/>
        <v>99.464377951173674</v>
      </c>
      <c r="F329" s="2">
        <f t="shared" si="23"/>
        <v>155.03202975135221</v>
      </c>
      <c r="G329" s="2">
        <f t="shared" si="23"/>
        <v>218.06345002253227</v>
      </c>
      <c r="H329" s="2">
        <f t="shared" si="23"/>
        <v>290.35689317059843</v>
      </c>
      <c r="I329" s="100">
        <f t="shared" si="22"/>
        <v>46.240864351146818</v>
      </c>
      <c r="J329" s="2">
        <f t="shared" si="22"/>
        <v>94.123664233992656</v>
      </c>
      <c r="K329" s="2">
        <f t="shared" si="22"/>
        <v>145.18816565313517</v>
      </c>
      <c r="L329" s="2">
        <f t="shared" si="22"/>
        <v>200.21982287753232</v>
      </c>
      <c r="M329" s="2">
        <f t="shared" si="22"/>
        <v>256.03889754060407</v>
      </c>
    </row>
    <row r="330" spans="3:13" x14ac:dyDescent="0.2">
      <c r="C330">
        <v>302</v>
      </c>
      <c r="D330" s="2">
        <f t="shared" si="23"/>
        <v>48.7447143147105</v>
      </c>
      <c r="E330" s="2">
        <f t="shared" si="23"/>
        <v>99.729373052202689</v>
      </c>
      <c r="F330" s="2">
        <f t="shared" si="23"/>
        <v>155.42610232172507</v>
      </c>
      <c r="G330" s="2">
        <f t="shared" si="23"/>
        <v>218.56743758616838</v>
      </c>
      <c r="H330" s="2">
        <f t="shared" si="23"/>
        <v>290.89303427228157</v>
      </c>
      <c r="I330" s="100">
        <f t="shared" si="22"/>
        <v>46.350706678477188</v>
      </c>
      <c r="J330" s="2">
        <f t="shared" si="22"/>
        <v>94.337912012897121</v>
      </c>
      <c r="K330" s="2">
        <f t="shared" si="22"/>
        <v>145.48959273798928</v>
      </c>
      <c r="L330" s="2">
        <f t="shared" si="22"/>
        <v>200.55888729324644</v>
      </c>
      <c r="M330" s="2">
        <f t="shared" si="22"/>
        <v>256.26927353297316</v>
      </c>
    </row>
    <row r="331" spans="3:13" x14ac:dyDescent="0.2">
      <c r="C331">
        <v>303</v>
      </c>
      <c r="D331" s="2">
        <f t="shared" si="23"/>
        <v>48.876918485340909</v>
      </c>
      <c r="E331" s="2">
        <f t="shared" si="23"/>
        <v>99.993742284433026</v>
      </c>
      <c r="F331" s="2">
        <f t="shared" si="23"/>
        <v>155.81902648862339</v>
      </c>
      <c r="G331" s="2">
        <f t="shared" si="23"/>
        <v>219.06936115187003</v>
      </c>
      <c r="H331" s="2">
        <f t="shared" si="23"/>
        <v>291.42527388920041</v>
      </c>
      <c r="I331" s="100">
        <f t="shared" si="22"/>
        <v>46.460137556421358</v>
      </c>
      <c r="J331" s="2">
        <f t="shared" si="22"/>
        <v>94.551240025334337</v>
      </c>
      <c r="K331" s="2">
        <f t="shared" si="22"/>
        <v>145.78934975717848</v>
      </c>
      <c r="L331" s="2">
        <f t="shared" si="22"/>
        <v>200.89500934260849</v>
      </c>
      <c r="M331" s="2">
        <f t="shared" si="22"/>
        <v>256.49430973644229</v>
      </c>
    </row>
    <row r="332" spans="3:13" x14ac:dyDescent="0.2">
      <c r="C332">
        <v>304</v>
      </c>
      <c r="D332" s="2">
        <f t="shared" si="23"/>
        <v>49.008843380518194</v>
      </c>
      <c r="E332" s="2">
        <f t="shared" si="23"/>
        <v>100.25748398877016</v>
      </c>
      <c r="F332" s="2">
        <f t="shared" si="23"/>
        <v>156.21079934883153</v>
      </c>
      <c r="G332" s="2">
        <f t="shared" si="23"/>
        <v>219.56921597982222</v>
      </c>
      <c r="H332" s="2">
        <f t="shared" si="23"/>
        <v>291.95360488290703</v>
      </c>
      <c r="I332" s="100">
        <f t="shared" si="22"/>
        <v>46.569156013575189</v>
      </c>
      <c r="J332" s="2">
        <f t="shared" si="22"/>
        <v>94.763646191419866</v>
      </c>
      <c r="K332" s="2">
        <f t="shared" si="22"/>
        <v>146.08743326981127</v>
      </c>
      <c r="L332" s="2">
        <f t="shared" si="22"/>
        <v>201.22818409442732</v>
      </c>
      <c r="M332" s="2">
        <f t="shared" si="22"/>
        <v>256.71400146201472</v>
      </c>
    </row>
    <row r="333" spans="3:13" x14ac:dyDescent="0.2">
      <c r="C333">
        <v>305</v>
      </c>
      <c r="D333" s="2">
        <f t="shared" si="23"/>
        <v>49.140488246443127</v>
      </c>
      <c r="E333" s="2">
        <f t="shared" si="23"/>
        <v>100.52059651005779</v>
      </c>
      <c r="F333" s="2">
        <f t="shared" si="23"/>
        <v>156.60141800764063</v>
      </c>
      <c r="G333" s="2">
        <f t="shared" si="23"/>
        <v>220.06699734974575</v>
      </c>
      <c r="H333" s="2">
        <f t="shared" si="23"/>
        <v>292.47802016737649</v>
      </c>
      <c r="I333" s="100">
        <f t="shared" si="22"/>
        <v>46.677761082195588</v>
      </c>
      <c r="J333" s="2">
        <f t="shared" si="22"/>
        <v>94.975128440257052</v>
      </c>
      <c r="K333" s="2">
        <f t="shared" si="22"/>
        <v>146.38383985420609</v>
      </c>
      <c r="L333" s="2">
        <f t="shared" si="22"/>
        <v>201.55840666075113</v>
      </c>
      <c r="M333" s="2">
        <f t="shared" si="22"/>
        <v>256.92834413205452</v>
      </c>
    </row>
    <row r="334" spans="3:13" x14ac:dyDescent="0.2">
      <c r="C334">
        <v>306</v>
      </c>
      <c r="D334" s="2">
        <f t="shared" si="23"/>
        <v>49.271852330916481</v>
      </c>
      <c r="E334" s="2">
        <f t="shared" si="23"/>
        <v>100.78307819708809</v>
      </c>
      <c r="F334" s="2">
        <f t="shared" si="23"/>
        <v>156.99087957886999</v>
      </c>
      <c r="G334" s="2">
        <f t="shared" si="23"/>
        <v>220.56270056094175</v>
      </c>
      <c r="H334" s="2">
        <f t="shared" si="23"/>
        <v>292.99851270910153</v>
      </c>
      <c r="I334" s="100">
        <f t="shared" si="22"/>
        <v>46.785951798209013</v>
      </c>
      <c r="J334" s="2">
        <f t="shared" si="22"/>
        <v>95.185684709957116</v>
      </c>
      <c r="K334" s="2">
        <f t="shared" si="22"/>
        <v>146.67856610793092</v>
      </c>
      <c r="L334" s="2">
        <f t="shared" si="22"/>
        <v>201.88567219693905</v>
      </c>
      <c r="M334" s="2">
        <f t="shared" si="22"/>
        <v>257.13733328038199</v>
      </c>
    </row>
    <row r="335" spans="3:13" x14ac:dyDescent="0.2">
      <c r="C335">
        <v>307</v>
      </c>
      <c r="D335" s="2">
        <f t="shared" si="23"/>
        <v>49.402934883343377</v>
      </c>
      <c r="E335" s="2">
        <f t="shared" si="23"/>
        <v>101.04492740261222</v>
      </c>
      <c r="F335" s="2">
        <f t="shared" si="23"/>
        <v>157.37918118488827</v>
      </c>
      <c r="G335" s="2">
        <f t="shared" si="23"/>
        <v>221.05632093233589</v>
      </c>
      <c r="H335" s="2">
        <f t="shared" si="23"/>
        <v>293.51507552718721</v>
      </c>
      <c r="I335" s="100">
        <f t="shared" si="22"/>
        <v>46.893727201220123</v>
      </c>
      <c r="J335" s="2">
        <f t="shared" si="22"/>
        <v>95.395312947659306</v>
      </c>
      <c r="K335" s="2">
        <f t="shared" si="22"/>
        <v>146.97160864784212</v>
      </c>
      <c r="L335" s="2">
        <f t="shared" si="22"/>
        <v>202.20997590173249</v>
      </c>
      <c r="M335" s="2">
        <f t="shared" si="22"/>
        <v>257.34096455236693</v>
      </c>
    </row>
    <row r="336" spans="3:13" x14ac:dyDescent="0.2">
      <c r="C336">
        <v>308</v>
      </c>
      <c r="D336" s="2">
        <f t="shared" si="23"/>
        <v>49.533735154737599</v>
      </c>
      <c r="E336" s="2">
        <f t="shared" si="23"/>
        <v>101.30614248335051</v>
      </c>
      <c r="F336" s="2">
        <f t="shared" si="23"/>
        <v>157.76631995663476</v>
      </c>
      <c r="G336" s="2">
        <f t="shared" si="23"/>
        <v>221.54785380252284</v>
      </c>
      <c r="H336" s="2">
        <f t="shared" si="23"/>
        <v>294.02770169344439</v>
      </c>
      <c r="I336" s="100">
        <f t="shared" si="22"/>
        <v>47.001086334520238</v>
      </c>
      <c r="J336" s="2">
        <f t="shared" si="22"/>
        <v>95.604011109550953</v>
      </c>
      <c r="K336" s="2">
        <f t="shared" si="22"/>
        <v>147.26296411012316</v>
      </c>
      <c r="L336" s="2">
        <f t="shared" si="22"/>
        <v>202.5313130173252</v>
      </c>
      <c r="M336" s="2">
        <f t="shared" si="22"/>
        <v>257.53923370501911</v>
      </c>
    </row>
    <row r="337" spans="3:13" x14ac:dyDescent="0.2">
      <c r="C337">
        <v>309</v>
      </c>
      <c r="D337" s="2">
        <f t="shared" si="23"/>
        <v>49.664252397725811</v>
      </c>
      <c r="E337" s="2">
        <f t="shared" si="23"/>
        <v>101.56672180000291</v>
      </c>
      <c r="F337" s="2">
        <f t="shared" si="23"/>
        <v>158.15229303364075</v>
      </c>
      <c r="G337" s="2">
        <f t="shared" si="23"/>
        <v>222.0372945298102</v>
      </c>
      <c r="H337" s="2">
        <f t="shared" si="23"/>
        <v>294.53638433248256</v>
      </c>
      <c r="I337" s="100">
        <f t="shared" si="22"/>
        <v>47.108028245095831</v>
      </c>
      <c r="J337" s="2">
        <f t="shared" si="22"/>
        <v>95.81177716088726</v>
      </c>
      <c r="K337" s="2">
        <f t="shared" si="22"/>
        <v>147.55262915032347</v>
      </c>
      <c r="L337" s="2">
        <f t="shared" si="22"/>
        <v>202.8496788294334</v>
      </c>
      <c r="M337" s="2">
        <f t="shared" si="22"/>
        <v>257.73213660707694</v>
      </c>
    </row>
    <row r="338" spans="3:13" x14ac:dyDescent="0.2">
      <c r="C338">
        <v>310</v>
      </c>
      <c r="D338" s="2">
        <f t="shared" si="23"/>
        <v>49.794485866551874</v>
      </c>
      <c r="E338" s="2">
        <f t="shared" si="23"/>
        <v>101.82666371725918</v>
      </c>
      <c r="F338" s="2">
        <f t="shared" si="23"/>
        <v>158.5370975640505</v>
      </c>
      <c r="G338" s="2">
        <f t="shared" si="23"/>
        <v>222.52463849226211</v>
      </c>
      <c r="H338" s="2">
        <f t="shared" si="23"/>
        <v>295.04111662180247</v>
      </c>
      <c r="I338" s="100">
        <f t="shared" si="22"/>
        <v>47.214551983637051</v>
      </c>
      <c r="J338" s="2">
        <f t="shared" si="22"/>
        <v>96.018609076011302</v>
      </c>
      <c r="K338" s="2">
        <f t="shared" si="22"/>
        <v>147.84060044339677</v>
      </c>
      <c r="L338" s="2">
        <f t="shared" si="22"/>
        <v>203.16506866736478</v>
      </c>
      <c r="M338" s="2">
        <f t="shared" si="22"/>
        <v>257.91966923909337</v>
      </c>
    </row>
    <row r="339" spans="3:13" x14ac:dyDescent="0.2">
      <c r="C339">
        <v>311</v>
      </c>
      <c r="D339" s="2">
        <f t="shared" si="23"/>
        <v>49.924434817081085</v>
      </c>
      <c r="E339" s="2">
        <f t="shared" si="23"/>
        <v>102.0859666038092</v>
      </c>
      <c r="F339" s="2">
        <f t="shared" si="23"/>
        <v>158.92073070464232</v>
      </c>
      <c r="G339" s="2">
        <f t="shared" si="23"/>
        <v>223.00988108774325</v>
      </c>
      <c r="H339" s="2">
        <f t="shared" si="23"/>
        <v>295.54189179188694</v>
      </c>
      <c r="I339" s="100">
        <f t="shared" si="22"/>
        <v>47.320656604546066</v>
      </c>
      <c r="J339" s="2">
        <f t="shared" si="22"/>
        <v>96.224504838373676</v>
      </c>
      <c r="K339" s="2">
        <f t="shared" si="22"/>
        <v>148.12687468373909</v>
      </c>
      <c r="L339" s="2">
        <f t="shared" si="22"/>
        <v>203.47747790408704</v>
      </c>
      <c r="M339" s="2">
        <f t="shared" si="22"/>
        <v>258.10182769351968</v>
      </c>
    </row>
    <row r="340" spans="3:13" x14ac:dyDescent="0.2">
      <c r="C340">
        <v>312</v>
      </c>
      <c r="D340" s="2">
        <f t="shared" si="23"/>
        <v>50.054098506804451</v>
      </c>
      <c r="E340" s="2">
        <f t="shared" si="23"/>
        <v>102.34462883235319</v>
      </c>
      <c r="F340" s="2">
        <f t="shared" si="23"/>
        <v>159.30318962084968</v>
      </c>
      <c r="G340" s="2">
        <f t="shared" si="23"/>
        <v>223.49301773396215</v>
      </c>
      <c r="H340" s="2">
        <f t="shared" si="23"/>
        <v>296.03870312629238</v>
      </c>
      <c r="I340" s="100">
        <f t="shared" si="22"/>
        <v>47.42634116594553</v>
      </c>
      <c r="J340" s="2">
        <f t="shared" si="22"/>
        <v>96.429462440552172</v>
      </c>
      <c r="K340" s="2">
        <f t="shared" si="22"/>
        <v>148.41144858522685</v>
      </c>
      <c r="L340" s="2">
        <f t="shared" si="22"/>
        <v>203.78690195629585</v>
      </c>
      <c r="M340" s="2">
        <f t="shared" si="22"/>
        <v>258.278608174787</v>
      </c>
    </row>
    <row r="341" spans="3:13" x14ac:dyDescent="0.2">
      <c r="C341">
        <v>313</v>
      </c>
      <c r="D341" s="2">
        <f t="shared" si="23"/>
        <v>50.183476194842889</v>
      </c>
      <c r="E341" s="2">
        <f t="shared" si="23"/>
        <v>102.60264877961195</v>
      </c>
      <c r="F341" s="2">
        <f t="shared" si="23"/>
        <v>159.68447148678206</v>
      </c>
      <c r="G341" s="2">
        <f t="shared" si="23"/>
        <v>223.97404386851437</v>
      </c>
      <c r="H341" s="2">
        <f t="shared" si="23"/>
        <v>296.53154396173829</v>
      </c>
      <c r="I341" s="100">
        <f t="shared" si="22"/>
        <v>47.531604729686912</v>
      </c>
      <c r="J341" s="2">
        <f t="shared" si="22"/>
        <v>96.633479884271424</v>
      </c>
      <c r="K341" s="2">
        <f t="shared" si="22"/>
        <v>148.69431888125456</v>
      </c>
      <c r="L341" s="2">
        <f t="shared" si="22"/>
        <v>204.09333628448189</v>
      </c>
      <c r="M341" s="2">
        <f t="shared" si="22"/>
        <v>258.4500069993851</v>
      </c>
    </row>
    <row r="342" spans="3:13" x14ac:dyDescent="0.2">
      <c r="C342">
        <v>314</v>
      </c>
      <c r="D342" s="2">
        <f t="shared" si="23"/>
        <v>50.312567141951526</v>
      </c>
      <c r="E342" s="2">
        <f t="shared" si="23"/>
        <v>102.86002482633702</v>
      </c>
      <c r="F342" s="2">
        <f t="shared" si="23"/>
        <v>160.06457348524589</v>
      </c>
      <c r="G342" s="2">
        <f t="shared" si="23"/>
        <v>224.45295494892574</v>
      </c>
      <c r="H342" s="2">
        <f t="shared" si="23"/>
        <v>297.02040768819705</v>
      </c>
      <c r="I342" s="100">
        <f t="shared" si="22"/>
        <v>47.636446361358793</v>
      </c>
      <c r="J342" s="2">
        <f t="shared" si="22"/>
        <v>96.836555180422238</v>
      </c>
      <c r="K342" s="2">
        <f t="shared" si="22"/>
        <v>148.97548232477237</v>
      </c>
      <c r="L342" s="2">
        <f t="shared" si="22"/>
        <v>204.39677639299777</v>
      </c>
      <c r="M342" s="2">
        <f t="shared" si="22"/>
        <v>258.61602059593963</v>
      </c>
    </row>
    <row r="343" spans="3:13" x14ac:dyDescent="0.2">
      <c r="C343">
        <v>315</v>
      </c>
      <c r="D343" s="2">
        <f t="shared" si="23"/>
        <v>50.441370610523833</v>
      </c>
      <c r="E343" s="2">
        <f t="shared" si="23"/>
        <v>103.11675535732083</v>
      </c>
      <c r="F343" s="2">
        <f t="shared" si="23"/>
        <v>160.4434928077653</v>
      </c>
      <c r="G343" s="2">
        <f t="shared" si="23"/>
        <v>224.92974645269507</v>
      </c>
      <c r="H343" s="2">
        <f t="shared" si="23"/>
        <v>297.50528774898225</v>
      </c>
      <c r="I343" s="100">
        <f t="shared" si="22"/>
        <v>47.740865130295212</v>
      </c>
      <c r="J343" s="2">
        <f t="shared" si="22"/>
        <v>97.038686349081175</v>
      </c>
      <c r="K343" s="2">
        <f t="shared" si="22"/>
        <v>149.25493568832314</v>
      </c>
      <c r="L343" s="2">
        <f t="shared" si="22"/>
        <v>204.69721783012366</v>
      </c>
      <c r="M343" s="2">
        <f t="shared" si="22"/>
        <v>258.77664550528618</v>
      </c>
    </row>
    <row r="344" spans="3:13" x14ac:dyDescent="0.2">
      <c r="C344">
        <v>316</v>
      </c>
      <c r="D344" s="2">
        <f t="shared" si="23"/>
        <v>50.56988586459596</v>
      </c>
      <c r="E344" s="2">
        <f t="shared" si="23"/>
        <v>103.37283876140684</v>
      </c>
      <c r="F344" s="2">
        <f t="shared" si="23"/>
        <v>160.82122665460287</v>
      </c>
      <c r="G344" s="2">
        <f t="shared" si="23"/>
        <v>225.40441387733713</v>
      </c>
      <c r="H344" s="2">
        <f t="shared" si="23"/>
        <v>297.98617764083701</v>
      </c>
      <c r="I344" s="100">
        <f t="shared" si="22"/>
        <v>47.844860109583919</v>
      </c>
      <c r="J344" s="2">
        <f t="shared" si="22"/>
        <v>97.239871419529649</v>
      </c>
      <c r="K344" s="2">
        <f t="shared" si="22"/>
        <v>149.53267576407976</v>
      </c>
      <c r="L344" s="2">
        <f t="shared" si="22"/>
        <v>204.99465618813281</v>
      </c>
      <c r="M344" s="2">
        <f t="shared" si="22"/>
        <v>258.93187838054229</v>
      </c>
    </row>
    <row r="345" spans="3:13" x14ac:dyDescent="0.2">
      <c r="C345">
        <v>317</v>
      </c>
      <c r="D345" s="2">
        <f t="shared" si="23"/>
        <v>50.698112169850795</v>
      </c>
      <c r="E345" s="2">
        <f t="shared" si="23"/>
        <v>103.62827343149975</v>
      </c>
      <c r="F345" s="2">
        <f t="shared" si="23"/>
        <v>161.19777223478047</v>
      </c>
      <c r="G345" s="2">
        <f t="shared" si="23"/>
        <v>225.87695274042483</v>
      </c>
      <c r="H345" s="2">
        <f t="shared" si="23"/>
        <v>298.4630709140207</v>
      </c>
      <c r="I345" s="100">
        <f t="shared" si="22"/>
        <v>47.948430376074569</v>
      </c>
      <c r="J345" s="2">
        <f t="shared" si="22"/>
        <v>97.440108430273369</v>
      </c>
      <c r="K345" s="2">
        <f t="shared" si="22"/>
        <v>149.80869936388177</v>
      </c>
      <c r="L345" s="2">
        <f t="shared" si="22"/>
        <v>205.28908710335614</v>
      </c>
      <c r="M345" s="2">
        <f t="shared" si="22"/>
        <v>259.08171598717746</v>
      </c>
    </row>
    <row r="346" spans="3:13" x14ac:dyDescent="0.2">
      <c r="C346">
        <v>318</v>
      </c>
      <c r="D346" s="2">
        <f t="shared" si="23"/>
        <v>50.826048793622299</v>
      </c>
      <c r="E346" s="2">
        <f t="shared" si="23"/>
        <v>103.88305776457537</v>
      </c>
      <c r="F346" s="2">
        <f t="shared" si="23"/>
        <v>161.57312676609973</v>
      </c>
      <c r="G346" s="2">
        <f t="shared" si="23"/>
        <v>226.34735857963193</v>
      </c>
      <c r="H346" s="2">
        <f t="shared" si="23"/>
        <v>298.93596117239588</v>
      </c>
      <c r="I346" s="100">
        <f t="shared" si="22"/>
        <v>48.051575010386948</v>
      </c>
      <c r="J346" s="2">
        <f t="shared" si="22"/>
        <v>97.639395429061253</v>
      </c>
      <c r="K346" s="2">
        <f t="shared" si="22"/>
        <v>150.08300331927205</v>
      </c>
      <c r="L346" s="2">
        <f t="shared" si="22"/>
        <v>205.58050625624625</v>
      </c>
      <c r="M346" s="2">
        <f t="shared" si="22"/>
        <v>259.22615520308051</v>
      </c>
    </row>
    <row r="347" spans="3:13" x14ac:dyDescent="0.2">
      <c r="C347">
        <v>319</v>
      </c>
      <c r="D347" s="2">
        <f t="shared" si="23"/>
        <v>50.953695004899586</v>
      </c>
      <c r="E347" s="2">
        <f t="shared" si="23"/>
        <v>104.13719016169098</v>
      </c>
      <c r="F347" s="2">
        <f t="shared" si="23"/>
        <v>161.94728747516248</v>
      </c>
      <c r="G347" s="2">
        <f t="shared" si="23"/>
        <v>226.81562695277478</v>
      </c>
      <c r="H347" s="2">
        <f t="shared" si="23"/>
        <v>299.40484207351386</v>
      </c>
      <c r="I347" s="100">
        <f t="shared" si="22"/>
        <v>48.15429309691914</v>
      </c>
      <c r="J347" s="2">
        <f t="shared" si="22"/>
        <v>97.837730472904596</v>
      </c>
      <c r="K347" s="2">
        <f t="shared" si="22"/>
        <v>150.35558448153316</v>
      </c>
      <c r="L347" s="2">
        <f t="shared" si="22"/>
        <v>205.86890937144082</v>
      </c>
      <c r="M347" s="2">
        <f t="shared" si="22"/>
        <v>259.36519301862438</v>
      </c>
    </row>
    <row r="348" spans="3:13" x14ac:dyDescent="0.2">
      <c r="C348">
        <v>320</v>
      </c>
      <c r="D348" s="2">
        <f t="shared" si="23"/>
        <v>51.081050074331181</v>
      </c>
      <c r="E348" s="2">
        <f t="shared" si="23"/>
        <v>104.390669027995</v>
      </c>
      <c r="F348" s="2">
        <f t="shared" si="23"/>
        <v>162.32025159739169</v>
      </c>
      <c r="G348" s="2">
        <f t="shared" si="23"/>
        <v>227.28175343785452</v>
      </c>
      <c r="H348" s="2">
        <f t="shared" si="23"/>
        <v>299.86970732869986</v>
      </c>
      <c r="I348" s="100">
        <f t="shared" si="22"/>
        <v>48.256583723855613</v>
      </c>
      <c r="J348" s="2">
        <f t="shared" si="22"/>
        <v>98.035111628095933</v>
      </c>
      <c r="K348" s="2">
        <f t="shared" si="22"/>
        <v>150.62643972172347</v>
      </c>
      <c r="L348" s="2">
        <f t="shared" si="22"/>
        <v>206.15429221782529</v>
      </c>
      <c r="M348" s="2">
        <f t="shared" si="22"/>
        <v>259.4988265367291</v>
      </c>
    </row>
    <row r="349" spans="3:13" x14ac:dyDescent="0.2">
      <c r="C349">
        <v>321</v>
      </c>
      <c r="D349" s="2">
        <f t="shared" si="23"/>
        <v>51.208113274229113</v>
      </c>
      <c r="E349" s="2">
        <f t="shared" si="23"/>
        <v>104.64349277273739</v>
      </c>
      <c r="F349" s="2">
        <f t="shared" si="23"/>
        <v>162.69201637705132</v>
      </c>
      <c r="G349" s="2">
        <f t="shared" si="23"/>
        <v>227.74573363309881</v>
      </c>
      <c r="H349" s="2">
        <f t="shared" si="23"/>
        <v>300.33055070313725</v>
      </c>
      <c r="I349" s="100">
        <f t="shared" si="22"/>
        <v>48.358445983175358</v>
      </c>
      <c r="J349" s="2">
        <f t="shared" si="22"/>
        <v>98.231536970227978</v>
      </c>
      <c r="K349" s="2">
        <f t="shared" si="22"/>
        <v>150.89556593071319</v>
      </c>
      <c r="L349" s="2">
        <f t="shared" si="22"/>
        <v>206.43665060859507</v>
      </c>
      <c r="M349" s="2">
        <f t="shared" si="22"/>
        <v>259.627052972922</v>
      </c>
    </row>
    <row r="350" spans="3:13" x14ac:dyDescent="0.2">
      <c r="C350">
        <v>322</v>
      </c>
      <c r="D350" s="2">
        <f t="shared" si="23"/>
        <v>51.334883878573145</v>
      </c>
      <c r="E350" s="2">
        <f t="shared" si="23"/>
        <v>104.89565980927927</v>
      </c>
      <c r="F350" s="2">
        <f t="shared" si="23"/>
        <v>163.06257906726705</v>
      </c>
      <c r="G350" s="2">
        <f t="shared" si="23"/>
        <v>228.20756315700339</v>
      </c>
      <c r="H350" s="2">
        <f t="shared" si="23"/>
        <v>300.78736601595142</v>
      </c>
      <c r="I350" s="100">
        <f t="shared" si="22"/>
        <v>48.459878970659922</v>
      </c>
      <c r="J350" s="2">
        <f t="shared" si="22"/>
        <v>98.427004584212284</v>
      </c>
      <c r="K350" s="2">
        <f t="shared" si="22"/>
        <v>151.16296001921981</v>
      </c>
      <c r="L350" s="2">
        <f t="shared" si="22"/>
        <v>206.71598040131676</v>
      </c>
      <c r="M350" s="2">
        <f t="shared" si="22"/>
        <v>259.74986965539597</v>
      </c>
    </row>
    <row r="351" spans="3:13" x14ac:dyDescent="0.2">
      <c r="C351">
        <v>323</v>
      </c>
      <c r="D351" s="2">
        <f t="shared" si="23"/>
        <v>51.461361163014864</v>
      </c>
      <c r="E351" s="2">
        <f t="shared" si="23"/>
        <v>105.14716855510312</v>
      </c>
      <c r="F351" s="2">
        <f t="shared" si="23"/>
        <v>163.43193693004665</v>
      </c>
      <c r="G351" s="2">
        <f t="shared" si="23"/>
        <v>228.66723764837346</v>
      </c>
      <c r="H351" s="2">
        <f t="shared" si="23"/>
        <v>301.24014714029238</v>
      </c>
      <c r="I351" s="100">
        <f t="shared" si="22"/>
        <v>48.560881785901458</v>
      </c>
      <c r="J351" s="2">
        <f t="shared" si="22"/>
        <v>98.621512564297973</v>
      </c>
      <c r="K351" s="2">
        <f t="shared" si="22"/>
        <v>151.42861891784386</v>
      </c>
      <c r="L351" s="2">
        <f t="shared" si="22"/>
        <v>206.99227749798902</v>
      </c>
      <c r="M351" s="2">
        <f t="shared" si="22"/>
        <v>259.86727402506466</v>
      </c>
    </row>
    <row r="352" spans="3:13" x14ac:dyDescent="0.2">
      <c r="C352">
        <v>324</v>
      </c>
      <c r="D352" s="2">
        <f t="shared" si="23"/>
        <v>51.587544404881847</v>
      </c>
      <c r="E352" s="2">
        <f t="shared" si="23"/>
        <v>105.39801743182271</v>
      </c>
      <c r="F352" s="2">
        <f t="shared" si="23"/>
        <v>163.80008723629985</v>
      </c>
      <c r="G352" s="2">
        <f t="shared" si="23"/>
        <v>229.12475276636468</v>
      </c>
      <c r="H352" s="2">
        <f t="shared" si="23"/>
        <v>301.68888800341693</v>
      </c>
      <c r="I352" s="100">
        <f t="shared" si="22"/>
        <v>48.661453532310688</v>
      </c>
      <c r="J352" s="2">
        <f t="shared" si="22"/>
        <v>98.815059014090409</v>
      </c>
      <c r="K352" s="2">
        <f t="shared" si="22"/>
        <v>151.69253957710399</v>
      </c>
      <c r="L352" s="2">
        <f t="shared" si="22"/>
        <v>207.26553784510273</v>
      </c>
      <c r="M352" s="2">
        <f t="shared" si="22"/>
        <v>259.97926363561635</v>
      </c>
    </row>
    <row r="353" spans="3:13" x14ac:dyDescent="0.2">
      <c r="C353">
        <v>325</v>
      </c>
      <c r="D353" s="2">
        <f t="shared" si="23"/>
        <v>51.713432883181802</v>
      </c>
      <c r="E353" s="2">
        <f t="shared" si="23"/>
        <v>105.6482048651928</v>
      </c>
      <c r="F353" s="2">
        <f t="shared" si="23"/>
        <v>164.16702726585874</v>
      </c>
      <c r="G353" s="2">
        <f t="shared" si="23"/>
        <v>229.58010419052451</v>
      </c>
      <c r="H353" s="2">
        <f t="shared" si="23"/>
        <v>302.13358258677044</v>
      </c>
      <c r="I353" s="100">
        <f t="shared" si="22"/>
        <v>48.761593317124884</v>
      </c>
      <c r="J353" s="2">
        <f t="shared" si="22"/>
        <v>99.007642046569458</v>
      </c>
      <c r="K353" s="2">
        <f t="shared" si="22"/>
        <v>151.95471896747188</v>
      </c>
      <c r="L353" s="2">
        <f t="shared" si="22"/>
        <v>207.53575743370044</v>
      </c>
      <c r="M353" s="2">
        <f t="shared" si="22"/>
        <v>260.08583615356457</v>
      </c>
    </row>
    <row r="354" spans="3:13" x14ac:dyDescent="0.2">
      <c r="C354">
        <v>326</v>
      </c>
      <c r="D354" s="2">
        <f t="shared" si="23"/>
        <v>51.839025878606648</v>
      </c>
      <c r="E354" s="2">
        <f t="shared" si="23"/>
        <v>105.8977292851192</v>
      </c>
      <c r="F354" s="2">
        <f t="shared" si="23"/>
        <v>164.53275430749787</v>
      </c>
      <c r="G354" s="2">
        <f t="shared" si="23"/>
        <v>230.03328762083268</v>
      </c>
      <c r="H354" s="2">
        <f t="shared" si="23"/>
        <v>302.5742249260673</v>
      </c>
      <c r="I354" s="100">
        <f t="shared" si="22"/>
        <v>48.861300251415791</v>
      </c>
      <c r="J354" s="2">
        <f t="shared" si="22"/>
        <v>99.199259784108051</v>
      </c>
      <c r="K354" s="2">
        <f t="shared" si="22"/>
        <v>152.2151540794072</v>
      </c>
      <c r="L354" s="2">
        <f t="shared" si="22"/>
        <v>207.8029322994351</v>
      </c>
      <c r="M354" s="2">
        <f t="shared" si="22"/>
        <v>260.18698935829678</v>
      </c>
    </row>
    <row r="355" spans="3:13" x14ac:dyDescent="0.2">
      <c r="C355">
        <v>327</v>
      </c>
      <c r="D355" s="2">
        <f t="shared" si="23"/>
        <v>51.964322673536671</v>
      </c>
      <c r="E355" s="2">
        <f t="shared" si="23"/>
        <v>106.14658912566861</v>
      </c>
      <c r="F355" s="2">
        <f t="shared" si="23"/>
        <v>164.8972656589543</v>
      </c>
      <c r="G355" s="2">
        <f t="shared" si="23"/>
        <v>230.48429877774205</v>
      </c>
      <c r="H355" s="2">
        <f t="shared" si="23"/>
        <v>303.01080911137097</v>
      </c>
      <c r="I355" s="100">
        <f t="shared" si="22"/>
        <v>48.960573450097499</v>
      </c>
      <c r="J355" s="2">
        <f t="shared" si="22"/>
        <v>99.389910358490511</v>
      </c>
      <c r="K355" s="2">
        <f t="shared" si="22"/>
        <v>152.47384192339211</v>
      </c>
      <c r="L355" s="2">
        <f t="shared" si="22"/>
        <v>208.06705852262834</v>
      </c>
      <c r="M355" s="2">
        <f t="shared" si="22"/>
        <v>260.28272114212092</v>
      </c>
    </row>
    <row r="356" spans="3:13" x14ac:dyDescent="0.2">
      <c r="C356">
        <v>328</v>
      </c>
      <c r="D356" s="2">
        <f t="shared" si="23"/>
        <v>52.089322552044592</v>
      </c>
      <c r="E356" s="2">
        <f t="shared" si="23"/>
        <v>106.39478282507837</v>
      </c>
      <c r="F356" s="2">
        <f t="shared" si="23"/>
        <v>165.26055862694739</v>
      </c>
      <c r="G356" s="2">
        <f t="shared" si="23"/>
        <v>230.93313340221883</v>
      </c>
      <c r="H356" s="2">
        <f t="shared" si="23"/>
        <v>303.44332928717319</v>
      </c>
      <c r="I356" s="100">
        <f t="shared" si="22"/>
        <v>49.05941203193435</v>
      </c>
      <c r="J356" s="2">
        <f t="shared" si="22"/>
        <v>99.57959191093066</v>
      </c>
      <c r="K356" s="2">
        <f t="shared" si="22"/>
        <v>152.73077952996553</v>
      </c>
      <c r="L356" s="2">
        <f t="shared" si="22"/>
        <v>208.32813222832795</v>
      </c>
      <c r="M356" s="2">
        <f t="shared" si="22"/>
        <v>260.3730295103087</v>
      </c>
    </row>
    <row r="357" spans="3:13" x14ac:dyDescent="0.2">
      <c r="C357">
        <v>329</v>
      </c>
      <c r="D357" s="2">
        <f t="shared" si="23"/>
        <v>52.214024799899661</v>
      </c>
      <c r="E357" s="2">
        <f t="shared" si="23"/>
        <v>106.64230882576631</v>
      </c>
      <c r="F357" s="2">
        <f t="shared" si="23"/>
        <v>165.62263052719891</v>
      </c>
      <c r="G357" s="2">
        <f t="shared" si="23"/>
        <v>231.37978725578293</v>
      </c>
      <c r="H357" s="2">
        <f t="shared" si="23"/>
        <v>303.87177965247275</v>
      </c>
      <c r="I357" s="100">
        <f t="shared" si="22"/>
        <v>49.157815119548658</v>
      </c>
      <c r="J357" s="2">
        <f t="shared" si="22"/>
        <v>99.768302592090023</v>
      </c>
      <c r="K357" s="2">
        <f t="shared" si="22"/>
        <v>152.98596394975712</v>
      </c>
      <c r="L357" s="2">
        <f t="shared" si="22"/>
        <v>208.58614958636457</v>
      </c>
      <c r="M357" s="2">
        <f t="shared" si="22"/>
        <v>260.4579125811378</v>
      </c>
    </row>
    <row r="358" spans="3:13" x14ac:dyDescent="0.2">
      <c r="C358">
        <v>330</v>
      </c>
      <c r="D358" s="2">
        <f t="shared" si="23"/>
        <v>52.338428704571761</v>
      </c>
      <c r="E358" s="2">
        <f t="shared" si="23"/>
        <v>106.88916557434057</v>
      </c>
      <c r="F358" s="2">
        <f t="shared" si="23"/>
        <v>165.98347868445279</v>
      </c>
      <c r="G358" s="2">
        <f t="shared" si="23"/>
        <v>231.82425612054791</v>
      </c>
      <c r="H358" s="2">
        <f t="shared" si="23"/>
        <v>304.2961544608529</v>
      </c>
      <c r="I358" s="100">
        <f t="shared" ref="I358:M373" si="24">SQRT(2) * I$30 *SQRT(1- COS(TAN(I$29*PI()/180) *$C358/I$30))</f>
        <v>49.255781839428643</v>
      </c>
      <c r="J358" s="2">
        <f t="shared" si="24"/>
        <v>99.956040562095822</v>
      </c>
      <c r="K358" s="2">
        <f t="shared" si="24"/>
        <v>153.23939225352143</v>
      </c>
      <c r="L358" s="2">
        <f t="shared" si="24"/>
        <v>208.84110681140822</v>
      </c>
      <c r="M358" s="2">
        <f t="shared" si="24"/>
        <v>260.53736858593095</v>
      </c>
    </row>
    <row r="359" spans="3:13" x14ac:dyDescent="0.2">
      <c r="C359">
        <v>331</v>
      </c>
      <c r="D359" s="2">
        <f t="shared" ref="D359:M374" si="25">SQRT(2) * D$30 *SQRT(1- COS(TAN(D$29*PI()/180) *$C359/D$30))</f>
        <v>52.462533555235474</v>
      </c>
      <c r="E359" s="2">
        <f t="shared" si="25"/>
        <v>107.13535152160919</v>
      </c>
      <c r="F359" s="2">
        <f t="shared" si="25"/>
        <v>166.34310043249479</v>
      </c>
      <c r="G359" s="2">
        <f t="shared" si="25"/>
        <v>232.26653579926074</v>
      </c>
      <c r="H359" s="2">
        <f t="shared" si="25"/>
        <v>304.7164480205588</v>
      </c>
      <c r="I359" s="100">
        <f t="shared" si="24"/>
        <v>49.353311321936062</v>
      </c>
      <c r="J359" s="2">
        <f t="shared" si="24"/>
        <v>100.14280399055889</v>
      </c>
      <c r="K359" s="2">
        <f t="shared" si="24"/>
        <v>153.49106153217133</v>
      </c>
      <c r="L359" s="2">
        <f t="shared" si="24"/>
        <v>209.09300016302339</v>
      </c>
      <c r="M359" s="2">
        <f t="shared" si="24"/>
        <v>260.61139586909229</v>
      </c>
    </row>
    <row r="360" spans="3:13" x14ac:dyDescent="0.2">
      <c r="C360">
        <v>332</v>
      </c>
      <c r="D360" s="2">
        <f t="shared" si="25"/>
        <v>52.586338642774081</v>
      </c>
      <c r="E360" s="2">
        <f t="shared" si="25"/>
        <v>107.38086512259005</v>
      </c>
      <c r="F360" s="2">
        <f t="shared" si="25"/>
        <v>166.70149311417242</v>
      </c>
      <c r="G360" s="2">
        <f t="shared" si="25"/>
        <v>232.70662211534176</v>
      </c>
      <c r="H360" s="2">
        <f t="shared" si="25"/>
        <v>305.13265469457366</v>
      </c>
      <c r="I360" s="100">
        <f t="shared" si="24"/>
        <v>49.450402701313969</v>
      </c>
      <c r="J360" s="2">
        <f t="shared" si="24"/>
        <v>100.32859105659162</v>
      </c>
      <c r="K360" s="2">
        <f t="shared" si="24"/>
        <v>153.7409688968113</v>
      </c>
      <c r="L360" s="2">
        <f t="shared" si="24"/>
        <v>209.34182594572437</v>
      </c>
      <c r="M360" s="2">
        <f t="shared" si="24"/>
        <v>260.67999288814258</v>
      </c>
    </row>
    <row r="361" spans="3:13" x14ac:dyDescent="0.2">
      <c r="C361">
        <v>333</v>
      </c>
      <c r="D361" s="2">
        <f t="shared" si="25"/>
        <v>52.709843259783732</v>
      </c>
      <c r="E361" s="2">
        <f t="shared" si="25"/>
        <v>107.6257048365204</v>
      </c>
      <c r="F361" s="2">
        <f t="shared" si="25"/>
        <v>167.05865408141435</v>
      </c>
      <c r="G361" s="2">
        <f t="shared" si="25"/>
        <v>233.14451091292366</v>
      </c>
      <c r="H361" s="2">
        <f t="shared" si="25"/>
        <v>305.54476890069435</v>
      </c>
      <c r="I361" s="100">
        <f t="shared" si="24"/>
        <v>49.547055115694434</v>
      </c>
      <c r="J361" s="2">
        <f t="shared" si="24"/>
        <v>100.51339994882557</v>
      </c>
      <c r="K361" s="2">
        <f t="shared" si="24"/>
        <v>153.98911147877078</v>
      </c>
      <c r="L361" s="2">
        <f t="shared" si="24"/>
        <v>209.58758050902907</v>
      </c>
      <c r="M361" s="2">
        <f t="shared" si="24"/>
        <v>260.74315821375086</v>
      </c>
    </row>
    <row r="362" spans="3:13" x14ac:dyDescent="0.2">
      <c r="C362">
        <v>334</v>
      </c>
      <c r="D362" s="2">
        <f t="shared" si="25"/>
        <v>52.833046700577363</v>
      </c>
      <c r="E362" s="2">
        <f t="shared" si="25"/>
        <v>107.86986912686655</v>
      </c>
      <c r="F362" s="2">
        <f t="shared" si="25"/>
        <v>167.41458069525009</v>
      </c>
      <c r="G362" s="2">
        <f t="shared" si="25"/>
        <v>233.58019805689111</v>
      </c>
      <c r="H362" s="2">
        <f t="shared" si="25"/>
        <v>305.95278511160632</v>
      </c>
      <c r="I362" s="100">
        <f t="shared" si="24"/>
        <v>49.643267707106112</v>
      </c>
      <c r="J362" s="2">
        <f t="shared" si="24"/>
        <v>100.69722886542924</v>
      </c>
      <c r="K362" s="2">
        <f t="shared" si="24"/>
        <v>154.23548642963715</v>
      </c>
      <c r="L362" s="2">
        <f t="shared" si="24"/>
        <v>209.83026024751285</v>
      </c>
      <c r="M362" s="2">
        <f t="shared" si="24"/>
        <v>260.80089052976439</v>
      </c>
    </row>
    <row r="363" spans="3:13" x14ac:dyDescent="0.2">
      <c r="C363">
        <v>335</v>
      </c>
      <c r="D363" s="2">
        <f t="shared" si="25"/>
        <v>52.955948261188837</v>
      </c>
      <c r="E363" s="2">
        <f t="shared" si="25"/>
        <v>108.11335646133364</v>
      </c>
      <c r="F363" s="2">
        <f t="shared" si="25"/>
        <v>167.7692703258295</v>
      </c>
      <c r="G363" s="2">
        <f t="shared" si="25"/>
        <v>234.01367943291962</v>
      </c>
      <c r="H363" s="2">
        <f t="shared" si="25"/>
        <v>306.35669785495787</v>
      </c>
      <c r="I363" s="100">
        <f t="shared" si="24"/>
        <v>49.739039621481986</v>
      </c>
      <c r="J363" s="2">
        <f t="shared" si="24"/>
        <v>100.88007601412562</v>
      </c>
      <c r="K363" s="2">
        <f t="shared" si="24"/>
        <v>154.48009092128817</v>
      </c>
      <c r="L363" s="2">
        <f t="shared" si="24"/>
        <v>210.06986160086132</v>
      </c>
      <c r="M363" s="2">
        <f t="shared" si="24"/>
        <v>260.85318863323613</v>
      </c>
    </row>
    <row r="364" spans="3:13" x14ac:dyDescent="0.2">
      <c r="C364">
        <v>336</v>
      </c>
      <c r="D364" s="2">
        <f t="shared" si="25"/>
        <v>53.078547239376853</v>
      </c>
      <c r="E364" s="2">
        <f t="shared" si="25"/>
        <v>108.35616531187506</v>
      </c>
      <c r="F364" s="2">
        <f t="shared" si="25"/>
        <v>168.12272035244214</v>
      </c>
      <c r="G364" s="2">
        <f t="shared" si="25"/>
        <v>234.44495094751437</v>
      </c>
      <c r="H364" s="2">
        <f t="shared" si="25"/>
        <v>306.75650171343307</v>
      </c>
      <c r="I364" s="100">
        <f t="shared" si="24"/>
        <v>49.834370008666824</v>
      </c>
      <c r="J364" s="2">
        <f t="shared" si="24"/>
        <v>101.0619396122096</v>
      </c>
      <c r="K364" s="2">
        <f t="shared" si="24"/>
        <v>154.72292214592457</v>
      </c>
      <c r="L364" s="2">
        <f t="shared" si="24"/>
        <v>210.30638105392256</v>
      </c>
      <c r="M364" s="2">
        <f t="shared" si="24"/>
        <v>260.90005143444955</v>
      </c>
    </row>
    <row r="365" spans="3:13" x14ac:dyDescent="0.2">
      <c r="C365">
        <v>337</v>
      </c>
      <c r="D365" s="2">
        <f t="shared" si="25"/>
        <v>53.200842934629094</v>
      </c>
      <c r="E365" s="2">
        <f t="shared" si="25"/>
        <v>108.59829415470223</v>
      </c>
      <c r="F365" s="2">
        <f t="shared" si="25"/>
        <v>168.47492816353673</v>
      </c>
      <c r="G365" s="2">
        <f t="shared" si="25"/>
        <v>234.87400852804899</v>
      </c>
      <c r="H365" s="2">
        <f t="shared" si="25"/>
        <v>307.15219132482508</v>
      </c>
      <c r="I365" s="100">
        <f t="shared" si="24"/>
        <v>49.929258022424747</v>
      </c>
      <c r="J365" s="2">
        <f t="shared" si="24"/>
        <v>101.24281788656543</v>
      </c>
      <c r="K365" s="2">
        <f t="shared" si="24"/>
        <v>154.96397731610247</v>
      </c>
      <c r="L365" s="2">
        <f t="shared" si="24"/>
        <v>210.53981513675868</v>
      </c>
      <c r="M365" s="2">
        <f t="shared" si="24"/>
        <v>260.94147795694181</v>
      </c>
    </row>
    <row r="366" spans="3:13" x14ac:dyDescent="0.2">
      <c r="C366">
        <v>338</v>
      </c>
      <c r="D366" s="2">
        <f t="shared" si="25"/>
        <v>53.322834648166094</v>
      </c>
      <c r="E366" s="2">
        <f t="shared" si="25"/>
        <v>108.83974147029402</v>
      </c>
      <c r="F366" s="2">
        <f t="shared" si="25"/>
        <v>168.82589115674037</v>
      </c>
      <c r="G366" s="2">
        <f t="shared" si="25"/>
        <v>235.30084812280387</v>
      </c>
      <c r="H366" s="2">
        <f t="shared" si="25"/>
        <v>307.5437613821075</v>
      </c>
      <c r="I366" s="100">
        <f t="shared" si="24"/>
        <v>50.02370282044685</v>
      </c>
      <c r="J366" s="2">
        <f t="shared" si="24"/>
        <v>101.42270907368392</v>
      </c>
      <c r="K366" s="2">
        <f t="shared" si="24"/>
        <v>155.20325366476501</v>
      </c>
      <c r="L366" s="2">
        <f t="shared" si="24"/>
        <v>210.77016042469674</v>
      </c>
      <c r="M366" s="2">
        <f t="shared" si="24"/>
        <v>260.97746733752348</v>
      </c>
    </row>
    <row r="367" spans="3:13" x14ac:dyDescent="0.2">
      <c r="C367">
        <v>339</v>
      </c>
      <c r="D367" s="2">
        <f t="shared" si="25"/>
        <v>53.444521682945336</v>
      </c>
      <c r="E367" s="2">
        <f t="shared" si="25"/>
        <v>109.08050574340635</v>
      </c>
      <c r="F367" s="2">
        <f t="shared" si="25"/>
        <v>169.17560673887786</v>
      </c>
      <c r="G367" s="2">
        <f t="shared" si="25"/>
        <v>235.72546570100465</v>
      </c>
      <c r="H367" s="2">
        <f t="shared" si="25"/>
        <v>307.93120663350584</v>
      </c>
      <c r="I367" s="100">
        <f t="shared" si="24"/>
        <v>50.117703564358543</v>
      </c>
      <c r="J367" s="2">
        <f t="shared" si="24"/>
        <v>101.60161141967976</v>
      </c>
      <c r="K367" s="2">
        <f t="shared" si="24"/>
        <v>155.44074844527447</v>
      </c>
      <c r="L367" s="2">
        <f t="shared" si="24"/>
        <v>210.99741353837899</v>
      </c>
      <c r="M367" s="2">
        <f t="shared" si="24"/>
        <v>261.00801882629708</v>
      </c>
    </row>
    <row r="368" spans="3:13" x14ac:dyDescent="0.2">
      <c r="C368">
        <v>340</v>
      </c>
      <c r="D368" s="2">
        <f t="shared" si="25"/>
        <v>53.565903343665177</v>
      </c>
      <c r="E368" s="2">
        <f t="shared" si="25"/>
        <v>109.32058546308173</v>
      </c>
      <c r="F368" s="2">
        <f t="shared" si="25"/>
        <v>169.52407232599074</v>
      </c>
      <c r="G368" s="2">
        <f t="shared" si="25"/>
        <v>236.14785725285995</v>
      </c>
      <c r="H368" s="2">
        <f t="shared" si="25"/>
        <v>308.31452188256793</v>
      </c>
      <c r="I368" s="100">
        <f t="shared" si="24"/>
        <v>50.211259419727043</v>
      </c>
      <c r="J368" s="2">
        <f t="shared" si="24"/>
        <v>101.77952318030849</v>
      </c>
      <c r="K368" s="2">
        <f t="shared" si="24"/>
        <v>155.67645893144348</v>
      </c>
      <c r="L368" s="2">
        <f t="shared" si="24"/>
        <v>211.22157114381255</v>
      </c>
      <c r="M368" s="2">
        <f t="shared" si="24"/>
        <v>261.03313178667247</v>
      </c>
    </row>
    <row r="369" spans="3:13" x14ac:dyDescent="0.2">
      <c r="C369">
        <v>341</v>
      </c>
      <c r="D369" s="2">
        <f t="shared" si="25"/>
        <v>53.686978936768817</v>
      </c>
      <c r="E369" s="2">
        <f t="shared" si="25"/>
        <v>109.5599791226586</v>
      </c>
      <c r="F369" s="2">
        <f t="shared" si="25"/>
        <v>169.87128534335645</v>
      </c>
      <c r="G369" s="2">
        <f t="shared" si="25"/>
        <v>236.56801878959968</v>
      </c>
      <c r="H369" s="2">
        <f t="shared" si="25"/>
        <v>308.69370198823356</v>
      </c>
      <c r="I369" s="100">
        <f t="shared" si="24"/>
        <v>50.304369556068828</v>
      </c>
      <c r="J369" s="2">
        <f t="shared" si="24"/>
        <v>101.95644262098357</v>
      </c>
      <c r="K369" s="2">
        <f t="shared" si="24"/>
        <v>155.91038241756658</v>
      </c>
      <c r="L369" s="2">
        <f t="shared" si="24"/>
        <v>211.44262995241812</v>
      </c>
      <c r="M369" s="2">
        <f t="shared" si="24"/>
        <v>261.05280569538013</v>
      </c>
    </row>
    <row r="370" spans="3:13" x14ac:dyDescent="0.2">
      <c r="C370">
        <v>342</v>
      </c>
      <c r="D370" s="2">
        <f t="shared" si="25"/>
        <v>53.807747770448323</v>
      </c>
      <c r="E370" s="2">
        <f t="shared" si="25"/>
        <v>109.79868521978104</v>
      </c>
      <c r="F370" s="2">
        <f t="shared" si="25"/>
        <v>170.21724322550739</v>
      </c>
      <c r="G370" s="2">
        <f t="shared" si="25"/>
        <v>236.9859463435121</v>
      </c>
      <c r="H370" s="2">
        <f t="shared" si="25"/>
        <v>309.06874186490347</v>
      </c>
      <c r="I370" s="100">
        <f t="shared" si="24"/>
        <v>50.397033146856927</v>
      </c>
      <c r="J370" s="2">
        <f t="shared" si="24"/>
        <v>102.13236801679332</v>
      </c>
      <c r="K370" s="2">
        <f t="shared" si="24"/>
        <v>156.14251621845116</v>
      </c>
      <c r="L370" s="2">
        <f t="shared" si="24"/>
        <v>211.66058672107837</v>
      </c>
      <c r="M370" s="2">
        <f t="shared" si="24"/>
        <v>261.06704014248197</v>
      </c>
    </row>
    <row r="371" spans="3:13" x14ac:dyDescent="0.2">
      <c r="C371">
        <v>343</v>
      </c>
      <c r="D371" s="2">
        <f t="shared" si="25"/>
        <v>53.928209154648492</v>
      </c>
      <c r="E371" s="2">
        <f t="shared" si="25"/>
        <v>110.03670225640793</v>
      </c>
      <c r="F371" s="2">
        <f t="shared" si="25"/>
        <v>170.5619434162497</v>
      </c>
      <c r="G371" s="2">
        <f t="shared" si="25"/>
        <v>237.40163596798209</v>
      </c>
      <c r="H371" s="2">
        <f t="shared" si="25"/>
        <v>309.43963648250747</v>
      </c>
      <c r="I371" s="100">
        <f t="shared" si="24"/>
        <v>50.489249369528316</v>
      </c>
      <c r="J371" s="2">
        <f t="shared" si="24"/>
        <v>102.30729765251763</v>
      </c>
      <c r="K371" s="2">
        <f t="shared" si="24"/>
        <v>156.37285766944828</v>
      </c>
      <c r="L371" s="2">
        <f t="shared" si="24"/>
        <v>211.87543825218557</v>
      </c>
      <c r="M371" s="2">
        <f t="shared" si="24"/>
        <v>261.07583483138006</v>
      </c>
    </row>
    <row r="372" spans="3:13" x14ac:dyDescent="0.2">
      <c r="C372">
        <v>344</v>
      </c>
      <c r="D372" s="2">
        <f t="shared" si="25"/>
        <v>54.048362401070889</v>
      </c>
      <c r="E372" s="2">
        <f t="shared" si="25"/>
        <v>110.27402873882251</v>
      </c>
      <c r="F372" s="2">
        <f t="shared" si="25"/>
        <v>170.90538336868246</v>
      </c>
      <c r="G372" s="2">
        <f t="shared" si="25"/>
        <v>237.81508373752749</v>
      </c>
      <c r="H372" s="2">
        <f t="shared" si="25"/>
        <v>309.80638086657211</v>
      </c>
      <c r="I372" s="100">
        <f t="shared" si="24"/>
        <v>50.58101740549121</v>
      </c>
      <c r="J372" s="2">
        <f t="shared" si="24"/>
        <v>102.48122982264485</v>
      </c>
      <c r="K372" s="2">
        <f t="shared" si="24"/>
        <v>156.6014041264832</v>
      </c>
      <c r="L372" s="2">
        <f t="shared" si="24"/>
        <v>212.08718139368833</v>
      </c>
      <c r="M372" s="2">
        <f t="shared" si="24"/>
        <v>261.07918957882271</v>
      </c>
    </row>
    <row r="373" spans="3:13" x14ac:dyDescent="0.2">
      <c r="C373">
        <v>345</v>
      </c>
      <c r="D373" s="2">
        <f t="shared" si="25"/>
        <v>54.168206823177698</v>
      </c>
      <c r="E373" s="2">
        <f t="shared" si="25"/>
        <v>110.51066317764169</v>
      </c>
      <c r="F373" s="2">
        <f t="shared" si="25"/>
        <v>171.24756054521617</v>
      </c>
      <c r="G373" s="2">
        <f t="shared" si="25"/>
        <v>238.22628574783707</v>
      </c>
      <c r="H373" s="2">
        <f t="shared" si="25"/>
        <v>310.1689700982871</v>
      </c>
      <c r="I373" s="100">
        <f t="shared" si="24"/>
        <v>50.672336440132284</v>
      </c>
      <c r="J373" s="2">
        <f t="shared" si="24"/>
        <v>102.65416283138823</v>
      </c>
      <c r="K373" s="2">
        <f t="shared" si="24"/>
        <v>156.82815296608592</v>
      </c>
      <c r="L373" s="2">
        <f t="shared" si="24"/>
        <v>212.2958130391379</v>
      </c>
      <c r="M373" s="2">
        <f t="shared" si="24"/>
        <v>261.07710431490824</v>
      </c>
    </row>
    <row r="374" spans="3:13" x14ac:dyDescent="0.2">
      <c r="C374">
        <v>346</v>
      </c>
      <c r="D374" s="2">
        <f t="shared" si="25"/>
        <v>54.287741736195684</v>
      </c>
      <c r="E374" s="2">
        <f t="shared" si="25"/>
        <v>110.74660408782542</v>
      </c>
      <c r="F374" s="2">
        <f t="shared" si="25"/>
        <v>171.58847241759182</v>
      </c>
      <c r="G374" s="2">
        <f t="shared" si="25"/>
        <v>238.6352381158066</v>
      </c>
      <c r="H374" s="2">
        <f t="shared" si="25"/>
        <v>310.5273993145716</v>
      </c>
      <c r="I374" s="100">
        <f t="shared" si="25"/>
        <v>50.763205662823992</v>
      </c>
      <c r="J374" s="2">
        <f t="shared" si="25"/>
        <v>102.82609499270259</v>
      </c>
      <c r="K374" s="2">
        <f t="shared" si="25"/>
        <v>157.05310158542105</v>
      </c>
      <c r="L374" s="2">
        <f t="shared" si="25"/>
        <v>212.50133012773387</v>
      </c>
      <c r="M374" s="2">
        <f t="shared" si="25"/>
        <v>261.06957908308658</v>
      </c>
    </row>
    <row r="375" spans="3:13" x14ac:dyDescent="0.2">
      <c r="C375">
        <v>347</v>
      </c>
      <c r="D375" s="2">
        <f t="shared" ref="D375:M400" si="26">SQRT(2) * D$30 *SQRT(1- COS(TAN(D$29*PI()/180) *$C375/D$30))</f>
        <v>54.40696645712012</v>
      </c>
      <c r="E375" s="2">
        <f t="shared" si="26"/>
        <v>110.98184998868605</v>
      </c>
      <c r="F375" s="2">
        <f t="shared" si="26"/>
        <v>171.92811646689918</v>
      </c>
      <c r="G375" s="2">
        <f t="shared" si="26"/>
        <v>239.04193697957623</v>
      </c>
      <c r="H375" s="2">
        <f t="shared" si="26"/>
        <v>310.88166370813917</v>
      </c>
      <c r="I375" s="100">
        <f t="shared" si="26"/>
        <v>50.853624266931689</v>
      </c>
      <c r="J375" s="2">
        <f t="shared" si="26"/>
        <v>102.9970246303007</v>
      </c>
      <c r="K375" s="2">
        <f t="shared" si="26"/>
        <v>157.27624740231798</v>
      </c>
      <c r="L375" s="2">
        <f t="shared" si="26"/>
        <v>212.70372964436888</v>
      </c>
      <c r="M375" s="2">
        <f t="shared" si="26"/>
        <v>261.05661404015819</v>
      </c>
    </row>
    <row r="376" spans="3:13" x14ac:dyDescent="0.2">
      <c r="C376">
        <v>348</v>
      </c>
      <c r="D376" s="2">
        <f t="shared" si="26"/>
        <v>54.52588030471864</v>
      </c>
      <c r="E376" s="2">
        <f t="shared" si="26"/>
        <v>111.21639940389754</v>
      </c>
      <c r="F376" s="2">
        <f t="shared" si="26"/>
        <v>172.26649018359586</v>
      </c>
      <c r="G376" s="2">
        <f t="shared" si="26"/>
        <v>239.44637849856645</v>
      </c>
      <c r="H376" s="2">
        <f t="shared" si="26"/>
        <v>311.23175852756242</v>
      </c>
      <c r="I376" s="100">
        <f t="shared" si="26"/>
        <v>50.943591449820794</v>
      </c>
      <c r="J376" s="2">
        <f t="shared" si="26"/>
        <v>103.16695007766968</v>
      </c>
      <c r="K376" s="2">
        <f t="shared" si="26"/>
        <v>157.49758785530011</v>
      </c>
      <c r="L376" s="2">
        <f t="shared" si="26"/>
        <v>212.90300861967307</v>
      </c>
      <c r="M376" s="2">
        <f t="shared" si="26"/>
        <v>261.03820945627092</v>
      </c>
    </row>
    <row r="377" spans="3:13" x14ac:dyDescent="0.2">
      <c r="C377">
        <v>349</v>
      </c>
      <c r="D377" s="2">
        <f t="shared" si="26"/>
        <v>54.644482599535202</v>
      </c>
      <c r="E377" s="2">
        <f t="shared" si="26"/>
        <v>111.45025086150477</v>
      </c>
      <c r="F377" s="2">
        <f t="shared" si="26"/>
        <v>172.60359106752551</v>
      </c>
      <c r="G377" s="2">
        <f t="shared" si="26"/>
        <v>239.84855885351453</v>
      </c>
      <c r="H377" s="2">
        <f t="shared" si="26"/>
        <v>311.5776790773366</v>
      </c>
      <c r="I377" s="100">
        <f t="shared" si="26"/>
        <v>51.033106412863958</v>
      </c>
      <c r="J377" s="2">
        <f t="shared" si="26"/>
        <v>103.33586967808711</v>
      </c>
      <c r="K377" s="2">
        <f t="shared" si="26"/>
        <v>157.71712040361476</v>
      </c>
      <c r="L377" s="2">
        <f t="shared" si="26"/>
        <v>213.09916413005743</v>
      </c>
      <c r="M377" s="2">
        <f t="shared" si="26"/>
        <v>261.01436571491433</v>
      </c>
    </row>
    <row r="378" spans="3:13" x14ac:dyDescent="0.2">
      <c r="C378">
        <v>350</v>
      </c>
      <c r="D378" s="2">
        <f t="shared" si="26"/>
        <v>54.762772663893891</v>
      </c>
      <c r="E378" s="2">
        <f t="shared" si="26"/>
        <v>111.68340289393279</v>
      </c>
      <c r="F378" s="2">
        <f t="shared" si="26"/>
        <v>172.93941662793651</v>
      </c>
      <c r="G378" s="2">
        <f t="shared" si="26"/>
        <v>240.24847424651071</v>
      </c>
      <c r="H378" s="2">
        <f t="shared" si="26"/>
        <v>311.91942071794284</v>
      </c>
      <c r="I378" s="100">
        <f t="shared" si="26"/>
        <v>51.122168361448146</v>
      </c>
      <c r="J378" s="2">
        <f t="shared" si="26"/>
        <v>103.50378178463738</v>
      </c>
      <c r="K378" s="2">
        <f t="shared" si="26"/>
        <v>157.93484252726185</v>
      </c>
      <c r="L378" s="2">
        <f t="shared" si="26"/>
        <v>213.29219329775685</v>
      </c>
      <c r="M378" s="2">
        <f t="shared" si="26"/>
        <v>260.98508331291174</v>
      </c>
    </row>
    <row r="379" spans="3:13" x14ac:dyDescent="0.2">
      <c r="C379">
        <v>351</v>
      </c>
      <c r="D379" s="2">
        <f t="shared" si="26"/>
        <v>54.880749821902853</v>
      </c>
      <c r="E379" s="2">
        <f t="shared" si="26"/>
        <v>111.915854037996</v>
      </c>
      <c r="F379" s="2">
        <f t="shared" si="26"/>
        <v>173.2739643835001</v>
      </c>
      <c r="G379" s="2">
        <f t="shared" si="26"/>
        <v>240.64612090103373</v>
      </c>
      <c r="H379" s="2">
        <f t="shared" si="26"/>
        <v>312.25697886590996</v>
      </c>
      <c r="I379" s="100">
        <f t="shared" si="26"/>
        <v>51.210776504981638</v>
      </c>
      <c r="J379" s="2">
        <f t="shared" si="26"/>
        <v>103.67068476022757</v>
      </c>
      <c r="K379" s="2">
        <f t="shared" si="26"/>
        <v>158.15075172702325</v>
      </c>
      <c r="L379" s="2">
        <f t="shared" si="26"/>
        <v>213.48209329087223</v>
      </c>
      <c r="M379" s="2">
        <f t="shared" si="26"/>
        <v>260.95036286040983</v>
      </c>
    </row>
    <row r="380" spans="3:13" x14ac:dyDescent="0.2">
      <c r="C380">
        <v>352</v>
      </c>
      <c r="D380" s="2">
        <f t="shared" si="26"/>
        <v>54.998413399458123</v>
      </c>
      <c r="E380" s="2">
        <f t="shared" si="26"/>
        <v>112.14760283490732</v>
      </c>
      <c r="F380" s="2">
        <f t="shared" si="26"/>
        <v>173.60723186232909</v>
      </c>
      <c r="G380" s="2">
        <f t="shared" si="26"/>
        <v>241.04149506198701</v>
      </c>
      <c r="H380" s="2">
        <f t="shared" si="26"/>
        <v>312.59034899387638</v>
      </c>
      <c r="I380" s="100">
        <f t="shared" si="26"/>
        <v>51.298930056901106</v>
      </c>
      <c r="J380" s="2">
        <f t="shared" si="26"/>
        <v>103.83657697760356</v>
      </c>
      <c r="K380" s="2">
        <f t="shared" si="26"/>
        <v>158.36484552449107</v>
      </c>
      <c r="L380" s="2">
        <f t="shared" si="26"/>
        <v>213.6688613234121</v>
      </c>
      <c r="M380" s="2">
        <f t="shared" si="26"/>
        <v>260.91020508086592</v>
      </c>
    </row>
    <row r="381" spans="3:13" x14ac:dyDescent="0.2">
      <c r="C381">
        <v>353</v>
      </c>
      <c r="D381" s="2">
        <f t="shared" si="26"/>
        <v>55.115762724247496</v>
      </c>
      <c r="E381" s="2">
        <f t="shared" si="26"/>
        <v>112.37864783028742</v>
      </c>
      <c r="F381" s="2">
        <f t="shared" si="26"/>
        <v>173.93921660199578</v>
      </c>
      <c r="G381" s="2">
        <f t="shared" si="26"/>
        <v>241.43459299573348</v>
      </c>
      <c r="H381" s="2">
        <f t="shared" si="26"/>
        <v>312.91952663065058</v>
      </c>
      <c r="I381" s="100">
        <f t="shared" si="26"/>
        <v>51.386628234678575</v>
      </c>
      <c r="J381" s="2">
        <f t="shared" si="26"/>
        <v>104.00145681936571</v>
      </c>
      <c r="K381" s="2">
        <f t="shared" si="26"/>
        <v>158.57712146209644</v>
      </c>
      <c r="L381" s="2">
        <f t="shared" si="26"/>
        <v>213.85249465533343</v>
      </c>
      <c r="M381" s="2">
        <f t="shared" si="26"/>
        <v>260.86461081103289</v>
      </c>
    </row>
    <row r="382" spans="3:13" x14ac:dyDescent="0.2">
      <c r="C382">
        <v>354</v>
      </c>
      <c r="D382" s="2">
        <f t="shared" si="26"/>
        <v>55.232797125754374</v>
      </c>
      <c r="E382" s="2">
        <f t="shared" si="26"/>
        <v>112.6089875741738</v>
      </c>
      <c r="F382" s="2">
        <f t="shared" si="26"/>
        <v>174.26991614955043</v>
      </c>
      <c r="G382" s="2">
        <f t="shared" si="26"/>
        <v>241.82541099013156</v>
      </c>
      <c r="H382" s="2">
        <f t="shared" si="26"/>
        <v>313.24450736127108</v>
      </c>
      <c r="I382" s="100">
        <f t="shared" si="26"/>
        <v>51.473870259828352</v>
      </c>
      <c r="J382" s="2">
        <f t="shared" si="26"/>
        <v>104.16532267798486</v>
      </c>
      <c r="K382" s="2">
        <f t="shared" si="26"/>
        <v>158.78757710313752</v>
      </c>
      <c r="L382" s="2">
        <f t="shared" si="26"/>
        <v>214.03299059258202</v>
      </c>
      <c r="M382" s="2">
        <f t="shared" si="26"/>
        <v>260.81358100094189</v>
      </c>
    </row>
    <row r="383" spans="3:13" x14ac:dyDescent="0.2">
      <c r="C383">
        <v>355</v>
      </c>
      <c r="D383" s="2">
        <f t="shared" si="26"/>
        <v>55.349515935261557</v>
      </c>
      <c r="E383" s="2">
        <f t="shared" si="26"/>
        <v>112.83862062102978</v>
      </c>
      <c r="F383" s="2">
        <f t="shared" si="26"/>
        <v>174.59932806153907</v>
      </c>
      <c r="G383" s="2">
        <f t="shared" si="26"/>
        <v>242.21394535456932</v>
      </c>
      <c r="H383" s="2">
        <f t="shared" si="26"/>
        <v>313.56528682706562</v>
      </c>
      <c r="I383" s="100">
        <f t="shared" si="26"/>
        <v>51.560655357913987</v>
      </c>
      <c r="J383" s="2">
        <f t="shared" si="26"/>
        <v>104.32817295581781</v>
      </c>
      <c r="K383" s="2">
        <f t="shared" si="26"/>
        <v>158.99621003180758</v>
      </c>
      <c r="L383" s="2">
        <f t="shared" si="26"/>
        <v>214.2103464871316</v>
      </c>
      <c r="M383" s="2">
        <f t="shared" si="26"/>
        <v>260.7571167138824</v>
      </c>
    </row>
    <row r="384" spans="3:13" x14ac:dyDescent="0.2">
      <c r="C384">
        <v>356</v>
      </c>
      <c r="D384" s="2">
        <f t="shared" si="26"/>
        <v>55.465918485855099</v>
      </c>
      <c r="E384" s="2">
        <f t="shared" si="26"/>
        <v>113.06754552975383</v>
      </c>
      <c r="F384" s="2">
        <f t="shared" si="26"/>
        <v>174.92744990402193</v>
      </c>
      <c r="G384" s="2">
        <f t="shared" si="26"/>
        <v>242.6001924200003</v>
      </c>
      <c r="H384" s="2">
        <f t="shared" si="26"/>
        <v>313.88186072570994</v>
      </c>
      <c r="I384" s="100">
        <f t="shared" si="26"/>
        <v>51.646982758555083</v>
      </c>
      <c r="J384" s="2">
        <f t="shared" si="26"/>
        <v>104.49000606512297</v>
      </c>
      <c r="K384" s="2">
        <f t="shared" si="26"/>
        <v>159.20301785322266</v>
      </c>
      <c r="L384" s="2">
        <f t="shared" si="26"/>
        <v>214.38455973702318</v>
      </c>
      <c r="M384" s="2">
        <f t="shared" si="26"/>
        <v>260.69521912638004</v>
      </c>
    </row>
    <row r="385" spans="3:13" x14ac:dyDescent="0.2">
      <c r="C385">
        <v>357</v>
      </c>
      <c r="D385" s="2">
        <f t="shared" si="26"/>
        <v>55.582004112428116</v>
      </c>
      <c r="E385" s="2">
        <f t="shared" si="26"/>
        <v>113.29576086368837</v>
      </c>
      <c r="F385" s="2">
        <f t="shared" si="26"/>
        <v>175.25427925259118</v>
      </c>
      <c r="G385" s="2">
        <f t="shared" si="26"/>
        <v>242.98414853897737</v>
      </c>
      <c r="H385" s="2">
        <f t="shared" si="26"/>
        <v>314.1942248112851</v>
      </c>
      <c r="I385" s="100">
        <f t="shared" si="26"/>
        <v>51.732851695434171</v>
      </c>
      <c r="J385" s="2">
        <f t="shared" si="26"/>
        <v>104.65082042807589</v>
      </c>
      <c r="K385" s="2">
        <f t="shared" si="26"/>
        <v>159.40799819344909</v>
      </c>
      <c r="L385" s="2">
        <f t="shared" si="26"/>
        <v>214.55562778640288</v>
      </c>
      <c r="M385" s="2">
        <f t="shared" si="26"/>
        <v>260.62788952817203</v>
      </c>
    </row>
    <row r="386" spans="3:13" x14ac:dyDescent="0.2">
      <c r="C386">
        <v>358</v>
      </c>
      <c r="D386" s="2">
        <f t="shared" si="26"/>
        <v>55.697772151684575</v>
      </c>
      <c r="E386" s="2">
        <f t="shared" si="26"/>
        <v>113.5232651906289</v>
      </c>
      <c r="F386" s="2">
        <f t="shared" si="26"/>
        <v>175.57981369238874</v>
      </c>
      <c r="G386" s="2">
        <f t="shared" si="26"/>
        <v>243.36581008568771</v>
      </c>
      <c r="H386" s="2">
        <f t="shared" si="26"/>
        <v>314.50237489433448</v>
      </c>
      <c r="I386" s="100">
        <f t="shared" si="26"/>
        <v>51.818261406303513</v>
      </c>
      <c r="J386" s="2">
        <f t="shared" si="26"/>
        <v>104.81061447678454</v>
      </c>
      <c r="K386" s="2">
        <f t="shared" si="26"/>
        <v>159.61114869953079</v>
      </c>
      <c r="L386" s="2">
        <f t="shared" si="26"/>
        <v>214.7235481255596</v>
      </c>
      <c r="M386" s="2">
        <f t="shared" si="26"/>
        <v>260.55512932218073</v>
      </c>
    </row>
    <row r="387" spans="3:13" x14ac:dyDescent="0.2">
      <c r="C387">
        <v>359</v>
      </c>
      <c r="D387" s="2">
        <f t="shared" si="26"/>
        <v>55.813221942143109</v>
      </c>
      <c r="E387" s="2">
        <f t="shared" si="26"/>
        <v>113.75005708283297</v>
      </c>
      <c r="F387" s="2">
        <f t="shared" si="26"/>
        <v>175.90405081812455</v>
      </c>
      <c r="G387" s="2">
        <f t="shared" si="26"/>
        <v>243.74517345598673</v>
      </c>
      <c r="H387" s="2">
        <f t="shared" si="26"/>
        <v>314.80630684192016</v>
      </c>
      <c r="I387" s="100">
        <f t="shared" si="26"/>
        <v>51.903211132991856</v>
      </c>
      <c r="J387" s="2">
        <f t="shared" si="26"/>
        <v>104.96938665330468</v>
      </c>
      <c r="K387" s="2">
        <f t="shared" si="26"/>
        <v>159.81246703951609</v>
      </c>
      <c r="L387" s="2">
        <f t="shared" si="26"/>
        <v>214.88831829096168</v>
      </c>
      <c r="M387" s="2">
        <f t="shared" si="26"/>
        <v>260.47694002448367</v>
      </c>
    </row>
    <row r="388" spans="3:13" x14ac:dyDescent="0.2">
      <c r="C388">
        <v>360</v>
      </c>
      <c r="D388" s="2">
        <f t="shared" si="26"/>
        <v>55.928352824140738</v>
      </c>
      <c r="E388" s="2">
        <f t="shared" si="26"/>
        <v>113.97613511702913</v>
      </c>
      <c r="F388" s="2">
        <f t="shared" si="26"/>
        <v>176.22698823409385</v>
      </c>
      <c r="G388" s="2">
        <f t="shared" si="26"/>
        <v>244.1222350674322</v>
      </c>
      <c r="H388" s="2">
        <f t="shared" si="26"/>
        <v>315.1060165776783</v>
      </c>
      <c r="I388" s="100">
        <f t="shared" si="26"/>
        <v>51.987700121411201</v>
      </c>
      <c r="J388" s="2">
        <f t="shared" si="26"/>
        <v>105.127135409655</v>
      </c>
      <c r="K388" s="2">
        <f t="shared" si="26"/>
        <v>160.01195090248484</v>
      </c>
      <c r="L388" s="2">
        <f t="shared" si="26"/>
        <v>215.04993586529326</v>
      </c>
      <c r="M388" s="2">
        <f t="shared" si="26"/>
        <v>260.39332326428274</v>
      </c>
    </row>
    <row r="389" spans="3:13" x14ac:dyDescent="0.2">
      <c r="C389">
        <v>361</v>
      </c>
      <c r="D389" s="2">
        <f t="shared" si="26"/>
        <v>56.043164139836726</v>
      </c>
      <c r="E389" s="2">
        <f t="shared" si="26"/>
        <v>114.20149787442585</v>
      </c>
      <c r="F389" s="2">
        <f t="shared" si="26"/>
        <v>176.54862355419516</v>
      </c>
      <c r="G389" s="2">
        <f t="shared" si="26"/>
        <v>244.49699135931812</v>
      </c>
      <c r="H389" s="2">
        <f t="shared" si="26"/>
        <v>315.40150008187373</v>
      </c>
      <c r="I389" s="100">
        <f t="shared" si="26"/>
        <v>52.071727621563404</v>
      </c>
      <c r="J389" s="2">
        <f t="shared" si="26"/>
        <v>105.28385920783222</v>
      </c>
      <c r="K389" s="2">
        <f t="shared" si="26"/>
        <v>160.20959799857454</v>
      </c>
      <c r="L389" s="2">
        <f t="shared" si="26"/>
        <v>215.20839847748957</v>
      </c>
      <c r="M389" s="2">
        <f t="shared" si="26"/>
        <v>260.30428078386967</v>
      </c>
    </row>
    <row r="390" spans="3:13" x14ac:dyDescent="0.2">
      <c r="C390">
        <v>362</v>
      </c>
      <c r="D390" s="2">
        <f t="shared" si="26"/>
        <v>56.157655233216254</v>
      </c>
      <c r="E390" s="2">
        <f t="shared" si="26"/>
        <v>114.42614394072049</v>
      </c>
      <c r="F390" s="2">
        <f t="shared" si="26"/>
        <v>176.86895440194792</v>
      </c>
      <c r="G390" s="2">
        <f t="shared" si="26"/>
        <v>244.86943879270839</v>
      </c>
      <c r="H390" s="2">
        <f t="shared" si="26"/>
        <v>315.69275339145378</v>
      </c>
      <c r="I390" s="100">
        <f t="shared" si="26"/>
        <v>52.155292887546956</v>
      </c>
      <c r="J390" s="2">
        <f t="shared" si="26"/>
        <v>105.43955651982616</v>
      </c>
      <c r="K390" s="2">
        <f t="shared" si="26"/>
        <v>160.40540605900696</v>
      </c>
      <c r="L390" s="2">
        <f t="shared" si="26"/>
        <v>215.36370380277174</v>
      </c>
      <c r="M390" s="2">
        <f t="shared" si="26"/>
        <v>260.20981443858994</v>
      </c>
    </row>
    <row r="391" spans="3:13" x14ac:dyDescent="0.2">
      <c r="C391">
        <v>363</v>
      </c>
      <c r="D391" s="2">
        <f t="shared" si="26"/>
        <v>56.271825450094205</v>
      </c>
      <c r="E391" s="2">
        <f t="shared" si="26"/>
        <v>114.6500719061081</v>
      </c>
      <c r="F391" s="2">
        <f t="shared" si="26"/>
        <v>177.18797841050986</v>
      </c>
      <c r="G391" s="2">
        <f t="shared" si="26"/>
        <v>245.2395738504699</v>
      </c>
      <c r="H391" s="2">
        <f t="shared" si="26"/>
        <v>315.97977260010174</v>
      </c>
      <c r="I391" s="100">
        <f t="shared" si="26"/>
        <v>52.23839517756349</v>
      </c>
      <c r="J391" s="2">
        <f t="shared" si="26"/>
        <v>105.59422582763447</v>
      </c>
      <c r="K391" s="2">
        <f t="shared" si="26"/>
        <v>160.59937283611396</v>
      </c>
      <c r="L391" s="2">
        <f t="shared" si="26"/>
        <v>215.51584956268093</v>
      </c>
      <c r="M391" s="2">
        <f t="shared" si="26"/>
        <v>260.10992619680422</v>
      </c>
    </row>
    <row r="392" spans="3:13" x14ac:dyDescent="0.2">
      <c r="C392">
        <v>364</v>
      </c>
      <c r="D392" s="2">
        <f t="shared" si="26"/>
        <v>56.385674138118951</v>
      </c>
      <c r="E392" s="2">
        <f t="shared" si="26"/>
        <v>114.8732803652903</v>
      </c>
      <c r="F392" s="2">
        <f t="shared" si="26"/>
        <v>177.5056932226947</v>
      </c>
      <c r="G392" s="2">
        <f t="shared" si="26"/>
        <v>245.60739303730634</v>
      </c>
      <c r="H392" s="2">
        <f t="shared" si="26"/>
        <v>316.26255385828887</v>
      </c>
      <c r="I392" s="100">
        <f t="shared" si="26"/>
        <v>52.321033753924453</v>
      </c>
      <c r="J392" s="2">
        <f t="shared" si="26"/>
        <v>105.74786562327765</v>
      </c>
      <c r="K392" s="2">
        <f t="shared" si="26"/>
        <v>160.79149610336339</v>
      </c>
      <c r="L392" s="2">
        <f t="shared" si="26"/>
        <v>215.66483352511187</v>
      </c>
      <c r="M392" s="2">
        <f t="shared" si="26"/>
        <v>260.00461813984708</v>
      </c>
    </row>
    <row r="393" spans="3:13" x14ac:dyDescent="0.2">
      <c r="C393">
        <v>365</v>
      </c>
      <c r="D393" s="2">
        <f t="shared" si="26"/>
        <v>56.499200646775968</v>
      </c>
      <c r="E393" s="2">
        <f t="shared" si="26"/>
        <v>115.09576791748408</v>
      </c>
      <c r="F393" s="2">
        <f t="shared" si="26"/>
        <v>177.82209649098948</v>
      </c>
      <c r="G393" s="2">
        <f t="shared" si="26"/>
        <v>245.97289287979063</v>
      </c>
      <c r="H393" s="2">
        <f t="shared" si="26"/>
        <v>316.54109337332631</v>
      </c>
      <c r="I393" s="100">
        <f t="shared" si="26"/>
        <v>52.403207883057618</v>
      </c>
      <c r="J393" s="2">
        <f t="shared" si="26"/>
        <v>105.90047440881357</v>
      </c>
      <c r="K393" s="2">
        <f t="shared" si="26"/>
        <v>160.98177365538467</v>
      </c>
      <c r="L393" s="2">
        <f t="shared" si="26"/>
        <v>215.81065350434537</v>
      </c>
      <c r="M393" s="2">
        <f t="shared" si="26"/>
        <v>259.89389246198397</v>
      </c>
    </row>
    <row r="394" spans="3:13" x14ac:dyDescent="0.2">
      <c r="C394">
        <v>366</v>
      </c>
      <c r="D394" s="2">
        <f t="shared" si="26"/>
        <v>56.612404327391644</v>
      </c>
      <c r="E394" s="2">
        <f t="shared" si="26"/>
        <v>115.31753316643064</v>
      </c>
      <c r="F394" s="2">
        <f t="shared" si="26"/>
        <v>178.13718587757185</v>
      </c>
      <c r="G394" s="2">
        <f t="shared" si="26"/>
        <v>246.33606992639798</v>
      </c>
      <c r="H394" s="2">
        <f t="shared" si="26"/>
        <v>316.81538740941596</v>
      </c>
      <c r="I394" s="100">
        <f t="shared" si="26"/>
        <v>52.484916835513573</v>
      </c>
      <c r="J394" s="2">
        <f t="shared" si="26"/>
        <v>106.05205069635211</v>
      </c>
      <c r="K394" s="2">
        <f t="shared" si="26"/>
        <v>161.170203307994</v>
      </c>
      <c r="L394" s="2">
        <f t="shared" si="26"/>
        <v>215.95330736108056</v>
      </c>
      <c r="M394" s="2">
        <f t="shared" si="26"/>
        <v>259.77775147036527</v>
      </c>
    </row>
    <row r="395" spans="3:13" x14ac:dyDescent="0.2">
      <c r="C395">
        <v>367</v>
      </c>
      <c r="D395" s="2">
        <f t="shared" si="26"/>
        <v>56.725284533136985</v>
      </c>
      <c r="E395" s="2">
        <f t="shared" si="26"/>
        <v>115.53857472040404</v>
      </c>
      <c r="F395" s="2">
        <f t="shared" si="26"/>
        <v>178.4509590543274</v>
      </c>
      <c r="G395" s="2">
        <f t="shared" si="26"/>
        <v>246.6969207475386</v>
      </c>
      <c r="H395" s="2">
        <f t="shared" si="26"/>
        <v>317.08543228770026</v>
      </c>
      <c r="I395" s="100">
        <f t="shared" si="26"/>
        <v>52.56615988597224</v>
      </c>
      <c r="J395" s="2">
        <f t="shared" si="26"/>
        <v>106.20259300806975</v>
      </c>
      <c r="K395" s="2">
        <f t="shared" si="26"/>
        <v>161.35678289821954</v>
      </c>
      <c r="L395" s="2">
        <f t="shared" si="26"/>
        <v>216.09279300246629</v>
      </c>
      <c r="M395" s="2">
        <f t="shared" si="26"/>
        <v>259.6561975849782</v>
      </c>
    </row>
    <row r="396" spans="3:13" x14ac:dyDescent="0.2">
      <c r="C396">
        <v>368</v>
      </c>
      <c r="D396" s="2">
        <f t="shared" si="26"/>
        <v>56.83784061903124</v>
      </c>
      <c r="E396" s="2">
        <f t="shared" si="26"/>
        <v>115.7588911922201</v>
      </c>
      <c r="F396" s="2">
        <f t="shared" si="26"/>
        <v>178.76341370286687</v>
      </c>
      <c r="G396" s="2">
        <f t="shared" si="26"/>
        <v>247.05544193558981</v>
      </c>
      <c r="H396" s="2">
        <f t="shared" si="26"/>
        <v>317.35122438631197</v>
      </c>
      <c r="I396" s="100">
        <f t="shared" si="26"/>
        <v>52.646936313249306</v>
      </c>
      <c r="J396" s="2">
        <f t="shared" si="26"/>
        <v>106.35209987622393</v>
      </c>
      <c r="K396" s="2">
        <f t="shared" si="26"/>
        <v>161.54151028432622</v>
      </c>
      <c r="L396" s="2">
        <f t="shared" si="26"/>
        <v>216.2291083821317</v>
      </c>
      <c r="M396" s="2">
        <f t="shared" si="26"/>
        <v>259.5292333385965</v>
      </c>
    </row>
    <row r="397" spans="3:13" x14ac:dyDescent="0.2">
      <c r="C397">
        <v>369</v>
      </c>
      <c r="D397" s="2">
        <f t="shared" si="26"/>
        <v>56.950071941945659</v>
      </c>
      <c r="E397" s="2">
        <f t="shared" si="26"/>
        <v>115.97848119924501</v>
      </c>
      <c r="F397" s="2">
        <f t="shared" si="26"/>
        <v>179.0745475145433</v>
      </c>
      <c r="G397" s="2">
        <f t="shared" si="26"/>
        <v>247.41163010492832</v>
      </c>
      <c r="H397" s="2">
        <f t="shared" si="26"/>
        <v>317.61276014042244</v>
      </c>
      <c r="I397" s="100">
        <f t="shared" si="26"/>
        <v>52.727245400302579</v>
      </c>
      <c r="J397" s="2">
        <f t="shared" si="26"/>
        <v>106.50056984316733</v>
      </c>
      <c r="K397" s="2">
        <f t="shared" si="26"/>
        <v>161.72438334584027</v>
      </c>
      <c r="L397" s="2">
        <f t="shared" si="26"/>
        <v>216.3622515002163</v>
      </c>
      <c r="M397" s="2">
        <f t="shared" si="26"/>
        <v>259.39686137672766</v>
      </c>
    </row>
    <row r="398" spans="3:13" x14ac:dyDescent="0.2">
      <c r="C398">
        <v>370</v>
      </c>
      <c r="D398" s="2">
        <f t="shared" si="26"/>
        <v>57.061977860607129</v>
      </c>
      <c r="E398" s="2">
        <f t="shared" si="26"/>
        <v>116.19734336340396</v>
      </c>
      <c r="F398" s="2">
        <f t="shared" si="26"/>
        <v>179.38435819046899</v>
      </c>
      <c r="G398" s="2">
        <f t="shared" si="26"/>
        <v>247.76548189196239</v>
      </c>
      <c r="H398" s="2">
        <f t="shared" si="26"/>
        <v>317.87003604228943</v>
      </c>
      <c r="I398" s="100">
        <f t="shared" si="26"/>
        <v>52.807086434238428</v>
      </c>
      <c r="J398" s="2">
        <f t="shared" si="26"/>
        <v>106.64800146136211</v>
      </c>
      <c r="K398" s="2">
        <f t="shared" si="26"/>
        <v>161.90539998357355</v>
      </c>
      <c r="L398" s="2">
        <f t="shared" si="26"/>
        <v>216.49222040339944</v>
      </c>
      <c r="M398" s="2">
        <f t="shared" si="26"/>
        <v>259.25908445755766</v>
      </c>
    </row>
    <row r="399" spans="3:13" x14ac:dyDescent="0.2">
      <c r="C399">
        <v>371</v>
      </c>
      <c r="D399" s="2">
        <f t="shared" si="26"/>
        <v>57.173557735601861</v>
      </c>
      <c r="E399" s="2">
        <f t="shared" si="26"/>
        <v>116.41547631118991</v>
      </c>
      <c r="F399" s="2">
        <f t="shared" si="26"/>
        <v>179.69284344153255</v>
      </c>
      <c r="G399" s="2">
        <f t="shared" si="26"/>
        <v>248.11699395516334</v>
      </c>
      <c r="H399" s="2">
        <f t="shared" si="26"/>
        <v>318.12304864130436</v>
      </c>
      <c r="I399" s="100">
        <f t="shared" si="26"/>
        <v>52.886458706318024</v>
      </c>
      <c r="J399" s="2">
        <f t="shared" si="26"/>
        <v>106.79439329339404</v>
      </c>
      <c r="K399" s="2">
        <f t="shared" si="26"/>
        <v>162.08455811964774</v>
      </c>
      <c r="L399" s="2">
        <f t="shared" si="26"/>
        <v>216.61901318492875</v>
      </c>
      <c r="M399" s="2">
        <f t="shared" si="26"/>
        <v>259.1159054518937</v>
      </c>
    </row>
    <row r="400" spans="3:13" x14ac:dyDescent="0.2">
      <c r="C400">
        <v>372</v>
      </c>
      <c r="D400" s="2">
        <f t="shared" si="26"/>
        <v>57.284810929378999</v>
      </c>
      <c r="E400" s="2">
        <f t="shared" si="26"/>
        <v>116.63287867367201</v>
      </c>
      <c r="F400" s="2">
        <f t="shared" si="26"/>
        <v>180.00000098841588</v>
      </c>
      <c r="G400" s="2">
        <f t="shared" si="26"/>
        <v>248.46616297509718</v>
      </c>
      <c r="H400" s="2">
        <f t="shared" si="26"/>
        <v>318.37179454403838</v>
      </c>
      <c r="I400" s="100">
        <f t="shared" ref="D400:M425" si="27">SQRT(2) * I$30 *SQRT(1- COS(TAN(I$29*PI()/180) *$C400/I$30))</f>
        <v>52.965361511963721</v>
      </c>
      <c r="J400" s="2">
        <f t="shared" si="27"/>
        <v>106.93974391198645</v>
      </c>
      <c r="K400" s="2">
        <f t="shared" si="27"/>
        <v>162.26185569751817</v>
      </c>
      <c r="L400" s="2">
        <f t="shared" si="27"/>
        <v>216.74262798464821</v>
      </c>
      <c r="M400" s="2">
        <f t="shared" si="27"/>
        <v>258.96732734310427</v>
      </c>
    </row>
    <row r="401" spans="3:13" x14ac:dyDescent="0.2">
      <c r="C401">
        <v>373</v>
      </c>
      <c r="D401" s="2">
        <f t="shared" si="27"/>
        <v>57.395736806254327</v>
      </c>
      <c r="E401" s="2">
        <f t="shared" si="27"/>
        <v>116.84954908650451</v>
      </c>
      <c r="F401" s="2">
        <f t="shared" si="27"/>
        <v>180.30582856161089</v>
      </c>
      <c r="G401" s="2">
        <f t="shared" si="27"/>
        <v>248.81298565445607</v>
      </c>
      <c r="H401" s="2">
        <f t="shared" si="27"/>
        <v>318.61627041428818</v>
      </c>
      <c r="I401" s="100">
        <f t="shared" si="27"/>
        <v>53.043794150765237</v>
      </c>
      <c r="J401" s="2">
        <f t="shared" si="27"/>
        <v>107.08405190001423</v>
      </c>
      <c r="K401" s="2">
        <f t="shared" si="27"/>
        <v>162.43729068199733</v>
      </c>
      <c r="L401" s="2">
        <f t="shared" si="27"/>
        <v>216.86306298902554</v>
      </c>
      <c r="M401" s="2">
        <f t="shared" si="27"/>
        <v>258.81335322705684</v>
      </c>
    </row>
    <row r="402" spans="3:13" x14ac:dyDescent="0.2">
      <c r="C402">
        <v>374</v>
      </c>
      <c r="D402" s="2">
        <f t="shared" si="27"/>
        <v>57.506334732413876</v>
      </c>
      <c r="E402" s="2">
        <f t="shared" si="27"/>
        <v>117.06548618993506</v>
      </c>
      <c r="F402" s="2">
        <f t="shared" si="27"/>
        <v>180.6103239014364</v>
      </c>
      <c r="G402" s="2">
        <f t="shared" si="27"/>
        <v>249.15745871808929</v>
      </c>
      <c r="H402" s="2">
        <f t="shared" si="27"/>
        <v>318.85647297312022</v>
      </c>
      <c r="I402" s="100">
        <f t="shared" si="27"/>
        <v>53.121755926485932</v>
      </c>
      <c r="J402" s="2">
        <f t="shared" si="27"/>
        <v>107.2273158505176</v>
      </c>
      <c r="K402" s="2">
        <f t="shared" si="27"/>
        <v>162.61086105927839</v>
      </c>
      <c r="L402" s="2">
        <f t="shared" si="27"/>
        <v>216.98031643117858</v>
      </c>
      <c r="M402" s="2">
        <f t="shared" si="27"/>
        <v>258.65398631205369</v>
      </c>
    </row>
    <row r="403" spans="3:13" x14ac:dyDescent="0.2">
      <c r="C403">
        <v>375</v>
      </c>
      <c r="D403" s="2">
        <f t="shared" si="27"/>
        <v>57.616604075917493</v>
      </c>
      <c r="E403" s="2">
        <f t="shared" si="27"/>
        <v>117.28068862881319</v>
      </c>
      <c r="F403" s="2">
        <f t="shared" si="27"/>
        <v>180.91348475805461</v>
      </c>
      <c r="G403" s="2">
        <f t="shared" si="27"/>
        <v>249.4995789130343</v>
      </c>
      <c r="H403" s="2">
        <f t="shared" si="27"/>
        <v>319.0923989989152</v>
      </c>
      <c r="I403" s="100">
        <f t="shared" si="27"/>
        <v>53.199246147068926</v>
      </c>
      <c r="J403" s="2">
        <f t="shared" si="27"/>
        <v>107.36953436671583</v>
      </c>
      <c r="K403" s="2">
        <f t="shared" si="27"/>
        <v>162.7825648369581</v>
      </c>
      <c r="L403" s="2">
        <f t="shared" si="27"/>
        <v>217.09438659090156</v>
      </c>
      <c r="M403" s="2">
        <f t="shared" si="27"/>
        <v>258.48922991876481</v>
      </c>
    </row>
    <row r="404" spans="3:13" x14ac:dyDescent="0.2">
      <c r="C404">
        <v>376</v>
      </c>
      <c r="D404" s="2">
        <f t="shared" si="27"/>
        <v>57.726544206702556</v>
      </c>
      <c r="E404" s="2">
        <f t="shared" si="27"/>
        <v>117.49515505259916</v>
      </c>
      <c r="F404" s="2">
        <f t="shared" si="27"/>
        <v>181.21530889148801</v>
      </c>
      <c r="G404" s="2">
        <f t="shared" si="27"/>
        <v>249.83934300854739</v>
      </c>
      <c r="H404" s="2">
        <f t="shared" si="27"/>
        <v>319.32404532741111</v>
      </c>
      <c r="I404" s="100">
        <f t="shared" si="27"/>
        <v>53.276264124643298</v>
      </c>
      <c r="J404" s="2">
        <f t="shared" si="27"/>
        <v>107.51070606202086</v>
      </c>
      <c r="K404" s="2">
        <f t="shared" si="27"/>
        <v>162.95240004405986</v>
      </c>
      <c r="L404" s="2">
        <f t="shared" si="27"/>
        <v>217.20527179468982</v>
      </c>
      <c r="M404" s="2">
        <f t="shared" si="27"/>
        <v>258.31908748015877</v>
      </c>
    </row>
    <row r="405" spans="3:13" x14ac:dyDescent="0.2">
      <c r="C405">
        <v>377</v>
      </c>
      <c r="D405" s="2">
        <f t="shared" si="27"/>
        <v>57.836154496587461</v>
      </c>
      <c r="E405" s="2">
        <f t="shared" si="27"/>
        <v>117.70888411537209</v>
      </c>
      <c r="F405" s="2">
        <f t="shared" si="27"/>
        <v>181.51579407163572</v>
      </c>
      <c r="G405" s="2">
        <f t="shared" si="27"/>
        <v>250.17674779613418</v>
      </c>
      <c r="H405" s="2">
        <f t="shared" si="27"/>
        <v>319.55140885174546</v>
      </c>
      <c r="I405" s="100">
        <f t="shared" si="27"/>
        <v>53.352809175530147</v>
      </c>
      <c r="J405" s="2">
        <f t="shared" si="27"/>
        <v>107.65082956005081</v>
      </c>
      <c r="K405" s="2">
        <f t="shared" si="27"/>
        <v>163.1203647310563</v>
      </c>
      <c r="L405" s="2">
        <f t="shared" si="27"/>
        <v>217.31297041576497</v>
      </c>
      <c r="M405" s="2">
        <f t="shared" si="27"/>
        <v>258.14356254143115</v>
      </c>
    </row>
    <row r="406" spans="3:13" x14ac:dyDescent="0.2">
      <c r="C406">
        <v>378</v>
      </c>
      <c r="D406" s="2">
        <f t="shared" si="27"/>
        <v>57.9454343192753</v>
      </c>
      <c r="E406" s="2">
        <f t="shared" si="27"/>
        <v>117.92187447583854</v>
      </c>
      <c r="F406" s="2">
        <f t="shared" si="27"/>
        <v>181.81493807829011</v>
      </c>
      <c r="G406" s="2">
        <f t="shared" si="27"/>
        <v>250.51179008957993</v>
      </c>
      <c r="H406" s="2">
        <f t="shared" si="27"/>
        <v>319.77448652249734</v>
      </c>
      <c r="I406" s="100">
        <f t="shared" si="27"/>
        <v>53.428880620248712</v>
      </c>
      <c r="J406" s="2">
        <f t="shared" si="27"/>
        <v>107.78990349464347</v>
      </c>
      <c r="K406" s="2">
        <f t="shared" si="27"/>
        <v>163.28645696989159</v>
      </c>
      <c r="L406" s="2">
        <f t="shared" si="27"/>
        <v>217.4174808740982</v>
      </c>
      <c r="M406" s="2">
        <f t="shared" si="27"/>
        <v>257.96265875993072</v>
      </c>
    </row>
    <row r="407" spans="3:13" x14ac:dyDescent="0.2">
      <c r="C407">
        <v>379</v>
      </c>
      <c r="D407" s="2">
        <f t="shared" si="27"/>
        <v>58.054383050357401</v>
      </c>
      <c r="E407" s="2">
        <f t="shared" si="27"/>
        <v>118.13412479734095</v>
      </c>
      <c r="F407" s="2">
        <f t="shared" si="27"/>
        <v>182.11273870115306</v>
      </c>
      <c r="G407" s="2">
        <f t="shared" si="27"/>
        <v>250.84446672497972</v>
      </c>
      <c r="H407" s="2">
        <f t="shared" si="27"/>
        <v>319.99327534772806</v>
      </c>
      <c r="I407" s="100">
        <f t="shared" si="27"/>
        <v>53.504477783522347</v>
      </c>
      <c r="J407" s="2">
        <f t="shared" si="27"/>
        <v>107.92792650986947</v>
      </c>
      <c r="K407" s="2">
        <f t="shared" si="27"/>
        <v>163.45067485400361</v>
      </c>
      <c r="L407" s="2">
        <f t="shared" si="27"/>
        <v>217.51880163643386</v>
      </c>
      <c r="M407" s="2">
        <f t="shared" si="27"/>
        <v>257.77637990508327</v>
      </c>
    </row>
    <row r="408" spans="3:13" x14ac:dyDescent="0.2">
      <c r="C408">
        <v>380</v>
      </c>
      <c r="D408" s="2">
        <f t="shared" si="27"/>
        <v>58.163000067316894</v>
      </c>
      <c r="E408" s="2">
        <f t="shared" si="27"/>
        <v>118.345633747866</v>
      </c>
      <c r="F408" s="2">
        <f t="shared" si="27"/>
        <v>182.40919373985241</v>
      </c>
      <c r="G408" s="2">
        <f t="shared" si="27"/>
        <v>251.17477456076821</v>
      </c>
      <c r="H408" s="2">
        <f t="shared" si="27"/>
        <v>320.20777239302117</v>
      </c>
      <c r="I408" s="100">
        <f t="shared" si="27"/>
        <v>53.579599994284564</v>
      </c>
      <c r="J408" s="2">
        <f t="shared" si="27"/>
        <v>108.06489726004563</v>
      </c>
      <c r="K408" s="2">
        <f t="shared" si="27"/>
        <v>163.61301649834581</v>
      </c>
      <c r="L408" s="2">
        <f t="shared" si="27"/>
        <v>217.61693121631174</v>
      </c>
      <c r="M408" s="2">
        <f t="shared" si="27"/>
        <v>257.5847298583131</v>
      </c>
    </row>
    <row r="409" spans="3:13" x14ac:dyDescent="0.2">
      <c r="C409">
        <v>381</v>
      </c>
      <c r="D409" s="2">
        <f t="shared" si="27"/>
        <v>58.271284749532249</v>
      </c>
      <c r="E409" s="2">
        <f t="shared" si="27"/>
        <v>118.55640000005297</v>
      </c>
      <c r="F409" s="2">
        <f t="shared" si="27"/>
        <v>182.70430100395816</v>
      </c>
      <c r="G409" s="2">
        <f t="shared" si="27"/>
        <v>251.50271047774928</v>
      </c>
      <c r="H409" s="2">
        <f t="shared" si="27"/>
        <v>320.41797478152228</v>
      </c>
      <c r="I409" s="100">
        <f t="shared" si="27"/>
        <v>53.65424658568493</v>
      </c>
      <c r="J409" s="2">
        <f t="shared" si="27"/>
        <v>108.20081440974806</v>
      </c>
      <c r="K409" s="2">
        <f t="shared" si="27"/>
        <v>163.77348003940898</v>
      </c>
      <c r="L409" s="2">
        <f t="shared" si="27"/>
        <v>217.71186817408901</v>
      </c>
      <c r="M409" s="2">
        <f t="shared" si="27"/>
        <v>257.38771261296182</v>
      </c>
    </row>
    <row r="410" spans="3:13" x14ac:dyDescent="0.2">
      <c r="C410">
        <v>382</v>
      </c>
      <c r="D410" s="2">
        <f t="shared" si="27"/>
        <v>58.379236478280923</v>
      </c>
      <c r="E410" s="2">
        <f t="shared" si="27"/>
        <v>118.76642223120206</v>
      </c>
      <c r="F410" s="2">
        <f t="shared" si="27"/>
        <v>182.99805831299867</v>
      </c>
      <c r="G410" s="2">
        <f t="shared" si="27"/>
        <v>251.82827137912568</v>
      </c>
      <c r="H410" s="2">
        <f t="shared" si="27"/>
        <v>320.62387969397696</v>
      </c>
      <c r="I410" s="100">
        <f t="shared" si="27"/>
        <v>53.728416895095094</v>
      </c>
      <c r="J410" s="2">
        <f t="shared" si="27"/>
        <v>108.33567663382514</v>
      </c>
      <c r="K410" s="2">
        <f t="shared" si="27"/>
        <v>163.93206363524243</v>
      </c>
      <c r="L410" s="2">
        <f t="shared" si="27"/>
        <v>217.80361111696118</v>
      </c>
      <c r="M410" s="2">
        <f t="shared" si="27"/>
        <v>257.18533227420568</v>
      </c>
    </row>
    <row r="411" spans="3:13" x14ac:dyDescent="0.2">
      <c r="C411">
        <v>383</v>
      </c>
      <c r="D411" s="2">
        <f t="shared" si="27"/>
        <v>58.486854636742734</v>
      </c>
      <c r="E411" s="2">
        <f t="shared" si="27"/>
        <v>118.97569912328272</v>
      </c>
      <c r="F411" s="2">
        <f t="shared" si="27"/>
        <v>183.2904634964768</v>
      </c>
      <c r="G411" s="2">
        <f t="shared" si="27"/>
        <v>252.151454190528</v>
      </c>
      <c r="H411" s="2">
        <f t="shared" si="27"/>
        <v>320.82548436876931</v>
      </c>
      <c r="I411" s="100">
        <f t="shared" si="27"/>
        <v>53.802110264114539</v>
      </c>
      <c r="J411" s="2">
        <f t="shared" si="27"/>
        <v>108.46948261741049</v>
      </c>
      <c r="K411" s="2">
        <f t="shared" si="27"/>
        <v>164.08876546547526</v>
      </c>
      <c r="L411" s="2">
        <f t="shared" si="27"/>
        <v>217.89215869898266</v>
      </c>
      <c r="M411" s="2">
        <f t="shared" si="27"/>
        <v>256.97759305896955</v>
      </c>
    </row>
    <row r="412" spans="3:13" x14ac:dyDescent="0.2">
      <c r="C412">
        <v>384</v>
      </c>
      <c r="D412" s="2">
        <f t="shared" si="27"/>
        <v>58.594138610003533</v>
      </c>
      <c r="E412" s="2">
        <f t="shared" si="27"/>
        <v>119.18422936294188</v>
      </c>
      <c r="F412" s="2">
        <f t="shared" si="27"/>
        <v>183.58151439388587</v>
      </c>
      <c r="G412" s="2">
        <f t="shared" si="27"/>
        <v>252.47225586004396</v>
      </c>
      <c r="H412" s="2">
        <f t="shared" si="27"/>
        <v>321.02278610195839</v>
      </c>
      <c r="I412" s="100">
        <f t="shared" si="27"/>
        <v>53.87532603857651</v>
      </c>
      <c r="J412" s="2">
        <f t="shared" si="27"/>
        <v>108.60223105593568</v>
      </c>
      <c r="K412" s="2">
        <f t="shared" si="27"/>
        <v>164.24358373133728</v>
      </c>
      <c r="L412" s="2">
        <f t="shared" si="27"/>
        <v>217.97750962108651</v>
      </c>
      <c r="M412" s="2">
        <f t="shared" si="27"/>
        <v>256.76449929583924</v>
      </c>
    </row>
    <row r="413" spans="3:13" x14ac:dyDescent="0.2">
      <c r="C413">
        <v>385</v>
      </c>
      <c r="D413" s="2">
        <f t="shared" si="27"/>
        <v>58.701087785058604</v>
      </c>
      <c r="E413" s="2">
        <f t="shared" si="27"/>
        <v>119.39201164151223</v>
      </c>
      <c r="F413" s="2">
        <f t="shared" si="27"/>
        <v>183.87120885472567</v>
      </c>
      <c r="G413" s="2">
        <f t="shared" si="27"/>
        <v>252.79067335824706</v>
      </c>
      <c r="H413" s="2">
        <f t="shared" si="27"/>
        <v>321.21578224731473</v>
      </c>
      <c r="I413" s="100">
        <f t="shared" si="27"/>
        <v>53.948063568553785</v>
      </c>
      <c r="J413" s="2">
        <f t="shared" si="27"/>
        <v>108.73392065514311</v>
      </c>
      <c r="K413" s="2">
        <f t="shared" si="27"/>
        <v>164.39651665567956</v>
      </c>
      <c r="L413" s="2">
        <f t="shared" si="27"/>
        <v>218.05966263110344</v>
      </c>
      <c r="M413" s="2">
        <f t="shared" si="27"/>
        <v>256.54605542497143</v>
      </c>
    </row>
    <row r="414" spans="3:13" x14ac:dyDescent="0.2">
      <c r="C414">
        <v>386</v>
      </c>
      <c r="D414" s="2">
        <f t="shared" si="27"/>
        <v>58.807701550816255</v>
      </c>
      <c r="E414" s="2">
        <f t="shared" si="27"/>
        <v>119.59904465502044</v>
      </c>
      <c r="F414" s="2">
        <f t="shared" si="27"/>
        <v>184.15954473851841</v>
      </c>
      <c r="G414" s="2">
        <f t="shared" si="27"/>
        <v>253.10670367822533</v>
      </c>
      <c r="H414" s="2">
        <f t="shared" si="27"/>
        <v>321.40447021635589</v>
      </c>
      <c r="I414" s="100">
        <f t="shared" si="27"/>
        <v>54.020322208364497</v>
      </c>
      <c r="J414" s="2">
        <f t="shared" si="27"/>
        <v>108.86455013109853</v>
      </c>
      <c r="K414" s="2">
        <f t="shared" si="27"/>
        <v>164.54756248299495</v>
      </c>
      <c r="L414" s="2">
        <f t="shared" si="27"/>
        <v>218.13861652378014</v>
      </c>
      <c r="M414" s="2">
        <f t="shared" si="27"/>
        <v>256.322265998001</v>
      </c>
    </row>
    <row r="415" spans="3:13" x14ac:dyDescent="0.2">
      <c r="C415">
        <v>387</v>
      </c>
      <c r="D415" s="2">
        <f t="shared" si="27"/>
        <v>58.913979298101275</v>
      </c>
      <c r="E415" s="2">
        <f t="shared" si="27"/>
        <v>119.80532710419524</v>
      </c>
      <c r="F415" s="2">
        <f t="shared" si="27"/>
        <v>184.44651991482448</v>
      </c>
      <c r="G415" s="2">
        <f t="shared" si="27"/>
        <v>253.42034383560946</v>
      </c>
      <c r="H415" s="2">
        <f t="shared" si="27"/>
        <v>321.58884747838118</v>
      </c>
      <c r="I415" s="100">
        <f t="shared" si="27"/>
        <v>54.092101316577775</v>
      </c>
      <c r="J415" s="2">
        <f t="shared" si="27"/>
        <v>108.99411821020351</v>
      </c>
      <c r="K415" s="2">
        <f t="shared" si="27"/>
        <v>164.69671947943809</v>
      </c>
      <c r="L415" s="2">
        <f t="shared" si="27"/>
        <v>218.21437014079712</v>
      </c>
      <c r="M415" s="2">
        <f t="shared" si="27"/>
        <v>256.09313567794612</v>
      </c>
    </row>
    <row r="416" spans="3:13" x14ac:dyDescent="0.2">
      <c r="C416">
        <v>388</v>
      </c>
      <c r="D416" s="2">
        <f t="shared" si="27"/>
        <v>59.019920419658376</v>
      </c>
      <c r="E416" s="2">
        <f t="shared" si="27"/>
        <v>120.01085769447579</v>
      </c>
      <c r="F416" s="2">
        <f t="shared" si="27"/>
        <v>184.73213226325808</v>
      </c>
      <c r="G416" s="2">
        <f t="shared" si="27"/>
        <v>253.73159086860139</v>
      </c>
      <c r="H416" s="2">
        <f t="shared" si="27"/>
        <v>321.76891156050522</v>
      </c>
      <c r="I416" s="100">
        <f t="shared" si="27"/>
        <v>54.163400256019528</v>
      </c>
      <c r="J416" s="2">
        <f t="shared" si="27"/>
        <v>109.12262362920805</v>
      </c>
      <c r="K416" s="2">
        <f t="shared" si="27"/>
        <v>164.84398593284541</v>
      </c>
      <c r="L416" s="2">
        <f t="shared" si="27"/>
        <v>218.2869223707855</v>
      </c>
      <c r="M416" s="2">
        <f t="shared" si="27"/>
        <v>255.85866923911129</v>
      </c>
    </row>
    <row r="417" spans="3:13" x14ac:dyDescent="0.2">
      <c r="C417">
        <v>389</v>
      </c>
      <c r="D417" s="2">
        <f t="shared" si="27"/>
        <v>59.125524310155754</v>
      </c>
      <c r="E417" s="2">
        <f t="shared" si="27"/>
        <v>120.21563513601951</v>
      </c>
      <c r="F417" s="2">
        <f t="shared" si="27"/>
        <v>185.01637967350305</v>
      </c>
      <c r="G417" s="2">
        <f t="shared" si="27"/>
        <v>254.04044183800187</v>
      </c>
      <c r="H417" s="2">
        <f t="shared" si="27"/>
        <v>321.94466004769163</v>
      </c>
      <c r="I417" s="100">
        <f t="shared" si="27"/>
        <v>54.23421839377805</v>
      </c>
      <c r="J417" s="2">
        <f t="shared" si="27"/>
        <v>109.25006513522264</v>
      </c>
      <c r="K417" s="2">
        <f t="shared" si="27"/>
        <v>164.98936015275484</v>
      </c>
      <c r="L417" s="2">
        <f t="shared" si="27"/>
        <v>218.3562721493436</v>
      </c>
      <c r="M417" s="2">
        <f t="shared" si="27"/>
        <v>255.61887156698779</v>
      </c>
    </row>
    <row r="418" spans="3:13" x14ac:dyDescent="0.2">
      <c r="C418">
        <v>390</v>
      </c>
      <c r="D418" s="2">
        <f t="shared" si="27"/>
        <v>59.230790366188437</v>
      </c>
      <c r="E418" s="2">
        <f t="shared" si="27"/>
        <v>120.41965814371049</v>
      </c>
      <c r="F418" s="2">
        <f t="shared" si="27"/>
        <v>185.29926004532854</v>
      </c>
      <c r="G418" s="2">
        <f t="shared" si="27"/>
        <v>254.34689382723852</v>
      </c>
      <c r="H418" s="2">
        <f t="shared" si="27"/>
        <v>322.1160905827852</v>
      </c>
      <c r="I418" s="100">
        <f t="shared" si="27"/>
        <v>54.304555101209644</v>
      </c>
      <c r="J418" s="2">
        <f t="shared" si="27"/>
        <v>109.37644148573067</v>
      </c>
      <c r="K418" s="2">
        <f t="shared" si="27"/>
        <v>165.13284047042504</v>
      </c>
      <c r="L418" s="2">
        <f t="shared" si="27"/>
        <v>218.42241845905215</v>
      </c>
      <c r="M418" s="2">
        <f t="shared" si="27"/>
        <v>255.3737476581517</v>
      </c>
    </row>
    <row r="419" spans="3:13" x14ac:dyDescent="0.2">
      <c r="C419">
        <v>391</v>
      </c>
      <c r="D419" s="2">
        <f t="shared" si="27"/>
        <v>59.335717986281821</v>
      </c>
      <c r="E419" s="2">
        <f t="shared" si="27"/>
        <v>120.6229254371673</v>
      </c>
      <c r="F419" s="2">
        <f t="shared" si="27"/>
        <v>185.58077128860415</v>
      </c>
      <c r="G419" s="2">
        <f t="shared" si="27"/>
        <v>254.65094394239313</v>
      </c>
      <c r="H419" s="2">
        <f t="shared" si="27"/>
        <v>322.28320086654344</v>
      </c>
      <c r="I419" s="100">
        <f t="shared" si="27"/>
        <v>54.374409753944221</v>
      </c>
      <c r="J419" s="2">
        <f t="shared" si="27"/>
        <v>109.5017514486005</v>
      </c>
      <c r="K419" s="2">
        <f t="shared" si="27"/>
        <v>165.27442523885466</v>
      </c>
      <c r="L419" s="2">
        <f t="shared" si="27"/>
        <v>218.48536032948959</v>
      </c>
      <c r="M419" s="2">
        <f t="shared" si="27"/>
        <v>255.12330262016016</v>
      </c>
    </row>
    <row r="420" spans="3:13" x14ac:dyDescent="0.2">
      <c r="C420">
        <v>392</v>
      </c>
      <c r="D420" s="2">
        <f t="shared" si="27"/>
        <v>59.440306570895075</v>
      </c>
      <c r="E420" s="2">
        <f t="shared" si="27"/>
        <v>120.82543574075112</v>
      </c>
      <c r="F420" s="2">
        <f t="shared" si="27"/>
        <v>185.86091132331578</v>
      </c>
      <c r="G420" s="2">
        <f t="shared" si="27"/>
        <v>254.95258931222921</v>
      </c>
      <c r="H420" s="2">
        <f t="shared" si="27"/>
        <v>322.4459886576675</v>
      </c>
      <c r="I420" s="100">
        <f t="shared" si="27"/>
        <v>54.443781731890816</v>
      </c>
      <c r="J420" s="2">
        <f t="shared" si="27"/>
        <v>109.62599380209737</v>
      </c>
      <c r="K420" s="2">
        <f t="shared" si="27"/>
        <v>165.41411283280129</v>
      </c>
      <c r="L420" s="2">
        <f t="shared" si="27"/>
        <v>218.54509683724615</v>
      </c>
      <c r="M420" s="2">
        <f t="shared" si="27"/>
        <v>254.86754167144451</v>
      </c>
    </row>
    <row r="421" spans="3:13" x14ac:dyDescent="0.2">
      <c r="C421">
        <v>393</v>
      </c>
      <c r="D421" s="2">
        <f t="shared" si="27"/>
        <v>59.544555522424567</v>
      </c>
      <c r="E421" s="2">
        <f t="shared" si="27"/>
        <v>121.02718778357382</v>
      </c>
      <c r="F421" s="2">
        <f t="shared" si="27"/>
        <v>186.13967807958079</v>
      </c>
      <c r="G421" s="2">
        <f t="shared" si="27"/>
        <v>255.25182708821902</v>
      </c>
      <c r="H421" s="2">
        <f t="shared" si="27"/>
        <v>322.60445177283214</v>
      </c>
      <c r="I421" s="100">
        <f t="shared" si="27"/>
        <v>54.512670419243129</v>
      </c>
      <c r="J421" s="2">
        <f t="shared" si="27"/>
        <v>109.74916733489546</v>
      </c>
      <c r="K421" s="2">
        <f t="shared" si="27"/>
        <v>165.55190164880003</v>
      </c>
      <c r="L421" s="2">
        <f t="shared" si="27"/>
        <v>218.6016271059373</v>
      </c>
      <c r="M421" s="2">
        <f t="shared" si="27"/>
        <v>254.60647014120192</v>
      </c>
    </row>
    <row r="422" spans="3:13" x14ac:dyDescent="0.2">
      <c r="C422">
        <v>394</v>
      </c>
      <c r="D422" s="2">
        <f t="shared" si="27"/>
        <v>59.648464245207258</v>
      </c>
      <c r="E422" s="2">
        <f t="shared" si="27"/>
        <v>121.22818029950579</v>
      </c>
      <c r="F422" s="2">
        <f t="shared" si="27"/>
        <v>186.41706949766342</v>
      </c>
      <c r="G422" s="2">
        <f t="shared" si="27"/>
        <v>255.5486544445703</v>
      </c>
      <c r="H422" s="2">
        <f t="shared" si="27"/>
        <v>322.75858808671524</v>
      </c>
      <c r="I422" s="100">
        <f t="shared" si="27"/>
        <v>54.581075204484954</v>
      </c>
      <c r="J422" s="2">
        <f t="shared" si="27"/>
        <v>109.87127084608959</v>
      </c>
      <c r="K422" s="2">
        <f t="shared" si="27"/>
        <v>165.68779010518193</v>
      </c>
      <c r="L422" s="2">
        <f t="shared" si="27"/>
        <v>218.65495030621685</v>
      </c>
      <c r="M422" s="2">
        <f t="shared" si="27"/>
        <v>254.34009346928414</v>
      </c>
    </row>
    <row r="423" spans="3:13" x14ac:dyDescent="0.2">
      <c r="C423">
        <v>395</v>
      </c>
      <c r="D423" s="2">
        <f t="shared" si="27"/>
        <v>59.752032145524133</v>
      </c>
      <c r="E423" s="2">
        <f t="shared" si="27"/>
        <v>121.42841202718405</v>
      </c>
      <c r="F423" s="2">
        <f t="shared" si="27"/>
        <v>186.69308352798981</v>
      </c>
      <c r="G423" s="2">
        <f t="shared" si="27"/>
        <v>255.84306857825337</v>
      </c>
      <c r="H423" s="2">
        <f t="shared" si="27"/>
        <v>322.90839553202596</v>
      </c>
      <c r="I423" s="100">
        <f t="shared" si="27"/>
        <v>54.648995480395627</v>
      </c>
      <c r="J423" s="2">
        <f t="shared" si="27"/>
        <v>109.99230314520706</v>
      </c>
      <c r="K423" s="2">
        <f t="shared" si="27"/>
        <v>165.82177664209215</v>
      </c>
      <c r="L423" s="2">
        <f t="shared" si="27"/>
        <v>218.7050656557889</v>
      </c>
      <c r="M423" s="2">
        <f t="shared" si="27"/>
        <v>254.06841720608423</v>
      </c>
    </row>
    <row r="424" spans="3:13" x14ac:dyDescent="0.2">
      <c r="C424">
        <v>396</v>
      </c>
      <c r="D424" s="2">
        <f t="shared" si="27"/>
        <v>59.85525863160359</v>
      </c>
      <c r="E424" s="2">
        <f t="shared" si="27"/>
        <v>121.62788171001995</v>
      </c>
      <c r="F424" s="2">
        <f t="shared" si="27"/>
        <v>186.96771813116331</v>
      </c>
      <c r="G424" s="2">
        <f t="shared" si="27"/>
        <v>256.13506670902694</v>
      </c>
      <c r="H424" s="2">
        <f t="shared" si="27"/>
        <v>323.05387209953273</v>
      </c>
      <c r="I424" s="100">
        <f t="shared" si="27"/>
        <v>54.716430644055393</v>
      </c>
      <c r="J424" s="2">
        <f t="shared" si="27"/>
        <v>110.11226305221901</v>
      </c>
      <c r="K424" s="2">
        <f t="shared" si="27"/>
        <v>165.95385972150785</v>
      </c>
      <c r="L424" s="2">
        <f t="shared" si="27"/>
        <v>218.7519724194195</v>
      </c>
      <c r="M424" s="2">
        <f t="shared" si="27"/>
        <v>253.79144701242086</v>
      </c>
    </row>
    <row r="425" spans="3:13" x14ac:dyDescent="0.2">
      <c r="C425">
        <v>397</v>
      </c>
      <c r="D425" s="2">
        <f t="shared" si="27"/>
        <v>59.958143113624836</v>
      </c>
      <c r="E425" s="2">
        <f t="shared" si="27"/>
        <v>121.8265880962073</v>
      </c>
      <c r="F425" s="2">
        <f t="shared" si="27"/>
        <v>187.2409712779795</v>
      </c>
      <c r="G425" s="2">
        <f t="shared" si="27"/>
        <v>256.42464607946516</v>
      </c>
      <c r="H425" s="2">
        <f t="shared" si="27"/>
        <v>323.19501583809023</v>
      </c>
      <c r="I425" s="100">
        <f t="shared" si="27"/>
        <v>54.783380096850827</v>
      </c>
      <c r="J425" s="2">
        <f t="shared" si="27"/>
        <v>110.23114939755224</v>
      </c>
      <c r="K425" s="2">
        <f t="shared" si="27"/>
        <v>166.08403782725591</v>
      </c>
      <c r="L425" s="2">
        <f t="shared" si="27"/>
        <v>218.79566990894713</v>
      </c>
      <c r="M425" s="2">
        <f t="shared" si="27"/>
        <v>253.50918865942049</v>
      </c>
    </row>
    <row r="426" spans="3:13" x14ac:dyDescent="0.2">
      <c r="C426">
        <v>398</v>
      </c>
      <c r="D426" s="2">
        <f t="shared" ref="D426:M451" si="28">SQRT(2) * D$30 *SQRT(1- COS(TAN(D$29*PI()/180) *$C426/D$30))</f>
        <v>60.060685003721218</v>
      </c>
      <c r="E426" s="2">
        <f t="shared" si="28"/>
        <v>122.02452993873011</v>
      </c>
      <c r="F426" s="2">
        <f t="shared" si="28"/>
        <v>187.51284094944126</v>
      </c>
      <c r="G426" s="2">
        <f t="shared" si="28"/>
        <v>256.71180395498311</v>
      </c>
      <c r="H426" s="2">
        <f t="shared" si="28"/>
        <v>323.33182485466523</v>
      </c>
      <c r="I426" s="100">
        <f t="shared" si="28"/>
        <v>54.849843244480041</v>
      </c>
      <c r="J426" s="2">
        <f t="shared" si="28"/>
        <v>110.34896102210035</v>
      </c>
      <c r="K426" s="2">
        <f t="shared" si="28"/>
        <v>166.21230946503024</v>
      </c>
      <c r="L426" s="2">
        <f t="shared" si="28"/>
        <v>218.83615748329328</v>
      </c>
      <c r="M426" s="2">
        <f t="shared" si="28"/>
        <v>253.2216480283968</v>
      </c>
    </row>
    <row r="427" spans="3:13" x14ac:dyDescent="0.2">
      <c r="C427">
        <v>399</v>
      </c>
      <c r="D427" s="2">
        <f t="shared" si="28"/>
        <v>60.162883715983597</v>
      </c>
      <c r="E427" s="2">
        <f t="shared" si="28"/>
        <v>122.22170599537027</v>
      </c>
      <c r="F427" s="2">
        <f t="shared" si="28"/>
        <v>187.78332513677344</v>
      </c>
      <c r="G427" s="2">
        <f t="shared" si="28"/>
        <v>256.99653762386265</v>
      </c>
      <c r="H427" s="2">
        <f t="shared" si="28"/>
        <v>323.46429731436245</v>
      </c>
      <c r="I427" s="100">
        <f t="shared" si="28"/>
        <v>54.915819496958072</v>
      </c>
      <c r="J427" s="2">
        <f t="shared" si="28"/>
        <v>110.46569677723522</v>
      </c>
      <c r="K427" s="2">
        <f t="shared" si="28"/>
        <v>166.3386731624089</v>
      </c>
      <c r="L427" s="2">
        <f t="shared" si="28"/>
        <v>218.87343454847127</v>
      </c>
      <c r="M427" s="2">
        <f t="shared" si="28"/>
        <v>252.92883111072865</v>
      </c>
    </row>
    <row r="428" spans="3:13" x14ac:dyDescent="0.2">
      <c r="C428">
        <v>400</v>
      </c>
      <c r="D428" s="2">
        <f t="shared" si="28"/>
        <v>60.264738666463707</v>
      </c>
      <c r="E428" s="2">
        <f t="shared" si="28"/>
        <v>122.41811502871569</v>
      </c>
      <c r="F428" s="2">
        <f t="shared" si="28"/>
        <v>188.0524218414381</v>
      </c>
      <c r="G428" s="2">
        <f t="shared" si="28"/>
        <v>257.27884439727825</v>
      </c>
      <c r="H428" s="2">
        <f t="shared" si="28"/>
        <v>323.59243144044865</v>
      </c>
      <c r="I428" s="100">
        <f t="shared" si="28"/>
        <v>54.981308268622016</v>
      </c>
      <c r="J428" s="2">
        <f t="shared" si="28"/>
        <v>110.58135552481808</v>
      </c>
      <c r="K428" s="2">
        <f t="shared" si="28"/>
        <v>166.46312746887116</v>
      </c>
      <c r="L428" s="2">
        <f t="shared" si="28"/>
        <v>218.90750055759551</v>
      </c>
      <c r="M428" s="2">
        <f t="shared" si="28"/>
        <v>252.63074400773473</v>
      </c>
    </row>
    <row r="429" spans="3:13" x14ac:dyDescent="0.2">
      <c r="C429">
        <v>401</v>
      </c>
      <c r="D429" s="2">
        <f t="shared" si="28"/>
        <v>60.366249273177495</v>
      </c>
      <c r="E429" s="2">
        <f t="shared" si="28"/>
        <v>122.6137558061677</v>
      </c>
      <c r="F429" s="2">
        <f t="shared" si="28"/>
        <v>188.32012907514886</v>
      </c>
      <c r="G429" s="2">
        <f t="shared" si="28"/>
        <v>257.55872160932245</v>
      </c>
      <c r="H429" s="2">
        <f t="shared" si="28"/>
        <v>323.7162255143769</v>
      </c>
      <c r="I429" s="100">
        <f t="shared" si="28"/>
        <v>55.046308978136288</v>
      </c>
      <c r="J429" s="2">
        <f t="shared" si="28"/>
        <v>110.69593613721068</v>
      </c>
      <c r="K429" s="2">
        <f t="shared" si="28"/>
        <v>166.58567095581412</v>
      </c>
      <c r="L429" s="2">
        <f t="shared" si="28"/>
        <v>218.93835501088918</v>
      </c>
      <c r="M429" s="2">
        <f t="shared" si="28"/>
        <v>252.32739293054672</v>
      </c>
    </row>
    <row r="430" spans="3:13" x14ac:dyDescent="0.2">
      <c r="C430">
        <v>402</v>
      </c>
      <c r="D430" s="2">
        <f t="shared" si="28"/>
        <v>60.467414956108435</v>
      </c>
      <c r="E430" s="2">
        <f t="shared" si="28"/>
        <v>122.80862709994906</v>
      </c>
      <c r="F430" s="2">
        <f t="shared" si="28"/>
        <v>188.58644485988583</v>
      </c>
      <c r="G430" s="2">
        <f t="shared" si="28"/>
        <v>257.83616661703053</v>
      </c>
      <c r="H430" s="2">
        <f t="shared" si="28"/>
        <v>323.83567787580955</v>
      </c>
      <c r="I430" s="100">
        <f t="shared" si="28"/>
        <v>55.110821048497804</v>
      </c>
      <c r="J430" s="2">
        <f t="shared" si="28"/>
        <v>110.80943749728628</v>
      </c>
      <c r="K430" s="2">
        <f t="shared" si="28"/>
        <v>166.70630221656896</v>
      </c>
      <c r="L430" s="2">
        <f t="shared" si="28"/>
        <v>218.96599745569173</v>
      </c>
      <c r="M430" s="2">
        <f t="shared" si="28"/>
        <v>252.01878419997982</v>
      </c>
    </row>
    <row r="431" spans="3:13" x14ac:dyDescent="0.2">
      <c r="C431">
        <v>403</v>
      </c>
      <c r="D431" s="2">
        <f t="shared" si="28"/>
        <v>60.568235137210827</v>
      </c>
      <c r="E431" s="2">
        <f t="shared" si="28"/>
        <v>123.0027276871115</v>
      </c>
      <c r="F431" s="2">
        <f t="shared" si="28"/>
        <v>188.85136722791032</v>
      </c>
      <c r="G431" s="2">
        <f t="shared" si="28"/>
        <v>258.1111768004061</v>
      </c>
      <c r="H431" s="2">
        <f t="shared" si="28"/>
        <v>323.95078692264008</v>
      </c>
      <c r="I431" s="100">
        <f t="shared" si="28"/>
        <v>55.174843907040994</v>
      </c>
      <c r="J431" s="2">
        <f t="shared" si="28"/>
        <v>110.92185849844054</v>
      </c>
      <c r="K431" s="2">
        <f t="shared" si="28"/>
        <v>166.82501986641716</v>
      </c>
      <c r="L431" s="2">
        <f t="shared" si="28"/>
        <v>218.99042748646534</v>
      </c>
      <c r="M431" s="2">
        <f t="shared" si="28"/>
        <v>251.70492424640102</v>
      </c>
    </row>
    <row r="432" spans="3:13" x14ac:dyDescent="0.2">
      <c r="C432">
        <v>404</v>
      </c>
      <c r="D432" s="2">
        <f t="shared" si="28"/>
        <v>60.668709240413143</v>
      </c>
      <c r="E432" s="2">
        <f t="shared" si="28"/>
        <v>123.19605634954345</v>
      </c>
      <c r="F432" s="2">
        <f t="shared" si="28"/>
        <v>189.11489422177902</v>
      </c>
      <c r="G432" s="2">
        <f t="shared" si="28"/>
        <v>258.38374956244536</v>
      </c>
      <c r="H432" s="2">
        <f t="shared" si="28"/>
        <v>324.06155111101532</v>
      </c>
      <c r="I432" s="100">
        <f t="shared" si="28"/>
        <v>55.238376985443047</v>
      </c>
      <c r="J432" s="2">
        <f t="shared" si="28"/>
        <v>111.03319804460222</v>
      </c>
      <c r="K432" s="2">
        <f t="shared" si="28"/>
        <v>166.94182254260653</v>
      </c>
      <c r="L432" s="2">
        <f t="shared" si="28"/>
        <v>219.01164474480109</v>
      </c>
      <c r="M432" s="2">
        <f t="shared" si="28"/>
        <v>251.38581960959502</v>
      </c>
    </row>
    <row r="433" spans="3:13" x14ac:dyDescent="0.2">
      <c r="C433">
        <v>405</v>
      </c>
      <c r="D433" s="2">
        <f t="shared" si="28"/>
        <v>60.768836691621274</v>
      </c>
      <c r="E433" s="2">
        <f t="shared" si="28"/>
        <v>123.38861187397778</v>
      </c>
      <c r="F433" s="2">
        <f t="shared" si="28"/>
        <v>189.37702389435884</v>
      </c>
      <c r="G433" s="2">
        <f t="shared" si="28"/>
        <v>258.65388232916195</v>
      </c>
      <c r="H433" s="2">
        <f t="shared" si="28"/>
        <v>324.16796895535543</v>
      </c>
      <c r="I433" s="100">
        <f t="shared" si="28"/>
        <v>55.301419719728806</v>
      </c>
      <c r="J433" s="2">
        <f t="shared" si="28"/>
        <v>111.14345505024404</v>
      </c>
      <c r="K433" s="2">
        <f t="shared" si="28"/>
        <v>167.05670890436662</v>
      </c>
      <c r="L433" s="2">
        <f t="shared" si="28"/>
        <v>219.02964891942409</v>
      </c>
      <c r="M433" s="2">
        <f t="shared" si="28"/>
        <v>251.06147693862826</v>
      </c>
    </row>
    <row r="434" spans="3:13" x14ac:dyDescent="0.2">
      <c r="C434">
        <v>406</v>
      </c>
      <c r="D434" s="2">
        <f t="shared" si="28"/>
        <v>60.868616918721834</v>
      </c>
      <c r="E434" s="2">
        <f t="shared" si="28"/>
        <v>123.58039305199912</v>
      </c>
      <c r="F434" s="2">
        <f t="shared" si="28"/>
        <v>189.63775430884104</v>
      </c>
      <c r="G434" s="2">
        <f t="shared" si="28"/>
        <v>258.92157254961097</v>
      </c>
      <c r="H434" s="2">
        <f t="shared" si="28"/>
        <v>324.27003902837419</v>
      </c>
      <c r="I434" s="100">
        <f t="shared" si="28"/>
        <v>55.36397155027587</v>
      </c>
      <c r="J434" s="2">
        <f t="shared" si="28"/>
        <v>111.25262844039312</v>
      </c>
      <c r="K434" s="2">
        <f t="shared" si="28"/>
        <v>167.16967763292431</v>
      </c>
      <c r="L434" s="2">
        <f t="shared" si="28"/>
        <v>219.04443974619809</v>
      </c>
      <c r="M434" s="2">
        <f t="shared" si="28"/>
        <v>250.73190299171003</v>
      </c>
    </row>
    <row r="435" spans="3:13" x14ac:dyDescent="0.2">
      <c r="C435">
        <v>407</v>
      </c>
      <c r="D435" s="2">
        <f t="shared" si="28"/>
        <v>60.968049351585421</v>
      </c>
      <c r="E435" s="2">
        <f t="shared" si="28"/>
        <v>123.7713986800519</v>
      </c>
      <c r="F435" s="2">
        <f t="shared" si="28"/>
        <v>189.89708353875574</v>
      </c>
      <c r="G435" s="2">
        <f t="shared" si="28"/>
        <v>259.18681769591336</v>
      </c>
      <c r="H435" s="2">
        <f t="shared" si="28"/>
        <v>324.36775996109839</v>
      </c>
      <c r="I435" s="100">
        <f t="shared" si="28"/>
        <v>55.426031921819494</v>
      </c>
      <c r="J435" s="2">
        <f t="shared" si="28"/>
        <v>111.36071715064149</v>
      </c>
      <c r="K435" s="2">
        <f t="shared" si="28"/>
        <v>167.28072743151881</v>
      </c>
      <c r="L435" s="2">
        <f t="shared" si="28"/>
        <v>219.05601700812923</v>
      </c>
      <c r="M435" s="2">
        <f t="shared" si="28"/>
        <v>250.39710463605181</v>
      </c>
    </row>
    <row r="436" spans="3:13" x14ac:dyDescent="0.2">
      <c r="C436">
        <v>408</v>
      </c>
      <c r="D436" s="2">
        <f t="shared" si="28"/>
        <v>61.067133422069887</v>
      </c>
      <c r="E436" s="2">
        <f t="shared" si="28"/>
        <v>123.96162755944742</v>
      </c>
      <c r="F436" s="2">
        <f t="shared" si="28"/>
        <v>190.15500966798598</v>
      </c>
      <c r="G436" s="2">
        <f t="shared" si="28"/>
        <v>259.4496152632795</v>
      </c>
      <c r="H436" s="2">
        <f t="shared" si="28"/>
        <v>324.46113044288546</v>
      </c>
      <c r="I436" s="100">
        <f t="shared" si="28"/>
        <v>55.487600283457603</v>
      </c>
      <c r="J436" s="2">
        <f t="shared" si="28"/>
        <v>111.46772012715653</v>
      </c>
      <c r="K436" s="2">
        <f t="shared" si="28"/>
        <v>167.38985702541669</v>
      </c>
      <c r="L436" s="2">
        <f t="shared" si="28"/>
        <v>219.06438053536951</v>
      </c>
      <c r="M436" s="2">
        <f t="shared" si="28"/>
        <v>250.0570888477242</v>
      </c>
    </row>
    <row r="437" spans="3:13" x14ac:dyDescent="0.2">
      <c r="C437">
        <v>409</v>
      </c>
      <c r="D437" s="2">
        <f t="shared" si="28"/>
        <v>61.165868564023569</v>
      </c>
      <c r="E437" s="2">
        <f t="shared" si="28"/>
        <v>124.15107849637175</v>
      </c>
      <c r="F437" s="2">
        <f t="shared" si="28"/>
        <v>190.41153079078191</v>
      </c>
      <c r="G437" s="2">
        <f t="shared" si="28"/>
        <v>259.70996277003314</v>
      </c>
      <c r="H437" s="2">
        <f t="shared" si="28"/>
        <v>324.55014922144181</v>
      </c>
      <c r="I437" s="100">
        <f t="shared" si="28"/>
        <v>55.548676088655583</v>
      </c>
      <c r="J437" s="2">
        <f t="shared" si="28"/>
        <v>111.57363632669114</v>
      </c>
      <c r="K437" s="2">
        <f t="shared" si="28"/>
        <v>167.49706516192629</v>
      </c>
      <c r="L437" s="2">
        <f t="shared" si="28"/>
        <v>219.06953020521894</v>
      </c>
      <c r="M437" s="2">
        <f t="shared" si="28"/>
        <v>249.71186271151151</v>
      </c>
    </row>
    <row r="438" spans="3:13" x14ac:dyDescent="0.2">
      <c r="C438">
        <v>410</v>
      </c>
      <c r="D438" s="2">
        <f t="shared" si="28"/>
        <v>61.264254213288517</v>
      </c>
      <c r="E438" s="2">
        <f t="shared" si="28"/>
        <v>124.33975030189301</v>
      </c>
      <c r="F438" s="2">
        <f t="shared" si="28"/>
        <v>190.66664501177499</v>
      </c>
      <c r="G438" s="2">
        <f t="shared" si="28"/>
        <v>259.96785775763465</v>
      </c>
      <c r="H438" s="2">
        <f t="shared" si="28"/>
        <v>324.63481510283918</v>
      </c>
      <c r="I438" s="100">
        <f t="shared" si="28"/>
        <v>55.609258795251215</v>
      </c>
      <c r="J438" s="2">
        <f t="shared" si="28"/>
        <v>111.67846471659406</v>
      </c>
      <c r="K438" s="2">
        <f t="shared" si="28"/>
        <v>167.6023506104124</v>
      </c>
      <c r="L438" s="2">
        <f t="shared" si="28"/>
        <v>219.07146594212756</v>
      </c>
      <c r="M438" s="2">
        <f t="shared" si="28"/>
        <v>249.36143342076426</v>
      </c>
    </row>
    <row r="439" spans="3:13" x14ac:dyDescent="0.2">
      <c r="C439">
        <v>411</v>
      </c>
      <c r="D439" s="2">
        <f t="shared" si="28"/>
        <v>61.36228980770376</v>
      </c>
      <c r="E439" s="2">
        <f t="shared" si="28"/>
        <v>124.52764179196888</v>
      </c>
      <c r="F439" s="2">
        <f t="shared" si="28"/>
        <v>190.92035044599189</v>
      </c>
      <c r="G439" s="2">
        <f t="shared" si="28"/>
        <v>260.22329779070412</v>
      </c>
      <c r="H439" s="2">
        <f t="shared" si="28"/>
        <v>324.71512695153081</v>
      </c>
      <c r="I439" s="100">
        <f t="shared" si="28"/>
        <v>55.669347865459436</v>
      </c>
      <c r="J439" s="2">
        <f t="shared" si="28"/>
        <v>111.78220427481976</v>
      </c>
      <c r="K439" s="2">
        <f t="shared" si="28"/>
        <v>167.70571216231008</v>
      </c>
      <c r="L439" s="2">
        <f t="shared" si="28"/>
        <v>219.07018771769646</v>
      </c>
      <c r="M439" s="2">
        <f t="shared" si="28"/>
        <v>249.00580827724897</v>
      </c>
    </row>
    <row r="440" spans="3:13" x14ac:dyDescent="0.2">
      <c r="C440">
        <v>412</v>
      </c>
      <c r="D440" s="2">
        <f t="shared" si="28"/>
        <v>61.459974787108465</v>
      </c>
      <c r="E440" s="2">
        <f t="shared" si="28"/>
        <v>124.71475178745406</v>
      </c>
      <c r="F440" s="2">
        <f t="shared" si="28"/>
        <v>191.17264521886847</v>
      </c>
      <c r="G440" s="2">
        <f t="shared" si="28"/>
        <v>260.47628045704465</v>
      </c>
      <c r="H440" s="2">
        <f t="shared" si="28"/>
        <v>324.79108369036663</v>
      </c>
      <c r="I440" s="100">
        <f t="shared" si="28"/>
        <v>55.728942765877143</v>
      </c>
      <c r="J440" s="2">
        <f t="shared" si="28"/>
        <v>111.88485398993856</v>
      </c>
      <c r="K440" s="2">
        <f t="shared" si="28"/>
        <v>167.80714863113874</v>
      </c>
      <c r="L440" s="2">
        <f t="shared" si="28"/>
        <v>219.06569555067841</v>
      </c>
      <c r="M440" s="2">
        <f t="shared" si="28"/>
        <v>248.64499469099647</v>
      </c>
    </row>
    <row r="441" spans="3:13" x14ac:dyDescent="0.2">
      <c r="C441">
        <v>413</v>
      </c>
      <c r="D441" s="2">
        <f t="shared" si="28"/>
        <v>61.557308593345169</v>
      </c>
      <c r="E441" s="2">
        <f t="shared" si="28"/>
        <v>124.90107911410769</v>
      </c>
      <c r="F441" s="2">
        <f t="shared" si="28"/>
        <v>191.42352746626349</v>
      </c>
      <c r="G441" s="2">
        <f t="shared" si="28"/>
        <v>260.72680336766496</v>
      </c>
      <c r="H441" s="2">
        <f t="shared" si="28"/>
        <v>324.86268430060773</v>
      </c>
      <c r="I441" s="100">
        <f t="shared" si="28"/>
        <v>55.788042967487904</v>
      </c>
      <c r="J441" s="2">
        <f t="shared" si="28"/>
        <v>111.98641286114635</v>
      </c>
      <c r="K441" s="2">
        <f t="shared" si="28"/>
        <v>167.90665885251573</v>
      </c>
      <c r="L441" s="2">
        <f t="shared" si="28"/>
        <v>219.05798950697707</v>
      </c>
      <c r="M441" s="2">
        <f t="shared" si="28"/>
        <v>248.27900018014719</v>
      </c>
    </row>
    <row r="442" spans="3:13" x14ac:dyDescent="0.2">
      <c r="C442">
        <v>414</v>
      </c>
      <c r="D442" s="2">
        <f t="shared" si="28"/>
        <v>61.654290670262945</v>
      </c>
      <c r="E442" s="2">
        <f t="shared" si="28"/>
        <v>125.0866226026006</v>
      </c>
      <c r="F442" s="2">
        <f t="shared" si="28"/>
        <v>191.67299533447274</v>
      </c>
      <c r="G442" s="2">
        <f t="shared" si="28"/>
        <v>260.97486415680203</v>
      </c>
      <c r="H442" s="2">
        <f t="shared" si="28"/>
        <v>324.92992782193988</v>
      </c>
      <c r="I442" s="100">
        <f t="shared" si="28"/>
        <v>55.84664794566666</v>
      </c>
      <c r="J442" s="2">
        <f t="shared" si="28"/>
        <v>112.0868798982745</v>
      </c>
      <c r="K442" s="2">
        <f t="shared" si="28"/>
        <v>168.00424168416959</v>
      </c>
      <c r="L442" s="2">
        <f t="shared" si="28"/>
        <v>219.04706969964664</v>
      </c>
      <c r="M442" s="2">
        <f t="shared" si="28"/>
        <v>247.90783237079455</v>
      </c>
    </row>
    <row r="443" spans="3:13" x14ac:dyDescent="0.2">
      <c r="C443">
        <v>415</v>
      </c>
      <c r="D443" s="2">
        <f t="shared" si="28"/>
        <v>61.750920463720639</v>
      </c>
      <c r="E443" s="2">
        <f t="shared" si="28"/>
        <v>125.27138108852283</v>
      </c>
      <c r="F443" s="2">
        <f t="shared" si="28"/>
        <v>191.92104698024218</v>
      </c>
      <c r="G443" s="2">
        <f t="shared" si="28"/>
        <v>261.22046048194335</v>
      </c>
      <c r="H443" s="2">
        <f t="shared" si="28"/>
        <v>324.99281335248673</v>
      </c>
      <c r="I443" s="100">
        <f t="shared" si="28"/>
        <v>55.904757180184426</v>
      </c>
      <c r="J443" s="2">
        <f t="shared" si="28"/>
        <v>112.18625412179941</v>
      </c>
      <c r="K443" s="2">
        <f t="shared" si="28"/>
        <v>168.09989600595327</v>
      </c>
      <c r="L443" s="2">
        <f t="shared" si="28"/>
        <v>219.0329362888898</v>
      </c>
      <c r="M443" s="2">
        <f t="shared" si="28"/>
        <v>247.53149899682606</v>
      </c>
    </row>
    <row r="444" spans="3:13" x14ac:dyDescent="0.2">
      <c r="C444">
        <v>416</v>
      </c>
      <c r="D444" s="2">
        <f t="shared" si="28"/>
        <v>61.847197421589939</v>
      </c>
      <c r="E444" s="2">
        <f t="shared" si="28"/>
        <v>125.45535341239076</v>
      </c>
      <c r="F444" s="2">
        <f t="shared" si="28"/>
        <v>192.16768057078215</v>
      </c>
      <c r="G444" s="2">
        <f t="shared" si="28"/>
        <v>261.46359002384912</v>
      </c>
      <c r="H444" s="2">
        <f t="shared" si="28"/>
        <v>325.05134004882166</v>
      </c>
      <c r="I444" s="100">
        <f t="shared" si="28"/>
        <v>55.962370155212831</v>
      </c>
      <c r="J444" s="2">
        <f t="shared" si="28"/>
        <v>112.28453456285204</v>
      </c>
      <c r="K444" s="2">
        <f t="shared" si="28"/>
        <v>168.19362071985702</v>
      </c>
      <c r="L444" s="2">
        <f t="shared" si="28"/>
        <v>219.01558948205545</v>
      </c>
      <c r="M444" s="2">
        <f t="shared" si="28"/>
        <v>247.1500078997623</v>
      </c>
    </row>
    <row r="445" spans="3:13" x14ac:dyDescent="0.2">
      <c r="C445">
        <v>417</v>
      </c>
      <c r="D445" s="2">
        <f t="shared" si="28"/>
        <v>61.943120993758612</v>
      </c>
      <c r="E445" s="2">
        <f t="shared" si="28"/>
        <v>125.63853841965451</v>
      </c>
      <c r="F445" s="2">
        <f t="shared" si="28"/>
        <v>192.41289428378039</v>
      </c>
      <c r="G445" s="2">
        <f t="shared" si="28"/>
        <v>261.70425048657393</v>
      </c>
      <c r="H445" s="2">
        <f t="shared" si="28"/>
        <v>325.10550712597899</v>
      </c>
      <c r="I445" s="100">
        <f t="shared" si="28"/>
        <v>56.019486359328752</v>
      </c>
      <c r="J445" s="2">
        <f t="shared" si="28"/>
        <v>112.38172026322749</v>
      </c>
      <c r="K445" s="2">
        <f t="shared" si="28"/>
        <v>168.28541475002081</v>
      </c>
      <c r="L445" s="2">
        <f t="shared" si="28"/>
        <v>218.9950295336358</v>
      </c>
      <c r="M445" s="2">
        <f t="shared" si="28"/>
        <v>246.76336702859351</v>
      </c>
    </row>
    <row r="446" spans="3:13" x14ac:dyDescent="0.2">
      <c r="C446">
        <v>418</v>
      </c>
      <c r="D446" s="2">
        <f t="shared" si="28"/>
        <v>62.038690632133608</v>
      </c>
      <c r="E446" s="2">
        <f t="shared" si="28"/>
        <v>125.8209349607051</v>
      </c>
      <c r="F446" s="2">
        <f t="shared" si="28"/>
        <v>192.65668630741598</v>
      </c>
      <c r="G446" s="2">
        <f t="shared" si="28"/>
        <v>261.94243959748894</v>
      </c>
      <c r="H446" s="2">
        <f t="shared" si="28"/>
        <v>325.15531385746488</v>
      </c>
      <c r="I446" s="100">
        <f t="shared" si="28"/>
        <v>56.076105285518835</v>
      </c>
      <c r="J446" s="2">
        <f t="shared" si="28"/>
        <v>112.47781027539419</v>
      </c>
      <c r="K446" s="2">
        <f t="shared" si="28"/>
        <v>168.37527704274694</v>
      </c>
      <c r="L446" s="2">
        <f t="shared" si="28"/>
        <v>218.97125674526237</v>
      </c>
      <c r="M446" s="2">
        <f t="shared" si="28"/>
        <v>246.37158443961357</v>
      </c>
    </row>
    <row r="447" spans="3:13" x14ac:dyDescent="0.2">
      <c r="C447">
        <v>419</v>
      </c>
      <c r="D447" s="2">
        <f t="shared" si="28"/>
        <v>62.133905790644214</v>
      </c>
      <c r="E447" s="2">
        <f t="shared" si="28"/>
        <v>126.00254189088174</v>
      </c>
      <c r="F447" s="2">
        <f t="shared" si="28"/>
        <v>192.89905484037232</v>
      </c>
      <c r="G447" s="2">
        <f t="shared" si="28"/>
        <v>262.17815510730276</v>
      </c>
      <c r="H447" s="2">
        <f t="shared" si="28"/>
        <v>325.20075957526672</v>
      </c>
      <c r="I447" s="100">
        <f t="shared" si="28"/>
        <v>56.132226431184002</v>
      </c>
      <c r="J447" s="2">
        <f t="shared" si="28"/>
        <v>112.57280366250318</v>
      </c>
      <c r="K447" s="2">
        <f t="shared" si="28"/>
        <v>168.46320656651193</v>
      </c>
      <c r="L447" s="2">
        <f t="shared" si="28"/>
        <v>218.94427146570189</v>
      </c>
      <c r="M447" s="2">
        <f t="shared" si="28"/>
        <v>245.97466829625279</v>
      </c>
    </row>
    <row r="448" spans="3:13" x14ac:dyDescent="0.2">
      <c r="C448">
        <v>420</v>
      </c>
      <c r="D448" s="2">
        <f t="shared" si="28"/>
        <v>62.22876592524517</v>
      </c>
      <c r="E448" s="2">
        <f t="shared" si="28"/>
        <v>126.183358070479</v>
      </c>
      <c r="F448" s="2">
        <f t="shared" si="28"/>
        <v>193.13999809185074</v>
      </c>
      <c r="G448" s="2">
        <f t="shared" si="28"/>
        <v>262.41139479008319</v>
      </c>
      <c r="H448" s="2">
        <f t="shared" si="28"/>
        <v>325.24184366986225</v>
      </c>
      <c r="I448" s="100">
        <f t="shared" si="28"/>
        <v>56.187849298143909</v>
      </c>
      <c r="J448" s="2">
        <f t="shared" si="28"/>
        <v>112.66669949839736</v>
      </c>
      <c r="K448" s="2">
        <f t="shared" si="28"/>
        <v>168.54920231197843</v>
      </c>
      <c r="L448" s="2">
        <f t="shared" si="28"/>
        <v>218.9140740908509</v>
      </c>
      <c r="M448" s="2">
        <f t="shared" si="28"/>
        <v>245.57262686890732</v>
      </c>
    </row>
    <row r="449" spans="3:13" x14ac:dyDescent="0.2">
      <c r="C449">
        <v>421</v>
      </c>
      <c r="D449" s="2">
        <f t="shared" si="28"/>
        <v>62.323270493919736</v>
      </c>
      <c r="E449" s="2">
        <f t="shared" si="28"/>
        <v>126.36338236475386</v>
      </c>
      <c r="F449" s="2">
        <f t="shared" si="28"/>
        <v>193.3795142815836</v>
      </c>
      <c r="G449" s="2">
        <f t="shared" si="28"/>
        <v>262.64215644327766</v>
      </c>
      <c r="H449" s="2">
        <f t="shared" si="28"/>
        <v>325.27856559022769</v>
      </c>
      <c r="I449" s="100">
        <f t="shared" si="28"/>
        <v>56.242973392641382</v>
      </c>
      <c r="J449" s="2">
        <f t="shared" si="28"/>
        <v>112.75949686762036</v>
      </c>
      <c r="K449" s="2">
        <f t="shared" si="28"/>
        <v>168.6332632920068</v>
      </c>
      <c r="L449" s="2">
        <f t="shared" si="28"/>
        <v>218.88066506373011</v>
      </c>
      <c r="M449" s="2">
        <f t="shared" si="28"/>
        <v>245.16546853476692</v>
      </c>
    </row>
    <row r="450" spans="3:13" x14ac:dyDescent="0.2">
      <c r="C450">
        <v>422</v>
      </c>
      <c r="D450" s="2">
        <f t="shared" si="28"/>
        <v>62.417418956682837</v>
      </c>
      <c r="E450" s="2">
        <f t="shared" si="28"/>
        <v>126.542613643933</v>
      </c>
      <c r="F450" s="2">
        <f t="shared" si="28"/>
        <v>193.61760163984724</v>
      </c>
      <c r="G450" s="2">
        <f t="shared" si="28"/>
        <v>262.87043788773485</v>
      </c>
      <c r="H450" s="2">
        <f t="shared" si="28"/>
        <v>325.31092484384533</v>
      </c>
      <c r="I450" s="100">
        <f t="shared" si="28"/>
        <v>56.297598225346775</v>
      </c>
      <c r="J450" s="2">
        <f t="shared" si="28"/>
        <v>112.85119486542553</v>
      </c>
      <c r="K450" s="2">
        <f t="shared" si="28"/>
        <v>168.7153885416665</v>
      </c>
      <c r="L450" s="2">
        <f t="shared" si="28"/>
        <v>218.8440448744779</v>
      </c>
      <c r="M450" s="2">
        <f t="shared" si="28"/>
        <v>244.75320177764061</v>
      </c>
    </row>
    <row r="451" spans="3:13" x14ac:dyDescent="0.2">
      <c r="C451">
        <v>423</v>
      </c>
      <c r="D451" s="2">
        <f t="shared" si="28"/>
        <v>62.511210775584154</v>
      </c>
      <c r="E451" s="2">
        <f t="shared" si="28"/>
        <v>126.72105078321971</v>
      </c>
      <c r="F451" s="2">
        <f t="shared" si="28"/>
        <v>193.85425840747564</v>
      </c>
      <c r="G451" s="2">
        <f t="shared" si="28"/>
        <v>263.09623696772434</v>
      </c>
      <c r="H451" s="2">
        <f t="shared" si="28"/>
        <v>325.33892099670965</v>
      </c>
      <c r="I451" s="100">
        <f t="shared" ref="I451:M501" si="29">SQRT(2) * I$30 *SQRT(1- COS(TAN(I$29*PI()/180) *$C451/I$30))</f>
        <v>56.351723311362321</v>
      </c>
      <c r="J451" s="2">
        <f t="shared" si="29"/>
        <v>112.94179259778478</v>
      </c>
      <c r="K451" s="2">
        <f t="shared" si="29"/>
        <v>168.79557711824705</v>
      </c>
      <c r="L451" s="2">
        <f t="shared" si="29"/>
        <v>218.80421406034299</v>
      </c>
      <c r="M451" s="2">
        <f t="shared" si="29"/>
        <v>244.33583518777959</v>
      </c>
    </row>
    <row r="452" spans="3:13" x14ac:dyDescent="0.2">
      <c r="C452">
        <v>424</v>
      </c>
      <c r="D452" s="2">
        <f t="shared" ref="D452:H502" si="30">SQRT(2) * D$30 *SQRT(1- COS(TAN(D$29*PI()/180) *$C452/D$30))</f>
        <v>62.604645414711158</v>
      </c>
      <c r="E452" s="2">
        <f t="shared" si="30"/>
        <v>126.89869266280117</v>
      </c>
      <c r="F452" s="2">
        <f t="shared" si="30"/>
        <v>194.0894828358727</v>
      </c>
      <c r="G452" s="2">
        <f t="shared" si="30"/>
        <v>263.31955155095773</v>
      </c>
      <c r="H452" s="2">
        <f t="shared" si="30"/>
        <v>325.36255367333365</v>
      </c>
      <c r="I452" s="100">
        <f t="shared" si="29"/>
        <v>56.405348170226425</v>
      </c>
      <c r="J452" s="2">
        <f t="shared" si="29"/>
        <v>113.0312891813973</v>
      </c>
      <c r="K452" s="2">
        <f t="shared" si="29"/>
        <v>168.873828101269</v>
      </c>
      <c r="L452" s="2">
        <f t="shared" si="29"/>
        <v>218.76117320567664</v>
      </c>
      <c r="M452" s="2">
        <f t="shared" si="29"/>
        <v>243.91337746169853</v>
      </c>
    </row>
    <row r="453" spans="3:13" x14ac:dyDescent="0.2">
      <c r="C453">
        <v>425</v>
      </c>
      <c r="D453" s="2">
        <f t="shared" si="30"/>
        <v>62.6977223401922</v>
      </c>
      <c r="E453" s="2">
        <f t="shared" si="30"/>
        <v>127.07553816785519</v>
      </c>
      <c r="F453" s="2">
        <f t="shared" si="30"/>
        <v>194.32327318702568</v>
      </c>
      <c r="G453" s="2">
        <f t="shared" si="30"/>
        <v>263.54037952860836</v>
      </c>
      <c r="H453" s="2">
        <f t="shared" si="30"/>
        <v>325.38182255675372</v>
      </c>
      <c r="I453" s="100">
        <f t="shared" si="29"/>
        <v>56.458472325918017</v>
      </c>
      <c r="J453" s="2">
        <f t="shared" si="29"/>
        <v>113.11968374369809</v>
      </c>
      <c r="K453" s="2">
        <f t="shared" si="29"/>
        <v>168.95014059249425</v>
      </c>
      <c r="L453" s="2">
        <f t="shared" si="29"/>
        <v>218.71492294192421</v>
      </c>
      <c r="M453" s="2">
        <f t="shared" si="29"/>
        <v>243.48583740199419</v>
      </c>
    </row>
    <row r="454" spans="3:13" x14ac:dyDescent="0.2">
      <c r="C454">
        <v>426</v>
      </c>
      <c r="D454" s="2">
        <f t="shared" si="30"/>
        <v>62.790441020199545</v>
      </c>
      <c r="E454" s="2">
        <f t="shared" si="30"/>
        <v>127.25158618855751</v>
      </c>
      <c r="F454" s="2">
        <f t="shared" si="30"/>
        <v>194.55562773351787</v>
      </c>
      <c r="G454" s="2">
        <f t="shared" si="30"/>
        <v>263.75871881533129</v>
      </c>
      <c r="H454" s="2">
        <f t="shared" si="30"/>
        <v>325.3967273885338</v>
      </c>
      <c r="I454" s="100">
        <f t="shared" si="29"/>
        <v>56.511095306860611</v>
      </c>
      <c r="J454" s="2">
        <f t="shared" si="29"/>
        <v>113.20697542286659</v>
      </c>
      <c r="K454" s="2">
        <f t="shared" si="29"/>
        <v>169.02451371593671</v>
      </c>
      <c r="L454" s="2">
        <f t="shared" si="29"/>
        <v>218.66546394761565</v>
      </c>
      <c r="M454" s="2">
        <f t="shared" si="29"/>
        <v>243.05322391716197</v>
      </c>
    </row>
    <row r="455" spans="3:13" x14ac:dyDescent="0.2">
      <c r="C455">
        <v>427</v>
      </c>
      <c r="D455" s="2">
        <f t="shared" si="30"/>
        <v>62.882800924952427</v>
      </c>
      <c r="E455" s="2">
        <f t="shared" si="30"/>
        <v>127.42683562008854</v>
      </c>
      <c r="F455" s="2">
        <f t="shared" si="30"/>
        <v>194.78654475854128</v>
      </c>
      <c r="G455" s="2">
        <f t="shared" si="30"/>
        <v>263.97456734928312</v>
      </c>
      <c r="H455" s="2">
        <f t="shared" si="30"/>
        <v>325.40726796876879</v>
      </c>
      <c r="I455" s="100">
        <f t="shared" si="29"/>
        <v>56.563216645926659</v>
      </c>
      <c r="J455" s="2">
        <f t="shared" si="29"/>
        <v>113.29316336783502</v>
      </c>
      <c r="K455" s="2">
        <f t="shared" si="29"/>
        <v>169.09694661787208</v>
      </c>
      <c r="L455" s="2">
        <f t="shared" si="29"/>
        <v>218.61279694835568</v>
      </c>
      <c r="M455" s="2">
        <f t="shared" si="29"/>
        <v>242.61554602141058</v>
      </c>
    </row>
    <row r="456" spans="3:13" x14ac:dyDescent="0.2">
      <c r="C456">
        <v>428</v>
      </c>
      <c r="D456" s="2">
        <f t="shared" si="30"/>
        <v>62.974801526720078</v>
      </c>
      <c r="E456" s="2">
        <f t="shared" si="30"/>
        <v>127.60128536264038</v>
      </c>
      <c r="F456" s="2">
        <f t="shared" si="30"/>
        <v>195.01602255590947</v>
      </c>
      <c r="G456" s="2">
        <f t="shared" si="30"/>
        <v>264.18792309214132</v>
      </c>
      <c r="H456" s="2">
        <f t="shared" si="30"/>
        <v>325.41344415608745</v>
      </c>
      <c r="I456" s="100">
        <f t="shared" si="29"/>
        <v>56.614835880441589</v>
      </c>
      <c r="J456" s="2">
        <f t="shared" si="29"/>
        <v>113.37824673829661</v>
      </c>
      <c r="K456" s="2">
        <f t="shared" si="29"/>
        <v>169.1674384668477</v>
      </c>
      <c r="L456" s="2">
        <f t="shared" si="29"/>
        <v>218.5569227168132</v>
      </c>
      <c r="M456" s="2">
        <f t="shared" si="29"/>
        <v>242.17281283447377</v>
      </c>
    </row>
    <row r="457" spans="3:13" x14ac:dyDescent="0.2">
      <c r="C457">
        <v>429</v>
      </c>
      <c r="D457" s="2">
        <f t="shared" si="30"/>
        <v>63.066442299824715</v>
      </c>
      <c r="E457" s="2">
        <f t="shared" si="30"/>
        <v>127.77493432142377</v>
      </c>
      <c r="F457" s="2">
        <f t="shared" si="30"/>
        <v>195.24405943007002</v>
      </c>
      <c r="G457" s="2">
        <f t="shared" si="30"/>
        <v>264.39878402912353</v>
      </c>
      <c r="H457" s="2">
        <f t="shared" si="30"/>
        <v>325.4152558676542</v>
      </c>
      <c r="I457" s="100">
        <f t="shared" si="29"/>
        <v>56.665952552187953</v>
      </c>
      <c r="J457" s="2">
        <f t="shared" si="29"/>
        <v>113.46222470471396</v>
      </c>
      <c r="K457" s="2">
        <f t="shared" si="29"/>
        <v>169.23598845369222</v>
      </c>
      <c r="L457" s="2">
        <f t="shared" si="29"/>
        <v>218.49784207270983</v>
      </c>
      <c r="M457" s="2">
        <f t="shared" si="29"/>
        <v>241.72503358142072</v>
      </c>
    </row>
    <row r="458" spans="3:13" x14ac:dyDescent="0.2">
      <c r="C458">
        <v>430</v>
      </c>
      <c r="D458" s="2">
        <f t="shared" si="30"/>
        <v>63.157722720644571</v>
      </c>
      <c r="E458" s="2">
        <f t="shared" si="30"/>
        <v>127.94778140667479</v>
      </c>
      <c r="F458" s="2">
        <f t="shared" si="30"/>
        <v>195.47065369611713</v>
      </c>
      <c r="G458" s="2">
        <f t="shared" si="30"/>
        <v>264.60714816900668</v>
      </c>
      <c r="H458" s="2">
        <f t="shared" si="30"/>
        <v>325.41270307917017</v>
      </c>
      <c r="I458" s="100">
        <f t="shared" si="29"/>
        <v>56.716566207409507</v>
      </c>
      <c r="J458" s="2">
        <f t="shared" si="29"/>
        <v>113.54509644832694</v>
      </c>
      <c r="K458" s="2">
        <f t="shared" si="29"/>
        <v>169.30259579152471</v>
      </c>
      <c r="L458" s="2">
        <f t="shared" si="29"/>
        <v>218.43555588280793</v>
      </c>
      <c r="M458" s="2">
        <f t="shared" si="29"/>
        <v>241.27221759246348</v>
      </c>
    </row>
    <row r="459" spans="3:13" x14ac:dyDescent="0.2">
      <c r="C459">
        <v>431</v>
      </c>
      <c r="D459" s="2">
        <f t="shared" si="30"/>
        <v>63.248642267616873</v>
      </c>
      <c r="E459" s="2">
        <f t="shared" si="30"/>
        <v>128.11982553366192</v>
      </c>
      <c r="F459" s="2">
        <f t="shared" si="30"/>
        <v>195.69580367980413</v>
      </c>
      <c r="G459" s="2">
        <f t="shared" si="30"/>
        <v>264.81301354414563</v>
      </c>
      <c r="H459" s="2">
        <f t="shared" si="30"/>
        <v>325.40578582487359</v>
      </c>
      <c r="I459" s="100">
        <f t="shared" si="29"/>
        <v>56.766676396815186</v>
      </c>
      <c r="J459" s="2">
        <f t="shared" si="29"/>
        <v>113.6268611611608</v>
      </c>
      <c r="K459" s="2">
        <f t="shared" si="29"/>
        <v>169.36725971576388</v>
      </c>
      <c r="L459" s="2">
        <f t="shared" si="29"/>
        <v>218.37006506089796</v>
      </c>
      <c r="M459" s="2">
        <f t="shared" si="29"/>
        <v>240.81437430276287</v>
      </c>
    </row>
    <row r="460" spans="3:13" x14ac:dyDescent="0.2">
      <c r="C460">
        <v>432</v>
      </c>
      <c r="D460" s="2">
        <f t="shared" si="30"/>
        <v>63.339200421240854</v>
      </c>
      <c r="E460" s="2">
        <f t="shared" si="30"/>
        <v>128.29106562269277</v>
      </c>
      <c r="F460" s="2">
        <f t="shared" si="30"/>
        <v>195.91950771755569</v>
      </c>
      <c r="G460" s="2">
        <f t="shared" si="30"/>
        <v>265.01637821049178</v>
      </c>
      <c r="H460" s="2">
        <f t="shared" si="30"/>
        <v>325.39450419753939</v>
      </c>
      <c r="I460" s="100">
        <f t="shared" si="29"/>
        <v>56.816282675583174</v>
      </c>
      <c r="J460" s="2">
        <f t="shared" si="29"/>
        <v>113.70751804603402</v>
      </c>
      <c r="K460" s="2">
        <f t="shared" si="29"/>
        <v>169.42997948413668</v>
      </c>
      <c r="L460" s="2">
        <f t="shared" si="29"/>
        <v>218.30137056778494</v>
      </c>
      <c r="M460" s="2">
        <f t="shared" si="29"/>
        <v>240.35151325223163</v>
      </c>
    </row>
    <row r="461" spans="3:13" x14ac:dyDescent="0.2">
      <c r="C461">
        <v>433</v>
      </c>
      <c r="D461" s="2">
        <f t="shared" si="30"/>
        <v>63.429396664080642</v>
      </c>
      <c r="E461" s="2">
        <f t="shared" si="30"/>
        <v>128.46150059912068</v>
      </c>
      <c r="F461" s="2">
        <f t="shared" si="30"/>
        <v>196.14176415648026</v>
      </c>
      <c r="G461" s="2">
        <f t="shared" si="30"/>
        <v>265.21724024761153</v>
      </c>
      <c r="H461" s="2">
        <f t="shared" si="30"/>
        <v>325.37885834847776</v>
      </c>
      <c r="I461" s="100">
        <f t="shared" si="29"/>
        <v>56.865384603364753</v>
      </c>
      <c r="J461" s="2">
        <f t="shared" si="29"/>
        <v>113.78706631656608</v>
      </c>
      <c r="K461" s="2">
        <f t="shared" si="29"/>
        <v>169.49075437668694</v>
      </c>
      <c r="L461" s="2">
        <f t="shared" si="29"/>
        <v>218.22947341127448</v>
      </c>
      <c r="M461" s="2">
        <f t="shared" si="29"/>
        <v>239.88364408533576</v>
      </c>
    </row>
    <row r="462" spans="3:13" x14ac:dyDescent="0.2">
      <c r="C462">
        <v>434</v>
      </c>
      <c r="D462" s="2">
        <f t="shared" si="30"/>
        <v>63.519230480768321</v>
      </c>
      <c r="E462" s="2">
        <f t="shared" si="30"/>
        <v>128.63112939335176</v>
      </c>
      <c r="F462" s="2">
        <f t="shared" si="30"/>
        <v>196.36257135438217</v>
      </c>
      <c r="G462" s="2">
        <f t="shared" si="30"/>
        <v>265.41559775870439</v>
      </c>
      <c r="H462" s="2">
        <f t="shared" si="30"/>
        <v>325.35884848753238</v>
      </c>
      <c r="I462" s="100">
        <f t="shared" si="29"/>
        <v>56.913981744288321</v>
      </c>
      <c r="J462" s="2">
        <f t="shared" si="29"/>
        <v>113.86550519718507</v>
      </c>
      <c r="K462" s="2">
        <f t="shared" si="29"/>
        <v>169.54958369578358</v>
      </c>
      <c r="L462" s="2">
        <f t="shared" si="29"/>
        <v>218.15437464615783</v>
      </c>
      <c r="M462" s="2">
        <f t="shared" si="29"/>
        <v>239.41077655089359</v>
      </c>
    </row>
    <row r="463" spans="3:13" x14ac:dyDescent="0.2">
      <c r="C463">
        <v>435</v>
      </c>
      <c r="D463" s="2">
        <f t="shared" si="30"/>
        <v>63.608701358006819</v>
      </c>
      <c r="E463" s="2">
        <f t="shared" si="30"/>
        <v>128.79995094085137</v>
      </c>
      <c r="F463" s="2">
        <f t="shared" si="30"/>
        <v>196.58192767977391</v>
      </c>
      <c r="G463" s="2">
        <f t="shared" si="30"/>
        <v>265.61144887062085</v>
      </c>
      <c r="H463" s="2">
        <f t="shared" si="30"/>
        <v>325.33447488307729</v>
      </c>
      <c r="I463" s="100">
        <f t="shared" si="29"/>
        <v>56.962073666963157</v>
      </c>
      <c r="J463" s="2">
        <f t="shared" si="29"/>
        <v>113.94283392313537</v>
      </c>
      <c r="K463" s="2">
        <f t="shared" si="29"/>
        <v>169.60646676612862</v>
      </c>
      <c r="L463" s="2">
        <f t="shared" si="29"/>
        <v>218.07607537419668</v>
      </c>
      <c r="M463" s="2">
        <f t="shared" si="29"/>
        <v>238.93292050187259</v>
      </c>
    </row>
    <row r="464" spans="3:13" x14ac:dyDescent="0.2">
      <c r="C464">
        <v>436</v>
      </c>
      <c r="D464" s="2">
        <f t="shared" si="30"/>
        <v>63.697808784572793</v>
      </c>
      <c r="E464" s="2">
        <f t="shared" si="30"/>
        <v>128.96796418215092</v>
      </c>
      <c r="F464" s="2">
        <f t="shared" si="30"/>
        <v>196.79983151188799</v>
      </c>
      <c r="G464" s="2">
        <f t="shared" si="30"/>
        <v>265.80479173388005</v>
      </c>
      <c r="H464" s="2">
        <f t="shared" si="30"/>
        <v>325.30573786201353</v>
      </c>
      <c r="I464" s="100">
        <f t="shared" si="29"/>
        <v>57.009659944483339</v>
      </c>
      <c r="J464" s="2">
        <f t="shared" si="29"/>
        <v>114.01905174048494</v>
      </c>
      <c r="K464" s="2">
        <f t="shared" si="29"/>
        <v>169.66140293476499</v>
      </c>
      <c r="L464" s="2">
        <f t="shared" si="29"/>
        <v>217.99457674410664</v>
      </c>
      <c r="M464" s="2">
        <f t="shared" si="29"/>
        <v>238.45008589518403</v>
      </c>
    </row>
    <row r="465" spans="3:13" x14ac:dyDescent="0.2">
      <c r="C465">
        <v>437</v>
      </c>
      <c r="D465" s="2">
        <f t="shared" si="30"/>
        <v>63.786552251319684</v>
      </c>
      <c r="E465" s="2">
        <f t="shared" si="30"/>
        <v>129.13516806285446</v>
      </c>
      <c r="F465" s="2">
        <f t="shared" si="30"/>
        <v>197.0162812406891</v>
      </c>
      <c r="G465" s="2">
        <f t="shared" si="30"/>
        <v>265.99562452268725</v>
      </c>
      <c r="H465" s="2">
        <f t="shared" si="30"/>
        <v>325.27263780976494</v>
      </c>
      <c r="I465" s="100">
        <f t="shared" si="29"/>
        <v>57.056740154431452</v>
      </c>
      <c r="J465" s="2">
        <f t="shared" si="29"/>
        <v>114.09415790613286</v>
      </c>
      <c r="K465" s="2">
        <f t="shared" si="29"/>
        <v>169.71439157108392</v>
      </c>
      <c r="L465" s="2">
        <f t="shared" si="29"/>
        <v>217.90987995154074</v>
      </c>
      <c r="M465" s="2">
        <f t="shared" si="29"/>
        <v>237.96228279147556</v>
      </c>
    </row>
    <row r="466" spans="3:13" x14ac:dyDescent="0.2">
      <c r="C466">
        <v>438</v>
      </c>
      <c r="D466" s="2">
        <f t="shared" si="30"/>
        <v>63.87493125118047</v>
      </c>
      <c r="E466" s="2">
        <f t="shared" si="30"/>
        <v>129.30156153364535</v>
      </c>
      <c r="F466" s="2">
        <f t="shared" si="30"/>
        <v>197.23127526688586</v>
      </c>
      <c r="G466" s="2">
        <f t="shared" si="30"/>
        <v>266.18394543495117</v>
      </c>
      <c r="H466" s="2">
        <f t="shared" si="30"/>
        <v>325.23517517027233</v>
      </c>
      <c r="I466" s="100">
        <f t="shared" si="29"/>
        <v>57.103313878882425</v>
      </c>
      <c r="J466" s="2">
        <f t="shared" si="29"/>
        <v>114.16815168781646</v>
      </c>
      <c r="K466" s="2">
        <f t="shared" si="29"/>
        <v>169.76543206683226</v>
      </c>
      <c r="L466" s="2">
        <f t="shared" si="29"/>
        <v>217.82198623907163</v>
      </c>
      <c r="M466" s="2">
        <f t="shared" si="29"/>
        <v>237.46952135492174</v>
      </c>
    </row>
    <row r="467" spans="3:13" x14ac:dyDescent="0.2">
      <c r="C467">
        <v>439</v>
      </c>
      <c r="D467" s="2">
        <f t="shared" si="30"/>
        <v>63.962945279170675</v>
      </c>
      <c r="E467" s="2">
        <f t="shared" si="30"/>
        <v>129.4671435502928</v>
      </c>
      <c r="F467" s="2">
        <f t="shared" si="30"/>
        <v>197.44481200194272</v>
      </c>
      <c r="G467" s="2">
        <f t="shared" si="30"/>
        <v>266.36975269230084</v>
      </c>
      <c r="H467" s="2">
        <f t="shared" si="30"/>
        <v>325.19335044598824</v>
      </c>
      <c r="I467" s="100">
        <f t="shared" si="29"/>
        <v>57.14938070440715</v>
      </c>
      <c r="J467" s="2">
        <f t="shared" si="29"/>
        <v>114.24103236411844</v>
      </c>
      <c r="K467" s="2">
        <f t="shared" si="29"/>
        <v>169.81452383611949</v>
      </c>
      <c r="L467" s="2">
        <f t="shared" si="29"/>
        <v>217.73089689617342</v>
      </c>
      <c r="M467" s="2">
        <f t="shared" si="29"/>
        <v>236.97181185301184</v>
      </c>
    </row>
    <row r="468" spans="3:13" x14ac:dyDescent="0.2">
      <c r="C468">
        <v>440</v>
      </c>
      <c r="D468" s="2">
        <f t="shared" si="30"/>
        <v>64.050593832391229</v>
      </c>
      <c r="E468" s="2">
        <f t="shared" si="30"/>
        <v>129.63191307365841</v>
      </c>
      <c r="F468" s="2">
        <f t="shared" si="30"/>
        <v>197.65688986809178</v>
      </c>
      <c r="G468" s="2">
        <f t="shared" si="30"/>
        <v>266.55304454010252</v>
      </c>
      <c r="H468" s="2">
        <f t="shared" si="30"/>
        <v>325.14716419786976</v>
      </c>
      <c r="I468" s="100">
        <f t="shared" si="29"/>
        <v>57.194940222076227</v>
      </c>
      <c r="J468" s="2">
        <f t="shared" si="29"/>
        <v>114.31279922447396</v>
      </c>
      <c r="K468" s="2">
        <f t="shared" si="29"/>
        <v>169.86166631542429</v>
      </c>
      <c r="L468" s="2">
        <f t="shared" si="29"/>
        <v>217.63661325920293</v>
      </c>
      <c r="M468" s="2">
        <f t="shared" si="29"/>
        <v>236.46916465633637</v>
      </c>
    </row>
    <row r="469" spans="3:13" x14ac:dyDescent="0.2">
      <c r="C469">
        <v>441</v>
      </c>
      <c r="D469" s="2">
        <f t="shared" si="30"/>
        <v>64.137876410031311</v>
      </c>
      <c r="E469" s="2">
        <f t="shared" si="30"/>
        <v>129.79586906970286</v>
      </c>
      <c r="F469" s="2">
        <f t="shared" si="30"/>
        <v>197.86750729834418</v>
      </c>
      <c r="G469" s="2">
        <f t="shared" si="30"/>
        <v>266.73381924747639</v>
      </c>
      <c r="H469" s="2">
        <f t="shared" si="30"/>
        <v>325.09661704537126</v>
      </c>
      <c r="I469" s="100">
        <f t="shared" si="29"/>
        <v>57.239992027463551</v>
      </c>
      <c r="J469" s="2">
        <f t="shared" si="29"/>
        <v>114.38345156917762</v>
      </c>
      <c r="K469" s="2">
        <f t="shared" si="29"/>
        <v>169.90685896360122</v>
      </c>
      <c r="L469" s="2">
        <f t="shared" si="29"/>
        <v>217.53913671137974</v>
      </c>
      <c r="M469" s="2">
        <f t="shared" si="29"/>
        <v>235.96159023837063</v>
      </c>
    </row>
    <row r="470" spans="3:13" x14ac:dyDescent="0.2">
      <c r="C470">
        <v>442</v>
      </c>
      <c r="D470" s="2">
        <f t="shared" si="30"/>
        <v>64.224792513371241</v>
      </c>
      <c r="E470" s="2">
        <f t="shared" si="30"/>
        <v>129.95901050949203</v>
      </c>
      <c r="F470" s="2">
        <f t="shared" si="30"/>
        <v>198.07666273650196</v>
      </c>
      <c r="G470" s="2">
        <f t="shared" si="30"/>
        <v>266.91207510731255</v>
      </c>
      <c r="H470" s="2">
        <f t="shared" si="30"/>
        <v>325.04170966643585</v>
      </c>
      <c r="I470" s="100">
        <f t="shared" si="29"/>
        <v>57.284535720649934</v>
      </c>
      <c r="J470" s="2">
        <f t="shared" si="29"/>
        <v>114.45298870939011</v>
      </c>
      <c r="K470" s="2">
        <f t="shared" si="29"/>
        <v>169.9501012618868</v>
      </c>
      <c r="L470" s="2">
        <f t="shared" si="29"/>
        <v>217.43846868276628</v>
      </c>
      <c r="M470" s="2">
        <f t="shared" si="29"/>
        <v>235.44909917525669</v>
      </c>
    </row>
    <row r="471" spans="3:13" x14ac:dyDescent="0.2">
      <c r="C471">
        <v>443</v>
      </c>
      <c r="D471" s="2">
        <f t="shared" si="30"/>
        <v>64.311341645785305</v>
      </c>
      <c r="E471" s="2">
        <f t="shared" si="30"/>
        <v>130.12133636920387</v>
      </c>
      <c r="F471" s="2">
        <f t="shared" si="30"/>
        <v>198.28435463716937</v>
      </c>
      <c r="G471" s="2">
        <f t="shared" si="30"/>
        <v>267.08781043628738</v>
      </c>
      <c r="H471" s="2">
        <f t="shared" si="30"/>
        <v>324.98244279748656</v>
      </c>
      <c r="I471" s="100">
        <f t="shared" si="29"/>
        <v>57.328570906226602</v>
      </c>
      <c r="J471" s="2">
        <f t="shared" si="29"/>
        <v>114.5214099671451</v>
      </c>
      <c r="K471" s="2">
        <f t="shared" si="29"/>
        <v>169.99139271390541</v>
      </c>
      <c r="L471" s="2">
        <f t="shared" si="29"/>
        <v>217.33461065024656</v>
      </c>
      <c r="M471" s="2">
        <f t="shared" si="29"/>
        <v>234.93170214558299</v>
      </c>
    </row>
    <row r="472" spans="3:13" x14ac:dyDescent="0.2">
      <c r="C472">
        <v>444</v>
      </c>
      <c r="D472" s="2">
        <f t="shared" si="30"/>
        <v>64.397523312744596</v>
      </c>
      <c r="E472" s="2">
        <f t="shared" si="30"/>
        <v>130.28284563013463</v>
      </c>
      <c r="F472" s="2">
        <f t="shared" si="30"/>
        <v>198.49058146576445</v>
      </c>
      <c r="G472" s="2">
        <f t="shared" si="30"/>
        <v>267.2610235748794</v>
      </c>
      <c r="H472" s="2">
        <f t="shared" si="30"/>
        <v>324.91881723341612</v>
      </c>
      <c r="I472" s="100">
        <f t="shared" si="29"/>
        <v>57.372097193298771</v>
      </c>
      <c r="J472" s="2">
        <f t="shared" si="29"/>
        <v>114.58871467535576</v>
      </c>
      <c r="K472" s="2">
        <f t="shared" si="29"/>
        <v>170.03073284567517</v>
      </c>
      <c r="L472" s="2">
        <f t="shared" si="29"/>
        <v>217.22756413750469</v>
      </c>
      <c r="M472" s="2">
        <f t="shared" si="29"/>
        <v>234.40940993016167</v>
      </c>
    </row>
    <row r="473" spans="3:13" x14ac:dyDescent="0.2">
      <c r="C473">
        <v>445</v>
      </c>
      <c r="D473" s="2">
        <f t="shared" si="30"/>
        <v>64.483337021819906</v>
      </c>
      <c r="E473" s="2">
        <f t="shared" si="30"/>
        <v>130.44353727870512</v>
      </c>
      <c r="F473" s="2">
        <f t="shared" si="30"/>
        <v>198.69534169853026</v>
      </c>
      <c r="G473" s="2">
        <f t="shared" si="30"/>
        <v>267.43171288738495</v>
      </c>
      <c r="H473" s="2">
        <f t="shared" si="30"/>
        <v>324.85083382757665</v>
      </c>
      <c r="I473" s="100">
        <f t="shared" si="29"/>
        <v>57.41511419548906</v>
      </c>
      <c r="J473" s="2">
        <f t="shared" si="29"/>
        <v>114.65490217782128</v>
      </c>
      <c r="K473" s="2">
        <f t="shared" si="29"/>
        <v>170.06812120561329</v>
      </c>
      <c r="L473" s="2">
        <f t="shared" si="29"/>
        <v>217.11733071500231</v>
      </c>
      <c r="M473" s="2">
        <f t="shared" si="29"/>
        <v>233.88223341180421</v>
      </c>
    </row>
    <row r="474" spans="3:13" x14ac:dyDescent="0.2">
      <c r="C474">
        <v>446</v>
      </c>
      <c r="D474" s="2">
        <f t="shared" si="30"/>
        <v>64.568782282684452</v>
      </c>
      <c r="E474" s="2">
        <f t="shared" si="30"/>
        <v>130.6034103064674</v>
      </c>
      <c r="F474" s="2">
        <f t="shared" si="30"/>
        <v>198.898633822546</v>
      </c>
      <c r="G474" s="2">
        <f t="shared" si="30"/>
        <v>267.59987676193361</v>
      </c>
      <c r="H474" s="2">
        <f t="shared" si="30"/>
        <v>324.7784934917679</v>
      </c>
      <c r="I474" s="100">
        <f t="shared" si="29"/>
        <v>57.457621530940969</v>
      </c>
      <c r="J474" s="2">
        <f t="shared" si="29"/>
        <v>114.71997182923327</v>
      </c>
      <c r="K474" s="2">
        <f t="shared" si="29"/>
        <v>170.1035573645411</v>
      </c>
      <c r="L474" s="2">
        <f t="shared" si="29"/>
        <v>217.00391199995587</v>
      </c>
      <c r="M474" s="2">
        <f t="shared" si="29"/>
        <v>233.35018357509438</v>
      </c>
    </row>
    <row r="475" spans="3:13" x14ac:dyDescent="0.2">
      <c r="C475">
        <v>447</v>
      </c>
      <c r="D475" s="2">
        <f t="shared" si="30"/>
        <v>64.653858607116646</v>
      </c>
      <c r="E475" s="2">
        <f t="shared" si="30"/>
        <v>130.76246371011078</v>
      </c>
      <c r="F475" s="2">
        <f t="shared" si="30"/>
        <v>199.10045633573864</v>
      </c>
      <c r="G475" s="2">
        <f t="shared" si="30"/>
        <v>267.76551361050343</v>
      </c>
      <c r="H475" s="2">
        <f t="shared" si="30"/>
        <v>324.70179719622541</v>
      </c>
      <c r="I475" s="100">
        <f t="shared" si="29"/>
        <v>57.499618822322219</v>
      </c>
      <c r="J475" s="2">
        <f t="shared" si="29"/>
        <v>114.78392299518208</v>
      </c>
      <c r="K475" s="2">
        <f t="shared" si="29"/>
        <v>170.13704091568925</v>
      </c>
      <c r="L475" s="2">
        <f t="shared" si="29"/>
        <v>216.88730965631254</v>
      </c>
      <c r="M475" s="2">
        <f t="shared" si="29"/>
        <v>232.81327150615971</v>
      </c>
    </row>
    <row r="476" spans="3:13" x14ac:dyDescent="0.2">
      <c r="C476">
        <v>448</v>
      </c>
      <c r="D476" s="2">
        <f t="shared" si="30"/>
        <v>64.738565509003053</v>
      </c>
      <c r="E476" s="2">
        <f t="shared" si="30"/>
        <v>130.92069649146836</v>
      </c>
      <c r="F476" s="2">
        <f t="shared" si="30"/>
        <v>199.30080774689344</v>
      </c>
      <c r="G476" s="2">
        <f t="shared" si="30"/>
        <v>267.92862186893592</v>
      </c>
      <c r="H476" s="2">
        <f t="shared" si="30"/>
        <v>324.6207459696069</v>
      </c>
      <c r="I476" s="100">
        <f t="shared" si="29"/>
        <v>57.541105696828161</v>
      </c>
      <c r="J476" s="2">
        <f t="shared" si="29"/>
        <v>114.84675505216296</v>
      </c>
      <c r="K476" s="2">
        <f t="shared" si="29"/>
        <v>170.16857147470222</v>
      </c>
      <c r="L476" s="2">
        <f t="shared" si="29"/>
        <v>216.76752539472616</v>
      </c>
      <c r="M476" s="2">
        <f t="shared" si="29"/>
        <v>232.27150839244004</v>
      </c>
    </row>
    <row r="477" spans="3:13" x14ac:dyDescent="0.2">
      <c r="C477">
        <v>449</v>
      </c>
      <c r="D477" s="2">
        <f t="shared" si="30"/>
        <v>64.822902504341002</v>
      </c>
      <c r="E477" s="2">
        <f t="shared" si="30"/>
        <v>131.07810765752316</v>
      </c>
      <c r="F477" s="2">
        <f t="shared" si="30"/>
        <v>199.49968657566544</v>
      </c>
      <c r="G477" s="2">
        <f t="shared" si="30"/>
        <v>268.08919999695081</v>
      </c>
      <c r="H477" s="2">
        <f t="shared" si="30"/>
        <v>324.53534089897931</v>
      </c>
      <c r="I477" s="100">
        <f t="shared" si="29"/>
        <v>57.582081786185029</v>
      </c>
      <c r="J477" s="2">
        <f t="shared" si="29"/>
        <v>114.90846738758209</v>
      </c>
      <c r="K477" s="2">
        <f t="shared" si="29"/>
        <v>170.19814867964277</v>
      </c>
      <c r="L477" s="2">
        <f t="shared" si="29"/>
        <v>216.64456097253179</v>
      </c>
      <c r="M477" s="2">
        <f t="shared" si="29"/>
        <v>231.72490552245475</v>
      </c>
    </row>
    <row r="478" spans="3:13" x14ac:dyDescent="0.2">
      <c r="C478">
        <v>450</v>
      </c>
      <c r="D478" s="2">
        <f t="shared" si="30"/>
        <v>64.90686911124142</v>
      </c>
      <c r="E478" s="2">
        <f t="shared" si="30"/>
        <v>131.23469622041438</v>
      </c>
      <c r="F478" s="2">
        <f t="shared" si="30"/>
        <v>199.69709135259012</v>
      </c>
      <c r="G478" s="2">
        <f t="shared" si="30"/>
        <v>268.2472464781606</v>
      </c>
      <c r="H478" s="2">
        <f t="shared" si="30"/>
        <v>324.44558312980331</v>
      </c>
      <c r="I478" s="100">
        <f t="shared" si="29"/>
        <v>57.622546726653233</v>
      </c>
      <c r="J478" s="2">
        <f t="shared" si="29"/>
        <v>114.96905939976264</v>
      </c>
      <c r="K478" s="2">
        <f t="shared" si="29"/>
        <v>170.22577219099605</v>
      </c>
      <c r="L478" s="2">
        <f t="shared" si="29"/>
        <v>216.51841819372024</v>
      </c>
      <c r="M478" s="2">
        <f t="shared" si="29"/>
        <v>231.17347428556735</v>
      </c>
    </row>
    <row r="479" spans="3:13" x14ac:dyDescent="0.2">
      <c r="C479">
        <v>451</v>
      </c>
      <c r="D479" s="2">
        <f t="shared" si="30"/>
        <v>64.990464849931612</v>
      </c>
      <c r="E479" s="2">
        <f t="shared" si="30"/>
        <v>131.39046119744364</v>
      </c>
      <c r="F479" s="2">
        <f t="shared" si="30"/>
        <v>199.89302061909439</v>
      </c>
      <c r="G479" s="2">
        <f t="shared" si="30"/>
        <v>268.40275982008495</v>
      </c>
      <c r="H479" s="2">
        <f t="shared" si="30"/>
        <v>324.35147386591859</v>
      </c>
      <c r="I479" s="100">
        <f t="shared" si="29"/>
        <v>57.662500159030607</v>
      </c>
      <c r="J479" s="2">
        <f t="shared" si="29"/>
        <v>115.02853049795057</v>
      </c>
      <c r="K479" s="2">
        <f t="shared" si="29"/>
        <v>170.25144169167353</v>
      </c>
      <c r="L479" s="2">
        <f t="shared" si="29"/>
        <v>216.38909890891139</v>
      </c>
      <c r="M479" s="2">
        <f t="shared" si="29"/>
        <v>230.61722617174851</v>
      </c>
    </row>
    <row r="480" spans="3:13" x14ac:dyDescent="0.2">
      <c r="C480">
        <v>452</v>
      </c>
      <c r="D480" s="2">
        <f t="shared" si="30"/>
        <v>65.073689242757922</v>
      </c>
      <c r="E480" s="2">
        <f t="shared" si="30"/>
        <v>131.54540161108108</v>
      </c>
      <c r="F480" s="2">
        <f t="shared" si="30"/>
        <v>200.08747292750738</v>
      </c>
      <c r="G480" s="2">
        <f t="shared" si="30"/>
        <v>268.55573855416475</v>
      </c>
      <c r="H480" s="2">
        <f t="shared" si="30"/>
        <v>324.25301436952753</v>
      </c>
      <c r="I480" s="100">
        <f t="shared" si="29"/>
        <v>57.701941728655534</v>
      </c>
      <c r="J480" s="2">
        <f t="shared" si="29"/>
        <v>115.08688010232044</v>
      </c>
      <c r="K480" s="2">
        <f t="shared" si="29"/>
        <v>170.27515688701672</v>
      </c>
      <c r="L480" s="2">
        <f t="shared" si="29"/>
        <v>216.25660501532715</v>
      </c>
      <c r="M480" s="2">
        <f t="shared" si="29"/>
        <v>230.05617277133626</v>
      </c>
    </row>
    <row r="481" spans="3:13" x14ac:dyDescent="0.2">
      <c r="C481">
        <v>453</v>
      </c>
      <c r="D481" s="2">
        <f t="shared" si="30"/>
        <v>65.156541814188529</v>
      </c>
      <c r="E481" s="2">
        <f t="shared" si="30"/>
        <v>131.69951648897151</v>
      </c>
      <c r="F481" s="2">
        <f t="shared" si="30"/>
        <v>200.2804468410709</v>
      </c>
      <c r="G481" s="2">
        <f t="shared" si="30"/>
        <v>268.70618123577572</v>
      </c>
      <c r="H481" s="2">
        <f t="shared" si="30"/>
        <v>324.15020596117802</v>
      </c>
      <c r="I481" s="100">
        <f t="shared" si="29"/>
        <v>57.740871085410191</v>
      </c>
      <c r="J481" s="2">
        <f t="shared" si="29"/>
        <v>115.14410764398106</v>
      </c>
      <c r="K481" s="2">
        <f t="shared" si="29"/>
        <v>170.29691750480038</v>
      </c>
      <c r="L481" s="2">
        <f t="shared" si="29"/>
        <v>216.12093845676355</v>
      </c>
      <c r="M481" s="2">
        <f t="shared" si="29"/>
        <v>229.49032577479454</v>
      </c>
    </row>
    <row r="482" spans="3:13" x14ac:dyDescent="0.2">
      <c r="C482">
        <v>454</v>
      </c>
      <c r="D482" s="2">
        <f t="shared" si="30"/>
        <v>65.239022090816135</v>
      </c>
      <c r="E482" s="2">
        <f t="shared" si="30"/>
        <v>131.85280486394058</v>
      </c>
      <c r="F482" s="2">
        <f t="shared" si="30"/>
        <v>200.47194093395044</v>
      </c>
      <c r="G482" s="2">
        <f t="shared" si="30"/>
        <v>268.85408644424263</v>
      </c>
      <c r="H482" s="2">
        <f t="shared" si="30"/>
        <v>324.04305001974626</v>
      </c>
      <c r="I482" s="100">
        <f t="shared" si="29"/>
        <v>57.779287883723576</v>
      </c>
      <c r="J482" s="2">
        <f t="shared" si="29"/>
        <v>115.20021256498099</v>
      </c>
      <c r="K482" s="2">
        <f t="shared" si="29"/>
        <v>170.31672329523576</v>
      </c>
      <c r="L482" s="2">
        <f t="shared" si="29"/>
        <v>215.98210122356232</v>
      </c>
      <c r="M482" s="2">
        <f t="shared" si="29"/>
        <v>228.91969697246967</v>
      </c>
    </row>
    <row r="483" spans="3:13" x14ac:dyDescent="0.2">
      <c r="C483">
        <v>455</v>
      </c>
      <c r="D483" s="2">
        <f t="shared" si="30"/>
        <v>65.321129601360738</v>
      </c>
      <c r="E483" s="2">
        <f t="shared" si="30"/>
        <v>132.00526577400078</v>
      </c>
      <c r="F483" s="2">
        <f t="shared" si="30"/>
        <v>200.66195379124545</v>
      </c>
      <c r="G483" s="2">
        <f t="shared" si="30"/>
        <v>268.99945278285207</v>
      </c>
      <c r="H483" s="2">
        <f t="shared" si="30"/>
        <v>323.93154798241778</v>
      </c>
      <c r="I483" s="100">
        <f t="shared" si="29"/>
        <v>57.817191782574611</v>
      </c>
      <c r="J483" s="2">
        <f t="shared" si="29"/>
        <v>115.25519431831395</v>
      </c>
      <c r="K483" s="2">
        <f t="shared" si="29"/>
        <v>170.33457403097353</v>
      </c>
      <c r="L483" s="2">
        <f t="shared" si="29"/>
        <v>215.84009535258161</v>
      </c>
      <c r="M483" s="2">
        <f t="shared" si="29"/>
        <v>228.34429825434501</v>
      </c>
    </row>
    <row r="484" spans="3:13" x14ac:dyDescent="0.2">
      <c r="C484">
        <v>456</v>
      </c>
      <c r="D484" s="2">
        <f t="shared" si="30"/>
        <v>65.402863876672143</v>
      </c>
      <c r="E484" s="2">
        <f t="shared" si="30"/>
        <v>132.15689826235752</v>
      </c>
      <c r="F484" s="2">
        <f t="shared" si="30"/>
        <v>200.85048400899976</v>
      </c>
      <c r="G484" s="2">
        <f t="shared" si="30"/>
        <v>269.14227887886608</v>
      </c>
      <c r="H484" s="2">
        <f t="shared" si="30"/>
        <v>323.81570134466835</v>
      </c>
      <c r="I484" s="100">
        <f t="shared" si="29"/>
        <v>57.85458244549514</v>
      </c>
      <c r="J484" s="2">
        <f t="shared" si="29"/>
        <v>115.30905236792434</v>
      </c>
      <c r="K484" s="2">
        <f t="shared" si="29"/>
        <v>170.3504695071062</v>
      </c>
      <c r="L484" s="2">
        <f t="shared" si="29"/>
        <v>215.69492292716609</v>
      </c>
      <c r="M484" s="2">
        <f t="shared" si="29"/>
        <v>227.76414160979266</v>
      </c>
    </row>
    <row r="485" spans="3:13" x14ac:dyDescent="0.2">
      <c r="C485">
        <v>457</v>
      </c>
      <c r="D485" s="2">
        <f t="shared" si="30"/>
        <v>65.484224449732892</v>
      </c>
      <c r="E485" s="2">
        <f t="shared" si="30"/>
        <v>132.30770137741504</v>
      </c>
      <c r="F485" s="2">
        <f t="shared" si="30"/>
        <v>201.03753019421211</v>
      </c>
      <c r="G485" s="2">
        <f t="shared" si="30"/>
        <v>269.28256338353498</v>
      </c>
      <c r="H485" s="2">
        <f t="shared" si="30"/>
        <v>323.69551166024399</v>
      </c>
      <c r="I485" s="100">
        <f t="shared" si="29"/>
        <v>57.891459540572988</v>
      </c>
      <c r="J485" s="2">
        <f t="shared" si="29"/>
        <v>115.3617861887122</v>
      </c>
      <c r="K485" s="2">
        <f t="shared" si="29"/>
        <v>170.36440954117063</v>
      </c>
      <c r="L485" s="2">
        <f t="shared" si="29"/>
        <v>215.5465860771165</v>
      </c>
      <c r="M485" s="2">
        <f t="shared" si="29"/>
        <v>227.17923912732383</v>
      </c>
    </row>
    <row r="486" spans="3:13" x14ac:dyDescent="0.2">
      <c r="C486">
        <v>458</v>
      </c>
      <c r="D486" s="2">
        <f t="shared" si="30"/>
        <v>65.565210855660752</v>
      </c>
      <c r="E486" s="2">
        <f t="shared" si="30"/>
        <v>132.45767417278259</v>
      </c>
      <c r="F486" s="2">
        <f t="shared" si="30"/>
        <v>201.22309096484639</v>
      </c>
      <c r="G486" s="2">
        <f t="shared" si="30"/>
        <v>269.4203049721101</v>
      </c>
      <c r="H486" s="2">
        <f t="shared" si="30"/>
        <v>323.57098054114016</v>
      </c>
      <c r="I486" s="100">
        <f t="shared" si="29"/>
        <v>57.927822740454808</v>
      </c>
      <c r="J486" s="2">
        <f t="shared" si="29"/>
        <v>115.41339526653857</v>
      </c>
      <c r="K486" s="2">
        <f t="shared" si="29"/>
        <v>170.37639397315007</v>
      </c>
      <c r="L486" s="2">
        <f t="shared" si="29"/>
        <v>215.3950869786583</v>
      </c>
      <c r="M486" s="2">
        <f t="shared" si="29"/>
        <v>226.5896029943371</v>
      </c>
    </row>
    <row r="487" spans="3:13" x14ac:dyDescent="0.2">
      <c r="C487">
        <v>459</v>
      </c>
      <c r="D487" s="2">
        <f t="shared" si="30"/>
        <v>65.645822631711411</v>
      </c>
      <c r="E487" s="2">
        <f t="shared" si="30"/>
        <v>132.60681570728005</v>
      </c>
      <c r="F487" s="2">
        <f t="shared" si="30"/>
        <v>201.40716494984184</v>
      </c>
      <c r="G487" s="2">
        <f t="shared" si="30"/>
        <v>269.55550234385618</v>
      </c>
      <c r="H487" s="2">
        <f t="shared" si="30"/>
        <v>323.44210965757986</v>
      </c>
      <c r="I487" s="100">
        <f t="shared" si="29"/>
        <v>57.963671722349048</v>
      </c>
      <c r="J487" s="2">
        <f t="shared" si="29"/>
        <v>115.46387909823035</v>
      </c>
      <c r="K487" s="2">
        <f t="shared" si="29"/>
        <v>170.386422665476</v>
      </c>
      <c r="L487" s="2">
        <f t="shared" si="29"/>
        <v>215.24042785440975</v>
      </c>
      <c r="M487" s="2">
        <f t="shared" si="29"/>
        <v>225.99524549686447</v>
      </c>
    </row>
    <row r="488" spans="3:13" x14ac:dyDescent="0.2">
      <c r="C488">
        <v>460</v>
      </c>
      <c r="D488" s="2">
        <f t="shared" si="30"/>
        <v>65.726059317281155</v>
      </c>
      <c r="E488" s="2">
        <f t="shared" si="30"/>
        <v>132.75512504494421</v>
      </c>
      <c r="F488" s="2">
        <f t="shared" si="30"/>
        <v>201.58975078912312</v>
      </c>
      <c r="G488" s="2">
        <f t="shared" si="30"/>
        <v>269.68815422206387</v>
      </c>
      <c r="H488" s="2">
        <f t="shared" si="30"/>
        <v>323.30890073799156</v>
      </c>
      <c r="I488" s="100">
        <f t="shared" si="29"/>
        <v>57.999006168028821</v>
      </c>
      <c r="J488" s="2">
        <f t="shared" si="29"/>
        <v>115.51323719158523</v>
      </c>
      <c r="K488" s="2">
        <f t="shared" si="29"/>
        <v>170.3944955030297</v>
      </c>
      <c r="L488" s="2">
        <f t="shared" si="29"/>
        <v>215.08261097334935</v>
      </c>
      <c r="M488" s="2">
        <f t="shared" si="29"/>
        <v>225.39617901931521</v>
      </c>
    </row>
    <row r="489" spans="3:13" x14ac:dyDescent="0.2">
      <c r="C489">
        <v>461</v>
      </c>
      <c r="D489" s="2">
        <f t="shared" si="30"/>
        <v>65.805920453909494</v>
      </c>
      <c r="E489" s="2">
        <f t="shared" si="30"/>
        <v>132.90260125503431</v>
      </c>
      <c r="F489" s="2">
        <f t="shared" si="30"/>
        <v>201.77084713361043</v>
      </c>
      <c r="G489" s="2">
        <f t="shared" si="30"/>
        <v>269.81825935406175</v>
      </c>
      <c r="H489" s="2">
        <f t="shared" si="30"/>
        <v>323.1713555689858</v>
      </c>
      <c r="I489" s="100">
        <f t="shared" si="29"/>
        <v>58.033825763834692</v>
      </c>
      <c r="J489" s="2">
        <f t="shared" si="29"/>
        <v>115.56146906537656</v>
      </c>
      <c r="K489" s="2">
        <f t="shared" si="29"/>
        <v>170.40061239314363</v>
      </c>
      <c r="L489" s="2">
        <f t="shared" si="29"/>
        <v>214.92163865078251</v>
      </c>
      <c r="M489" s="2">
        <f t="shared" si="29"/>
        <v>224.79241604421787</v>
      </c>
    </row>
    <row r="490" spans="3:13" x14ac:dyDescent="0.2">
      <c r="C490">
        <v>462</v>
      </c>
      <c r="D490" s="2">
        <f t="shared" si="30"/>
        <v>65.885405585281745</v>
      </c>
      <c r="E490" s="2">
        <f t="shared" si="30"/>
        <v>133.04924341203812</v>
      </c>
      <c r="F490" s="2">
        <f t="shared" si="30"/>
        <v>201.95045264522955</v>
      </c>
      <c r="G490" s="2">
        <f t="shared" si="30"/>
        <v>269.94581651122792</v>
      </c>
      <c r="H490" s="2">
        <f t="shared" si="30"/>
        <v>323.02947599533138</v>
      </c>
      <c r="I490" s="100">
        <f t="shared" si="29"/>
        <v>58.068130200677508</v>
      </c>
      <c r="J490" s="2">
        <f t="shared" si="29"/>
        <v>115.60857424935797</v>
      </c>
      <c r="K490" s="2">
        <f t="shared" si="29"/>
        <v>170.4047732656023</v>
      </c>
      <c r="L490" s="2">
        <f t="shared" si="29"/>
        <v>214.75751324830773</v>
      </c>
      <c r="M490" s="2">
        <f t="shared" si="29"/>
        <v>224.18396915196013</v>
      </c>
    </row>
    <row r="491" spans="3:13" x14ac:dyDescent="0.2">
      <c r="C491">
        <v>463</v>
      </c>
      <c r="D491" s="2">
        <f t="shared" si="30"/>
        <v>65.964514257231656</v>
      </c>
      <c r="E491" s="2">
        <f t="shared" si="30"/>
        <v>133.19505059567757</v>
      </c>
      <c r="F491" s="2">
        <f t="shared" si="30"/>
        <v>202.12856599692151</v>
      </c>
      <c r="G491" s="2">
        <f t="shared" si="30"/>
        <v>270.07082448900184</v>
      </c>
      <c r="H491" s="2">
        <f t="shared" si="30"/>
        <v>322.88326391993047</v>
      </c>
      <c r="I491" s="100">
        <f t="shared" si="29"/>
        <v>58.1019191740411</v>
      </c>
      <c r="J491" s="2">
        <f t="shared" si="29"/>
        <v>115.65455228426802</v>
      </c>
      <c r="K491" s="2">
        <f t="shared" si="29"/>
        <v>170.40697807264343</v>
      </c>
      <c r="L491" s="2">
        <f t="shared" si="29"/>
        <v>214.59023717378159</v>
      </c>
      <c r="M491" s="2">
        <f t="shared" si="29"/>
        <v>223.57085102052702</v>
      </c>
    </row>
    <row r="492" spans="3:13" x14ac:dyDescent="0.2">
      <c r="C492">
        <v>464</v>
      </c>
      <c r="D492" s="2">
        <f t="shared" si="30"/>
        <v>66.043246017744039</v>
      </c>
      <c r="E492" s="2">
        <f t="shared" si="30"/>
        <v>133.3400218909147</v>
      </c>
      <c r="F492" s="2">
        <f t="shared" si="30"/>
        <v>202.30518587265257</v>
      </c>
      <c r="G492" s="2">
        <f t="shared" si="30"/>
        <v>270.19328210689571</v>
      </c>
      <c r="H492" s="2">
        <f t="shared" si="30"/>
        <v>322.7327213037932</v>
      </c>
      <c r="I492" s="100">
        <f t="shared" si="29"/>
        <v>58.135192383984993</v>
      </c>
      <c r="J492" s="2">
        <f t="shared" si="29"/>
        <v>115.69940272183453</v>
      </c>
      <c r="K492" s="2">
        <f t="shared" si="29"/>
        <v>170.40722678895813</v>
      </c>
      <c r="L492" s="2">
        <f t="shared" si="29"/>
        <v>214.4198128812838</v>
      </c>
      <c r="M492" s="2">
        <f t="shared" si="29"/>
        <v>222.95307442523611</v>
      </c>
    </row>
    <row r="493" spans="3:13" x14ac:dyDescent="0.2">
      <c r="C493">
        <v>465</v>
      </c>
      <c r="D493" s="2">
        <f t="shared" si="30"/>
        <v>66.121600416957321</v>
      </c>
      <c r="E493" s="2">
        <f t="shared" si="30"/>
        <v>133.4841563879572</v>
      </c>
      <c r="F493" s="2">
        <f t="shared" si="30"/>
        <v>202.48031096742397</v>
      </c>
      <c r="G493" s="2">
        <f t="shared" si="30"/>
        <v>270.31318820850538</v>
      </c>
      <c r="H493" s="2">
        <f t="shared" si="30"/>
        <v>322.57785016601133</v>
      </c>
      <c r="I493" s="100">
        <f t="shared" si="29"/>
        <v>58.167949535147109</v>
      </c>
      <c r="J493" s="2">
        <f t="shared" si="29"/>
        <v>115.74312512477918</v>
      </c>
      <c r="K493" s="2">
        <f t="shared" si="29"/>
        <v>170.40551941169139</v>
      </c>
      <c r="L493" s="2">
        <f t="shared" si="29"/>
        <v>214.24624287108111</v>
      </c>
      <c r="M493" s="2">
        <f t="shared" si="29"/>
        <v>222.33065223847194</v>
      </c>
    </row>
    <row r="494" spans="3:13" x14ac:dyDescent="0.2">
      <c r="C494">
        <v>466</v>
      </c>
      <c r="D494" s="2">
        <f t="shared" si="30"/>
        <v>66.19957700716607</v>
      </c>
      <c r="E494" s="2">
        <f t="shared" si="30"/>
        <v>133.62745318226433</v>
      </c>
      <c r="F494" s="2">
        <f t="shared" si="30"/>
        <v>202.65393998728143</v>
      </c>
      <c r="G494" s="2">
        <f t="shared" si="30"/>
        <v>270.4305416615216</v>
      </c>
      <c r="H494" s="2">
        <f t="shared" si="30"/>
        <v>322.41865258373105</v>
      </c>
      <c r="I494" s="100">
        <f t="shared" si="29"/>
        <v>58.200190336746338</v>
      </c>
      <c r="J494" s="2">
        <f t="shared" si="29"/>
        <v>115.78571906682161</v>
      </c>
      <c r="K494" s="2">
        <f t="shared" si="29"/>
        <v>170.40185596044216</v>
      </c>
      <c r="L494" s="2">
        <f t="shared" si="29"/>
        <v>214.0695296895905</v>
      </c>
      <c r="M494" s="2">
        <f t="shared" si="29"/>
        <v>221.70359742941719</v>
      </c>
    </row>
    <row r="495" spans="3:13" x14ac:dyDescent="0.2">
      <c r="C495">
        <v>467</v>
      </c>
      <c r="D495" s="2">
        <f t="shared" si="30"/>
        <v>66.277175342823668</v>
      </c>
      <c r="E495" s="2">
        <f t="shared" si="30"/>
        <v>133.76991137455249</v>
      </c>
      <c r="F495" s="2">
        <f t="shared" si="30"/>
        <v>202.82607164932486</v>
      </c>
      <c r="G495" s="2">
        <f t="shared" si="30"/>
        <v>270.54534135774048</v>
      </c>
      <c r="H495" s="2">
        <f t="shared" si="30"/>
        <v>322.25513069212542</v>
      </c>
      <c r="I495" s="100">
        <f t="shared" si="29"/>
        <v>58.231914502585134</v>
      </c>
      <c r="J495" s="2">
        <f t="shared" si="29"/>
        <v>115.82718413268357</v>
      </c>
      <c r="K495" s="2">
        <f t="shared" si="29"/>
        <v>170.39623647726285</v>
      </c>
      <c r="L495" s="2">
        <f t="shared" si="29"/>
        <v>213.88967592934182</v>
      </c>
      <c r="M495" s="2">
        <f t="shared" si="29"/>
        <v>221.07192306378326</v>
      </c>
    </row>
    <row r="496" spans="3:13" x14ac:dyDescent="0.2">
      <c r="C496">
        <v>468</v>
      </c>
      <c r="D496" s="2">
        <f t="shared" si="30"/>
        <v>66.354394980544726</v>
      </c>
      <c r="E496" s="2">
        <f t="shared" si="30"/>
        <v>133.91153007080078</v>
      </c>
      <c r="F496" s="2">
        <f t="shared" si="30"/>
        <v>202.9967046817176</v>
      </c>
      <c r="G496" s="2">
        <f t="shared" si="30"/>
        <v>270.65758621307396</v>
      </c>
      <c r="H496" s="2">
        <f t="shared" si="30"/>
        <v>322.08728668436538</v>
      </c>
      <c r="I496" s="100">
        <f t="shared" si="29"/>
        <v>58.263121751052083</v>
      </c>
      <c r="J496" s="2">
        <f t="shared" si="29"/>
        <v>115.86751991809305</v>
      </c>
      <c r="K496" s="2">
        <f t="shared" si="29"/>
        <v>170.38866102665921</v>
      </c>
      <c r="L496" s="2">
        <f t="shared" si="29"/>
        <v>213.70668422894002</v>
      </c>
      <c r="M496" s="2">
        <f t="shared" si="29"/>
        <v>220.43564230353721</v>
      </c>
    </row>
    <row r="497" spans="3:13" x14ac:dyDescent="0.2">
      <c r="C497">
        <v>469</v>
      </c>
      <c r="D497" s="2">
        <f t="shared" si="30"/>
        <v>66.431235479107713</v>
      </c>
      <c r="E497" s="2">
        <f t="shared" si="30"/>
        <v>134.05230838225683</v>
      </c>
      <c r="F497" s="2">
        <f t="shared" si="30"/>
        <v>203.16583782369617</v>
      </c>
      <c r="G497" s="2">
        <f t="shared" si="30"/>
        <v>270.76727516756023</v>
      </c>
      <c r="H497" s="2">
        <f t="shared" si="30"/>
        <v>321.91512281159061</v>
      </c>
      <c r="I497" s="100">
        <f t="shared" si="29"/>
        <v>58.293811805124371</v>
      </c>
      <c r="J497" s="2">
        <f t="shared" si="29"/>
        <v>115.90672602978822</v>
      </c>
      <c r="K497" s="2">
        <f t="shared" si="29"/>
        <v>170.37912969558934</v>
      </c>
      <c r="L497" s="2">
        <f t="shared" si="29"/>
        <v>213.5205572730261</v>
      </c>
      <c r="M497" s="2">
        <f t="shared" si="29"/>
        <v>219.79476840662807</v>
      </c>
    </row>
    <row r="498" spans="3:13" x14ac:dyDescent="0.2">
      <c r="C498">
        <v>470</v>
      </c>
      <c r="D498" s="2">
        <f t="shared" si="30"/>
        <v>66.507696399457402</v>
      </c>
      <c r="E498" s="2">
        <f t="shared" si="30"/>
        <v>134.19224542544211</v>
      </c>
      <c r="F498" s="2">
        <f t="shared" si="30"/>
        <v>203.33346982557921</v>
      </c>
      <c r="G498" s="2">
        <f t="shared" si="30"/>
        <v>270.87440718537357</v>
      </c>
      <c r="H498" s="2">
        <f t="shared" si="30"/>
        <v>321.73864138287922</v>
      </c>
      <c r="I498" s="100">
        <f t="shared" si="29"/>
        <v>58.323984392370242</v>
      </c>
      <c r="J498" s="2">
        <f t="shared" si="29"/>
        <v>115.94480208552118</v>
      </c>
      <c r="K498" s="2">
        <f t="shared" si="29"/>
        <v>170.36764259346282</v>
      </c>
      <c r="L498" s="2">
        <f t="shared" si="29"/>
        <v>213.3312977922379</v>
      </c>
      <c r="M498" s="2">
        <f t="shared" si="29"/>
        <v>219.14931472671012</v>
      </c>
    </row>
    <row r="499" spans="3:13" x14ac:dyDescent="0.2">
      <c r="C499">
        <v>471</v>
      </c>
      <c r="D499" s="2">
        <f t="shared" si="30"/>
        <v>66.583777304707482</v>
      </c>
      <c r="E499" s="2">
        <f t="shared" si="30"/>
        <v>134.33134032215776</v>
      </c>
      <c r="F499" s="2">
        <f t="shared" si="30"/>
        <v>203.49959944877708</v>
      </c>
      <c r="G499" s="2">
        <f t="shared" si="30"/>
        <v>270.97898125483414</v>
      </c>
      <c r="H499" s="2">
        <f t="shared" si="30"/>
        <v>321.55784476521666</v>
      </c>
      <c r="I499" s="100">
        <f t="shared" si="29"/>
        <v>58.353639244951445</v>
      </c>
      <c r="J499" s="2">
        <f t="shared" si="29"/>
        <v>115.98174771406177</v>
      </c>
      <c r="K499" s="2">
        <f t="shared" si="29"/>
        <v>170.35419985213926</v>
      </c>
      <c r="L499" s="2">
        <f t="shared" si="29"/>
        <v>213.13890856317013</v>
      </c>
      <c r="M499" s="2">
        <f t="shared" si="29"/>
        <v>218.49929471286524</v>
      </c>
    </row>
    <row r="500" spans="3:13" x14ac:dyDescent="0.2">
      <c r="C500">
        <v>472</v>
      </c>
      <c r="D500" s="2">
        <f t="shared" si="30"/>
        <v>66.659477760142963</v>
      </c>
      <c r="E500" s="2">
        <f t="shared" si="30"/>
        <v>134.46959219948982</v>
      </c>
      <c r="F500" s="2">
        <f t="shared" si="30"/>
        <v>203.66422546580068</v>
      </c>
      <c r="G500" s="2">
        <f t="shared" si="30"/>
        <v>271.08099638841759</v>
      </c>
      <c r="H500" s="2">
        <f t="shared" si="30"/>
        <v>321.37273538346426</v>
      </c>
      <c r="I500" s="100">
        <f t="shared" si="29"/>
        <v>58.382776099625588</v>
      </c>
      <c r="J500" s="2">
        <f t="shared" si="29"/>
        <v>116.01756255520112</v>
      </c>
      <c r="K500" s="2">
        <f t="shared" si="29"/>
        <v>170.33880162592709</v>
      </c>
      <c r="L500" s="2">
        <f t="shared" si="29"/>
        <v>212.94339240833332</v>
      </c>
      <c r="M500" s="2">
        <f t="shared" si="29"/>
        <v>217.844721909322</v>
      </c>
    </row>
    <row r="501" spans="3:13" x14ac:dyDescent="0.2">
      <c r="C501">
        <v>473</v>
      </c>
      <c r="D501" s="2">
        <f t="shared" si="30"/>
        <v>66.734797333222687</v>
      </c>
      <c r="E501" s="2">
        <f t="shared" si="30"/>
        <v>134.60700018981495</v>
      </c>
      <c r="F501" s="2">
        <f t="shared" si="30"/>
        <v>203.82734666027082</v>
      </c>
      <c r="G501" s="2">
        <f t="shared" si="30"/>
        <v>271.18045162276445</v>
      </c>
      <c r="H501" s="2">
        <f t="shared" si="30"/>
        <v>321.18331572032645</v>
      </c>
      <c r="I501" s="100">
        <f t="shared" si="29"/>
        <v>58.411394697748484</v>
      </c>
      <c r="J501" s="2">
        <f t="shared" si="29"/>
        <v>116.05224625975525</v>
      </c>
      <c r="K501" s="2">
        <f t="shared" si="29"/>
        <v>170.32144809158154</v>
      </c>
      <c r="L501" s="2">
        <f t="shared" si="29"/>
        <v>212.74475219611287</v>
      </c>
      <c r="M501" s="2">
        <f t="shared" si="29"/>
        <v>217.18560995517407</v>
      </c>
    </row>
    <row r="502" spans="3:13" x14ac:dyDescent="0.2">
      <c r="C502">
        <v>474</v>
      </c>
      <c r="D502" s="2">
        <f t="shared" si="30"/>
        <v>66.809735593581777</v>
      </c>
      <c r="E502" s="2">
        <f t="shared" si="30"/>
        <v>134.74356343080566</v>
      </c>
      <c r="F502" s="2">
        <f t="shared" si="30"/>
        <v>203.9889618269269</v>
      </c>
      <c r="G502" s="2">
        <f t="shared" si="30"/>
        <v>271.277346018689</v>
      </c>
      <c r="H502" s="2">
        <f t="shared" si="30"/>
        <v>320.98958831631757</v>
      </c>
      <c r="I502" s="100">
        <f t="shared" ref="I502:M552" si="31">SQRT(2) * I$30 *SQRT(1- COS(TAN(I$29*PI()/180) *$C502/I$30))</f>
        <v>58.439494785276445</v>
      </c>
      <c r="J502" s="2">
        <f t="shared" si="31"/>
        <v>116.0857984895684</v>
      </c>
      <c r="K502" s="2">
        <f t="shared" si="31"/>
        <v>170.30213944830271</v>
      </c>
      <c r="L502" s="2">
        <f t="shared" si="31"/>
        <v>212.54299084072645</v>
      </c>
      <c r="M502" s="2">
        <f t="shared" si="31"/>
        <v>216.52197258409541</v>
      </c>
    </row>
    <row r="503" spans="3:13" x14ac:dyDescent="0.2">
      <c r="C503">
        <v>475</v>
      </c>
      <c r="D503" s="2">
        <f t="shared" ref="D503:H553" si="32">SQRT(2) * D$30 *SQRT(1- COS(TAN(D$29*PI()/180) *$C503/D$30))</f>
        <v>66.884292113034149</v>
      </c>
      <c r="E503" s="2">
        <f t="shared" si="32"/>
        <v>134.879281065436</v>
      </c>
      <c r="F503" s="2">
        <f t="shared" si="32"/>
        <v>204.14906977163605</v>
      </c>
      <c r="G503" s="2">
        <f t="shared" si="32"/>
        <v>271.37167866118841</v>
      </c>
      <c r="H503" s="2">
        <f t="shared" si="32"/>
        <v>320.79155576972784</v>
      </c>
      <c r="I503" s="100">
        <f t="shared" si="31"/>
        <v>58.467076112768517</v>
      </c>
      <c r="J503" s="2">
        <f t="shared" si="31"/>
        <v>116.11821891751636</v>
      </c>
      <c r="K503" s="2">
        <f t="shared" si="31"/>
        <v>170.28087591773328</v>
      </c>
      <c r="L503" s="2">
        <f t="shared" si="31"/>
        <v>212.33811130218166</v>
      </c>
      <c r="M503" s="2">
        <f t="shared" si="31"/>
        <v>215.85382362405477</v>
      </c>
    </row>
    <row r="504" spans="3:13" x14ac:dyDescent="0.2">
      <c r="C504">
        <v>476</v>
      </c>
      <c r="D504" s="2">
        <f t="shared" si="32"/>
        <v>66.958466465574929</v>
      </c>
      <c r="E504" s="2">
        <f t="shared" si="32"/>
        <v>135.01415224198655</v>
      </c>
      <c r="F504" s="2">
        <f t="shared" si="32"/>
        <v>204.30766931140187</v>
      </c>
      <c r="G504" s="2">
        <f t="shared" si="32"/>
        <v>271.46344865945127</v>
      </c>
      <c r="H504" s="2">
        <f t="shared" si="32"/>
        <v>320.5892207365884</v>
      </c>
      <c r="I504" s="100">
        <f t="shared" si="31"/>
        <v>58.494138435388749</v>
      </c>
      <c r="J504" s="2">
        <f t="shared" si="31"/>
        <v>116.14950722750962</v>
      </c>
      <c r="K504" s="2">
        <f t="shared" si="31"/>
        <v>170.25765774395595</v>
      </c>
      <c r="L504" s="2">
        <f t="shared" si="31"/>
        <v>212.13011658623242</v>
      </c>
      <c r="M504" s="2">
        <f t="shared" si="31"/>
        <v>215.18117699702705</v>
      </c>
    </row>
    <row r="505" spans="3:13" x14ac:dyDescent="0.2">
      <c r="C505">
        <v>477</v>
      </c>
      <c r="D505" s="2">
        <f t="shared" si="32"/>
        <v>67.032258227382897</v>
      </c>
      <c r="E505" s="2">
        <f t="shared" si="32"/>
        <v>135.14817611405013</v>
      </c>
      <c r="F505" s="2">
        <f t="shared" si="32"/>
        <v>204.46475927437319</v>
      </c>
      <c r="G505" s="2">
        <f t="shared" si="32"/>
        <v>271.55265514686579</v>
      </c>
      <c r="H505" s="2">
        <f t="shared" si="32"/>
        <v>320.38258593063574</v>
      </c>
      <c r="I505" s="100">
        <f t="shared" si="31"/>
        <v>58.520681512908297</v>
      </c>
      <c r="J505" s="2">
        <f t="shared" si="31"/>
        <v>116.17966311449649</v>
      </c>
      <c r="K505" s="2">
        <f t="shared" si="31"/>
        <v>170.23248519349062</v>
      </c>
      <c r="L505" s="2">
        <f t="shared" si="31"/>
        <v>211.91900974433486</v>
      </c>
      <c r="M505" s="2">
        <f t="shared" si="31"/>
        <v>214.50404671870339</v>
      </c>
    </row>
    <row r="506" spans="3:13" x14ac:dyDescent="0.2">
      <c r="C506">
        <v>478</v>
      </c>
      <c r="D506" s="2">
        <f t="shared" si="32"/>
        <v>67.105666976822846</v>
      </c>
      <c r="E506" s="2">
        <f t="shared" si="32"/>
        <v>135.2813518405369</v>
      </c>
      <c r="F506" s="2">
        <f t="shared" si="32"/>
        <v>204.62033849985269</v>
      </c>
      <c r="G506" s="2">
        <f t="shared" si="32"/>
        <v>271.63929728102846</v>
      </c>
      <c r="H506" s="2">
        <f t="shared" si="32"/>
        <v>320.17165412327535</v>
      </c>
      <c r="I506" s="100">
        <f t="shared" si="31"/>
        <v>58.546705109707602</v>
      </c>
      <c r="J506" s="2">
        <f t="shared" si="31"/>
        <v>116.2086862844661</v>
      </c>
      <c r="K506" s="2">
        <f t="shared" si="31"/>
        <v>170.20535855529141</v>
      </c>
      <c r="L506" s="2">
        <f t="shared" si="31"/>
        <v>211.70479387360265</v>
      </c>
      <c r="M506" s="2">
        <f t="shared" si="31"/>
        <v>213.82244689819905</v>
      </c>
    </row>
    <row r="507" spans="3:13" x14ac:dyDescent="0.2">
      <c r="C507">
        <v>479</v>
      </c>
      <c r="D507" s="2">
        <f t="shared" si="32"/>
        <v>67.178692294448126</v>
      </c>
      <c r="E507" s="2">
        <f t="shared" si="32"/>
        <v>135.41367858567978</v>
      </c>
      <c r="F507" s="2">
        <f t="shared" si="32"/>
        <v>204.77440583830551</v>
      </c>
      <c r="G507" s="2">
        <f t="shared" si="32"/>
        <v>271.72337424375155</v>
      </c>
      <c r="H507" s="2">
        <f t="shared" si="32"/>
        <v>319.95642814354449</v>
      </c>
      <c r="I507" s="100">
        <f t="shared" si="31"/>
        <v>58.572208994778485</v>
      </c>
      <c r="J507" s="2">
        <f t="shared" si="31"/>
        <v>116.23657645445118</v>
      </c>
      <c r="K507" s="2">
        <f t="shared" si="31"/>
        <v>170.17627814074322</v>
      </c>
      <c r="L507" s="2">
        <f t="shared" si="31"/>
        <v>211.48747211676155</v>
      </c>
      <c r="M507" s="2">
        <f t="shared" si="31"/>
        <v>213.13639173775979</v>
      </c>
    </row>
    <row r="508" spans="3:13" x14ac:dyDescent="0.2">
      <c r="C508">
        <v>480</v>
      </c>
      <c r="D508" s="2">
        <f t="shared" si="32"/>
        <v>67.25133376300289</v>
      </c>
      <c r="E508" s="2">
        <f t="shared" si="32"/>
        <v>135.54515551903955</v>
      </c>
      <c r="F508" s="2">
        <f t="shared" si="32"/>
        <v>204.92696015136769</v>
      </c>
      <c r="G508" s="2">
        <f t="shared" si="32"/>
        <v>271.80488524107108</v>
      </c>
      <c r="H508" s="2">
        <f t="shared" si="32"/>
        <v>319.7369108780743</v>
      </c>
      <c r="I508" s="100">
        <f t="shared" si="31"/>
        <v>58.597192941726156</v>
      </c>
      <c r="J508" s="2">
        <f t="shared" si="31"/>
        <v>116.26333335253098</v>
      </c>
      <c r="K508" s="2">
        <f t="shared" si="31"/>
        <v>170.14524428365829</v>
      </c>
      <c r="L508" s="2">
        <f t="shared" si="31"/>
        <v>211.26704766210321</v>
      </c>
      <c r="M508" s="2">
        <f t="shared" si="31"/>
        <v>212.44589553246539</v>
      </c>
    </row>
    <row r="509" spans="3:13" x14ac:dyDescent="0.2">
      <c r="C509">
        <v>481</v>
      </c>
      <c r="D509" s="2">
        <f t="shared" si="32"/>
        <v>67.323590967424607</v>
      </c>
      <c r="E509" s="2">
        <f t="shared" si="32"/>
        <v>135.67578181551013</v>
      </c>
      <c r="F509" s="2">
        <f t="shared" si="32"/>
        <v>205.07800031185474</v>
      </c>
      <c r="G509" s="2">
        <f t="shared" si="32"/>
        <v>271.88382950325416</v>
      </c>
      <c r="H509" s="2">
        <f t="shared" si="32"/>
        <v>319.51310527105096</v>
      </c>
      <c r="I509" s="100">
        <f t="shared" si="31"/>
        <v>58.621656728771285</v>
      </c>
      <c r="J509" s="2">
        <f t="shared" si="31"/>
        <v>116.28895671783364</v>
      </c>
      <c r="K509" s="2">
        <f t="shared" si="31"/>
        <v>170.11225734027221</v>
      </c>
      <c r="L509" s="2">
        <f t="shared" si="31"/>
        <v>211.0435237434383</v>
      </c>
      <c r="M509" s="2">
        <f t="shared" si="31"/>
        <v>211.75097266993214</v>
      </c>
    </row>
    <row r="510" spans="3:13" x14ac:dyDescent="0.2">
      <c r="C510">
        <v>482</v>
      </c>
      <c r="D510" s="2">
        <f t="shared" si="32"/>
        <v>67.395463494846297</v>
      </c>
      <c r="E510" s="2">
        <f t="shared" si="32"/>
        <v>135.80555665532381</v>
      </c>
      <c r="F510" s="2">
        <f t="shared" si="32"/>
        <v>205.22752520376972</v>
      </c>
      <c r="G510" s="2">
        <f t="shared" si="32"/>
        <v>271.96020628480653</v>
      </c>
      <c r="H510" s="2">
        <f t="shared" si="32"/>
        <v>319.28501432417636</v>
      </c>
      <c r="I510" s="100">
        <f t="shared" si="31"/>
        <v>58.645600138751895</v>
      </c>
      <c r="J510" s="2">
        <f t="shared" si="31"/>
        <v>116.31344630053906</v>
      </c>
      <c r="K510" s="2">
        <f t="shared" si="31"/>
        <v>170.07731768924003</v>
      </c>
      <c r="L510" s="2">
        <f t="shared" si="31"/>
        <v>210.81690364004953</v>
      </c>
      <c r="M510" s="2">
        <f t="shared" si="31"/>
        <v>211.05163763001292</v>
      </c>
    </row>
    <row r="511" spans="3:13" x14ac:dyDescent="0.2">
      <c r="C511">
        <v>483</v>
      </c>
      <c r="D511" s="2">
        <f t="shared" si="32"/>
        <v>67.466950934599055</v>
      </c>
      <c r="E511" s="2">
        <f t="shared" si="32"/>
        <v>135.93447922405625</v>
      </c>
      <c r="F511" s="2">
        <f t="shared" si="32"/>
        <v>205.37553372231173</v>
      </c>
      <c r="G511" s="2">
        <f t="shared" si="32"/>
        <v>272.03401486447916</v>
      </c>
      <c r="H511" s="2">
        <f t="shared" si="32"/>
        <v>319.05264109662778</v>
      </c>
      <c r="I511" s="100">
        <f t="shared" si="31"/>
        <v>58.669022959125357</v>
      </c>
      <c r="J511" s="2">
        <f t="shared" si="31"/>
        <v>116.3368018618811</v>
      </c>
      <c r="K511" s="2">
        <f t="shared" si="31"/>
        <v>170.04042573163176</v>
      </c>
      <c r="L511" s="2">
        <f t="shared" si="31"/>
        <v>210.5871906766429</v>
      </c>
      <c r="M511" s="2">
        <f t="shared" si="31"/>
        <v>210.34790498449559</v>
      </c>
    </row>
    <row r="512" spans="3:13" x14ac:dyDescent="0.2">
      <c r="C512">
        <v>484</v>
      </c>
      <c r="D512" s="2">
        <f t="shared" si="32"/>
        <v>67.538052878214259</v>
      </c>
      <c r="E512" s="2">
        <f t="shared" si="32"/>
        <v>136.06254871263181</v>
      </c>
      <c r="F512" s="2">
        <f t="shared" si="32"/>
        <v>205.52202477388386</v>
      </c>
      <c r="G512" s="2">
        <f t="shared" si="32"/>
        <v>272.10525454527561</v>
      </c>
      <c r="H512" s="2">
        <f t="shared" si="32"/>
        <v>318.81598870501682</v>
      </c>
      <c r="I512" s="100">
        <f t="shared" si="31"/>
        <v>58.691924981970246</v>
      </c>
      <c r="J512" s="2">
        <f t="shared" si="31"/>
        <v>116.35902317415001</v>
      </c>
      <c r="K512" s="2">
        <f t="shared" si="31"/>
        <v>170.00158189092778</v>
      </c>
      <c r="L512" s="2">
        <f t="shared" si="31"/>
        <v>210.35438822329957</v>
      </c>
      <c r="M512" s="2">
        <f t="shared" si="31"/>
        <v>209.6397893967993</v>
      </c>
    </row>
    <row r="513" spans="3:13" x14ac:dyDescent="0.2">
      <c r="C513">
        <v>485</v>
      </c>
      <c r="D513" s="2">
        <f t="shared" si="32"/>
        <v>67.608768919425927</v>
      </c>
      <c r="E513" s="2">
        <f t="shared" si="32"/>
        <v>136.18976431732835</v>
      </c>
      <c r="F513" s="2">
        <f t="shared" si="32"/>
        <v>205.66699727610148</v>
      </c>
      <c r="G513" s="2">
        <f t="shared" si="32"/>
        <v>272.17392465445818</v>
      </c>
      <c r="H513" s="2">
        <f t="shared" si="32"/>
        <v>318.5750603233476</v>
      </c>
      <c r="I513" s="100">
        <f t="shared" si="31"/>
        <v>58.714306003988192</v>
      </c>
      <c r="J513" s="2">
        <f t="shared" si="31"/>
        <v>116.38011002069466</v>
      </c>
      <c r="K513" s="2">
        <f t="shared" si="31"/>
        <v>169.96078661301399</v>
      </c>
      <c r="L513" s="2">
        <f t="shared" si="31"/>
        <v>210.11849969542584</v>
      </c>
      <c r="M513" s="2">
        <f t="shared" si="31"/>
        <v>208.92730562166889</v>
      </c>
    </row>
    <row r="514" spans="3:13" x14ac:dyDescent="0.2">
      <c r="C514">
        <v>486</v>
      </c>
      <c r="D514" s="2">
        <f t="shared" si="32"/>
        <v>67.679098654173131</v>
      </c>
      <c r="E514" s="2">
        <f t="shared" si="32"/>
        <v>136.31612523978259</v>
      </c>
      <c r="F514" s="2">
        <f t="shared" si="32"/>
        <v>205.81045015780003</v>
      </c>
      <c r="G514" s="2">
        <f t="shared" si="32"/>
        <v>272.24002454355434</v>
      </c>
      <c r="H514" s="2">
        <f t="shared" si="32"/>
        <v>318.3298591829743</v>
      </c>
      <c r="I514" s="100">
        <f t="shared" si="31"/>
        <v>58.736165826505669</v>
      </c>
      <c r="J514" s="2">
        <f t="shared" si="31"/>
        <v>116.40006219592455</v>
      </c>
      <c r="K514" s="2">
        <f t="shared" si="31"/>
        <v>169.91804036617685</v>
      </c>
      <c r="L514" s="2">
        <f t="shared" si="31"/>
        <v>209.87952855370335</v>
      </c>
      <c r="M514" s="2">
        <f t="shared" si="31"/>
        <v>208.21046850486763</v>
      </c>
    </row>
    <row r="515" spans="3:13" x14ac:dyDescent="0.2">
      <c r="C515">
        <v>487</v>
      </c>
      <c r="D515" s="2">
        <f t="shared" si="32"/>
        <v>67.749041680602232</v>
      </c>
      <c r="E515" s="2">
        <f t="shared" si="32"/>
        <v>136.44163068699484</v>
      </c>
      <c r="F515" s="2">
        <f t="shared" si="32"/>
        <v>205.9523823590431</v>
      </c>
      <c r="G515" s="2">
        <f t="shared" si="32"/>
        <v>272.30355358836294</v>
      </c>
      <c r="H515" s="2">
        <f t="shared" si="32"/>
        <v>318.08038857255769</v>
      </c>
      <c r="I515" s="100">
        <f t="shared" si="31"/>
        <v>58.757504255475801</v>
      </c>
      <c r="J515" s="2">
        <f t="shared" si="31"/>
        <v>116.41887950531198</v>
      </c>
      <c r="K515" s="2">
        <f t="shared" si="31"/>
        <v>169.87334364109773</v>
      </c>
      <c r="L515" s="2">
        <f t="shared" si="31"/>
        <v>209.63747830403838</v>
      </c>
      <c r="M515" s="2">
        <f t="shared" si="31"/>
        <v>207.48929298286771</v>
      </c>
    </row>
    <row r="516" spans="3:13" x14ac:dyDescent="0.2">
      <c r="C516">
        <v>488</v>
      </c>
      <c r="D516" s="2">
        <f t="shared" si="32"/>
        <v>67.818597599069136</v>
      </c>
      <c r="E516" s="2">
        <f t="shared" si="32"/>
        <v>136.5662798713341</v>
      </c>
      <c r="F516" s="2">
        <f t="shared" si="32"/>
        <v>206.09279283113023</v>
      </c>
      <c r="G516" s="2">
        <f t="shared" si="32"/>
        <v>272.36451118896031</v>
      </c>
      <c r="H516" s="2">
        <f t="shared" si="32"/>
        <v>317.82665183802106</v>
      </c>
      <c r="I516" s="100">
        <f t="shared" si="31"/>
        <v>58.778321101480032</v>
      </c>
      <c r="J516" s="2">
        <f t="shared" si="31"/>
        <v>116.43656176539376</v>
      </c>
      <c r="K516" s="2">
        <f t="shared" si="31"/>
        <v>169.82669695084746</v>
      </c>
      <c r="L516" s="2">
        <f t="shared" si="31"/>
        <v>209.39235249751016</v>
      </c>
      <c r="M516" s="2">
        <f t="shared" si="31"/>
        <v>206.76379408253911</v>
      </c>
    </row>
    <row r="517" spans="3:13" x14ac:dyDescent="0.2">
      <c r="C517">
        <v>489</v>
      </c>
      <c r="D517" s="2">
        <f t="shared" si="32"/>
        <v>67.887766012141654</v>
      </c>
      <c r="E517" s="2">
        <f t="shared" si="32"/>
        <v>136.69007201054305</v>
      </c>
      <c r="F517" s="2">
        <f t="shared" si="32"/>
        <v>206.23168053660447</v>
      </c>
      <c r="G517" s="2">
        <f t="shared" si="32"/>
        <v>272.4228967697054</v>
      </c>
      <c r="H517" s="2">
        <f t="shared" si="32"/>
        <v>317.56865238250543</v>
      </c>
      <c r="I517" s="100">
        <f t="shared" si="31"/>
        <v>58.798616179729855</v>
      </c>
      <c r="J517" s="2">
        <f t="shared" si="31"/>
        <v>116.45310880377316</v>
      </c>
      <c r="K517" s="2">
        <f t="shared" si="31"/>
        <v>169.77810083088039</v>
      </c>
      <c r="L517" s="2">
        <f t="shared" si="31"/>
        <v>209.14415473031897</v>
      </c>
      <c r="M517" s="2">
        <f t="shared" si="31"/>
        <v>206.03398692083636</v>
      </c>
    </row>
    <row r="518" spans="3:13" x14ac:dyDescent="0.2">
      <c r="C518">
        <v>490</v>
      </c>
      <c r="D518" s="2">
        <f t="shared" si="32"/>
        <v>67.956546524601762</v>
      </c>
      <c r="E518" s="2">
        <f t="shared" si="32"/>
        <v>136.81300632774284</v>
      </c>
      <c r="F518" s="2">
        <f t="shared" si="32"/>
        <v>206.3690444492604</v>
      </c>
      <c r="G518" s="2">
        <f t="shared" si="32"/>
        <v>272.47870977924566</v>
      </c>
      <c r="H518" s="2">
        <f t="shared" si="32"/>
        <v>317.30639366632374</v>
      </c>
      <c r="I518" s="100">
        <f t="shared" si="31"/>
        <v>58.81838931006839</v>
      </c>
      <c r="J518" s="2">
        <f t="shared" si="31"/>
        <v>116.46852045912151</v>
      </c>
      <c r="K518" s="2">
        <f t="shared" si="31"/>
        <v>169.72755583902827</v>
      </c>
      <c r="L518" s="2">
        <f t="shared" si="31"/>
        <v>208.89288864373336</v>
      </c>
      <c r="M518" s="2">
        <f t="shared" si="31"/>
        <v>205.29988670448378</v>
      </c>
    </row>
    <row r="519" spans="3:13" x14ac:dyDescent="0.2">
      <c r="C519">
        <v>491</v>
      </c>
      <c r="D519" s="2">
        <f t="shared" si="32"/>
        <v>68.024938743447805</v>
      </c>
      <c r="E519" s="2">
        <f t="shared" si="32"/>
        <v>136.93508205143809</v>
      </c>
      <c r="F519" s="2">
        <f t="shared" si="32"/>
        <v>206.50488355415129</v>
      </c>
      <c r="G519" s="2">
        <f t="shared" si="32"/>
        <v>272.53194969052214</v>
      </c>
      <c r="H519" s="2">
        <f t="shared" si="32"/>
        <v>317.03987920691463</v>
      </c>
      <c r="I519" s="100">
        <f t="shared" si="31"/>
        <v>58.837640316972063</v>
      </c>
      <c r="J519" s="2">
        <f t="shared" si="31"/>
        <v>116.48279658117971</v>
      </c>
      <c r="K519" s="2">
        <f t="shared" si="31"/>
        <v>169.67506255549375</v>
      </c>
      <c r="L519" s="2">
        <f t="shared" si="31"/>
        <v>208.63855792403663</v>
      </c>
      <c r="M519" s="2">
        <f t="shared" si="31"/>
        <v>204.56150872965841</v>
      </c>
    </row>
    <row r="520" spans="3:13" x14ac:dyDescent="0.2">
      <c r="C520">
        <v>492</v>
      </c>
      <c r="D520" s="2">
        <f t="shared" si="32"/>
        <v>68.092942277896839</v>
      </c>
      <c r="E520" s="2">
        <f t="shared" si="32"/>
        <v>137.05629841552164</v>
      </c>
      <c r="F520" s="2">
        <f t="shared" si="32"/>
        <v>206.63919684759713</v>
      </c>
      <c r="G520" s="2">
        <f t="shared" si="32"/>
        <v>272.58261600077429</v>
      </c>
      <c r="H520" s="2">
        <f t="shared" si="32"/>
        <v>316.7691125787951</v>
      </c>
      <c r="I520" s="100">
        <f t="shared" si="31"/>
        <v>58.856369029552113</v>
      </c>
      <c r="J520" s="2">
        <f t="shared" si="31"/>
        <v>116.4959370307599</v>
      </c>
      <c r="K520" s="2">
        <f t="shared" si="31"/>
        <v>169.62062158284394</v>
      </c>
      <c r="L520" s="2">
        <f t="shared" si="31"/>
        <v>208.38116630247271</v>
      </c>
      <c r="M520" s="2">
        <f t="shared" si="31"/>
        <v>203.81886838167151</v>
      </c>
    </row>
    <row r="521" spans="3:13" x14ac:dyDescent="0.2">
      <c r="C521">
        <v>493</v>
      </c>
      <c r="D521" s="2">
        <f t="shared" si="32"/>
        <v>68.160556739386735</v>
      </c>
      <c r="E521" s="2">
        <f t="shared" si="32"/>
        <v>137.17665465927936</v>
      </c>
      <c r="F521" s="2">
        <f t="shared" si="32"/>
        <v>206.77198333719139</v>
      </c>
      <c r="G521" s="2">
        <f t="shared" si="32"/>
        <v>272.63070823154499</v>
      </c>
      <c r="H521" s="2">
        <f t="shared" si="32"/>
        <v>316.49409741351269</v>
      </c>
      <c r="I521" s="100">
        <f t="shared" si="31"/>
        <v>58.874575281556119</v>
      </c>
      <c r="J521" s="2">
        <f t="shared" si="31"/>
        <v>116.50794167974661</v>
      </c>
      <c r="K521" s="2">
        <f t="shared" si="31"/>
        <v>169.56423354600321</v>
      </c>
      <c r="L521" s="2">
        <f t="shared" si="31"/>
        <v>208.12071755519176</v>
      </c>
      <c r="M521" s="2">
        <f t="shared" si="31"/>
        <v>203.07198113464764</v>
      </c>
    </row>
    <row r="522" spans="3:13" x14ac:dyDescent="0.2">
      <c r="C522">
        <v>494</v>
      </c>
      <c r="D522" s="2">
        <f t="shared" si="32"/>
        <v>68.227781741578511</v>
      </c>
      <c r="E522" s="2">
        <f t="shared" si="32"/>
        <v>137.29615002739504</v>
      </c>
      <c r="F522" s="2">
        <f t="shared" si="32"/>
        <v>206.90324204180897</v>
      </c>
      <c r="G522" s="2">
        <f t="shared" si="32"/>
        <v>272.67622592868486</v>
      </c>
      <c r="H522" s="2">
        <f t="shared" si="32"/>
        <v>316.2148373995966</v>
      </c>
      <c r="I522" s="100">
        <f t="shared" si="31"/>
        <v>58.892258911369467</v>
      </c>
      <c r="J522" s="2">
        <f t="shared" si="31"/>
        <v>116.51881041109807</v>
      </c>
      <c r="K522" s="2">
        <f t="shared" si="31"/>
        <v>169.50589909224615</v>
      </c>
      <c r="L522" s="2">
        <f t="shared" si="31"/>
        <v>207.85721550319431</v>
      </c>
      <c r="M522" s="2">
        <f t="shared" si="31"/>
        <v>202.32086255120248</v>
      </c>
    </row>
    <row r="523" spans="3:13" x14ac:dyDescent="0.2">
      <c r="C523">
        <v>495</v>
      </c>
      <c r="D523" s="2">
        <f t="shared" si="32"/>
        <v>68.294616900358477</v>
      </c>
      <c r="E523" s="2">
        <f t="shared" si="32"/>
        <v>137.41478376995494</v>
      </c>
      <c r="F523" s="2">
        <f t="shared" si="32"/>
        <v>207.03297199161304</v>
      </c>
      <c r="G523" s="2">
        <f t="shared" si="32"/>
        <v>272.71916866235654</v>
      </c>
      <c r="H523" s="2">
        <f t="shared" si="32"/>
        <v>315.93133628250854</v>
      </c>
      <c r="I523" s="100">
        <f t="shared" si="31"/>
        <v>58.909419762016817</v>
      </c>
      <c r="J523" s="2">
        <f t="shared" si="31"/>
        <v>116.52854311884742</v>
      </c>
      <c r="K523" s="2">
        <f t="shared" si="31"/>
        <v>169.44561889119032</v>
      </c>
      <c r="L523" s="2">
        <f t="shared" si="31"/>
        <v>207.59066401227554</v>
      </c>
      <c r="M523" s="2">
        <f t="shared" si="31"/>
        <v>201.56552828211875</v>
      </c>
    </row>
    <row r="524" spans="3:13" x14ac:dyDescent="0.2">
      <c r="C524">
        <v>496</v>
      </c>
      <c r="D524" s="2">
        <f t="shared" si="32"/>
        <v>68.361061833840495</v>
      </c>
      <c r="E524" s="2">
        <f t="shared" si="32"/>
        <v>137.53255514245265</v>
      </c>
      <c r="F524" s="2">
        <f t="shared" si="32"/>
        <v>207.16117222806241</v>
      </c>
      <c r="G524" s="2">
        <f t="shared" si="32"/>
        <v>272.75953602703908</v>
      </c>
      <c r="H524" s="2">
        <f t="shared" si="32"/>
        <v>315.64359786459215</v>
      </c>
      <c r="I524" s="100">
        <f t="shared" si="31"/>
        <v>58.926057681163428</v>
      </c>
      <c r="J524" s="2">
        <f t="shared" si="31"/>
        <v>116.53713970810367</v>
      </c>
      <c r="K524" s="2">
        <f t="shared" si="31"/>
        <v>169.38339363478818</v>
      </c>
      <c r="L524" s="2">
        <f t="shared" si="31"/>
        <v>207.32106699296835</v>
      </c>
      <c r="M524" s="2">
        <f t="shared" si="31"/>
        <v>200.80599406601962</v>
      </c>
    </row>
    <row r="525" spans="3:13" x14ac:dyDescent="0.2">
      <c r="C525">
        <v>497</v>
      </c>
      <c r="D525" s="2">
        <f t="shared" si="32"/>
        <v>68.427116162368065</v>
      </c>
      <c r="E525" s="2">
        <f t="shared" si="32"/>
        <v>137.64946340579371</v>
      </c>
      <c r="F525" s="2">
        <f t="shared" si="32"/>
        <v>207.28784180391847</v>
      </c>
      <c r="G525" s="2">
        <f t="shared" si="32"/>
        <v>272.79732764153113</v>
      </c>
      <c r="H525" s="2">
        <f t="shared" si="32"/>
        <v>315.35162600502213</v>
      </c>
      <c r="I525" s="100">
        <f t="shared" si="31"/>
        <v>58.942172521116618</v>
      </c>
      <c r="J525" s="2">
        <f t="shared" si="31"/>
        <v>116.5446000950526</v>
      </c>
      <c r="K525" s="2">
        <f t="shared" si="31"/>
        <v>169.3192240373194</v>
      </c>
      <c r="L525" s="2">
        <f t="shared" si="31"/>
        <v>207.04842840048622</v>
      </c>
      <c r="M525" s="2">
        <f t="shared" si="31"/>
        <v>200.04227572904114</v>
      </c>
    </row>
    <row r="526" spans="3:13" x14ac:dyDescent="0.2">
      <c r="C526">
        <v>498</v>
      </c>
      <c r="D526" s="2">
        <f t="shared" si="32"/>
        <v>68.492779508516563</v>
      </c>
      <c r="E526" s="2">
        <f t="shared" si="32"/>
        <v>137.76550782630028</v>
      </c>
      <c r="F526" s="2">
        <f t="shared" si="32"/>
        <v>207.41297978325238</v>
      </c>
      <c r="G526" s="2">
        <f t="shared" si="32"/>
        <v>272.83254314895527</v>
      </c>
      <c r="H526" s="2">
        <f t="shared" si="32"/>
        <v>315.05542461975261</v>
      </c>
      <c r="I526" s="100">
        <f t="shared" si="31"/>
        <v>58.957764138826967</v>
      </c>
      <c r="J526" s="2">
        <f t="shared" si="31"/>
        <v>116.55092420695772</v>
      </c>
      <c r="K526" s="2">
        <f t="shared" si="31"/>
        <v>169.25311083538276</v>
      </c>
      <c r="L526" s="2">
        <f t="shared" si="31"/>
        <v>206.77275223466486</v>
      </c>
      <c r="M526" s="2">
        <f t="shared" si="31"/>
        <v>199.27438918450224</v>
      </c>
    </row>
    <row r="527" spans="3:13" x14ac:dyDescent="0.2">
      <c r="C527">
        <v>499</v>
      </c>
      <c r="D527" s="2">
        <f t="shared" si="32"/>
        <v>68.558051497095363</v>
      </c>
      <c r="E527" s="2">
        <f t="shared" si="32"/>
        <v>137.88068767571565</v>
      </c>
      <c r="F527" s="2">
        <f t="shared" si="32"/>
        <v>207.53658524145177</v>
      </c>
      <c r="G527" s="2">
        <f t="shared" si="32"/>
        <v>272.86518221676084</v>
      </c>
      <c r="H527" s="2">
        <f t="shared" si="32"/>
        <v>314.75499768146443</v>
      </c>
      <c r="I527" s="100">
        <f t="shared" si="31"/>
        <v>58.972832395889654</v>
      </c>
      <c r="J527" s="2">
        <f t="shared" si="31"/>
        <v>116.5561119821608</v>
      </c>
      <c r="K527" s="2">
        <f t="shared" si="31"/>
        <v>169.1850547878874</v>
      </c>
      <c r="L527" s="2">
        <f t="shared" si="31"/>
        <v>206.49404253990389</v>
      </c>
      <c r="M527" s="2">
        <f t="shared" si="31"/>
        <v>198.50235043257331</v>
      </c>
    </row>
    <row r="528" spans="3:13" x14ac:dyDescent="0.2">
      <c r="C528">
        <v>500</v>
      </c>
      <c r="D528" s="2">
        <f t="shared" si="32"/>
        <v>68.622931755150049</v>
      </c>
      <c r="E528" s="2">
        <f t="shared" si="32"/>
        <v>137.99500223120887</v>
      </c>
      <c r="F528" s="2">
        <f t="shared" si="32"/>
        <v>207.65865726522773</v>
      </c>
      <c r="G528" s="2">
        <f t="shared" si="32"/>
        <v>272.89524453672732</v>
      </c>
      <c r="H528" s="2">
        <f t="shared" si="32"/>
        <v>314.45034921951202</v>
      </c>
      <c r="I528" s="100">
        <f t="shared" si="31"/>
        <v>58.987377158545655</v>
      </c>
      <c r="J528" s="2">
        <f t="shared" si="31"/>
        <v>116.56016337008258</v>
      </c>
      <c r="K528" s="2">
        <f t="shared" si="31"/>
        <v>169.11505667604436</v>
      </c>
      <c r="L528" s="2">
        <f t="shared" si="31"/>
        <v>206.21230340510732</v>
      </c>
      <c r="M528" s="2">
        <f t="shared" si="31"/>
        <v>197.72617555994285</v>
      </c>
    </row>
    <row r="529" spans="3:13" x14ac:dyDescent="0.2">
      <c r="C529">
        <v>501</v>
      </c>
      <c r="D529" s="2">
        <f t="shared" si="32"/>
        <v>68.687419911964426</v>
      </c>
      <c r="E529" s="2">
        <f t="shared" si="32"/>
        <v>138.1084507753794</v>
      </c>
      <c r="F529" s="2">
        <f t="shared" si="32"/>
        <v>207.77919495262151</v>
      </c>
      <c r="G529" s="2">
        <f t="shared" si="32"/>
        <v>272.92272982496718</v>
      </c>
      <c r="H529" s="2">
        <f t="shared" si="32"/>
        <v>314.14148331986917</v>
      </c>
      <c r="I529" s="100">
        <f t="shared" si="31"/>
        <v>59.001398297682947</v>
      </c>
      <c r="J529" s="2">
        <f t="shared" si="31"/>
        <v>116.56307833122322</v>
      </c>
      <c r="K529" s="2">
        <f t="shared" si="31"/>
        <v>169.04311730335732</v>
      </c>
      <c r="L529" s="2">
        <f t="shared" si="31"/>
        <v>205.92753896362342</v>
      </c>
      <c r="M529" s="2">
        <f t="shared" si="31"/>
        <v>196.94588073948205</v>
      </c>
    </row>
    <row r="530" spans="3:13" x14ac:dyDescent="0.2">
      <c r="C530">
        <v>502</v>
      </c>
      <c r="D530" s="2">
        <f t="shared" si="32"/>
        <v>68.751515599062799</v>
      </c>
      <c r="E530" s="2">
        <f t="shared" si="32"/>
        <v>138.22103259626138</v>
      </c>
      <c r="F530" s="2">
        <f t="shared" si="32"/>
        <v>207.8981974130111</v>
      </c>
      <c r="G530" s="2">
        <f t="shared" si="32"/>
        <v>272.94763782192865</v>
      </c>
      <c r="H530" s="2">
        <f t="shared" si="32"/>
        <v>313.82840412507443</v>
      </c>
      <c r="I530" s="100">
        <f t="shared" si="31"/>
        <v>59.014895688837633</v>
      </c>
      <c r="J530" s="2">
        <f t="shared" si="31"/>
        <v>116.56485683716276</v>
      </c>
      <c r="K530" s="2">
        <f t="shared" si="31"/>
        <v>168.96923749561384</v>
      </c>
      <c r="L530" s="2">
        <f t="shared" si="31"/>
        <v>205.63975339318438</v>
      </c>
      <c r="M530" s="2">
        <f t="shared" si="31"/>
        <v>196.16148222990802</v>
      </c>
    </row>
    <row r="531" spans="3:13" x14ac:dyDescent="0.2">
      <c r="C531">
        <v>503</v>
      </c>
      <c r="D531" s="2">
        <f t="shared" si="32"/>
        <v>68.815218450211873</v>
      </c>
      <c r="E531" s="2">
        <f t="shared" si="32"/>
        <v>138.33274698732831</v>
      </c>
      <c r="F531" s="2">
        <f t="shared" si="32"/>
        <v>208.01566376711804</v>
      </c>
      <c r="G531" s="2">
        <f t="shared" si="32"/>
        <v>272.96996829239805</v>
      </c>
      <c r="H531" s="2">
        <f t="shared" si="32"/>
        <v>313.51111583417543</v>
      </c>
      <c r="I531" s="100">
        <f t="shared" si="31"/>
        <v>59.027869212195085</v>
      </c>
      <c r="J531" s="2">
        <f t="shared" si="31"/>
        <v>116.56549887056129</v>
      </c>
      <c r="K531" s="2">
        <f t="shared" si="31"/>
        <v>168.89341810087541</v>
      </c>
      <c r="L531" s="2">
        <f t="shared" si="31"/>
        <v>205.34895091584482</v>
      </c>
      <c r="M531" s="2">
        <f t="shared" si="31"/>
        <v>195.37299637544501</v>
      </c>
    </row>
    <row r="532" spans="3:13" x14ac:dyDescent="0.2">
      <c r="C532">
        <v>504</v>
      </c>
      <c r="D532" s="2">
        <f t="shared" si="32"/>
        <v>68.878528101423043</v>
      </c>
      <c r="E532" s="2">
        <f t="shared" si="32"/>
        <v>138.44359324749729</v>
      </c>
      <c r="F532" s="2">
        <f t="shared" si="32"/>
        <v>208.1315931470136</v>
      </c>
      <c r="G532" s="2">
        <f t="shared" si="32"/>
        <v>272.98972102550192</v>
      </c>
      <c r="H532" s="2">
        <f t="shared" si="32"/>
        <v>313.18962270267264</v>
      </c>
      <c r="I532" s="100">
        <f t="shared" si="31"/>
        <v>59.040318752590963</v>
      </c>
      <c r="J532" s="2">
        <f t="shared" si="31"/>
        <v>116.56500442515916</v>
      </c>
      <c r="K532" s="2">
        <f t="shared" si="31"/>
        <v>168.81565998946797</v>
      </c>
      <c r="L532" s="2">
        <f t="shared" si="31"/>
        <v>205.05513579791992</v>
      </c>
      <c r="M532" s="2">
        <f t="shared" si="31"/>
        <v>194.58043960548366</v>
      </c>
    </row>
    <row r="533" spans="3:13" x14ac:dyDescent="0.2">
      <c r="C533">
        <v>505</v>
      </c>
      <c r="D533" s="2">
        <f t="shared" si="32"/>
        <v>68.941444190954371</v>
      </c>
      <c r="E533" s="2">
        <f t="shared" si="32"/>
        <v>138.55357068113361</v>
      </c>
      <c r="F533" s="2">
        <f t="shared" si="32"/>
        <v>208.24598469612536</v>
      </c>
      <c r="G533" s="2">
        <f t="shared" si="32"/>
        <v>273.00689583470938</v>
      </c>
      <c r="H533" s="2">
        <f t="shared" si="32"/>
        <v>312.86392904246213</v>
      </c>
      <c r="I533" s="100">
        <f t="shared" si="31"/>
        <v>59.052244199512273</v>
      </c>
      <c r="J533" s="2">
        <f t="shared" si="31"/>
        <v>116.56337350577707</v>
      </c>
      <c r="K533" s="2">
        <f t="shared" si="31"/>
        <v>168.73596405397197</v>
      </c>
      <c r="L533" s="2">
        <f t="shared" si="31"/>
        <v>204.75831234992285</v>
      </c>
      <c r="M533" s="2">
        <f t="shared" si="31"/>
        <v>193.78382843423884</v>
      </c>
    </row>
    <row r="534" spans="3:13" x14ac:dyDescent="0.2">
      <c r="C534">
        <v>506</v>
      </c>
      <c r="D534" s="2">
        <f t="shared" si="32"/>
        <v>69.00396635931267</v>
      </c>
      <c r="E534" s="2">
        <f t="shared" si="32"/>
        <v>138.66267859805507</v>
      </c>
      <c r="F534" s="2">
        <f t="shared" si="32"/>
        <v>208.35883756924369</v>
      </c>
      <c r="G534" s="2">
        <f t="shared" si="32"/>
        <v>273.02149255783354</v>
      </c>
      <c r="H534" s="2">
        <f t="shared" si="32"/>
        <v>312.53403922177802</v>
      </c>
      <c r="I534" s="100">
        <f t="shared" si="31"/>
        <v>59.06364544709831</v>
      </c>
      <c r="J534" s="2">
        <f t="shared" si="31"/>
        <v>116.56060612831598</v>
      </c>
      <c r="K534" s="2">
        <f t="shared" si="31"/>
        <v>168.65433120921179</v>
      </c>
      <c r="L534" s="2">
        <f t="shared" si="31"/>
        <v>204.45848492650137</v>
      </c>
      <c r="M534" s="2">
        <f t="shared" si="31"/>
        <v>192.98317946040535</v>
      </c>
    </row>
    <row r="535" spans="3:13" x14ac:dyDescent="0.2">
      <c r="C535">
        <v>507</v>
      </c>
      <c r="D535" s="2">
        <f t="shared" si="32"/>
        <v>69.066094249255528</v>
      </c>
      <c r="E535" s="2">
        <f t="shared" si="32"/>
        <v>138.77091631353611</v>
      </c>
      <c r="F535" s="2">
        <f t="shared" si="32"/>
        <v>208.47015093252776</v>
      </c>
      <c r="G535" s="2">
        <f t="shared" si="32"/>
        <v>273.03351105703302</v>
      </c>
      <c r="H535" s="2">
        <f t="shared" si="32"/>
        <v>312.1999576651337</v>
      </c>
      <c r="I535" s="100">
        <f t="shared" si="31"/>
        <v>59.074522394141646</v>
      </c>
      <c r="J535" s="2">
        <f t="shared" si="31"/>
        <v>116.55670231975702</v>
      </c>
      <c r="K535" s="2">
        <f t="shared" si="31"/>
        <v>168.57076239224568</v>
      </c>
      <c r="L535" s="2">
        <f t="shared" si="31"/>
        <v>204.15565792637429</v>
      </c>
      <c r="M535" s="2">
        <f t="shared" si="31"/>
        <v>192.17850936681256</v>
      </c>
    </row>
    <row r="536" spans="3:13" x14ac:dyDescent="0.2">
      <c r="C536">
        <v>508</v>
      </c>
      <c r="D536" s="2">
        <f t="shared" si="32"/>
        <v>69.12782750579342</v>
      </c>
      <c r="E536" s="2">
        <f t="shared" si="32"/>
        <v>138.87828314831245</v>
      </c>
      <c r="F536" s="2">
        <f t="shared" si="32"/>
        <v>208.57992396351173</v>
      </c>
      <c r="G536" s="2">
        <f t="shared" si="32"/>
        <v>273.04295121881376</v>
      </c>
      <c r="H536" s="2">
        <f t="shared" si="32"/>
        <v>311.86168885326225</v>
      </c>
      <c r="I536" s="100">
        <f t="shared" si="31"/>
        <v>59.084874944088988</v>
      </c>
      <c r="J536" s="2">
        <f t="shared" si="31"/>
        <v>116.55166211816116</v>
      </c>
      <c r="K536" s="2">
        <f t="shared" si="31"/>
        <v>168.48525856235466</v>
      </c>
      <c r="L536" s="2">
        <f t="shared" si="31"/>
        <v>203.84983579226639</v>
      </c>
      <c r="M536" s="2">
        <f t="shared" si="31"/>
        <v>191.36983492007602</v>
      </c>
    </row>
    <row r="537" spans="3:13" x14ac:dyDescent="0.2">
      <c r="C537">
        <v>509</v>
      </c>
      <c r="D537" s="2">
        <f t="shared" si="32"/>
        <v>69.1891657761917</v>
      </c>
      <c r="E537" s="2">
        <f t="shared" si="32"/>
        <v>138.98477842858503</v>
      </c>
      <c r="F537" s="2">
        <f t="shared" si="32"/>
        <v>208.68815585111093</v>
      </c>
      <c r="G537" s="2">
        <f t="shared" si="32"/>
        <v>273.04981295402933</v>
      </c>
      <c r="H537" s="2">
        <f t="shared" si="32"/>
        <v>311.51923732305704</v>
      </c>
      <c r="I537" s="100">
        <f t="shared" si="31"/>
        <v>59.094703005042049</v>
      </c>
      <c r="J537" s="2">
        <f t="shared" si="31"/>
        <v>116.54548557266885</v>
      </c>
      <c r="K537" s="2">
        <f t="shared" si="31"/>
        <v>168.39782070103175</v>
      </c>
      <c r="L537" s="2">
        <f t="shared" si="31"/>
        <v>203.54102301084387</v>
      </c>
      <c r="M537" s="2">
        <f t="shared" si="31"/>
        <v>190.55717297024873</v>
      </c>
    </row>
    <row r="538" spans="3:13" x14ac:dyDescent="0.2">
      <c r="C538">
        <v>510</v>
      </c>
      <c r="D538" s="2">
        <f t="shared" si="32"/>
        <v>69.250108709972608</v>
      </c>
      <c r="E538" s="2">
        <f t="shared" si="32"/>
        <v>139.09040148602449</v>
      </c>
      <c r="F538" s="2">
        <f t="shared" si="32"/>
        <v>208.79484579562779</v>
      </c>
      <c r="G538" s="2">
        <f t="shared" si="32"/>
        <v>273.05409619788236</v>
      </c>
      <c r="H538" s="2">
        <f t="shared" si="32"/>
        <v>311.17260766751002</v>
      </c>
      <c r="I538" s="100">
        <f t="shared" si="31"/>
        <v>59.104006489758383</v>
      </c>
      <c r="J538" s="2">
        <f t="shared" si="31"/>
        <v>116.53817274349954</v>
      </c>
      <c r="K538" s="2">
        <f t="shared" si="31"/>
        <v>168.30844981197046</v>
      </c>
      <c r="L538" s="2">
        <f t="shared" si="31"/>
        <v>203.2292241126481</v>
      </c>
      <c r="M538" s="2">
        <f t="shared" si="31"/>
        <v>189.74054045046975</v>
      </c>
    </row>
    <row r="539" spans="3:13" x14ac:dyDescent="0.2">
      <c r="C539">
        <v>511</v>
      </c>
      <c r="D539" s="2">
        <f t="shared" si="32"/>
        <v>69.310655958917224</v>
      </c>
      <c r="E539" s="2">
        <f t="shared" si="32"/>
        <v>139.19515165777517</v>
      </c>
      <c r="F539" s="2">
        <f t="shared" si="32"/>
        <v>208.8999930087578</v>
      </c>
      <c r="G539" s="2">
        <f t="shared" si="32"/>
        <v>273.05580090992481</v>
      </c>
      <c r="H539" s="2">
        <f t="shared" si="32"/>
        <v>310.82180453565104</v>
      </c>
      <c r="I539" s="100">
        <f t="shared" si="31"/>
        <v>59.112785315652111</v>
      </c>
      <c r="J539" s="2">
        <f t="shared" si="31"/>
        <v>116.5297237019512</v>
      </c>
      <c r="K539" s="2">
        <f t="shared" si="31"/>
        <v>168.21714692105354</v>
      </c>
      <c r="L539" s="2">
        <f t="shared" si="31"/>
        <v>202.91444367202928</v>
      </c>
      <c r="M539" s="2">
        <f t="shared" si="31"/>
        <v>188.91995437661166</v>
      </c>
    </row>
    <row r="540" spans="3:13" x14ac:dyDescent="0.2">
      <c r="C540">
        <v>512</v>
      </c>
      <c r="D540" s="2">
        <f t="shared" si="32"/>
        <v>69.370807177067618</v>
      </c>
      <c r="E540" s="2">
        <f t="shared" si="32"/>
        <v>139.29902828645939</v>
      </c>
      <c r="F540" s="2">
        <f t="shared" si="32"/>
        <v>209.00359671359519</v>
      </c>
      <c r="G540" s="2">
        <f t="shared" si="32"/>
        <v>273.0549270740587</v>
      </c>
      <c r="H540" s="2">
        <f t="shared" si="32"/>
        <v>310.46683263248457</v>
      </c>
      <c r="I540" s="100">
        <f t="shared" si="31"/>
        <v>59.121039404794715</v>
      </c>
      <c r="J540" s="2">
        <f t="shared" si="31"/>
        <v>116.52013853039936</v>
      </c>
      <c r="K540" s="2">
        <f t="shared" si="31"/>
        <v>168.12391307634093</v>
      </c>
      <c r="L540" s="2">
        <f t="shared" si="31"/>
        <v>202.59668630707924</v>
      </c>
      <c r="M540" s="2">
        <f t="shared" si="31"/>
        <v>188.09543184692552</v>
      </c>
    </row>
    <row r="541" spans="3:13" x14ac:dyDescent="0.2">
      <c r="C541">
        <v>513</v>
      </c>
      <c r="D541" s="2">
        <f t="shared" si="32"/>
        <v>69.43056202072863</v>
      </c>
      <c r="E541" s="2">
        <f t="shared" si="32"/>
        <v>139.40203072018153</v>
      </c>
      <c r="F541" s="2">
        <f t="shared" si="32"/>
        <v>209.10565614463894</v>
      </c>
      <c r="G541" s="2">
        <f t="shared" si="32"/>
        <v>273.05147469853574</v>
      </c>
      <c r="H541" s="2">
        <f t="shared" si="32"/>
        <v>310.10769671892717</v>
      </c>
      <c r="I541" s="100">
        <f t="shared" si="31"/>
        <v>59.128768683915673</v>
      </c>
      <c r="J541" s="2">
        <f t="shared" si="31"/>
        <v>116.50941732229667</v>
      </c>
      <c r="K541" s="2">
        <f t="shared" si="31"/>
        <v>168.02874934805794</v>
      </c>
      <c r="L541" s="2">
        <f t="shared" si="31"/>
        <v>202.27595667956399</v>
      </c>
      <c r="M541" s="2">
        <f t="shared" si="31"/>
        <v>187.26699004168506</v>
      </c>
    </row>
    <row r="542" spans="3:13" x14ac:dyDescent="0.2">
      <c r="C542">
        <v>514</v>
      </c>
      <c r="D542" s="2">
        <f t="shared" si="32"/>
        <v>69.489920148469963</v>
      </c>
      <c r="E542" s="2">
        <f t="shared" si="32"/>
        <v>139.50415831253218</v>
      </c>
      <c r="F542" s="2">
        <f t="shared" si="32"/>
        <v>209.20617054779808</v>
      </c>
      <c r="G542" s="2">
        <f t="shared" si="32"/>
        <v>273.04544381595798</v>
      </c>
      <c r="H542" s="2">
        <f t="shared" si="32"/>
        <v>309.74440161174357</v>
      </c>
      <c r="I542" s="100">
        <f t="shared" si="31"/>
        <v>59.135973084403162</v>
      </c>
      <c r="J542" s="2">
        <f t="shared" si="31"/>
        <v>116.49756018217168</v>
      </c>
      <c r="K542" s="2">
        <f t="shared" si="31"/>
        <v>167.9316568285829</v>
      </c>
      <c r="L542" s="2">
        <f t="shared" si="31"/>
        <v>201.95225949485496</v>
      </c>
      <c r="M542" s="2">
        <f t="shared" si="31"/>
        <v>186.43464622282843</v>
      </c>
    </row>
    <row r="543" spans="3:13" x14ac:dyDescent="0.2">
      <c r="C543">
        <v>515</v>
      </c>
      <c r="D543" s="2">
        <f t="shared" si="32"/>
        <v>69.548881221128084</v>
      </c>
      <c r="E543" s="2">
        <f t="shared" si="32"/>
        <v>139.60541042259209</v>
      </c>
      <c r="F543" s="2">
        <f t="shared" si="32"/>
        <v>209.30513918039762</v>
      </c>
      <c r="G543" s="2">
        <f t="shared" si="32"/>
        <v>273.03683448327666</v>
      </c>
      <c r="H543" s="2">
        <f t="shared" si="32"/>
        <v>309.37695218348199</v>
      </c>
      <c r="I543" s="100">
        <f t="shared" si="31"/>
        <v>59.142652542304624</v>
      </c>
      <c r="J543" s="2">
        <f t="shared" si="31"/>
        <v>116.48456722562794</v>
      </c>
      <c r="K543" s="2">
        <f t="shared" si="31"/>
        <v>167.83263663243457</v>
      </c>
      <c r="L543" s="2">
        <f t="shared" si="31"/>
        <v>201.62559950186011</v>
      </c>
      <c r="M543" s="2">
        <f t="shared" si="31"/>
        <v>185.59841773359864</v>
      </c>
    </row>
    <row r="544" spans="3:13" x14ac:dyDescent="0.2">
      <c r="C544">
        <v>516</v>
      </c>
      <c r="D544" s="2">
        <f t="shared" si="32"/>
        <v>69.607444901808194</v>
      </c>
      <c r="E544" s="2">
        <f t="shared" si="32"/>
        <v>139.70578641493623</v>
      </c>
      <c r="F544" s="2">
        <f t="shared" si="32"/>
        <v>209.40256131118372</v>
      </c>
      <c r="G544" s="2">
        <f t="shared" si="32"/>
        <v>273.02564678179237</v>
      </c>
      <c r="H544" s="2">
        <f t="shared" si="32"/>
        <v>309.0053533624087</v>
      </c>
      <c r="I544" s="100">
        <f t="shared" si="31"/>
        <v>59.148806998327331</v>
      </c>
      <c r="J544" s="2">
        <f t="shared" si="31"/>
        <v>116.47043857934291</v>
      </c>
      <c r="K544" s="2">
        <f t="shared" si="31"/>
        <v>167.73168989625944</v>
      </c>
      <c r="L544" s="2">
        <f t="shared" si="31"/>
        <v>201.2959814929543</v>
      </c>
      <c r="M544" s="2">
        <f t="shared" si="31"/>
        <v>184.75832199818208</v>
      </c>
    </row>
    <row r="545" spans="3:13" x14ac:dyDescent="0.2">
      <c r="C545">
        <v>517</v>
      </c>
      <c r="D545" s="2">
        <f t="shared" si="32"/>
        <v>69.665610855886129</v>
      </c>
      <c r="E545" s="2">
        <f t="shared" si="32"/>
        <v>139.80528565963786</v>
      </c>
      <c r="F545" s="2">
        <f t="shared" si="32"/>
        <v>209.49843622032947</v>
      </c>
      <c r="G545" s="2">
        <f t="shared" si="32"/>
        <v>273.01188081715395</v>
      </c>
      <c r="H545" s="2">
        <f t="shared" si="32"/>
        <v>308.62961013244211</v>
      </c>
      <c r="I545" s="100">
        <f t="shared" si="31"/>
        <v>59.154436397838985</v>
      </c>
      <c r="J545" s="2">
        <f t="shared" si="31"/>
        <v>116.45517438106667</v>
      </c>
      <c r="K545" s="2">
        <f t="shared" si="31"/>
        <v>167.62881777881856</v>
      </c>
      <c r="L545" s="2">
        <f t="shared" si="31"/>
        <v>200.96341030390903</v>
      </c>
      <c r="M545" s="2">
        <f t="shared" si="31"/>
        <v>183.91437652134567</v>
      </c>
    </row>
    <row r="546" spans="3:13" x14ac:dyDescent="0.2">
      <c r="C546">
        <v>518</v>
      </c>
      <c r="D546" s="2">
        <f t="shared" si="32"/>
        <v>69.72337875101023</v>
      </c>
      <c r="E546" s="2">
        <f t="shared" si="32"/>
        <v>139.90390753227237</v>
      </c>
      <c r="F546" s="2">
        <f t="shared" si="32"/>
        <v>209.59276319943967</v>
      </c>
      <c r="G546" s="2">
        <f t="shared" si="32"/>
        <v>272.99553671935752</v>
      </c>
      <c r="H546" s="2">
        <f t="shared" si="32"/>
        <v>308.24972753308577</v>
      </c>
      <c r="I546" s="100">
        <f t="shared" si="31"/>
        <v>59.159540690868084</v>
      </c>
      <c r="J546" s="2">
        <f t="shared" si="31"/>
        <v>116.43877477962062</v>
      </c>
      <c r="K546" s="2">
        <f t="shared" si="31"/>
        <v>167.52402146097432</v>
      </c>
      <c r="L546" s="2">
        <f t="shared" si="31"/>
        <v>200.62789081382132</v>
      </c>
      <c r="M546" s="2">
        <f t="shared" si="31"/>
        <v>183.06659888807189</v>
      </c>
    </row>
    <row r="547" spans="3:13" x14ac:dyDescent="0.2">
      <c r="C547">
        <v>519</v>
      </c>
      <c r="D547" s="2">
        <f t="shared" si="32"/>
        <v>69.780748257103369</v>
      </c>
      <c r="E547" s="2">
        <f t="shared" si="32"/>
        <v>140.00165141392125</v>
      </c>
      <c r="F547" s="2">
        <f t="shared" si="32"/>
        <v>209.68554155155664</v>
      </c>
      <c r="G547" s="2">
        <f t="shared" si="32"/>
        <v>272.97661464274535</v>
      </c>
      <c r="H547" s="2">
        <f t="shared" si="32"/>
        <v>307.8657106593609</v>
      </c>
      <c r="I547" s="100">
        <f t="shared" si="31"/>
        <v>59.164119832104483</v>
      </c>
      <c r="J547" s="2">
        <f t="shared" si="31"/>
        <v>116.42123993489594</v>
      </c>
      <c r="K547" s="2">
        <f t="shared" si="31"/>
        <v>167.41730214567698</v>
      </c>
      <c r="L547" s="2">
        <f t="shared" si="31"/>
        <v>200.28942794504223</v>
      </c>
      <c r="M547" s="2">
        <f t="shared" si="31"/>
        <v>182.21500676319241</v>
      </c>
    </row>
    <row r="548" spans="3:13" x14ac:dyDescent="0.2">
      <c r="C548">
        <v>520</v>
      </c>
      <c r="D548" s="2">
        <f t="shared" si="32"/>
        <v>69.837719046364668</v>
      </c>
      <c r="E548" s="2">
        <f t="shared" si="32"/>
        <v>140.09851669117606</v>
      </c>
      <c r="F548" s="2">
        <f t="shared" si="32"/>
        <v>209.77677059116499</v>
      </c>
      <c r="G548" s="2">
        <f t="shared" si="32"/>
        <v>272.95511476600421</v>
      </c>
      <c r="H548" s="2">
        <f t="shared" si="32"/>
        <v>307.47756466173792</v>
      </c>
      <c r="I548" s="100">
        <f t="shared" si="31"/>
        <v>59.168173780899714</v>
      </c>
      <c r="J548" s="2">
        <f t="shared" si="31"/>
        <v>116.40257001785214</v>
      </c>
      <c r="K548" s="2">
        <f t="shared" si="31"/>
        <v>167.30866105795062</v>
      </c>
      <c r="L548" s="2">
        <f t="shared" si="31"/>
        <v>199.9480266631048</v>
      </c>
      <c r="M548" s="2">
        <f t="shared" si="31"/>
        <v>181.35961789102021</v>
      </c>
    </row>
    <row r="549" spans="3:13" x14ac:dyDescent="0.2">
      <c r="C549">
        <v>521</v>
      </c>
      <c r="D549" s="2">
        <f t="shared" si="32"/>
        <v>69.894290793271537</v>
      </c>
      <c r="E549" s="2">
        <f t="shared" si="32"/>
        <v>140.1945027561421</v>
      </c>
      <c r="F549" s="2">
        <f t="shared" si="32"/>
        <v>209.86644964419688</v>
      </c>
      <c r="G549" s="2">
        <f t="shared" si="32"/>
        <v>272.93103729216392</v>
      </c>
      <c r="H549" s="2">
        <f t="shared" si="32"/>
        <v>307.08529474606763</v>
      </c>
      <c r="I549" s="100">
        <f t="shared" si="31"/>
        <v>59.171702501267376</v>
      </c>
      <c r="J549" s="2">
        <f t="shared" si="31"/>
        <v>116.38276521051534</v>
      </c>
      <c r="K549" s="2">
        <f t="shared" si="31"/>
        <v>167.19809944487929</v>
      </c>
      <c r="L549" s="2">
        <f t="shared" si="31"/>
        <v>199.60369197665074</v>
      </c>
      <c r="M549" s="2">
        <f t="shared" si="31"/>
        <v>180.50045009497964</v>
      </c>
    </row>
    <row r="550" spans="3:13" x14ac:dyDescent="0.2">
      <c r="C550">
        <v>522</v>
      </c>
      <c r="D550" s="2">
        <f t="shared" si="32"/>
        <v>69.950463174581387</v>
      </c>
      <c r="E550" s="2">
        <f t="shared" si="32"/>
        <v>140.2896090064423</v>
      </c>
      <c r="F550" s="2">
        <f t="shared" si="32"/>
        <v>209.95457804803675</v>
      </c>
      <c r="G550" s="2">
        <f t="shared" si="32"/>
        <v>272.9043824485953</v>
      </c>
      <c r="H550" s="2">
        <f t="shared" si="32"/>
        <v>306.68890617351087</v>
      </c>
      <c r="I550" s="100">
        <f t="shared" si="31"/>
        <v>59.174705961883483</v>
      </c>
      <c r="J550" s="2">
        <f t="shared" si="31"/>
        <v>116.36182570597651</v>
      </c>
      <c r="K550" s="2">
        <f t="shared" si="31"/>
        <v>167.0856185755926</v>
      </c>
      <c r="L550" s="2">
        <f t="shared" si="31"/>
        <v>199.25642893735755</v>
      </c>
      <c r="M550" s="2">
        <f t="shared" si="31"/>
        <v>179.63752127723501</v>
      </c>
    </row>
    <row r="551" spans="3:13" x14ac:dyDescent="0.2">
      <c r="C551">
        <v>523</v>
      </c>
      <c r="D551" s="2">
        <f t="shared" si="32"/>
        <v>70.006235869333565</v>
      </c>
      <c r="E551" s="2">
        <f t="shared" si="32"/>
        <v>140.38383484522114</v>
      </c>
      <c r="F551" s="2">
        <f t="shared" si="32"/>
        <v>210.04115515152654</v>
      </c>
      <c r="G551" s="2">
        <f t="shared" si="32"/>
        <v>272.87515048700806</v>
      </c>
      <c r="H551" s="2">
        <f t="shared" si="32"/>
        <v>306.28840426046861</v>
      </c>
      <c r="I551" s="100">
        <f t="shared" si="31"/>
        <v>59.17718413608668</v>
      </c>
      <c r="J551" s="2">
        <f t="shared" si="31"/>
        <v>116.33975170838956</v>
      </c>
      <c r="K551" s="2">
        <f t="shared" si="31"/>
        <v>166.97121974125133</v>
      </c>
      <c r="L551" s="2">
        <f t="shared" si="31"/>
        <v>198.90624263986399</v>
      </c>
      <c r="M551" s="2">
        <f t="shared" si="31"/>
        <v>178.77084941831777</v>
      </c>
    </row>
    <row r="552" spans="3:13" x14ac:dyDescent="0.2">
      <c r="C552">
        <v>524</v>
      </c>
      <c r="D552" s="2">
        <f t="shared" si="32"/>
        <v>70.061608558851191</v>
      </c>
      <c r="E552" s="2">
        <f t="shared" si="32"/>
        <v>140.47717968114813</v>
      </c>
      <c r="F552" s="2">
        <f t="shared" si="32"/>
        <v>210.12618031497038</v>
      </c>
      <c r="G552" s="2">
        <f t="shared" si="32"/>
        <v>272.84334168344833</v>
      </c>
      <c r="H552" s="2">
        <f t="shared" si="32"/>
        <v>305.88379437851029</v>
      </c>
      <c r="I552" s="100">
        <f t="shared" si="31"/>
        <v>59.17913700187853</v>
      </c>
      <c r="J552" s="2">
        <f t="shared" si="31"/>
        <v>116.31654343296933</v>
      </c>
      <c r="K552" s="2">
        <f t="shared" si="31"/>
        <v>166.85490425503221</v>
      </c>
      <c r="L552" s="2">
        <f t="shared" si="31"/>
        <v>198.55313822169546</v>
      </c>
      <c r="M552" s="2">
        <f t="shared" si="31"/>
        <v>177.90045257675169</v>
      </c>
    </row>
    <row r="553" spans="3:13" x14ac:dyDescent="0.2">
      <c r="C553">
        <v>525</v>
      </c>
      <c r="D553" s="2">
        <f t="shared" si="32"/>
        <v>70.116580926742955</v>
      </c>
      <c r="E553" s="2">
        <f t="shared" si="32"/>
        <v>140.56964292842176</v>
      </c>
      <c r="F553" s="2">
        <f t="shared" si="32"/>
        <v>210.20965291013914</v>
      </c>
      <c r="G553" s="2">
        <f t="shared" si="32"/>
        <v>272.80895633829624</v>
      </c>
      <c r="H553" s="2">
        <f t="shared" si="32"/>
        <v>305.47508195430157</v>
      </c>
      <c r="I553" s="100">
        <f t="shared" ref="I553:M603" si="33">SQRT(2) * I$30 *SQRT(1- COS(TAN(I$29*PI()/180) *$C553/I$30))</f>
        <v>59.180564541923687</v>
      </c>
      <c r="J553" s="2">
        <f t="shared" si="33"/>
        <v>116.29220110598963</v>
      </c>
      <c r="K553" s="2">
        <f t="shared" si="33"/>
        <v>166.73667345211325</v>
      </c>
      <c r="L553" s="2">
        <f t="shared" si="33"/>
        <v>198.19712086318862</v>
      </c>
      <c r="M553" s="2">
        <f t="shared" si="33"/>
        <v>177.02634888867664</v>
      </c>
    </row>
    <row r="554" spans="3:13" x14ac:dyDescent="0.2">
      <c r="C554">
        <v>526</v>
      </c>
      <c r="D554" s="2">
        <f t="shared" ref="D554:H604" si="34">SQRT(2) * D$30 *SQRT(1- COS(TAN(D$29*PI()/180) *$C554/D$30))</f>
        <v>70.171152658904916</v>
      </c>
      <c r="E554" s="2">
        <f t="shared" si="34"/>
        <v>140.66122400677304</v>
      </c>
      <c r="F554" s="2">
        <f t="shared" si="34"/>
        <v>210.29157232027535</v>
      </c>
      <c r="G554" s="2">
        <f t="shared" si="34"/>
        <v>272.77199477626294</v>
      </c>
      <c r="H554" s="2">
        <f t="shared" si="34"/>
        <v>305.06227246953205</v>
      </c>
      <c r="I554" s="100">
        <f t="shared" si="33"/>
        <v>59.181466743550047</v>
      </c>
      <c r="J554" s="2">
        <f t="shared" si="33"/>
        <v>116.26672496478085</v>
      </c>
      <c r="K554" s="2">
        <f t="shared" si="33"/>
        <v>166.61652868965825</v>
      </c>
      <c r="L554" s="2">
        <f t="shared" si="33"/>
        <v>197.8381957874154</v>
      </c>
      <c r="M554" s="2">
        <f t="shared" si="33"/>
        <v>176.14855656747073</v>
      </c>
    </row>
    <row r="555" spans="3:13" x14ac:dyDescent="0.2">
      <c r="C555">
        <v>527</v>
      </c>
      <c r="D555" s="2">
        <f t="shared" si="34"/>
        <v>70.225323443522257</v>
      </c>
      <c r="E555" s="2">
        <f t="shared" si="34"/>
        <v>140.7519223414692</v>
      </c>
      <c r="F555" s="2">
        <f t="shared" si="34"/>
        <v>210.37193794009752</v>
      </c>
      <c r="G555" s="2">
        <f t="shared" si="34"/>
        <v>272.73245734638755</v>
      </c>
      <c r="H555" s="2">
        <f t="shared" si="34"/>
        <v>304.64537146084143</v>
      </c>
      <c r="I555" s="100">
        <f t="shared" si="33"/>
        <v>59.181843598748898</v>
      </c>
      <c r="J555" s="2">
        <f t="shared" si="33"/>
        <v>116.24011525772778</v>
      </c>
      <c r="K555" s="2">
        <f t="shared" si="33"/>
        <v>166.49447134680116</v>
      </c>
      <c r="L555" s="2">
        <f t="shared" si="33"/>
        <v>197.47636826010643</v>
      </c>
      <c r="M555" s="2">
        <f t="shared" si="33"/>
        <v>175.26709390337066</v>
      </c>
    </row>
    <row r="556" spans="3:13" x14ac:dyDescent="0.2">
      <c r="C556">
        <v>528</v>
      </c>
      <c r="D556" s="2">
        <f t="shared" si="34"/>
        <v>70.279092971071194</v>
      </c>
      <c r="E556" s="2">
        <f t="shared" si="34"/>
        <v>140.84173736331724</v>
      </c>
      <c r="F556" s="2">
        <f t="shared" si="34"/>
        <v>210.45074917580482</v>
      </c>
      <c r="G556" s="2">
        <f t="shared" si="34"/>
        <v>272.69034442203383</v>
      </c>
      <c r="H556" s="2">
        <f t="shared" si="34"/>
        <v>304.22438451974534</v>
      </c>
      <c r="I556" s="100">
        <f t="shared" si="33"/>
        <v>59.181695104174949</v>
      </c>
      <c r="J556" s="2">
        <f t="shared" si="33"/>
        <v>116.2123722442671</v>
      </c>
      <c r="K556" s="2">
        <f t="shared" si="33"/>
        <v>166.37050282463036</v>
      </c>
      <c r="L556" s="2">
        <f t="shared" si="33"/>
        <v>197.11164358957353</v>
      </c>
      <c r="M556" s="2">
        <f t="shared" si="33"/>
        <v>174.38197926309098</v>
      </c>
    </row>
    <row r="557" spans="3:13" x14ac:dyDescent="0.2">
      <c r="C557">
        <v>529</v>
      </c>
      <c r="D557" s="2">
        <f t="shared" si="34"/>
        <v>70.332460934320636</v>
      </c>
      <c r="E557" s="2">
        <f t="shared" si="34"/>
        <v>140.93066850866762</v>
      </c>
      <c r="F557" s="2">
        <f t="shared" si="34"/>
        <v>210.52800544508122</v>
      </c>
      <c r="G557" s="2">
        <f t="shared" si="34"/>
        <v>272.64565640088682</v>
      </c>
      <c r="H557" s="2">
        <f t="shared" si="34"/>
        <v>303.79931729256009</v>
      </c>
      <c r="I557" s="100">
        <f t="shared" si="33"/>
        <v>59.181021261146341</v>
      </c>
      <c r="J557" s="2">
        <f t="shared" si="33"/>
        <v>116.1834961948849</v>
      </c>
      <c r="K557" s="2">
        <f t="shared" si="33"/>
        <v>166.24462454617259</v>
      </c>
      <c r="L557" s="2">
        <f t="shared" si="33"/>
        <v>196.7440271266324</v>
      </c>
      <c r="M557" s="2">
        <f t="shared" si="33"/>
        <v>173.49323108944083</v>
      </c>
    </row>
    <row r="558" spans="3:13" x14ac:dyDescent="0.2">
      <c r="C558">
        <v>530</v>
      </c>
      <c r="D558" s="2">
        <f t="shared" si="34"/>
        <v>70.38542702833395</v>
      </c>
      <c r="E558" s="2">
        <f t="shared" si="34"/>
        <v>141.01871521941766</v>
      </c>
      <c r="F558" s="2">
        <f t="shared" si="34"/>
        <v>210.60370617710012</v>
      </c>
      <c r="G558" s="2">
        <f t="shared" si="34"/>
        <v>272.59839370494893</v>
      </c>
      <c r="H558" s="2">
        <f t="shared" si="34"/>
        <v>303.37017548032759</v>
      </c>
      <c r="I558" s="100">
        <f t="shared" si="33"/>
        <v>59.179822075644715</v>
      </c>
      <c r="J558" s="2">
        <f t="shared" si="33"/>
        <v>116.15348739111404</v>
      </c>
      <c r="K558" s="2">
        <f t="shared" si="33"/>
        <v>166.11683795637643</v>
      </c>
      <c r="L558" s="2">
        <f t="shared" si="33"/>
        <v>196.37352426452333</v>
      </c>
      <c r="M558" s="2">
        <f t="shared" si="33"/>
        <v>172.6008679009401</v>
      </c>
    </row>
    <row r="559" spans="3:13" x14ac:dyDescent="0.2">
      <c r="C559">
        <v>531</v>
      </c>
      <c r="D559" s="2">
        <f t="shared" si="34"/>
        <v>70.437990950470748</v>
      </c>
      <c r="E559" s="2">
        <f t="shared" si="34"/>
        <v>141.10587694301509</v>
      </c>
      <c r="F559" s="2">
        <f t="shared" si="34"/>
        <v>210.67785081252825</v>
      </c>
      <c r="G559" s="2">
        <f t="shared" si="34"/>
        <v>272.54855678053599</v>
      </c>
      <c r="H559" s="2">
        <f t="shared" si="34"/>
        <v>302.93696483873799</v>
      </c>
      <c r="I559" s="100">
        <f t="shared" si="33"/>
        <v>59.178097558315088</v>
      </c>
      <c r="J559" s="2">
        <f t="shared" si="33"/>
        <v>116.12234612553141</v>
      </c>
      <c r="K559" s="2">
        <f t="shared" si="33"/>
        <v>165.98714452209592</v>
      </c>
      <c r="L559" s="2">
        <f t="shared" si="33"/>
        <v>196.0001404388328</v>
      </c>
      <c r="M559" s="2">
        <f t="shared" si="33"/>
        <v>171.7049082914333</v>
      </c>
    </row>
    <row r="560" spans="3:13" x14ac:dyDescent="0.2">
      <c r="C560">
        <v>532</v>
      </c>
      <c r="D560" s="2">
        <f t="shared" si="34"/>
        <v>70.490152400388595</v>
      </c>
      <c r="E560" s="2">
        <f t="shared" si="34"/>
        <v>141.19215313246161</v>
      </c>
      <c r="F560" s="2">
        <f t="shared" si="34"/>
        <v>210.75043880352996</v>
      </c>
      <c r="G560" s="2">
        <f t="shared" si="34"/>
        <v>272.49614609827302</v>
      </c>
      <c r="H560" s="2">
        <f t="shared" si="34"/>
        <v>302.49969117805335</v>
      </c>
      <c r="I560" s="100">
        <f t="shared" si="33"/>
        <v>59.175847724465761</v>
      </c>
      <c r="J560" s="2">
        <f t="shared" si="33"/>
        <v>116.09007270175503</v>
      </c>
      <c r="K560" s="2">
        <f t="shared" si="33"/>
        <v>165.85554573207369</v>
      </c>
      <c r="L560" s="2">
        <f t="shared" si="33"/>
        <v>195.62388112741337</v>
      </c>
      <c r="M560" s="2">
        <f t="shared" si="33"/>
        <v>170.8053709297026</v>
      </c>
    </row>
    <row r="561" spans="3:13" x14ac:dyDescent="0.2">
      <c r="C561">
        <v>533</v>
      </c>
      <c r="D561" s="2">
        <f t="shared" si="34"/>
        <v>70.541911080044699</v>
      </c>
      <c r="E561" s="2">
        <f t="shared" si="34"/>
        <v>141.27754324631613</v>
      </c>
      <c r="F561" s="2">
        <f t="shared" si="34"/>
        <v>210.82146961377131</v>
      </c>
      <c r="G561" s="2">
        <f t="shared" si="34"/>
        <v>272.44116215308981</v>
      </c>
      <c r="H561" s="2">
        <f t="shared" si="34"/>
        <v>302.05836036302924</v>
      </c>
      <c r="I561" s="100">
        <f t="shared" si="33"/>
        <v>59.173072594068259</v>
      </c>
      <c r="J561" s="2">
        <f t="shared" si="33"/>
        <v>116.05666743444115</v>
      </c>
      <c r="K561" s="2">
        <f t="shared" si="33"/>
        <v>165.72204309692376</v>
      </c>
      <c r="L561" s="2">
        <f t="shared" si="33"/>
        <v>195.24475185030317</v>
      </c>
      <c r="M561" s="2">
        <f t="shared" si="33"/>
        <v>169.90227455907797</v>
      </c>
    </row>
    <row r="562" spans="3:13" x14ac:dyDescent="0.2">
      <c r="C562">
        <v>534</v>
      </c>
      <c r="D562" s="2">
        <f t="shared" si="34"/>
        <v>70.593266693697657</v>
      </c>
      <c r="E562" s="2">
        <f t="shared" si="34"/>
        <v>141.36204674869836</v>
      </c>
      <c r="F562" s="2">
        <f t="shared" si="34"/>
        <v>210.89094271842387</v>
      </c>
      <c r="G562" s="2">
        <f t="shared" si="34"/>
        <v>272.38360546421632</v>
      </c>
      <c r="H562" s="2">
        <f t="shared" si="34"/>
        <v>301.61297831283599</v>
      </c>
      <c r="I562" s="100">
        <f t="shared" si="33"/>
        <v>59.169772191757041</v>
      </c>
      <c r="J562" s="2">
        <f t="shared" si="33"/>
        <v>116.02213064928117</v>
      </c>
      <c r="K562" s="2">
        <f t="shared" si="33"/>
        <v>165.58663814911424</v>
      </c>
      <c r="L562" s="2">
        <f t="shared" si="33"/>
        <v>194.86275816964547</v>
      </c>
      <c r="M562" s="2">
        <f t="shared" si="33"/>
        <v>168.99563799704745</v>
      </c>
    </row>
    <row r="563" spans="3:13" x14ac:dyDescent="0.2">
      <c r="C563">
        <v>535</v>
      </c>
      <c r="D563" s="2">
        <f t="shared" si="34"/>
        <v>70.644218947909124</v>
      </c>
      <c r="E563" s="2">
        <f t="shared" si="34"/>
        <v>141.44566310929204</v>
      </c>
      <c r="F563" s="2">
        <f t="shared" si="34"/>
        <v>210.95885760416877</v>
      </c>
      <c r="G563" s="2">
        <f t="shared" si="34"/>
        <v>272.32347657517761</v>
      </c>
      <c r="H563" s="2">
        <f t="shared" si="34"/>
        <v>301.16355100097951</v>
      </c>
      <c r="I563" s="100">
        <f t="shared" si="33"/>
        <v>59.165946546829375</v>
      </c>
      <c r="J563" s="2">
        <f t="shared" si="33"/>
        <v>115.98646268299839</v>
      </c>
      <c r="K563" s="2">
        <f t="shared" si="33"/>
        <v>165.44933244294984</v>
      </c>
      <c r="L563" s="2">
        <f t="shared" si="33"/>
        <v>194.47790568960639</v>
      </c>
      <c r="M563" s="2">
        <f t="shared" si="33"/>
        <v>168.08548013486464</v>
      </c>
    </row>
    <row r="564" spans="3:13" x14ac:dyDescent="0.2">
      <c r="C564">
        <v>536</v>
      </c>
      <c r="D564" s="2">
        <f t="shared" si="34"/>
        <v>70.694767551545468</v>
      </c>
      <c r="E564" s="2">
        <f t="shared" si="34"/>
        <v>141.52839180334834</v>
      </c>
      <c r="F564" s="2">
        <f t="shared" si="34"/>
        <v>211.02521376920041</v>
      </c>
      <c r="G564" s="2">
        <f t="shared" si="34"/>
        <v>272.26077605378873</v>
      </c>
      <c r="H564" s="2">
        <f t="shared" si="34"/>
        <v>300.71008445522136</v>
      </c>
      <c r="I564" s="100">
        <f t="shared" si="33"/>
        <v>59.161595693245026</v>
      </c>
      <c r="J564" s="2">
        <f t="shared" si="33"/>
        <v>115.94966388334487</v>
      </c>
      <c r="K564" s="2">
        <f t="shared" si="33"/>
        <v>165.3101275545539</v>
      </c>
      <c r="L564" s="2">
        <f t="shared" si="33"/>
        <v>194.09020005629324</v>
      </c>
      <c r="M564" s="2">
        <f t="shared" si="33"/>
        <v>167.17181993715539</v>
      </c>
    </row>
    <row r="565" spans="3:13" x14ac:dyDescent="0.2">
      <c r="C565">
        <v>537</v>
      </c>
      <c r="D565" s="2">
        <f t="shared" si="34"/>
        <v>70.744912215779493</v>
      </c>
      <c r="E565" s="2">
        <f t="shared" si="34"/>
        <v>141.6102323116892</v>
      </c>
      <c r="F565" s="2">
        <f t="shared" si="34"/>
        <v>211.09001072323017</v>
      </c>
      <c r="G565" s="2">
        <f t="shared" si="34"/>
        <v>272.19550449214978</v>
      </c>
      <c r="H565" s="2">
        <f t="shared" si="34"/>
        <v>300.25258475749757</v>
      </c>
      <c r="I565" s="100">
        <f t="shared" si="33"/>
        <v>59.156719669625971</v>
      </c>
      <c r="J565" s="2">
        <f t="shared" si="33"/>
        <v>115.91173460909789</v>
      </c>
      <c r="K565" s="2">
        <f t="shared" si="33"/>
        <v>165.16902508185041</v>
      </c>
      <c r="L565" s="2">
        <f t="shared" si="33"/>
        <v>193.69964695767146</v>
      </c>
      <c r="M565" s="2">
        <f t="shared" si="33"/>
        <v>166.25467644152221</v>
      </c>
    </row>
    <row r="566" spans="3:13" x14ac:dyDescent="0.2">
      <c r="C566">
        <v>538</v>
      </c>
      <c r="D566" s="2">
        <f t="shared" si="34"/>
        <v>70.794652654092033</v>
      </c>
      <c r="E566" s="2">
        <f t="shared" si="34"/>
        <v>141.69118412071043</v>
      </c>
      <c r="F566" s="2">
        <f t="shared" si="34"/>
        <v>211.15324798749</v>
      </c>
      <c r="G566" s="2">
        <f t="shared" si="34"/>
        <v>272.12766250663947</v>
      </c>
      <c r="H566" s="2">
        <f t="shared" si="34"/>
        <v>299.79105804383704</v>
      </c>
      <c r="I566" s="100">
        <f t="shared" si="33"/>
        <v>59.151318519256051</v>
      </c>
      <c r="J566" s="2">
        <f t="shared" si="33"/>
        <v>115.87267523005653</v>
      </c>
      <c r="K566" s="2">
        <f t="shared" si="33"/>
        <v>165.02602664454548</v>
      </c>
      <c r="L566" s="2">
        <f t="shared" si="33"/>
        <v>193.30625212348104</v>
      </c>
      <c r="M566" s="2">
        <f t="shared" si="33"/>
        <v>165.33406875814788</v>
      </c>
    </row>
    <row r="567" spans="3:13" x14ac:dyDescent="0.2">
      <c r="C567">
        <v>539</v>
      </c>
      <c r="D567" s="2">
        <f t="shared" si="34"/>
        <v>70.843988582273624</v>
      </c>
      <c r="E567" s="2">
        <f t="shared" si="34"/>
        <v>141.77124672238503</v>
      </c>
      <c r="F567" s="2">
        <f t="shared" si="34"/>
        <v>211.21492509473606</v>
      </c>
      <c r="G567" s="2">
        <f t="shared" si="34"/>
        <v>272.05725073791012</v>
      </c>
      <c r="H567" s="2">
        <f t="shared" si="34"/>
        <v>299.32551050427963</v>
      </c>
      <c r="I567" s="100">
        <f t="shared" si="33"/>
        <v>59.145392290080615</v>
      </c>
      <c r="J567" s="2">
        <f t="shared" si="33"/>
        <v>115.83248612703811</v>
      </c>
      <c r="K567" s="2">
        <f t="shared" si="33"/>
        <v>164.88113388410906</v>
      </c>
      <c r="L567" s="2">
        <f t="shared" si="33"/>
        <v>192.9100213251528</v>
      </c>
      <c r="M567" s="2">
        <f t="shared" si="33"/>
        <v>164.41001606939705</v>
      </c>
    </row>
    <row r="568" spans="3:13" x14ac:dyDescent="0.2">
      <c r="C568">
        <v>540</v>
      </c>
      <c r="D568" s="2">
        <f t="shared" si="34"/>
        <v>70.892919718426072</v>
      </c>
      <c r="E568" s="2">
        <f t="shared" si="34"/>
        <v>141.85041961426643</v>
      </c>
      <c r="F568" s="2">
        <f t="shared" si="34"/>
        <v>211.275041589252</v>
      </c>
      <c r="G568" s="2">
        <f t="shared" si="34"/>
        <v>271.98426985088128</v>
      </c>
      <c r="H568" s="2">
        <f t="shared" si="34"/>
        <v>298.85594838279269</v>
      </c>
      <c r="I568" s="100">
        <f t="shared" si="33"/>
        <v>59.13894103470605</v>
      </c>
      <c r="J568" s="2">
        <f t="shared" si="33"/>
        <v>115.79116769187438</v>
      </c>
      <c r="K568" s="2">
        <f t="shared" si="33"/>
        <v>164.73434846375579</v>
      </c>
      <c r="L568" s="2">
        <f t="shared" si="33"/>
        <v>192.51096037572336</v>
      </c>
      <c r="M568" s="2">
        <f t="shared" si="33"/>
        <v>163.4825376294171</v>
      </c>
    </row>
    <row r="569" spans="3:13" x14ac:dyDescent="0.2">
      <c r="C569">
        <v>541</v>
      </c>
      <c r="D569" s="2">
        <f t="shared" si="34"/>
        <v>70.941445782964138</v>
      </c>
      <c r="E569" s="2">
        <f t="shared" si="34"/>
        <v>141.92870229949153</v>
      </c>
      <c r="F569" s="2">
        <f t="shared" si="34"/>
        <v>211.33359702685263</v>
      </c>
      <c r="G569" s="2">
        <f t="shared" si="34"/>
        <v>271.90872053473328</v>
      </c>
      <c r="H569" s="2">
        <f t="shared" si="34"/>
        <v>298.38237797718767</v>
      </c>
      <c r="I569" s="100">
        <f t="shared" si="33"/>
        <v>59.131964810399317</v>
      </c>
      <c r="J569" s="2">
        <f t="shared" si="33"/>
        <v>115.74872032740771</v>
      </c>
      <c r="K569" s="2">
        <f t="shared" si="33"/>
        <v>164.58567206842602</v>
      </c>
      <c r="L569" s="2">
        <f t="shared" si="33"/>
        <v>192.10907512975012</v>
      </c>
      <c r="M569" s="2">
        <f t="shared" si="33"/>
        <v>162.55165276373603</v>
      </c>
    </row>
    <row r="570" spans="3:13" x14ac:dyDescent="0.2">
      <c r="C570">
        <v>542</v>
      </c>
      <c r="D570" s="2">
        <f t="shared" si="34"/>
        <v>70.989566498617123</v>
      </c>
      <c r="E570" s="2">
        <f t="shared" si="34"/>
        <v>142.00609428678396</v>
      </c>
      <c r="F570" s="2">
        <f t="shared" si="34"/>
        <v>211.39059097488678</v>
      </c>
      <c r="G570" s="2">
        <f t="shared" si="34"/>
        <v>271.830603502901</v>
      </c>
      <c r="H570" s="2">
        <f t="shared" si="34"/>
        <v>297.90480563903532</v>
      </c>
      <c r="I570" s="100">
        <f t="shared" si="33"/>
        <v>59.124463679087512</v>
      </c>
      <c r="J570" s="2">
        <f t="shared" si="33"/>
        <v>115.70514444748724</v>
      </c>
      <c r="K570" s="2">
        <f t="shared" si="33"/>
        <v>164.43510640476654</v>
      </c>
      <c r="L570" s="2">
        <f t="shared" si="33"/>
        <v>191.70437148322515</v>
      </c>
      <c r="M570" s="2">
        <f t="shared" si="33"/>
        <v>161.61738086886061</v>
      </c>
    </row>
    <row r="571" spans="3:13" x14ac:dyDescent="0.2">
      <c r="C571">
        <v>543</v>
      </c>
      <c r="D571" s="2">
        <f t="shared" si="34"/>
        <v>71.037281590430382</v>
      </c>
      <c r="E571" s="2">
        <f t="shared" si="34"/>
        <v>142.08259509045698</v>
      </c>
      <c r="F571" s="2">
        <f t="shared" si="34"/>
        <v>211.44602301224091</v>
      </c>
      <c r="G571" s="2">
        <f t="shared" si="34"/>
        <v>271.74991949306707</v>
      </c>
      <c r="H571" s="2">
        <f t="shared" si="34"/>
        <v>297.42323777358092</v>
      </c>
      <c r="I571" s="100">
        <f t="shared" si="33"/>
        <v>59.1164377073572</v>
      </c>
      <c r="J571" s="2">
        <f t="shared" si="33"/>
        <v>115.66044047696479</v>
      </c>
      <c r="K571" s="2">
        <f t="shared" si="33"/>
        <v>164.28265320111089</v>
      </c>
      <c r="L571" s="2">
        <f t="shared" si="33"/>
        <v>191.29685537348897</v>
      </c>
      <c r="M571" s="2">
        <f t="shared" si="33"/>
        <v>160.67974141187162</v>
      </c>
    </row>
    <row r="572" spans="3:13" x14ac:dyDescent="0.2">
      <c r="C572">
        <v>544</v>
      </c>
      <c r="D572" s="2">
        <f t="shared" si="34"/>
        <v>71.084590785766949</v>
      </c>
      <c r="E572" s="2">
        <f t="shared" si="34"/>
        <v>142.15820423041666</v>
      </c>
      <c r="F572" s="2">
        <f t="shared" si="34"/>
        <v>211.49989272934189</v>
      </c>
      <c r="G572" s="2">
        <f t="shared" si="34"/>
        <v>271.66666926715476</v>
      </c>
      <c r="H572" s="2">
        <f t="shared" si="34"/>
        <v>296.93768083965801</v>
      </c>
      <c r="I572" s="100">
        <f t="shared" si="33"/>
        <v>59.107886966453954</v>
      </c>
      <c r="J572" s="2">
        <f t="shared" si="33"/>
        <v>115.61460885169072</v>
      </c>
      <c r="K572" s="2">
        <f t="shared" si="33"/>
        <v>164.1283142074596</v>
      </c>
      <c r="L572" s="2">
        <f t="shared" si="33"/>
        <v>190.88653277914321</v>
      </c>
      <c r="M572" s="2">
        <f t="shared" si="33"/>
        <v>159.73875393001896</v>
      </c>
    </row>
    <row r="573" spans="3:13" x14ac:dyDescent="0.2">
      <c r="C573">
        <v>545</v>
      </c>
      <c r="D573" s="2">
        <f t="shared" si="34"/>
        <v>71.131493814309138</v>
      </c>
      <c r="E573" s="2">
        <f t="shared" si="34"/>
        <v>142.23292123216487</v>
      </c>
      <c r="F573" s="2">
        <f t="shared" si="34"/>
        <v>211.5521997281603</v>
      </c>
      <c r="G573" s="2">
        <f t="shared" si="34"/>
        <v>271.580853611321</v>
      </c>
      <c r="H573" s="2">
        <f t="shared" si="34"/>
        <v>296.44814134960188</v>
      </c>
      <c r="I573" s="100">
        <f t="shared" si="33"/>
        <v>59.098811532281587</v>
      </c>
      <c r="J573" s="2">
        <f t="shared" si="33"/>
        <v>115.56765001850968</v>
      </c>
      <c r="K573" s="2">
        <f t="shared" si="33"/>
        <v>163.97209119546</v>
      </c>
      <c r="L573" s="2">
        <f t="shared" si="33"/>
        <v>190.47340971996292</v>
      </c>
      <c r="M573" s="2">
        <f t="shared" si="33"/>
        <v>158.79443803031359</v>
      </c>
    </row>
    <row r="574" spans="3:13" x14ac:dyDescent="0.2">
      <c r="C574">
        <v>546</v>
      </c>
      <c r="D574" s="2">
        <f t="shared" si="34"/>
        <v>71.177990408060012</v>
      </c>
      <c r="E574" s="2">
        <f t="shared" si="34"/>
        <v>142.30674562680224</v>
      </c>
      <c r="F574" s="2">
        <f t="shared" si="34"/>
        <v>211.60294362221316</v>
      </c>
      <c r="G574" s="2">
        <f t="shared" si="34"/>
        <v>271.49247333594883</v>
      </c>
      <c r="H574" s="2">
        <f t="shared" si="34"/>
        <v>295.95462586916221</v>
      </c>
      <c r="I574" s="100">
        <f t="shared" si="33"/>
        <v>59.089211485401613</v>
      </c>
      <c r="J574" s="2">
        <f t="shared" si="33"/>
        <v>115.5195644352563</v>
      </c>
      <c r="K574" s="2">
        <f t="shared" si="33"/>
        <v>163.81398595838604</v>
      </c>
      <c r="L574" s="2">
        <f t="shared" si="33"/>
        <v>190.05749225680836</v>
      </c>
      <c r="M574" s="2">
        <f t="shared" si="33"/>
        <v>157.8468133891198</v>
      </c>
    </row>
    <row r="575" spans="3:13" x14ac:dyDescent="0.2">
      <c r="C575">
        <v>547</v>
      </c>
      <c r="D575" s="2">
        <f t="shared" si="34"/>
        <v>71.224080301344927</v>
      </c>
      <c r="E575" s="2">
        <f t="shared" si="34"/>
        <v>142.37967695103112</v>
      </c>
      <c r="F575" s="2">
        <f t="shared" si="34"/>
        <v>211.65212403656693</v>
      </c>
      <c r="G575" s="2">
        <f t="shared" si="34"/>
        <v>271.40152927563963</v>
      </c>
      <c r="H575" s="2">
        <f t="shared" si="34"/>
        <v>295.45714101741515</v>
      </c>
      <c r="I575" s="100">
        <f t="shared" si="33"/>
        <v>59.079086911032441</v>
      </c>
      <c r="J575" s="2">
        <f t="shared" si="33"/>
        <v>115.47035257075062</v>
      </c>
      <c r="K575" s="2">
        <f t="shared" si="33"/>
        <v>163.65400031111753</v>
      </c>
      <c r="L575" s="2">
        <f t="shared" si="33"/>
        <v>189.63878649153608</v>
      </c>
      <c r="M575" s="2">
        <f t="shared" si="33"/>
        <v>156.89589975174471</v>
      </c>
    </row>
    <row r="576" spans="3:13" x14ac:dyDescent="0.2">
      <c r="C576">
        <v>548</v>
      </c>
      <c r="D576" s="2">
        <f t="shared" si="34"/>
        <v>71.269763230813069</v>
      </c>
      <c r="E576" s="2">
        <f t="shared" si="34"/>
        <v>142.45171474715846</v>
      </c>
      <c r="F576" s="2">
        <f t="shared" si="34"/>
        <v>211.69974060784014</v>
      </c>
      <c r="G576" s="2">
        <f t="shared" si="34"/>
        <v>271.3080222892055</v>
      </c>
      <c r="H576" s="2">
        <f t="shared" si="34"/>
        <v>294.95569346667446</v>
      </c>
      <c r="I576" s="100">
        <f t="shared" si="33"/>
        <v>59.068437899048625</v>
      </c>
      <c r="J576" s="2">
        <f t="shared" si="33"/>
        <v>115.42001490479363</v>
      </c>
      <c r="K576" s="2">
        <f t="shared" si="33"/>
        <v>163.4921360901194</v>
      </c>
      <c r="L576" s="2">
        <f t="shared" si="33"/>
        <v>189.21729856690916</v>
      </c>
      <c r="M576" s="2">
        <f t="shared" si="33"/>
        <v>155.94171693202733</v>
      </c>
    </row>
    <row r="577" spans="3:13" x14ac:dyDescent="0.2">
      <c r="C577">
        <v>549</v>
      </c>
      <c r="D577" s="2">
        <f t="shared" si="34"/>
        <v>71.315038935438977</v>
      </c>
      <c r="E577" s="2">
        <f t="shared" si="34"/>
        <v>142.52285856309868</v>
      </c>
      <c r="F577" s="2">
        <f t="shared" si="34"/>
        <v>211.74579298420622</v>
      </c>
      <c r="G577" s="2">
        <f t="shared" si="34"/>
        <v>271.21195325966102</v>
      </c>
      <c r="H577" s="2">
        <f t="shared" si="34"/>
        <v>294.4502899424017</v>
      </c>
      <c r="I577" s="100">
        <f t="shared" si="33"/>
        <v>59.057264543980118</v>
      </c>
      <c r="J577" s="2">
        <f t="shared" si="33"/>
        <v>115.36855192816255</v>
      </c>
      <c r="K577" s="2">
        <f t="shared" si="33"/>
        <v>163.32839515342062</v>
      </c>
      <c r="L577" s="2">
        <f t="shared" si="33"/>
        <v>188.79303466650754</v>
      </c>
      <c r="M577" s="2">
        <f t="shared" si="33"/>
        <v>154.98428481192528</v>
      </c>
    </row>
    <row r="578" spans="3:13" x14ac:dyDescent="0.2">
      <c r="C578">
        <v>550</v>
      </c>
      <c r="D578" s="2">
        <f t="shared" si="34"/>
        <v>71.359907156524002</v>
      </c>
      <c r="E578" s="2">
        <f t="shared" si="34"/>
        <v>142.59310795237661</v>
      </c>
      <c r="F578" s="2">
        <f t="shared" si="34"/>
        <v>211.790280825396</v>
      </c>
      <c r="G578" s="2">
        <f t="shared" si="34"/>
        <v>271.11332309421488</v>
      </c>
      <c r="H578" s="2">
        <f t="shared" si="34"/>
        <v>293.94093722311675</v>
      </c>
      <c r="I578" s="100">
        <f t="shared" si="33"/>
        <v>59.04556694501138</v>
      </c>
      <c r="J578" s="2">
        <f t="shared" si="33"/>
        <v>115.31596414260602</v>
      </c>
      <c r="K578" s="2">
        <f t="shared" si="33"/>
        <v>163.16277938059287</v>
      </c>
      <c r="L578" s="2">
        <f t="shared" si="33"/>
        <v>188.36600101463688</v>
      </c>
      <c r="M578" s="2">
        <f t="shared" si="33"/>
        <v>154.02362334110043</v>
      </c>
    </row>
    <row r="579" spans="3:13" x14ac:dyDescent="0.2">
      <c r="C579">
        <v>551</v>
      </c>
      <c r="D579" s="2">
        <f t="shared" si="34"/>
        <v>71.404367637697788</v>
      </c>
      <c r="E579" s="2">
        <f t="shared" si="34"/>
        <v>142.66246247413008</v>
      </c>
      <c r="F579" s="2">
        <f t="shared" si="34"/>
        <v>211.83320380270027</v>
      </c>
      <c r="G579" s="2">
        <f t="shared" si="34"/>
        <v>271.01213272426122</v>
      </c>
      <c r="H579" s="2">
        <f t="shared" si="34"/>
        <v>293.42764214030598</v>
      </c>
      <c r="I579" s="100">
        <f t="shared" si="33"/>
        <v>59.033345205980517</v>
      </c>
      <c r="J579" s="2">
        <f t="shared" si="33"/>
        <v>115.26225206083926</v>
      </c>
      <c r="K579" s="2">
        <f t="shared" si="33"/>
        <v>162.99529067272891</v>
      </c>
      <c r="L579" s="2">
        <f t="shared" si="33"/>
        <v>187.93620387623747</v>
      </c>
      <c r="M579" s="2">
        <f t="shared" si="33"/>
        <v>153.05975253650365</v>
      </c>
    </row>
    <row r="580" spans="3:13" x14ac:dyDescent="0.2">
      <c r="C580">
        <v>552</v>
      </c>
      <c r="D580" s="2">
        <f t="shared" si="34"/>
        <v>71.44842012491975</v>
      </c>
      <c r="E580" s="2">
        <f t="shared" si="34"/>
        <v>142.73092169311298</v>
      </c>
      <c r="F580" s="2">
        <f t="shared" si="34"/>
        <v>211.87456159897224</v>
      </c>
      <c r="G580" s="2">
        <f t="shared" si="34"/>
        <v>270.90838310537129</v>
      </c>
      <c r="H580" s="2">
        <f t="shared" si="34"/>
        <v>292.9104115783316</v>
      </c>
      <c r="I580" s="100">
        <f t="shared" si="33"/>
        <v>59.020599435378379</v>
      </c>
      <c r="J580" s="2">
        <f t="shared" si="33"/>
        <v>115.20741620653899</v>
      </c>
      <c r="K580" s="2">
        <f t="shared" si="33"/>
        <v>162.82593095242086</v>
      </c>
      <c r="L580" s="2">
        <f t="shared" si="33"/>
        <v>187.50364955679225</v>
      </c>
      <c r="M580" s="2">
        <f t="shared" si="33"/>
        <v>152.09269248195773</v>
      </c>
    </row>
    <row r="581" spans="3:13" x14ac:dyDescent="0.2">
      <c r="C581">
        <v>553</v>
      </c>
      <c r="D581" s="2">
        <f t="shared" si="34"/>
        <v>71.492064366480506</v>
      </c>
      <c r="E581" s="2">
        <f t="shared" si="34"/>
        <v>142.79848517969762</v>
      </c>
      <c r="F581" s="2">
        <f t="shared" si="34"/>
        <v>211.91435390862972</v>
      </c>
      <c r="G581" s="2">
        <f t="shared" si="34"/>
        <v>270.80207521728374</v>
      </c>
      <c r="H581" s="2">
        <f t="shared" si="34"/>
        <v>292.38925247433849</v>
      </c>
      <c r="I581" s="100">
        <f t="shared" si="33"/>
        <v>59.007329746347565</v>
      </c>
      <c r="J581" s="2">
        <f t="shared" si="33"/>
        <v>115.15145711433844</v>
      </c>
      <c r="K581" s="2">
        <f t="shared" si="33"/>
        <v>162.65470216373802</v>
      </c>
      <c r="L581" s="2">
        <f t="shared" si="33"/>
        <v>187.06834440223412</v>
      </c>
      <c r="M581" s="2">
        <f t="shared" si="33"/>
        <v>151.12246332773839</v>
      </c>
    </row>
    <row r="582" spans="3:13" x14ac:dyDescent="0.2">
      <c r="C582">
        <v>554</v>
      </c>
      <c r="D582" s="2">
        <f t="shared" si="34"/>
        <v>71.535300113003359</v>
      </c>
      <c r="E582" s="2">
        <f t="shared" si="34"/>
        <v>142.86515250987782</v>
      </c>
      <c r="F582" s="2">
        <f t="shared" si="34"/>
        <v>211.95258043765762</v>
      </c>
      <c r="G582" s="2">
        <f t="shared" si="34"/>
        <v>270.69321006389595</v>
      </c>
      <c r="H582" s="2">
        <f t="shared" si="34"/>
        <v>291.86417181816171</v>
      </c>
      <c r="I582" s="100">
        <f t="shared" si="33"/>
        <v>58.993536256681431</v>
      </c>
      <c r="J582" s="2">
        <f t="shared" si="33"/>
        <v>115.09437532982207</v>
      </c>
      <c r="K582" s="2">
        <f t="shared" si="33"/>
        <v>162.48160627220466</v>
      </c>
      <c r="L582" s="2">
        <f t="shared" si="33"/>
        <v>186.63029479885344</v>
      </c>
      <c r="M582" s="2">
        <f t="shared" si="33"/>
        <v>150.14908529015477</v>
      </c>
    </row>
    <row r="583" spans="3:13" x14ac:dyDescent="0.2">
      <c r="C583">
        <v>555</v>
      </c>
      <c r="D583" s="2">
        <f t="shared" si="34"/>
        <v>71.578127117445675</v>
      </c>
      <c r="E583" s="2">
        <f t="shared" si="34"/>
        <v>142.93092326527128</v>
      </c>
      <c r="F583" s="2">
        <f t="shared" si="34"/>
        <v>211.98924090360993</v>
      </c>
      <c r="G583" s="2">
        <f t="shared" si="34"/>
        <v>270.58178867325421</v>
      </c>
      <c r="H583" s="2">
        <f t="shared" si="34"/>
        <v>291.33517665223229</v>
      </c>
      <c r="I583" s="100">
        <f t="shared" si="33"/>
        <v>58.979219088823044</v>
      </c>
      <c r="J583" s="2">
        <f t="shared" si="33"/>
        <v>115.03617140952018</v>
      </c>
      <c r="K583" s="2">
        <f t="shared" si="33"/>
        <v>162.30664526477733</v>
      </c>
      <c r="L583" s="2">
        <f t="shared" si="33"/>
        <v>186.18950717320351</v>
      </c>
      <c r="M583" s="2">
        <f t="shared" si="33"/>
        <v>149.17257865112816</v>
      </c>
    </row>
    <row r="584" spans="3:13" x14ac:dyDescent="0.2">
      <c r="C584">
        <v>556</v>
      </c>
      <c r="D584" s="2">
        <f t="shared" si="34"/>
        <v>71.620545135100286</v>
      </c>
      <c r="E584" s="2">
        <f t="shared" si="34"/>
        <v>142.9957970331223</v>
      </c>
      <c r="F584" s="2">
        <f t="shared" si="34"/>
        <v>212.02433503561193</v>
      </c>
      <c r="G584" s="2">
        <f t="shared" si="34"/>
        <v>270.46781209754414</v>
      </c>
      <c r="H584" s="2">
        <f t="shared" si="34"/>
        <v>290.8022740714834</v>
      </c>
      <c r="I584" s="100">
        <f t="shared" si="33"/>
        <v>58.9643783698641</v>
      </c>
      <c r="J584" s="2">
        <f t="shared" si="33"/>
        <v>114.97684592090364</v>
      </c>
      <c r="K584" s="2">
        <f t="shared" si="33"/>
        <v>162.12982114982222</v>
      </c>
      <c r="L584" s="2">
        <f t="shared" si="33"/>
        <v>185.74598799200695</v>
      </c>
      <c r="M584" s="2">
        <f t="shared" si="33"/>
        <v>148.19296375776952</v>
      </c>
    </row>
    <row r="585" spans="3:13" x14ac:dyDescent="0.2">
      <c r="C585">
        <v>557</v>
      </c>
      <c r="D585" s="2">
        <f t="shared" si="34"/>
        <v>71.662553923596974</v>
      </c>
      <c r="E585" s="2">
        <f t="shared" si="34"/>
        <v>143.05977340630449</v>
      </c>
      <c r="F585" s="2">
        <f t="shared" si="34"/>
        <v>212.05786257436208</v>
      </c>
      <c r="G585" s="2">
        <f t="shared" si="34"/>
        <v>270.35128141308081</v>
      </c>
      <c r="H585" s="2">
        <f t="shared" si="34"/>
        <v>290.26547122325451</v>
      </c>
      <c r="I585" s="100">
        <f t="shared" si="33"/>
        <v>58.949014231543792</v>
      </c>
      <c r="J585" s="2">
        <f t="shared" si="33"/>
        <v>114.91639944237824</v>
      </c>
      <c r="K585" s="2">
        <f t="shared" si="33"/>
        <v>161.95113595709191</v>
      </c>
      <c r="L585" s="2">
        <f t="shared" si="33"/>
        <v>185.29974376206044</v>
      </c>
      <c r="M585" s="2">
        <f t="shared" si="33"/>
        <v>147.21026102195529</v>
      </c>
    </row>
    <row r="586" spans="3:13" x14ac:dyDescent="0.2">
      <c r="C586">
        <v>558</v>
      </c>
      <c r="D586" s="2">
        <f t="shared" si="34"/>
        <v>71.704153242903729</v>
      </c>
      <c r="E586" s="2">
        <f t="shared" si="34"/>
        <v>143.12285198332307</v>
      </c>
      <c r="F586" s="2">
        <f t="shared" si="34"/>
        <v>212.08982327213405</v>
      </c>
      <c r="G586" s="2">
        <f t="shared" si="34"/>
        <v>270.23219772029842</v>
      </c>
      <c r="H586" s="2">
        <f t="shared" si="34"/>
        <v>289.72477530719601</v>
      </c>
      <c r="I586" s="100">
        <f t="shared" si="33"/>
        <v>58.93312681024765</v>
      </c>
      <c r="J586" s="2">
        <f t="shared" si="33"/>
        <v>114.85483256327909</v>
      </c>
      <c r="K586" s="2">
        <f t="shared" si="33"/>
        <v>161.7705917377022</v>
      </c>
      <c r="L586" s="2">
        <f t="shared" si="33"/>
        <v>184.85078103013956</v>
      </c>
      <c r="M586" s="2">
        <f t="shared" si="33"/>
        <v>146.22449091990185</v>
      </c>
    </row>
    <row r="587" spans="3:13" x14ac:dyDescent="0.2">
      <c r="C587">
        <v>559</v>
      </c>
      <c r="D587" s="2">
        <f t="shared" si="34"/>
        <v>71.745342855328246</v>
      </c>
      <c r="E587" s="2">
        <f t="shared" si="34"/>
        <v>143.18503236831765</v>
      </c>
      <c r="F587" s="2">
        <f t="shared" si="34"/>
        <v>212.12021689277844</v>
      </c>
      <c r="G587" s="2">
        <f t="shared" si="34"/>
        <v>270.11056214374014</v>
      </c>
      <c r="H587" s="2">
        <f t="shared" si="34"/>
        <v>289.18019357517232</v>
      </c>
      <c r="I587" s="100">
        <f t="shared" si="33"/>
        <v>58.916716247006306</v>
      </c>
      <c r="J587" s="2">
        <f t="shared" si="33"/>
        <v>114.79214588386486</v>
      </c>
      <c r="K587" s="2">
        <f t="shared" si="33"/>
        <v>161.58819056410866</v>
      </c>
      <c r="L587" s="2">
        <f t="shared" si="33"/>
        <v>184.3991063829024</v>
      </c>
      <c r="M587" s="2">
        <f t="shared" si="33"/>
        <v>145.23567399173947</v>
      </c>
    </row>
    <row r="588" spans="3:13" x14ac:dyDescent="0.2">
      <c r="C588">
        <v>560</v>
      </c>
      <c r="D588" s="2">
        <f t="shared" si="34"/>
        <v>71.78612252551919</v>
      </c>
      <c r="E588" s="2">
        <f t="shared" si="34"/>
        <v>143.24631417106454</v>
      </c>
      <c r="F588" s="2">
        <f t="shared" si="34"/>
        <v>212.14904321172466</v>
      </c>
      <c r="G588" s="2">
        <f t="shared" si="34"/>
        <v>269.98637583204703</v>
      </c>
      <c r="H588" s="2">
        <f t="shared" si="34"/>
        <v>288.63173333116509</v>
      </c>
      <c r="I588" s="100">
        <f t="shared" si="33"/>
        <v>58.899782687494259</v>
      </c>
      <c r="J588" s="2">
        <f t="shared" si="33"/>
        <v>114.72834001531201</v>
      </c>
      <c r="K588" s="2">
        <f t="shared" si="33"/>
        <v>161.40393453008249</v>
      </c>
      <c r="L588" s="2">
        <f t="shared" si="33"/>
        <v>183.94472644679328</v>
      </c>
      <c r="M588" s="2">
        <f t="shared" si="33"/>
        <v>144.24383084108413</v>
      </c>
    </row>
    <row r="589" spans="3:13" x14ac:dyDescent="0.2">
      <c r="C589">
        <v>561</v>
      </c>
      <c r="D589" s="2">
        <f t="shared" si="34"/>
        <v>71.826492020467555</v>
      </c>
      <c r="E589" s="2">
        <f t="shared" si="34"/>
        <v>143.30669700697925</v>
      </c>
      <c r="F589" s="2">
        <f t="shared" si="34"/>
        <v>212.17630201598243</v>
      </c>
      <c r="G589" s="2">
        <f t="shared" si="34"/>
        <v>269.85963995794799</v>
      </c>
      <c r="H589" s="2">
        <f t="shared" si="34"/>
        <v>288.07940193117469</v>
      </c>
      <c r="I589" s="100">
        <f t="shared" si="33"/>
        <v>58.8823262820286</v>
      </c>
      <c r="J589" s="2">
        <f t="shared" si="33"/>
        <v>114.66341557970864</v>
      </c>
      <c r="K589" s="2">
        <f t="shared" si="33"/>
        <v>161.21782575068693</v>
      </c>
      <c r="L589" s="2">
        <f t="shared" si="33"/>
        <v>183.48764788794523</v>
      </c>
      <c r="M589" s="2">
        <f t="shared" si="33"/>
        <v>143.24898213460784</v>
      </c>
    </row>
    <row r="590" spans="3:13" x14ac:dyDescent="0.2">
      <c r="C590">
        <v>562</v>
      </c>
      <c r="D590" s="2">
        <f t="shared" si="34"/>
        <v>71.866451109508077</v>
      </c>
      <c r="E590" s="2">
        <f t="shared" si="34"/>
        <v>143.36618049711893</v>
      </c>
      <c r="F590" s="2">
        <f t="shared" si="34"/>
        <v>212.20199310414344</v>
      </c>
      <c r="G590" s="2">
        <f t="shared" si="34"/>
        <v>269.73035571824767</v>
      </c>
      <c r="H590" s="2">
        <f t="shared" si="34"/>
        <v>287.52320678312179</v>
      </c>
      <c r="I590" s="100">
        <f t="shared" si="33"/>
        <v>58.864347185567617</v>
      </c>
      <c r="J590" s="2">
        <f t="shared" si="33"/>
        <v>114.5973732100486</v>
      </c>
      <c r="K590" s="2">
        <f t="shared" si="33"/>
        <v>161.02986636225262</v>
      </c>
      <c r="L590" s="2">
        <f t="shared" si="33"/>
        <v>183.02787741208243</v>
      </c>
      <c r="M590" s="2">
        <f t="shared" si="33"/>
        <v>142.25114860160838</v>
      </c>
    </row>
    <row r="591" spans="3:13" x14ac:dyDescent="0.2">
      <c r="C591">
        <v>563</v>
      </c>
      <c r="D591" s="2">
        <f t="shared" si="34"/>
        <v>71.905999564320439</v>
      </c>
      <c r="E591" s="2">
        <f t="shared" si="34"/>
        <v>143.42476426818476</v>
      </c>
      <c r="F591" s="2">
        <f t="shared" si="34"/>
        <v>212.22611628638282</v>
      </c>
      <c r="G591" s="2">
        <f t="shared" si="34"/>
        <v>269.5985243338161</v>
      </c>
      <c r="H591" s="2">
        <f t="shared" si="34"/>
        <v>286.96315534674807</v>
      </c>
      <c r="I591" s="100">
        <f t="shared" si="33"/>
        <v>58.845845557709517</v>
      </c>
      <c r="J591" s="2">
        <f t="shared" si="33"/>
        <v>114.53021355022533</v>
      </c>
      <c r="K591" s="2">
        <f t="shared" si="33"/>
        <v>160.84005852235327</v>
      </c>
      <c r="L591" s="2">
        <f t="shared" si="33"/>
        <v>182.56542176442167</v>
      </c>
      <c r="M591" s="2">
        <f t="shared" si="33"/>
        <v>141.25035103357712</v>
      </c>
    </row>
    <row r="592" spans="3:13" x14ac:dyDescent="0.2">
      <c r="C592">
        <v>564</v>
      </c>
      <c r="D592" s="2">
        <f t="shared" si="34"/>
        <v>71.945137158930649</v>
      </c>
      <c r="E592" s="2">
        <f t="shared" si="34"/>
        <v>143.48244795252418</v>
      </c>
      <c r="F592" s="2">
        <f t="shared" si="34"/>
        <v>212.24867138446066</v>
      </c>
      <c r="G592" s="2">
        <f t="shared" si="34"/>
        <v>269.46414704957664</v>
      </c>
      <c r="H592" s="2">
        <f t="shared" si="34"/>
        <v>286.39925513351625</v>
      </c>
      <c r="I592" s="100">
        <f t="shared" si="33"/>
        <v>58.826821562690888</v>
      </c>
      <c r="J592" s="2">
        <f t="shared" si="33"/>
        <v>114.46193725502542</v>
      </c>
      <c r="K592" s="2">
        <f t="shared" si="33"/>
        <v>160.64840440978088</v>
      </c>
      <c r="L592" s="2">
        <f t="shared" si="33"/>
        <v>182.10028772957347</v>
      </c>
      <c r="M592" s="2">
        <f t="shared" si="33"/>
        <v>140.24661028376633</v>
      </c>
    </row>
    <row r="593" spans="3:13" x14ac:dyDescent="0.2">
      <c r="C593">
        <v>565</v>
      </c>
      <c r="D593" s="2">
        <f t="shared" si="34"/>
        <v>71.983863669712306</v>
      </c>
      <c r="E593" s="2">
        <f t="shared" si="34"/>
        <v>143.53923118813339</v>
      </c>
      <c r="F593" s="2">
        <f t="shared" si="34"/>
        <v>212.26965823172313</v>
      </c>
      <c r="G593" s="2">
        <f t="shared" si="34"/>
        <v>269.32722513449431</v>
      </c>
      <c r="H593" s="2">
        <f t="shared" si="34"/>
        <v>285.83151370650899</v>
      </c>
      <c r="I593" s="100">
        <f t="shared" si="33"/>
        <v>58.807275369385366</v>
      </c>
      <c r="J593" s="2">
        <f t="shared" si="33"/>
        <v>114.39254499012235</v>
      </c>
      <c r="K593" s="2">
        <f t="shared" si="33"/>
        <v>160.4549062245207</v>
      </c>
      <c r="L593" s="2">
        <f t="shared" si="33"/>
        <v>181.63248213144254</v>
      </c>
      <c r="M593" s="2">
        <f t="shared" si="33"/>
        <v>139.23994726675397</v>
      </c>
    </row>
    <row r="594" spans="3:13" x14ac:dyDescent="0.2">
      <c r="C594">
        <v>566</v>
      </c>
      <c r="D594" s="2">
        <f t="shared" si="34"/>
        <v>72.02217887538788</v>
      </c>
      <c r="E594" s="2">
        <f t="shared" si="34"/>
        <v>143.59511361865938</v>
      </c>
      <c r="F594" s="2">
        <f t="shared" si="34"/>
        <v>212.28907667310378</v>
      </c>
      <c r="G594" s="2">
        <f t="shared" si="34"/>
        <v>269.18775988156375</v>
      </c>
      <c r="H594" s="2">
        <f t="shared" si="34"/>
        <v>285.25993868032782</v>
      </c>
      <c r="I594" s="100">
        <f t="shared" si="33"/>
        <v>58.787207151302027</v>
      </c>
      <c r="J594" s="2">
        <f t="shared" si="33"/>
        <v>114.32203743207</v>
      </c>
      <c r="K594" s="2">
        <f t="shared" si="33"/>
        <v>160.25956618772582</v>
      </c>
      <c r="L594" s="2">
        <f t="shared" si="33"/>
        <v>181.16201183312765</v>
      </c>
      <c r="M594" s="2">
        <f t="shared" si="33"/>
        <v>138.23038295800811</v>
      </c>
    </row>
    <row r="595" spans="3:13" x14ac:dyDescent="0.2">
      <c r="C595">
        <v>567</v>
      </c>
      <c r="D595" s="2">
        <f t="shared" si="34"/>
        <v>72.060082557029958</v>
      </c>
      <c r="E595" s="2">
        <f t="shared" si="34"/>
        <v>143.65009489340238</v>
      </c>
      <c r="F595" s="2">
        <f t="shared" si="34"/>
        <v>212.30692656512471</v>
      </c>
      <c r="G595" s="2">
        <f t="shared" si="34"/>
        <v>269.0457526077974</v>
      </c>
      <c r="H595" s="2">
        <f t="shared" si="34"/>
        <v>284.6845377209907</v>
      </c>
      <c r="I595" s="100">
        <f t="shared" si="33"/>
        <v>58.766617086583921</v>
      </c>
      <c r="J595" s="2">
        <f t="shared" si="33"/>
        <v>114.25041526829597</v>
      </c>
      <c r="K595" s="2">
        <f t="shared" si="33"/>
        <v>160.06238654169204</v>
      </c>
      <c r="L595" s="2">
        <f t="shared" si="33"/>
        <v>180.68888373682091</v>
      </c>
      <c r="M595" s="2">
        <f t="shared" si="33"/>
        <v>137.21793839345008</v>
      </c>
    </row>
    <row r="596" spans="3:13" x14ac:dyDescent="0.2">
      <c r="C596">
        <v>568</v>
      </c>
      <c r="D596" s="2">
        <f t="shared" si="34"/>
        <v>72.097574498062556</v>
      </c>
      <c r="E596" s="2">
        <f t="shared" si="34"/>
        <v>143.70417466731803</v>
      </c>
      <c r="F596" s="2">
        <f t="shared" si="34"/>
        <v>212.32320777589777</v>
      </c>
      <c r="G596" s="2">
        <f t="shared" si="34"/>
        <v>268.90120465421245</v>
      </c>
      <c r="H596" s="2">
        <f t="shared" si="34"/>
        <v>284.10531854582962</v>
      </c>
      <c r="I596" s="100">
        <f t="shared" si="33"/>
        <v>58.745505358006461</v>
      </c>
      <c r="J596" s="2">
        <f t="shared" si="33"/>
        <v>114.177679197095</v>
      </c>
      <c r="K596" s="2">
        <f t="shared" si="33"/>
        <v>159.86336954983182</v>
      </c>
      <c r="L596" s="2">
        <f t="shared" si="33"/>
        <v>180.2131047837066</v>
      </c>
      <c r="M596" s="2">
        <f t="shared" si="33"/>
        <v>136.20263466901636</v>
      </c>
    </row>
    <row r="597" spans="3:13" x14ac:dyDescent="0.2">
      <c r="C597">
        <v>569</v>
      </c>
      <c r="D597" s="2">
        <f t="shared" si="34"/>
        <v>72.134654484262271</v>
      </c>
      <c r="E597" s="2">
        <f t="shared" si="34"/>
        <v>143.75735260101936</v>
      </c>
      <c r="F597" s="2">
        <f t="shared" si="34"/>
        <v>212.3379201851252</v>
      </c>
      <c r="G597" s="2">
        <f t="shared" si="34"/>
        <v>268.75411738581863</v>
      </c>
      <c r="H597" s="2">
        <f t="shared" si="34"/>
        <v>283.52228892338661</v>
      </c>
      <c r="I597" s="100">
        <f t="shared" si="33"/>
        <v>58.723872152975815</v>
      </c>
      <c r="J597" s="2">
        <f t="shared" si="33"/>
        <v>114.10382992762206</v>
      </c>
      <c r="K597" s="2">
        <f t="shared" si="33"/>
        <v>159.66251749664832</v>
      </c>
      <c r="L597" s="2">
        <f t="shared" si="33"/>
        <v>179.73468195385925</v>
      </c>
      <c r="M597" s="2">
        <f t="shared" si="33"/>
        <v>135.18449294021826</v>
      </c>
    </row>
    <row r="598" spans="3:13" x14ac:dyDescent="0.2">
      <c r="C598">
        <v>570</v>
      </c>
      <c r="D598" s="2">
        <f t="shared" si="34"/>
        <v>72.171322303759595</v>
      </c>
      <c r="E598" s="2">
        <f t="shared" si="34"/>
        <v>143.80962836077913</v>
      </c>
      <c r="F598" s="2">
        <f t="shared" si="34"/>
        <v>212.35106368410089</v>
      </c>
      <c r="G598" s="2">
        <f t="shared" si="34"/>
        <v>268.60449219160523</v>
      </c>
      <c r="H598" s="2">
        <f t="shared" si="34"/>
        <v>282.93545667330989</v>
      </c>
      <c r="I598" s="100">
        <f t="shared" si="33"/>
        <v>58.701717663527198</v>
      </c>
      <c r="J598" s="2">
        <f t="shared" si="33"/>
        <v>114.02886817988544</v>
      </c>
      <c r="K598" s="2">
        <f t="shared" si="33"/>
        <v>159.45983268770942</v>
      </c>
      <c r="L598" s="2">
        <f t="shared" si="33"/>
        <v>179.25362226614124</v>
      </c>
      <c r="M598" s="2">
        <f t="shared" si="33"/>
        <v>134.16353442170177</v>
      </c>
    </row>
    <row r="599" spans="3:13" x14ac:dyDescent="0.2">
      <c r="C599">
        <v>571</v>
      </c>
      <c r="D599" s="2">
        <f t="shared" si="34"/>
        <v>72.20757774704002</v>
      </c>
      <c r="E599" s="2">
        <f t="shared" si="34"/>
        <v>143.86100161853184</v>
      </c>
      <c r="F599" s="2">
        <f t="shared" si="34"/>
        <v>212.36263817571077</v>
      </c>
      <c r="G599" s="2">
        <f t="shared" si="34"/>
        <v>268.45233048452786</v>
      </c>
      <c r="H599" s="2">
        <f t="shared" si="34"/>
        <v>282.34482966624876</v>
      </c>
      <c r="I599" s="100">
        <f t="shared" si="33"/>
        <v>58.679042086323236</v>
      </c>
      <c r="J599" s="2">
        <f t="shared" si="33"/>
        <v>113.95279468473981</v>
      </c>
      <c r="K599" s="2">
        <f t="shared" si="33"/>
        <v>159.25531744962086</v>
      </c>
      <c r="L599" s="2">
        <f t="shared" si="33"/>
        <v>178.76993277809999</v>
      </c>
      <c r="M599" s="2">
        <f t="shared" si="33"/>
        <v>133.13978038680509</v>
      </c>
    </row>
    <row r="600" spans="3:13" x14ac:dyDescent="0.2">
      <c r="C600">
        <v>572</v>
      </c>
      <c r="D600" s="2">
        <f t="shared" si="34"/>
        <v>72.243420606945364</v>
      </c>
      <c r="E600" s="2">
        <f t="shared" si="34"/>
        <v>143.91147205187582</v>
      </c>
      <c r="F600" s="2">
        <f t="shared" si="34"/>
        <v>212.37264357443397</v>
      </c>
      <c r="G600" s="2">
        <f t="shared" si="34"/>
        <v>268.29763370149522</v>
      </c>
      <c r="H600" s="2">
        <f t="shared" si="34"/>
        <v>281.75041582374837</v>
      </c>
      <c r="I600" s="100">
        <f t="shared" si="33"/>
        <v>58.655845622652173</v>
      </c>
      <c r="J600" s="2">
        <f t="shared" si="33"/>
        <v>113.87561018387905</v>
      </c>
      <c r="K600" s="2">
        <f t="shared" si="33"/>
        <v>159.04897413</v>
      </c>
      <c r="L600" s="2">
        <f t="shared" si="33"/>
        <v>178.28362058586416</v>
      </c>
      <c r="M600" s="2">
        <f t="shared" si="33"/>
        <v>132.11325216711592</v>
      </c>
    </row>
    <row r="601" spans="3:13" x14ac:dyDescent="0.2">
      <c r="C601">
        <v>573</v>
      </c>
      <c r="D601" s="2">
        <f t="shared" si="34"/>
        <v>72.278850678674829</v>
      </c>
      <c r="E601" s="2">
        <f t="shared" si="34"/>
        <v>143.96103934407515</v>
      </c>
      <c r="F601" s="2">
        <f t="shared" si="34"/>
        <v>212.38107980634317</v>
      </c>
      <c r="G601" s="2">
        <f t="shared" si="34"/>
        <v>268.14040330335541</v>
      </c>
      <c r="H601" s="2">
        <f t="shared" si="34"/>
        <v>281.15222311814307</v>
      </c>
      <c r="I601" s="100">
        <f t="shared" si="33"/>
        <v>58.63212847842609</v>
      </c>
      <c r="J601" s="2">
        <f t="shared" si="33"/>
        <v>113.79731542982897</v>
      </c>
      <c r="K601" s="2">
        <f t="shared" si="33"/>
        <v>158.84080509744851</v>
      </c>
      <c r="L601" s="2">
        <f t="shared" si="33"/>
        <v>177.79469282403957</v>
      </c>
      <c r="M601" s="2">
        <f t="shared" si="33"/>
        <v>131.08397115202641</v>
      </c>
    </row>
    <row r="602" spans="3:13" x14ac:dyDescent="0.2">
      <c r="C602">
        <v>574</v>
      </c>
      <c r="D602" s="2">
        <f t="shared" si="34"/>
        <v>72.313867759786248</v>
      </c>
      <c r="E602" s="2">
        <f t="shared" si="34"/>
        <v>144.00970318406183</v>
      </c>
      <c r="F602" s="2">
        <f t="shared" si="34"/>
        <v>212.38794680910522</v>
      </c>
      <c r="G602" s="2">
        <f t="shared" si="34"/>
        <v>267.98064077488237</v>
      </c>
      <c r="H602" s="2">
        <f t="shared" si="34"/>
        <v>280.55025957244976</v>
      </c>
      <c r="I602" s="100">
        <f t="shared" si="33"/>
        <v>58.60789086417909</v>
      </c>
      <c r="J602" s="2">
        <f t="shared" si="33"/>
        <v>113.71791118594003</v>
      </c>
      <c r="K602" s="2">
        <f t="shared" si="33"/>
        <v>158.63081274152526</v>
      </c>
      <c r="L602" s="2">
        <f t="shared" si="33"/>
        <v>177.30315666560492</v>
      </c>
      <c r="M602" s="2">
        <f t="shared" si="33"/>
        <v>130.05195878828769</v>
      </c>
    </row>
    <row r="603" spans="3:13" x14ac:dyDescent="0.2">
      <c r="C603">
        <v>575</v>
      </c>
      <c r="D603" s="2">
        <f t="shared" si="34"/>
        <v>72.348471650197197</v>
      </c>
      <c r="E603" s="2">
        <f t="shared" si="34"/>
        <v>144.05746326643754</v>
      </c>
      <c r="F603" s="2">
        <f t="shared" si="34"/>
        <v>212.39324453198165</v>
      </c>
      <c r="G603" s="2">
        <f t="shared" si="34"/>
        <v>267.8183476247616</v>
      </c>
      <c r="H603" s="2">
        <f t="shared" si="34"/>
        <v>279.94453326026024</v>
      </c>
      <c r="I603" s="100">
        <f t="shared" si="33"/>
        <v>58.583132995065419</v>
      </c>
      <c r="J603" s="2">
        <f t="shared" si="33"/>
        <v>113.6373982263799</v>
      </c>
      <c r="K603" s="2">
        <f t="shared" si="33"/>
        <v>158.41899947271898</v>
      </c>
      <c r="L603" s="2">
        <f t="shared" si="33"/>
        <v>176.80901932180612</v>
      </c>
      <c r="M603" s="2">
        <f t="shared" si="33"/>
        <v>129.01723657956285</v>
      </c>
    </row>
    <row r="604" spans="3:13" x14ac:dyDescent="0.2">
      <c r="C604">
        <v>576</v>
      </c>
      <c r="D604" s="2">
        <f t="shared" si="34"/>
        <v>72.382662152186228</v>
      </c>
      <c r="E604" s="2">
        <f t="shared" si="34"/>
        <v>144.10431929147569</v>
      </c>
      <c r="F604" s="2">
        <f t="shared" si="34"/>
        <v>212.3969729358289</v>
      </c>
      <c r="G604" s="2">
        <f t="shared" si="34"/>
        <v>267.65352538557602</v>
      </c>
      <c r="H604" s="2">
        <f t="shared" si="34"/>
        <v>279.33505230563287</v>
      </c>
      <c r="I604" s="100">
        <f t="shared" ref="I604:M622" si="35">SQRT(2) * I$30 *SQRT(1- COS(TAN(I$29*PI()/180) *$C604/I$30))</f>
        <v>58.557855090857579</v>
      </c>
      <c r="J604" s="2">
        <f t="shared" si="35"/>
        <v>113.5557773361259</v>
      </c>
      <c r="K604" s="2">
        <f t="shared" si="35"/>
        <v>158.20536772242053</v>
      </c>
      <c r="L604" s="2">
        <f t="shared" si="35"/>
        <v>176.31228804205045</v>
      </c>
      <c r="M604" s="2">
        <f t="shared" si="35"/>
        <v>127.97982608597944</v>
      </c>
    </row>
    <row r="605" spans="3:13" x14ac:dyDescent="0.2">
      <c r="C605">
        <v>577</v>
      </c>
      <c r="D605" s="2">
        <f t="shared" ref="D605:M639" si="36">SQRT(2) * D$30 *SQRT(1- COS(TAN(D$29*PI()/180) *$C605/D$30))</f>
        <v>72.416439070393878</v>
      </c>
      <c r="E605" s="2">
        <f t="shared" si="36"/>
        <v>144.1502709651233</v>
      </c>
      <c r="F605" s="2">
        <f t="shared" si="36"/>
        <v>212.39913199309871</v>
      </c>
      <c r="G605" s="2">
        <f t="shared" si="36"/>
        <v>267.48617561379154</v>
      </c>
      <c r="H605" s="2">
        <f t="shared" si="36"/>
        <v>278.72182488298336</v>
      </c>
      <c r="I605" s="100">
        <f t="shared" si="35"/>
        <v>58.532057375944333</v>
      </c>
      <c r="J605" s="2">
        <f t="shared" si="35"/>
        <v>113.47304931095731</v>
      </c>
      <c r="K605" s="2">
        <f t="shared" si="35"/>
        <v>157.98991994289506</v>
      </c>
      <c r="L605" s="2">
        <f t="shared" si="35"/>
        <v>175.81297011380084</v>
      </c>
      <c r="M605" s="2">
        <f t="shared" si="35"/>
        <v>126.9397489236795</v>
      </c>
    </row>
    <row r="606" spans="3:13" x14ac:dyDescent="0.2">
      <c r="C606">
        <v>578</v>
      </c>
      <c r="D606" s="2">
        <f t="shared" si="36"/>
        <v>72.449802211823837</v>
      </c>
      <c r="E606" s="2">
        <f t="shared" si="36"/>
        <v>144.1953179990027</v>
      </c>
      <c r="F606" s="2">
        <f t="shared" si="36"/>
        <v>212.39972168783845</v>
      </c>
      <c r="G606" s="2">
        <f t="shared" si="36"/>
        <v>267.31629988974231</v>
      </c>
      <c r="H606" s="2">
        <f t="shared" si="36"/>
        <v>278.10485921697597</v>
      </c>
      <c r="I606" s="100">
        <f t="shared" si="35"/>
        <v>58.505740079328739</v>
      </c>
      <c r="J606" s="2">
        <f t="shared" si="35"/>
        <v>113.38921495744772</v>
      </c>
      <c r="K606" s="2">
        <f t="shared" si="35"/>
        <v>157.77265860725373</v>
      </c>
      <c r="L606" s="2">
        <f t="shared" si="35"/>
        <v>175.31107286246802</v>
      </c>
      <c r="M606" s="2">
        <f t="shared" si="35"/>
        <v>125.89702676436956</v>
      </c>
    </row>
    <row r="607" spans="3:13" x14ac:dyDescent="0.2">
      <c r="C607">
        <v>579</v>
      </c>
      <c r="D607" s="2">
        <f t="shared" si="36"/>
        <v>72.482751385844082</v>
      </c>
      <c r="E607" s="2">
        <f t="shared" si="36"/>
        <v>144.23946011041355</v>
      </c>
      <c r="F607" s="2">
        <f t="shared" si="36"/>
        <v>212.39874201569094</v>
      </c>
      <c r="G607" s="2">
        <f t="shared" si="36"/>
        <v>267.14389981761576</v>
      </c>
      <c r="H607" s="2">
        <f t="shared" si="36"/>
        <v>277.48416358241207</v>
      </c>
      <c r="I607" s="100">
        <f t="shared" si="35"/>
        <v>58.47890343462614</v>
      </c>
      <c r="J607" s="2">
        <f t="shared" si="35"/>
        <v>113.30427509295697</v>
      </c>
      <c r="K607" s="2">
        <f t="shared" si="35"/>
        <v>157.55358620942545</v>
      </c>
      <c r="L607" s="2">
        <f t="shared" si="35"/>
        <v>174.80660365130387</v>
      </c>
      <c r="M607" s="2">
        <f t="shared" si="35"/>
        <v>124.85168133486894</v>
      </c>
    </row>
    <row r="608" spans="3:13" x14ac:dyDescent="0.2">
      <c r="C608">
        <v>580</v>
      </c>
      <c r="D608" s="2">
        <f t="shared" si="36"/>
        <v>72.515286404187918</v>
      </c>
      <c r="E608" s="2">
        <f t="shared" si="36"/>
        <v>144.28269702233436</v>
      </c>
      <c r="F608" s="2">
        <f t="shared" si="36"/>
        <v>212.39619298389479</v>
      </c>
      <c r="G608" s="2">
        <f t="shared" si="36"/>
        <v>266.96897702543754</v>
      </c>
      <c r="H608" s="2">
        <f t="shared" si="36"/>
        <v>276.85974630411999</v>
      </c>
      <c r="I608" s="100">
        <f t="shared" si="35"/>
        <v>58.451547680062049</v>
      </c>
      <c r="J608" s="2">
        <f t="shared" si="35"/>
        <v>113.21823054562341</v>
      </c>
      <c r="K608" s="2">
        <f t="shared" si="35"/>
        <v>157.33270526412809</v>
      </c>
      <c r="L608" s="2">
        <f t="shared" si="35"/>
        <v>174.29956988129294</v>
      </c>
      <c r="M608" s="2">
        <f t="shared" si="35"/>
        <v>123.80373441665706</v>
      </c>
    </row>
    <row r="609" spans="3:13" x14ac:dyDescent="0.2">
      <c r="C609">
        <v>581</v>
      </c>
      <c r="D609" s="2">
        <f t="shared" si="36"/>
        <v>72.547407080955097</v>
      </c>
      <c r="E609" s="2">
        <f t="shared" si="36"/>
        <v>144.32502846342453</v>
      </c>
      <c r="F609" s="2">
        <f t="shared" si="36"/>
        <v>212.39207461128413</v>
      </c>
      <c r="G609" s="2">
        <f t="shared" si="36"/>
        <v>266.79153316505608</v>
      </c>
      <c r="H609" s="2">
        <f t="shared" si="36"/>
        <v>276.23161575684321</v>
      </c>
      <c r="I609" s="100">
        <f t="shared" si="35"/>
        <v>58.423673058470037</v>
      </c>
      <c r="J609" s="2">
        <f t="shared" si="35"/>
        <v>113.13108215435568</v>
      </c>
      <c r="K609" s="2">
        <f t="shared" si="35"/>
        <v>157.11001830683986</v>
      </c>
      <c r="L609" s="2">
        <f t="shared" si="35"/>
        <v>173.78997899104408</v>
      </c>
      <c r="M609" s="2">
        <f t="shared" si="35"/>
        <v>122.75320784541982</v>
      </c>
    </row>
    <row r="610" spans="3:13" x14ac:dyDescent="0.2">
      <c r="C610">
        <v>582</v>
      </c>
      <c r="D610" s="2">
        <f t="shared" si="36"/>
        <v>72.579113232612826</v>
      </c>
      <c r="E610" s="2">
        <f t="shared" si="36"/>
        <v>144.36645416802591</v>
      </c>
      <c r="F610" s="2">
        <f t="shared" si="36"/>
        <v>212.38638692828854</v>
      </c>
      <c r="G610" s="2">
        <f t="shared" si="36"/>
        <v>266.61156991212709</v>
      </c>
      <c r="H610" s="2">
        <f t="shared" si="36"/>
        <v>275.59978036512763</v>
      </c>
      <c r="I610" s="100">
        <f t="shared" si="35"/>
        <v>58.395279817289627</v>
      </c>
      <c r="J610" s="2">
        <f t="shared" si="35"/>
        <v>113.04283076882456</v>
      </c>
      <c r="K610" s="2">
        <f t="shared" si="35"/>
        <v>156.88552789376999</v>
      </c>
      <c r="L610" s="2">
        <f t="shared" si="35"/>
        <v>173.27783845668111</v>
      </c>
      <c r="M610" s="2">
        <f t="shared" si="35"/>
        <v>121.70012351059427</v>
      </c>
    </row>
    <row r="611" spans="3:13" x14ac:dyDescent="0.2">
      <c r="C611">
        <v>583</v>
      </c>
      <c r="D611" s="2">
        <f t="shared" si="36"/>
        <v>72.610404677996868</v>
      </c>
      <c r="E611" s="2">
        <f t="shared" si="36"/>
        <v>144.40697387616422</v>
      </c>
      <c r="F611" s="2">
        <f t="shared" si="36"/>
        <v>212.3791299769328</v>
      </c>
      <c r="G611" s="2">
        <f t="shared" si="36"/>
        <v>266.42908896609754</v>
      </c>
      <c r="H611" s="2">
        <f t="shared" si="36"/>
        <v>274.964248603209</v>
      </c>
      <c r="I611" s="100">
        <f t="shared" si="35"/>
        <v>58.36636820856404</v>
      </c>
      <c r="J611" s="2">
        <f t="shared" si="35"/>
        <v>112.95347724945469</v>
      </c>
      <c r="K611" s="2">
        <f t="shared" si="35"/>
        <v>156.65923660182949</v>
      </c>
      <c r="L611" s="2">
        <f t="shared" si="35"/>
        <v>172.76315579173342</v>
      </c>
      <c r="M611" s="2">
        <f t="shared" si="35"/>
        <v>120.64450335491237</v>
      </c>
    </row>
    <row r="612" spans="3:13" x14ac:dyDescent="0.2">
      <c r="C612">
        <v>584</v>
      </c>
      <c r="D612" s="2">
        <f t="shared" si="36"/>
        <v>72.641281238312558</v>
      </c>
      <c r="E612" s="2">
        <f t="shared" si="36"/>
        <v>144.44658733355118</v>
      </c>
      <c r="F612" s="2">
        <f t="shared" si="36"/>
        <v>212.37030381083679</v>
      </c>
      <c r="G612" s="2">
        <f t="shared" si="36"/>
        <v>266.24409205018981</v>
      </c>
      <c r="H612" s="2">
        <f t="shared" si="36"/>
        <v>274.32502899489918</v>
      </c>
      <c r="I612" s="100">
        <f t="shared" si="35"/>
        <v>58.336938488937989</v>
      </c>
      <c r="J612" s="2">
        <f t="shared" si="35"/>
        <v>112.86302246741622</v>
      </c>
      <c r="K612" s="2">
        <f t="shared" si="35"/>
        <v>156.43114702860149</v>
      </c>
      <c r="L612" s="2">
        <f t="shared" si="35"/>
        <v>172.24593854702539</v>
      </c>
      <c r="M612" s="2">
        <f t="shared" si="35"/>
        <v>119.58636937394436</v>
      </c>
    </row>
    <row r="613" spans="3:13" x14ac:dyDescent="0.2">
      <c r="C613">
        <v>585</v>
      </c>
      <c r="D613" s="2">
        <f t="shared" si="36"/>
        <v>72.67174273713583</v>
      </c>
      <c r="E613" s="2">
        <f t="shared" si="36"/>
        <v>144.48529429158575</v>
      </c>
      <c r="F613" s="2">
        <f t="shared" si="36"/>
        <v>212.35990849521463</v>
      </c>
      <c r="G613" s="2">
        <f t="shared" si="36"/>
        <v>266.05658091138531</v>
      </c>
      <c r="H613" s="2">
        <f t="shared" si="36"/>
        <v>273.68213011347171</v>
      </c>
      <c r="I613" s="100">
        <f t="shared" si="35"/>
        <v>58.306990919655384</v>
      </c>
      <c r="J613" s="2">
        <f t="shared" si="35"/>
        <v>112.77146730461625</v>
      </c>
      <c r="K613" s="2">
        <f t="shared" si="35"/>
        <v>156.2012617923115</v>
      </c>
      <c r="L613" s="2">
        <f t="shared" si="35"/>
        <v>171.72619431056597</v>
      </c>
      <c r="M613" s="2">
        <f t="shared" si="35"/>
        <v>118.52574361564025</v>
      </c>
    </row>
    <row r="614" spans="3:13" x14ac:dyDescent="0.2">
      <c r="C614">
        <v>586</v>
      </c>
      <c r="D614" s="2">
        <f t="shared" si="36"/>
        <v>72.701789000414166</v>
      </c>
      <c r="E614" s="2">
        <f t="shared" si="36"/>
        <v>144.52309450735572</v>
      </c>
      <c r="F614" s="2">
        <f t="shared" si="36"/>
        <v>212.34794410687468</v>
      </c>
      <c r="G614" s="2">
        <f t="shared" si="36"/>
        <v>265.86655732040799</v>
      </c>
      <c r="H614" s="2">
        <f t="shared" si="36"/>
        <v>273.03556058154709</v>
      </c>
      <c r="I614" s="100">
        <f t="shared" si="35"/>
        <v>58.276525766557036</v>
      </c>
      <c r="J614" s="2">
        <f t="shared" si="35"/>
        <v>112.67881265369026</v>
      </c>
      <c r="K614" s="2">
        <f t="shared" si="35"/>
        <v>155.96958353179738</v>
      </c>
      <c r="L614" s="2">
        <f t="shared" si="35"/>
        <v>171.20393070743708</v>
      </c>
      <c r="M614" s="2">
        <f t="shared" si="35"/>
        <v>117.46264817987</v>
      </c>
    </row>
    <row r="615" spans="3:13" x14ac:dyDescent="0.2">
      <c r="C615">
        <v>587</v>
      </c>
      <c r="D615" s="2">
        <f t="shared" si="36"/>
        <v>72.73141985646771</v>
      </c>
      <c r="E615" s="2">
        <f t="shared" si="36"/>
        <v>144.55998774363937</v>
      </c>
      <c r="F615" s="2">
        <f t="shared" si="36"/>
        <v>212.33441073421878</v>
      </c>
      <c r="G615" s="2">
        <f t="shared" si="36"/>
        <v>265.67402307170778</v>
      </c>
      <c r="H615" s="2">
        <f t="shared" si="36"/>
        <v>272.38532907097658</v>
      </c>
      <c r="I615" s="100">
        <f t="shared" si="35"/>
        <v>58.245543300078261</v>
      </c>
      <c r="J615" s="2">
        <f t="shared" si="35"/>
        <v>112.58505941799345</v>
      </c>
      <c r="K615" s="2">
        <f t="shared" si="35"/>
        <v>155.73611490647897</v>
      </c>
      <c r="L615" s="2">
        <f t="shared" si="35"/>
        <v>170.67915539968195</v>
      </c>
      <c r="M615" s="2">
        <f t="shared" si="35"/>
        <v>116.39710521796349</v>
      </c>
    </row>
    <row r="616" spans="3:13" x14ac:dyDescent="0.2">
      <c r="C616">
        <v>588</v>
      </c>
      <c r="D616" s="2">
        <f t="shared" si="36"/>
        <v>72.760635135990128</v>
      </c>
      <c r="E616" s="2">
        <f t="shared" si="36"/>
        <v>144.59597376890684</v>
      </c>
      <c r="F616" s="2">
        <f t="shared" si="36"/>
        <v>212.31930847724146</v>
      </c>
      <c r="G616" s="2">
        <f t="shared" si="36"/>
        <v>265.47897998344331</v>
      </c>
      <c r="H616" s="2">
        <f t="shared" si="36"/>
        <v>271.73144430272635</v>
      </c>
      <c r="I616" s="100">
        <f t="shared" si="35"/>
        <v>58.214043795246504</v>
      </c>
      <c r="J616" s="2">
        <f t="shared" si="35"/>
        <v>112.49020851159186</v>
      </c>
      <c r="K616" s="2">
        <f t="shared" si="35"/>
        <v>155.50085859632756</v>
      </c>
      <c r="L616" s="2">
        <f t="shared" si="35"/>
        <v>170.15187608619246</v>
      </c>
      <c r="M616" s="2">
        <f t="shared" si="35"/>
        <v>115.32913693224859</v>
      </c>
    </row>
    <row r="617" spans="3:13" x14ac:dyDescent="0.2">
      <c r="C617">
        <v>589</v>
      </c>
      <c r="D617" s="2">
        <f t="shared" si="36"/>
        <v>72.78943467204968</v>
      </c>
      <c r="E617" s="2">
        <f t="shared" si="36"/>
        <v>144.63105235732169</v>
      </c>
      <c r="F617" s="2">
        <f t="shared" si="36"/>
        <v>212.30263744752946</v>
      </c>
      <c r="G617" s="2">
        <f t="shared" si="36"/>
        <v>265.28142989746505</v>
      </c>
      <c r="H617" s="2">
        <f t="shared" si="36"/>
        <v>271.0739150467607</v>
      </c>
      <c r="I617" s="100">
        <f t="shared" si="35"/>
        <v>58.182027531678933</v>
      </c>
      <c r="J617" s="2">
        <f t="shared" si="35"/>
        <v>112.39426085925346</v>
      </c>
      <c r="K617" s="2">
        <f t="shared" si="35"/>
        <v>155.26381730183519</v>
      </c>
      <c r="L617" s="2">
        <f t="shared" si="35"/>
        <v>169.62210050259651</v>
      </c>
      <c r="M617" s="2">
        <f t="shared" si="35"/>
        <v>114.25876557558924</v>
      </c>
    </row>
    <row r="618" spans="3:13" x14ac:dyDescent="0.2">
      <c r="C618">
        <v>590</v>
      </c>
      <c r="D618" s="2">
        <f t="shared" si="36"/>
        <v>72.817818300090067</v>
      </c>
      <c r="E618" s="2">
        <f t="shared" si="36"/>
        <v>144.6652232887422</v>
      </c>
      <c r="F618" s="2">
        <f t="shared" si="36"/>
        <v>212.28439776826073</v>
      </c>
      <c r="G618" s="2">
        <f t="shared" si="36"/>
        <v>265.08137467929771</v>
      </c>
      <c r="H618" s="2">
        <f t="shared" si="36"/>
        <v>270.41275012192386</v>
      </c>
      <c r="I618" s="100">
        <f t="shared" si="35"/>
        <v>58.149494793579862</v>
      </c>
      <c r="J618" s="2">
        <f t="shared" si="35"/>
        <v>112.29721739643928</v>
      </c>
      <c r="K618" s="2">
        <f t="shared" si="35"/>
        <v>155.0249937439836</v>
      </c>
      <c r="L618" s="2">
        <f t="shared" si="35"/>
        <v>169.0898364211443</v>
      </c>
      <c r="M618" s="2">
        <f t="shared" si="35"/>
        <v>113.18601345092092</v>
      </c>
    </row>
    <row r="619" spans="3:13" x14ac:dyDescent="0.2">
      <c r="C619">
        <v>591</v>
      </c>
      <c r="D619" s="2">
        <f t="shared" si="36"/>
        <v>72.845785857931475</v>
      </c>
      <c r="E619" s="2">
        <f t="shared" si="36"/>
        <v>144.69848634872284</v>
      </c>
      <c r="F619" s="2">
        <f t="shared" si="36"/>
        <v>212.26458957420357</v>
      </c>
      <c r="G619" s="2">
        <f t="shared" si="36"/>
        <v>264.87881621812284</v>
      </c>
      <c r="H619" s="2">
        <f t="shared" si="36"/>
        <v>269.74795839582197</v>
      </c>
      <c r="I619" s="100">
        <f t="shared" si="35"/>
        <v>58.116445869738321</v>
      </c>
      <c r="J619" s="2">
        <f t="shared" si="35"/>
        <v>112.19907906929403</v>
      </c>
      <c r="K619" s="2">
        <f t="shared" si="35"/>
        <v>154.78439066421299</v>
      </c>
      <c r="L619" s="2">
        <f t="shared" si="35"/>
        <v>168.55509165059433</v>
      </c>
      <c r="M619" s="2">
        <f t="shared" si="35"/>
        <v>112.11090291078619</v>
      </c>
    </row>
    <row r="620" spans="3:13" x14ac:dyDescent="0.2">
      <c r="C620">
        <v>592</v>
      </c>
      <c r="D620" s="2">
        <f t="shared" si="36"/>
        <v>72.873337185771433</v>
      </c>
      <c r="E620" s="2">
        <f t="shared" si="36"/>
        <v>144.73084132851551</v>
      </c>
      <c r="F620" s="2">
        <f t="shared" si="36"/>
        <v>212.2432130117156</v>
      </c>
      <c r="G620" s="2">
        <f t="shared" si="36"/>
        <v>264.67375642676075</v>
      </c>
      <c r="H620" s="2">
        <f t="shared" si="36"/>
        <v>269.07954878470423</v>
      </c>
      <c r="I620" s="100">
        <f t="shared" si="35"/>
        <v>58.082881053525441</v>
      </c>
      <c r="J620" s="2">
        <f t="shared" si="35"/>
        <v>112.09984683463712</v>
      </c>
      <c r="K620" s="2">
        <f t="shared" si="35"/>
        <v>154.54201082439076</v>
      </c>
      <c r="L620" s="2">
        <f t="shared" si="35"/>
        <v>168.01787403609893</v>
      </c>
      <c r="M620" s="2">
        <f t="shared" si="35"/>
        <v>111.03345635686921</v>
      </c>
    </row>
    <row r="621" spans="3:13" x14ac:dyDescent="0.2">
      <c r="C621">
        <v>593</v>
      </c>
      <c r="D621" s="2">
        <f t="shared" si="36"/>
        <v>72.900472126185718</v>
      </c>
      <c r="E621" s="2">
        <f t="shared" si="36"/>
        <v>144.76228802507103</v>
      </c>
      <c r="F621" s="2">
        <f t="shared" si="36"/>
        <v>212.22026823874276</v>
      </c>
      <c r="G621" s="2">
        <f t="shared" si="36"/>
        <v>264.46619724165276</v>
      </c>
      <c r="H621" s="2">
        <f t="shared" si="36"/>
        <v>268.4075302533434</v>
      </c>
      <c r="I621" s="100">
        <f t="shared" si="35"/>
        <v>58.048800642891862</v>
      </c>
      <c r="J621" s="2">
        <f t="shared" si="35"/>
        <v>111.9995216599532</v>
      </c>
      <c r="K621" s="2">
        <f t="shared" si="35"/>
        <v>154.29785700677931</v>
      </c>
      <c r="L621" s="2">
        <f t="shared" si="35"/>
        <v>167.47819145908912</v>
      </c>
      <c r="M621" s="2">
        <f t="shared" si="35"/>
        <v>109.95369623952899</v>
      </c>
    </row>
    <row r="622" spans="3:13" x14ac:dyDescent="0.2">
      <c r="C622">
        <v>594</v>
      </c>
      <c r="D622" s="2">
        <f t="shared" si="36"/>
        <v>72.92719052412933</v>
      </c>
      <c r="E622" s="2">
        <f t="shared" si="36"/>
        <v>144.79282624104027</v>
      </c>
      <c r="F622" s="2">
        <f t="shared" si="36"/>
        <v>212.19575542481803</v>
      </c>
      <c r="G622" s="2">
        <f t="shared" si="36"/>
        <v>264.25614062284239</v>
      </c>
      <c r="H622" s="2">
        <f t="shared" si="36"/>
        <v>267.73191181491524</v>
      </c>
      <c r="I622" s="100">
        <f t="shared" si="35"/>
        <v>58.014204940365119</v>
      </c>
      <c r="J622" s="2">
        <f t="shared" si="35"/>
        <v>111.89810452338277</v>
      </c>
      <c r="K622" s="2">
        <f t="shared" si="35"/>
        <v>154.05193201400468</v>
      </c>
      <c r="L622" s="2">
        <f t="shared" si="35"/>
        <v>166.93605183715894</v>
      </c>
      <c r="M622" s="2">
        <f t="shared" si="35"/>
        <v>108.87164505733116</v>
      </c>
    </row>
    <row r="623" spans="3:13" x14ac:dyDescent="0.2">
      <c r="C623">
        <v>595</v>
      </c>
      <c r="D623" s="2">
        <f t="shared" si="36"/>
        <v>72.953492226937314</v>
      </c>
      <c r="E623" s="2">
        <f t="shared" si="36"/>
        <v>144.8224557847754</v>
      </c>
      <c r="F623" s="2">
        <f t="shared" si="36"/>
        <v>212.16967475106034</v>
      </c>
      <c r="G623" s="2">
        <f t="shared" si="36"/>
        <v>264.04358855395753</v>
      </c>
      <c r="H623" s="2">
        <f t="shared" si="36"/>
        <v>267.05270253087781</v>
      </c>
      <c r="I623" s="100">
        <f t="shared" si="36"/>
        <v>57.979094253046881</v>
      </c>
      <c r="J623" s="2">
        <f t="shared" si="36"/>
        <v>111.7955964137126</v>
      </c>
      <c r="K623" s="2">
        <f t="shared" si="36"/>
        <v>153.80423866902402</v>
      </c>
      <c r="L623" s="2">
        <f t="shared" si="36"/>
        <v>166.39146312394942</v>
      </c>
      <c r="M623" s="2">
        <f t="shared" si="36"/>
        <v>107.78732535657952</v>
      </c>
    </row>
    <row r="624" spans="3:13" x14ac:dyDescent="0.2">
      <c r="C624">
        <v>596</v>
      </c>
      <c r="D624" s="2">
        <f t="shared" si="36"/>
        <v>72.979377084325634</v>
      </c>
      <c r="E624" s="2">
        <f t="shared" si="36"/>
        <v>144.85117647033113</v>
      </c>
      <c r="F624" s="2">
        <f t="shared" si="36"/>
        <v>212.14202641017306</v>
      </c>
      <c r="G624" s="2">
        <f t="shared" si="36"/>
        <v>263.82854304219097</v>
      </c>
      <c r="H624" s="2">
        <f t="shared" si="36"/>
        <v>266.36991151085005</v>
      </c>
      <c r="I624" s="100">
        <f t="shared" si="36"/>
        <v>57.943468892610319</v>
      </c>
      <c r="J624" s="2">
        <f t="shared" si="36"/>
        <v>111.69199833036615</v>
      </c>
      <c r="K624" s="2">
        <f t="shared" si="36"/>
        <v>153.55477981509324</v>
      </c>
      <c r="L624" s="2">
        <f t="shared" si="36"/>
        <v>165.84443330903161</v>
      </c>
      <c r="M624" s="2">
        <f t="shared" si="36"/>
        <v>106.70075973084602</v>
      </c>
    </row>
    <row r="625" spans="3:13" x14ac:dyDescent="0.2">
      <c r="C625">
        <v>597</v>
      </c>
      <c r="D625" s="2">
        <f t="shared" si="36"/>
        <v>73.00484494839209</v>
      </c>
      <c r="E625" s="2">
        <f t="shared" si="36"/>
        <v>144.87898811746584</v>
      </c>
      <c r="F625" s="2">
        <f t="shared" si="36"/>
        <v>212.11281060644268</v>
      </c>
      <c r="G625" s="2">
        <f t="shared" si="36"/>
        <v>263.61100611828226</v>
      </c>
      <c r="H625" s="2">
        <f t="shared" si="36"/>
        <v>265.68354791248936</v>
      </c>
      <c r="I625" s="100">
        <f t="shared" si="36"/>
        <v>57.907329175297257</v>
      </c>
      <c r="J625" s="2">
        <f t="shared" si="36"/>
        <v>111.58731128339382</v>
      </c>
      <c r="K625" s="2">
        <f t="shared" si="36"/>
        <v>153.30355831573453</v>
      </c>
      <c r="L625" s="2">
        <f t="shared" si="36"/>
        <v>165.29497041778987</v>
      </c>
      <c r="M625" s="2">
        <f t="shared" si="36"/>
        <v>105.61197082050045</v>
      </c>
    </row>
    <row r="626" spans="3:13" x14ac:dyDescent="0.2">
      <c r="C626">
        <v>598</v>
      </c>
      <c r="D626" s="2">
        <f t="shared" si="36"/>
        <v>73.029895673617048</v>
      </c>
      <c r="E626" s="2">
        <f t="shared" si="36"/>
        <v>144.90589055164278</v>
      </c>
      <c r="F626" s="2">
        <f t="shared" si="36"/>
        <v>212.08202755573723</v>
      </c>
      <c r="G626" s="2">
        <f t="shared" si="36"/>
        <v>263.39097983649771</v>
      </c>
      <c r="H626" s="2">
        <f t="shared" si="36"/>
        <v>264.99362094136904</v>
      </c>
      <c r="I626" s="100">
        <f t="shared" si="36"/>
        <v>57.870675421915429</v>
      </c>
      <c r="J626" s="2">
        <f t="shared" si="36"/>
        <v>111.48153629346301</v>
      </c>
      <c r="K626" s="2">
        <f t="shared" si="36"/>
        <v>153.05057705470327</v>
      </c>
      <c r="L626" s="2">
        <f t="shared" si="36"/>
        <v>164.74308251130347</v>
      </c>
      <c r="M626" s="2">
        <f t="shared" si="36"/>
        <v>104.52098131223809</v>
      </c>
    </row>
    <row r="627" spans="3:13" x14ac:dyDescent="0.2">
      <c r="C627">
        <v>599</v>
      </c>
      <c r="D627" s="2">
        <f t="shared" si="36"/>
        <v>73.054529116864416</v>
      </c>
      <c r="E627" s="2">
        <f t="shared" si="36"/>
        <v>144.93188360403113</v>
      </c>
      <c r="F627" s="2">
        <f t="shared" si="36"/>
        <v>212.04967748550473</v>
      </c>
      <c r="G627" s="2">
        <f t="shared" si="36"/>
        <v>263.16846627461166</v>
      </c>
      <c r="H627" s="2">
        <f t="shared" si="36"/>
        <v>264.30013985085446</v>
      </c>
      <c r="I627" s="100">
        <f t="shared" si="36"/>
        <v>57.833507957835565</v>
      </c>
      <c r="J627" s="2">
        <f t="shared" si="36"/>
        <v>111.37467439184832</v>
      </c>
      <c r="K627" s="2">
        <f t="shared" si="36"/>
        <v>152.79583893595503</v>
      </c>
      <c r="L627" s="2">
        <f t="shared" si="36"/>
        <v>164.18877768622892</v>
      </c>
      <c r="M627" s="2">
        <f t="shared" si="36"/>
        <v>103.42781393860741</v>
      </c>
    </row>
    <row r="628" spans="3:13" x14ac:dyDescent="0.2">
      <c r="C628">
        <v>600</v>
      </c>
      <c r="D628" s="2">
        <f t="shared" si="36"/>
        <v>73.078745137382327</v>
      </c>
      <c r="E628" s="2">
        <f t="shared" si="36"/>
        <v>144.95696711150705</v>
      </c>
      <c r="F628" s="2">
        <f t="shared" si="36"/>
        <v>212.01576063477157</v>
      </c>
      <c r="G628" s="2">
        <f t="shared" si="36"/>
        <v>262.94346753388652</v>
      </c>
      <c r="H628" s="2">
        <f t="shared" si="36"/>
        <v>263.6031139419793</v>
      </c>
      <c r="I628" s="100">
        <f t="shared" si="36"/>
        <v>57.795827112988583</v>
      </c>
      <c r="J628" s="2">
        <f t="shared" si="36"/>
        <v>111.26672662042135</v>
      </c>
      <c r="K628" s="2">
        <f t="shared" si="36"/>
        <v>152.5393468836123</v>
      </c>
      <c r="L628" s="2">
        <f t="shared" si="36"/>
        <v>163.6320640746809</v>
      </c>
      <c r="M628" s="2">
        <f t="shared" si="36"/>
        <v>102.33249147753591</v>
      </c>
    </row>
    <row r="629" spans="3:13" x14ac:dyDescent="0.2">
      <c r="C629">
        <v>601</v>
      </c>
      <c r="D629" s="2">
        <f t="shared" si="36"/>
        <v>73.102543596804068</v>
      </c>
      <c r="E629" s="2">
        <f t="shared" si="36"/>
        <v>144.9811409166546</v>
      </c>
      <c r="F629" s="2">
        <f t="shared" si="36"/>
        <v>211.98027725414065</v>
      </c>
      <c r="G629" s="2">
        <f t="shared" si="36"/>
        <v>262.71598573905277</v>
      </c>
      <c r="H629" s="2">
        <f t="shared" si="36"/>
        <v>262.9025525633208</v>
      </c>
      <c r="I629" s="100">
        <f t="shared" si="36"/>
        <v>57.757633221862584</v>
      </c>
      <c r="J629" s="2">
        <f t="shared" si="36"/>
        <v>111.15769403164063</v>
      </c>
      <c r="K629" s="2">
        <f t="shared" si="36"/>
        <v>152.28110384193081</v>
      </c>
      <c r="L629" s="2">
        <f t="shared" si="36"/>
        <v>163.07294984411283</v>
      </c>
      <c r="M629" s="2">
        <f t="shared" si="36"/>
        <v>101.23503675185648</v>
      </c>
    </row>
    <row r="630" spans="3:13" x14ac:dyDescent="0.2">
      <c r="C630">
        <v>602</v>
      </c>
      <c r="D630" s="2">
        <f t="shared" si="36"/>
        <v>73.125924359148769</v>
      </c>
      <c r="E630" s="2">
        <f t="shared" si="36"/>
        <v>145.00440486776697</v>
      </c>
      <c r="F630" s="2">
        <f t="shared" si="36"/>
        <v>211.94322760578947</v>
      </c>
      <c r="G630" s="2">
        <f t="shared" si="36"/>
        <v>262.48602303828943</v>
      </c>
      <c r="H630" s="2">
        <f t="shared" si="36"/>
        <v>262.198465110874</v>
      </c>
      <c r="I630" s="100">
        <f t="shared" si="36"/>
        <v>57.718926623499939</v>
      </c>
      <c r="J630" s="2">
        <f t="shared" si="36"/>
        <v>111.04757768854134</v>
      </c>
      <c r="K630" s="2">
        <f t="shared" si="36"/>
        <v>152.02111277526581</v>
      </c>
      <c r="L630" s="2">
        <f t="shared" si="36"/>
        <v>162.51144319719756</v>
      </c>
      <c r="M630" s="2">
        <f t="shared" si="36"/>
        <v>100.13547262883077</v>
      </c>
    </row>
    <row r="631" spans="3:13" x14ac:dyDescent="0.2">
      <c r="C631">
        <v>603</v>
      </c>
      <c r="D631" s="2">
        <f t="shared" si="36"/>
        <v>73.148887290822202</v>
      </c>
      <c r="E631" s="2">
        <f t="shared" si="36"/>
        <v>145.02675881884724</v>
      </c>
      <c r="F631" s="2">
        <f t="shared" si="36"/>
        <v>211.9046119634684</v>
      </c>
      <c r="G631" s="2">
        <f t="shared" si="36"/>
        <v>262.25358160320332</v>
      </c>
      <c r="H631" s="2">
        <f t="shared" si="36"/>
        <v>261.49086102792626</v>
      </c>
      <c r="I631" s="100">
        <f t="shared" si="36"/>
        <v>57.679707661494255</v>
      </c>
      <c r="J631" s="2">
        <f t="shared" si="36"/>
        <v>110.93637866472497</v>
      </c>
      <c r="K631" s="2">
        <f t="shared" si="36"/>
        <v>151.75937666803804</v>
      </c>
      <c r="L631" s="2">
        <f t="shared" si="36"/>
        <v>161.94755237170642</v>
      </c>
      <c r="M631" s="2">
        <f t="shared" si="36"/>
        <v>99.033822019673295</v>
      </c>
    </row>
    <row r="632" spans="3:13" x14ac:dyDescent="0.2">
      <c r="C632">
        <v>604</v>
      </c>
      <c r="D632" s="2">
        <f t="shared" si="36"/>
        <v>73.171432260617607</v>
      </c>
      <c r="E632" s="2">
        <f t="shared" si="36"/>
        <v>145.04820262960936</v>
      </c>
      <c r="F632" s="2">
        <f t="shared" si="36"/>
        <v>211.86443061249847</v>
      </c>
      <c r="G632" s="2">
        <f t="shared" si="36"/>
        <v>262.01866362880878</v>
      </c>
      <c r="H632" s="2">
        <f t="shared" si="36"/>
        <v>260.77974980492991</v>
      </c>
      <c r="I632" s="100">
        <f t="shared" si="36"/>
        <v>57.6399766839873</v>
      </c>
      <c r="J632" s="2">
        <f t="shared" si="36"/>
        <v>110.82409804434874</v>
      </c>
      <c r="K632" s="2">
        <f t="shared" si="36"/>
        <v>151.49589852469938</v>
      </c>
      <c r="L632" s="2">
        <f t="shared" si="36"/>
        <v>161.3812856403886</v>
      </c>
      <c r="M632" s="2">
        <f t="shared" si="36"/>
        <v>97.930107879073802</v>
      </c>
    </row>
    <row r="633" spans="3:13" x14ac:dyDescent="0.2">
      <c r="C633">
        <v>605</v>
      </c>
      <c r="D633" s="2">
        <f t="shared" si="36"/>
        <v>73.193559139716385</v>
      </c>
      <c r="E633" s="2">
        <f t="shared" si="36"/>
        <v>145.06873616547898</v>
      </c>
      <c r="F633" s="2">
        <f t="shared" si="36"/>
        <v>211.82268384976931</v>
      </c>
      <c r="G633" s="2">
        <f t="shared" si="36"/>
        <v>261.7812713335066</v>
      </c>
      <c r="H633" s="2">
        <f t="shared" si="36"/>
        <v>260.06514097937588</v>
      </c>
      <c r="I633" s="100">
        <f t="shared" si="36"/>
        <v>57.599734043665975</v>
      </c>
      <c r="J633" s="2">
        <f t="shared" si="36"/>
        <v>110.71073692211522</v>
      </c>
      <c r="K633" s="2">
        <f t="shared" si="36"/>
        <v>151.23068136969849</v>
      </c>
      <c r="L633" s="2">
        <f t="shared" si="36"/>
        <v>160.81265131084999</v>
      </c>
      <c r="M633" s="2">
        <f t="shared" si="36"/>
        <v>96.824353204719387</v>
      </c>
    </row>
    <row r="634" spans="3:13" x14ac:dyDescent="0.2">
      <c r="C634">
        <v>606</v>
      </c>
      <c r="D634" s="2">
        <f t="shared" si="36"/>
        <v>73.215267801688825</v>
      </c>
      <c r="E634" s="2">
        <f t="shared" si="36"/>
        <v>145.08835929759442</v>
      </c>
      <c r="F634" s="2">
        <f t="shared" si="36"/>
        <v>211.77937198373704</v>
      </c>
      <c r="G634" s="2">
        <f t="shared" si="36"/>
        <v>261.54140695906352</v>
      </c>
      <c r="H634" s="2">
        <f t="shared" si="36"/>
        <v>259.34704413566493</v>
      </c>
      <c r="I634" s="100">
        <f t="shared" si="36"/>
        <v>57.558980097759111</v>
      </c>
      <c r="J634" s="2">
        <f t="shared" si="36"/>
        <v>110.59629640326143</v>
      </c>
      <c r="K634" s="2">
        <f t="shared" si="36"/>
        <v>150.96372824744603</v>
      </c>
      <c r="L634" s="2">
        <f t="shared" si="36"/>
        <v>160.24165772543103</v>
      </c>
      <c r="M634" s="2">
        <f t="shared" si="36"/>
        <v>95.716581036814773</v>
      </c>
    </row>
    <row r="635" spans="3:13" x14ac:dyDescent="0.2">
      <c r="C635">
        <v>607</v>
      </c>
      <c r="D635" s="2">
        <f t="shared" si="36"/>
        <v>73.236558122494827</v>
      </c>
      <c r="E635" s="2">
        <f t="shared" si="36"/>
        <v>145.10707190280729</v>
      </c>
      <c r="F635" s="2">
        <f t="shared" si="36"/>
        <v>211.73449533442192</v>
      </c>
      <c r="G635" s="2">
        <f t="shared" si="36"/>
        <v>261.29907277059095</v>
      </c>
      <c r="H635" s="2">
        <f t="shared" si="36"/>
        <v>258.62546890497958</v>
      </c>
      <c r="I635" s="100">
        <f t="shared" si="36"/>
        <v>57.517715208034382</v>
      </c>
      <c r="J635" s="2">
        <f t="shared" si="36"/>
        <v>110.48077760354832</v>
      </c>
      <c r="K635" s="2">
        <f t="shared" si="36"/>
        <v>150.69504222227962</v>
      </c>
      <c r="L635" s="2">
        <f t="shared" si="36"/>
        <v>159.66831326108439</v>
      </c>
      <c r="M635" s="2">
        <f t="shared" si="36"/>
        <v>94.606814457602539</v>
      </c>
    </row>
    <row r="636" spans="3:13" x14ac:dyDescent="0.2">
      <c r="C636">
        <v>608</v>
      </c>
      <c r="D636" s="2">
        <f t="shared" si="36"/>
        <v>73.257429980484702</v>
      </c>
      <c r="E636" s="2">
        <f t="shared" si="36"/>
        <v>145.12487386368349</v>
      </c>
      <c r="F636" s="2">
        <f t="shared" si="36"/>
        <v>211.68805423340592</v>
      </c>
      <c r="G636" s="2">
        <f t="shared" si="36"/>
        <v>261.05427105652336</v>
      </c>
      <c r="H636" s="2">
        <f t="shared" si="36"/>
        <v>257.90042496515457</v>
      </c>
      <c r="I636" s="100">
        <f t="shared" si="36"/>
        <v>57.475939740794985</v>
      </c>
      <c r="J636" s="2">
        <f t="shared" si="36"/>
        <v>110.36418164924963</v>
      </c>
      <c r="K636" s="2">
        <f t="shared" si="36"/>
        <v>150.42462637842891</v>
      </c>
      <c r="L636" s="2">
        <f t="shared" si="36"/>
        <v>159.09262632925214</v>
      </c>
      <c r="M636" s="2">
        <f t="shared" si="36"/>
        <v>93.495076590881737</v>
      </c>
    </row>
    <row r="637" spans="3:13" x14ac:dyDescent="0.2">
      <c r="C637">
        <v>609</v>
      </c>
      <c r="D637" s="2">
        <f t="shared" si="36"/>
        <v>73.277883256399733</v>
      </c>
      <c r="E637" s="2">
        <f t="shared" si="36"/>
        <v>145.14176506850373</v>
      </c>
      <c r="F637" s="2">
        <f t="shared" si="36"/>
        <v>211.64004902383039</v>
      </c>
      <c r="G637" s="2">
        <f t="shared" si="36"/>
        <v>260.80700412859682</v>
      </c>
      <c r="H637" s="2">
        <f t="shared" si="36"/>
        <v>257.17192204054777</v>
      </c>
      <c r="I637" s="100">
        <f t="shared" si="36"/>
        <v>57.433654066876507</v>
      </c>
      <c r="J637" s="2">
        <f t="shared" si="36"/>
        <v>110.24650967714111</v>
      </c>
      <c r="K637" s="2">
        <f t="shared" si="36"/>
        <v>150.15248381997992</v>
      </c>
      <c r="L637" s="2">
        <f t="shared" si="36"/>
        <v>158.51460537574235</v>
      </c>
      <c r="M637" s="2">
        <f t="shared" si="36"/>
        <v>92.381390601527059</v>
      </c>
    </row>
    <row r="638" spans="3:13" x14ac:dyDescent="0.2">
      <c r="C638">
        <v>610</v>
      </c>
      <c r="D638" s="2">
        <f t="shared" si="36"/>
        <v>73.297917833372964</v>
      </c>
      <c r="E638" s="2">
        <f t="shared" si="36"/>
        <v>145.15774541126433</v>
      </c>
      <c r="F638" s="2">
        <f t="shared" si="36"/>
        <v>211.59048006039347</v>
      </c>
      <c r="G638" s="2">
        <f t="shared" si="36"/>
        <v>260.55727432182715</v>
      </c>
      <c r="H638" s="2">
        <f t="shared" si="36"/>
        <v>256.43996990190885</v>
      </c>
      <c r="I638" s="100">
        <f t="shared" si="36"/>
        <v>57.39085856164354</v>
      </c>
      <c r="J638" s="2">
        <f t="shared" si="36"/>
        <v>110.12776283448936</v>
      </c>
      <c r="K638" s="2">
        <f t="shared" si="36"/>
        <v>149.87861767083962</v>
      </c>
      <c r="L638" s="2">
        <f t="shared" si="36"/>
        <v>157.93425888060503</v>
      </c>
      <c r="M638" s="2">
        <f t="shared" si="36"/>
        <v>91.265779695004994</v>
      </c>
    </row>
    <row r="639" spans="3:13" x14ac:dyDescent="0.2">
      <c r="C639">
        <v>611</v>
      </c>
      <c r="D639" s="2">
        <f t="shared" si="36"/>
        <v>73.317533596929763</v>
      </c>
      <c r="E639" s="2">
        <f t="shared" si="36"/>
        <v>145.17281479167789</v>
      </c>
      <c r="F639" s="2">
        <f t="shared" si="36"/>
        <v>211.53934770934754</v>
      </c>
      <c r="G639" s="2">
        <f t="shared" si="36"/>
        <v>260.30508399448786</v>
      </c>
      <c r="H639" s="2">
        <f t="shared" si="36"/>
        <v>255.7045783662488</v>
      </c>
      <c r="I639" s="100">
        <f t="shared" ref="D639:M654" si="37">SQRT(2) * I$30 *SQRT(1- COS(TAN(I$29*PI()/180) *$C639/I$30))</f>
        <v>57.347553604986388</v>
      </c>
      <c r="J639" s="2">
        <f t="shared" si="37"/>
        <v>110.00794227904062</v>
      </c>
      <c r="K639" s="2">
        <f t="shared" si="37"/>
        <v>149.60303107469977</v>
      </c>
      <c r="L639" s="2">
        <f t="shared" si="37"/>
        <v>157.35159535800784</v>
      </c>
      <c r="M639" s="2">
        <f t="shared" si="37"/>
        <v>90.148267116891063</v>
      </c>
    </row>
    <row r="640" spans="3:13" x14ac:dyDescent="0.2">
      <c r="C640">
        <v>612</v>
      </c>
      <c r="D640" s="2">
        <f t="shared" si="37"/>
        <v>73.336730434988581</v>
      </c>
      <c r="E640" s="2">
        <f t="shared" si="37"/>
        <v>145.186973115174</v>
      </c>
      <c r="F640" s="2">
        <f t="shared" si="37"/>
        <v>211.48665234849628</v>
      </c>
      <c r="G640" s="2">
        <f t="shared" si="37"/>
        <v>260.05043552808797</v>
      </c>
      <c r="H640" s="2">
        <f t="shared" si="37"/>
        <v>254.96575729670806</v>
      </c>
      <c r="I640" s="100">
        <f t="shared" si="37"/>
        <v>57.303739581317707</v>
      </c>
      <c r="J640" s="2">
        <f t="shared" si="37"/>
        <v>109.88704917900951</v>
      </c>
      <c r="K640" s="2">
        <f t="shared" si="37"/>
        <v>149.32572719500132</v>
      </c>
      <c r="L640" s="2">
        <f t="shared" si="37"/>
        <v>156.76662335611135</v>
      </c>
      <c r="M640" s="2">
        <f t="shared" si="37"/>
        <v>89.02887615238501</v>
      </c>
    </row>
    <row r="641" spans="3:13" x14ac:dyDescent="0.2">
      <c r="C641">
        <v>613</v>
      </c>
      <c r="D641" s="2">
        <f t="shared" si="37"/>
        <v>73.355508237861542</v>
      </c>
      <c r="E641" s="2">
        <f t="shared" si="37"/>
        <v>145.20022029289964</v>
      </c>
      <c r="F641" s="2">
        <f t="shared" si="37"/>
        <v>211.43239436719219</v>
      </c>
      <c r="G641" s="2">
        <f t="shared" si="37"/>
        <v>259.79333132734951</v>
      </c>
      <c r="H641" s="2">
        <f t="shared" si="37"/>
        <v>254.22351660242461</v>
      </c>
      <c r="I641" s="100">
        <f t="shared" si="37"/>
        <v>57.259416879569066</v>
      </c>
      <c r="J641" s="2">
        <f t="shared" si="37"/>
        <v>109.76508471306768</v>
      </c>
      <c r="K641" s="2">
        <f t="shared" si="37"/>
        <v>149.0467092148975</v>
      </c>
      <c r="L641" s="2">
        <f t="shared" si="37"/>
        <v>156.1793514569431</v>
      </c>
      <c r="M641" s="2">
        <f t="shared" si="37"/>
        <v>87.907630125826216</v>
      </c>
    </row>
    <row r="642" spans="3:13" x14ac:dyDescent="0.2">
      <c r="C642">
        <v>614</v>
      </c>
      <c r="D642" s="2">
        <f t="shared" si="37"/>
        <v>73.373866898255073</v>
      </c>
      <c r="E642" s="2">
        <f t="shared" si="37"/>
        <v>145.21255624171985</v>
      </c>
      <c r="F642" s="2">
        <f t="shared" si="37"/>
        <v>211.37657416633357</v>
      </c>
      <c r="G642" s="2">
        <f t="shared" si="37"/>
        <v>259.53377382018442</v>
      </c>
      <c r="H642" s="2">
        <f t="shared" si="37"/>
        <v>253.47786623840025</v>
      </c>
      <c r="I642" s="100">
        <f t="shared" si="37"/>
        <v>57.214585893187518</v>
      </c>
      <c r="J642" s="2">
        <f t="shared" si="37"/>
        <v>109.6420500703322</v>
      </c>
      <c r="K642" s="2">
        <f t="shared" si="37"/>
        <v>148.7659803372178</v>
      </c>
      <c r="L642" s="2">
        <f t="shared" si="37"/>
        <v>155.58978827627237</v>
      </c>
      <c r="M642" s="2">
        <f t="shared" si="37"/>
        <v>86.784552400206962</v>
      </c>
    </row>
    <row r="643" spans="3:13" x14ac:dyDescent="0.2">
      <c r="C643">
        <v>615</v>
      </c>
      <c r="D643" s="2">
        <f t="shared" si="37"/>
        <v>73.391806311270514</v>
      </c>
      <c r="E643" s="2">
        <f t="shared" si="37"/>
        <v>145.22398088421826</v>
      </c>
      <c r="F643" s="2">
        <f t="shared" si="37"/>
        <v>211.31919215836146</v>
      </c>
      <c r="G643" s="2">
        <f t="shared" si="37"/>
        <v>259.2717654576723</v>
      </c>
      <c r="H643" s="2">
        <f t="shared" si="37"/>
        <v>252.72881620536813</v>
      </c>
      <c r="I643" s="100">
        <f t="shared" si="37"/>
        <v>57.169247020132062</v>
      </c>
      <c r="J643" s="2">
        <f t="shared" si="37"/>
        <v>109.51794645035413</v>
      </c>
      <c r="K643" s="2">
        <f t="shared" si="37"/>
        <v>148.48354378443091</v>
      </c>
      <c r="L643" s="2">
        <f t="shared" si="37"/>
        <v>154.99794246348333</v>
      </c>
      <c r="M643" s="2">
        <f t="shared" si="37"/>
        <v>85.659666376686062</v>
      </c>
    </row>
    <row r="644" spans="3:13" x14ac:dyDescent="0.2">
      <c r="C644">
        <v>616</v>
      </c>
      <c r="D644" s="2">
        <f t="shared" si="37"/>
        <v>73.409326374404714</v>
      </c>
      <c r="E644" s="2">
        <f t="shared" si="37"/>
        <v>145.23449414869762</v>
      </c>
      <c r="F644" s="2">
        <f t="shared" si="37"/>
        <v>211.2602487672568</v>
      </c>
      <c r="G644" s="2">
        <f t="shared" si="37"/>
        <v>259.00730871403681</v>
      </c>
      <c r="H644" s="2">
        <f t="shared" si="37"/>
        <v>251.97637654965769</v>
      </c>
      <c r="I644" s="100">
        <f t="shared" si="37"/>
        <v>57.123400662870175</v>
      </c>
      <c r="J644" s="2">
        <f t="shared" si="37"/>
        <v>109.39277506310668</v>
      </c>
      <c r="K644" s="2">
        <f t="shared" si="37"/>
        <v>148.19940279860785</v>
      </c>
      <c r="L644" s="2">
        <f t="shared" si="37"/>
        <v>154.40382270144832</v>
      </c>
      <c r="M644" s="2">
        <f t="shared" si="37"/>
        <v>84.532995494101158</v>
      </c>
    </row>
    <row r="645" spans="3:13" x14ac:dyDescent="0.2">
      <c r="C645">
        <v>617</v>
      </c>
      <c r="D645" s="2">
        <f t="shared" si="37"/>
        <v>73.426426987550627</v>
      </c>
      <c r="E645" s="2">
        <f t="shared" si="37"/>
        <v>145.24409596918008</v>
      </c>
      <c r="F645" s="2">
        <f t="shared" si="37"/>
        <v>211.19974442853714</v>
      </c>
      <c r="G645" s="2">
        <f t="shared" si="37"/>
        <v>258.74040608662227</v>
      </c>
      <c r="H645" s="2">
        <f t="shared" si="37"/>
        <v>251.22055736306032</v>
      </c>
      <c r="I645" s="100">
        <f t="shared" si="37"/>
        <v>57.077047228374191</v>
      </c>
      <c r="J645" s="2">
        <f t="shared" si="37"/>
        <v>109.26653712897354</v>
      </c>
      <c r="K645" s="2">
        <f t="shared" si="37"/>
        <v>147.91356064138469</v>
      </c>
      <c r="L645" s="2">
        <f t="shared" si="37"/>
        <v>153.80743770640026</v>
      </c>
      <c r="M645" s="2">
        <f t="shared" si="37"/>
        <v>83.404563228480455</v>
      </c>
    </row>
    <row r="646" spans="3:13" x14ac:dyDescent="0.2">
      <c r="C646">
        <v>618</v>
      </c>
      <c r="D646" s="2">
        <f t="shared" si="37"/>
        <v>73.443108052997914</v>
      </c>
      <c r="E646" s="2">
        <f t="shared" si="37"/>
        <v>145.25278628540778</v>
      </c>
      <c r="F646" s="2">
        <f t="shared" si="37"/>
        <v>211.13767958925342</v>
      </c>
      <c r="G646" s="2">
        <f t="shared" si="37"/>
        <v>258.47106009587037</v>
      </c>
      <c r="H646" s="2">
        <f t="shared" si="37"/>
        <v>250.46136878269439</v>
      </c>
      <c r="I646" s="100">
        <f t="shared" si="37"/>
        <v>57.030187128117724</v>
      </c>
      <c r="J646" s="2">
        <f t="shared" si="37"/>
        <v>109.13923387873677</v>
      </c>
      <c r="K646" s="2">
        <f t="shared" si="37"/>
        <v>147.62602059392515</v>
      </c>
      <c r="L646" s="2">
        <f t="shared" si="37"/>
        <v>153.20879622780507</v>
      </c>
      <c r="M646" s="2">
        <f t="shared" si="37"/>
        <v>82.274393092553282</v>
      </c>
    </row>
    <row r="647" spans="3:13" x14ac:dyDescent="0.2">
      <c r="C647">
        <v>619</v>
      </c>
      <c r="D647" s="2">
        <f t="shared" si="37"/>
        <v>73.459369475433434</v>
      </c>
      <c r="E647" s="2">
        <f t="shared" si="37"/>
        <v>145.26056504284315</v>
      </c>
      <c r="F647" s="2">
        <f t="shared" si="37"/>
        <v>211.07405470798682</v>
      </c>
      <c r="G647" s="2">
        <f t="shared" si="37"/>
        <v>258.19927328529621</v>
      </c>
      <c r="H647" s="2">
        <f t="shared" si="37"/>
        <v>249.69882099086846</v>
      </c>
      <c r="I647" s="100">
        <f t="shared" si="37"/>
        <v>56.982820778071968</v>
      </c>
      <c r="J647" s="2">
        <f t="shared" si="37"/>
        <v>109.01086655356514</v>
      </c>
      <c r="K647" s="2">
        <f t="shared" si="37"/>
        <v>147.33678595688289</v>
      </c>
      <c r="L647" s="2">
        <f t="shared" si="37"/>
        <v>152.60790704823305</v>
      </c>
      <c r="M647" s="2">
        <f t="shared" si="37"/>
        <v>81.142508635260469</v>
      </c>
    </row>
    <row r="648" spans="3:13" x14ac:dyDescent="0.2">
      <c r="C648">
        <v>620</v>
      </c>
      <c r="D648" s="2">
        <f t="shared" si="37"/>
        <v>73.475211161941829</v>
      </c>
      <c r="E648" s="2">
        <f t="shared" si="37"/>
        <v>145.26743219266928</v>
      </c>
      <c r="F648" s="2">
        <f t="shared" si="37"/>
        <v>211.00887025484519</v>
      </c>
      <c r="G648" s="2">
        <f t="shared" si="37"/>
        <v>257.92504822146418</v>
      </c>
      <c r="H648" s="2">
        <f t="shared" si="37"/>
        <v>248.93292421494519</v>
      </c>
      <c r="I648" s="100">
        <f t="shared" si="37"/>
        <v>56.934948598702071</v>
      </c>
      <c r="J648" s="2">
        <f t="shared" si="37"/>
        <v>108.88143640500166</v>
      </c>
      <c r="K648" s="2">
        <f t="shared" si="37"/>
        <v>147.0458600503637</v>
      </c>
      <c r="L648" s="2">
        <f t="shared" si="37"/>
        <v>152.00477898323041</v>
      </c>
      <c r="M648" s="2">
        <f t="shared" si="37"/>
        <v>80.008933441263366</v>
      </c>
    </row>
    <row r="649" spans="3:13" x14ac:dyDescent="0.2">
      <c r="C649">
        <v>621</v>
      </c>
      <c r="D649" s="2">
        <f t="shared" si="37"/>
        <v>73.490633022006051</v>
      </c>
      <c r="E649" s="2">
        <f t="shared" si="37"/>
        <v>145.27338769179019</v>
      </c>
      <c r="F649" s="2">
        <f t="shared" si="37"/>
        <v>210.94212671145968</v>
      </c>
      <c r="G649" s="2">
        <f t="shared" si="37"/>
        <v>257.64838749396404</v>
      </c>
      <c r="H649" s="2">
        <f t="shared" si="37"/>
        <v>248.16368872720449</v>
      </c>
      <c r="I649" s="100">
        <f t="shared" si="37"/>
        <v>56.886571014963309</v>
      </c>
      <c r="J649" s="2">
        <f t="shared" si="37"/>
        <v>108.75094469495166</v>
      </c>
      <c r="K649" s="2">
        <f t="shared" si="37"/>
        <v>146.75324621388731</v>
      </c>
      <c r="L649" s="2">
        <f t="shared" si="37"/>
        <v>151.39942088118949</v>
      </c>
      <c r="M649" s="2">
        <f t="shared" si="37"/>
        <v>78.873691130452912</v>
      </c>
    </row>
    <row r="650" spans="3:13" x14ac:dyDescent="0.2">
      <c r="C650">
        <v>622</v>
      </c>
      <c r="D650" s="2">
        <f t="shared" si="37"/>
        <v>73.505634967507902</v>
      </c>
      <c r="E650" s="2">
        <f t="shared" si="37"/>
        <v>145.27843150283113</v>
      </c>
      <c r="F650" s="2">
        <f t="shared" si="37"/>
        <v>210.87382457098113</v>
      </c>
      <c r="G650" s="2">
        <f t="shared" si="37"/>
        <v>257.36929371538588</v>
      </c>
      <c r="H650" s="2">
        <f t="shared" si="37"/>
        <v>247.39112484470505</v>
      </c>
      <c r="I650" s="100">
        <f t="shared" si="37"/>
        <v>56.837688456297421</v>
      </c>
      <c r="J650" s="2">
        <f t="shared" si="37"/>
        <v>108.61939269567031</v>
      </c>
      <c r="K650" s="2">
        <f t="shared" si="37"/>
        <v>146.4589478063491</v>
      </c>
      <c r="L650" s="2">
        <f t="shared" si="37"/>
        <v>150.79184162321897</v>
      </c>
      <c r="M650" s="2">
        <f t="shared" si="37"/>
        <v>77.736805357456845</v>
      </c>
    </row>
    <row r="651" spans="3:13" x14ac:dyDescent="0.2">
      <c r="C651">
        <v>623</v>
      </c>
      <c r="D651" s="2">
        <f t="shared" si="37"/>
        <v>73.520216912728486</v>
      </c>
      <c r="E651" s="2">
        <f t="shared" si="37"/>
        <v>145.28256359413874</v>
      </c>
      <c r="F651" s="2">
        <f t="shared" si="37"/>
        <v>210.80396433807653</v>
      </c>
      <c r="G651" s="2">
        <f t="shared" si="37"/>
        <v>257.0877695212962</v>
      </c>
      <c r="H651" s="2">
        <f t="shared" si="37"/>
        <v>246.61524292914638</v>
      </c>
      <c r="I651" s="100">
        <f t="shared" si="37"/>
        <v>56.788301356628729</v>
      </c>
      <c r="J651" s="2">
        <f t="shared" si="37"/>
        <v>108.48678168975036</v>
      </c>
      <c r="K651" s="2">
        <f t="shared" si="37"/>
        <v>146.16296820598154</v>
      </c>
      <c r="L651" s="2">
        <f t="shared" si="37"/>
        <v>150.18205012301405</v>
      </c>
      <c r="M651" s="2">
        <f t="shared" si="37"/>
        <v>76.598299811147186</v>
      </c>
    </row>
    <row r="652" spans="3:13" x14ac:dyDescent="0.2">
      <c r="C652">
        <v>624</v>
      </c>
      <c r="D652" s="2">
        <f t="shared" si="37"/>
        <v>73.53437877434871</v>
      </c>
      <c r="E652" s="2">
        <f t="shared" si="37"/>
        <v>145.28578393978142</v>
      </c>
      <c r="F652" s="2">
        <f t="shared" si="37"/>
        <v>210.73254652892516</v>
      </c>
      <c r="G652" s="2">
        <f t="shared" si="37"/>
        <v>256.8038175702124</v>
      </c>
      <c r="H652" s="2">
        <f t="shared" si="37"/>
        <v>245.83605338672967</v>
      </c>
      <c r="I652" s="100">
        <f t="shared" si="37"/>
        <v>56.738410154360267</v>
      </c>
      <c r="J652" s="2">
        <f t="shared" si="37"/>
        <v>108.35311297010951</v>
      </c>
      <c r="K652" s="2">
        <f t="shared" si="37"/>
        <v>145.86531081031549</v>
      </c>
      <c r="L652" s="2">
        <f t="shared" si="37"/>
        <v>149.57005532672514</v>
      </c>
      <c r="M652" s="2">
        <f t="shared" si="37"/>
        <v>75.458198214146634</v>
      </c>
    </row>
    <row r="653" spans="3:13" x14ac:dyDescent="0.2">
      <c r="C653">
        <v>625</v>
      </c>
      <c r="D653" s="2">
        <f t="shared" si="37"/>
        <v>73.54812047144982</v>
      </c>
      <c r="E653" s="2">
        <f t="shared" si="37"/>
        <v>145.28809251954934</v>
      </c>
      <c r="F653" s="2">
        <f t="shared" si="37"/>
        <v>210.65957167121479</v>
      </c>
      <c r="G653" s="2">
        <f t="shared" si="37"/>
        <v>256.51744054357806</v>
      </c>
      <c r="H653" s="2">
        <f t="shared" si="37"/>
        <v>245.05356666801865</v>
      </c>
      <c r="I653" s="100">
        <f t="shared" si="37"/>
        <v>56.68801529236999</v>
      </c>
      <c r="J653" s="2">
        <f t="shared" si="37"/>
        <v>108.21838783997779</v>
      </c>
      <c r="K653" s="2">
        <f t="shared" si="37"/>
        <v>145.56597903614087</v>
      </c>
      <c r="L653" s="2">
        <f t="shared" si="37"/>
        <v>148.95586621282717</v>
      </c>
      <c r="M653" s="2">
        <f t="shared" si="37"/>
        <v>74.316524322334203</v>
      </c>
    </row>
    <row r="654" spans="3:13" x14ac:dyDescent="0.2">
      <c r="C654">
        <v>626</v>
      </c>
      <c r="D654" s="2">
        <f t="shared" si="37"/>
        <v>73.561441925513819</v>
      </c>
      <c r="E654" s="2">
        <f t="shared" si="37"/>
        <v>145.28948931895462</v>
      </c>
      <c r="F654" s="2">
        <f t="shared" si="37"/>
        <v>210.58504030413792</v>
      </c>
      <c r="G654" s="2">
        <f t="shared" si="37"/>
        <v>256.22864114573741</v>
      </c>
      <c r="H654" s="2">
        <f t="shared" si="37"/>
        <v>244.26779326779882</v>
      </c>
      <c r="I654" s="100">
        <f t="shared" si="37"/>
        <v>56.637117218006722</v>
      </c>
      <c r="J654" s="2">
        <f t="shared" si="37"/>
        <v>108.08260761288503</v>
      </c>
      <c r="K654" s="2">
        <f t="shared" si="37"/>
        <v>145.26497631946796</v>
      </c>
      <c r="L654" s="2">
        <f t="shared" si="37"/>
        <v>148.33949179198709</v>
      </c>
      <c r="M654" s="2">
        <f t="shared" si="37"/>
        <v>73.173301924350156</v>
      </c>
    </row>
    <row r="655" spans="3:13" x14ac:dyDescent="0.2">
      <c r="C655">
        <v>627</v>
      </c>
      <c r="D655" s="2">
        <f t="shared" ref="D655:M680" si="38">SQRT(2) * D$30 *SQRT(1- COS(TAN(D$29*PI()/180) *$C655/D$30))</f>
        <v>73.574343060423857</v>
      </c>
      <c r="E655" s="2">
        <f t="shared" si="38"/>
        <v>145.28997432923137</v>
      </c>
      <c r="F655" s="2">
        <f t="shared" si="38"/>
        <v>210.50895297838758</v>
      </c>
      <c r="G655" s="2">
        <f t="shared" si="38"/>
        <v>255.93742210390982</v>
      </c>
      <c r="H655" s="2">
        <f t="shared" si="38"/>
        <v>243.47874372493692</v>
      </c>
      <c r="I655" s="100">
        <f t="shared" si="38"/>
        <v>56.585716383086272</v>
      </c>
      <c r="J655" s="2">
        <f t="shared" si="38"/>
        <v>107.9457736126479</v>
      </c>
      <c r="K655" s="2">
        <f t="shared" si="38"/>
        <v>144.96230611548748</v>
      </c>
      <c r="L655" s="2">
        <f t="shared" si="38"/>
        <v>147.7209411069324</v>
      </c>
      <c r="M655" s="2">
        <f t="shared" si="38"/>
        <v>72.028554841100544</v>
      </c>
    </row>
    <row r="656" spans="3:13" x14ac:dyDescent="0.2">
      <c r="C656">
        <v>628</v>
      </c>
      <c r="D656" s="2">
        <f t="shared" si="38"/>
        <v>73.586823802464792</v>
      </c>
      <c r="E656" s="2">
        <f t="shared" si="38"/>
        <v>145.28954754733584</v>
      </c>
      <c r="F656" s="2">
        <f t="shared" si="38"/>
        <v>210.43131025615349</v>
      </c>
      <c r="G656" s="2">
        <f t="shared" si="38"/>
        <v>255.64378616816424</v>
      </c>
      <c r="H656" s="2">
        <f t="shared" si="38"/>
        <v>242.68642862223965</v>
      </c>
      <c r="I656" s="100">
        <f t="shared" si="38"/>
        <v>56.533813243887366</v>
      </c>
      <c r="J656" s="2">
        <f t="shared" si="38"/>
        <v>107.80788717335703</v>
      </c>
      <c r="K656" s="2">
        <f t="shared" si="38"/>
        <v>144.65797189853123</v>
      </c>
      <c r="L656" s="2">
        <f t="shared" si="38"/>
        <v>147.10022323231823</v>
      </c>
      <c r="M656" s="2">
        <f t="shared" si="38"/>
        <v>70.882306925260494</v>
      </c>
    </row>
    <row r="657" spans="3:13" x14ac:dyDescent="0.2">
      <c r="C657">
        <v>629</v>
      </c>
      <c r="D657" s="2">
        <f t="shared" si="38"/>
        <v>73.598884080323501</v>
      </c>
      <c r="E657" s="2">
        <f t="shared" si="38"/>
        <v>145.28820897594639</v>
      </c>
      <c r="F657" s="2">
        <f t="shared" si="38"/>
        <v>210.35211271111774</v>
      </c>
      <c r="G657" s="2">
        <f t="shared" si="38"/>
        <v>255.34773611139283</v>
      </c>
      <c r="H657" s="2">
        <f t="shared" si="38"/>
        <v>241.89085858631194</v>
      </c>
      <c r="I657" s="100">
        <f t="shared" si="38"/>
        <v>56.481408261147642</v>
      </c>
      <c r="J657" s="2">
        <f t="shared" si="38"/>
        <v>107.668949639364</v>
      </c>
      <c r="K657" s="2">
        <f t="shared" si="38"/>
        <v>144.35197716203211</v>
      </c>
      <c r="L657" s="2">
        <f t="shared" si="38"/>
        <v>146.47734727459408</v>
      </c>
      <c r="M657" s="2">
        <f t="shared" si="38"/>
        <v>69.734582060777853</v>
      </c>
    </row>
    <row r="658" spans="3:13" x14ac:dyDescent="0.2">
      <c r="C658">
        <v>630</v>
      </c>
      <c r="D658" s="2">
        <f t="shared" si="38"/>
        <v>73.610523825089373</v>
      </c>
      <c r="E658" s="2">
        <f t="shared" si="38"/>
        <v>145.28595862346342</v>
      </c>
      <c r="F658" s="2">
        <f t="shared" si="38"/>
        <v>210.2713609284506</v>
      </c>
      <c r="G658" s="2">
        <f t="shared" si="38"/>
        <v>255.0492747292854</v>
      </c>
      <c r="H658" s="2">
        <f t="shared" si="38"/>
        <v>241.09204428741396</v>
      </c>
      <c r="I658" s="100">
        <f t="shared" si="38"/>
        <v>56.42850190005953</v>
      </c>
      <c r="J658" s="2">
        <f t="shared" si="38"/>
        <v>107.52896236526827</v>
      </c>
      <c r="K658" s="2">
        <f t="shared" si="38"/>
        <v>144.04432541848399</v>
      </c>
      <c r="L658" s="2">
        <f t="shared" si="38"/>
        <v>145.85232237187046</v>
      </c>
      <c r="M658" s="2">
        <f t="shared" si="38"/>
        <v>68.585404162374701</v>
      </c>
    </row>
    <row r="659" spans="3:13" x14ac:dyDescent="0.2">
      <c r="C659">
        <v>631</v>
      </c>
      <c r="D659" s="2">
        <f t="shared" si="38"/>
        <v>73.621742970254616</v>
      </c>
      <c r="E659" s="2">
        <f t="shared" si="38"/>
        <v>145.28279650400947</v>
      </c>
      <c r="F659" s="2">
        <f t="shared" si="38"/>
        <v>210.18905550480622</v>
      </c>
      <c r="G659" s="2">
        <f t="shared" si="38"/>
        <v>254.74840484030213</v>
      </c>
      <c r="H659" s="2">
        <f t="shared" si="38"/>
        <v>240.28999643931829</v>
      </c>
      <c r="I659" s="100">
        <f t="shared" si="38"/>
        <v>56.375094630266133</v>
      </c>
      <c r="J659" s="2">
        <f t="shared" si="38"/>
        <v>107.387926715904</v>
      </c>
      <c r="K659" s="2">
        <f t="shared" si="38"/>
        <v>143.73502019940139</v>
      </c>
      <c r="L659" s="2">
        <f t="shared" si="38"/>
        <v>145.22515769378438</v>
      </c>
      <c r="M659" s="2">
        <f t="shared" si="38"/>
        <v>67.434797175049624</v>
      </c>
    </row>
    <row r="660" spans="3:13" x14ac:dyDescent="0.2">
      <c r="C660">
        <v>632</v>
      </c>
      <c r="D660" s="2">
        <f t="shared" si="38"/>
        <v>73.632541451714687</v>
      </c>
      <c r="E660" s="2">
        <f t="shared" si="38"/>
        <v>145.27872263742887</v>
      </c>
      <c r="F660" s="2">
        <f t="shared" si="38"/>
        <v>210.10519704831819</v>
      </c>
      <c r="G660" s="2">
        <f t="shared" si="38"/>
        <v>254.44512928564779</v>
      </c>
      <c r="H660" s="2">
        <f t="shared" si="38"/>
        <v>239.48472579916603</v>
      </c>
      <c r="I660" s="100">
        <f t="shared" si="38"/>
        <v>56.321186925857056</v>
      </c>
      <c r="J660" s="2">
        <f t="shared" si="38"/>
        <v>107.2458440663266</v>
      </c>
      <c r="K660" s="2">
        <f t="shared" si="38"/>
        <v>143.42406505527902</v>
      </c>
      <c r="L660" s="2">
        <f t="shared" si="38"/>
        <v>144.59586244136565</v>
      </c>
      <c r="M660" s="2">
        <f t="shared" si="38"/>
        <v>66.282785073578566</v>
      </c>
    </row>
    <row r="661" spans="3:13" x14ac:dyDescent="0.2">
      <c r="C661">
        <v>633</v>
      </c>
      <c r="D661" s="2">
        <f t="shared" si="38"/>
        <v>73.642919207768699</v>
      </c>
      <c r="E661" s="2">
        <f t="shared" si="38"/>
        <v>145.27373704928792</v>
      </c>
      <c r="F661" s="2">
        <f t="shared" si="38"/>
        <v>210.01978617859507</v>
      </c>
      <c r="G661" s="2">
        <f t="shared" si="38"/>
        <v>254.13945092924456</v>
      </c>
      <c r="H661" s="2">
        <f t="shared" si="38"/>
        <v>238.67624316732309</v>
      </c>
      <c r="I661" s="100">
        <f t="shared" si="38"/>
        <v>56.266779265364221</v>
      </c>
      <c r="J661" s="2">
        <f t="shared" si="38"/>
        <v>107.10271580179949</v>
      </c>
      <c r="K661" s="2">
        <f t="shared" si="38"/>
        <v>143.11146355555098</v>
      </c>
      <c r="L661" s="2">
        <f t="shared" si="38"/>
        <v>143.96444584690099</v>
      </c>
      <c r="M661" s="2">
        <f t="shared" si="38"/>
        <v>65.129391862015353</v>
      </c>
    </row>
    <row r="662" spans="3:13" x14ac:dyDescent="0.2">
      <c r="C662">
        <v>634</v>
      </c>
      <c r="D662" s="2">
        <f t="shared" si="38"/>
        <v>73.652876179119673</v>
      </c>
      <c r="E662" s="2">
        <f t="shared" si="38"/>
        <v>145.26783977087453</v>
      </c>
      <c r="F662" s="2">
        <f t="shared" si="38"/>
        <v>209.93282352671577</v>
      </c>
      <c r="G662" s="2">
        <f t="shared" si="38"/>
        <v>253.83137265770497</v>
      </c>
      <c r="H662" s="2">
        <f t="shared" si="38"/>
        <v>237.86455938723452</v>
      </c>
      <c r="I662" s="100">
        <f t="shared" si="38"/>
        <v>56.211872131757552</v>
      </c>
      <c r="J662" s="2">
        <f t="shared" si="38"/>
        <v>106.9585433177805</v>
      </c>
      <c r="K662" s="2">
        <f t="shared" si="38"/>
        <v>142.79721928854968</v>
      </c>
      <c r="L662" s="2">
        <f t="shared" si="38"/>
        <v>143.33091717379921</v>
      </c>
      <c r="M662" s="2">
        <f t="shared" si="38"/>
        <v>63.974641573191462</v>
      </c>
    </row>
    <row r="663" spans="3:13" x14ac:dyDescent="0.2">
      <c r="C663">
        <v>635</v>
      </c>
      <c r="D663" s="2">
        <f t="shared" si="38"/>
        <v>73.662412308874963</v>
      </c>
      <c r="E663" s="2">
        <f t="shared" si="38"/>
        <v>145.26103083919813</v>
      </c>
      <c r="F663" s="2">
        <f t="shared" si="38"/>
        <v>209.84430973522495</v>
      </c>
      <c r="G663" s="2">
        <f t="shared" si="38"/>
        <v>253.52089738030443</v>
      </c>
      <c r="H663" s="2">
        <f t="shared" si="38"/>
        <v>237.04968534527961</v>
      </c>
      <c r="I663" s="100">
        <f t="shared" si="38"/>
        <v>56.156466012440774</v>
      </c>
      <c r="J663" s="2">
        <f t="shared" si="38"/>
        <v>106.8133280199083</v>
      </c>
      <c r="K663" s="2">
        <f t="shared" si="38"/>
        <v>142.48133586146488</v>
      </c>
      <c r="L663" s="2">
        <f t="shared" si="38"/>
        <v>142.69528571645475</v>
      </c>
      <c r="M663" s="2">
        <f t="shared" si="38"/>
        <v>62.818558268215327</v>
      </c>
    </row>
    <row r="664" spans="3:13" x14ac:dyDescent="0.2">
      <c r="C664">
        <v>636</v>
      </c>
      <c r="D664" s="2">
        <f t="shared" si="38"/>
        <v>73.671527542546528</v>
      </c>
      <c r="E664" s="2">
        <f t="shared" si="38"/>
        <v>145.25331029698924</v>
      </c>
      <c r="F664" s="2">
        <f t="shared" si="38"/>
        <v>209.75424545812831</v>
      </c>
      <c r="G664" s="2">
        <f t="shared" si="38"/>
        <v>253.2080280289544</v>
      </c>
      <c r="H664" s="2">
        <f t="shared" si="38"/>
        <v>236.23163197062559</v>
      </c>
      <c r="I664" s="100">
        <f t="shared" si="38"/>
        <v>56.100561399247034</v>
      </c>
      <c r="J664" s="2">
        <f t="shared" si="38"/>
        <v>106.66707132398865</v>
      </c>
      <c r="K664" s="2">
        <f t="shared" si="38"/>
        <v>142.16381690030207</v>
      </c>
      <c r="L664" s="2">
        <f t="shared" si="38"/>
        <v>142.05756080011196</v>
      </c>
      <c r="M664" s="2">
        <f t="shared" si="38"/>
        <v>61.661166035970844</v>
      </c>
    </row>
    <row r="665" spans="3:13" x14ac:dyDescent="0.2">
      <c r="C665">
        <v>637</v>
      </c>
      <c r="D665" s="2">
        <f t="shared" si="38"/>
        <v>73.680221828051302</v>
      </c>
      <c r="E665" s="2">
        <f t="shared" si="38"/>
        <v>145.24467819269952</v>
      </c>
      <c r="F665" s="2">
        <f t="shared" si="38"/>
        <v>209.66263136088756</v>
      </c>
      <c r="G665" s="2">
        <f t="shared" si="38"/>
        <v>252.892767558174</v>
      </c>
      <c r="H665" s="2">
        <f t="shared" si="38"/>
        <v>235.41041023508166</v>
      </c>
      <c r="I665" s="100">
        <f t="shared" si="38"/>
        <v>56.044158788434551</v>
      </c>
      <c r="J665" s="2">
        <f t="shared" si="38"/>
        <v>106.5197746559807</v>
      </c>
      <c r="K665" s="2">
        <f t="shared" si="38"/>
        <v>141.84466604984101</v>
      </c>
      <c r="L665" s="2">
        <f t="shared" si="38"/>
        <v>141.41775178072797</v>
      </c>
      <c r="M665" s="2">
        <f t="shared" si="38"/>
        <v>60.50248899261581</v>
      </c>
    </row>
    <row r="666" spans="3:13" x14ac:dyDescent="0.2">
      <c r="C666">
        <v>638</v>
      </c>
      <c r="D666" s="2">
        <f t="shared" si="38"/>
        <v>73.688495115711405</v>
      </c>
      <c r="E666" s="2">
        <f t="shared" si="38"/>
        <v>145.23513458050121</v>
      </c>
      <c r="F666" s="2">
        <f t="shared" si="38"/>
        <v>209.56946812041568</v>
      </c>
      <c r="G666" s="2">
        <f t="shared" si="38"/>
        <v>252.5751189450626</v>
      </c>
      <c r="H666" s="2">
        <f t="shared" si="38"/>
        <v>234.58603115295082</v>
      </c>
      <c r="I666" s="100">
        <f t="shared" si="38"/>
        <v>55.987258680682167</v>
      </c>
      <c r="J666" s="2">
        <f t="shared" si="38"/>
        <v>106.37143945198292</v>
      </c>
      <c r="K666" s="2">
        <f t="shared" si="38"/>
        <v>141.52388697359368</v>
      </c>
      <c r="L666" s="2">
        <f t="shared" si="38"/>
        <v>140.77586804483536</v>
      </c>
      <c r="M666" s="2">
        <f t="shared" si="38"/>
        <v>59.342551281078897</v>
      </c>
    </row>
    <row r="667" spans="3:13" x14ac:dyDescent="0.2">
      <c r="C667">
        <v>639</v>
      </c>
      <c r="D667" s="2">
        <f t="shared" si="38"/>
        <v>73.696347358254499</v>
      </c>
      <c r="E667" s="2">
        <f t="shared" si="38"/>
        <v>145.22467952028688</v>
      </c>
      <c r="F667" s="2">
        <f t="shared" si="38"/>
        <v>209.47475642507189</v>
      </c>
      <c r="G667" s="2">
        <f t="shared" si="38"/>
        <v>252.25508518927131</v>
      </c>
      <c r="H667" s="2">
        <f t="shared" si="38"/>
        <v>233.75850578088304</v>
      </c>
      <c r="I667" s="100">
        <f t="shared" si="38"/>
        <v>55.929861581085</v>
      </c>
      <c r="J667" s="2">
        <f t="shared" si="38"/>
        <v>106.22206715821929</v>
      </c>
      <c r="K667" s="2">
        <f t="shared" si="38"/>
        <v>141.20148335376251</v>
      </c>
      <c r="L667" s="2">
        <f t="shared" si="38"/>
        <v>140.13191900940456</v>
      </c>
      <c r="M667" s="2">
        <f t="shared" si="38"/>
        <v>58.181377070556955</v>
      </c>
    </row>
    <row r="668" spans="3:13" x14ac:dyDescent="0.2">
      <c r="C668">
        <v>640</v>
      </c>
      <c r="D668" s="2">
        <f t="shared" si="38"/>
        <v>73.703778510814061</v>
      </c>
      <c r="E668" s="2">
        <f t="shared" si="38"/>
        <v>145.21331307766906</v>
      </c>
      <c r="F668" s="2">
        <f t="shared" si="38"/>
        <v>209.37849697465654</v>
      </c>
      <c r="G668" s="2">
        <f t="shared" si="38"/>
        <v>251.93266931297507</v>
      </c>
      <c r="H668" s="2">
        <f t="shared" si="38"/>
        <v>232.92784521772637</v>
      </c>
      <c r="I668" s="100">
        <f t="shared" si="38"/>
        <v>55.871967999149867</v>
      </c>
      <c r="J668" s="2">
        <f t="shared" si="38"/>
        <v>106.07165923102501</v>
      </c>
      <c r="K668" s="2">
        <f t="shared" si="38"/>
        <v>140.87745889119779</v>
      </c>
      <c r="L668" s="2">
        <f t="shared" si="38"/>
        <v>139.48591412170549</v>
      </c>
      <c r="M668" s="2">
        <f t="shared" si="38"/>
        <v>57.018990556011197</v>
      </c>
    </row>
    <row r="669" spans="3:13" x14ac:dyDescent="0.2">
      <c r="C669">
        <v>641</v>
      </c>
      <c r="D669" s="2">
        <f t="shared" si="38"/>
        <v>73.710788530929563</v>
      </c>
      <c r="E669" s="2">
        <f t="shared" si="38"/>
        <v>145.20103532397977</v>
      </c>
      <c r="F669" s="2">
        <f t="shared" si="38"/>
        <v>209.28069048040595</v>
      </c>
      <c r="G669" s="2">
        <f t="shared" si="38"/>
        <v>251.60787436084368</v>
      </c>
      <c r="H669" s="2">
        <f t="shared" si="38"/>
        <v>232.09406060437874</v>
      </c>
      <c r="I669" s="100">
        <f t="shared" si="38"/>
        <v>55.813578448790807</v>
      </c>
      <c r="J669" s="2">
        <f t="shared" si="38"/>
        <v>105.92021713683251</v>
      </c>
      <c r="K669" s="2">
        <f t="shared" si="38"/>
        <v>140.55181730535554</v>
      </c>
      <c r="L669" s="2">
        <f t="shared" si="38"/>
        <v>138.83786285916935</v>
      </c>
      <c r="M669" s="2">
        <f t="shared" si="38"/>
        <v>55.855415957663602</v>
      </c>
    </row>
    <row r="670" spans="3:13" x14ac:dyDescent="0.2">
      <c r="C670">
        <v>642</v>
      </c>
      <c r="D670" s="2">
        <f t="shared" si="38"/>
        <v>73.717377378546786</v>
      </c>
      <c r="E670" s="2">
        <f t="shared" si="38"/>
        <v>145.18784633627024</v>
      </c>
      <c r="F670" s="2">
        <f t="shared" si="38"/>
        <v>209.18133766498713</v>
      </c>
      <c r="G670" s="2">
        <f t="shared" si="38"/>
        <v>251.28070340001346</v>
      </c>
      <c r="H670" s="2">
        <f t="shared" si="38"/>
        <v>231.25716312363772</v>
      </c>
      <c r="I670" s="100">
        <f t="shared" si="38"/>
        <v>55.754693448324502</v>
      </c>
      <c r="J670" s="2">
        <f t="shared" si="38"/>
        <v>105.76774235215694</v>
      </c>
      <c r="K670" s="2">
        <f t="shared" si="38"/>
        <v>140.2245623342545</v>
      </c>
      <c r="L670" s="2">
        <f t="shared" si="38"/>
        <v>138.18777472924936</v>
      </c>
      <c r="M670" s="2">
        <f t="shared" si="38"/>
        <v>54.6906775204911</v>
      </c>
    </row>
    <row r="671" spans="3:13" x14ac:dyDescent="0.2">
      <c r="C671">
        <v>643</v>
      </c>
      <c r="D671" s="2">
        <f t="shared" si="38"/>
        <v>73.723545016018065</v>
      </c>
      <c r="E671" s="2">
        <f t="shared" si="38"/>
        <v>145.17374619731012</v>
      </c>
      <c r="F671" s="2">
        <f t="shared" si="38"/>
        <v>209.08043926249246</v>
      </c>
      <c r="G671" s="2">
        <f t="shared" si="38"/>
        <v>250.95115952005813</v>
      </c>
      <c r="H671" s="2">
        <f t="shared" si="38"/>
        <v>230.4171640000512</v>
      </c>
      <c r="I671" s="100">
        <f t="shared" si="38"/>
        <v>55.695313520465682</v>
      </c>
      <c r="J671" s="2">
        <f t="shared" si="38"/>
        <v>105.61423636358194</v>
      </c>
      <c r="K671" s="2">
        <f t="shared" si="38"/>
        <v>139.89569773443347</v>
      </c>
      <c r="L671" s="2">
        <f t="shared" si="38"/>
        <v>137.53565926928135</v>
      </c>
      <c r="M671" s="2">
        <f t="shared" si="38"/>
        <v>53.524799513721703</v>
      </c>
    </row>
    <row r="672" spans="3:13" x14ac:dyDescent="0.2">
      <c r="C672">
        <v>644</v>
      </c>
      <c r="D672" s="2">
        <f t="shared" si="38"/>
        <v>73.729291408102426</v>
      </c>
      <c r="E672" s="2">
        <f t="shared" si="38"/>
        <v>145.15873499558739</v>
      </c>
      <c r="F672" s="2">
        <f t="shared" si="38"/>
        <v>208.97799601843428</v>
      </c>
      <c r="G672" s="2">
        <f t="shared" si="38"/>
        <v>250.61924583295925</v>
      </c>
      <c r="H672" s="2">
        <f t="shared" si="38"/>
        <v>229.57407449976643</v>
      </c>
      <c r="I672" s="100">
        <f t="shared" si="38"/>
        <v>55.635439192322508</v>
      </c>
      <c r="J672" s="2">
        <f t="shared" si="38"/>
        <v>105.459700667745</v>
      </c>
      <c r="K672" s="2">
        <f t="shared" si="38"/>
        <v>139.56522728090798</v>
      </c>
      <c r="L672" s="2">
        <f t="shared" si="38"/>
        <v>136.88152604634345</v>
      </c>
      <c r="M672" s="2">
        <f t="shared" si="38"/>
        <v>52.357806230327917</v>
      </c>
    </row>
    <row r="673" spans="3:13" x14ac:dyDescent="0.2">
      <c r="C673">
        <v>645</v>
      </c>
      <c r="D673" s="2">
        <f t="shared" si="38"/>
        <v>73.734616521965805</v>
      </c>
      <c r="E673" s="2">
        <f t="shared" si="38"/>
        <v>145.14281282530732</v>
      </c>
      <c r="F673" s="2">
        <f t="shared" si="38"/>
        <v>208.87400868973936</v>
      </c>
      <c r="G673" s="2">
        <f t="shared" si="38"/>
        <v>250.28496547307759</v>
      </c>
      <c r="H673" s="2">
        <f t="shared" si="38"/>
        <v>228.72790593037914</v>
      </c>
      <c r="I673" s="100">
        <f t="shared" si="38"/>
        <v>55.575070995391826</v>
      </c>
      <c r="J673" s="2">
        <f t="shared" si="38"/>
        <v>105.30413677132304</v>
      </c>
      <c r="K673" s="2">
        <f t="shared" si="38"/>
        <v>139.23315476712708</v>
      </c>
      <c r="L673" s="2">
        <f t="shared" si="38"/>
        <v>136.22538465711636</v>
      </c>
      <c r="M673" s="2">
        <f t="shared" si="38"/>
        <v>51.189721986520894</v>
      </c>
    </row>
    <row r="674" spans="3:13" x14ac:dyDescent="0.2">
      <c r="C674">
        <v>646</v>
      </c>
      <c r="D674" s="2">
        <f t="shared" si="38"/>
        <v>73.739520327181339</v>
      </c>
      <c r="E674" s="2">
        <f t="shared" si="38"/>
        <v>145.12597978639224</v>
      </c>
      <c r="F674" s="2">
        <f t="shared" si="38"/>
        <v>208.76847804474329</v>
      </c>
      <c r="G674" s="2">
        <f t="shared" si="38"/>
        <v>249.94832159712288</v>
      </c>
      <c r="H674" s="2">
        <f t="shared" si="38"/>
        <v>227.87866964078199</v>
      </c>
      <c r="I674" s="100">
        <f t="shared" si="38"/>
        <v>55.514209465554529</v>
      </c>
      <c r="J674" s="2">
        <f t="shared" si="38"/>
        <v>105.14754619101763</v>
      </c>
      <c r="K674" s="2">
        <f t="shared" si="38"/>
        <v>138.89948400492977</v>
      </c>
      <c r="L674" s="2">
        <f t="shared" si="38"/>
        <v>135.56724472774218</v>
      </c>
      <c r="M674" s="2">
        <f t="shared" si="38"/>
        <v>50.020571121244011</v>
      </c>
    </row>
    <row r="675" spans="3:13" x14ac:dyDescent="0.2">
      <c r="C675">
        <v>647</v>
      </c>
      <c r="D675" s="2">
        <f t="shared" si="38"/>
        <v>73.744002795729386</v>
      </c>
      <c r="E675" s="2">
        <f t="shared" si="38"/>
        <v>145.10823598448079</v>
      </c>
      <c r="F675" s="2">
        <f t="shared" si="38"/>
        <v>208.66140486318488</v>
      </c>
      <c r="G675" s="2">
        <f t="shared" si="38"/>
        <v>249.60931738412441</v>
      </c>
      <c r="H675" s="2">
        <f t="shared" si="38"/>
        <v>227.026377021012</v>
      </c>
      <c r="I675" s="100">
        <f t="shared" si="38"/>
        <v>55.452855143070749</v>
      </c>
      <c r="J675" s="2">
        <f t="shared" si="38"/>
        <v>104.98993045354007</v>
      </c>
      <c r="K675" s="2">
        <f t="shared" si="38"/>
        <v>138.56421882450121</v>
      </c>
      <c r="L675" s="2">
        <f t="shared" si="38"/>
        <v>134.90711591368316</v>
      </c>
      <c r="M675" s="2">
        <f t="shared" si="38"/>
        <v>48.850377995665077</v>
      </c>
    </row>
    <row r="676" spans="3:13" x14ac:dyDescent="0.2">
      <c r="C676">
        <v>648</v>
      </c>
      <c r="D676" s="2">
        <f t="shared" si="38"/>
        <v>73.748063901997781</v>
      </c>
      <c r="E676" s="2">
        <f t="shared" si="38"/>
        <v>145.08958153092723</v>
      </c>
      <c r="F676" s="2">
        <f t="shared" si="38"/>
        <v>208.55278993620027</v>
      </c>
      <c r="G676" s="2">
        <f t="shared" si="38"/>
        <v>249.26795603540066</v>
      </c>
      <c r="H676" s="2">
        <f t="shared" si="38"/>
        <v>226.17103950209801</v>
      </c>
      <c r="I676" s="100">
        <f t="shared" si="38"/>
        <v>55.391008572575089</v>
      </c>
      <c r="J676" s="2">
        <f t="shared" si="38"/>
        <v>104.83129109559681</v>
      </c>
      <c r="K676" s="2">
        <f t="shared" si="38"/>
        <v>138.22736307432885</v>
      </c>
      <c r="L676" s="2">
        <f t="shared" si="38"/>
        <v>134.24500789958046</v>
      </c>
      <c r="M676" s="2">
        <f t="shared" si="38"/>
        <v>47.679166992669231</v>
      </c>
    </row>
    <row r="677" spans="3:13" x14ac:dyDescent="0.2">
      <c r="C677">
        <v>649</v>
      </c>
      <c r="D677" s="2">
        <f t="shared" si="38"/>
        <v>73.751703622781989</v>
      </c>
      <c r="E677" s="2">
        <f t="shared" si="38"/>
        <v>145.0700165428008</v>
      </c>
      <c r="F677" s="2">
        <f t="shared" si="38"/>
        <v>208.44263406631731</v>
      </c>
      <c r="G677" s="2">
        <f t="shared" si="38"/>
        <v>248.92424077452932</v>
      </c>
      <c r="H677" s="2">
        <f t="shared" si="38"/>
        <v>225.31266855590727</v>
      </c>
      <c r="I677" s="100">
        <f t="shared" si="38"/>
        <v>55.328670303071753</v>
      </c>
      <c r="J677" s="2">
        <f t="shared" si="38"/>
        <v>104.67162966387414</v>
      </c>
      <c r="K677" s="2">
        <f t="shared" si="38"/>
        <v>137.88892062115812</v>
      </c>
      <c r="L677" s="2">
        <f t="shared" si="38"/>
        <v>133.58093039911131</v>
      </c>
      <c r="M677" s="2">
        <f t="shared" si="38"/>
        <v>46.50696251635074</v>
      </c>
    </row>
    <row r="678" spans="3:13" x14ac:dyDescent="0.2">
      <c r="C678">
        <v>650</v>
      </c>
      <c r="D678" s="2">
        <f t="shared" si="38"/>
        <v>73.754921937285175</v>
      </c>
      <c r="E678" s="2">
        <f t="shared" si="38"/>
        <v>145.04954114288495</v>
      </c>
      <c r="F678" s="2">
        <f t="shared" si="38"/>
        <v>208.33093806744927</v>
      </c>
      <c r="G678" s="2">
        <f t="shared" si="38"/>
        <v>248.5781748473168</v>
      </c>
      <c r="H678" s="2">
        <f t="shared" si="38"/>
        <v>224.45127569499192</v>
      </c>
      <c r="I678" s="100">
        <f t="shared" si="38"/>
        <v>55.265840887929734</v>
      </c>
      <c r="J678" s="2">
        <f t="shared" si="38"/>
        <v>104.51094771502339</v>
      </c>
      <c r="K678" s="2">
        <f t="shared" si="38"/>
        <v>137.5488953499482</v>
      </c>
      <c r="L678" s="2">
        <f t="shared" si="38"/>
        <v>132.91489315484728</v>
      </c>
      <c r="M678" s="2">
        <f t="shared" si="38"/>
        <v>45.333788991504569</v>
      </c>
    </row>
    <row r="679" spans="3:13" x14ac:dyDescent="0.2">
      <c r="C679">
        <v>651</v>
      </c>
      <c r="D679" s="2">
        <f t="shared" si="38"/>
        <v>73.757718827118367</v>
      </c>
      <c r="E679" s="2">
        <f t="shared" si="38"/>
        <v>145.02815545967655</v>
      </c>
      <c r="F679" s="2">
        <f t="shared" si="38"/>
        <v>208.21770276488917</v>
      </c>
      <c r="G679" s="2">
        <f t="shared" si="38"/>
        <v>248.22976152176759</v>
      </c>
      <c r="H679" s="2">
        <f t="shared" si="38"/>
        <v>223.58687247243404</v>
      </c>
      <c r="I679" s="100">
        <f t="shared" si="38"/>
        <v>55.202520884877806</v>
      </c>
      <c r="J679" s="2">
        <f t="shared" si="38"/>
        <v>104.34924681564554</v>
      </c>
      <c r="K679" s="2">
        <f t="shared" si="38"/>
        <v>137.20729116382725</v>
      </c>
      <c r="L679" s="2">
        <f t="shared" si="38"/>
        <v>132.24690593811087</v>
      </c>
      <c r="M679" s="2">
        <f t="shared" si="38"/>
        <v>44.159670863117348</v>
      </c>
    </row>
    <row r="680" spans="3:13" x14ac:dyDescent="0.2">
      <c r="C680">
        <v>652</v>
      </c>
      <c r="D680" s="2">
        <f t="shared" si="38"/>
        <v>73.760094276300549</v>
      </c>
      <c r="E680" s="2">
        <f t="shared" si="38"/>
        <v>145.00585962738512</v>
      </c>
      <c r="F680" s="2">
        <f t="shared" si="38"/>
        <v>208.10292899530353</v>
      </c>
      <c r="G680" s="2">
        <f t="shared" si="38"/>
        <v>247.87900408805336</v>
      </c>
      <c r="H680" s="2">
        <f t="shared" si="38"/>
        <v>222.71947048169088</v>
      </c>
      <c r="I680" s="100">
        <f t="shared" ref="I680:M730" si="39">SQRT(2) * I$30 *SQRT(1- COS(TAN(I$29*PI()/180) *$C680/I$30))</f>
        <v>55.13871085599969</v>
      </c>
      <c r="J680" s="2">
        <f t="shared" si="39"/>
        <v>104.18652854227611</v>
      </c>
      <c r="K680" s="2">
        <f t="shared" si="39"/>
        <v>136.8641119840477</v>
      </c>
      <c r="L680" s="2">
        <f t="shared" si="39"/>
        <v>131.57697854883244</v>
      </c>
      <c r="M680" s="2">
        <f t="shared" si="39"/>
        <v>42.984632595858088</v>
      </c>
    </row>
    <row r="681" spans="3:13" x14ac:dyDescent="0.2">
      <c r="C681">
        <v>653</v>
      </c>
      <c r="D681" s="2">
        <f t="shared" ref="D681:H731" si="40">SQRT(2) * D$30 *SQRT(1- COS(TAN(D$29*PI()/180) *$C681/D$30))</f>
        <v>73.762048271258763</v>
      </c>
      <c r="E681" s="2">
        <f t="shared" si="40"/>
        <v>144.982653785932</v>
      </c>
      <c r="F681" s="2">
        <f t="shared" si="40"/>
        <v>207.98661760672621</v>
      </c>
      <c r="G681" s="2">
        <f t="shared" si="40"/>
        <v>247.52590585848179</v>
      </c>
      <c r="H681" s="2">
        <f t="shared" si="40"/>
        <v>221.84908135643988</v>
      </c>
      <c r="I681" s="100">
        <f t="shared" si="39"/>
        <v>55.074411367728963</v>
      </c>
      <c r="J681" s="2">
        <f t="shared" si="39"/>
        <v>104.02279448136962</v>
      </c>
      <c r="K681" s="2">
        <f t="shared" si="39"/>
        <v>136.51936174994128</v>
      </c>
      <c r="L681" s="2">
        <f t="shared" si="39"/>
        <v>130.90512081540601</v>
      </c>
      <c r="M681" s="2">
        <f t="shared" si="39"/>
        <v>41.808698673568195</v>
      </c>
    </row>
    <row r="682" spans="3:13" x14ac:dyDescent="0.2">
      <c r="C682">
        <v>654</v>
      </c>
      <c r="D682" s="2">
        <f t="shared" si="40"/>
        <v>73.76358080082818</v>
      </c>
      <c r="E682" s="2">
        <f t="shared" si="40"/>
        <v>144.95853808094944</v>
      </c>
      <c r="F682" s="2">
        <f t="shared" si="40"/>
        <v>207.86876945855209</v>
      </c>
      <c r="G682" s="2">
        <f t="shared" si="40"/>
        <v>247.17047016746548</v>
      </c>
      <c r="H682" s="2">
        <f t="shared" si="40"/>
        <v>220.9757167704218</v>
      </c>
      <c r="I682" s="100">
        <f t="shared" si="39"/>
        <v>55.009622990844086</v>
      </c>
      <c r="J682" s="2">
        <f t="shared" si="39"/>
        <v>103.85804622928427</v>
      </c>
      <c r="K682" s="2">
        <f t="shared" si="39"/>
        <v>136.1730444188737</v>
      </c>
      <c r="L682" s="2">
        <f t="shared" si="39"/>
        <v>130.23134259454574</v>
      </c>
      <c r="M682" s="2">
        <f t="shared" si="39"/>
        <v>40.631893598751937</v>
      </c>
    </row>
    <row r="683" spans="3:13" x14ac:dyDescent="0.2">
      <c r="C683">
        <v>655</v>
      </c>
      <c r="D683" s="2">
        <f t="shared" si="40"/>
        <v>73.764691856252128</v>
      </c>
      <c r="E683" s="2">
        <f t="shared" si="40"/>
        <v>144.93351266377965</v>
      </c>
      <c r="F683" s="2">
        <f t="shared" si="40"/>
        <v>207.74938542153086</v>
      </c>
      <c r="G683" s="2">
        <f t="shared" si="40"/>
        <v>246.81270037149045</v>
      </c>
      <c r="H683" s="2">
        <f t="shared" si="40"/>
        <v>220.09938843728457</v>
      </c>
      <c r="I683" s="100">
        <f t="shared" si="39"/>
        <v>54.944346300463316</v>
      </c>
      <c r="J683" s="2">
        <f t="shared" si="39"/>
        <v>103.69228539226631</v>
      </c>
      <c r="K683" s="2">
        <f t="shared" si="39"/>
        <v>135.82516396619931</v>
      </c>
      <c r="L683" s="2">
        <f t="shared" si="39"/>
        <v>129.55565377114073</v>
      </c>
      <c r="M683" s="2">
        <f t="shared" si="39"/>
        <v>39.454241892065113</v>
      </c>
    </row>
    <row r="684" spans="3:13" x14ac:dyDescent="0.2">
      <c r="C684">
        <v>656</v>
      </c>
      <c r="D684" s="2">
        <f t="shared" si="40"/>
        <v>73.76538143118222</v>
      </c>
      <c r="E684" s="2">
        <f t="shared" si="40"/>
        <v>144.90757769147393</v>
      </c>
      <c r="F684" s="2">
        <f t="shared" si="40"/>
        <v>207.62846637776047</v>
      </c>
      <c r="G684" s="2">
        <f t="shared" si="40"/>
        <v>246.45259984908412</v>
      </c>
      <c r="H684" s="2">
        <f t="shared" si="40"/>
        <v>219.22010811042657</v>
      </c>
      <c r="I684" s="100">
        <f t="shared" si="39"/>
        <v>54.878581876039618</v>
      </c>
      <c r="J684" s="2">
        <f t="shared" si="39"/>
        <v>103.52551358643441</v>
      </c>
      <c r="K684" s="2">
        <f t="shared" si="39"/>
        <v>135.47572438521541</v>
      </c>
      <c r="L684" s="2">
        <f t="shared" si="39"/>
        <v>128.87806425811024</v>
      </c>
      <c r="M684" s="2">
        <f t="shared" si="39"/>
        <v>38.275768091804593</v>
      </c>
    </row>
    <row r="685" spans="3:13" x14ac:dyDescent="0.2">
      <c r="C685">
        <v>657</v>
      </c>
      <c r="D685" s="2">
        <f t="shared" si="40"/>
        <v>73.765649521678313</v>
      </c>
      <c r="E685" s="2">
        <f t="shared" si="40"/>
        <v>144.8807333267917</v>
      </c>
      <c r="F685" s="2">
        <f t="shared" si="40"/>
        <v>207.50601322068053</v>
      </c>
      <c r="G685" s="2">
        <f t="shared" si="40"/>
        <v>246.09017200078412</v>
      </c>
      <c r="H685" s="2">
        <f t="shared" si="40"/>
        <v>218.33788758283805</v>
      </c>
      <c r="I685" s="100">
        <f t="shared" si="39"/>
        <v>54.812330301355516</v>
      </c>
      <c r="J685" s="2">
        <f t="shared" si="39"/>
        <v>103.35773243776391</v>
      </c>
      <c r="K685" s="2">
        <f t="shared" si="39"/>
        <v>135.12472968711651</v>
      </c>
      <c r="L685" s="2">
        <f t="shared" si="39"/>
        <v>128.19858399625829</v>
      </c>
      <c r="M685" s="2">
        <f t="shared" si="39"/>
        <v>37.09649675339692</v>
      </c>
    </row>
    <row r="686" spans="3:13" x14ac:dyDescent="0.2">
      <c r="C686">
        <v>658</v>
      </c>
      <c r="D686" s="2">
        <f t="shared" si="40"/>
        <v>73.765496126208618</v>
      </c>
      <c r="E686" s="2">
        <f t="shared" si="40"/>
        <v>144.85297973819934</v>
      </c>
      <c r="F686" s="2">
        <f t="shared" si="40"/>
        <v>207.38202685506602</v>
      </c>
      <c r="G686" s="2">
        <f t="shared" si="40"/>
        <v>245.72542024910521</v>
      </c>
      <c r="H686" s="2">
        <f t="shared" si="40"/>
        <v>217.45273868694409</v>
      </c>
      <c r="I686" s="100">
        <f t="shared" si="39"/>
        <v>54.745592164517888</v>
      </c>
      <c r="J686" s="2">
        <f t="shared" si="39"/>
        <v>103.18894358207082</v>
      </c>
      <c r="K686" s="2">
        <f t="shared" si="39"/>
        <v>134.77218390094802</v>
      </c>
      <c r="L686" s="2">
        <f t="shared" si="39"/>
        <v>127.5172229541276</v>
      </c>
      <c r="M686" s="2">
        <f t="shared" si="39"/>
        <v>35.916452448886631</v>
      </c>
    </row>
    <row r="687" spans="3:13" x14ac:dyDescent="0.2">
      <c r="C687">
        <v>659</v>
      </c>
      <c r="D687" s="2">
        <f t="shared" si="40"/>
        <v>73.76492124564956</v>
      </c>
      <c r="E687" s="2">
        <f t="shared" si="40"/>
        <v>144.82431709986926</v>
      </c>
      <c r="F687" s="2">
        <f t="shared" si="40"/>
        <v>207.25650819702011</v>
      </c>
      <c r="G687" s="2">
        <f t="shared" si="40"/>
        <v>245.35834803850773</v>
      </c>
      <c r="H687" s="2">
        <f t="shared" si="40"/>
        <v>216.56467329444484</v>
      </c>
      <c r="I687" s="100">
        <f t="shared" si="39"/>
        <v>54.678368057952767</v>
      </c>
      <c r="J687" s="2">
        <f t="shared" si="39"/>
        <v>103.01914866499614</v>
      </c>
      <c r="K687" s="2">
        <f t="shared" si="39"/>
        <v>134.41809107356042</v>
      </c>
      <c r="L687" s="2">
        <f t="shared" si="39"/>
        <v>126.83399112785361</v>
      </c>
      <c r="M687" s="2">
        <f t="shared" si="39"/>
        <v>34.73565976642422</v>
      </c>
    </row>
    <row r="688" spans="3:13" x14ac:dyDescent="0.2">
      <c r="C688">
        <v>660</v>
      </c>
      <c r="D688" s="2">
        <f t="shared" si="40"/>
        <v>73.763924883285952</v>
      </c>
      <c r="E688" s="2">
        <f t="shared" si="40"/>
        <v>144.79474559167878</v>
      </c>
      <c r="F688" s="2">
        <f t="shared" si="40"/>
        <v>207.12945817396806</v>
      </c>
      <c r="G688" s="2">
        <f t="shared" si="40"/>
        <v>244.98895883536474</v>
      </c>
      <c r="H688" s="2">
        <f t="shared" si="40"/>
        <v>215.673703316157</v>
      </c>
      <c r="I688" s="100">
        <f t="shared" si="39"/>
        <v>54.610658578400091</v>
      </c>
      <c r="J688" s="2">
        <f t="shared" si="39"/>
        <v>102.84834934198955</v>
      </c>
      <c r="K688" s="2">
        <f t="shared" si="39"/>
        <v>134.06245526956249</v>
      </c>
      <c r="L688" s="2">
        <f t="shared" si="39"/>
        <v>126.14889854101789</v>
      </c>
      <c r="M688" s="2">
        <f t="shared" si="39"/>
        <v>33.554143309753954</v>
      </c>
    </row>
    <row r="689" spans="3:13" x14ac:dyDescent="0.2">
      <c r="C689">
        <v>661</v>
      </c>
      <c r="D689" s="2">
        <f t="shared" si="40"/>
        <v>73.762507044810846</v>
      </c>
      <c r="E689" s="2">
        <f t="shared" si="40"/>
        <v>144.76426539920899</v>
      </c>
      <c r="F689" s="2">
        <f t="shared" si="40"/>
        <v>207.00087772464971</v>
      </c>
      <c r="G689" s="2">
        <f t="shared" si="40"/>
        <v>244.61725612792961</v>
      </c>
      <c r="H689" s="2">
        <f t="shared" si="40"/>
        <v>214.77984070185369</v>
      </c>
      <c r="I689" s="100">
        <f t="shared" si="39"/>
        <v>54.542464326908366</v>
      </c>
      <c r="J689" s="2">
        <f t="shared" si="39"/>
        <v>102.67654727829344</v>
      </c>
      <c r="K689" s="2">
        <f t="shared" si="39"/>
        <v>133.70528057127459</v>
      </c>
      <c r="L689" s="2">
        <f t="shared" si="39"/>
        <v>125.46195524450079</v>
      </c>
      <c r="M689" s="2">
        <f t="shared" si="39"/>
        <v>32.371927697701018</v>
      </c>
    </row>
    <row r="690" spans="3:13" x14ac:dyDescent="0.2">
      <c r="C690">
        <v>662</v>
      </c>
      <c r="D690" s="2">
        <f t="shared" si="40"/>
        <v>73.76066773832558</v>
      </c>
      <c r="E690" s="2">
        <f t="shared" si="40"/>
        <v>144.73287671374351</v>
      </c>
      <c r="F690" s="2">
        <f t="shared" si="40"/>
        <v>206.87076779911297</v>
      </c>
      <c r="G690" s="2">
        <f t="shared" si="40"/>
        <v>244.24324342630237</v>
      </c>
      <c r="H690" s="2">
        <f t="shared" si="40"/>
        <v>213.88309744010468</v>
      </c>
      <c r="I690" s="100">
        <f t="shared" si="39"/>
        <v>54.473785908829385</v>
      </c>
      <c r="J690" s="2">
        <f t="shared" si="39"/>
        <v>102.50374414892667</v>
      </c>
      <c r="K690" s="2">
        <f t="shared" si="39"/>
        <v>133.34657107868216</v>
      </c>
      <c r="L690" s="2">
        <f t="shared" si="39"/>
        <v>124.77317131633392</v>
      </c>
      <c r="M690" s="2">
        <f t="shared" si="39"/>
        <v>31.189037563658825</v>
      </c>
    </row>
    <row r="691" spans="3:13" x14ac:dyDescent="0.2">
      <c r="C691">
        <v>663</v>
      </c>
      <c r="D691" s="2">
        <f t="shared" si="40"/>
        <v>73.758406974339664</v>
      </c>
      <c r="E691" s="2">
        <f t="shared" si="40"/>
        <v>144.70057973226747</v>
      </c>
      <c r="F691" s="2">
        <f t="shared" si="40"/>
        <v>206.73912935870646</v>
      </c>
      <c r="G691" s="2">
        <f t="shared" si="40"/>
        <v>243.8669242623973</v>
      </c>
      <c r="H691" s="2">
        <f t="shared" si="40"/>
        <v>212.98348555811489</v>
      </c>
      <c r="I691" s="100">
        <f t="shared" si="39"/>
        <v>54.404623933812807</v>
      </c>
      <c r="J691" s="2">
        <f t="shared" si="39"/>
        <v>102.32994163866809</v>
      </c>
      <c r="K691" s="2">
        <f t="shared" si="39"/>
        <v>132.98633090938836</v>
      </c>
      <c r="L691" s="2">
        <f t="shared" si="39"/>
        <v>124.08255686155275</v>
      </c>
      <c r="M691" s="2">
        <f t="shared" si="39"/>
        <v>30.005497555075316</v>
      </c>
    </row>
    <row r="692" spans="3:13" x14ac:dyDescent="0.2">
      <c r="C692">
        <v>664</v>
      </c>
      <c r="D692" s="2">
        <f t="shared" si="40"/>
        <v>73.755724765770779</v>
      </c>
      <c r="E692" s="2">
        <f t="shared" si="40"/>
        <v>144.66737465746615</v>
      </c>
      <c r="F692" s="2">
        <f t="shared" si="40"/>
        <v>206.60596337607288</v>
      </c>
      <c r="G692" s="2">
        <f t="shared" si="40"/>
        <v>243.48830218990926</v>
      </c>
      <c r="H692" s="2">
        <f t="shared" si="40"/>
        <v>212.0810171215636</v>
      </c>
      <c r="I692" s="100">
        <f t="shared" si="39"/>
        <v>54.334979015800805</v>
      </c>
      <c r="J692" s="2">
        <f t="shared" si="39"/>
        <v>102.1551414420403</v>
      </c>
      <c r="K692" s="2">
        <f t="shared" si="39"/>
        <v>132.62456419856693</v>
      </c>
      <c r="L692" s="2">
        <f t="shared" si="39"/>
        <v>123.39012201204798</v>
      </c>
      <c r="M692" s="2">
        <f t="shared" si="39"/>
        <v>28.821332332939846</v>
      </c>
    </row>
    <row r="693" spans="3:13" x14ac:dyDescent="0.2">
      <c r="C693">
        <v>665</v>
      </c>
      <c r="D693" s="2">
        <f t="shared" si="40"/>
        <v>73.752621127944636</v>
      </c>
      <c r="E693" s="2">
        <f t="shared" si="40"/>
        <v>144.63326169772364</v>
      </c>
      <c r="F693" s="2">
        <f t="shared" si="40"/>
        <v>206.47127083514135</v>
      </c>
      <c r="G693" s="2">
        <f t="shared" si="40"/>
        <v>243.10738078428022</v>
      </c>
      <c r="H693" s="2">
        <f t="shared" si="40"/>
        <v>211.17570423444235</v>
      </c>
      <c r="I693" s="100">
        <f t="shared" si="39"/>
        <v>54.264851773022507</v>
      </c>
      <c r="J693" s="2">
        <f t="shared" si="39"/>
        <v>101.97934526329303</v>
      </c>
      <c r="K693" s="2">
        <f t="shared" si="39"/>
        <v>132.26127509891461</v>
      </c>
      <c r="L693" s="2">
        <f t="shared" si="39"/>
        <v>122.69587692641717</v>
      </c>
      <c r="M693" s="2">
        <f t="shared" si="39"/>
        <v>27.636566571268837</v>
      </c>
    </row>
    <row r="694" spans="3:13" x14ac:dyDescent="0.2">
      <c r="C694">
        <v>666</v>
      </c>
      <c r="D694" s="2">
        <f t="shared" si="40"/>
        <v>73.749096078595002</v>
      </c>
      <c r="E694" s="2">
        <f t="shared" si="40"/>
        <v>144.59824106712168</v>
      </c>
      <c r="F694" s="2">
        <f t="shared" si="40"/>
        <v>206.33505273112041</v>
      </c>
      <c r="G694" s="2">
        <f t="shared" si="40"/>
        <v>242.72416364266536</v>
      </c>
      <c r="H694" s="2">
        <f t="shared" si="40"/>
        <v>210.26755903889304</v>
      </c>
      <c r="I694" s="100">
        <f t="shared" si="39"/>
        <v>54.194242827988646</v>
      </c>
      <c r="J694" s="2">
        <f t="shared" si="39"/>
        <v>101.80255481638643</v>
      </c>
      <c r="K694" s="2">
        <f t="shared" si="39"/>
        <v>131.89646778060356</v>
      </c>
      <c r="L694" s="2">
        <f t="shared" si="39"/>
        <v>121.9998317898155</v>
      </c>
      <c r="M694" s="2">
        <f t="shared" si="39"/>
        <v>26.451224956592466</v>
      </c>
    </row>
    <row r="695" spans="3:13" x14ac:dyDescent="0.2">
      <c r="C695">
        <v>667</v>
      </c>
      <c r="D695" s="2">
        <f t="shared" si="40"/>
        <v>73.745149637863449</v>
      </c>
      <c r="E695" s="2">
        <f t="shared" si="40"/>
        <v>144.56231298543827</v>
      </c>
      <c r="F695" s="2">
        <f t="shared" si="40"/>
        <v>206.19731007049057</v>
      </c>
      <c r="G695" s="2">
        <f t="shared" si="40"/>
        <v>242.33865438389913</v>
      </c>
      <c r="H695" s="2">
        <f t="shared" si="40"/>
        <v>209.3565937150444</v>
      </c>
      <c r="I695" s="100">
        <f t="shared" si="39"/>
        <v>54.123152807485916</v>
      </c>
      <c r="J695" s="2">
        <f t="shared" si="39"/>
        <v>101.62477182497467</v>
      </c>
      <c r="K695" s="2">
        <f t="shared" si="39"/>
        <v>131.53014643123348</v>
      </c>
      <c r="L695" s="2">
        <f t="shared" si="39"/>
        <v>121.30199681380616</v>
      </c>
      <c r="M695" s="2">
        <f t="shared" si="39"/>
        <v>25.265332187438982</v>
      </c>
    </row>
    <row r="696" spans="3:13" x14ac:dyDescent="0.2">
      <c r="C696">
        <v>668</v>
      </c>
      <c r="D696" s="2">
        <f t="shared" si="40"/>
        <v>73.740781828299376</v>
      </c>
      <c r="E696" s="2">
        <f t="shared" si="40"/>
        <v>144.52547767814625</v>
      </c>
      <c r="F696" s="2">
        <f t="shared" si="40"/>
        <v>206.0580438709969</v>
      </c>
      <c r="G696" s="2">
        <f t="shared" si="40"/>
        <v>241.95085664846121</v>
      </c>
      <c r="H696" s="2">
        <f t="shared" si="40"/>
        <v>208.44282048084915</v>
      </c>
      <c r="I696" s="100">
        <f t="shared" si="39"/>
        <v>54.051582342571493</v>
      </c>
      <c r="J696" s="2">
        <f t="shared" si="39"/>
        <v>101.44599802238874</v>
      </c>
      <c r="K696" s="2">
        <f t="shared" si="39"/>
        <v>131.16231525578354</v>
      </c>
      <c r="L696" s="2">
        <f t="shared" si="39"/>
        <v>120.60238223621107</v>
      </c>
      <c r="M696" s="2">
        <f t="shared" si="39"/>
        <v>24.078912973821431</v>
      </c>
    </row>
    <row r="697" spans="3:13" x14ac:dyDescent="0.2">
      <c r="C697">
        <v>669</v>
      </c>
      <c r="D697" s="2">
        <f t="shared" si="40"/>
        <v>73.735992674859801</v>
      </c>
      <c r="E697" s="2">
        <f t="shared" si="40"/>
        <v>144.48773537641191</v>
      </c>
      <c r="F697" s="2">
        <f t="shared" si="40"/>
        <v>205.91725516164152</v>
      </c>
      <c r="G697" s="2">
        <f t="shared" si="40"/>
        <v>241.5607740984421</v>
      </c>
      <c r="H697" s="2">
        <f t="shared" si="40"/>
        <v>207.52625159191982</v>
      </c>
      <c r="I697" s="100">
        <f t="shared" si="39"/>
        <v>53.979532068567359</v>
      </c>
      <c r="J697" s="2">
        <f t="shared" si="39"/>
        <v>101.26623515161987</v>
      </c>
      <c r="K697" s="2">
        <f t="shared" si="39"/>
        <v>130.79297847656417</v>
      </c>
      <c r="L697" s="2">
        <f t="shared" si="39"/>
        <v>119.90099832096028</v>
      </c>
      <c r="M697" s="2">
        <f t="shared" si="39"/>
        <v>22.891992036721931</v>
      </c>
    </row>
    <row r="698" spans="3:13" x14ac:dyDescent="0.2">
      <c r="C698">
        <v>670</v>
      </c>
      <c r="D698" s="2">
        <f t="shared" si="40"/>
        <v>73.730782204909218</v>
      </c>
      <c r="E698" s="2">
        <f t="shared" si="40"/>
        <v>144.44908631709353</v>
      </c>
      <c r="F698" s="2">
        <f t="shared" si="40"/>
        <v>205.77494498267598</v>
      </c>
      <c r="G698" s="2">
        <f t="shared" si="40"/>
        <v>241.16841041750851</v>
      </c>
      <c r="H698" s="2">
        <f t="shared" si="40"/>
        <v>206.60689934136488</v>
      </c>
      <c r="I698" s="100">
        <f t="shared" si="39"/>
        <v>53.907002625054737</v>
      </c>
      <c r="J698" s="2">
        <f t="shared" si="39"/>
        <v>101.08548496530233</v>
      </c>
      <c r="K698" s="2">
        <f t="shared" si="39"/>
        <v>130.42214033316847</v>
      </c>
      <c r="L698" s="2">
        <f t="shared" si="39"/>
        <v>119.19785535794162</v>
      </c>
      <c r="M698" s="2">
        <f t="shared" si="39"/>
        <v>21.704594107577005</v>
      </c>
    </row>
    <row r="699" spans="3:13" x14ac:dyDescent="0.2">
      <c r="C699">
        <v>671</v>
      </c>
      <c r="D699" s="2">
        <f t="shared" si="40"/>
        <v>73.725150448219495</v>
      </c>
      <c r="E699" s="2">
        <f t="shared" si="40"/>
        <v>144.40953074273995</v>
      </c>
      <c r="F699" s="2">
        <f t="shared" si="40"/>
        <v>205.63111438559358</v>
      </c>
      <c r="G699" s="2">
        <f t="shared" si="40"/>
        <v>240.77376931086826</v>
      </c>
      <c r="H699" s="2">
        <f t="shared" si="40"/>
        <v>205.68477605962318</v>
      </c>
      <c r="I699" s="100">
        <f t="shared" si="39"/>
        <v>53.833994655868366</v>
      </c>
      <c r="J699" s="2">
        <f t="shared" si="39"/>
        <v>100.90374922569647</v>
      </c>
      <c r="K699" s="2">
        <f t="shared" si="39"/>
        <v>130.0498050824236</v>
      </c>
      <c r="L699" s="2">
        <f t="shared" si="39"/>
        <v>118.49296366284923</v>
      </c>
      <c r="M699" s="2">
        <f t="shared" si="39"/>
        <v>20.51674392776199</v>
      </c>
    </row>
    <row r="700" spans="3:13" x14ac:dyDescent="0.2">
      <c r="C700">
        <v>672</v>
      </c>
      <c r="D700" s="2">
        <f t="shared" si="40"/>
        <v>73.719097436969633</v>
      </c>
      <c r="E700" s="2">
        <f t="shared" si="40"/>
        <v>144.36906890158892</v>
      </c>
      <c r="F700" s="2">
        <f t="shared" si="40"/>
        <v>205.48576443312152</v>
      </c>
      <c r="G700" s="2">
        <f t="shared" si="40"/>
        <v>240.376854505236</v>
      </c>
      <c r="H700" s="2">
        <f t="shared" si="40"/>
        <v>204.75989411429896</v>
      </c>
      <c r="I700" s="100">
        <f t="shared" si="39"/>
        <v>53.760508809090794</v>
      </c>
      <c r="J700" s="2">
        <f t="shared" si="39"/>
        <v>100.72102970467148</v>
      </c>
      <c r="K700" s="2">
        <f t="shared" si="39"/>
        <v>129.67597699834187</v>
      </c>
      <c r="L700" s="2">
        <f t="shared" si="39"/>
        <v>117.78633357703316</v>
      </c>
      <c r="M700" s="2">
        <f t="shared" si="39"/>
        <v>19.32846624807555</v>
      </c>
    </row>
    <row r="701" spans="3:13" x14ac:dyDescent="0.2">
      <c r="C701">
        <v>673</v>
      </c>
      <c r="D701" s="2">
        <f t="shared" si="40"/>
        <v>73.712623205745658</v>
      </c>
      <c r="E701" s="2">
        <f t="shared" si="40"/>
        <v>144.32770104756571</v>
      </c>
      <c r="F701" s="2">
        <f t="shared" si="40"/>
        <v>205.33889619921331</v>
      </c>
      <c r="G701" s="2">
        <f t="shared" si="40"/>
        <v>239.97766974879727</v>
      </c>
      <c r="H701" s="2">
        <f t="shared" si="40"/>
        <v>203.83226590999584</v>
      </c>
      <c r="I701" s="100">
        <f t="shared" si="39"/>
        <v>53.686545737046622</v>
      </c>
      <c r="J701" s="2">
        <f t="shared" si="39"/>
        <v>100.53732818368809</v>
      </c>
      <c r="K701" s="2">
        <f t="shared" si="39"/>
        <v>129.30066037207186</v>
      </c>
      <c r="L701" s="2">
        <f t="shared" si="39"/>
        <v>117.07797546734673</v>
      </c>
      <c r="M701" s="2">
        <f t="shared" si="39"/>
        <v>18.139785828223854</v>
      </c>
    </row>
    <row r="702" spans="3:13" x14ac:dyDescent="0.2">
      <c r="C702">
        <v>674</v>
      </c>
      <c r="D702" s="2">
        <f t="shared" si="40"/>
        <v>73.705727791540355</v>
      </c>
      <c r="E702" s="2">
        <f t="shared" si="40"/>
        <v>144.28542744028138</v>
      </c>
      <c r="F702" s="2">
        <f t="shared" si="40"/>
        <v>205.19051076904043</v>
      </c>
      <c r="G702" s="2">
        <f t="shared" si="40"/>
        <v>239.5762188111737</v>
      </c>
      <c r="H702" s="2">
        <f t="shared" si="40"/>
        <v>202.90190388815091</v>
      </c>
      <c r="I702" s="100">
        <f t="shared" si="39"/>
        <v>53.612106096296735</v>
      </c>
      <c r="J702" s="2">
        <f t="shared" si="39"/>
        <v>100.3526464537813</v>
      </c>
      <c r="K702" s="2">
        <f t="shared" si="39"/>
        <v>128.92385951184886</v>
      </c>
      <c r="L702" s="2">
        <f t="shared" si="39"/>
        <v>116.36789972599496</v>
      </c>
      <c r="M702" s="2">
        <f t="shared" si="39"/>
        <v>16.950727436305524</v>
      </c>
    </row>
    <row r="703" spans="3:13" x14ac:dyDescent="0.2">
      <c r="C703">
        <v>675</v>
      </c>
      <c r="D703" s="2">
        <f t="shared" si="40"/>
        <v>73.698411233753106</v>
      </c>
      <c r="E703" s="2">
        <f t="shared" si="40"/>
        <v>144.24224834503119</v>
      </c>
      <c r="F703" s="2">
        <f t="shared" si="40"/>
        <v>205.0406092389847</v>
      </c>
      <c r="G703" s="2">
        <f t="shared" si="40"/>
        <v>239.17250548338703</v>
      </c>
      <c r="H703" s="2">
        <f t="shared" si="40"/>
        <v>201.96882052686701</v>
      </c>
      <c r="I703" s="100">
        <f t="shared" si="39"/>
        <v>53.537190547632441</v>
      </c>
      <c r="J703" s="2">
        <f t="shared" si="39"/>
        <v>100.1669863155428</v>
      </c>
      <c r="K703" s="2">
        <f t="shared" si="39"/>
        <v>128.54557874294571</v>
      </c>
      <c r="L703" s="2">
        <f t="shared" si="39"/>
        <v>115.656116770382</v>
      </c>
      <c r="M703" s="2">
        <f t="shared" si="39"/>
        <v>15.761315848293929</v>
      </c>
    </row>
    <row r="704" spans="3:13" x14ac:dyDescent="0.2">
      <c r="C704">
        <v>676</v>
      </c>
      <c r="D704" s="2">
        <f t="shared" si="40"/>
        <v>73.690673574189631</v>
      </c>
      <c r="E704" s="2">
        <f t="shared" si="40"/>
        <v>144.19816403279296</v>
      </c>
      <c r="F704" s="2">
        <f t="shared" si="40"/>
        <v>204.88919271662996</v>
      </c>
      <c r="G704" s="2">
        <f t="shared" si="40"/>
        <v>238.76653357782325</v>
      </c>
      <c r="H704" s="2">
        <f t="shared" si="40"/>
        <v>201.03302834074611</v>
      </c>
      <c r="I704" s="100">
        <f t="shared" si="39"/>
        <v>53.461799756069631</v>
      </c>
      <c r="J704" s="2">
        <f t="shared" si="39"/>
        <v>99.980349579103489</v>
      </c>
      <c r="K704" s="2">
        <f t="shared" si="39"/>
        <v>128.16582240762301</v>
      </c>
      <c r="L704" s="2">
        <f t="shared" si="39"/>
        <v>114.94263704295788</v>
      </c>
      <c r="M704" s="2">
        <f t="shared" si="39"/>
        <v>14.571575847522322</v>
      </c>
    </row>
    <row r="705" spans="3:13" x14ac:dyDescent="0.2">
      <c r="C705">
        <v>677</v>
      </c>
      <c r="D705" s="2">
        <f t="shared" si="40"/>
        <v>73.682514857061776</v>
      </c>
      <c r="E705" s="2">
        <f t="shared" si="40"/>
        <v>144.15317478022538</v>
      </c>
      <c r="F705" s="2">
        <f t="shared" si="40"/>
        <v>204.73626232075392</v>
      </c>
      <c r="G705" s="2">
        <f t="shared" si="40"/>
        <v>238.35830692819704</v>
      </c>
      <c r="H705" s="2">
        <f t="shared" si="40"/>
        <v>200.09453988072096</v>
      </c>
      <c r="I705" s="100">
        <f t="shared" si="39"/>
        <v>53.385934390842863</v>
      </c>
      <c r="J705" s="2">
        <f t="shared" si="39"/>
        <v>99.792738064115809</v>
      </c>
      <c r="K705" s="2">
        <f t="shared" si="39"/>
        <v>127.78459486507928</v>
      </c>
      <c r="L705" s="2">
        <f t="shared" si="39"/>
        <v>114.22747101106629</v>
      </c>
      <c r="M705" s="2">
        <f t="shared" si="39"/>
        <v>13.381532224166948</v>
      </c>
    </row>
    <row r="706" spans="3:13" x14ac:dyDescent="0.2">
      <c r="C706">
        <v>678</v>
      </c>
      <c r="D706" s="2">
        <f t="shared" si="40"/>
        <v>73.67393512898721</v>
      </c>
      <c r="E706" s="2">
        <f t="shared" si="40"/>
        <v>144.10728086966623</v>
      </c>
      <c r="F706" s="2">
        <f t="shared" si="40"/>
        <v>204.58181918131987</v>
      </c>
      <c r="G706" s="2">
        <f t="shared" si="40"/>
        <v>237.94782938951533</v>
      </c>
      <c r="H706" s="2">
        <f t="shared" si="40"/>
        <v>199.15336773388742</v>
      </c>
      <c r="I706" s="100">
        <f t="shared" si="39"/>
        <v>53.309595125399447</v>
      </c>
      <c r="J706" s="2">
        <f t="shared" si="39"/>
        <v>99.604153599736009</v>
      </c>
      <c r="K706" s="2">
        <f t="shared" si="39"/>
        <v>127.40190049140095</v>
      </c>
      <c r="L706" s="2">
        <f t="shared" si="39"/>
        <v>113.51062916679001</v>
      </c>
      <c r="M706" s="2">
        <f t="shared" si="39"/>
        <v>12.191209774730606</v>
      </c>
    </row>
    <row r="707" spans="3:13" x14ac:dyDescent="0.2">
      <c r="C707">
        <v>679</v>
      </c>
      <c r="D707" s="2">
        <f t="shared" si="40"/>
        <v>73.664934438989263</v>
      </c>
      <c r="E707" s="2">
        <f t="shared" si="40"/>
        <v>144.0604825891306</v>
      </c>
      <c r="F707" s="2">
        <f t="shared" si="40"/>
        <v>204.42586443946851</v>
      </c>
      <c r="G707" s="2">
        <f t="shared" si="40"/>
        <v>237.53510483804064</v>
      </c>
      <c r="H707" s="2">
        <f t="shared" si="40"/>
        <v>198.20952452333475</v>
      </c>
      <c r="I707" s="100">
        <f t="shared" si="39"/>
        <v>53.232782637393427</v>
      </c>
      <c r="J707" s="2">
        <f t="shared" si="39"/>
        <v>99.41459802460632</v>
      </c>
      <c r="K707" s="2">
        <f t="shared" si="39"/>
        <v>127.01774367951205</v>
      </c>
      <c r="L707" s="2">
        <f t="shared" si="39"/>
        <v>112.79212202679756</v>
      </c>
      <c r="M707" s="2">
        <f t="shared" si="39"/>
        <v>11.000633301525596</v>
      </c>
    </row>
    <row r="708" spans="3:13" x14ac:dyDescent="0.2">
      <c r="C708">
        <v>680</v>
      </c>
      <c r="D708" s="2">
        <f t="shared" si="40"/>
        <v>73.655512838496506</v>
      </c>
      <c r="E708" s="2">
        <f t="shared" si="40"/>
        <v>144.01278023230915</v>
      </c>
      <c r="F708" s="2">
        <f t="shared" si="40"/>
        <v>204.26839924750922</v>
      </c>
      <c r="G708" s="2">
        <f t="shared" si="40"/>
        <v>237.12013717125484</v>
      </c>
      <c r="H708" s="2">
        <f t="shared" si="40"/>
        <v>197.26302290797705</v>
      </c>
      <c r="I708" s="100">
        <f t="shared" si="39"/>
        <v>53.155497608679568</v>
      </c>
      <c r="J708" s="2">
        <f t="shared" si="39"/>
        <v>99.224073186836904</v>
      </c>
      <c r="K708" s="2">
        <f t="shared" si="39"/>
        <v>126.63212883912391</v>
      </c>
      <c r="L708" s="2">
        <f t="shared" si="39"/>
        <v>112.07196013218851</v>
      </c>
      <c r="M708" s="2">
        <f t="shared" si="39"/>
        <v>9.8098276121575161</v>
      </c>
    </row>
    <row r="709" spans="3:13" x14ac:dyDescent="0.2">
      <c r="C709">
        <v>681</v>
      </c>
      <c r="D709" s="2">
        <f t="shared" si="40"/>
        <v>73.645670381342597</v>
      </c>
      <c r="E709" s="2">
        <f t="shared" si="40"/>
        <v>143.96417409856622</v>
      </c>
      <c r="F709" s="2">
        <f t="shared" si="40"/>
        <v>204.10942476891182</v>
      </c>
      <c r="G709" s="2">
        <f t="shared" si="40"/>
        <v>236.70293030782213</v>
      </c>
      <c r="H709" s="2">
        <f t="shared" si="40"/>
        <v>196.31387558238291</v>
      </c>
      <c r="I709" s="100">
        <f t="shared" si="39"/>
        <v>53.077740725307343</v>
      </c>
      <c r="J709" s="2">
        <f t="shared" si="39"/>
        <v>99.032580943988094</v>
      </c>
      <c r="K709" s="2">
        <f t="shared" si="39"/>
        <v>126.24506039668439</v>
      </c>
      <c r="L709" s="2">
        <f t="shared" si="39"/>
        <v>111.35015404833925</v>
      </c>
      <c r="M709" s="2">
        <f t="shared" si="39"/>
        <v>8.6188175190078748</v>
      </c>
    </row>
    <row r="710" spans="3:13" x14ac:dyDescent="0.2">
      <c r="C710">
        <v>682</v>
      </c>
      <c r="D710" s="2">
        <f t="shared" si="40"/>
        <v>73.635407123765845</v>
      </c>
      <c r="E710" s="2">
        <f t="shared" si="40"/>
        <v>143.9146644929379</v>
      </c>
      <c r="F710" s="2">
        <f t="shared" si="40"/>
        <v>203.94894217829781</v>
      </c>
      <c r="G710" s="2">
        <f t="shared" si="40"/>
        <v>236.28348818755234</v>
      </c>
      <c r="H710" s="2">
        <f t="shared" si="40"/>
        <v>195.36209527660591</v>
      </c>
      <c r="I710" s="100">
        <f t="shared" si="39"/>
        <v>52.999512677514844</v>
      </c>
      <c r="J710" s="2">
        <f t="shared" si="39"/>
        <v>98.84012316305207</v>
      </c>
      <c r="K710" s="2">
        <f t="shared" si="39"/>
        <v>125.85654279532723</v>
      </c>
      <c r="L710" s="2">
        <f t="shared" si="39"/>
        <v>110.62671436474788</v>
      </c>
      <c r="M710" s="2">
        <f t="shared" si="39"/>
        <v>7.4276278387175729</v>
      </c>
    </row>
    <row r="711" spans="3:13" x14ac:dyDescent="0.2">
      <c r="C711">
        <v>683</v>
      </c>
      <c r="D711" s="2">
        <f t="shared" si="40"/>
        <v>73.624723124409002</v>
      </c>
      <c r="E711" s="2">
        <f t="shared" si="40"/>
        <v>143.86425172613028</v>
      </c>
      <c r="F711" s="2">
        <f t="shared" si="40"/>
        <v>203.7869526614318</v>
      </c>
      <c r="G711" s="2">
        <f t="shared" si="40"/>
        <v>235.86181477136321</v>
      </c>
      <c r="H711" s="2">
        <f t="shared" si="40"/>
        <v>194.40769475601297</v>
      </c>
      <c r="I711" s="100">
        <f t="shared" si="39"/>
        <v>52.920814159722553</v>
      </c>
      <c r="J711" s="2">
        <f t="shared" si="39"/>
        <v>98.646701720434663</v>
      </c>
      <c r="K711" s="2">
        <f t="shared" si="39"/>
        <v>125.46658049482102</v>
      </c>
      <c r="L711" s="2">
        <f t="shared" si="39"/>
        <v>109.90165169487864</v>
      </c>
      <c r="M711" s="2">
        <f t="shared" si="39"/>
        <v>6.2362833916692786</v>
      </c>
    </row>
    <row r="712" spans="3:13" x14ac:dyDescent="0.2">
      <c r="C712">
        <v>684</v>
      </c>
      <c r="D712" s="2">
        <f t="shared" si="40"/>
        <v>73.613618444318845</v>
      </c>
      <c r="E712" s="2">
        <f t="shared" si="40"/>
        <v>143.81293611451727</v>
      </c>
      <c r="F712" s="2">
        <f t="shared" si="40"/>
        <v>203.62345741521261</v>
      </c>
      <c r="G712" s="2">
        <f t="shared" si="40"/>
        <v>235.43791404124354</v>
      </c>
      <c r="H712" s="2">
        <f t="shared" si="40"/>
        <v>193.45068682111375</v>
      </c>
      <c r="I712" s="100">
        <f t="shared" si="39"/>
        <v>52.841645870527337</v>
      </c>
      <c r="J712" s="2">
        <f t="shared" si="39"/>
        <v>98.452318501937228</v>
      </c>
      <c r="K712" s="2">
        <f t="shared" si="39"/>
        <v>125.07517797151786</v>
      </c>
      <c r="L712" s="2">
        <f t="shared" si="39"/>
        <v>109.17497667600639</v>
      </c>
      <c r="M712" s="2">
        <f t="shared" si="39"/>
        <v>5.0448090014699138</v>
      </c>
    </row>
    <row r="713" spans="3:13" x14ac:dyDescent="0.2">
      <c r="C713">
        <v>685</v>
      </c>
      <c r="D713" s="2">
        <f t="shared" si="40"/>
        <v>73.602093146945862</v>
      </c>
      <c r="E713" s="2">
        <f t="shared" si="40"/>
        <v>143.76071798013882</v>
      </c>
      <c r="F713" s="2">
        <f t="shared" si="40"/>
        <v>203.45845764766449</v>
      </c>
      <c r="G713" s="2">
        <f t="shared" si="40"/>
        <v>235.01179000021506</v>
      </c>
      <c r="H713" s="2">
        <f t="shared" si="40"/>
        <v>192.49108430738869</v>
      </c>
      <c r="I713" s="100">
        <f t="shared" si="39"/>
        <v>52.762008512696113</v>
      </c>
      <c r="J713" s="2">
        <f t="shared" si="39"/>
        <v>98.256975402738064</v>
      </c>
      <c r="K713" s="2">
        <f t="shared" si="39"/>
        <v>124.68233971830205</v>
      </c>
      <c r="L713" s="2">
        <f t="shared" si="39"/>
        <v>108.44669996906033</v>
      </c>
      <c r="M713" s="2">
        <f t="shared" si="39"/>
        <v>3.8532294944346663</v>
      </c>
    </row>
    <row r="714" spans="3:13" x14ac:dyDescent="0.2">
      <c r="C714">
        <v>686</v>
      </c>
      <c r="D714" s="2">
        <f t="shared" si="40"/>
        <v>73.590147298143904</v>
      </c>
      <c r="E714" s="2">
        <f t="shared" si="40"/>
        <v>143.70759765069883</v>
      </c>
      <c r="F714" s="2">
        <f t="shared" si="40"/>
        <v>203.29195457792835</v>
      </c>
      <c r="G714" s="2">
        <f t="shared" si="40"/>
        <v>234.583446672295</v>
      </c>
      <c r="H714" s="2">
        <f t="shared" si="40"/>
        <v>191.52890008511719</v>
      </c>
      <c r="I714" s="100">
        <f t="shared" si="39"/>
        <v>52.681902793159686</v>
      </c>
      <c r="J714" s="2">
        <f t="shared" si="39"/>
        <v>98.060674327374073</v>
      </c>
      <c r="K714" s="2">
        <f t="shared" si="39"/>
        <v>124.28807024453867</v>
      </c>
      <c r="L714" s="2">
        <f t="shared" si="39"/>
        <v>107.71683225846796</v>
      </c>
      <c r="M714" s="2">
        <f t="shared" si="39"/>
        <v>2.6615696990693727</v>
      </c>
    </row>
    <row r="715" spans="3:13" x14ac:dyDescent="0.2">
      <c r="C715">
        <v>687</v>
      </c>
      <c r="D715" s="2">
        <f t="shared" si="40"/>
        <v>73.577780966169769</v>
      </c>
      <c r="E715" s="2">
        <f t="shared" si="40"/>
        <v>143.653575459563</v>
      </c>
      <c r="F715" s="2">
        <f t="shared" si="40"/>
        <v>203.1239494362525</v>
      </c>
      <c r="G715" s="2">
        <f t="shared" si="40"/>
        <v>234.15288810245815</v>
      </c>
      <c r="H715" s="2">
        <f t="shared" si="40"/>
        <v>190.56414705920463</v>
      </c>
      <c r="I715" s="100">
        <f t="shared" si="39"/>
        <v>52.601329423006419</v>
      </c>
      <c r="J715" s="2">
        <f t="shared" si="39"/>
        <v>97.863417189722057</v>
      </c>
      <c r="K715" s="2">
        <f t="shared" si="39"/>
        <v>123.8923740760216</v>
      </c>
      <c r="L715" s="2">
        <f t="shared" si="39"/>
        <v>106.98538425199798</v>
      </c>
      <c r="M715" s="2">
        <f t="shared" si="39"/>
        <v>1.4698544455526001</v>
      </c>
    </row>
    <row r="716" spans="3:13" x14ac:dyDescent="0.2">
      <c r="C716">
        <v>688</v>
      </c>
      <c r="D716" s="2">
        <f t="shared" si="40"/>
        <v>73.564994221682838</v>
      </c>
      <c r="E716" s="2">
        <f t="shared" si="40"/>
        <v>143.59865174575688</v>
      </c>
      <c r="F716" s="2">
        <f t="shared" si="40"/>
        <v>202.95444346398369</v>
      </c>
      <c r="G716" s="2">
        <f t="shared" si="40"/>
        <v>233.72011835659831</v>
      </c>
      <c r="H716" s="2">
        <f t="shared" si="40"/>
        <v>189.59683816900937</v>
      </c>
      <c r="I716" s="100">
        <f t="shared" si="39"/>
        <v>52.520289117476011</v>
      </c>
      <c r="J716" s="2">
        <f t="shared" si="39"/>
        <v>97.665205912980241</v>
      </c>
      <c r="K716" s="2">
        <f t="shared" si="39"/>
        <v>123.49525575492164</v>
      </c>
      <c r="L716" s="2">
        <f t="shared" si="39"/>
        <v>106.2523666806037</v>
      </c>
      <c r="M716" s="2">
        <f t="shared" si="39"/>
        <v>0.27810856521892074</v>
      </c>
    </row>
    <row r="717" spans="3:13" x14ac:dyDescent="0.2">
      <c r="C717">
        <v>689</v>
      </c>
      <c r="D717" s="2">
        <f t="shared" si="40"/>
        <v>73.551787137744668</v>
      </c>
      <c r="E717" s="2">
        <f t="shared" si="40"/>
        <v>143.54282685396367</v>
      </c>
      <c r="F717" s="2">
        <f t="shared" si="40"/>
        <v>202.78343791355795</v>
      </c>
      <c r="G717" s="2">
        <f t="shared" si="40"/>
        <v>233.28514152149009</v>
      </c>
      <c r="H717" s="2">
        <f t="shared" si="40"/>
        <v>188.62698638816923</v>
      </c>
      <c r="I717" s="100">
        <f t="shared" si="39"/>
        <v>52.438782595953015</v>
      </c>
      <c r="J717" s="2">
        <f t="shared" si="39"/>
        <v>97.466042429649377</v>
      </c>
      <c r="K717" s="2">
        <f t="shared" si="39"/>
        <v>123.09671983973445</v>
      </c>
      <c r="L717" s="2">
        <f t="shared" si="39"/>
        <v>105.51779029826474</v>
      </c>
      <c r="M717" s="2">
        <f t="shared" si="39"/>
        <v>0.91364310996543296</v>
      </c>
    </row>
    <row r="718" spans="3:13" x14ac:dyDescent="0.2">
      <c r="C718">
        <v>690</v>
      </c>
      <c r="D718" s="2">
        <f t="shared" si="40"/>
        <v>73.538159789818593</v>
      </c>
      <c r="E718" s="2">
        <f t="shared" si="40"/>
        <v>143.4861011345221</v>
      </c>
      <c r="F718" s="2">
        <f t="shared" si="40"/>
        <v>202.61093404849126</v>
      </c>
      <c r="G718" s="2">
        <f t="shared" si="40"/>
        <v>232.84796170475028</v>
      </c>
      <c r="H718" s="2">
        <f t="shared" si="40"/>
        <v>187.65460472442783</v>
      </c>
      <c r="I718" s="100">
        <f t="shared" si="39"/>
        <v>52.356810581960566</v>
      </c>
      <c r="J718" s="2">
        <f t="shared" si="39"/>
        <v>97.265928681513913</v>
      </c>
      <c r="K718" s="2">
        <f t="shared" si="39"/>
        <v>122.69677090522814</v>
      </c>
      <c r="L718" s="2">
        <f t="shared" si="39"/>
        <v>104.78166588183011</v>
      </c>
      <c r="M718" s="2">
        <f t="shared" si="39"/>
        <v>2.1053757479001356</v>
      </c>
    </row>
    <row r="719" spans="3:13" x14ac:dyDescent="0.2">
      <c r="C719">
        <v>691</v>
      </c>
      <c r="D719" s="2">
        <f t="shared" si="40"/>
        <v>73.524112255769225</v>
      </c>
      <c r="E719" s="2">
        <f t="shared" si="40"/>
        <v>143.42847494342405</v>
      </c>
      <c r="F719" s="2">
        <f t="shared" si="40"/>
        <v>202.43693314337031</v>
      </c>
      <c r="G719" s="2">
        <f t="shared" si="40"/>
        <v>232.40858303479925</v>
      </c>
      <c r="H719" s="2">
        <f t="shared" si="40"/>
        <v>186.67970621945946</v>
      </c>
      <c r="I719" s="100">
        <f t="shared" si="39"/>
        <v>52.274373803153928</v>
      </c>
      <c r="J719" s="2">
        <f t="shared" si="39"/>
        <v>97.064866619623189</v>
      </c>
      <c r="K719" s="2">
        <f t="shared" si="39"/>
        <v>122.29541354239079</v>
      </c>
      <c r="L719" s="2">
        <f t="shared" si="39"/>
        <v>104.0440042308597</v>
      </c>
      <c r="M719" s="2">
        <f t="shared" si="39"/>
        <v>3.2970645168925965</v>
      </c>
    </row>
    <row r="720" spans="3:13" x14ac:dyDescent="0.2">
      <c r="C720">
        <v>692</v>
      </c>
      <c r="D720" s="2">
        <f t="shared" si="40"/>
        <v>73.509644615862115</v>
      </c>
      <c r="E720" s="2">
        <f t="shared" si="40"/>
        <v>143.36994864231264</v>
      </c>
      <c r="F720" s="2">
        <f t="shared" si="40"/>
        <v>202.26143648384294</v>
      </c>
      <c r="G720" s="2">
        <f t="shared" si="40"/>
        <v>231.96700966082167</v>
      </c>
      <c r="H720" s="2">
        <f t="shared" si="40"/>
        <v>185.70230394869458</v>
      </c>
      <c r="I720" s="100">
        <f t="shared" si="39"/>
        <v>52.191472991313987</v>
      </c>
      <c r="J720" s="2">
        <f t="shared" si="39"/>
        <v>96.862858204272172</v>
      </c>
      <c r="K720" s="2">
        <f t="shared" si="39"/>
        <v>121.89265235837763</v>
      </c>
      <c r="L720" s="2">
        <f t="shared" si="39"/>
        <v>103.3048161674658</v>
      </c>
      <c r="M720" s="2">
        <f t="shared" si="39"/>
        <v>4.4886845861601499</v>
      </c>
    </row>
    <row r="721" spans="3:13" x14ac:dyDescent="0.2">
      <c r="C721">
        <v>693</v>
      </c>
      <c r="D721" s="2">
        <f t="shared" si="40"/>
        <v>73.494756952763183</v>
      </c>
      <c r="E721" s="2">
        <f t="shared" si="40"/>
        <v>143.31052259847974</v>
      </c>
      <c r="F721" s="2">
        <f t="shared" si="40"/>
        <v>202.08444536660889</v>
      </c>
      <c r="G721" s="2">
        <f t="shared" si="40"/>
        <v>231.52324575272752</v>
      </c>
      <c r="H721" s="2">
        <f t="shared" si="40"/>
        <v>184.72241102114469</v>
      </c>
      <c r="I721" s="100">
        <f t="shared" si="39"/>
        <v>52.108108882340794</v>
      </c>
      <c r="J721" s="2">
        <f t="shared" si="39"/>
        <v>96.659905404982624</v>
      </c>
      <c r="K721" s="2">
        <f t="shared" si="39"/>
        <v>121.48849197645848</v>
      </c>
      <c r="L721" s="2">
        <f t="shared" si="39"/>
        <v>102.56411253615485</v>
      </c>
      <c r="M721" s="2">
        <f t="shared" si="39"/>
        <v>5.680211126353309</v>
      </c>
    </row>
    <row r="722" spans="3:13" x14ac:dyDescent="0.2">
      <c r="C722">
        <v>694</v>
      </c>
      <c r="D722" s="2">
        <f t="shared" si="40"/>
        <v>73.479449351538349</v>
      </c>
      <c r="E722" s="2">
        <f t="shared" si="40"/>
        <v>143.25019718486365</v>
      </c>
      <c r="F722" s="2">
        <f t="shared" si="40"/>
        <v>201.90596109941001</v>
      </c>
      <c r="G722" s="2">
        <f t="shared" si="40"/>
        <v>231.07729550111247</v>
      </c>
      <c r="H722" s="2">
        <f t="shared" si="40"/>
        <v>183.74004057922585</v>
      </c>
      <c r="I722" s="100">
        <f t="shared" si="39"/>
        <v>52.02428221624708</v>
      </c>
      <c r="J722" s="2">
        <f t="shared" si="39"/>
        <v>96.456010200483774</v>
      </c>
      <c r="K722" s="2">
        <f t="shared" si="39"/>
        <v>121.08293703596421</v>
      </c>
      <c r="L722" s="2">
        <f t="shared" si="39"/>
        <v>101.82190420366736</v>
      </c>
      <c r="M722" s="2">
        <f t="shared" si="39"/>
        <v>6.8716193100695193</v>
      </c>
    </row>
    <row r="723" spans="3:13" x14ac:dyDescent="0.2">
      <c r="C723">
        <v>695</v>
      </c>
      <c r="D723" s="2">
        <f t="shared" si="40"/>
        <v>73.463721899652967</v>
      </c>
      <c r="E723" s="2">
        <f t="shared" si="40"/>
        <v>143.18897278004687</v>
      </c>
      <c r="F723" s="2">
        <f t="shared" si="40"/>
        <v>201.72598500102052</v>
      </c>
      <c r="G723" s="2">
        <f t="shared" si="40"/>
        <v>230.62916311721884</v>
      </c>
      <c r="H723" s="2">
        <f t="shared" si="40"/>
        <v>182.75520579858286</v>
      </c>
      <c r="I723" s="100">
        <f t="shared" si="39"/>
        <v>51.939993737151596</v>
      </c>
      <c r="J723" s="2">
        <f t="shared" si="39"/>
        <v>96.251174578692883</v>
      </c>
      <c r="K723" s="2">
        <f t="shared" si="39"/>
        <v>120.67599219223389</v>
      </c>
      <c r="L723" s="2">
        <f t="shared" si="39"/>
        <v>101.07820205881946</v>
      </c>
      <c r="M723" s="2">
        <f t="shared" si="39"/>
        <v>8.0628843123731677</v>
      </c>
    </row>
    <row r="724" spans="3:13" x14ac:dyDescent="0.2">
      <c r="C724">
        <v>696</v>
      </c>
      <c r="D724" s="2">
        <f t="shared" si="40"/>
        <v>73.44757468697135</v>
      </c>
      <c r="E724" s="2">
        <f t="shared" si="40"/>
        <v>143.12684976825366</v>
      </c>
      <c r="F724" s="2">
        <f t="shared" si="40"/>
        <v>201.54451840123758</v>
      </c>
      <c r="G724" s="2">
        <f t="shared" si="40"/>
        <v>230.1788528328951</v>
      </c>
      <c r="H724" s="2">
        <f t="shared" si="40"/>
        <v>181.76791988791271</v>
      </c>
      <c r="I724" s="100">
        <f t="shared" si="39"/>
        <v>51.855244193272547</v>
      </c>
      <c r="J724" s="2">
        <f t="shared" si="39"/>
        <v>96.045400536696121</v>
      </c>
      <c r="K724" s="2">
        <f t="shared" si="39"/>
        <v>120.26766211656124</v>
      </c>
      <c r="L724" s="2">
        <f t="shared" si="39"/>
        <v>100.33301701234259</v>
      </c>
      <c r="M724" s="2">
        <f t="shared" si="39"/>
        <v>9.2539813113126463</v>
      </c>
    </row>
    <row r="725" spans="3:13" x14ac:dyDescent="0.2">
      <c r="C725">
        <v>697</v>
      </c>
      <c r="D725" s="2">
        <f t="shared" si="40"/>
        <v>73.431007805756281</v>
      </c>
      <c r="E725" s="2">
        <f t="shared" si="40"/>
        <v>143.06382853934767</v>
      </c>
      <c r="F725" s="2">
        <f t="shared" si="40"/>
        <v>201.36156264087117</v>
      </c>
      <c r="G725" s="2">
        <f t="shared" si="40"/>
        <v>229.72636890055665</v>
      </c>
      <c r="H725" s="2">
        <f t="shared" si="40"/>
        <v>180.7781960887869</v>
      </c>
      <c r="I725" s="100">
        <f t="shared" si="39"/>
        <v>51.770034336920972</v>
      </c>
      <c r="J725" s="2">
        <f t="shared" si="39"/>
        <v>95.838690080728966</v>
      </c>
      <c r="K725" s="2">
        <f t="shared" si="39"/>
        <v>119.85795149614086</v>
      </c>
      <c r="L725" s="2">
        <f t="shared" si="39"/>
        <v>99.586359996723772</v>
      </c>
      <c r="M725" s="2">
        <f t="shared" si="39"/>
        <v>10.444885488436116</v>
      </c>
    </row>
    <row r="726" spans="3:13" x14ac:dyDescent="0.2">
      <c r="C726">
        <v>698</v>
      </c>
      <c r="D726" s="2">
        <f t="shared" si="40"/>
        <v>73.414021350668477</v>
      </c>
      <c r="E726" s="2">
        <f t="shared" si="40"/>
        <v>142.99990948882939</v>
      </c>
      <c r="F726" s="2">
        <f t="shared" si="40"/>
        <v>201.1771190717343</v>
      </c>
      <c r="G726" s="2">
        <f t="shared" si="40"/>
        <v>229.27171559314493</v>
      </c>
      <c r="H726" s="2">
        <f t="shared" si="40"/>
        <v>179.78604767547409</v>
      </c>
      <c r="I726" s="100">
        <f t="shared" si="39"/>
        <v>51.684364924494012</v>
      </c>
      <c r="J726" s="2">
        <f t="shared" si="39"/>
        <v>95.631045226156616</v>
      </c>
      <c r="K726" s="2">
        <f t="shared" si="39"/>
        <v>119.44686503401459</v>
      </c>
      <c r="L726" s="2">
        <f t="shared" si="39"/>
        <v>98.838241966044734</v>
      </c>
      <c r="M726" s="2">
        <f t="shared" si="39"/>
        <v>11.635572029310024</v>
      </c>
    </row>
    <row r="727" spans="3:13" x14ac:dyDescent="0.2">
      <c r="C727">
        <v>699</v>
      </c>
      <c r="D727" s="2">
        <f t="shared" si="40"/>
        <v>73.39661541876599</v>
      </c>
      <c r="E727" s="2">
        <f t="shared" si="40"/>
        <v>142.93509301783385</v>
      </c>
      <c r="F727" s="2">
        <f t="shared" si="40"/>
        <v>200.99118905663312</v>
      </c>
      <c r="G727" s="2">
        <f t="shared" si="40"/>
        <v>228.8148972040876</v>
      </c>
      <c r="H727" s="2">
        <f t="shared" si="40"/>
        <v>178.79148795476243</v>
      </c>
      <c r="I727" s="100">
        <f t="shared" si="39"/>
        <v>51.598236716468257</v>
      </c>
      <c r="J727" s="2">
        <f t="shared" si="39"/>
        <v>95.422467997454405</v>
      </c>
      <c r="K727" s="2">
        <f t="shared" si="39"/>
        <v>119.03440744901742</v>
      </c>
      <c r="L727" s="2">
        <f t="shared" si="39"/>
        <v>98.088673895821671</v>
      </c>
      <c r="M727" s="2">
        <f t="shared" si="39"/>
        <v>12.826016124035201</v>
      </c>
    </row>
    <row r="728" spans="3:13" x14ac:dyDescent="0.2">
      <c r="C728">
        <v>700</v>
      </c>
      <c r="D728" s="2">
        <f t="shared" si="40"/>
        <v>73.37879010950374</v>
      </c>
      <c r="E728" s="2">
        <f t="shared" si="40"/>
        <v>142.86937953312787</v>
      </c>
      <c r="F728" s="2">
        <f t="shared" si="40"/>
        <v>200.80377396935651</v>
      </c>
      <c r="G728" s="2">
        <f t="shared" si="40"/>
        <v>228.35591804725809</v>
      </c>
      <c r="H728" s="2">
        <f t="shared" si="40"/>
        <v>177.79453026578045</v>
      </c>
      <c r="I728" s="100">
        <f t="shared" si="39"/>
        <v>51.511650477393005</v>
      </c>
      <c r="J728" s="2">
        <f t="shared" si="39"/>
        <v>95.212960428187955</v>
      </c>
      <c r="K728" s="2">
        <f t="shared" si="39"/>
        <v>118.62058347572348</v>
      </c>
      <c r="L728" s="2">
        <f t="shared" si="39"/>
        <v>97.337666782844309</v>
      </c>
      <c r="M728" s="2">
        <f t="shared" si="39"/>
        <v>14.016192967764644</v>
      </c>
    </row>
    <row r="729" spans="3:13" x14ac:dyDescent="0.2">
      <c r="C729">
        <v>701</v>
      </c>
      <c r="D729" s="2">
        <f t="shared" si="40"/>
        <v>73.360545524732885</v>
      </c>
      <c r="E729" s="2">
        <f t="shared" si="40"/>
        <v>142.80276944710775</v>
      </c>
      <c r="F729" s="2">
        <f t="shared" si="40"/>
        <v>200.6148751946665</v>
      </c>
      <c r="G729" s="2">
        <f t="shared" si="40"/>
        <v>227.89478245693419</v>
      </c>
      <c r="H729" s="2">
        <f t="shared" si="40"/>
        <v>176.79518797981839</v>
      </c>
      <c r="I729" s="100">
        <f t="shared" si="39"/>
        <v>51.42460697588335</v>
      </c>
      <c r="J729" s="2">
        <f t="shared" si="39"/>
        <v>95.002524560993535</v>
      </c>
      <c r="K729" s="2">
        <f t="shared" si="39"/>
        <v>118.20539786439137</v>
      </c>
      <c r="L729" s="2">
        <f t="shared" si="39"/>
        <v>96.585231645014005</v>
      </c>
      <c r="M729" s="2">
        <f t="shared" si="39"/>
        <v>15.206077761219927</v>
      </c>
    </row>
    <row r="730" spans="3:13" x14ac:dyDescent="0.2">
      <c r="C730">
        <v>702</v>
      </c>
      <c r="D730" s="2">
        <f t="shared" si="40"/>
        <v>73.341881768700318</v>
      </c>
      <c r="E730" s="2">
        <f t="shared" si="40"/>
        <v>142.7352631777965</v>
      </c>
      <c r="F730" s="2">
        <f t="shared" si="40"/>
        <v>200.42449412828745</v>
      </c>
      <c r="G730" s="2">
        <f t="shared" si="40"/>
        <v>227.43149478775786</v>
      </c>
      <c r="H730" s="2">
        <f t="shared" si="40"/>
        <v>175.79347450014933</v>
      </c>
      <c r="I730" s="100">
        <f t="shared" si="39"/>
        <v>51.33710698461352</v>
      </c>
      <c r="J730" s="2">
        <f t="shared" si="39"/>
        <v>94.791162447558023</v>
      </c>
      <c r="K730" s="2">
        <f t="shared" si="39"/>
        <v>117.78885538091009</v>
      </c>
      <c r="L730" s="2">
        <f t="shared" si="39"/>
        <v>95.831379521182654</v>
      </c>
      <c r="M730" s="2">
        <f t="shared" si="39"/>
        <v>16.39564571120772</v>
      </c>
    </row>
    <row r="731" spans="3:13" x14ac:dyDescent="0.2">
      <c r="C731">
        <v>703</v>
      </c>
      <c r="D731" s="2">
        <f t="shared" si="40"/>
        <v>73.322798948047904</v>
      </c>
      <c r="E731" s="2">
        <f t="shared" si="40"/>
        <v>142.66686114884135</v>
      </c>
      <c r="F731" s="2">
        <f t="shared" si="40"/>
        <v>200.23263217689603</v>
      </c>
      <c r="G731" s="2">
        <f t="shared" si="40"/>
        <v>226.96605941469346</v>
      </c>
      <c r="H731" s="2">
        <f t="shared" si="40"/>
        <v>174.78940326184866</v>
      </c>
      <c r="I731" s="100">
        <f t="shared" ref="I731:M781" si="41">SQRT(2) * I$30 *SQRT(1- COS(TAN(I$29*PI()/180) *$C731/I$30))</f>
        <v>51.249151280309896</v>
      </c>
      <c r="J731" s="2">
        <f t="shared" si="41"/>
        <v>94.57887614859888</v>
      </c>
      <c r="K731" s="2">
        <f t="shared" si="41"/>
        <v>117.37096080674395</v>
      </c>
      <c r="L731" s="2">
        <f t="shared" si="41"/>
        <v>95.076121470990202</v>
      </c>
      <c r="M731" s="2">
        <f t="shared" si="41"/>
        <v>17.584872031136708</v>
      </c>
    </row>
    <row r="732" spans="3:13" x14ac:dyDescent="0.2">
      <c r="C732">
        <v>704</v>
      </c>
      <c r="D732" s="2">
        <f t="shared" ref="D732:H782" si="42">SQRT(2) * D$30 *SQRT(1- COS(TAN(D$29*PI()/180) *$C732/D$30))</f>
        <v>73.303297171812105</v>
      </c>
      <c r="E732" s="2">
        <f t="shared" si="42"/>
        <v>142.5975637895109</v>
      </c>
      <c r="F732" s="2">
        <f t="shared" si="42"/>
        <v>200.03929075811089</v>
      </c>
      <c r="G732" s="2">
        <f t="shared" si="42"/>
        <v>226.4984807329871</v>
      </c>
      <c r="H732" s="2">
        <f t="shared" si="42"/>
        <v>173.78298773161436</v>
      </c>
      <c r="I732" s="100">
        <f t="shared" si="41"/>
        <v>51.160740643744212</v>
      </c>
      <c r="J732" s="2">
        <f t="shared" si="41"/>
        <v>94.36566773384412</v>
      </c>
      <c r="K732" s="2">
        <f t="shared" si="41"/>
        <v>116.9517189388779</v>
      </c>
      <c r="L732" s="2">
        <f t="shared" si="41"/>
        <v>94.319468574702952</v>
      </c>
      <c r="M732" s="2">
        <f t="shared" si="41"/>
        <v>18.77373194153401</v>
      </c>
    </row>
    <row r="733" spans="3:13" x14ac:dyDescent="0.2">
      <c r="C733">
        <v>705</v>
      </c>
      <c r="D733" s="2">
        <f t="shared" si="42"/>
        <v>73.283376551423132</v>
      </c>
      <c r="E733" s="2">
        <f t="shared" si="42"/>
        <v>142.52737153469266</v>
      </c>
      <c r="F733" s="2">
        <f t="shared" si="42"/>
        <v>199.84447130048196</v>
      </c>
      <c r="G733" s="2">
        <f t="shared" si="42"/>
        <v>226.02876315812469</v>
      </c>
      <c r="H733" s="2">
        <f t="shared" si="42"/>
        <v>172.77424140758632</v>
      </c>
      <c r="I733" s="100">
        <f t="shared" si="41"/>
        <v>51.071875859726546</v>
      </c>
      <c r="J733" s="2">
        <f t="shared" si="41"/>
        <v>94.151539282012109</v>
      </c>
      <c r="K733" s="2">
        <f t="shared" si="41"/>
        <v>116.53113458976226</v>
      </c>
      <c r="L733" s="2">
        <f t="shared" si="41"/>
        <v>93.561431933050926</v>
      </c>
      <c r="M733" s="2">
        <f t="shared" si="41"/>
        <v>19.962200670561661</v>
      </c>
    </row>
    <row r="734" spans="3:13" x14ac:dyDescent="0.2">
      <c r="C734">
        <v>706</v>
      </c>
      <c r="D734" s="2">
        <f t="shared" si="42"/>
        <v>73.26303720070446</v>
      </c>
      <c r="E734" s="2">
        <f t="shared" si="42"/>
        <v>142.45628482489016</v>
      </c>
      <c r="F734" s="2">
        <f t="shared" si="42"/>
        <v>199.64817524348013</v>
      </c>
      <c r="G734" s="2">
        <f t="shared" si="42"/>
        <v>225.55691112579029</v>
      </c>
      <c r="H734" s="2">
        <f t="shared" si="42"/>
        <v>171.76317781916504</v>
      </c>
      <c r="I734" s="100">
        <f t="shared" si="41"/>
        <v>50.982557717098366</v>
      </c>
      <c r="J734" s="2">
        <f t="shared" si="41"/>
        <v>93.936492880791292</v>
      </c>
      <c r="K734" s="2">
        <f t="shared" si="41"/>
        <v>116.10921258725772</v>
      </c>
      <c r="L734" s="2">
        <f t="shared" si="41"/>
        <v>92.802022667064591</v>
      </c>
      <c r="M734" s="2">
        <f t="shared" si="41"/>
        <v>21.150253454532589</v>
      </c>
    </row>
    <row r="735" spans="3:13" x14ac:dyDescent="0.2">
      <c r="C735">
        <v>707</v>
      </c>
      <c r="D735" s="2">
        <f t="shared" si="42"/>
        <v>73.242279235872132</v>
      </c>
      <c r="E735" s="2">
        <f t="shared" si="42"/>
        <v>142.38430410622027</v>
      </c>
      <c r="F735" s="2">
        <f t="shared" si="42"/>
        <v>199.45040403748644</v>
      </c>
      <c r="G735" s="2">
        <f t="shared" si="42"/>
        <v>225.08292909182416</v>
      </c>
      <c r="H735" s="2">
        <f t="shared" si="42"/>
        <v>170.74981052683077</v>
      </c>
      <c r="I735" s="100">
        <f t="shared" si="41"/>
        <v>50.892787008725627</v>
      </c>
      <c r="J735" s="2">
        <f t="shared" si="41"/>
        <v>93.720530626819837</v>
      </c>
      <c r="K735" s="2">
        <f t="shared" si="41"/>
        <v>115.68595777457982</v>
      </c>
      <c r="L735" s="2">
        <f t="shared" si="41"/>
        <v>92.041251917911879</v>
      </c>
      <c r="M735" s="2">
        <f t="shared" si="41"/>
        <v>22.337865538426211</v>
      </c>
    </row>
    <row r="736" spans="3:13" x14ac:dyDescent="0.2">
      <c r="C736">
        <v>708</v>
      </c>
      <c r="D736" s="2">
        <f t="shared" si="42"/>
        <v>73.221102775534078</v>
      </c>
      <c r="E736" s="2">
        <f t="shared" si="42"/>
        <v>142.31142983041033</v>
      </c>
      <c r="F736" s="2">
        <f t="shared" si="42"/>
        <v>199.25115914378145</v>
      </c>
      <c r="G736" s="2">
        <f t="shared" si="42"/>
        <v>224.6068215321811</v>
      </c>
      <c r="H736" s="2">
        <f t="shared" si="42"/>
        <v>169.73415312196104</v>
      </c>
      <c r="I736" s="100">
        <f t="shared" si="41"/>
        <v>50.802564531491576</v>
      </c>
      <c r="J736" s="2">
        <f t="shared" si="41"/>
        <v>93.503654625665277</v>
      </c>
      <c r="K736" s="2">
        <f t="shared" si="41"/>
        <v>115.26137501024321</v>
      </c>
      <c r="L736" s="2">
        <f t="shared" si="41"/>
        <v>91.279130846735043</v>
      </c>
      <c r="M736" s="2">
        <f t="shared" si="41"/>
        <v>23.525012176404935</v>
      </c>
    </row>
    <row r="737" spans="3:13" x14ac:dyDescent="0.2">
      <c r="C737">
        <v>709</v>
      </c>
      <c r="D737" s="2">
        <f t="shared" si="42"/>
        <v>73.199507940689429</v>
      </c>
      <c r="E737" s="2">
        <f t="shared" si="42"/>
        <v>142.23766245479538</v>
      </c>
      <c r="F737" s="2">
        <f t="shared" si="42"/>
        <v>199.05044203453443</v>
      </c>
      <c r="G737" s="2">
        <f t="shared" si="42"/>
        <v>224.12859294288771</v>
      </c>
      <c r="H737" s="2">
        <f t="shared" si="42"/>
        <v>168.71621922664852</v>
      </c>
      <c r="I737" s="100">
        <f t="shared" si="41"/>
        <v>50.711891086289789</v>
      </c>
      <c r="J737" s="2">
        <f t="shared" si="41"/>
        <v>93.285866991803857</v>
      </c>
      <c r="K737" s="2">
        <f t="shared" si="41"/>
        <v>114.83546916800613</v>
      </c>
      <c r="L737" s="2">
        <f t="shared" si="41"/>
        <v>90.515670634486611</v>
      </c>
      <c r="M737" s="2">
        <f t="shared" si="41"/>
        <v>24.711668632329708</v>
      </c>
    </row>
    <row r="738" spans="3:13" x14ac:dyDescent="0.2">
      <c r="C738">
        <v>710</v>
      </c>
      <c r="D738" s="2">
        <f t="shared" si="42"/>
        <v>73.177494854727868</v>
      </c>
      <c r="E738" s="2">
        <f t="shared" si="42"/>
        <v>142.16300244231522</v>
      </c>
      <c r="F738" s="2">
        <f t="shared" si="42"/>
        <v>198.84825419279238</v>
      </c>
      <c r="G738" s="2">
        <f t="shared" si="42"/>
        <v>223.64824784000015</v>
      </c>
      <c r="H738" s="2">
        <f t="shared" si="42"/>
        <v>167.69602249351831</v>
      </c>
      <c r="I738" s="100">
        <f t="shared" si="41"/>
        <v>50.620767478016994</v>
      </c>
      <c r="J738" s="2">
        <f t="shared" si="41"/>
        <v>93.067169848599889</v>
      </c>
      <c r="K738" s="2">
        <f t="shared" si="41"/>
        <v>114.40824513681433</v>
      </c>
      <c r="L738" s="2">
        <f t="shared" si="41"/>
        <v>89.750882481765316</v>
      </c>
      <c r="M738" s="2">
        <f t="shared" si="41"/>
        <v>25.897810180275073</v>
      </c>
    </row>
    <row r="739" spans="3:13" x14ac:dyDescent="0.2">
      <c r="C739">
        <v>711</v>
      </c>
      <c r="D739" s="2">
        <f t="shared" si="42"/>
        <v>73.155063643428917</v>
      </c>
      <c r="E739" s="2">
        <f t="shared" si="42"/>
        <v>142.08745026151161</v>
      </c>
      <c r="F739" s="2">
        <f t="shared" si="42"/>
        <v>198.64459711246928</v>
      </c>
      <c r="G739" s="2">
        <f t="shared" si="42"/>
        <v>223.16579075956142</v>
      </c>
      <c r="H739" s="2">
        <f t="shared" si="42"/>
        <v>166.67357660554538</v>
      </c>
      <c r="I739" s="100">
        <f t="shared" si="41"/>
        <v>50.529194515566026</v>
      </c>
      <c r="J739" s="2">
        <f t="shared" si="41"/>
        <v>92.84756532828527</v>
      </c>
      <c r="K739" s="2">
        <f t="shared" si="41"/>
        <v>113.97970782074499</v>
      </c>
      <c r="L739" s="2">
        <f t="shared" si="41"/>
        <v>88.984777608652237</v>
      </c>
      <c r="M739" s="2">
        <f t="shared" si="41"/>
        <v>27.083412105044115</v>
      </c>
    </row>
    <row r="740" spans="3:13" x14ac:dyDescent="0.2">
      <c r="C740">
        <v>712</v>
      </c>
      <c r="D740" s="2">
        <f t="shared" si="42"/>
        <v>73.132214434961185</v>
      </c>
      <c r="E740" s="2">
        <f t="shared" si="42"/>
        <v>142.0110063865252</v>
      </c>
      <c r="F740" s="2">
        <f t="shared" si="42"/>
        <v>198.43947229833489</v>
      </c>
      <c r="G740" s="2">
        <f t="shared" si="42"/>
        <v>222.68122625755859</v>
      </c>
      <c r="H740" s="2">
        <f t="shared" si="42"/>
        <v>165.64889527587002</v>
      </c>
      <c r="I740" s="100">
        <f t="shared" si="41"/>
        <v>50.437173011818523</v>
      </c>
      <c r="J740" s="2">
        <f t="shared" si="41"/>
        <v>92.627055571938484</v>
      </c>
      <c r="K740" s="2">
        <f t="shared" si="41"/>
        <v>113.54986213895027</v>
      </c>
      <c r="L740" s="2">
        <f t="shared" si="41"/>
        <v>88.21736725454538</v>
      </c>
      <c r="M740" s="2">
        <f t="shared" si="41"/>
        <v>28.268449702684457</v>
      </c>
    </row>
    <row r="741" spans="3:13" x14ac:dyDescent="0.2">
      <c r="C741">
        <v>713</v>
      </c>
      <c r="D741" s="2">
        <f t="shared" si="42"/>
        <v>73.108947359881611</v>
      </c>
      <c r="E741" s="2">
        <f t="shared" si="42"/>
        <v>141.93367129709262</v>
      </c>
      <c r="F741" s="2">
        <f t="shared" si="42"/>
        <v>198.23288126600363</v>
      </c>
      <c r="G741" s="2">
        <f t="shared" si="42"/>
        <v>222.1945589098797</v>
      </c>
      <c r="H741" s="2">
        <f t="shared" si="42"/>
        <v>164.6219922476148</v>
      </c>
      <c r="I741" s="100">
        <f t="shared" si="41"/>
        <v>50.34470378363779</v>
      </c>
      <c r="J741" s="2">
        <f t="shared" si="41"/>
        <v>92.405642729463707</v>
      </c>
      <c r="K741" s="2">
        <f t="shared" si="41"/>
        <v>113.11871302560118</v>
      </c>
      <c r="L741" s="2">
        <f t="shared" si="41"/>
        <v>87.4486626779955</v>
      </c>
      <c r="M741" s="2">
        <f t="shared" si="41"/>
        <v>29.452898281001975</v>
      </c>
    </row>
    <row r="742" spans="3:13" x14ac:dyDescent="0.2">
      <c r="C742">
        <v>714</v>
      </c>
      <c r="D742" s="2">
        <f t="shared" si="42"/>
        <v>73.085262551134875</v>
      </c>
      <c r="E742" s="2">
        <f t="shared" si="42"/>
        <v>141.85544547854357</v>
      </c>
      <c r="F742" s="2">
        <f t="shared" si="42"/>
        <v>198.02482554192355</v>
      </c>
      <c r="G742" s="2">
        <f t="shared" si="42"/>
        <v>221.70579331227071</v>
      </c>
      <c r="H742" s="2">
        <f t="shared" si="42"/>
        <v>163.59288129369963</v>
      </c>
      <c r="I742" s="100">
        <f t="shared" si="41"/>
        <v>50.251787651861505</v>
      </c>
      <c r="J742" s="2">
        <f t="shared" si="41"/>
        <v>92.183328959570119</v>
      </c>
      <c r="K742" s="2">
        <f t="shared" si="41"/>
        <v>112.68626542983047</v>
      </c>
      <c r="L742" s="2">
        <f t="shared" si="41"/>
        <v>86.678675156540677</v>
      </c>
      <c r="M742" s="2">
        <f t="shared" si="41"/>
        <v>30.636733160076133</v>
      </c>
    </row>
    <row r="743" spans="3:13" x14ac:dyDescent="0.2">
      <c r="C743">
        <v>715</v>
      </c>
      <c r="D743" s="2">
        <f t="shared" si="42"/>
        <v>73.061160144052394</v>
      </c>
      <c r="E743" s="2">
        <f t="shared" si="42"/>
        <v>141.77632942179758</v>
      </c>
      <c r="F743" s="2">
        <f t="shared" si="42"/>
        <v>197.81530666336479</v>
      </c>
      <c r="G743" s="2">
        <f t="shared" si="42"/>
        <v>221.2149340802919</v>
      </c>
      <c r="H743" s="2">
        <f t="shared" si="42"/>
        <v>162.56157621665778</v>
      </c>
      <c r="I743" s="100">
        <f t="shared" si="41"/>
        <v>50.15842544129449</v>
      </c>
      <c r="J743" s="2">
        <f t="shared" si="41"/>
        <v>91.960116429750556</v>
      </c>
      <c r="K743" s="2">
        <f t="shared" si="41"/>
        <v>112.25252431567634</v>
      </c>
      <c r="L743" s="2">
        <f t="shared" si="41"/>
        <v>85.907415986540897</v>
      </c>
      <c r="M743" s="2">
        <f t="shared" si="41"/>
        <v>31.819929672773249</v>
      </c>
    </row>
    <row r="744" spans="3:13" x14ac:dyDescent="0.2">
      <c r="C744">
        <v>716</v>
      </c>
      <c r="D744" s="2">
        <f t="shared" si="42"/>
        <v>73.036640276351775</v>
      </c>
      <c r="E744" s="2">
        <f t="shared" si="42"/>
        <v>141.69632362336102</v>
      </c>
      <c r="F744" s="2">
        <f t="shared" si="42"/>
        <v>197.60432617840851</v>
      </c>
      <c r="G744" s="2">
        <f t="shared" si="42"/>
        <v>220.72198584927418</v>
      </c>
      <c r="H744" s="2">
        <f t="shared" si="42"/>
        <v>161.52809084844998</v>
      </c>
      <c r="I744" s="100">
        <f t="shared" si="41"/>
        <v>50.0646179807013</v>
      </c>
      <c r="J744" s="2">
        <f t="shared" si="41"/>
        <v>91.73600731626054</v>
      </c>
      <c r="K744" s="2">
        <f t="shared" si="41"/>
        <v>111.8174946620251</v>
      </c>
      <c r="L744" s="2">
        <f t="shared" si="41"/>
        <v>85.134896483011914</v>
      </c>
      <c r="M744" s="2">
        <f t="shared" si="41"/>
        <v>33.002463165261368</v>
      </c>
    </row>
    <row r="745" spans="3:13" x14ac:dyDescent="0.2">
      <c r="C745">
        <v>717</v>
      </c>
      <c r="D745" s="2">
        <f t="shared" si="42"/>
        <v>73.011703088135903</v>
      </c>
      <c r="E745" s="2">
        <f t="shared" si="42"/>
        <v>141.61542858532403</v>
      </c>
      <c r="F745" s="2">
        <f t="shared" si="42"/>
        <v>197.39188564593513</v>
      </c>
      <c r="G745" s="2">
        <f t="shared" si="42"/>
        <v>220.2269532742759</v>
      </c>
      <c r="H745" s="2">
        <f t="shared" si="42"/>
        <v>160.49243905027919</v>
      </c>
      <c r="I745" s="100">
        <f t="shared" si="41"/>
        <v>49.970366102798984</v>
      </c>
      <c r="J745" s="2">
        <f t="shared" si="41"/>
        <v>91.51100380409693</v>
      </c>
      <c r="K745" s="2">
        <f t="shared" si="41"/>
        <v>111.38118146255411</v>
      </c>
      <c r="L745" s="2">
        <f t="shared" si="41"/>
        <v>84.361127979460264</v>
      </c>
      <c r="M745" s="2">
        <f t="shared" si="41"/>
        <v>34.184308997523949</v>
      </c>
    </row>
    <row r="746" spans="3:13" x14ac:dyDescent="0.2">
      <c r="C746">
        <v>718</v>
      </c>
      <c r="D746" s="2">
        <f t="shared" si="42"/>
        <v>72.98634872189217</v>
      </c>
      <c r="E746" s="2">
        <f t="shared" si="42"/>
        <v>141.53364481535729</v>
      </c>
      <c r="F746" s="2">
        <f t="shared" si="42"/>
        <v>197.17798663561314</v>
      </c>
      <c r="G746" s="2">
        <f t="shared" si="42"/>
        <v>219.72984103003824</v>
      </c>
      <c r="H746" s="2">
        <f t="shared" si="42"/>
        <v>159.45463471240481</v>
      </c>
      <c r="I746" s="100">
        <f t="shared" si="41"/>
        <v>49.875670644249588</v>
      </c>
      <c r="J746" s="2">
        <f t="shared" si="41"/>
        <v>91.285108086976834</v>
      </c>
      <c r="K746" s="2">
        <f t="shared" si="41"/>
        <v>110.94358972567454</v>
      </c>
      <c r="L746" s="2">
        <f t="shared" si="41"/>
        <v>83.5861218277159</v>
      </c>
      <c r="M746" s="2">
        <f t="shared" si="41"/>
        <v>35.365442543872597</v>
      </c>
    </row>
    <row r="747" spans="3:13" x14ac:dyDescent="0.2">
      <c r="C747">
        <v>719</v>
      </c>
      <c r="D747" s="2">
        <f t="shared" si="42"/>
        <v>72.960577322491631</v>
      </c>
      <c r="E747" s="2">
        <f t="shared" si="42"/>
        <v>141.45097282670889</v>
      </c>
      <c r="F747" s="2">
        <f t="shared" si="42"/>
        <v>196.96263072788724</v>
      </c>
      <c r="G747" s="2">
        <f t="shared" si="42"/>
        <v>219.23065381094136</v>
      </c>
      <c r="H747" s="2">
        <f t="shared" si="42"/>
        <v>158.41469175395648</v>
      </c>
      <c r="I747" s="100">
        <f t="shared" si="41"/>
        <v>49.78053244565276</v>
      </c>
      <c r="J747" s="2">
        <f t="shared" si="41"/>
        <v>91.058322367316023</v>
      </c>
      <c r="K747" s="2">
        <f t="shared" si="41"/>
        <v>110.50472447447368</v>
      </c>
      <c r="L747" s="2">
        <f t="shared" si="41"/>
        <v>82.809889397766241</v>
      </c>
      <c r="M747" s="2">
        <f t="shared" si="41"/>
        <v>36.545839193460409</v>
      </c>
    </row>
    <row r="748" spans="3:13" x14ac:dyDescent="0.2">
      <c r="C748">
        <v>720</v>
      </c>
      <c r="D748" s="2">
        <f t="shared" si="42"/>
        <v>72.934389037188254</v>
      </c>
      <c r="E748" s="2">
        <f t="shared" si="42"/>
        <v>141.3674131382011</v>
      </c>
      <c r="F748" s="2">
        <f t="shared" si="42"/>
        <v>196.74581951396689</v>
      </c>
      <c r="G748" s="2">
        <f t="shared" si="42"/>
        <v>218.72939633096004</v>
      </c>
      <c r="H748" s="2">
        <f t="shared" si="42"/>
        <v>157.37262412274708</v>
      </c>
      <c r="I748" s="100">
        <f t="shared" si="41"/>
        <v>49.684952351538307</v>
      </c>
      <c r="J748" s="2">
        <f t="shared" si="41"/>
        <v>90.830648856207489</v>
      </c>
      <c r="K748" s="2">
        <f t="shared" si="41"/>
        <v>110.06459074665754</v>
      </c>
      <c r="L748" s="2">
        <f t="shared" si="41"/>
        <v>82.032442077589295</v>
      </c>
      <c r="M748" s="2">
        <f t="shared" si="41"/>
        <v>37.725474350795309</v>
      </c>
    </row>
    <row r="749" spans="3:13" x14ac:dyDescent="0.2">
      <c r="C749">
        <v>721</v>
      </c>
      <c r="D749" s="2">
        <f t="shared" si="42"/>
        <v>72.90778401561802</v>
      </c>
      <c r="E749" s="2">
        <f t="shared" si="42"/>
        <v>141.28296627422708</v>
      </c>
      <c r="F749" s="2">
        <f t="shared" si="42"/>
        <v>196.52755459581425</v>
      </c>
      <c r="G749" s="2">
        <f t="shared" si="42"/>
        <v>218.22607332361915</v>
      </c>
      <c r="H749" s="2">
        <f t="shared" si="42"/>
        <v>156.32844579508568</v>
      </c>
      <c r="I749" s="100">
        <f t="shared" si="41"/>
        <v>49.588931210358695</v>
      </c>
      <c r="J749" s="2">
        <f t="shared" si="41"/>
        <v>90.602089773399996</v>
      </c>
      <c r="K749" s="2">
        <f t="shared" si="41"/>
        <v>109.62319359449278</v>
      </c>
      <c r="L749" s="2">
        <f t="shared" si="41"/>
        <v>81.253791272986291</v>
      </c>
      <c r="M749" s="2">
        <f t="shared" si="41"/>
        <v>38.904323436252</v>
      </c>
    </row>
    <row r="750" spans="3:13" x14ac:dyDescent="0.2">
      <c r="C750">
        <v>722</v>
      </c>
      <c r="D750" s="2">
        <f t="shared" si="42"/>
        <v>72.880762409798052</v>
      </c>
      <c r="E750" s="2">
        <f t="shared" si="42"/>
        <v>141.1976327647476</v>
      </c>
      <c r="F750" s="2">
        <f t="shared" si="42"/>
        <v>196.30783758613276</v>
      </c>
      <c r="G750" s="2">
        <f t="shared" si="42"/>
        <v>217.72068954194899</v>
      </c>
      <c r="H750" s="2">
        <f t="shared" si="42"/>
        <v>155.28217077559023</v>
      </c>
      <c r="I750" s="100">
        <f t="shared" si="41"/>
        <v>49.492469874481493</v>
      </c>
      <c r="J750" s="2">
        <f t="shared" si="41"/>
        <v>90.372647347276384</v>
      </c>
      <c r="K750" s="2">
        <f t="shared" si="41"/>
        <v>109.18053808474895</v>
      </c>
      <c r="L750" s="2">
        <f t="shared" si="41"/>
        <v>80.473948407414738</v>
      </c>
      <c r="M750" s="2">
        <f t="shared" si="41"/>
        <v>40.08236188658433</v>
      </c>
    </row>
    <row r="751" spans="3:13" x14ac:dyDescent="0.2">
      <c r="C751">
        <v>723</v>
      </c>
      <c r="D751" s="2">
        <f t="shared" si="42"/>
        <v>72.853324374125805</v>
      </c>
      <c r="E751" s="2">
        <f t="shared" si="42"/>
        <v>141.11141314528777</v>
      </c>
      <c r="F751" s="2">
        <f t="shared" si="42"/>
        <v>196.08667010835472</v>
      </c>
      <c r="G751" s="2">
        <f t="shared" si="42"/>
        <v>217.2132497584403</v>
      </c>
      <c r="H751" s="2">
        <f t="shared" si="42"/>
        <v>154.23381309700011</v>
      </c>
      <c r="I751" s="100">
        <f t="shared" si="41"/>
        <v>49.395569200181853</v>
      </c>
      <c r="J751" s="2">
        <f t="shared" si="41"/>
        <v>90.142323814831727</v>
      </c>
      <c r="K751" s="2">
        <f t="shared" si="41"/>
        <v>108.73662929863998</v>
      </c>
      <c r="L751" s="2">
        <f t="shared" si="41"/>
        <v>79.692924921820861</v>
      </c>
      <c r="M751" s="2">
        <f t="shared" si="41"/>
        <v>41.259565155436803</v>
      </c>
    </row>
    <row r="752" spans="3:13" x14ac:dyDescent="0.2">
      <c r="C752">
        <v>724</v>
      </c>
      <c r="D752" s="2">
        <f t="shared" si="42"/>
        <v>72.825470065378141</v>
      </c>
      <c r="E752" s="2">
        <f t="shared" si="42"/>
        <v>141.0243079569336</v>
      </c>
      <c r="F752" s="2">
        <f t="shared" si="42"/>
        <v>195.86405379662986</v>
      </c>
      <c r="G752" s="2">
        <f t="shared" si="42"/>
        <v>216.70375876499932</v>
      </c>
      <c r="H752" s="2">
        <f t="shared" si="42"/>
        <v>153.18338681998699</v>
      </c>
      <c r="I752" s="100">
        <f t="shared" si="41"/>
        <v>49.298230047634839</v>
      </c>
      <c r="J752" s="2">
        <f t="shared" si="41"/>
        <v>89.911121421651657</v>
      </c>
      <c r="K752" s="2">
        <f t="shared" si="41"/>
        <v>108.29147233176643</v>
      </c>
      <c r="L752" s="2">
        <f t="shared" si="41"/>
        <v>78.910732274471286</v>
      </c>
      <c r="M752" s="2">
        <f t="shared" si="41"/>
        <v>42.435908713856506</v>
      </c>
    </row>
    <row r="753" spans="3:13" x14ac:dyDescent="0.2">
      <c r="C753">
        <v>725</v>
      </c>
      <c r="D753" s="2">
        <f t="shared" si="42"/>
        <v>72.797199642710424</v>
      </c>
      <c r="E753" s="2">
        <f t="shared" si="42"/>
        <v>140.93631774632865</v>
      </c>
      <c r="F753" s="2">
        <f t="shared" si="42"/>
        <v>195.63999029581271</v>
      </c>
      <c r="G753" s="2">
        <f t="shared" si="42"/>
        <v>216.19222137290259</v>
      </c>
      <c r="H753" s="2">
        <f t="shared" si="42"/>
        <v>152.13090603296709</v>
      </c>
      <c r="I753" s="100">
        <f t="shared" si="41"/>
        <v>49.200453280907851</v>
      </c>
      <c r="J753" s="2">
        <f t="shared" si="41"/>
        <v>89.679042421890514</v>
      </c>
      <c r="K753" s="2">
        <f t="shared" si="41"/>
        <v>107.84507229405641</v>
      </c>
      <c r="L753" s="2">
        <f t="shared" si="41"/>
        <v>78.127381940785412</v>
      </c>
      <c r="M753" s="2">
        <f t="shared" si="41"/>
        <v>43.611368050804188</v>
      </c>
    </row>
    <row r="754" spans="3:13" x14ac:dyDescent="0.2">
      <c r="C754">
        <v>726</v>
      </c>
      <c r="D754" s="2">
        <f t="shared" si="42"/>
        <v>72.768513267655678</v>
      </c>
      <c r="E754" s="2">
        <f t="shared" si="42"/>
        <v>140.84744306567063</v>
      </c>
      <c r="F754" s="2">
        <f t="shared" si="42"/>
        <v>195.41448126145087</v>
      </c>
      <c r="G754" s="2">
        <f t="shared" si="42"/>
        <v>215.67864241275115</v>
      </c>
      <c r="H754" s="2">
        <f t="shared" si="42"/>
        <v>151.07638485191163</v>
      </c>
      <c r="I754" s="100">
        <f t="shared" si="41"/>
        <v>49.102239767952931</v>
      </c>
      <c r="J754" s="2">
        <f t="shared" si="41"/>
        <v>89.446089078249216</v>
      </c>
      <c r="K754" s="2">
        <f t="shared" si="41"/>
        <v>107.39743430970714</v>
      </c>
      <c r="L754" s="2">
        <f t="shared" si="41"/>
        <v>77.34288541316657</v>
      </c>
      <c r="M754" s="2">
        <f t="shared" si="41"/>
        <v>44.785918673664575</v>
      </c>
    </row>
    <row r="755" spans="3:13" x14ac:dyDescent="0.2">
      <c r="C755">
        <v>727</v>
      </c>
      <c r="D755" s="2">
        <f t="shared" si="42"/>
        <v>72.739411104123576</v>
      </c>
      <c r="E755" s="2">
        <f t="shared" si="42"/>
        <v>140.75768447270781</v>
      </c>
      <c r="F755" s="2">
        <f t="shared" si="42"/>
        <v>195.18752835977253</v>
      </c>
      <c r="G755" s="2">
        <f t="shared" si="42"/>
        <v>215.16302673442527</v>
      </c>
      <c r="H755" s="2">
        <f t="shared" si="42"/>
        <v>150.01983742015827</v>
      </c>
      <c r="I755" s="100">
        <f t="shared" si="41"/>
        <v>49.003590380599086</v>
      </c>
      <c r="J755" s="2">
        <f t="shared" si="41"/>
        <v>89.212263661953259</v>
      </c>
      <c r="K755" s="2">
        <f t="shared" si="41"/>
        <v>106.94856351712629</v>
      </c>
      <c r="L755" s="2">
        <f t="shared" si="41"/>
        <v>76.557254200833924</v>
      </c>
      <c r="M755" s="2">
        <f t="shared" si="41"/>
        <v>45.959536108756758</v>
      </c>
    </row>
    <row r="756" spans="3:13" x14ac:dyDescent="0.2">
      <c r="C756">
        <v>728</v>
      </c>
      <c r="D756" s="2">
        <f t="shared" si="42"/>
        <v>72.709893318399551</v>
      </c>
      <c r="E756" s="2">
        <f t="shared" si="42"/>
        <v>140.66704253073561</v>
      </c>
      <c r="F756" s="2">
        <f t="shared" si="42"/>
        <v>194.95913326767436</v>
      </c>
      <c r="G756" s="2">
        <f t="shared" si="42"/>
        <v>214.6453792070387</v>
      </c>
      <c r="H756" s="2">
        <f t="shared" si="42"/>
        <v>148.96127790822047</v>
      </c>
      <c r="I756" s="100">
        <f t="shared" si="41"/>
        <v>48.904505994544493</v>
      </c>
      <c r="J756" s="2">
        <f t="shared" si="41"/>
        <v>88.977568452730651</v>
      </c>
      <c r="K756" s="2">
        <f t="shared" si="41"/>
        <v>106.49846506887266</v>
      </c>
      <c r="L756" s="2">
        <f t="shared" si="41"/>
        <v>75.770499829653559</v>
      </c>
      <c r="M756" s="2">
        <f t="shared" si="41"/>
        <v>47.132195901844582</v>
      </c>
    </row>
    <row r="757" spans="3:13" x14ac:dyDescent="0.2">
      <c r="C757">
        <v>729</v>
      </c>
      <c r="D757" s="2">
        <f t="shared" si="42"/>
        <v>72.679960079143868</v>
      </c>
      <c r="E757" s="2">
        <f t="shared" si="42"/>
        <v>140.57551780859319</v>
      </c>
      <c r="F757" s="2">
        <f t="shared" si="42"/>
        <v>194.72929767270887</v>
      </c>
      <c r="G757" s="2">
        <f t="shared" si="42"/>
        <v>214.12570471889248</v>
      </c>
      <c r="H757" s="2">
        <f t="shared" si="42"/>
        <v>147.90072051359815</v>
      </c>
      <c r="I757" s="100">
        <f t="shared" si="41"/>
        <v>48.804987489348768</v>
      </c>
      <c r="J757" s="2">
        <f t="shared" si="41"/>
        <v>88.742005738789601</v>
      </c>
      <c r="K757" s="2">
        <f t="shared" si="41"/>
        <v>106.04714413159751</v>
      </c>
      <c r="L757" s="2">
        <f t="shared" si="41"/>
        <v>74.98263384196909</v>
      </c>
      <c r="M757" s="2">
        <f t="shared" si="41"/>
        <v>48.303873618645909</v>
      </c>
    </row>
    <row r="758" spans="3:13" x14ac:dyDescent="0.2">
      <c r="C758">
        <v>730</v>
      </c>
      <c r="D758" s="2">
        <f t="shared" si="42"/>
        <v>72.649611557390585</v>
      </c>
      <c r="E758" s="2">
        <f t="shared" si="42"/>
        <v>140.48311088065958</v>
      </c>
      <c r="F758" s="2">
        <f t="shared" si="42"/>
        <v>194.49802327307208</v>
      </c>
      <c r="G758" s="2">
        <f t="shared" si="42"/>
        <v>213.60400817742871</v>
      </c>
      <c r="H758" s="2">
        <f t="shared" si="42"/>
        <v>146.83817946058673</v>
      </c>
      <c r="I758" s="100">
        <f t="shared" si="41"/>
        <v>48.705035748425132</v>
      </c>
      <c r="J758" s="2">
        <f t="shared" si="41"/>
        <v>88.505577816796176</v>
      </c>
      <c r="K758" s="2">
        <f t="shared" si="41"/>
        <v>105.59460588598459</v>
      </c>
      <c r="L758" s="2">
        <f t="shared" si="41"/>
        <v>74.193667796432266</v>
      </c>
      <c r="M758" s="2">
        <f t="shared" si="41"/>
        <v>49.474544845341789</v>
      </c>
    </row>
    <row r="759" spans="3:13" x14ac:dyDescent="0.2">
      <c r="C759">
        <v>731</v>
      </c>
      <c r="D759" s="2">
        <f t="shared" si="42"/>
        <v>72.618847926546664</v>
      </c>
      <c r="E759" s="2">
        <f t="shared" si="42"/>
        <v>140.38982232685035</v>
      </c>
      <c r="F759" s="2">
        <f t="shared" si="42"/>
        <v>194.26531177759111</v>
      </c>
      <c r="G759" s="2">
        <f t="shared" si="42"/>
        <v>213.08029450918457</v>
      </c>
      <c r="H759" s="2">
        <f t="shared" si="42"/>
        <v>145.77366900008715</v>
      </c>
      <c r="I759" s="100">
        <f t="shared" si="41"/>
        <v>48.604651659032648</v>
      </c>
      <c r="J759" s="2">
        <f t="shared" si="41"/>
        <v>88.268286991851994</v>
      </c>
      <c r="K759" s="2">
        <f t="shared" si="41"/>
        <v>105.14085552669151</v>
      </c>
      <c r="L759" s="2">
        <f t="shared" si="41"/>
        <v>73.403613267833919</v>
      </c>
      <c r="M759" s="2">
        <f t="shared" si="41"/>
        <v>50.644185189084823</v>
      </c>
    </row>
    <row r="760" spans="3:13" x14ac:dyDescent="0.2">
      <c r="C760">
        <v>732</v>
      </c>
      <c r="D760" s="2">
        <f t="shared" si="42"/>
        <v>72.587669362390926</v>
      </c>
      <c r="E760" s="2">
        <f t="shared" si="42"/>
        <v>140.2956527326138</v>
      </c>
      <c r="F760" s="2">
        <f t="shared" si="42"/>
        <v>194.03116490571122</v>
      </c>
      <c r="G760" s="2">
        <f t="shared" si="42"/>
        <v>212.55456865974543</v>
      </c>
      <c r="H760" s="2">
        <f t="shared" si="42"/>
        <v>144.70720340941381</v>
      </c>
      <c r="I760" s="100">
        <f t="shared" si="41"/>
        <v>48.503836112268196</v>
      </c>
      <c r="J760" s="2">
        <f t="shared" si="41"/>
        <v>88.030135577471796</v>
      </c>
      <c r="K760" s="2">
        <f t="shared" si="41"/>
        <v>104.68589826228929</v>
      </c>
      <c r="L760" s="2">
        <f t="shared" si="41"/>
        <v>72.612481846933576</v>
      </c>
      <c r="M760" s="2">
        <f t="shared" si="41"/>
        <v>51.812770278508083</v>
      </c>
    </row>
    <row r="761" spans="3:13" x14ac:dyDescent="0.2">
      <c r="C761">
        <v>733</v>
      </c>
      <c r="D761" s="2">
        <f t="shared" si="42"/>
        <v>72.556076043073048</v>
      </c>
      <c r="E761" s="2">
        <f t="shared" si="42"/>
        <v>140.20060268892743</v>
      </c>
      <c r="F761" s="2">
        <f t="shared" si="42"/>
        <v>193.79558438748342</v>
      </c>
      <c r="G761" s="2">
        <f t="shared" si="42"/>
        <v>212.02683559369828</v>
      </c>
      <c r="H761" s="2">
        <f t="shared" si="42"/>
        <v>143.63879699210349</v>
      </c>
      <c r="I761" s="100">
        <f t="shared" si="41"/>
        <v>48.402590003058691</v>
      </c>
      <c r="J761" s="2">
        <f t="shared" si="41"/>
        <v>87.791125895560725</v>
      </c>
      <c r="K761" s="2">
        <f t="shared" si="41"/>
        <v>104.22973931520308</v>
      </c>
      <c r="L761" s="2">
        <f t="shared" si="41"/>
        <v>71.820285140290039</v>
      </c>
      <c r="M761" s="2">
        <f t="shared" si="41"/>
        <v>52.980275764232438</v>
      </c>
    </row>
    <row r="762" spans="3:13" x14ac:dyDescent="0.2">
      <c r="C762">
        <v>734</v>
      </c>
      <c r="D762" s="2">
        <f t="shared" si="42"/>
        <v>72.524068149112566</v>
      </c>
      <c r="E762" s="2">
        <f t="shared" si="42"/>
        <v>140.10467279229408</v>
      </c>
      <c r="F762" s="2">
        <f t="shared" si="42"/>
        <v>193.5585719635516</v>
      </c>
      <c r="G762" s="2">
        <f t="shared" si="42"/>
        <v>211.49710029458501</v>
      </c>
      <c r="H762" s="2">
        <f t="shared" si="42"/>
        <v>142.56846407772392</v>
      </c>
      <c r="I762" s="100">
        <f t="shared" si="41"/>
        <v>48.300914230153111</v>
      </c>
      <c r="J762" s="2">
        <f t="shared" si="41"/>
        <v>87.55126027639173</v>
      </c>
      <c r="K762" s="2">
        <f t="shared" si="41"/>
        <v>103.77238392165214</v>
      </c>
      <c r="L762" s="2">
        <f t="shared" si="41"/>
        <v>71.027034770090467</v>
      </c>
      <c r="M762" s="2">
        <f t="shared" si="41"/>
        <v>54.146677319374405</v>
      </c>
    </row>
    <row r="763" spans="3:13" x14ac:dyDescent="0.2">
      <c r="C763">
        <v>735</v>
      </c>
      <c r="D763" s="2">
        <f t="shared" si="42"/>
        <v>72.491645863397821</v>
      </c>
      <c r="E763" s="2">
        <f t="shared" si="42"/>
        <v>140.00786364473825</v>
      </c>
      <c r="F763" s="2">
        <f t="shared" si="42"/>
        <v>193.32012938513952</v>
      </c>
      <c r="G763" s="2">
        <f t="shared" si="42"/>
        <v>210.96536776485505</v>
      </c>
      <c r="H763" s="2">
        <f t="shared" si="42"/>
        <v>141.49621902168064</v>
      </c>
      <c r="I763" s="100">
        <f t="shared" si="41"/>
        <v>48.198809696114473</v>
      </c>
      <c r="J763" s="2">
        <f t="shared" si="41"/>
        <v>87.310541058583041</v>
      </c>
      <c r="K763" s="2">
        <f t="shared" si="41"/>
        <v>103.31383733158944</v>
      </c>
      <c r="L763" s="2">
        <f t="shared" si="41"/>
        <v>70.232742373980059</v>
      </c>
      <c r="M763" s="2">
        <f t="shared" si="41"/>
        <v>55.311950640052075</v>
      </c>
    </row>
    <row r="764" spans="3:13" x14ac:dyDescent="0.2">
      <c r="C764">
        <v>736</v>
      </c>
      <c r="D764" s="2">
        <f t="shared" si="42"/>
        <v>72.458809371184955</v>
      </c>
      <c r="E764" s="2">
        <f t="shared" si="42"/>
        <v>139.91017585380246</v>
      </c>
      <c r="F764" s="2">
        <f t="shared" si="42"/>
        <v>193.0802584140381</v>
      </c>
      <c r="G764" s="2">
        <f t="shared" si="42"/>
        <v>210.43164302581826</v>
      </c>
      <c r="H764" s="2">
        <f t="shared" si="42"/>
        <v>140.42207620502558</v>
      </c>
      <c r="I764" s="100">
        <f t="shared" si="41"/>
        <v>48.09627730731188</v>
      </c>
      <c r="J764" s="2">
        <f t="shared" si="41"/>
        <v>87.068970589075164</v>
      </c>
      <c r="K764" s="2">
        <f t="shared" si="41"/>
        <v>102.85410480864191</v>
      </c>
      <c r="L764" s="2">
        <f t="shared" si="41"/>
        <v>69.437419604891559</v>
      </c>
      <c r="M764" s="2">
        <f t="shared" si="41"/>
        <v>56.476071445892543</v>
      </c>
    </row>
    <row r="765" spans="3:13" x14ac:dyDescent="0.2">
      <c r="C765">
        <v>737</v>
      </c>
      <c r="D765" s="2">
        <f t="shared" si="42"/>
        <v>72.4255588600968</v>
      </c>
      <c r="E765" s="2">
        <f t="shared" si="42"/>
        <v>139.81161003254309</v>
      </c>
      <c r="F765" s="2">
        <f t="shared" si="42"/>
        <v>192.8389608225921</v>
      </c>
      <c r="G765" s="2">
        <f t="shared" si="42"/>
        <v>209.8959311175976</v>
      </c>
      <c r="H765" s="2">
        <f t="shared" si="42"/>
        <v>139.34605003426316</v>
      </c>
      <c r="I765" s="100">
        <f t="shared" si="41"/>
        <v>47.993317973912426</v>
      </c>
      <c r="J765" s="2">
        <f t="shared" si="41"/>
        <v>86.826551223107899</v>
      </c>
      <c r="K765" s="2">
        <f t="shared" si="41"/>
        <v>102.39319163004934</v>
      </c>
      <c r="L765" s="2">
        <f t="shared" si="41"/>
        <v>68.641078130874192</v>
      </c>
      <c r="M765" s="2">
        <f t="shared" si="41"/>
        <v>57.639015480537417</v>
      </c>
    </row>
    <row r="766" spans="3:13" x14ac:dyDescent="0.2">
      <c r="C766">
        <v>738</v>
      </c>
      <c r="D766" s="2">
        <f t="shared" si="42"/>
        <v>72.391894520121852</v>
      </c>
      <c r="E766" s="2">
        <f t="shared" si="42"/>
        <v>139.71216679952695</v>
      </c>
      <c r="F766" s="2">
        <f t="shared" si="42"/>
        <v>192.59623839368743</v>
      </c>
      <c r="G766" s="2">
        <f t="shared" si="42"/>
        <v>209.35823709908161</v>
      </c>
      <c r="H766" s="2">
        <f t="shared" si="42"/>
        <v>138.26815494115763</v>
      </c>
      <c r="I766" s="100">
        <f t="shared" si="41"/>
        <v>47.889932609873163</v>
      </c>
      <c r="J766" s="2">
        <f t="shared" si="41"/>
        <v>86.583285324197732</v>
      </c>
      <c r="K766" s="2">
        <f t="shared" si="41"/>
        <v>101.93110308660469</v>
      </c>
      <c r="L766" s="2">
        <f t="shared" si="41"/>
        <v>67.843729634922397</v>
      </c>
      <c r="M766" s="2">
        <f t="shared" si="41"/>
        <v>58.800758512148292</v>
      </c>
    </row>
    <row r="767" spans="3:13" x14ac:dyDescent="0.2">
      <c r="C767">
        <v>739</v>
      </c>
      <c r="D767" s="2">
        <f t="shared" si="42"/>
        <v>72.357816543613126</v>
      </c>
      <c r="E767" s="2">
        <f t="shared" si="42"/>
        <v>139.61184677882707</v>
      </c>
      <c r="F767" s="2">
        <f t="shared" si="42"/>
        <v>192.35209292073762</v>
      </c>
      <c r="G767" s="2">
        <f t="shared" si="42"/>
        <v>208.81856604787617</v>
      </c>
      <c r="H767" s="2">
        <f t="shared" si="42"/>
        <v>137.18840538253968</v>
      </c>
      <c r="I767" s="100">
        <f t="shared" si="41"/>
        <v>47.786122132932917</v>
      </c>
      <c r="J767" s="2">
        <f t="shared" si="41"/>
        <v>86.339175264114587</v>
      </c>
      <c r="K767" s="2">
        <f t="shared" si="41"/>
        <v>101.46784448259244</v>
      </c>
      <c r="L767" s="2">
        <f t="shared" si="41"/>
        <v>67.045385814804192</v>
      </c>
      <c r="M767" s="2">
        <f t="shared" si="41"/>
        <v>59.961276333911329</v>
      </c>
    </row>
    <row r="768" spans="3:13" x14ac:dyDescent="0.2">
      <c r="C768">
        <v>740</v>
      </c>
      <c r="D768" s="2">
        <f t="shared" si="42"/>
        <v>72.323325125287113</v>
      </c>
      <c r="E768" s="2">
        <f t="shared" si="42"/>
        <v>139.51065060001898</v>
      </c>
      <c r="F768" s="2">
        <f t="shared" si="42"/>
        <v>192.10652620767073</v>
      </c>
      <c r="G768" s="2">
        <f t="shared" si="42"/>
        <v>208.27692306025708</v>
      </c>
      <c r="H768" s="2">
        <f t="shared" si="42"/>
        <v>136.10681584011192</v>
      </c>
      <c r="I768" s="100">
        <f t="shared" si="41"/>
        <v>47.681887464604259</v>
      </c>
      <c r="J768" s="2">
        <f t="shared" si="41"/>
        <v>86.094223422858533</v>
      </c>
      <c r="K768" s="2">
        <f t="shared" si="41"/>
        <v>101.00342113572835</v>
      </c>
      <c r="L768" s="2">
        <f t="shared" si="41"/>
        <v>66.24605838289034</v>
      </c>
      <c r="M768" s="2">
        <f t="shared" si="41"/>
        <v>61.120544764542224</v>
      </c>
    </row>
    <row r="769" spans="3:13" x14ac:dyDescent="0.2">
      <c r="C769">
        <v>741</v>
      </c>
      <c r="D769" s="2">
        <f t="shared" si="42"/>
        <v>72.288420462222689</v>
      </c>
      <c r="E769" s="2">
        <f t="shared" si="42"/>
        <v>139.40857889817667</v>
      </c>
      <c r="F769" s="2">
        <f t="shared" si="42"/>
        <v>191.85954006891606</v>
      </c>
      <c r="G769" s="2">
        <f t="shared" si="42"/>
        <v>207.73331325112176</v>
      </c>
      <c r="H769" s="2">
        <f t="shared" si="42"/>
        <v>135.02340082025518</v>
      </c>
      <c r="I769" s="100">
        <f t="shared" si="41"/>
        <v>47.577229530165184</v>
      </c>
      <c r="J769" s="2">
        <f t="shared" si="41"/>
        <v>85.848432188636934</v>
      </c>
      <c r="K769" s="2">
        <f t="shared" si="41"/>
        <v>100.53783837709798</v>
      </c>
      <c r="L769" s="2">
        <f t="shared" si="41"/>
        <v>65.445759065981619</v>
      </c>
      <c r="M769" s="2">
        <f t="shared" si="41"/>
        <v>62.278539648789611</v>
      </c>
    </row>
    <row r="770" spans="3:13" x14ac:dyDescent="0.2">
      <c r="C770">
        <v>742</v>
      </c>
      <c r="D770" s="2">
        <f t="shared" si="42"/>
        <v>72.253102753859906</v>
      </c>
      <c r="E770" s="2">
        <f t="shared" si="42"/>
        <v>139.30563231386864</v>
      </c>
      <c r="F770" s="2">
        <f t="shared" si="42"/>
        <v>191.61113632939055</v>
      </c>
      <c r="G770" s="2">
        <f t="shared" si="42"/>
        <v>207.18774175394068</v>
      </c>
      <c r="H770" s="2">
        <f t="shared" si="42"/>
        <v>133.93817485383352</v>
      </c>
      <c r="I770" s="100">
        <f t="shared" si="41"/>
        <v>47.472149258651015</v>
      </c>
      <c r="J770" s="2">
        <f t="shared" si="41"/>
        <v>85.601803957840886</v>
      </c>
      <c r="K770" s="2">
        <f t="shared" si="41"/>
        <v>100.07110155109592</v>
      </c>
      <c r="L770" s="2">
        <f t="shared" si="41"/>
        <v>64.644499605137341</v>
      </c>
      <c r="M770" s="2">
        <f t="shared" si="41"/>
        <v>63.435236857938932</v>
      </c>
    </row>
    <row r="771" spans="3:13" x14ac:dyDescent="0.2">
      <c r="C771">
        <v>743</v>
      </c>
      <c r="D771" s="2">
        <f t="shared" si="42"/>
        <v>72.217372201998884</v>
      </c>
      <c r="E771" s="2">
        <f t="shared" si="42"/>
        <v>139.20181149315385</v>
      </c>
      <c r="F771" s="2">
        <f t="shared" si="42"/>
        <v>191.36131682448558</v>
      </c>
      <c r="G771" s="2">
        <f t="shared" si="42"/>
        <v>206.6402137207096</v>
      </c>
      <c r="H771" s="2">
        <f t="shared" si="42"/>
        <v>132.85115249600008</v>
      </c>
      <c r="I771" s="100">
        <f t="shared" si="41"/>
        <v>47.36664758284607</v>
      </c>
      <c r="J771" s="2">
        <f t="shared" si="41"/>
        <v>85.354341135022054</v>
      </c>
      <c r="K771" s="2">
        <f t="shared" si="41"/>
        <v>99.603216015364197</v>
      </c>
      <c r="L771" s="2">
        <f t="shared" si="41"/>
        <v>63.842291755502949</v>
      </c>
      <c r="M771" s="2">
        <f t="shared" si="41"/>
        <v>64.590612290314226</v>
      </c>
    </row>
    <row r="772" spans="3:13" x14ac:dyDescent="0.2">
      <c r="C772">
        <v>744</v>
      </c>
      <c r="D772" s="2">
        <f t="shared" si="42"/>
        <v>72.181229010798702</v>
      </c>
      <c r="E772" s="2">
        <f t="shared" si="42"/>
        <v>139.09711708757766</v>
      </c>
      <c r="F772" s="2">
        <f t="shared" si="42"/>
        <v>191.11008340005324</v>
      </c>
      <c r="G772" s="2">
        <f t="shared" si="42"/>
        <v>206.09073432189987</v>
      </c>
      <c r="H772" s="2">
        <f t="shared" si="42"/>
        <v>131.76234832600093</v>
      </c>
      <c r="I772" s="100">
        <f t="shared" si="41"/>
        <v>47.260725439275454</v>
      </c>
      <c r="J772" s="2">
        <f t="shared" si="41"/>
        <v>85.106046132868968</v>
      </c>
      <c r="K772" s="2">
        <f t="shared" si="41"/>
        <v>99.134187140730518</v>
      </c>
      <c r="L772" s="2">
        <f t="shared" si="41"/>
        <v>63.039147286137187</v>
      </c>
      <c r="M772" s="2">
        <f t="shared" si="41"/>
        <v>65.744641871781241</v>
      </c>
    </row>
    <row r="773" spans="3:13" x14ac:dyDescent="0.2">
      <c r="C773">
        <v>745</v>
      </c>
      <c r="D773" s="2">
        <f t="shared" si="42"/>
        <v>72.144673386776191</v>
      </c>
      <c r="E773" s="2">
        <f t="shared" si="42"/>
        <v>138.99154975416778</v>
      </c>
      <c r="F773" s="2">
        <f t="shared" si="42"/>
        <v>190.8574379123925</v>
      </c>
      <c r="G773" s="2">
        <f t="shared" si="42"/>
        <v>205.53930874641043</v>
      </c>
      <c r="H773" s="2">
        <f t="shared" si="42"/>
        <v>130.67177694698015</v>
      </c>
      <c r="I773" s="100">
        <f t="shared" si="41"/>
        <v>47.154383768196695</v>
      </c>
      <c r="J773" s="2">
        <f t="shared" si="41"/>
        <v>84.856921372183734</v>
      </c>
      <c r="K773" s="2">
        <f t="shared" si="41"/>
        <v>98.664020311147439</v>
      </c>
      <c r="L773" s="2">
        <f t="shared" si="41"/>
        <v>62.235077979840355</v>
      </c>
      <c r="M773" s="2">
        <f t="shared" si="41"/>
        <v>66.897301556248706</v>
      </c>
    </row>
    <row r="774" spans="3:13" x14ac:dyDescent="0.2">
      <c r="C774">
        <v>746</v>
      </c>
      <c r="D774" s="2">
        <f t="shared" si="42"/>
        <v>72.107705538804765</v>
      </c>
      <c r="E774" s="2">
        <f t="shared" si="42"/>
        <v>138.88511015543014</v>
      </c>
      <c r="F774" s="2">
        <f t="shared" si="42"/>
        <v>190.60338222823597</v>
      </c>
      <c r="G774" s="2">
        <f t="shared" si="42"/>
        <v>204.98594220151858</v>
      </c>
      <c r="H774" s="2">
        <f t="shared" si="42"/>
        <v>129.57945298578352</v>
      </c>
      <c r="I774" s="100">
        <f t="shared" si="41"/>
        <v>47.047623513591439</v>
      </c>
      <c r="J774" s="2">
        <f t="shared" si="41"/>
        <v>84.606969281858454</v>
      </c>
      <c r="K774" s="2">
        <f t="shared" si="41"/>
        <v>98.192720923629466</v>
      </c>
      <c r="L774" s="2">
        <f t="shared" si="41"/>
        <v>61.43009563298056</v>
      </c>
      <c r="M774" s="2">
        <f t="shared" si="41"/>
        <v>68.048567326169433</v>
      </c>
    </row>
    <row r="775" spans="3:13" x14ac:dyDescent="0.2">
      <c r="C775">
        <v>747</v>
      </c>
      <c r="D775" s="2">
        <f t="shared" si="42"/>
        <v>72.070325678113178</v>
      </c>
      <c r="E775" s="2">
        <f t="shared" si="42"/>
        <v>138.77779895934469</v>
      </c>
      <c r="F775" s="2">
        <f t="shared" si="42"/>
        <v>190.34791822473571</v>
      </c>
      <c r="G775" s="2">
        <f t="shared" si="42"/>
        <v>204.43063991283091</v>
      </c>
      <c r="H775" s="2">
        <f t="shared" si="42"/>
        <v>128.48539109276322</v>
      </c>
      <c r="I775" s="100">
        <f t="shared" si="41"/>
        <v>46.940445623156947</v>
      </c>
      <c r="J775" s="2">
        <f t="shared" si="41"/>
        <v>84.356192298851269</v>
      </c>
      <c r="K775" s="2">
        <f t="shared" si="41"/>
        <v>97.720294388192073</v>
      </c>
      <c r="L775" s="2">
        <f t="shared" si="41"/>
        <v>60.624212055321081</v>
      </c>
      <c r="M775" s="2">
        <f t="shared" si="41"/>
        <v>69.198415193040503</v>
      </c>
    </row>
    <row r="776" spans="3:13" x14ac:dyDescent="0.2">
      <c r="C776">
        <v>748</v>
      </c>
      <c r="D776" s="2">
        <f t="shared" si="42"/>
        <v>72.032534018284451</v>
      </c>
      <c r="E776" s="2">
        <f t="shared" si="42"/>
        <v>138.66961683936131</v>
      </c>
      <c r="F776" s="2">
        <f t="shared" si="42"/>
        <v>190.09104778944945</v>
      </c>
      <c r="G776" s="2">
        <f t="shared" si="42"/>
        <v>203.87340712423344</v>
      </c>
      <c r="H776" s="2">
        <f t="shared" si="42"/>
        <v>127.3896059415802</v>
      </c>
      <c r="I776" s="100">
        <f t="shared" si="41"/>
        <v>46.832851048297925</v>
      </c>
      <c r="J776" s="2">
        <f t="shared" si="41"/>
        <v>84.104592868162939</v>
      </c>
      <c r="K776" s="2">
        <f t="shared" si="41"/>
        <v>97.24674612778891</v>
      </c>
      <c r="L776" s="2">
        <f t="shared" si="41"/>
        <v>59.817439069846792</v>
      </c>
      <c r="M776" s="2">
        <f t="shared" si="41"/>
        <v>70.346821197903523</v>
      </c>
    </row>
    <row r="777" spans="3:13" x14ac:dyDescent="0.2">
      <c r="C777">
        <v>749</v>
      </c>
      <c r="D777" s="2">
        <f t="shared" si="42"/>
        <v>71.994330775254483</v>
      </c>
      <c r="E777" s="2">
        <f t="shared" si="42"/>
        <v>138.56056447439545</v>
      </c>
      <c r="F777" s="2">
        <f t="shared" si="42"/>
        <v>189.83277282032677</v>
      </c>
      <c r="G777" s="2">
        <f t="shared" si="42"/>
        <v>203.31424909784275</v>
      </c>
      <c r="H777" s="2">
        <f t="shared" si="42"/>
        <v>126.29211222900808</v>
      </c>
      <c r="I777" s="100">
        <f t="shared" si="41"/>
        <v>46.724840744117856</v>
      </c>
      <c r="J777" s="2">
        <f t="shared" si="41"/>
        <v>83.852173442812727</v>
      </c>
      <c r="K777" s="2">
        <f t="shared" si="41"/>
        <v>96.772081578250081</v>
      </c>
      <c r="L777" s="2">
        <f t="shared" si="41"/>
        <v>59.009788512591129</v>
      </c>
      <c r="M777" s="2">
        <f t="shared" si="41"/>
        <v>71.493761411843494</v>
      </c>
    </row>
    <row r="778" spans="3:13" x14ac:dyDescent="0.2">
      <c r="C778">
        <v>750</v>
      </c>
      <c r="D778" s="2">
        <f t="shared" si="42"/>
        <v>71.955716167310939</v>
      </c>
      <c r="E778" s="2">
        <f t="shared" si="42"/>
        <v>138.45064254882394</v>
      </c>
      <c r="F778" s="2">
        <f t="shared" si="42"/>
        <v>189.573095225695</v>
      </c>
      <c r="G778" s="2">
        <f t="shared" si="42"/>
        <v>202.75317111395591</v>
      </c>
      <c r="H778" s="2">
        <f t="shared" si="42"/>
        <v>125.19292467473574</v>
      </c>
      <c r="I778" s="100">
        <f t="shared" si="41"/>
        <v>46.616415669410586</v>
      </c>
      <c r="J778" s="2">
        <f t="shared" si="41"/>
        <v>83.598936483814683</v>
      </c>
      <c r="K778" s="2">
        <f t="shared" si="41"/>
        <v>96.296306188219233</v>
      </c>
      <c r="L778" s="2">
        <f t="shared" si="41"/>
        <v>58.201272232462152</v>
      </c>
      <c r="M778" s="2">
        <f t="shared" si="41"/>
        <v>72.639211936487968</v>
      </c>
    </row>
    <row r="779" spans="3:13" x14ac:dyDescent="0.2">
      <c r="C779">
        <v>751</v>
      </c>
      <c r="D779" s="2">
        <f t="shared" si="42"/>
        <v>71.916690415091963</v>
      </c>
      <c r="E779" s="2">
        <f t="shared" si="42"/>
        <v>138.33985175248063</v>
      </c>
      <c r="F779" s="2">
        <f t="shared" si="42"/>
        <v>189.31201692424494</v>
      </c>
      <c r="G779" s="2">
        <f t="shared" si="42"/>
        <v>202.19017847100091</v>
      </c>
      <c r="H779" s="2">
        <f t="shared" si="42"/>
        <v>124.09205802117042</v>
      </c>
      <c r="I779" s="100">
        <f t="shared" si="41"/>
        <v>46.507576786651846</v>
      </c>
      <c r="J779" s="2">
        <f t="shared" si="41"/>
        <v>83.344884460153452</v>
      </c>
      <c r="K779" s="2">
        <f t="shared" si="41"/>
        <v>95.819425419091473</v>
      </c>
      <c r="L779" s="2">
        <f t="shared" si="41"/>
        <v>57.391902091068971</v>
      </c>
      <c r="M779" s="2">
        <f t="shared" si="41"/>
        <v>73.783148904504031</v>
      </c>
    </row>
    <row r="780" spans="3:13" x14ac:dyDescent="0.2">
      <c r="C780">
        <v>752</v>
      </c>
      <c r="D780" s="2">
        <f t="shared" si="42"/>
        <v>71.877253741584894</v>
      </c>
      <c r="E780" s="2">
        <f t="shared" si="42"/>
        <v>138.22819278065225</v>
      </c>
      <c r="F780" s="2">
        <f t="shared" si="42"/>
        <v>189.04953984501722</v>
      </c>
      <c r="G780" s="2">
        <f t="shared" si="42"/>
        <v>201.62527648548632</v>
      </c>
      <c r="H780" s="2">
        <f t="shared" si="42"/>
        <v>122.98952703323917</v>
      </c>
      <c r="I780" s="100">
        <f t="shared" si="41"/>
        <v>46.398325061990711</v>
      </c>
      <c r="J780" s="2">
        <f t="shared" si="41"/>
        <v>83.09001984876042</v>
      </c>
      <c r="K780" s="2">
        <f t="shared" si="41"/>
        <v>95.341444744950593</v>
      </c>
      <c r="L780" s="2">
        <f t="shared" si="41"/>
        <v>56.581689962547472</v>
      </c>
      <c r="M780" s="2">
        <f t="shared" si="41"/>
        <v>74.925548480096552</v>
      </c>
    </row>
    <row r="781" spans="3:13" x14ac:dyDescent="0.2">
      <c r="C781">
        <v>753</v>
      </c>
      <c r="D781" s="2">
        <f t="shared" si="42"/>
        <v>71.837406372125045</v>
      </c>
      <c r="E781" s="2">
        <f t="shared" si="42"/>
        <v>138.11566633407384</v>
      </c>
      <c r="F781" s="2">
        <f t="shared" si="42"/>
        <v>188.78566592738713</v>
      </c>
      <c r="G781" s="2">
        <f t="shared" si="42"/>
        <v>201.05847049195103</v>
      </c>
      <c r="H781" s="2">
        <f t="shared" si="42"/>
        <v>121.88534649819142</v>
      </c>
      <c r="I781" s="100">
        <f t="shared" si="41"/>
        <v>46.288661465240992</v>
      </c>
      <c r="J781" s="2">
        <f t="shared" si="41"/>
        <v>82.834345134489482</v>
      </c>
      <c r="K781" s="2">
        <f t="shared" si="41"/>
        <v>94.862369652505777</v>
      </c>
      <c r="L781" s="2">
        <f t="shared" si="41"/>
        <v>55.770647733385921</v>
      </c>
      <c r="M781" s="2">
        <f t="shared" si="41"/>
        <v>76.066386859504419</v>
      </c>
    </row>
    <row r="782" spans="3:13" x14ac:dyDescent="0.2">
      <c r="C782">
        <v>754</v>
      </c>
      <c r="D782" s="2">
        <f t="shared" si="42"/>
        <v>71.797148534394339</v>
      </c>
      <c r="E782" s="2">
        <f t="shared" si="42"/>
        <v>138.00227311892439</v>
      </c>
      <c r="F782" s="2">
        <f t="shared" si="42"/>
        <v>188.52039712105136</v>
      </c>
      <c r="G782" s="2">
        <f t="shared" si="42"/>
        <v>200.48976584291424</v>
      </c>
      <c r="H782" s="2">
        <f t="shared" si="42"/>
        <v>120.77953122540038</v>
      </c>
      <c r="I782" s="100">
        <f t="shared" ref="I782:M813" si="43">SQRT(2) * I$30 *SQRT(1- COS(TAN(I$29*PI()/180) *$C782/I$30))</f>
        <v>46.178586969872597</v>
      </c>
      <c r="J782" s="2">
        <f t="shared" si="43"/>
        <v>82.577862810092682</v>
      </c>
      <c r="K782" s="2">
        <f t="shared" si="43"/>
        <v>94.382205641029287</v>
      </c>
      <c r="L782" s="2">
        <f t="shared" si="43"/>
        <v>54.958787302251181</v>
      </c>
      <c r="M782" s="2">
        <f t="shared" si="43"/>
        <v>77.205640271496648</v>
      </c>
    </row>
    <row r="783" spans="3:13" x14ac:dyDescent="0.2">
      <c r="C783">
        <v>755</v>
      </c>
      <c r="D783" s="2">
        <f t="shared" ref="D783:H813" si="44">SQRT(2) * D$30 *SQRT(1- COS(TAN(D$29*PI()/180) *$C783/D$30))</f>
        <v>71.756480458420114</v>
      </c>
      <c r="E783" s="2">
        <f t="shared" si="44"/>
        <v>137.88801384682253</v>
      </c>
      <c r="F783" s="2">
        <f t="shared" si="44"/>
        <v>188.25373538601278</v>
      </c>
      <c r="G783" s="2">
        <f t="shared" si="44"/>
        <v>199.91916790882479</v>
      </c>
      <c r="H783" s="2">
        <f t="shared" si="44"/>
        <v>119.67209604616478</v>
      </c>
      <c r="I783" s="100">
        <f t="shared" si="43"/>
        <v>46.068102553002966</v>
      </c>
      <c r="J783" s="2">
        <f t="shared" si="43"/>
        <v>82.320575376196089</v>
      </c>
      <c r="K783" s="2">
        <f t="shared" si="43"/>
        <v>93.900958222292772</v>
      </c>
      <c r="L783" s="2">
        <f t="shared" si="43"/>
        <v>54.14612057981364</v>
      </c>
      <c r="M783" s="2">
        <f t="shared" si="43"/>
        <v>78.343284977867313</v>
      </c>
    </row>
    <row r="784" spans="3:13" x14ac:dyDescent="0.2">
      <c r="C784">
        <v>756</v>
      </c>
      <c r="D784" s="2">
        <f t="shared" si="44"/>
        <v>71.715402376573692</v>
      </c>
      <c r="E784" s="2">
        <f t="shared" si="44"/>
        <v>137.77288923482189</v>
      </c>
      <c r="F784" s="2">
        <f t="shared" si="44"/>
        <v>187.98568269256631</v>
      </c>
      <c r="G784" s="2">
        <f t="shared" si="44"/>
        <v>199.34668207801033</v>
      </c>
      <c r="H784" s="2">
        <f t="shared" si="44"/>
        <v>118.56305581350946</v>
      </c>
      <c r="I784" s="100">
        <f t="shared" si="43"/>
        <v>45.95720919538838</v>
      </c>
      <c r="J784" s="2">
        <f t="shared" si="43"/>
        <v>82.062485341275377</v>
      </c>
      <c r="K784" s="2">
        <f t="shared" si="43"/>
        <v>93.418632920504464</v>
      </c>
      <c r="L784" s="2">
        <f t="shared" si="43"/>
        <v>53.332659488572951</v>
      </c>
      <c r="M784" s="2">
        <f t="shared" si="43"/>
        <v>79.479297273930953</v>
      </c>
    </row>
    <row r="785" spans="3:13" x14ac:dyDescent="0.2">
      <c r="C785">
        <v>757</v>
      </c>
      <c r="D785" s="2">
        <f t="shared" si="44"/>
        <v>71.673914523569138</v>
      </c>
      <c r="E785" s="2">
        <f t="shared" si="44"/>
        <v>137.65690000540681</v>
      </c>
      <c r="F785" s="2">
        <f t="shared" si="44"/>
        <v>187.71624102128436</v>
      </c>
      <c r="G785" s="2">
        <f t="shared" si="44"/>
        <v>198.77231375662629</v>
      </c>
      <c r="H785" s="2">
        <f t="shared" si="44"/>
        <v>117.45242540198639</v>
      </c>
      <c r="I785" s="100">
        <f t="shared" si="43"/>
        <v>45.845907881415194</v>
      </c>
      <c r="J785" s="2">
        <f t="shared" si="43"/>
        <v>81.803595221631312</v>
      </c>
      <c r="K785" s="2">
        <f t="shared" si="43"/>
        <v>92.935235272245336</v>
      </c>
      <c r="L785" s="2">
        <f t="shared" si="43"/>
        <v>52.51841596268239</v>
      </c>
      <c r="M785" s="2">
        <f t="shared" si="43"/>
        <v>80.613653489015746</v>
      </c>
    </row>
    <row r="786" spans="3:13" x14ac:dyDescent="0.2">
      <c r="C786">
        <v>758</v>
      </c>
      <c r="D786" s="2">
        <f t="shared" si="44"/>
        <v>71.632017136461883</v>
      </c>
      <c r="E786" s="2">
        <f t="shared" si="44"/>
        <v>137.54004688648749</v>
      </c>
      <c r="F786" s="2">
        <f t="shared" si="44"/>
        <v>187.44541236300216</v>
      </c>
      <c r="G786" s="2">
        <f t="shared" si="44"/>
        <v>198.19606836860521</v>
      </c>
      <c r="H786" s="2">
        <f t="shared" si="44"/>
        <v>116.34021970747513</v>
      </c>
      <c r="I786" s="100">
        <f t="shared" si="43"/>
        <v>45.734199599091149</v>
      </c>
      <c r="J786" s="2">
        <f t="shared" si="43"/>
        <v>81.543907541365186</v>
      </c>
      <c r="K786" s="2">
        <f t="shared" si="43"/>
        <v>92.4507708264059</v>
      </c>
      <c r="L786" s="2">
        <f t="shared" si="43"/>
        <v>51.703401947774445</v>
      </c>
      <c r="M786" s="2">
        <f t="shared" si="43"/>
        <v>81.746329986957193</v>
      </c>
    </row>
    <row r="787" spans="3:13" x14ac:dyDescent="0.2">
      <c r="C787">
        <v>759</v>
      </c>
      <c r="D787" s="2">
        <f t="shared" si="44"/>
        <v>71.589710454647374</v>
      </c>
      <c r="E787" s="2">
        <f t="shared" si="44"/>
        <v>137.42233061139584</v>
      </c>
      <c r="F787" s="2">
        <f t="shared" si="44"/>
        <v>187.17319871880287</v>
      </c>
      <c r="G787" s="2">
        <f t="shared" si="44"/>
        <v>197.61795135560527</v>
      </c>
      <c r="H787" s="2">
        <f t="shared" si="44"/>
        <v>115.2264536469834</v>
      </c>
      <c r="I787" s="100">
        <f t="shared" si="43"/>
        <v>45.622085340036598</v>
      </c>
      <c r="J787" s="2">
        <f t="shared" si="43"/>
        <v>81.283424832354342</v>
      </c>
      <c r="K787" s="2">
        <f t="shared" si="43"/>
        <v>91.965245144122335</v>
      </c>
      <c r="L787" s="2">
        <f t="shared" si="43"/>
        <v>50.887629400785329</v>
      </c>
      <c r="M787" s="2">
        <f t="shared" si="43"/>
        <v>82.877303166590281</v>
      </c>
    </row>
    <row r="788" spans="3:13" x14ac:dyDescent="0.2">
      <c r="C788">
        <v>760</v>
      </c>
      <c r="D788" s="2">
        <f t="shared" si="44"/>
        <v>71.546994719859725</v>
      </c>
      <c r="E788" s="2">
        <f t="shared" si="44"/>
        <v>137.30375191888052</v>
      </c>
      <c r="F788" s="2">
        <f t="shared" si="44"/>
        <v>186.89960210000308</v>
      </c>
      <c r="G788" s="2">
        <f t="shared" si="44"/>
        <v>197.03796817695917</v>
      </c>
      <c r="H788" s="2">
        <f t="shared" si="44"/>
        <v>114.11114215844638</v>
      </c>
      <c r="I788" s="100">
        <f t="shared" si="43"/>
        <v>45.509566099475713</v>
      </c>
      <c r="J788" s="2">
        <f t="shared" si="43"/>
        <v>81.022149634227446</v>
      </c>
      <c r="K788" s="2">
        <f t="shared" si="43"/>
        <v>91.478663798712688</v>
      </c>
      <c r="L788" s="2">
        <f t="shared" si="43"/>
        <v>50.071110289779497</v>
      </c>
      <c r="M788" s="2">
        <f t="shared" si="43"/>
        <v>84.00654946224158</v>
      </c>
    </row>
    <row r="789" spans="3:13" x14ac:dyDescent="0.2">
      <c r="C789">
        <v>761</v>
      </c>
      <c r="D789" s="2">
        <f t="shared" si="44"/>
        <v>71.503870176170281</v>
      </c>
      <c r="E789" s="2">
        <f t="shared" si="44"/>
        <v>137.18431155310242</v>
      </c>
      <c r="F789" s="2">
        <f t="shared" si="44"/>
        <v>186.62462452813787</v>
      </c>
      <c r="G789" s="2">
        <f t="shared" si="44"/>
        <v>196.45612430962208</v>
      </c>
      <c r="H789" s="2">
        <f t="shared" si="44"/>
        <v>112.99430020052674</v>
      </c>
      <c r="I789" s="100">
        <f t="shared" si="43"/>
        <v>45.396642876227645</v>
      </c>
      <c r="J789" s="2">
        <f t="shared" si="43"/>
        <v>80.76008449433958</v>
      </c>
      <c r="K789" s="2">
        <f t="shared" si="43"/>
        <v>90.991032375612946</v>
      </c>
      <c r="L789" s="2">
        <f t="shared" si="43"/>
        <v>49.253856593774238</v>
      </c>
      <c r="M789" s="2">
        <f t="shared" si="43"/>
        <v>85.134045344219956</v>
      </c>
    </row>
    <row r="790" spans="3:13" x14ac:dyDescent="0.2">
      <c r="C790">
        <v>762</v>
      </c>
      <c r="D790" s="2">
        <f t="shared" si="44"/>
        <v>71.460337069986281</v>
      </c>
      <c r="E790" s="2">
        <f t="shared" si="44"/>
        <v>137.06401026363011</v>
      </c>
      <c r="F790" s="2">
        <f t="shared" si="44"/>
        <v>186.34826803494565</v>
      </c>
      <c r="G790" s="2">
        <f t="shared" si="44"/>
        <v>195.87242524812027</v>
      </c>
      <c r="H790" s="2">
        <f t="shared" si="44"/>
        <v>111.87594275241381</v>
      </c>
      <c r="I790" s="100">
        <f t="shared" si="43"/>
        <v>45.283316672697573</v>
      </c>
      <c r="J790" s="2">
        <f t="shared" si="43"/>
        <v>80.497231967747638</v>
      </c>
      <c r="K790" s="2">
        <f t="shared" si="43"/>
        <v>90.502356472312698</v>
      </c>
      <c r="L790" s="2">
        <f t="shared" si="43"/>
        <v>48.435880302563419</v>
      </c>
      <c r="M790" s="2">
        <f t="shared" si="43"/>
        <v>86.25976731930723</v>
      </c>
    </row>
    <row r="791" spans="3:13" x14ac:dyDescent="0.2">
      <c r="C791">
        <v>763</v>
      </c>
      <c r="D791" s="2">
        <f t="shared" si="44"/>
        <v>71.416395650049424</v>
      </c>
      <c r="E791" s="2">
        <f t="shared" si="44"/>
        <v>136.94284880543501</v>
      </c>
      <c r="F791" s="2">
        <f t="shared" si="44"/>
        <v>186.07053466235357</v>
      </c>
      <c r="G791" s="2">
        <f t="shared" si="44"/>
        <v>195.28687650449919</v>
      </c>
      <c r="H791" s="2">
        <f t="shared" si="44"/>
        <v>110.7560848136233</v>
      </c>
      <c r="I791" s="100">
        <f t="shared" si="43"/>
        <v>45.169588494867966</v>
      </c>
      <c r="J791" s="2">
        <f t="shared" si="43"/>
        <v>80.233594617185247</v>
      </c>
      <c r="K791" s="2">
        <f t="shared" si="43"/>
        <v>90.012641698291247</v>
      </c>
      <c r="L791" s="2">
        <f t="shared" si="43"/>
        <v>47.617193416542563</v>
      </c>
      <c r="M791" s="2">
        <f t="shared" si="43"/>
        <v>87.383691931247085</v>
      </c>
    </row>
    <row r="792" spans="3:13" x14ac:dyDescent="0.2">
      <c r="C792">
        <v>764</v>
      </c>
      <c r="D792" s="2">
        <f t="shared" si="44"/>
        <v>71.372046167434476</v>
      </c>
      <c r="E792" s="2">
        <f t="shared" si="44"/>
        <v>136.82082793888654</v>
      </c>
      <c r="F792" s="2">
        <f t="shared" si="44"/>
        <v>185.79142646246197</v>
      </c>
      <c r="G792" s="2">
        <f t="shared" si="44"/>
        <v>194.69948360827161</v>
      </c>
      <c r="H792" s="2">
        <f t="shared" si="44"/>
        <v>109.63474140379516</v>
      </c>
      <c r="I792" s="100">
        <f t="shared" si="43"/>
        <v>45.05545935228951</v>
      </c>
      <c r="J792" s="2">
        <f t="shared" si="43"/>
        <v>79.969175013037784</v>
      </c>
      <c r="K792" s="2">
        <f t="shared" si="43"/>
        <v>89.52189367495285</v>
      </c>
      <c r="L792" s="2">
        <f t="shared" si="43"/>
        <v>46.79780794653184</v>
      </c>
      <c r="M792" s="2">
        <f t="shared" si="43"/>
        <v>88.505795761234552</v>
      </c>
    </row>
    <row r="793" spans="3:13" x14ac:dyDescent="0.2">
      <c r="C793">
        <v>765</v>
      </c>
      <c r="D793" s="2">
        <f t="shared" si="44"/>
        <v>71.327288875547765</v>
      </c>
      <c r="E793" s="2">
        <f t="shared" si="44"/>
        <v>136.6979484297477</v>
      </c>
      <c r="F793" s="2">
        <f t="shared" si="44"/>
        <v>185.51094549752949</v>
      </c>
      <c r="G793" s="2">
        <f t="shared" si="44"/>
        <v>194.11025210636495</v>
      </c>
      <c r="H793" s="2">
        <f t="shared" si="44"/>
        <v>108.51192756249279</v>
      </c>
      <c r="I793" s="100">
        <f t="shared" si="43"/>
        <v>44.940930258072271</v>
      </c>
      <c r="J793" s="2">
        <f t="shared" si="43"/>
        <v>79.703975733317463</v>
      </c>
      <c r="K793" s="2">
        <f t="shared" si="43"/>
        <v>89.030118035562509</v>
      </c>
      <c r="L793" s="2">
        <f t="shared" si="43"/>
        <v>45.977735913600405</v>
      </c>
      <c r="M793" s="2">
        <f t="shared" si="43"/>
        <v>89.626055428403518</v>
      </c>
    </row>
    <row r="794" spans="3:13" x14ac:dyDescent="0.2">
      <c r="C794">
        <v>766</v>
      </c>
      <c r="D794" s="2">
        <f t="shared" si="44"/>
        <v>71.282124030125843</v>
      </c>
      <c r="E794" s="2">
        <f t="shared" si="44"/>
        <v>136.57421104916986</v>
      </c>
      <c r="F794" s="2">
        <f t="shared" si="44"/>
        <v>185.22909383995787</v>
      </c>
      <c r="G794" s="2">
        <f t="shared" si="44"/>
        <v>193.51918756306912</v>
      </c>
      <c r="H794" s="2">
        <f t="shared" si="44"/>
        <v>107.387658349001</v>
      </c>
      <c r="I794" s="100">
        <f t="shared" si="43"/>
        <v>44.826002228876575</v>
      </c>
      <c r="J794" s="2">
        <f t="shared" si="43"/>
        <v>79.437999363638042</v>
      </c>
      <c r="K794" s="2">
        <f t="shared" si="43"/>
        <v>88.537320425181136</v>
      </c>
      <c r="L794" s="2">
        <f t="shared" si="43"/>
        <v>45.156989348889574</v>
      </c>
      <c r="M794" s="2">
        <f t="shared" si="43"/>
        <v>90.744447590313968</v>
      </c>
    </row>
    <row r="795" spans="3:13" x14ac:dyDescent="0.2">
      <c r="C795">
        <v>767</v>
      </c>
      <c r="D795" s="2">
        <f t="shared" si="44"/>
        <v>71.236551889233908</v>
      </c>
      <c r="E795" s="2">
        <f t="shared" si="44"/>
        <v>136.44961657368827</v>
      </c>
      <c r="F795" s="2">
        <f t="shared" si="44"/>
        <v>184.94587357227647</v>
      </c>
      <c r="G795" s="2">
        <f t="shared" si="44"/>
        <v>192.926295559984</v>
      </c>
      <c r="H795" s="2">
        <f t="shared" si="44"/>
        <v>106.26194884212465</v>
      </c>
      <c r="I795" s="100">
        <f t="shared" si="43"/>
        <v>44.710676284904061</v>
      </c>
      <c r="J795" s="2">
        <f t="shared" si="43"/>
        <v>79.171248497189737</v>
      </c>
      <c r="K795" s="2">
        <f t="shared" si="43"/>
        <v>88.043506500600813</v>
      </c>
      <c r="L795" s="2">
        <f t="shared" si="43"/>
        <v>44.335580293436863</v>
      </c>
      <c r="M795" s="2">
        <f t="shared" si="43"/>
        <v>91.860948943438487</v>
      </c>
    </row>
    <row r="796" spans="3:13" x14ac:dyDescent="0.2">
      <c r="C796">
        <v>768</v>
      </c>
      <c r="D796" s="2">
        <f t="shared" si="44"/>
        <v>71.190572713264416</v>
      </c>
      <c r="E796" s="2">
        <f t="shared" si="44"/>
        <v>136.32416578521688</v>
      </c>
      <c r="F796" s="2">
        <f t="shared" si="44"/>
        <v>184.66128678712687</v>
      </c>
      <c r="G796" s="2">
        <f t="shared" si="44"/>
        <v>192.33158169596692</v>
      </c>
      <c r="H796" s="2">
        <f t="shared" si="44"/>
        <v>105.13481413998544</v>
      </c>
      <c r="I796" s="100">
        <f t="shared" si="43"/>
        <v>44.594953449888592</v>
      </c>
      <c r="J796" s="2">
        <f t="shared" si="43"/>
        <v>78.903725734713746</v>
      </c>
      <c r="K796" s="2">
        <f t="shared" si="43"/>
        <v>87.548681930279628</v>
      </c>
      <c r="L796" s="2">
        <f t="shared" si="43"/>
        <v>43.51352079799917</v>
      </c>
      <c r="M796" s="2">
        <f t="shared" si="43"/>
        <v>92.975536223647666</v>
      </c>
    </row>
    <row r="797" spans="3:13" x14ac:dyDescent="0.2">
      <c r="C797">
        <v>769</v>
      </c>
      <c r="D797" s="2">
        <f t="shared" si="44"/>
        <v>71.144186764935526</v>
      </c>
      <c r="E797" s="2">
        <f t="shared" si="44"/>
        <v>136.19785947104367</v>
      </c>
      <c r="F797" s="2">
        <f t="shared" si="44"/>
        <v>184.37533558724772</v>
      </c>
      <c r="G797" s="2">
        <f t="shared" si="44"/>
        <v>191.73505158707943</v>
      </c>
      <c r="H797" s="2">
        <f t="shared" si="44"/>
        <v>104.00626935982015</v>
      </c>
      <c r="I797" s="100">
        <f t="shared" si="43"/>
        <v>44.478834751087255</v>
      </c>
      <c r="J797" s="2">
        <f t="shared" si="43"/>
        <v>78.635433684477164</v>
      </c>
      <c r="K797" s="2">
        <f t="shared" si="43"/>
        <v>87.052852394277082</v>
      </c>
      <c r="L797" s="2">
        <f t="shared" si="43"/>
        <v>42.690822922875661</v>
      </c>
      <c r="M797" s="2">
        <f t="shared" si="43"/>
        <v>94.088186206694999</v>
      </c>
    </row>
    <row r="798" spans="3:13" x14ac:dyDescent="0.2">
      <c r="C798">
        <v>770</v>
      </c>
      <c r="D798" s="2">
        <f t="shared" si="44"/>
        <v>71.097394309289697</v>
      </c>
      <c r="E798" s="2">
        <f t="shared" si="44"/>
        <v>136.07069842382563</v>
      </c>
      <c r="F798" s="2">
        <f t="shared" si="44"/>
        <v>184.08802208545882</v>
      </c>
      <c r="G798" s="2">
        <f t="shared" si="44"/>
        <v>191.13671086653451</v>
      </c>
      <c r="H798" s="2">
        <f t="shared" si="44"/>
        <v>102.8763296377775</v>
      </c>
      <c r="I798" s="100">
        <f t="shared" si="43"/>
        <v>44.362321219271081</v>
      </c>
      <c r="J798" s="2">
        <f t="shared" si="43"/>
        <v>78.366374962247349</v>
      </c>
      <c r="K798" s="2">
        <f t="shared" si="43"/>
        <v>86.55602358418848</v>
      </c>
      <c r="L798" s="2">
        <f t="shared" si="43"/>
        <v>41.867498737731275</v>
      </c>
      <c r="M798" s="2">
        <f t="shared" si="43"/>
        <v>95.198875708700697</v>
      </c>
    </row>
    <row r="799" spans="3:13" x14ac:dyDescent="0.2">
      <c r="C799">
        <v>771</v>
      </c>
      <c r="D799" s="2">
        <f t="shared" si="44"/>
        <v>71.05019561369204</v>
      </c>
      <c r="E799" s="2">
        <f t="shared" si="44"/>
        <v>135.94268344158368</v>
      </c>
      <c r="F799" s="2">
        <f t="shared" si="44"/>
        <v>183.79934840464566</v>
      </c>
      <c r="G799" s="2">
        <f t="shared" si="44"/>
        <v>190.53656518464302</v>
      </c>
      <c r="H799" s="2">
        <f t="shared" si="44"/>
        <v>101.74501012871569</v>
      </c>
      <c r="I799" s="100">
        <f t="shared" si="43"/>
        <v>44.24541388871603</v>
      </c>
      <c r="J799" s="2">
        <f t="shared" si="43"/>
        <v>78.096552191266454</v>
      </c>
      <c r="K799" s="2">
        <f t="shared" si="43"/>
        <v>86.058201203079662</v>
      </c>
      <c r="L799" s="2">
        <f t="shared" si="43"/>
        <v>41.043560321419093</v>
      </c>
      <c r="M799" s="2">
        <f t="shared" si="43"/>
        <v>96.307581586634925</v>
      </c>
    </row>
    <row r="800" spans="3:13" x14ac:dyDescent="0.2">
      <c r="C800">
        <v>772</v>
      </c>
      <c r="D800" s="2">
        <f t="shared" si="44"/>
        <v>71.002590947828892</v>
      </c>
      <c r="E800" s="2">
        <f t="shared" si="44"/>
        <v>135.81381532769782</v>
      </c>
      <c r="F800" s="2">
        <f t="shared" si="44"/>
        <v>183.50931667774387</v>
      </c>
      <c r="G800" s="2">
        <f t="shared" si="44"/>
        <v>189.93462020876089</v>
      </c>
      <c r="H800" s="2">
        <f t="shared" si="44"/>
        <v>100.61232600599836</v>
      </c>
      <c r="I800" s="100">
        <f t="shared" si="43"/>
        <v>44.12811379719372</v>
      </c>
      <c r="J800" s="2">
        <f t="shared" si="43"/>
        <v>77.825968002225935</v>
      </c>
      <c r="K800" s="2">
        <f t="shared" si="43"/>
        <v>85.559390965421699</v>
      </c>
      <c r="L800" s="2">
        <f t="shared" si="43"/>
        <v>40.219019761803814</v>
      </c>
      <c r="M800" s="2">
        <f t="shared" si="43"/>
        <v>97.414280738799548</v>
      </c>
    </row>
    <row r="801" spans="3:13" x14ac:dyDescent="0.2">
      <c r="C801">
        <v>773</v>
      </c>
      <c r="D801" s="2">
        <f t="shared" si="44"/>
        <v>70.95458058370626</v>
      </c>
      <c r="E801" s="2">
        <f t="shared" si="44"/>
        <v>135.68409489090206</v>
      </c>
      <c r="F801" s="2">
        <f t="shared" si="44"/>
        <v>183.21792904772306</v>
      </c>
      <c r="G801" s="2">
        <f t="shared" si="44"/>
        <v>189.33088162323534</v>
      </c>
      <c r="H801" s="2">
        <f t="shared" si="44"/>
        <v>99.478292461291474</v>
      </c>
      <c r="I801" s="100">
        <f t="shared" si="43"/>
        <v>44.010421985962338</v>
      </c>
      <c r="J801" s="2">
        <f t="shared" si="43"/>
        <v>77.554625033240811</v>
      </c>
      <c r="K801" s="2">
        <f t="shared" si="43"/>
        <v>85.059598597025214</v>
      </c>
      <c r="L801" s="2">
        <f t="shared" si="43"/>
        <v>39.393889155583899</v>
      </c>
      <c r="M801" s="2">
        <f t="shared" si="43"/>
        <v>98.518950105310182</v>
      </c>
    </row>
    <row r="802" spans="3:13" x14ac:dyDescent="0.2">
      <c r="C802">
        <v>774</v>
      </c>
      <c r="D802" s="2">
        <f t="shared" si="44"/>
        <v>70.906164795648237</v>
      </c>
      <c r="E802" s="2">
        <f t="shared" si="44"/>
        <v>135.55352294527927</v>
      </c>
      <c r="F802" s="2">
        <f t="shared" si="44"/>
        <v>182.92518766757166</v>
      </c>
      <c r="G802" s="2">
        <f t="shared" si="44"/>
        <v>188.72535512935116</v>
      </c>
      <c r="H802" s="2">
        <f t="shared" si="44"/>
        <v>98.342924704359959</v>
      </c>
      <c r="I802" s="100">
        <f t="shared" si="43"/>
        <v>43.892339499757263</v>
      </c>
      <c r="J802" s="2">
        <f t="shared" si="43"/>
        <v>77.282525929824075</v>
      </c>
      <c r="K802" s="2">
        <f t="shared" si="43"/>
        <v>84.558829834974659</v>
      </c>
      <c r="L802" s="2">
        <f t="shared" si="43"/>
        <v>38.568180608114652</v>
      </c>
      <c r="M802" s="2">
        <f t="shared" si="43"/>
        <v>99.621566668576236</v>
      </c>
    </row>
    <row r="803" spans="3:13" x14ac:dyDescent="0.2">
      <c r="C803">
        <v>775</v>
      </c>
      <c r="D803" s="2">
        <f t="shared" si="44"/>
        <v>70.85734386029543</v>
      </c>
      <c r="E803" s="2">
        <f t="shared" si="44"/>
        <v>135.42210031025604</v>
      </c>
      <c r="F803" s="2">
        <f t="shared" si="44"/>
        <v>182.63109470028033</v>
      </c>
      <c r="G803" s="2">
        <f t="shared" si="44"/>
        <v>188.11804644527663</v>
      </c>
      <c r="H803" s="2">
        <f t="shared" si="44"/>
        <v>97.206237962862971</v>
      </c>
      <c r="I803" s="100">
        <f t="shared" si="43"/>
        <v>43.773867386781838</v>
      </c>
      <c r="J803" s="2">
        <f t="shared" si="43"/>
        <v>77.009673344860573</v>
      </c>
      <c r="K803" s="2">
        <f t="shared" si="43"/>
        <v>84.057090427562287</v>
      </c>
      <c r="L803" s="2">
        <f t="shared" si="43"/>
        <v>37.741906233229649</v>
      </c>
      <c r="M803" s="2">
        <f t="shared" si="43"/>
        <v>100.72210745378059</v>
      </c>
    </row>
    <row r="804" spans="3:13" x14ac:dyDescent="0.2">
      <c r="C804">
        <v>776</v>
      </c>
      <c r="D804" s="2">
        <f t="shared" si="44"/>
        <v>70.808118056603419</v>
      </c>
      <c r="E804" s="2">
        <f t="shared" si="44"/>
        <v>135.2898278105977</v>
      </c>
      <c r="F804" s="2">
        <f t="shared" si="44"/>
        <v>182.33565231882625</v>
      </c>
      <c r="G804" s="2">
        <f t="shared" si="44"/>
        <v>187.50896130600998</v>
      </c>
      <c r="H804" s="2">
        <f t="shared" si="44"/>
        <v>96.068247482149957</v>
      </c>
      <c r="I804" s="100">
        <f t="shared" si="43"/>
        <v>43.655006698698088</v>
      </c>
      <c r="J804" s="2">
        <f t="shared" si="43"/>
        <v>76.736069938581579</v>
      </c>
      <c r="K804" s="2">
        <f t="shared" si="43"/>
        <v>83.554386134222568</v>
      </c>
      <c r="L804" s="2">
        <f t="shared" si="43"/>
        <v>36.915078153064037</v>
      </c>
      <c r="M804" s="2">
        <f t="shared" si="43"/>
        <v>101.82054952935843</v>
      </c>
    </row>
    <row r="805" spans="3:13" x14ac:dyDescent="0.2">
      <c r="C805">
        <v>777</v>
      </c>
      <c r="D805" s="2">
        <f t="shared" si="44"/>
        <v>70.75848766584113</v>
      </c>
      <c r="E805" s="2">
        <f t="shared" si="44"/>
        <v>135.15670627640307</v>
      </c>
      <c r="F805" s="2">
        <f t="shared" si="44"/>
        <v>182.03886270615723</v>
      </c>
      <c r="G805" s="2">
        <f t="shared" si="44"/>
        <v>186.89810546332527</v>
      </c>
      <c r="H805" s="2">
        <f t="shared" si="44"/>
        <v>94.928968525056675</v>
      </c>
      <c r="I805" s="100">
        <f t="shared" si="43"/>
        <v>43.53575849061739</v>
      </c>
      <c r="J805" s="2">
        <f t="shared" si="43"/>
        <v>76.461718378538649</v>
      </c>
      <c r="K805" s="2">
        <f t="shared" si="43"/>
        <v>83.05072272546559</v>
      </c>
      <c r="L805" s="2">
        <f t="shared" si="43"/>
        <v>36.087708497876214</v>
      </c>
      <c r="M805" s="2">
        <f t="shared" si="43"/>
        <v>102.9168700074749</v>
      </c>
    </row>
    <row r="806" spans="3:13" x14ac:dyDescent="0.2">
      <c r="C806">
        <v>778</v>
      </c>
      <c r="D806" s="2">
        <f t="shared" si="44"/>
        <v>70.708452971589253</v>
      </c>
      <c r="E806" s="2">
        <f t="shared" si="44"/>
        <v>135.02273654309917</v>
      </c>
      <c r="F806" s="2">
        <f t="shared" si="44"/>
        <v>181.74072805517531</v>
      </c>
      <c r="G806" s="2">
        <f t="shared" si="44"/>
        <v>186.28548468571748</v>
      </c>
      <c r="H806" s="2">
        <f t="shared" si="44"/>
        <v>93.788416371699597</v>
      </c>
      <c r="I806" s="100">
        <f t="shared" si="43"/>
        <v>43.416123821091062</v>
      </c>
      <c r="J806" s="2">
        <f t="shared" si="43"/>
        <v>76.186621339577471</v>
      </c>
      <c r="K806" s="2">
        <f t="shared" si="43"/>
        <v>82.546105982811213</v>
      </c>
      <c r="L806" s="2">
        <f t="shared" si="43"/>
        <v>35.259809405869831</v>
      </c>
      <c r="M806" s="2">
        <f t="shared" si="43"/>
        <v>104.01104604450211</v>
      </c>
    </row>
    <row r="807" spans="3:13" x14ac:dyDescent="0.2">
      <c r="C807">
        <v>779</v>
      </c>
      <c r="D807" s="2">
        <f t="shared" si="44"/>
        <v>70.658014259738579</v>
      </c>
      <c r="E807" s="2">
        <f t="shared" si="44"/>
        <v>134.88791945143606</v>
      </c>
      <c r="F807" s="2">
        <f t="shared" si="44"/>
        <v>181.44125056872073</v>
      </c>
      <c r="G807" s="2">
        <f t="shared" si="44"/>
        <v>185.67110475834863</v>
      </c>
      <c r="H807" s="2">
        <f t="shared" si="44"/>
        <v>92.64660631927147</v>
      </c>
      <c r="I807" s="100">
        <f t="shared" si="43"/>
        <v>43.296103752100997</v>
      </c>
      <c r="J807" s="2">
        <f t="shared" si="43"/>
        <v>75.910781503812061</v>
      </c>
      <c r="K807" s="2">
        <f t="shared" si="43"/>
        <v>82.040541698722564</v>
      </c>
      <c r="L807" s="2">
        <f t="shared" si="43"/>
        <v>34.43139302301612</v>
      </c>
      <c r="M807" s="2">
        <f t="shared" si="43"/>
        <v>105.10305484149526</v>
      </c>
    </row>
    <row r="808" spans="3:13" x14ac:dyDescent="0.2">
      <c r="C808">
        <v>780</v>
      </c>
      <c r="D808" s="2">
        <f t="shared" si="44"/>
        <v>70.607171818488453</v>
      </c>
      <c r="E808" s="2">
        <f t="shared" si="44"/>
        <v>134.75225584748151</v>
      </c>
      <c r="F808" s="2">
        <f t="shared" si="44"/>
        <v>181.1404324595556</v>
      </c>
      <c r="G808" s="2">
        <f t="shared" si="44"/>
        <v>185.05497148299264</v>
      </c>
      <c r="H808" s="2">
        <f t="shared" si="44"/>
        <v>91.503553681836493</v>
      </c>
      <c r="I808" s="100">
        <f t="shared" si="43"/>
        <v>43.175699349050227</v>
      </c>
      <c r="J808" s="2">
        <f t="shared" si="43"/>
        <v>75.634201560598427</v>
      </c>
      <c r="K808" s="2">
        <f t="shared" si="43"/>
        <v>81.534035676539489</v>
      </c>
      <c r="L808" s="2">
        <f t="shared" si="43"/>
        <v>33.602471502874963</v>
      </c>
      <c r="M808" s="2">
        <f t="shared" si="43"/>
        <v>106.19287364466716</v>
      </c>
    </row>
    <row r="809" spans="3:13" x14ac:dyDescent="0.2">
      <c r="C809">
        <v>781</v>
      </c>
      <c r="D809" s="2">
        <f t="shared" si="44"/>
        <v>70.555925938344998</v>
      </c>
      <c r="E809" s="2">
        <f t="shared" si="44"/>
        <v>134.61574658261574</v>
      </c>
      <c r="F809" s="2">
        <f t="shared" si="44"/>
        <v>180.83827595034745</v>
      </c>
      <c r="G809" s="2">
        <f t="shared" si="44"/>
        <v>184.43709067798119</v>
      </c>
      <c r="H809" s="2">
        <f t="shared" si="44"/>
        <v>90.359273790124163</v>
      </c>
      <c r="I809" s="100">
        <f t="shared" si="43"/>
        <v>43.054911680753492</v>
      </c>
      <c r="J809" s="2">
        <f t="shared" si="43"/>
        <v>75.356884206508411</v>
      </c>
      <c r="K809" s="2">
        <f t="shared" si="43"/>
        <v>81.026593730412046</v>
      </c>
      <c r="L809" s="2">
        <f t="shared" si="43"/>
        <v>32.773057006417318</v>
      </c>
      <c r="M809" s="2">
        <f t="shared" si="43"/>
        <v>107.2804797458631</v>
      </c>
    </row>
    <row r="810" spans="3:13" x14ac:dyDescent="0.2">
      <c r="C810">
        <v>782</v>
      </c>
      <c r="D810" s="2">
        <f t="shared" si="44"/>
        <v>70.504276912119593</v>
      </c>
      <c r="E810" s="2">
        <f t="shared" si="44"/>
        <v>134.4783925135261</v>
      </c>
      <c r="F810" s="2">
        <f t="shared" si="44"/>
        <v>180.53478327365301</v>
      </c>
      <c r="G810" s="2">
        <f t="shared" si="44"/>
        <v>183.81746817814818</v>
      </c>
      <c r="H810" s="2">
        <f t="shared" si="44"/>
        <v>89.213781991324097</v>
      </c>
      <c r="I810" s="100">
        <f t="shared" si="43"/>
        <v>42.933741819427702</v>
      </c>
      <c r="J810" s="2">
        <f t="shared" si="43"/>
        <v>75.07883214530338</v>
      </c>
      <c r="K810" s="2">
        <f t="shared" si="43"/>
        <v>80.518221685233556</v>
      </c>
      <c r="L810" s="2">
        <f t="shared" si="43"/>
        <v>31.943161701846481</v>
      </c>
      <c r="M810" s="2">
        <f t="shared" si="43"/>
        <v>108.36585048303344</v>
      </c>
    </row>
    <row r="811" spans="3:13" x14ac:dyDescent="0.2">
      <c r="C811">
        <v>783</v>
      </c>
      <c r="D811" s="2">
        <f t="shared" si="44"/>
        <v>70.452225034927082</v>
      </c>
      <c r="E811" s="2">
        <f t="shared" si="44"/>
        <v>134.34019450220165</v>
      </c>
      <c r="F811" s="2">
        <f t="shared" si="44"/>
        <v>180.22995667190156</v>
      </c>
      <c r="G811" s="2">
        <f t="shared" si="44"/>
        <v>183.19610983477503</v>
      </c>
      <c r="H811" s="2">
        <f t="shared" si="44"/>
        <v>88.067093648879975</v>
      </c>
      <c r="I811" s="100">
        <f t="shared" si="43"/>
        <v>42.812190840682469</v>
      </c>
      <c r="J811" s="2">
        <f t="shared" si="43"/>
        <v>74.800048087907896</v>
      </c>
      <c r="K811" s="2">
        <f t="shared" si="43"/>
        <v>80.008925376574069</v>
      </c>
      <c r="L811" s="2">
        <f t="shared" si="43"/>
        <v>31.112797764419568</v>
      </c>
      <c r="M811" s="2">
        <f t="shared" si="43"/>
        <v>109.44896324070608</v>
      </c>
    </row>
    <row r="812" spans="3:13" x14ac:dyDescent="0.2">
      <c r="C812">
        <v>784</v>
      </c>
      <c r="D812" s="2">
        <f t="shared" si="44"/>
        <v>70.39977060418417</v>
      </c>
      <c r="E812" s="2">
        <f t="shared" si="44"/>
        <v>134.20115341592771</v>
      </c>
      <c r="F812" s="2">
        <f t="shared" si="44"/>
        <v>179.92379839737845</v>
      </c>
      <c r="G812" s="2">
        <f t="shared" si="44"/>
        <v>182.5730215155348</v>
      </c>
      <c r="H812" s="2">
        <f t="shared" si="44"/>
        <v>86.919224142284165</v>
      </c>
      <c r="I812" s="100">
        <f t="shared" si="43"/>
        <v>42.690259823510488</v>
      </c>
      <c r="J812" s="2">
        <f t="shared" si="43"/>
        <v>74.520534752383298</v>
      </c>
      <c r="K812" s="2">
        <f t="shared" si="43"/>
        <v>79.498710650613035</v>
      </c>
      <c r="L812" s="2">
        <f t="shared" si="43"/>
        <v>30.281977376268763</v>
      </c>
      <c r="M812" s="2">
        <f t="shared" si="43"/>
        <v>110.52979545045753</v>
      </c>
    </row>
    <row r="813" spans="3:13" x14ac:dyDescent="0.2">
      <c r="C813">
        <v>785</v>
      </c>
      <c r="D813" s="2">
        <f t="shared" si="44"/>
        <v>70.346913919607672</v>
      </c>
      <c r="E813" s="2">
        <f t="shared" si="44"/>
        <v>134.06127012728047</v>
      </c>
      <c r="F813" s="2">
        <f t="shared" si="44"/>
        <v>179.61631071220833</v>
      </c>
      <c r="G813" s="2">
        <f t="shared" si="44"/>
        <v>181.94820910443786</v>
      </c>
      <c r="H813" s="2">
        <f t="shared" si="44"/>
        <v>85.77018886687037</v>
      </c>
      <c r="I813" s="100">
        <f t="shared" si="43"/>
        <v>42.56794985027809</v>
      </c>
      <c r="J813" s="2">
        <f t="shared" si="43"/>
        <v>74.240294863901056</v>
      </c>
      <c r="K813" s="2">
        <f t="shared" si="43"/>
        <v>78.987583364072449</v>
      </c>
      <c r="L813" s="2">
        <f t="shared" si="43"/>
        <v>29.450712726223109</v>
      </c>
      <c r="M813" s="2">
        <f t="shared" si="43"/>
        <v>111.60832459138335</v>
      </c>
    </row>
    <row r="814" spans="3:13" x14ac:dyDescent="0.2">
      <c r="C814">
        <v>786</v>
      </c>
      <c r="D814" s="2">
        <f t="shared" ref="D814:M839" si="45">SQRT(2) * D$30 *SQRT(1- COS(TAN(D$29*PI()/180) *$C814/D$30))</f>
        <v>70.293655283212843</v>
      </c>
      <c r="E814" s="2">
        <f t="shared" si="45"/>
        <v>133.92054551412153</v>
      </c>
      <c r="F814" s="2">
        <f t="shared" si="45"/>
        <v>179.30749588833865</v>
      </c>
      <c r="G814" s="2">
        <f t="shared" si="45"/>
        <v>181.3216785017753</v>
      </c>
      <c r="H814" s="2">
        <f t="shared" si="45"/>
        <v>84.620003233607903</v>
      </c>
      <c r="I814" s="100">
        <f t="shared" si="45"/>
        <v>42.445262006715488</v>
      </c>
      <c r="J814" s="2">
        <f t="shared" si="45"/>
        <v>73.959331154716423</v>
      </c>
      <c r="K814" s="2">
        <f t="shared" si="45"/>
        <v>78.475549384149545</v>
      </c>
      <c r="L814" s="2">
        <f t="shared" si="45"/>
        <v>28.619016009629149</v>
      </c>
      <c r="M814" s="2">
        <f t="shared" si="45"/>
        <v>112.68452819056719</v>
      </c>
    </row>
    <row r="815" spans="3:13" x14ac:dyDescent="0.2">
      <c r="C815">
        <v>787</v>
      </c>
      <c r="D815" s="2">
        <f t="shared" si="45"/>
        <v>70.239994999311619</v>
      </c>
      <c r="E815" s="2">
        <f t="shared" si="45"/>
        <v>133.77898045959239</v>
      </c>
      <c r="F815" s="2">
        <f t="shared" si="45"/>
        <v>178.99735620752264</v>
      </c>
      <c r="G815" s="2">
        <f t="shared" si="45"/>
        <v>180.69343562406371</v>
      </c>
      <c r="H815" s="2">
        <f t="shared" si="45"/>
        <v>83.468682668894644</v>
      </c>
      <c r="I815" s="100">
        <f t="shared" si="45"/>
        <v>42.322197381907216</v>
      </c>
      <c r="J815" s="2">
        <f t="shared" si="45"/>
        <v>73.677646364141722</v>
      </c>
      <c r="K815" s="2">
        <f t="shared" si="45"/>
        <v>77.962614588449384</v>
      </c>
      <c r="L815" s="2">
        <f t="shared" si="45"/>
        <v>27.786899428172198</v>
      </c>
      <c r="M815" s="2">
        <f t="shared" si="45"/>
        <v>113.75838382354934</v>
      </c>
    </row>
    <row r="816" spans="3:13" x14ac:dyDescent="0.2">
      <c r="C816">
        <v>788</v>
      </c>
      <c r="D816" s="2">
        <f t="shared" si="45"/>
        <v>70.185933374510896</v>
      </c>
      <c r="E816" s="2">
        <f t="shared" si="45"/>
        <v>133.63657585210876</v>
      </c>
      <c r="F816" s="2">
        <f t="shared" si="45"/>
        <v>178.68589396130258</v>
      </c>
      <c r="G816" s="2">
        <f t="shared" si="45"/>
        <v>180.06348640398932</v>
      </c>
      <c r="H816" s="2">
        <f t="shared" si="45"/>
        <v>82.316242614350656</v>
      </c>
      <c r="I816" s="100">
        <f t="shared" si="45"/>
        <v>42.198757068282433</v>
      </c>
      <c r="J816" s="2">
        <f t="shared" si="45"/>
        <v>73.395243238519399</v>
      </c>
      <c r="K816" s="2">
        <f t="shared" si="45"/>
        <v>77.448784864917528</v>
      </c>
      <c r="L816" s="2">
        <f t="shared" si="45"/>
        <v>26.954375189697437</v>
      </c>
      <c r="M816" s="2">
        <f t="shared" si="45"/>
        <v>114.82986911479341</v>
      </c>
    </row>
    <row r="817" spans="3:13" x14ac:dyDescent="0.2">
      <c r="C817">
        <v>789</v>
      </c>
      <c r="D817" s="2">
        <f t="shared" si="45"/>
        <v>70.131470717710783</v>
      </c>
      <c r="E817" s="2">
        <f t="shared" si="45"/>
        <v>133.49333258535526</v>
      </c>
      <c r="F817" s="2">
        <f t="shared" si="45"/>
        <v>178.37311145099292</v>
      </c>
      <c r="G817" s="2">
        <f t="shared" si="45"/>
        <v>179.43183679035144</v>
      </c>
      <c r="H817" s="2">
        <f t="shared" si="45"/>
        <v>81.162698526610356</v>
      </c>
      <c r="I817" s="100">
        <f t="shared" si="45"/>
        <v>42.0749421616053</v>
      </c>
      <c r="J817" s="2">
        <f t="shared" si="45"/>
        <v>73.112124531195633</v>
      </c>
      <c r="K817" s="2">
        <f t="shared" si="45"/>
        <v>76.934066111772154</v>
      </c>
      <c r="L817" s="2">
        <f t="shared" si="45"/>
        <v>26.121455508030497</v>
      </c>
      <c r="M817" s="2">
        <f t="shared" si="45"/>
        <v>115.89896173815342</v>
      </c>
    </row>
    <row r="818" spans="3:13" x14ac:dyDescent="0.2">
      <c r="C818">
        <v>790</v>
      </c>
      <c r="D818" s="2">
        <f t="shared" si="45"/>
        <v>70.076607340102782</v>
      </c>
      <c r="E818" s="2">
        <f t="shared" si="45"/>
        <v>133.3492515582796</v>
      </c>
      <c r="F818" s="2">
        <f t="shared" si="45"/>
        <v>178.05901098766304</v>
      </c>
      <c r="G818" s="2">
        <f t="shared" si="45"/>
        <v>178.79849274800731</v>
      </c>
      <c r="H818" s="2">
        <f t="shared" si="45"/>
        <v>80.008065877115655</v>
      </c>
      <c r="I818" s="100">
        <f t="shared" si="45"/>
        <v>41.950753760965114</v>
      </c>
      <c r="J818" s="2">
        <f t="shared" si="45"/>
        <v>72.828293002493282</v>
      </c>
      <c r="K818" s="2">
        <f t="shared" si="45"/>
        <v>76.418464237436794</v>
      </c>
      <c r="L818" s="2">
        <f t="shared" si="45"/>
        <v>25.288152602798522</v>
      </c>
      <c r="M818" s="2">
        <f t="shared" si="45"/>
        <v>116.96563941733821</v>
      </c>
    </row>
    <row r="819" spans="3:13" x14ac:dyDescent="0.2">
      <c r="C819">
        <v>791</v>
      </c>
      <c r="D819" s="2">
        <f t="shared" si="45"/>
        <v>70.021343555168102</v>
      </c>
      <c r="E819" s="2">
        <f t="shared" si="45"/>
        <v>133.20433367508701</v>
      </c>
      <c r="F819" s="2">
        <f t="shared" si="45"/>
        <v>177.74359489212051</v>
      </c>
      <c r="G819" s="2">
        <f t="shared" si="45"/>
        <v>178.16346025781476</v>
      </c>
      <c r="H819" s="2">
        <f t="shared" si="45"/>
        <v>78.852360151908229</v>
      </c>
      <c r="I819" s="100">
        <f t="shared" si="45"/>
        <v>41.826192968766705</v>
      </c>
      <c r="J819" s="2">
        <f t="shared" si="45"/>
        <v>72.543751419685037</v>
      </c>
      <c r="K819" s="2">
        <f t="shared" si="45"/>
        <v>75.901985160472037</v>
      </c>
      <c r="L819" s="2">
        <f t="shared" si="45"/>
        <v>24.45447869925129</v>
      </c>
      <c r="M819" s="2">
        <f t="shared" si="45"/>
        <v>118.02987992637613</v>
      </c>
    </row>
    <row r="820" spans="3:13" x14ac:dyDescent="0.2">
      <c r="C820">
        <v>792</v>
      </c>
      <c r="D820" s="2">
        <f t="shared" si="45"/>
        <v>69.965679678675798</v>
      </c>
      <c r="E820" s="2">
        <f t="shared" si="45"/>
        <v>133.05857984523448</v>
      </c>
      <c r="F820" s="2">
        <f t="shared" si="45"/>
        <v>177.42686549489378</v>
      </c>
      <c r="G820" s="2">
        <f t="shared" si="45"/>
        <v>177.52674531657635</v>
      </c>
      <c r="H820" s="2">
        <f t="shared" si="45"/>
        <v>77.695596851422295</v>
      </c>
      <c r="I820" s="100">
        <f t="shared" si="45"/>
        <v>41.701260890720505</v>
      </c>
      <c r="J820" s="2">
        <f t="shared" si="45"/>
        <v>72.258502556966235</v>
      </c>
      <c r="K820" s="2">
        <f t="shared" si="45"/>
        <v>75.384634809508015</v>
      </c>
      <c r="L820" s="2">
        <f t="shared" si="45"/>
        <v>23.620446028081087</v>
      </c>
      <c r="M820" s="2">
        <f t="shared" si="45"/>
        <v>119.09166109007776</v>
      </c>
    </row>
    <row r="821" spans="3:13" x14ac:dyDescent="0.2">
      <c r="C821">
        <v>793</v>
      </c>
      <c r="D821" s="2">
        <f t="shared" si="45"/>
        <v>69.909616028680986</v>
      </c>
      <c r="E821" s="2">
        <f t="shared" si="45"/>
        <v>132.91199098342523</v>
      </c>
      <c r="F821" s="2">
        <f t="shared" si="45"/>
        <v>177.10882513621462</v>
      </c>
      <c r="G821" s="2">
        <f t="shared" si="45"/>
        <v>176.88835393698218</v>
      </c>
      <c r="H821" s="2">
        <f t="shared" si="45"/>
        <v>76.537791490276078</v>
      </c>
      <c r="I821" s="100">
        <f t="shared" si="45"/>
        <v>41.575958635832826</v>
      </c>
      <c r="J821" s="2">
        <f t="shared" si="45"/>
        <v>71.972549195428172</v>
      </c>
      <c r="K821" s="2">
        <f t="shared" si="45"/>
        <v>74.866419123176073</v>
      </c>
      <c r="L821" s="2">
        <f t="shared" si="45"/>
        <v>22.786066825243402</v>
      </c>
      <c r="M821" s="2">
        <f t="shared" si="45"/>
        <v>120.15096078449838</v>
      </c>
    </row>
    <row r="822" spans="3:13" x14ac:dyDescent="0.2">
      <c r="C822">
        <v>794</v>
      </c>
      <c r="D822" s="2">
        <f t="shared" si="45"/>
        <v>69.853152925523048</v>
      </c>
      <c r="E822" s="2">
        <f t="shared" si="45"/>
        <v>132.76456800960284</v>
      </c>
      <c r="F822" s="2">
        <f t="shared" si="45"/>
        <v>176.78947616600161</v>
      </c>
      <c r="G822" s="2">
        <f t="shared" si="45"/>
        <v>176.24829214755394</v>
      </c>
      <c r="H822" s="2">
        <f t="shared" si="45"/>
        <v>75.378959597064096</v>
      </c>
      <c r="I822" s="100">
        <f t="shared" si="45"/>
        <v>41.450287316396043</v>
      </c>
      <c r="J822" s="2">
        <f t="shared" si="45"/>
        <v>71.685894123030721</v>
      </c>
      <c r="K822" s="2">
        <f t="shared" si="45"/>
        <v>74.347344050040775</v>
      </c>
      <c r="L822" s="2">
        <f t="shared" si="45"/>
        <v>21.951353331778073</v>
      </c>
      <c r="M822" s="2">
        <f t="shared" si="45"/>
        <v>121.20775693739854</v>
      </c>
    </row>
    <row r="823" spans="3:13" x14ac:dyDescent="0.2">
      <c r="C823">
        <v>795</v>
      </c>
      <c r="D823" s="2">
        <f t="shared" si="45"/>
        <v>69.796290691823771</v>
      </c>
      <c r="E823" s="2">
        <f t="shared" si="45"/>
        <v>132.6163118489454</v>
      </c>
      <c r="F823" s="2">
        <f t="shared" si="45"/>
        <v>176.46882094384205</v>
      </c>
      <c r="G823" s="2">
        <f t="shared" si="45"/>
        <v>175.60656599258726</v>
      </c>
      <c r="H823" s="2">
        <f t="shared" si="45"/>
        <v>74.219116714148583</v>
      </c>
      <c r="I823" s="100">
        <f t="shared" si="45"/>
        <v>41.324248047978628</v>
      </c>
      <c r="J823" s="2">
        <f t="shared" si="45"/>
        <v>71.398540134575185</v>
      </c>
      <c r="K823" s="2">
        <f t="shared" si="45"/>
        <v>73.82741554853132</v>
      </c>
      <c r="L823" s="2">
        <f t="shared" si="45"/>
        <v>21.116317793628873</v>
      </c>
      <c r="M823" s="2">
        <f t="shared" si="45"/>
        <v>122.26202752870437</v>
      </c>
    </row>
    <row r="824" spans="3:13" x14ac:dyDescent="0.2">
      <c r="C824">
        <v>796</v>
      </c>
      <c r="D824" s="2">
        <f t="shared" si="45"/>
        <v>69.739029652485499</v>
      </c>
      <c r="E824" s="2">
        <f t="shared" si="45"/>
        <v>132.46722343186002</v>
      </c>
      <c r="F824" s="2">
        <f t="shared" si="45"/>
        <v>176.14686183897479</v>
      </c>
      <c r="G824" s="2">
        <f t="shared" si="45"/>
        <v>174.96318153209481</v>
      </c>
      <c r="H824" s="2">
        <f t="shared" si="45"/>
        <v>73.058278397451872</v>
      </c>
      <c r="I824" s="100">
        <f t="shared" si="45"/>
        <v>41.197841949415277</v>
      </c>
      <c r="J824" s="2">
        <f t="shared" si="45"/>
        <v>71.110490031677145</v>
      </c>
      <c r="K824" s="2">
        <f t="shared" si="45"/>
        <v>73.306639586873544</v>
      </c>
      <c r="L824" s="2">
        <f t="shared" si="45"/>
        <v>20.280972461464707</v>
      </c>
      <c r="M824" s="2">
        <f t="shared" si="45"/>
        <v>123.31375059096585</v>
      </c>
    </row>
    <row r="825" spans="3:13" x14ac:dyDescent="0.2">
      <c r="C825">
        <v>797</v>
      </c>
      <c r="D825" s="2">
        <f t="shared" si="45"/>
        <v>69.681370134689331</v>
      </c>
      <c r="E825" s="2">
        <f t="shared" si="45"/>
        <v>132.31730369397653</v>
      </c>
      <c r="F825" s="2">
        <f t="shared" si="45"/>
        <v>175.82360123027294</v>
      </c>
      <c r="G825" s="2">
        <f t="shared" si="45"/>
        <v>174.3181448417493</v>
      </c>
      <c r="H825" s="2">
        <f t="shared" si="45"/>
        <v>71.896460216246581</v>
      </c>
      <c r="I825" s="100">
        <f t="shared" si="45"/>
        <v>41.071070142797005</v>
      </c>
      <c r="J825" s="2">
        <f t="shared" si="45"/>
        <v>70.821746622739084</v>
      </c>
      <c r="K825" s="2">
        <f t="shared" si="45"/>
        <v>72.78502214302128</v>
      </c>
      <c r="L825" s="2">
        <f t="shared" si="45"/>
        <v>19.445329590499131</v>
      </c>
      <c r="M825" s="2">
        <f t="shared" si="45"/>
        <v>124.36290420981524</v>
      </c>
    </row>
    <row r="826" spans="3:13" x14ac:dyDescent="0.2">
      <c r="C826">
        <v>798</v>
      </c>
      <c r="D826" s="2">
        <f t="shared" si="45"/>
        <v>69.623312467893157</v>
      </c>
      <c r="E826" s="2">
        <f t="shared" si="45"/>
        <v>132.16655357614209</v>
      </c>
      <c r="F826" s="2">
        <f t="shared" si="45"/>
        <v>175.49904150622589</v>
      </c>
      <c r="G826" s="2">
        <f t="shared" si="45"/>
        <v>173.6714620128258</v>
      </c>
      <c r="H826" s="2">
        <f t="shared" si="45"/>
        <v>70.7336777529476</v>
      </c>
      <c r="I826" s="100">
        <f t="shared" si="45"/>
        <v>40.943933753461202</v>
      </c>
      <c r="J826" s="2">
        <f t="shared" si="45"/>
        <v>70.532312722923038</v>
      </c>
      <c r="K826" s="2">
        <f t="shared" si="45"/>
        <v>72.262569204587379</v>
      </c>
      <c r="L826" s="2">
        <f t="shared" si="45"/>
        <v>18.609401440310645</v>
      </c>
      <c r="M826" s="2">
        <f t="shared" si="45"/>
        <v>125.40946652442319</v>
      </c>
    </row>
    <row r="827" spans="3:13" x14ac:dyDescent="0.2">
      <c r="C827">
        <v>799</v>
      </c>
      <c r="D827" s="2">
        <f t="shared" si="45"/>
        <v>69.564856983829884</v>
      </c>
      <c r="E827" s="2">
        <f t="shared" si="45"/>
        <v>132.01497402441487</v>
      </c>
      <c r="F827" s="2">
        <f t="shared" si="45"/>
        <v>175.17318506492191</v>
      </c>
      <c r="G827" s="2">
        <f t="shared" si="45"/>
        <v>173.02313915214438</v>
      </c>
      <c r="H827" s="2">
        <f t="shared" si="45"/>
        <v>69.569946602902547</v>
      </c>
      <c r="I827" s="100">
        <f t="shared" si="45"/>
        <v>40.816433909981562</v>
      </c>
      <c r="J827" s="2">
        <f t="shared" si="45"/>
        <v>70.242191154123006</v>
      </c>
      <c r="K827" s="2">
        <f t="shared" si="45"/>
        <v>71.739286768775585</v>
      </c>
      <c r="L827" s="2">
        <f t="shared" si="45"/>
        <v>17.773200274663349</v>
      </c>
      <c r="M827" s="2">
        <f t="shared" si="45"/>
        <v>126.45341572795455</v>
      </c>
    </row>
    <row r="828" spans="3:13" x14ac:dyDescent="0.2">
      <c r="C828">
        <v>800</v>
      </c>
      <c r="D828" s="2">
        <f t="shared" si="45"/>
        <v>69.506004016505457</v>
      </c>
      <c r="E828" s="2">
        <f t="shared" si="45"/>
        <v>131.86256599005833</v>
      </c>
      <c r="F828" s="2">
        <f t="shared" si="45"/>
        <v>174.84603431403042</v>
      </c>
      <c r="G828" s="2">
        <f t="shared" si="45"/>
        <v>172.37318238201257</v>
      </c>
      <c r="H828" s="2">
        <f t="shared" si="45"/>
        <v>68.405282374183528</v>
      </c>
      <c r="I828" s="100">
        <f t="shared" si="45"/>
        <v>40.688571744158153</v>
      </c>
      <c r="J828" s="2">
        <f t="shared" si="45"/>
        <v>69.951384744937698</v>
      </c>
      <c r="K828" s="2">
        <f t="shared" si="45"/>
        <v>71.215180842311256</v>
      </c>
      <c r="L828" s="2">
        <f t="shared" si="45"/>
        <v>16.936738361326636</v>
      </c>
      <c r="M828" s="2">
        <f t="shared" si="45"/>
        <v>127.49473006802221</v>
      </c>
    </row>
    <row r="829" spans="3:13" x14ac:dyDescent="0.2">
      <c r="C829">
        <v>801</v>
      </c>
      <c r="D829" s="2">
        <f t="shared" si="45"/>
        <v>69.446753902197003</v>
      </c>
      <c r="E829" s="2">
        <f t="shared" si="45"/>
        <v>131.70933042953538</v>
      </c>
      <c r="F829" s="2">
        <f t="shared" si="45"/>
        <v>174.5175916707841</v>
      </c>
      <c r="G829" s="2">
        <f t="shared" si="45"/>
        <v>171.72159784016733</v>
      </c>
      <c r="H829" s="2">
        <f t="shared" si="45"/>
        <v>67.239700687376711</v>
      </c>
      <c r="I829" s="100">
        <f t="shared" si="45"/>
        <v>40.560348391007302</v>
      </c>
      <c r="J829" s="2">
        <f t="shared" si="45"/>
        <v>69.659896330642823</v>
      </c>
      <c r="K829" s="2">
        <f t="shared" si="45"/>
        <v>70.690257441372637</v>
      </c>
      <c r="L829" s="2">
        <f t="shared" si="45"/>
        <v>16.10002797189534</v>
      </c>
      <c r="M829" s="2">
        <f t="shared" si="45"/>
        <v>128.53338784714134</v>
      </c>
    </row>
    <row r="830" spans="3:13" x14ac:dyDescent="0.2">
      <c r="C830">
        <v>802</v>
      </c>
      <c r="D830" s="2">
        <f t="shared" si="45"/>
        <v>69.387106979450863</v>
      </c>
      <c r="E830" s="2">
        <f t="shared" si="45"/>
        <v>131.55526830450194</v>
      </c>
      <c r="F830" s="2">
        <f t="shared" si="45"/>
        <v>174.18785956196112</v>
      </c>
      <c r="G830" s="2">
        <f t="shared" si="45"/>
        <v>171.0683916797168</v>
      </c>
      <c r="H830" s="2">
        <f t="shared" si="45"/>
        <v>66.073217175373415</v>
      </c>
      <c r="I830" s="100">
        <f t="shared" si="45"/>
        <v>40.431764988751588</v>
      </c>
      <c r="J830" s="2">
        <f t="shared" si="45"/>
        <v>69.367728753163178</v>
      </c>
      <c r="K830" s="2">
        <f t="shared" si="45"/>
        <v>70.164522591521504</v>
      </c>
      <c r="L830" s="2">
        <f t="shared" si="45"/>
        <v>15.263081381609265</v>
      </c>
      <c r="M830" s="2">
        <f t="shared" si="45"/>
        <v>129.56936742318044</v>
      </c>
    </row>
    <row r="831" spans="3:13" x14ac:dyDescent="0.2">
      <c r="C831">
        <v>803</v>
      </c>
      <c r="D831" s="2">
        <f t="shared" si="45"/>
        <v>69.32706358908068</v>
      </c>
      <c r="E831" s="2">
        <f t="shared" si="45"/>
        <v>131.40038058180144</v>
      </c>
      <c r="F831" s="2">
        <f t="shared" si="45"/>
        <v>173.85684042386725</v>
      </c>
      <c r="G831" s="2">
        <f t="shared" si="45"/>
        <v>170.41357006908319</v>
      </c>
      <c r="H831" s="2">
        <f t="shared" si="45"/>
        <v>64.905847483160144</v>
      </c>
      <c r="I831" s="100">
        <f t="shared" si="45"/>
        <v>40.302822678809676</v>
      </c>
      <c r="J831" s="2">
        <f t="shared" si="45"/>
        <v>69.074884861045504</v>
      </c>
      <c r="K831" s="2">
        <f t="shared" si="45"/>
        <v>69.637982327634504</v>
      </c>
      <c r="L831" s="2">
        <f t="shared" si="45"/>
        <v>14.425910869174091</v>
      </c>
      <c r="M831" s="2">
        <f t="shared" si="45"/>
        <v>130.602647209813</v>
      </c>
    </row>
    <row r="832" spans="3:13" x14ac:dyDescent="0.2">
      <c r="C832">
        <v>804</v>
      </c>
      <c r="D832" s="2">
        <f t="shared" si="45"/>
        <v>69.266624074165506</v>
      </c>
      <c r="E832" s="2">
        <f t="shared" si="45"/>
        <v>131.24466823345827</v>
      </c>
      <c r="F832" s="2">
        <f t="shared" si="45"/>
        <v>173.52453670231765</v>
      </c>
      <c r="G832" s="2">
        <f t="shared" si="45"/>
        <v>169.75713919194348</v>
      </c>
      <c r="H832" s="2">
        <f t="shared" si="45"/>
        <v>63.737607267609462</v>
      </c>
      <c r="I832" s="100">
        <f t="shared" si="45"/>
        <v>40.173522605786211</v>
      </c>
      <c r="J832" s="2">
        <f t="shared" si="45"/>
        <v>68.781367509430297</v>
      </c>
      <c r="K832" s="2">
        <f t="shared" si="45"/>
        <v>69.110642693833242</v>
      </c>
      <c r="L832" s="2">
        <f t="shared" si="45"/>
        <v>13.58852871658023</v>
      </c>
      <c r="M832" s="2">
        <f t="shared" si="45"/>
        <v>131.63320567696675</v>
      </c>
    </row>
    <row r="833" spans="3:13" x14ac:dyDescent="0.2">
      <c r="C833">
        <v>805</v>
      </c>
      <c r="D833" s="2">
        <f t="shared" si="45"/>
        <v>69.205788780047726</v>
      </c>
      <c r="E833" s="2">
        <f t="shared" si="45"/>
        <v>131.08813223667204</v>
      </c>
      <c r="F833" s="2">
        <f t="shared" si="45"/>
        <v>173.19095085261901</v>
      </c>
      <c r="G833" s="2">
        <f t="shared" si="45"/>
        <v>169.09910524717154</v>
      </c>
      <c r="H833" s="2">
        <f t="shared" si="45"/>
        <v>62.56851219726898</v>
      </c>
      <c r="I833" s="100">
        <f t="shared" si="45"/>
        <v>40.04386591746163</v>
      </c>
      <c r="J833" s="2">
        <f t="shared" si="45"/>
        <v>68.487179560024003</v>
      </c>
      <c r="K833" s="2">
        <f t="shared" si="45"/>
        <v>68.582509743415514</v>
      </c>
      <c r="L833" s="2">
        <f t="shared" si="45"/>
        <v>12.75094720892301</v>
      </c>
      <c r="M833" s="2">
        <f t="shared" si="45"/>
        <v>132.66102135127286</v>
      </c>
    </row>
    <row r="834" spans="3:13" x14ac:dyDescent="0.2">
      <c r="C834">
        <v>806</v>
      </c>
      <c r="D834" s="2">
        <f t="shared" si="45"/>
        <v>69.144558054331199</v>
      </c>
      <c r="E834" s="2">
        <f t="shared" si="45"/>
        <v>130.93077357381128</v>
      </c>
      <c r="F834" s="2">
        <f t="shared" si="45"/>
        <v>172.85608533955147</v>
      </c>
      <c r="G834" s="2">
        <f t="shared" si="45"/>
        <v>168.43947444877941</v>
      </c>
      <c r="H834" s="2">
        <f t="shared" si="45"/>
        <v>61.398577952151875</v>
      </c>
      <c r="I834" s="100">
        <f t="shared" si="45"/>
        <v>39.913853764782104</v>
      </c>
      <c r="J834" s="2">
        <f t="shared" si="45"/>
        <v>68.192323881071317</v>
      </c>
      <c r="K834" s="2">
        <f t="shared" si="45"/>
        <v>68.053589538785403</v>
      </c>
      <c r="L834" s="2">
        <f t="shared" si="45"/>
        <v>11.913178634222746</v>
      </c>
      <c r="M834" s="2">
        <f t="shared" si="45"/>
        <v>133.68607281651288</v>
      </c>
    </row>
    <row r="835" spans="3:13" x14ac:dyDescent="0.2">
      <c r="C835">
        <v>807</v>
      </c>
      <c r="D835" s="2">
        <f t="shared" si="45"/>
        <v>69.082932246879167</v>
      </c>
      <c r="E835" s="2">
        <f t="shared" si="45"/>
        <v>130.77259323240727</v>
      </c>
      <c r="F835" s="2">
        <f t="shared" si="45"/>
        <v>172.51994263734989</v>
      </c>
      <c r="G835" s="2">
        <f t="shared" si="45"/>
        <v>167.77825302585879</v>
      </c>
      <c r="H835" s="2">
        <f t="shared" si="45"/>
        <v>60.227820223526152</v>
      </c>
      <c r="I835" s="100">
        <f t="shared" si="45"/>
        <v>39.783487301849064</v>
      </c>
      <c r="J835" s="2">
        <f t="shared" si="45"/>
        <v>67.896803347327037</v>
      </c>
      <c r="K835" s="2">
        <f t="shared" si="45"/>
        <v>67.523888151383872</v>
      </c>
      <c r="L835" s="2">
        <f t="shared" si="45"/>
        <v>11.075235283243739</v>
      </c>
      <c r="M835" s="2">
        <f t="shared" si="45"/>
        <v>134.70833871406538</v>
      </c>
    </row>
    <row r="836" spans="3:13" x14ac:dyDescent="0.2">
      <c r="C836">
        <v>808</v>
      </c>
      <c r="D836" s="2">
        <f t="shared" si="45"/>
        <v>69.020911709812353</v>
      </c>
      <c r="E836" s="2">
        <f t="shared" si="45"/>
        <v>130.61359220514791</v>
      </c>
      <c r="F836" s="2">
        <f t="shared" si="45"/>
        <v>172.18252522968638</v>
      </c>
      <c r="G836" s="2">
        <f t="shared" si="45"/>
        <v>167.11544722252214</v>
      </c>
      <c r="H836" s="2">
        <f t="shared" si="45"/>
        <v>59.056254713705108</v>
      </c>
      <c r="I836" s="100">
        <f t="shared" si="45"/>
        <v>39.652767685909204</v>
      </c>
      <c r="J836" s="2">
        <f t="shared" si="45"/>
        <v>67.600620840028157</v>
      </c>
      <c r="K836" s="2">
        <f t="shared" si="45"/>
        <v>66.993411661619149</v>
      </c>
      <c r="L836" s="2">
        <f t="shared" si="45"/>
        <v>10.237129449314901</v>
      </c>
      <c r="M836" s="2">
        <f t="shared" si="45"/>
        <v>135.72779774335029</v>
      </c>
    </row>
    <row r="837" spans="3:13" x14ac:dyDescent="0.2">
      <c r="C837">
        <v>809</v>
      </c>
      <c r="D837" s="2">
        <f t="shared" si="45"/>
        <v>68.958496797506911</v>
      </c>
      <c r="E837" s="2">
        <f t="shared" si="45"/>
        <v>130.4537714898714</v>
      </c>
      <c r="F837" s="2">
        <f t="shared" si="45"/>
        <v>171.84383560965131</v>
      </c>
      <c r="G837" s="2">
        <f t="shared" si="45"/>
        <v>166.4510632978436</v>
      </c>
      <c r="H837" s="2">
        <f t="shared" si="45"/>
        <v>57.883897135835468</v>
      </c>
      <c r="I837" s="100">
        <f t="shared" si="45"/>
        <v>39.521696077344089</v>
      </c>
      <c r="J837" s="2">
        <f t="shared" si="45"/>
        <v>67.303779246865574</v>
      </c>
      <c r="K837" s="2">
        <f t="shared" si="45"/>
        <v>66.462166158796535</v>
      </c>
      <c r="L837" s="2">
        <f t="shared" si="45"/>
        <v>9.3988734281486064</v>
      </c>
      <c r="M837" s="2">
        <f t="shared" si="45"/>
        <v>136.74442866227386</v>
      </c>
    </row>
    <row r="838" spans="3:13" x14ac:dyDescent="0.2">
      <c r="C838">
        <v>810</v>
      </c>
      <c r="D838" s="2">
        <f t="shared" si="45"/>
        <v>68.895687866592354</v>
      </c>
      <c r="E838" s="2">
        <f t="shared" si="45"/>
        <v>130.29313208956015</v>
      </c>
      <c r="F838" s="2">
        <f t="shared" si="45"/>
        <v>171.50387627973507</v>
      </c>
      <c r="G838" s="2">
        <f t="shared" si="45"/>
        <v>165.7851075258001</v>
      </c>
      <c r="H838" s="2">
        <f t="shared" si="45"/>
        <v>56.710763213687315</v>
      </c>
      <c r="I838" s="100">
        <f t="shared" si="45"/>
        <v>39.39027363965991</v>
      </c>
      <c r="J838" s="2">
        <f t="shared" si="45"/>
        <v>67.00628146195622</v>
      </c>
      <c r="K838" s="2">
        <f t="shared" si="45"/>
        <v>65.930157741049058</v>
      </c>
      <c r="L838" s="2">
        <f t="shared" si="45"/>
        <v>8.5604795176606245</v>
      </c>
      <c r="M838" s="2">
        <f t="shared" si="45"/>
        <v>137.75821028767029</v>
      </c>
    </row>
    <row r="839" spans="3:13" x14ac:dyDescent="0.2">
      <c r="C839">
        <v>811</v>
      </c>
      <c r="D839" s="2">
        <f t="shared" si="45"/>
        <v>68.832485275949608</v>
      </c>
      <c r="E839" s="2">
        <f t="shared" si="45"/>
        <v>130.13167501233423</v>
      </c>
      <c r="F839" s="2">
        <f t="shared" si="45"/>
        <v>171.16264975180968</v>
      </c>
      <c r="G839" s="2">
        <f t="shared" si="45"/>
        <v>165.11758619521189</v>
      </c>
      <c r="H839" s="2">
        <f t="shared" si="45"/>
        <v>55.536868681443536</v>
      </c>
      <c r="I839" s="100">
        <f t="shared" ref="D839:M864" si="46">SQRT(2) * I$30 *SQRT(1- COS(TAN(I$29*PI()/180) *$C839/I$30))</f>
        <v>39.258501539477074</v>
      </c>
      <c r="J839" s="2">
        <f t="shared" si="46"/>
        <v>66.70813038581467</v>
      </c>
      <c r="K839" s="2">
        <f t="shared" si="46"/>
        <v>65.397392515266972</v>
      </c>
      <c r="L839" s="2">
        <f t="shared" si="46"/>
        <v>7.7219600177898338</v>
      </c>
      <c r="M839" s="2">
        <f t="shared" si="46"/>
        <v>138.76912149574363</v>
      </c>
    </row>
    <row r="840" spans="3:13" x14ac:dyDescent="0.2">
      <c r="C840">
        <v>812</v>
      </c>
      <c r="D840" s="2">
        <f t="shared" si="46"/>
        <v>68.768889386708878</v>
      </c>
      <c r="E840" s="2">
        <f t="shared" si="46"/>
        <v>129.96940127144521</v>
      </c>
      <c r="F840" s="2">
        <f t="shared" si="46"/>
        <v>170.82015854711028</v>
      </c>
      <c r="G840" s="2">
        <f t="shared" si="46"/>
        <v>164.44850560968328</v>
      </c>
      <c r="H840" s="2">
        <f t="shared" si="46"/>
        <v>54.362229283488055</v>
      </c>
      <c r="I840" s="100">
        <f t="shared" si="46"/>
        <v>39.12638094651993</v>
      </c>
      <c r="J840" s="2">
        <f t="shared" si="46"/>
        <v>66.409328925324814</v>
      </c>
      <c r="K840" s="2">
        <f t="shared" si="46"/>
        <v>64.863876597028053</v>
      </c>
      <c r="L840" s="2">
        <f t="shared" si="46"/>
        <v>6.8833272303173256</v>
      </c>
      <c r="M840" s="2">
        <f t="shared" si="46"/>
        <v>139.7771412225074</v>
      </c>
    </row>
    <row r="841" spans="3:13" x14ac:dyDescent="0.2">
      <c r="C841">
        <v>813</v>
      </c>
      <c r="D841" s="2">
        <f t="shared" si="46"/>
        <v>68.70490056224763</v>
      </c>
      <c r="E841" s="2">
        <f t="shared" si="46"/>
        <v>129.80631188526985</v>
      </c>
      <c r="F841" s="2">
        <f t="shared" si="46"/>
        <v>170.47640519621601</v>
      </c>
      <c r="G841" s="2">
        <f t="shared" si="46"/>
        <v>163.77787208754322</v>
      </c>
      <c r="H841" s="2">
        <f t="shared" si="46"/>
        <v>53.186860774194791</v>
      </c>
      <c r="I841" s="100">
        <f t="shared" si="46"/>
        <v>38.993913033606319</v>
      </c>
      <c r="J841" s="2">
        <f t="shared" si="46"/>
        <v>66.109879993711715</v>
      </c>
      <c r="K841" s="2">
        <f t="shared" si="46"/>
        <v>64.329616110527155</v>
      </c>
      <c r="L841" s="2">
        <f t="shared" si="46"/>
        <v>6.0445934586862569</v>
      </c>
      <c r="M841" s="2">
        <f t="shared" si="46"/>
        <v>140.78224846422421</v>
      </c>
    </row>
    <row r="842" spans="3:13" x14ac:dyDescent="0.2">
      <c r="C842">
        <v>814</v>
      </c>
      <c r="D842" s="2">
        <f t="shared" si="46"/>
        <v>68.64051916818849</v>
      </c>
      <c r="E842" s="2">
        <f t="shared" si="46"/>
        <v>129.64240787730361</v>
      </c>
      <c r="F842" s="2">
        <f t="shared" si="46"/>
        <v>170.13139223903212</v>
      </c>
      <c r="G842" s="2">
        <f t="shared" si="46"/>
        <v>163.10569196178531</v>
      </c>
      <c r="H842" s="2">
        <f t="shared" si="46"/>
        <v>52.010778917717261</v>
      </c>
      <c r="I842" s="100">
        <f t="shared" si="46"/>
        <v>38.861098976637258</v>
      </c>
      <c r="J842" s="2">
        <f t="shared" si="46"/>
        <v>65.809786510512936</v>
      </c>
      <c r="K842" s="2">
        <f t="shared" si="46"/>
        <v>63.794617188506017</v>
      </c>
      <c r="L842" s="2">
        <f t="shared" si="46"/>
        <v>5.2057710078218449</v>
      </c>
      <c r="M842" s="2">
        <f t="shared" si="46"/>
        <v>141.78442227784302</v>
      </c>
    </row>
    <row r="843" spans="3:13" x14ac:dyDescent="0.2">
      <c r="C843">
        <v>815</v>
      </c>
      <c r="D843" s="2">
        <f t="shared" si="46"/>
        <v>68.57574557239721</v>
      </c>
      <c r="E843" s="2">
        <f t="shared" si="46"/>
        <v>129.47769027615419</v>
      </c>
      <c r="F843" s="2">
        <f t="shared" si="46"/>
        <v>169.78512222477053</v>
      </c>
      <c r="G843" s="2">
        <f t="shared" si="46"/>
        <v>162.43197158000837</v>
      </c>
      <c r="H843" s="2">
        <f t="shared" si="46"/>
        <v>50.83399948777592</v>
      </c>
      <c r="I843" s="100">
        <f t="shared" si="46"/>
        <v>38.72793995458639</v>
      </c>
      <c r="J843" s="2">
        <f t="shared" si="46"/>
        <v>65.509051401550408</v>
      </c>
      <c r="K843" s="2">
        <f t="shared" si="46"/>
        <v>63.258885972182838</v>
      </c>
      <c r="L843" s="2">
        <f t="shared" si="46"/>
        <v>4.3668721839498597</v>
      </c>
      <c r="M843" s="2">
        <f t="shared" si="46"/>
        <v>142.78364178143556</v>
      </c>
    </row>
    <row r="844" spans="3:13" x14ac:dyDescent="0.2">
      <c r="C844">
        <v>816</v>
      </c>
      <c r="D844" s="2">
        <f t="shared" si="46"/>
        <v>68.51058014498048</v>
      </c>
      <c r="E844" s="2">
        <f t="shared" si="46"/>
        <v>129.31216011553516</v>
      </c>
      <c r="F844" s="2">
        <f t="shared" si="46"/>
        <v>169.43759771193118</v>
      </c>
      <c r="G844" s="2">
        <f t="shared" si="46"/>
        <v>161.75671730435616</v>
      </c>
      <c r="H844" s="2">
        <f t="shared" si="46"/>
        <v>49.656538267447019</v>
      </c>
      <c r="I844" s="100">
        <f t="shared" si="46"/>
        <v>38.594437149489586</v>
      </c>
      <c r="J844" s="2">
        <f t="shared" si="46"/>
        <v>65.207677598901554</v>
      </c>
      <c r="K844" s="2">
        <f t="shared" si="46"/>
        <v>62.72242861118167</v>
      </c>
      <c r="L844" s="2">
        <f t="shared" si="46"/>
        <v>3.5279092944161725</v>
      </c>
      <c r="M844" s="2">
        <f t="shared" si="46"/>
        <v>143.77988615463104</v>
      </c>
    </row>
    <row r="845" spans="3:13" x14ac:dyDescent="0.2">
      <c r="C845">
        <v>817</v>
      </c>
      <c r="D845" s="2">
        <f t="shared" si="46"/>
        <v>68.445023258283868</v>
      </c>
      <c r="E845" s="2">
        <f t="shared" si="46"/>
        <v>129.1458184342595</v>
      </c>
      <c r="F845" s="2">
        <f t="shared" si="46"/>
        <v>169.08882126828337</v>
      </c>
      <c r="G845" s="2">
        <f t="shared" si="46"/>
        <v>161.07993551145762</v>
      </c>
      <c r="H845" s="2">
        <f t="shared" si="46"/>
        <v>48.478411048951706</v>
      </c>
      <c r="I845" s="100">
        <f t="shared" si="46"/>
        <v>38.46059174643441</v>
      </c>
      <c r="J845" s="2">
        <f t="shared" si="46"/>
        <v>64.905668040870964</v>
      </c>
      <c r="K845" s="2">
        <f t="shared" si="46"/>
        <v>62.185251263462085</v>
      </c>
      <c r="L845" s="2">
        <f t="shared" si="46"/>
        <v>2.6888946475073472</v>
      </c>
      <c r="M845" s="2">
        <f t="shared" si="46"/>
        <v>144.77313463905102</v>
      </c>
    </row>
    <row r="846" spans="3:13" x14ac:dyDescent="0.2">
      <c r="C846">
        <v>818</v>
      </c>
      <c r="D846" s="2">
        <f t="shared" si="46"/>
        <v>68.379075286889716</v>
      </c>
      <c r="E846" s="2">
        <f t="shared" si="46"/>
        <v>128.97866627623293</v>
      </c>
      <c r="F846" s="2">
        <f t="shared" si="46"/>
        <v>168.73879547084641</v>
      </c>
      <c r="G846" s="2">
        <f t="shared" si="46"/>
        <v>160.40163259236635</v>
      </c>
      <c r="H846" s="2">
        <f t="shared" si="46"/>
        <v>47.299633633442973</v>
      </c>
      <c r="I846" s="100">
        <f t="shared" si="46"/>
        <v>38.326404933549696</v>
      </c>
      <c r="J846" s="2">
        <f t="shared" si="46"/>
        <v>64.603025671961674</v>
      </c>
      <c r="K846" s="2">
        <f t="shared" si="46"/>
        <v>61.647360095248168</v>
      </c>
      <c r="L846" s="2">
        <f t="shared" si="46"/>
        <v>1.8498405522687411</v>
      </c>
      <c r="M846" s="2">
        <f t="shared" si="46"/>
        <v>145.76336653874085</v>
      </c>
    </row>
    <row r="847" spans="3:13" x14ac:dyDescent="0.2">
      <c r="C847">
        <v>819</v>
      </c>
      <c r="D847" s="2">
        <f t="shared" si="46"/>
        <v>68.312736607614923</v>
      </c>
      <c r="E847" s="2">
        <f t="shared" si="46"/>
        <v>128.81070469044755</v>
      </c>
      <c r="F847" s="2">
        <f t="shared" si="46"/>
        <v>168.38752290587095</v>
      </c>
      <c r="G847" s="2">
        <f t="shared" si="46"/>
        <v>159.72181495250047</v>
      </c>
      <c r="H847" s="2">
        <f t="shared" si="46"/>
        <v>46.120221830794385</v>
      </c>
      <c r="I847" s="100">
        <f t="shared" si="46"/>
        <v>38.191877901994857</v>
      </c>
      <c r="J847" s="2">
        <f t="shared" si="46"/>
        <v>64.29975344284631</v>
      </c>
      <c r="K847" s="2">
        <f t="shared" si="46"/>
        <v>61.108761280958035</v>
      </c>
      <c r="L847" s="2">
        <f t="shared" si="46"/>
        <v>1.0107593183248156</v>
      </c>
      <c r="M847" s="2">
        <f t="shared" si="46"/>
        <v>146.75056122060164</v>
      </c>
    </row>
    <row r="848" spans="3:13" x14ac:dyDescent="0.2">
      <c r="C848">
        <v>820</v>
      </c>
      <c r="D848" s="2">
        <f t="shared" si="46"/>
        <v>68.246007599508815</v>
      </c>
      <c r="E848" s="2">
        <f t="shared" si="46"/>
        <v>128.64193473097507</v>
      </c>
      <c r="F848" s="2">
        <f t="shared" si="46"/>
        <v>168.03500616881951</v>
      </c>
      <c r="G848" s="2">
        <f t="shared" si="46"/>
        <v>159.04048901158205</v>
      </c>
      <c r="H848" s="2">
        <f t="shared" si="46"/>
        <v>44.940191459388359</v>
      </c>
      <c r="I848" s="100">
        <f t="shared" si="46"/>
        <v>38.057011845949411</v>
      </c>
      <c r="J848" s="2">
        <f t="shared" si="46"/>
        <v>63.995854310338586</v>
      </c>
      <c r="K848" s="2">
        <f t="shared" si="46"/>
        <v>60.569461003132801</v>
      </c>
      <c r="L848" s="2">
        <f t="shared" si="46"/>
        <v>0.17166325569698854</v>
      </c>
      <c r="M848" s="2">
        <f t="shared" si="46"/>
        <v>147.73469811481942</v>
      </c>
    </row>
    <row r="849" spans="3:13" x14ac:dyDescent="0.2">
      <c r="C849">
        <v>821</v>
      </c>
      <c r="D849" s="2">
        <f t="shared" si="46"/>
        <v>68.17888864385111</v>
      </c>
      <c r="E849" s="2">
        <f t="shared" si="46"/>
        <v>128.47235745696042</v>
      </c>
      <c r="F849" s="2">
        <f t="shared" si="46"/>
        <v>167.68124786434751</v>
      </c>
      <c r="G849" s="2">
        <f t="shared" si="46"/>
        <v>158.35766120357655</v>
      </c>
      <c r="H849" s="2">
        <f t="shared" si="46"/>
        <v>43.759558345903159</v>
      </c>
      <c r="I849" s="100">
        <f t="shared" si="46"/>
        <v>37.921807962602379</v>
      </c>
      <c r="J849" s="2">
        <f t="shared" si="46"/>
        <v>63.691331237364317</v>
      </c>
      <c r="K849" s="2">
        <f t="shared" si="46"/>
        <v>60.029465452365706</v>
      </c>
      <c r="L849" s="2">
        <f t="shared" si="46"/>
        <v>0.66743532537480965</v>
      </c>
      <c r="M849" s="2">
        <f t="shared" si="46"/>
        <v>148.7157567152947</v>
      </c>
    </row>
    <row r="850" spans="3:13" x14ac:dyDescent="0.2">
      <c r="C850">
        <v>822</v>
      </c>
      <c r="D850" s="2">
        <f t="shared" si="46"/>
        <v>68.111380124149477</v>
      </c>
      <c r="E850" s="2">
        <f t="shared" si="46"/>
        <v>128.30197393261483</v>
      </c>
      <c r="F850" s="2">
        <f t="shared" si="46"/>
        <v>167.32625060628408</v>
      </c>
      <c r="G850" s="2">
        <f t="shared" si="46"/>
        <v>157.67333797663198</v>
      </c>
      <c r="H850" s="2">
        <f t="shared" si="46"/>
        <v>42.578338325101278</v>
      </c>
      <c r="I850" s="100">
        <f t="shared" si="46"/>
        <v>37.786267452141544</v>
      </c>
      <c r="J850" s="2">
        <f t="shared" si="46"/>
        <v>63.386187192932411</v>
      </c>
      <c r="K850" s="2">
        <f t="shared" si="46"/>
        <v>59.488780827230748</v>
      </c>
      <c r="L850" s="2">
        <f t="shared" si="46"/>
        <v>1.5065241146114454</v>
      </c>
      <c r="M850" s="2">
        <f t="shared" si="46"/>
        <v>149.69371658006909</v>
      </c>
    </row>
    <row r="851" spans="3:13" x14ac:dyDescent="0.2">
      <c r="C851">
        <v>823</v>
      </c>
      <c r="D851" s="2">
        <f t="shared" si="46"/>
        <v>68.043482426137615</v>
      </c>
      <c r="E851" s="2">
        <f t="shared" si="46"/>
        <v>128.13078522720934</v>
      </c>
      <c r="F851" s="2">
        <f t="shared" si="46"/>
        <v>166.97001701761263</v>
      </c>
      <c r="G851" s="2">
        <f t="shared" si="46"/>
        <v>156.98752579301785</v>
      </c>
      <c r="H851" s="2">
        <f t="shared" si="46"/>
        <v>41.396547239616787</v>
      </c>
      <c r="I851" s="100">
        <f t="shared" si="46"/>
        <v>37.650391517743017</v>
      </c>
      <c r="J851" s="2">
        <f t="shared" si="46"/>
        <v>63.080425152106251</v>
      </c>
      <c r="K851" s="2">
        <f t="shared" si="46"/>
        <v>58.947413334211952</v>
      </c>
      <c r="L851" s="2">
        <f t="shared" si="46"/>
        <v>2.3455908018822074</v>
      </c>
      <c r="M851" s="2">
        <f t="shared" si="46"/>
        <v>150.66855733175151</v>
      </c>
    </row>
    <row r="852" spans="3:13" x14ac:dyDescent="0.2">
      <c r="C852">
        <v>824</v>
      </c>
      <c r="D852" s="2">
        <f t="shared" si="46"/>
        <v>67.975195937772853</v>
      </c>
      <c r="E852" s="2">
        <f t="shared" si="46"/>
        <v>127.95879241506807</v>
      </c>
      <c r="F852" s="2">
        <f t="shared" si="46"/>
        <v>166.61254973045146</v>
      </c>
      <c r="G852" s="2">
        <f t="shared" si="46"/>
        <v>156.30023112906488</v>
      </c>
      <c r="H852" s="2">
        <f t="shared" si="46"/>
        <v>40.214200939743201</v>
      </c>
      <c r="I852" s="100">
        <f t="shared" si="46"/>
        <v>37.514181365560319</v>
      </c>
      <c r="J852" s="2">
        <f t="shared" si="46"/>
        <v>62.774048095974379</v>
      </c>
      <c r="K852" s="2">
        <f t="shared" si="46"/>
        <v>58.405369187632033</v>
      </c>
      <c r="L852" s="2">
        <f t="shared" si="46"/>
        <v>3.1846230773770561</v>
      </c>
      <c r="M852" s="2">
        <f t="shared" si="46"/>
        <v>151.64025865794238</v>
      </c>
    </row>
    <row r="853" spans="3:13" x14ac:dyDescent="0.2">
      <c r="C853">
        <v>825</v>
      </c>
      <c r="D853" s="2">
        <f t="shared" si="46"/>
        <v>67.906521049234073</v>
      </c>
      <c r="E853" s="2">
        <f t="shared" si="46"/>
        <v>127.7859965755615</v>
      </c>
      <c r="F853" s="2">
        <f t="shared" si="46"/>
        <v>166.2538513860344</v>
      </c>
      <c r="G853" s="2">
        <f t="shared" si="46"/>
        <v>155.61146047510263</v>
      </c>
      <c r="H853" s="2">
        <f t="shared" si="46"/>
        <v>39.031315283220295</v>
      </c>
      <c r="I853" s="100">
        <f t="shared" si="46"/>
        <v>37.377638204713833</v>
      </c>
      <c r="J853" s="2">
        <f t="shared" si="46"/>
        <v>62.467059011621693</v>
      </c>
      <c r="K853" s="2">
        <f t="shared" si="46"/>
        <v>57.86265460958068</v>
      </c>
      <c r="L853" s="2">
        <f t="shared" si="46"/>
        <v>4.0236086317919426</v>
      </c>
      <c r="M853" s="2">
        <f t="shared" si="46"/>
        <v>152.60880031165746</v>
      </c>
    </row>
    <row r="854" spans="3:13" x14ac:dyDescent="0.2">
      <c r="C854">
        <v>826</v>
      </c>
      <c r="D854" s="2">
        <f t="shared" si="46"/>
        <v>67.837458152919382</v>
      </c>
      <c r="E854" s="2">
        <f t="shared" si="46"/>
        <v>127.61239879309952</v>
      </c>
      <c r="F854" s="2">
        <f t="shared" si="46"/>
        <v>165.89392463469113</v>
      </c>
      <c r="G854" s="2">
        <f t="shared" si="46"/>
        <v>154.92122033539925</v>
      </c>
      <c r="H854" s="2">
        <f t="shared" si="46"/>
        <v>37.847906135021859</v>
      </c>
      <c r="I854" s="100">
        <f t="shared" si="46"/>
        <v>37.240763247279979</v>
      </c>
      <c r="J854" s="2">
        <f t="shared" si="46"/>
        <v>62.159460892099915</v>
      </c>
      <c r="K854" s="2">
        <f t="shared" si="46"/>
        <v>57.319275829843626</v>
      </c>
      <c r="L854" s="2">
        <f t="shared" si="46"/>
        <v>4.8625351565084527</v>
      </c>
      <c r="M854" s="2">
        <f t="shared" si="46"/>
        <v>153.57416211174962</v>
      </c>
    </row>
    <row r="855" spans="3:13" x14ac:dyDescent="0.2">
      <c r="C855">
        <v>827</v>
      </c>
      <c r="D855" s="2">
        <f t="shared" si="46"/>
        <v>67.768007643443909</v>
      </c>
      <c r="E855" s="2">
        <f t="shared" si="46"/>
        <v>127.43800015712476</v>
      </c>
      <c r="F855" s="2">
        <f t="shared" si="46"/>
        <v>165.5327721358278</v>
      </c>
      <c r="G855" s="2">
        <f t="shared" si="46"/>
        <v>154.22951722809964</v>
      </c>
      <c r="H855" s="2">
        <f t="shared" si="46"/>
        <v>36.663989367142634</v>
      </c>
      <c r="I855" s="100">
        <f t="shared" si="46"/>
        <v>37.103557708280547</v>
      </c>
      <c r="J855" s="2">
        <f t="shared" si="46"/>
        <v>61.851256736398909</v>
      </c>
      <c r="K855" s="2">
        <f t="shared" si="46"/>
        <v>56.775239085830911</v>
      </c>
      <c r="L855" s="2">
        <f t="shared" si="46"/>
        <v>5.7013903437737019</v>
      </c>
      <c r="M855" s="2">
        <f t="shared" si="46"/>
        <v>154.53632394332885</v>
      </c>
    </row>
    <row r="856" spans="3:13" x14ac:dyDescent="0.2">
      <c r="C856">
        <v>828</v>
      </c>
      <c r="D856" s="2">
        <f t="shared" si="46"/>
        <v>67.698169917637543</v>
      </c>
      <c r="E856" s="2">
        <f t="shared" si="46"/>
        <v>127.26280176210594</v>
      </c>
      <c r="F856" s="2">
        <f t="shared" si="46"/>
        <v>165.1703965579074</v>
      </c>
      <c r="G856" s="2">
        <f t="shared" si="46"/>
        <v>153.53635768516386</v>
      </c>
      <c r="H856" s="2">
        <f t="shared" si="46"/>
        <v>35.479580858386122</v>
      </c>
      <c r="I856" s="100">
        <f t="shared" si="46"/>
        <v>36.966022805671827</v>
      </c>
      <c r="J856" s="2">
        <f t="shared" si="46"/>
        <v>61.542449549417213</v>
      </c>
      <c r="K856" s="2">
        <f t="shared" si="46"/>
        <v>56.230550622505348</v>
      </c>
      <c r="L856" s="2">
        <f t="shared" si="46"/>
        <v>6.5401618868815472</v>
      </c>
      <c r="M856" s="2">
        <f t="shared" si="46"/>
        <v>155.49526575818169</v>
      </c>
    </row>
    <row r="857" spans="3:13" x14ac:dyDescent="0.2">
      <c r="C857">
        <v>829</v>
      </c>
      <c r="D857" s="2">
        <f t="shared" si="46"/>
        <v>67.627945374542691</v>
      </c>
      <c r="E857" s="2">
        <f t="shared" si="46"/>
        <v>127.08680470753049</v>
      </c>
      <c r="F857" s="2">
        <f t="shared" si="46"/>
        <v>164.80680057842974</v>
      </c>
      <c r="G857" s="2">
        <f t="shared" si="46"/>
        <v>152.84174825230565</v>
      </c>
      <c r="H857" s="2">
        <f t="shared" si="46"/>
        <v>34.294696494150635</v>
      </c>
      <c r="I857" s="100">
        <f t="shared" si="46"/>
        <v>36.828159760333818</v>
      </c>
      <c r="J857" s="2">
        <f t="shared" si="46"/>
        <v>61.233042341932574</v>
      </c>
      <c r="K857" s="2">
        <f t="shared" si="46"/>
        <v>55.68521669231059</v>
      </c>
      <c r="L857" s="2">
        <f t="shared" si="46"/>
        <v>7.3788374803534458</v>
      </c>
      <c r="M857" s="2">
        <f t="shared" si="46"/>
        <v>156.45096757518917</v>
      </c>
    </row>
    <row r="858" spans="3:13" x14ac:dyDescent="0.2">
      <c r="C858">
        <v>830</v>
      </c>
      <c r="D858" s="2">
        <f t="shared" si="46"/>
        <v>67.557334415411958</v>
      </c>
      <c r="E858" s="2">
        <f t="shared" si="46"/>
        <v>126.91001009789825</v>
      </c>
      <c r="F858" s="2">
        <f t="shared" si="46"/>
        <v>164.44198688391197</v>
      </c>
      <c r="G858" s="2">
        <f t="shared" si="46"/>
        <v>152.14569548893039</v>
      </c>
      <c r="H858" s="2">
        <f t="shared" si="46"/>
        <v>33.109352166216752</v>
      </c>
      <c r="I858" s="100">
        <f t="shared" si="46"/>
        <v>36.689969796059401</v>
      </c>
      <c r="J858" s="2">
        <f t="shared" si="46"/>
        <v>60.923038130572891</v>
      </c>
      <c r="K858" s="2">
        <f t="shared" si="46"/>
        <v>55.139243555099831</v>
      </c>
      <c r="L858" s="2">
        <f t="shared" si="46"/>
        <v>8.2174048201178458</v>
      </c>
      <c r="M858" s="2">
        <f t="shared" si="46"/>
        <v>157.40340948074294</v>
      </c>
    </row>
    <row r="859" spans="3:13" x14ac:dyDescent="0.2">
      <c r="C859">
        <v>831</v>
      </c>
      <c r="D859" s="2">
        <f t="shared" si="46"/>
        <v>67.486337443705878</v>
      </c>
      <c r="E859" s="2">
        <f t="shared" si="46"/>
        <v>126.73241904271408</v>
      </c>
      <c r="F859" s="2">
        <f t="shared" si="46"/>
        <v>164.07595816986858</v>
      </c>
      <c r="G859" s="2">
        <f t="shared" si="46"/>
        <v>151.44820596807332</v>
      </c>
      <c r="H859" s="2">
        <f t="shared" si="46"/>
        <v>31.923563772534141</v>
      </c>
      <c r="I859" s="100">
        <f t="shared" si="46"/>
        <v>36.551454139543516</v>
      </c>
      <c r="J859" s="2">
        <f t="shared" si="46"/>
        <v>60.61243993778664</v>
      </c>
      <c r="K859" s="2">
        <f t="shared" si="46"/>
        <v>54.592637478063423</v>
      </c>
      <c r="L859" s="2">
        <f t="shared" si="46"/>
        <v>9.0558516036915169</v>
      </c>
      <c r="M859" s="2">
        <f t="shared" si="46"/>
        <v>158.35257162916028</v>
      </c>
    </row>
    <row r="860" spans="3:13" x14ac:dyDescent="0.2">
      <c r="C860">
        <v>832</v>
      </c>
      <c r="D860" s="2">
        <f t="shared" si="46"/>
        <v>67.414954865090593</v>
      </c>
      <c r="E860" s="2">
        <f t="shared" si="46"/>
        <v>126.55403265648121</v>
      </c>
      <c r="F860" s="2">
        <f t="shared" si="46"/>
        <v>163.70871714079155</v>
      </c>
      <c r="G860" s="2">
        <f t="shared" si="46"/>
        <v>150.74928627633727</v>
      </c>
      <c r="H860" s="2">
        <f t="shared" si="46"/>
        <v>30.737347217008676</v>
      </c>
      <c r="I860" s="100">
        <f t="shared" si="46"/>
        <v>36.412614020372182</v>
      </c>
      <c r="J860" s="2">
        <f t="shared" si="46"/>
        <v>60.301250791813501</v>
      </c>
      <c r="K860" s="2">
        <f t="shared" si="46"/>
        <v>54.045404735657364</v>
      </c>
      <c r="L860" s="2">
        <f t="shared" si="46"/>
        <v>9.8941655303601497</v>
      </c>
      <c r="M860" s="2">
        <f t="shared" si="46"/>
        <v>159.29843424309723</v>
      </c>
    </row>
    <row r="861" spans="3:13" x14ac:dyDescent="0.2">
      <c r="C861">
        <v>833</v>
      </c>
      <c r="D861" s="2">
        <f t="shared" si="46"/>
        <v>67.343187087435567</v>
      </c>
      <c r="E861" s="2">
        <f t="shared" si="46"/>
        <v>126.37485205869392</v>
      </c>
      <c r="F861" s="2">
        <f t="shared" si="46"/>
        <v>163.34026651013039</v>
      </c>
      <c r="G861" s="2">
        <f t="shared" si="46"/>
        <v>150.04894301383106</v>
      </c>
      <c r="H861" s="2">
        <f t="shared" si="46"/>
        <v>29.550718409288208</v>
      </c>
      <c r="I861" s="100">
        <f t="shared" si="46"/>
        <v>36.273450671011659</v>
      </c>
      <c r="J861" s="2">
        <f t="shared" si="46"/>
        <v>59.989473726654609</v>
      </c>
      <c r="K861" s="2">
        <f t="shared" si="46"/>
        <v>53.497551609531101</v>
      </c>
      <c r="L861" s="2">
        <f t="shared" si="46"/>
        <v>10.732334301358367</v>
      </c>
      <c r="M861" s="2">
        <f t="shared" si="46"/>
        <v>160.24097761396141</v>
      </c>
    </row>
    <row r="862" spans="3:13" x14ac:dyDescent="0.2">
      <c r="C862">
        <v>834</v>
      </c>
      <c r="D862" s="2">
        <f t="shared" si="46"/>
        <v>67.271034520811227</v>
      </c>
      <c r="E862" s="2">
        <f t="shared" si="46"/>
        <v>126.19487837383087</v>
      </c>
      <c r="F862" s="2">
        <f t="shared" si="46"/>
        <v>162.97060900027199</v>
      </c>
      <c r="G862" s="2">
        <f t="shared" si="46"/>
        <v>149.34718279410609</v>
      </c>
      <c r="H862" s="2">
        <f t="shared" si="46"/>
        <v>28.363693264550147</v>
      </c>
      <c r="I862" s="100">
        <f t="shared" si="46"/>
        <v>36.133965326797451</v>
      </c>
      <c r="J862" s="2">
        <f t="shared" si="46"/>
        <v>59.677111782043269</v>
      </c>
      <c r="K862" s="2">
        <f t="shared" si="46"/>
        <v>52.949084388455354</v>
      </c>
      <c r="L862" s="2">
        <f t="shared" si="46"/>
        <v>11.57034562005048</v>
      </c>
      <c r="M862" s="2">
        <f t="shared" si="46"/>
        <v>161.18018210232222</v>
      </c>
    </row>
    <row r="863" spans="3:13" x14ac:dyDescent="0.2">
      <c r="C863">
        <v>835</v>
      </c>
      <c r="D863" s="2">
        <f t="shared" si="46"/>
        <v>67.198497577486606</v>
      </c>
      <c r="E863" s="2">
        <f t="shared" si="46"/>
        <v>126.01411273134784</v>
      </c>
      <c r="F863" s="2">
        <f t="shared" si="46"/>
        <v>162.59974734252054</v>
      </c>
      <c r="G863" s="2">
        <f t="shared" si="46"/>
        <v>148.64401224409488</v>
      </c>
      <c r="H863" s="2">
        <f t="shared" si="46"/>
        <v>27.17628770328756</v>
      </c>
      <c r="I863" s="100">
        <f t="shared" si="46"/>
        <v>35.99415922592344</v>
      </c>
      <c r="J863" s="2">
        <f t="shared" si="46"/>
        <v>59.364168003415202</v>
      </c>
      <c r="K863" s="2">
        <f t="shared" si="46"/>
        <v>52.400009368250117</v>
      </c>
      <c r="L863" s="2">
        <f t="shared" si="46"/>
        <v>12.408187192110674</v>
      </c>
      <c r="M863" s="2">
        <f t="shared" si="46"/>
        <v>162.11602813832002</v>
      </c>
    </row>
    <row r="864" spans="3:13" x14ac:dyDescent="0.2">
      <c r="C864">
        <v>836</v>
      </c>
      <c r="D864" s="2">
        <f t="shared" si="46"/>
        <v>67.12557667192705</v>
      </c>
      <c r="E864" s="2">
        <f t="shared" si="46"/>
        <v>125.83255626567056</v>
      </c>
      <c r="F864" s="2">
        <f t="shared" si="46"/>
        <v>162.22768427707734</v>
      </c>
      <c r="G864" s="2">
        <f t="shared" si="46"/>
        <v>147.93943800404799</v>
      </c>
      <c r="H864" s="2">
        <f t="shared" si="46"/>
        <v>25.988517651095261</v>
      </c>
      <c r="I864" s="100">
        <f t="shared" si="46"/>
        <v>35.854033609430765</v>
      </c>
      <c r="J864" s="2">
        <f t="shared" si="46"/>
        <v>59.050645441878714</v>
      </c>
      <c r="K864" s="2">
        <f t="shared" si="46"/>
        <v>51.850332851712032</v>
      </c>
      <c r="L864" s="2">
        <f t="shared" si="46"/>
        <v>13.245846725703279</v>
      </c>
      <c r="M864" s="2">
        <f t="shared" si="46"/>
        <v>163.04849622207414</v>
      </c>
    </row>
    <row r="865" spans="3:13" x14ac:dyDescent="0.2">
      <c r="C865">
        <v>837</v>
      </c>
      <c r="D865" s="2">
        <f t="shared" ref="D865:M890" si="47">SQRT(2) * D$30 *SQRT(1- COS(TAN(D$29*PI()/180) *$C865/D$30))</f>
        <v>67.052272220791764</v>
      </c>
      <c r="E865" s="2">
        <f t="shared" si="47"/>
        <v>125.65021011618784</v>
      </c>
      <c r="F865" s="2">
        <f t="shared" si="47"/>
        <v>161.85442255302075</v>
      </c>
      <c r="G865" s="2">
        <f t="shared" si="47"/>
        <v>147.23346672747175</v>
      </c>
      <c r="H865" s="2">
        <f t="shared" si="47"/>
        <v>24.800399038457609</v>
      </c>
      <c r="I865" s="100">
        <f t="shared" si="47"/>
        <v>35.713589721196854</v>
      </c>
      <c r="J865" s="2">
        <f t="shared" si="47"/>
        <v>58.736547154185153</v>
      </c>
      <c r="K865" s="2">
        <f t="shared" si="47"/>
        <v>51.300061148542575</v>
      </c>
      <c r="L865" s="2">
        <f t="shared" si="47"/>
        <v>14.083311931663422</v>
      </c>
      <c r="M865" s="2">
        <f t="shared" si="47"/>
        <v>163.97756692408876</v>
      </c>
    </row>
    <row r="866" spans="3:13" x14ac:dyDescent="0.2">
      <c r="C866">
        <v>838</v>
      </c>
      <c r="D866" s="2">
        <f t="shared" si="47"/>
        <v>66.978584642931494</v>
      </c>
      <c r="E866" s="2">
        <f t="shared" si="47"/>
        <v>125.46707542724425</v>
      </c>
      <c r="F866" s="2">
        <f t="shared" si="47"/>
        <v>161.47996492828557</v>
      </c>
      <c r="G866" s="2">
        <f t="shared" si="47"/>
        <v>146.5261050810646</v>
      </c>
      <c r="H866" s="2">
        <f t="shared" si="47"/>
        <v>23.611947800532921</v>
      </c>
      <c r="I866" s="100">
        <f t="shared" si="47"/>
        <v>35.572828807924402</v>
      </c>
      <c r="J866" s="2">
        <f t="shared" si="47"/>
        <v>58.421876202699146</v>
      </c>
      <c r="K866" s="2">
        <f t="shared" si="47"/>
        <v>50.749200575275054</v>
      </c>
      <c r="L866" s="2">
        <f t="shared" si="47"/>
        <v>14.920570523677478</v>
      </c>
      <c r="M866" s="2">
        <f t="shared" si="47"/>
        <v>164.90322088565844</v>
      </c>
    </row>
    <row r="867" spans="3:13" x14ac:dyDescent="0.2">
      <c r="C867">
        <v>839</v>
      </c>
      <c r="D867" s="2">
        <f t="shared" si="47"/>
        <v>66.904514359386113</v>
      </c>
      <c r="E867" s="2">
        <f t="shared" si="47"/>
        <v>125.28315334813297</v>
      </c>
      <c r="F867" s="2">
        <f t="shared" si="47"/>
        <v>161.10431416964278</v>
      </c>
      <c r="G867" s="2">
        <f t="shared" si="47"/>
        <v>145.81735974465505</v>
      </c>
      <c r="H867" s="2">
        <f t="shared" si="47"/>
        <v>22.423179876941084</v>
      </c>
      <c r="I867" s="100">
        <f t="shared" si="47"/>
        <v>35.431752119130351</v>
      </c>
      <c r="J867" s="2">
        <f t="shared" si="47"/>
        <v>58.106635655368287</v>
      </c>
      <c r="K867" s="2">
        <f t="shared" si="47"/>
        <v>50.19775745520257</v>
      </c>
      <c r="L867" s="2">
        <f t="shared" si="47"/>
        <v>15.75761021846267</v>
      </c>
      <c r="M867" s="2">
        <f t="shared" si="47"/>
        <v>165.82543881927091</v>
      </c>
    </row>
    <row r="868" spans="3:13" x14ac:dyDescent="0.2">
      <c r="C868">
        <v>840</v>
      </c>
      <c r="D868" s="2">
        <f t="shared" si="47"/>
        <v>66.830061793382228</v>
      </c>
      <c r="E868" s="2">
        <f t="shared" si="47"/>
        <v>125.09844503308854</v>
      </c>
      <c r="F868" s="2">
        <f t="shared" si="47"/>
        <v>160.72747305267924</v>
      </c>
      <c r="G868" s="2">
        <f t="shared" si="47"/>
        <v>145.10723741113799</v>
      </c>
      <c r="H868" s="2">
        <f t="shared" si="47"/>
        <v>21.234111211549507</v>
      </c>
      <c r="I868" s="100">
        <f t="shared" si="47"/>
        <v>35.290360907134691</v>
      </c>
      <c r="J868" s="2">
        <f t="shared" si="47"/>
        <v>57.790828585693852</v>
      </c>
      <c r="K868" s="2">
        <f t="shared" si="47"/>
        <v>49.645738118305175</v>
      </c>
      <c r="L868" s="2">
        <f t="shared" si="47"/>
        <v>16.594418735947606</v>
      </c>
      <c r="M868" s="2">
        <f t="shared" si="47"/>
        <v>166.74420150900926</v>
      </c>
    </row>
    <row r="869" spans="3:13" x14ac:dyDescent="0.2">
      <c r="C869">
        <v>841</v>
      </c>
      <c r="D869" s="2">
        <f t="shared" si="47"/>
        <v>66.755227370330743</v>
      </c>
      <c r="E869" s="2">
        <f t="shared" si="47"/>
        <v>124.91295164127973</v>
      </c>
      <c r="F869" s="2">
        <f t="shared" si="47"/>
        <v>160.34944436177693</v>
      </c>
      <c r="G869" s="2">
        <f t="shared" si="47"/>
        <v>144.39574478641205</v>
      </c>
      <c r="H869" s="2">
        <f t="shared" si="47"/>
        <v>20.044757752259162</v>
      </c>
      <c r="I869" s="100">
        <f t="shared" si="47"/>
        <v>35.148656427049396</v>
      </c>
      <c r="J869" s="2">
        <f t="shared" si="47"/>
        <v>57.474458072700457</v>
      </c>
      <c r="K869" s="2">
        <f t="shared" si="47"/>
        <v>49.0931489011774</v>
      </c>
      <c r="L869" s="2">
        <f t="shared" si="47"/>
        <v>17.43098379945274</v>
      </c>
      <c r="M869" s="2">
        <f t="shared" si="47"/>
        <v>167.65948981095187</v>
      </c>
    </row>
    <row r="870" spans="3:13" x14ac:dyDescent="0.2">
      <c r="C870">
        <v>842</v>
      </c>
      <c r="D870" s="2">
        <f t="shared" si="47"/>
        <v>66.68001151782444</v>
      </c>
      <c r="E870" s="2">
        <f t="shared" si="47"/>
        <v>124.72667433680215</v>
      </c>
      <c r="F870" s="2">
        <f t="shared" si="47"/>
        <v>159.97023089009252</v>
      </c>
      <c r="G870" s="2">
        <f t="shared" si="47"/>
        <v>143.6828885893157</v>
      </c>
      <c r="H870" s="2">
        <f t="shared" si="47"/>
        <v>18.855135450790659</v>
      </c>
      <c r="I870" s="100">
        <f t="shared" si="47"/>
        <v>35.006639936767279</v>
      </c>
      <c r="J870" s="2">
        <f t="shared" si="47"/>
        <v>57.157527200906166</v>
      </c>
      <c r="K870" s="2">
        <f t="shared" si="47"/>
        <v>48.539996146955097</v>
      </c>
      <c r="L870" s="2">
        <f t="shared" si="47"/>
        <v>18.267293135869696</v>
      </c>
      <c r="M870" s="2">
        <f t="shared" si="47"/>
        <v>168.57128465357229</v>
      </c>
    </row>
    <row r="871" spans="3:13" x14ac:dyDescent="0.2">
      <c r="C871">
        <v>843</v>
      </c>
      <c r="D871" s="2">
        <f t="shared" si="47"/>
        <v>66.604414665635517</v>
      </c>
      <c r="E871" s="2">
        <f t="shared" si="47"/>
        <v>124.53961428867096</v>
      </c>
      <c r="F871" s="2">
        <f t="shared" si="47"/>
        <v>159.5898354395369</v>
      </c>
      <c r="G871" s="2">
        <f t="shared" si="47"/>
        <v>142.96867555156373</v>
      </c>
      <c r="H871" s="2">
        <f t="shared" si="47"/>
        <v>17.665260262470046</v>
      </c>
      <c r="I871" s="100">
        <f t="shared" si="47"/>
        <v>34.864312696950876</v>
      </c>
      <c r="J871" s="2">
        <f t="shared" si="47"/>
        <v>56.84003906029222</v>
      </c>
      <c r="K871" s="2">
        <f t="shared" si="47"/>
        <v>47.986286205243175</v>
      </c>
      <c r="L871" s="2">
        <f t="shared" si="47"/>
        <v>19.103334475842413</v>
      </c>
      <c r="M871" s="2">
        <f t="shared" si="47"/>
        <v>169.47956703813554</v>
      </c>
    </row>
    <row r="872" spans="3:13" x14ac:dyDescent="0.2">
      <c r="C872">
        <v>844</v>
      </c>
      <c r="D872" s="2">
        <f t="shared" si="47"/>
        <v>66.528437245713178</v>
      </c>
      <c r="E872" s="2">
        <f t="shared" si="47"/>
        <v>124.35177267081366</v>
      </c>
      <c r="F872" s="2">
        <f t="shared" si="47"/>
        <v>159.20826082075413</v>
      </c>
      <c r="G872" s="2">
        <f t="shared" si="47"/>
        <v>142.25311241768455</v>
      </c>
      <c r="H872" s="2">
        <f t="shared" si="47"/>
        <v>16.475148146015517</v>
      </c>
      <c r="I872" s="100">
        <f t="shared" si="47"/>
        <v>34.721675971021149</v>
      </c>
      <c r="J872" s="2">
        <f t="shared" si="47"/>
        <v>56.521996746273231</v>
      </c>
      <c r="K872" s="2">
        <f t="shared" si="47"/>
        <v>47.432025432042501</v>
      </c>
      <c r="L872" s="2">
        <f t="shared" si="47"/>
        <v>19.939095553946281</v>
      </c>
      <c r="M872" s="2">
        <f t="shared" si="47"/>
        <v>170.38431803909461</v>
      </c>
    </row>
    <row r="873" spans="3:13" x14ac:dyDescent="0.2">
      <c r="C873">
        <v>845</v>
      </c>
      <c r="D873" s="2">
        <f t="shared" si="47"/>
        <v>66.452079692181101</v>
      </c>
      <c r="E873" s="2">
        <f t="shared" si="47"/>
        <v>124.16315066206255</v>
      </c>
      <c r="F873" s="2">
        <f t="shared" si="47"/>
        <v>158.82550985310084</v>
      </c>
      <c r="G873" s="2">
        <f t="shared" si="47"/>
        <v>141.53620594495544</v>
      </c>
      <c r="H873" s="2">
        <f t="shared" si="47"/>
        <v>15.284815063322968</v>
      </c>
      <c r="I873" s="100">
        <f t="shared" si="47"/>
        <v>34.578731025146361</v>
      </c>
      <c r="J873" s="2">
        <f t="shared" si="47"/>
        <v>56.203403359666815</v>
      </c>
      <c r="K873" s="2">
        <f t="shared" si="47"/>
        <v>46.877220189676621</v>
      </c>
      <c r="L873" s="2">
        <f t="shared" si="47"/>
        <v>20.774564108868368</v>
      </c>
      <c r="M873" s="2">
        <f t="shared" si="47"/>
        <v>171.28551880448452</v>
      </c>
    </row>
    <row r="874" spans="3:13" x14ac:dyDescent="0.2">
      <c r="C874">
        <v>846</v>
      </c>
      <c r="D874" s="2">
        <f t="shared" si="47"/>
        <v>66.375342441335036</v>
      </c>
      <c r="E874" s="2">
        <f t="shared" si="47"/>
        <v>123.97374944614741</v>
      </c>
      <c r="F874" s="2">
        <f t="shared" si="47"/>
        <v>158.44158536462547</v>
      </c>
      <c r="G874" s="2">
        <f t="shared" si="47"/>
        <v>140.81796290333983</v>
      </c>
      <c r="H874" s="2">
        <f t="shared" si="47"/>
        <v>14.09427697925158</v>
      </c>
      <c r="I874" s="100">
        <f t="shared" si="47"/>
        <v>34.43547912823076</v>
      </c>
      <c r="J874" s="2">
        <f t="shared" si="47"/>
        <v>55.884262006663249</v>
      </c>
      <c r="K874" s="2">
        <f t="shared" si="47"/>
        <v>46.321876846719242</v>
      </c>
      <c r="L874" s="2">
        <f t="shared" si="47"/>
        <v>21.609727883587162</v>
      </c>
      <c r="M874" s="2">
        <f t="shared" si="47"/>
        <v>172.1831505563153</v>
      </c>
    </row>
    <row r="875" spans="3:13" x14ac:dyDescent="0.2">
      <c r="C875">
        <v>847</v>
      </c>
      <c r="D875" s="2">
        <f t="shared" si="47"/>
        <v>66.298225931640189</v>
      </c>
      <c r="E875" s="2">
        <f t="shared" si="47"/>
        <v>123.78357021168803</v>
      </c>
      <c r="F875" s="2">
        <f t="shared" si="47"/>
        <v>158.05649019204719</v>
      </c>
      <c r="G875" s="2">
        <f t="shared" si="47"/>
        <v>140.09839007542209</v>
      </c>
      <c r="H875" s="2">
        <f t="shared" si="47"/>
        <v>12.903549861410431</v>
      </c>
      <c r="I875" s="100">
        <f t="shared" si="47"/>
        <v>34.291921551903442</v>
      </c>
      <c r="J875" s="2">
        <f t="shared" si="47"/>
        <v>55.564575798795452</v>
      </c>
      <c r="K875" s="2">
        <f t="shared" si="47"/>
        <v>45.76600177792087</v>
      </c>
      <c r="L875" s="2">
        <f t="shared" si="47"/>
        <v>22.444574625553045</v>
      </c>
      <c r="M875" s="2">
        <f t="shared" si="47"/>
        <v>173.07719459096327</v>
      </c>
    </row>
    <row r="876" spans="3:13" x14ac:dyDescent="0.2">
      <c r="C876">
        <v>848</v>
      </c>
      <c r="D876" s="2">
        <f t="shared" si="47"/>
        <v>66.220730603728896</v>
      </c>
      <c r="E876" s="2">
        <f t="shared" si="47"/>
        <v>123.59261415218695</v>
      </c>
      <c r="F876" s="2">
        <f t="shared" si="47"/>
        <v>157.67022718073525</v>
      </c>
      <c r="G876" s="2">
        <f t="shared" si="47"/>
        <v>139.37749425634456</v>
      </c>
      <c r="H876" s="2">
        <f t="shared" si="47"/>
        <v>11.712649679943587</v>
      </c>
      <c r="I876" s="100">
        <f t="shared" si="47"/>
        <v>34.148059570506923</v>
      </c>
      <c r="J876" s="2">
        <f t="shared" si="47"/>
        <v>55.244347852908476</v>
      </c>
      <c r="K876" s="2">
        <f t="shared" si="47"/>
        <v>45.209601364135658</v>
      </c>
      <c r="L876" s="2">
        <f t="shared" si="47"/>
        <v>23.279092086866893</v>
      </c>
      <c r="M876" s="2">
        <f t="shared" si="47"/>
        <v>173.96763227956072</v>
      </c>
    </row>
    <row r="877" spans="3:13" x14ac:dyDescent="0.2">
      <c r="C877">
        <v>849</v>
      </c>
      <c r="D877" s="2">
        <f t="shared" si="47"/>
        <v>66.142856900397902</v>
      </c>
      <c r="E877" s="2">
        <f t="shared" si="47"/>
        <v>123.40088246602164</v>
      </c>
      <c r="F877" s="2">
        <f t="shared" si="47"/>
        <v>157.2827991846876</v>
      </c>
      <c r="G877" s="2">
        <f t="shared" si="47"/>
        <v>138.6552822537428</v>
      </c>
      <c r="H877" s="2">
        <f t="shared" si="47"/>
        <v>10.521592407316438</v>
      </c>
      <c r="I877" s="100">
        <f t="shared" si="47"/>
        <v>34.003894461085878</v>
      </c>
      <c r="J877" s="2">
        <f t="shared" si="47"/>
        <v>54.92358129112921</v>
      </c>
      <c r="K877" s="2">
        <f t="shared" si="47"/>
        <v>44.652681992247992</v>
      </c>
      <c r="L877" s="2">
        <f t="shared" si="47"/>
        <v>24.113268024460716</v>
      </c>
      <c r="M877" s="2">
        <f t="shared" si="47"/>
        <v>174.85444506838382</v>
      </c>
    </row>
    <row r="878" spans="3:13" x14ac:dyDescent="0.2">
      <c r="C878">
        <v>850</v>
      </c>
      <c r="D878" s="2">
        <f t="shared" si="47"/>
        <v>66.064605266606009</v>
      </c>
      <c r="E878" s="2">
        <f t="shared" si="47"/>
        <v>123.20837635643721</v>
      </c>
      <c r="F878" s="2">
        <f t="shared" si="47"/>
        <v>156.89420906651</v>
      </c>
      <c r="G878" s="2">
        <f t="shared" si="47"/>
        <v>137.93176088768175</v>
      </c>
      <c r="H878" s="2">
        <f t="shared" si="47"/>
        <v>9.33039401810138</v>
      </c>
      <c r="I878" s="100">
        <f t="shared" si="47"/>
        <v>33.859427503375827</v>
      </c>
      <c r="J878" s="2">
        <f t="shared" si="47"/>
        <v>54.60227924083572</v>
      </c>
      <c r="K878" s="2">
        <f t="shared" si="47"/>
        <v>44.095250055099626</v>
      </c>
      <c r="L878" s="2">
        <f t="shared" si="47"/>
        <v>24.947090200277014</v>
      </c>
      <c r="M878" s="2">
        <f t="shared" si="47"/>
        <v>175.73761447923965</v>
      </c>
    </row>
    <row r="879" spans="3:13" x14ac:dyDescent="0.2">
      <c r="C879">
        <v>851</v>
      </c>
      <c r="D879" s="2">
        <f t="shared" si="47"/>
        <v>65.985976149471426</v>
      </c>
      <c r="E879" s="2">
        <f t="shared" si="47"/>
        <v>123.01509703153872</v>
      </c>
      <c r="F879" s="2">
        <f t="shared" si="47"/>
        <v>156.50445969739485</v>
      </c>
      <c r="G879" s="2">
        <f t="shared" si="47"/>
        <v>137.20693699059098</v>
      </c>
      <c r="H879" s="2">
        <f t="shared" si="47"/>
        <v>8.1390704887629148</v>
      </c>
      <c r="I879" s="100">
        <f t="shared" si="47"/>
        <v>33.714659979791811</v>
      </c>
      <c r="J879" s="2">
        <f t="shared" si="47"/>
        <v>54.280444834627097</v>
      </c>
      <c r="K879" s="2">
        <f t="shared" si="47"/>
        <v>43.53731195141571</v>
      </c>
      <c r="L879" s="2">
        <f t="shared" si="47"/>
        <v>25.78054638144803</v>
      </c>
      <c r="M879" s="2">
        <f t="shared" si="47"/>
        <v>176.61712210985112</v>
      </c>
    </row>
    <row r="880" spans="3:13" x14ac:dyDescent="0.2">
      <c r="C880">
        <v>852</v>
      </c>
      <c r="D880" s="2">
        <f t="shared" si="47"/>
        <v>65.906969998269247</v>
      </c>
      <c r="E880" s="2">
        <f t="shared" si="47"/>
        <v>122.82104570428388</v>
      </c>
      <c r="F880" s="2">
        <f t="shared" si="47"/>
        <v>156.11355395709984</v>
      </c>
      <c r="G880" s="2">
        <f t="shared" si="47"/>
        <v>136.48081740719991</v>
      </c>
      <c r="H880" s="2">
        <f t="shared" si="47"/>
        <v>6.9476377974451005</v>
      </c>
      <c r="I880" s="100">
        <f t="shared" si="47"/>
        <v>33.569593175416848</v>
      </c>
      <c r="J880" s="2">
        <f t="shared" si="47"/>
        <v>53.958081210292775</v>
      </c>
      <c r="K880" s="2">
        <f t="shared" si="47"/>
        <v>42.978874085731867</v>
      </c>
      <c r="L880" s="2">
        <f t="shared" si="47"/>
        <v>26.613624340475894</v>
      </c>
      <c r="M880" s="2">
        <f t="shared" si="47"/>
        <v>177.49294963424015</v>
      </c>
    </row>
    <row r="881" spans="3:13" x14ac:dyDescent="0.2">
      <c r="C881">
        <v>853</v>
      </c>
      <c r="D881" s="2">
        <f t="shared" si="47"/>
        <v>65.8275872644289</v>
      </c>
      <c r="E881" s="2">
        <f t="shared" si="47"/>
        <v>122.62622359247501</v>
      </c>
      <c r="F881" s="2">
        <f t="shared" si="47"/>
        <v>155.7214947339271</v>
      </c>
      <c r="G881" s="2">
        <f t="shared" si="47"/>
        <v>135.75340899447374</v>
      </c>
      <c r="H881" s="2">
        <f t="shared" si="47"/>
        <v>5.7561119237547764</v>
      </c>
      <c r="I881" s="100">
        <f t="shared" si="47"/>
        <v>33.424228377990708</v>
      </c>
      <c r="J881" s="2">
        <f t="shared" si="47"/>
        <v>53.635191510781617</v>
      </c>
      <c r="K881" s="2">
        <f t="shared" si="47"/>
        <v>42.419942868320405</v>
      </c>
      <c r="L881" s="2">
        <f t="shared" si="47"/>
        <v>27.446311855411178</v>
      </c>
      <c r="M881" s="2">
        <f t="shared" si="47"/>
        <v>178.36507880310955</v>
      </c>
    </row>
    <row r="882" spans="3:13" x14ac:dyDescent="0.2">
      <c r="C882">
        <v>854</v>
      </c>
      <c r="D882" s="2">
        <f t="shared" si="47"/>
        <v>65.747828401531507</v>
      </c>
      <c r="E882" s="2">
        <f t="shared" si="47"/>
        <v>122.43063191875176</v>
      </c>
      <c r="F882" s="2">
        <f t="shared" si="47"/>
        <v>155.32828492470119</v>
      </c>
      <c r="G882" s="2">
        <f t="shared" si="47"/>
        <v>135.02471862154877</v>
      </c>
      <c r="H882" s="2">
        <f t="shared" si="47"/>
        <v>4.5645088485491927</v>
      </c>
      <c r="I882" s="100">
        <f t="shared" si="47"/>
        <v>33.278566877898392</v>
      </c>
      <c r="J882" s="2">
        <f t="shared" si="47"/>
        <v>53.311778884171872</v>
      </c>
      <c r="K882" s="2">
        <f t="shared" si="47"/>
        <v>41.860524715116775</v>
      </c>
      <c r="L882" s="2">
        <f t="shared" si="47"/>
        <v>28.278596710032581</v>
      </c>
      <c r="M882" s="2">
        <f t="shared" si="47"/>
        <v>179.23349144422366</v>
      </c>
    </row>
    <row r="883" spans="3:13" x14ac:dyDescent="0.2">
      <c r="C883">
        <v>855</v>
      </c>
      <c r="D883" s="2">
        <f t="shared" si="47"/>
        <v>65.667693865307413</v>
      </c>
      <c r="E883" s="2">
        <f t="shared" si="47"/>
        <v>122.23427191058323</v>
      </c>
      <c r="F883" s="2">
        <f t="shared" si="47"/>
        <v>154.93392743474828</v>
      </c>
      <c r="G883" s="2">
        <f t="shared" si="47"/>
        <v>134.29475316966696</v>
      </c>
      <c r="H883" s="2">
        <f t="shared" si="47"/>
        <v>3.3728445537212655</v>
      </c>
      <c r="I883" s="100">
        <f t="shared" si="47"/>
        <v>33.132609968158675</v>
      </c>
      <c r="J883" s="2">
        <f t="shared" si="47"/>
        <v>52.987846483640041</v>
      </c>
      <c r="K883" s="2">
        <f t="shared" si="47"/>
        <v>41.300626047645984</v>
      </c>
      <c r="L883" s="2">
        <f t="shared" si="47"/>
        <v>29.1104666940263</v>
      </c>
      <c r="M883" s="2">
        <f t="shared" si="47"/>
        <v>180.09816946278664</v>
      </c>
    </row>
    <row r="884" spans="3:13" x14ac:dyDescent="0.2">
      <c r="C884">
        <v>856</v>
      </c>
      <c r="D884" s="2">
        <f t="shared" si="47"/>
        <v>65.587184113633413</v>
      </c>
      <c r="E884" s="2">
        <f t="shared" si="47"/>
        <v>122.03714480026039</v>
      </c>
      <c r="F884" s="2">
        <f t="shared" si="47"/>
        <v>154.5384251778743</v>
      </c>
      <c r="G884" s="2">
        <f t="shared" si="47"/>
        <v>133.56351953211103</v>
      </c>
      <c r="H884" s="2">
        <f t="shared" si="47"/>
        <v>2.1811350219849386</v>
      </c>
      <c r="I884" s="100">
        <f t="shared" si="47"/>
        <v>32.986358944412714</v>
      </c>
      <c r="J884" s="2">
        <f t="shared" si="47"/>
        <v>52.663397467430336</v>
      </c>
      <c r="K884" s="2">
        <f t="shared" si="47"/>
        <v>40.740253292948644</v>
      </c>
      <c r="L884" s="2">
        <f t="shared" si="47"/>
        <v>29.9419096031652</v>
      </c>
      <c r="M884" s="2">
        <f t="shared" si="47"/>
        <v>180.95909484181976</v>
      </c>
    </row>
    <row r="885" spans="3:13" x14ac:dyDescent="0.2">
      <c r="C885">
        <v>857</v>
      </c>
      <c r="D885" s="2">
        <f t="shared" si="47"/>
        <v>65.506299606530277</v>
      </c>
      <c r="E885" s="2">
        <f t="shared" si="47"/>
        <v>121.83925182488819</v>
      </c>
      <c r="F885" s="2">
        <f t="shared" si="47"/>
        <v>154.14178107634379</v>
      </c>
      <c r="G885" s="2">
        <f t="shared" si="47"/>
        <v>132.83102461413981</v>
      </c>
      <c r="H885" s="2">
        <f t="shared" si="47"/>
        <v>0.98939623666076593</v>
      </c>
      <c r="I885" s="100">
        <f t="shared" si="47"/>
        <v>32.83981510491239</v>
      </c>
      <c r="J885" s="2">
        <f t="shared" si="47"/>
        <v>52.338434998823672</v>
      </c>
      <c r="K885" s="2">
        <f t="shared" si="47"/>
        <v>40.179412883507666</v>
      </c>
      <c r="L885" s="2">
        <f t="shared" si="47"/>
        <v>30.772913239487416</v>
      </c>
      <c r="M885" s="2">
        <f t="shared" si="47"/>
        <v>181.81624964253629</v>
      </c>
    </row>
    <row r="886" spans="3:13" x14ac:dyDescent="0.2">
      <c r="C886">
        <v>858</v>
      </c>
      <c r="D886" s="2">
        <f t="shared" si="47"/>
        <v>65.425040806160069</v>
      </c>
      <c r="E886" s="2">
        <f t="shared" si="47"/>
        <v>121.64059422637798</v>
      </c>
      <c r="F886" s="2">
        <f t="shared" si="47"/>
        <v>153.74399806085776</v>
      </c>
      <c r="G886" s="2">
        <f t="shared" si="47"/>
        <v>132.09727533292266</v>
      </c>
      <c r="H886" s="2">
        <f t="shared" si="47"/>
        <v>0.20235581854427045</v>
      </c>
      <c r="I886" s="100">
        <f t="shared" si="47"/>
        <v>32.692979750508933</v>
      </c>
      <c r="J886" s="2">
        <f t="shared" si="47"/>
        <v>52.012962246107115</v>
      </c>
      <c r="K886" s="2">
        <f t="shared" si="47"/>
        <v>39.618111257173837</v>
      </c>
      <c r="L886" s="2">
        <f t="shared" si="47"/>
        <v>31.603465411475739</v>
      </c>
      <c r="M886" s="2">
        <f t="shared" si="47"/>
        <v>182.66961600471592</v>
      </c>
    </row>
    <row r="887" spans="3:13" x14ac:dyDescent="0.2">
      <c r="C887">
        <v>859</v>
      </c>
      <c r="D887" s="2">
        <f t="shared" si="47"/>
        <v>65.34340817682353</v>
      </c>
      <c r="E887" s="2">
        <f t="shared" si="47"/>
        <v>121.44117325143972</v>
      </c>
      <c r="F887" s="2">
        <f t="shared" si="47"/>
        <v>153.34507907053273</v>
      </c>
      <c r="G887" s="2">
        <f t="shared" si="47"/>
        <v>131.36227861747457</v>
      </c>
      <c r="H887" s="2">
        <f t="shared" si="47"/>
        <v>1.394105159725777</v>
      </c>
      <c r="I887" s="100">
        <f t="shared" si="47"/>
        <v>32.545854184641257</v>
      </c>
      <c r="J887" s="2">
        <f t="shared" si="47"/>
        <v>51.686982382542851</v>
      </c>
      <c r="K887" s="2">
        <f t="shared" si="47"/>
        <v>39.056354857092437</v>
      </c>
      <c r="L887" s="2">
        <f t="shared" si="47"/>
        <v>32.433553934236116</v>
      </c>
      <c r="M887" s="2">
        <f t="shared" si="47"/>
        <v>183.51917614707679</v>
      </c>
    </row>
    <row r="888" spans="3:13" x14ac:dyDescent="0.2">
      <c r="C888">
        <v>860</v>
      </c>
      <c r="D888" s="2">
        <f t="shared" si="47"/>
        <v>65.261402184957333</v>
      </c>
      <c r="E888" s="2">
        <f t="shared" si="47"/>
        <v>121.2409901515738</v>
      </c>
      <c r="F888" s="2">
        <f t="shared" si="47"/>
        <v>152.94502705287834</v>
      </c>
      <c r="G888" s="2">
        <f t="shared" si="47"/>
        <v>130.62604140859017</v>
      </c>
      <c r="H888" s="2">
        <f t="shared" si="47"/>
        <v>2.5858358030402435</v>
      </c>
      <c r="I888" s="100">
        <f t="shared" si="47"/>
        <v>32.398439713324528</v>
      </c>
      <c r="J888" s="2">
        <f t="shared" si="47"/>
        <v>51.360498586337087</v>
      </c>
      <c r="K888" s="2">
        <f t="shared" si="47"/>
        <v>38.49415013162902</v>
      </c>
      <c r="L888" s="2">
        <f t="shared" si="47"/>
        <v>33.263166629676746</v>
      </c>
      <c r="M888" s="2">
        <f t="shared" si="47"/>
        <v>184.3649123676457</v>
      </c>
    </row>
    <row r="889" spans="3:13" x14ac:dyDescent="0.2">
      <c r="C889">
        <v>861</v>
      </c>
      <c r="D889" s="2">
        <f t="shared" si="47"/>
        <v>65.179023299131586</v>
      </c>
      <c r="E889" s="2">
        <f t="shared" si="47"/>
        <v>121.04004618306375</v>
      </c>
      <c r="F889" s="2">
        <f t="shared" si="47"/>
        <v>152.54384496377605</v>
      </c>
      <c r="G889" s="2">
        <f t="shared" si="47"/>
        <v>129.88857065877826</v>
      </c>
      <c r="H889" s="2">
        <f t="shared" si="47"/>
        <v>3.7775317648819438</v>
      </c>
      <c r="I889" s="100">
        <f t="shared" si="47"/>
        <v>32.250737645138422</v>
      </c>
      <c r="J889" s="2">
        <f t="shared" si="47"/>
        <v>51.033514040609376</v>
      </c>
      <c r="K889" s="2">
        <f t="shared" si="47"/>
        <v>37.931503534295409</v>
      </c>
      <c r="L889" s="2">
        <f t="shared" si="47"/>
        <v>34.09229132668677</v>
      </c>
      <c r="M889" s="2">
        <f t="shared" si="47"/>
        <v>185.20680704412678</v>
      </c>
    </row>
    <row r="890" spans="3:13" x14ac:dyDescent="0.2">
      <c r="C890">
        <v>862</v>
      </c>
      <c r="D890" s="2">
        <f t="shared" si="47"/>
        <v>65.096271990046986</v>
      </c>
      <c r="E890" s="2">
        <f t="shared" si="47"/>
        <v>120.83834260696791</v>
      </c>
      <c r="F890" s="2">
        <f t="shared" si="47"/>
        <v>152.1415357674571</v>
      </c>
      <c r="G890" s="2">
        <f t="shared" si="47"/>
        <v>129.14987333219653</v>
      </c>
      <c r="H890" s="2">
        <f t="shared" si="47"/>
        <v>4.9691770621127427</v>
      </c>
      <c r="I890" s="100">
        <f t="shared" ref="I890:M940" si="48">SQRT(2) * I$30 *SQRT(1- COS(TAN(I$29*PI()/180) *$C890/I$30))</f>
        <v>32.102749291215602</v>
      </c>
      <c r="J890" s="2">
        <f t="shared" si="48"/>
        <v>50.706031933361444</v>
      </c>
      <c r="K890" s="2">
        <f t="shared" si="48"/>
        <v>37.368421523675742</v>
      </c>
      <c r="L890" s="2">
        <f t="shared" si="48"/>
        <v>34.920915861314498</v>
      </c>
      <c r="M890" s="2">
        <f t="shared" si="48"/>
        <v>186.04484263426968</v>
      </c>
    </row>
    <row r="891" spans="3:13" x14ac:dyDescent="0.2">
      <c r="C891">
        <v>863</v>
      </c>
      <c r="D891" s="2">
        <f t="shared" ref="D891:H941" si="49">SQRT(2) * D$30 *SQRT(1- COS(TAN(D$29*PI()/180) *$C891/D$30))</f>
        <v>65.013148730532222</v>
      </c>
      <c r="E891" s="2">
        <f t="shared" si="49"/>
        <v>120.63588068911162</v>
      </c>
      <c r="F891" s="2">
        <f t="shared" si="49"/>
        <v>151.73810243648063</v>
      </c>
      <c r="G891" s="2">
        <f t="shared" si="49"/>
        <v>128.40995640458587</v>
      </c>
      <c r="H891" s="2">
        <f t="shared" si="49"/>
        <v>6.1607557122722696</v>
      </c>
      <c r="I891" s="100">
        <f t="shared" si="48"/>
        <v>31.954475965230028</v>
      </c>
      <c r="J891" s="2">
        <f t="shared" si="48"/>
        <v>50.378055457445925</v>
      </c>
      <c r="K891" s="2">
        <f t="shared" si="48"/>
        <v>36.804910563352003</v>
      </c>
      <c r="L891" s="2">
        <f t="shared" si="48"/>
        <v>35.749028076946054</v>
      </c>
      <c r="M891" s="2">
        <f t="shared" si="48"/>
        <v>186.87900167623388</v>
      </c>
    </row>
    <row r="892" spans="3:13" x14ac:dyDescent="0.2">
      <c r="C892">
        <v>864</v>
      </c>
      <c r="D892" s="2">
        <f t="shared" si="49"/>
        <v>64.929653995541258</v>
      </c>
      <c r="E892" s="2">
        <f t="shared" si="49"/>
        <v>120.43266170007951</v>
      </c>
      <c r="F892" s="2">
        <f t="shared" si="49"/>
        <v>151.33354795171167</v>
      </c>
      <c r="G892" s="2">
        <f t="shared" si="49"/>
        <v>127.66882686320396</v>
      </c>
      <c r="H892" s="2">
        <f t="shared" si="49"/>
        <v>7.3522517337964031</v>
      </c>
      <c r="I892" s="100">
        <f t="shared" si="48"/>
        <v>31.805918983385382</v>
      </c>
      <c r="J892" s="2">
        <f t="shared" si="48"/>
        <v>50.049587810535598</v>
      </c>
      <c r="K892" s="2">
        <f t="shared" si="48"/>
        <v>36.240977121830355</v>
      </c>
      <c r="L892" s="2">
        <f t="shared" si="48"/>
        <v>36.576615824483667</v>
      </c>
      <c r="M892" s="2">
        <f t="shared" si="48"/>
        <v>187.70926678895307</v>
      </c>
    </row>
    <row r="893" spans="3:13" x14ac:dyDescent="0.2">
      <c r="C893">
        <v>865</v>
      </c>
      <c r="D893" s="2">
        <f t="shared" si="49"/>
        <v>64.845788262150592</v>
      </c>
      <c r="E893" s="2">
        <f t="shared" si="49"/>
        <v>120.22868691520713</v>
      </c>
      <c r="F893" s="2">
        <f t="shared" si="49"/>
        <v>150.92787530229921</v>
      </c>
      <c r="G893" s="2">
        <f t="shared" si="49"/>
        <v>126.92649170675935</v>
      </c>
      <c r="H893" s="2">
        <f t="shared" si="49"/>
        <v>8.5436491462281143</v>
      </c>
      <c r="I893" s="100">
        <f t="shared" si="48"/>
        <v>31.657079664403266</v>
      </c>
      <c r="J893" s="2">
        <f t="shared" si="48"/>
        <v>49.720632195091831</v>
      </c>
      <c r="K893" s="2">
        <f t="shared" si="48"/>
        <v>35.676627672466331</v>
      </c>
      <c r="L893" s="2">
        <f t="shared" si="48"/>
        <v>37.403666962524099</v>
      </c>
      <c r="M893" s="2">
        <f t="shared" si="48"/>
        <v>188.5356206724978</v>
      </c>
    </row>
    <row r="894" spans="3:13" x14ac:dyDescent="0.2">
      <c r="C894">
        <v>866</v>
      </c>
      <c r="D894" s="2">
        <f t="shared" si="49"/>
        <v>64.76155200955661</v>
      </c>
      <c r="E894" s="2">
        <f t="shared" si="49"/>
        <v>120.02395761457338</v>
      </c>
      <c r="F894" s="2">
        <f t="shared" si="49"/>
        <v>150.52108748565408</v>
      </c>
      <c r="G894" s="2">
        <f t="shared" si="49"/>
        <v>126.18295794534578</v>
      </c>
      <c r="H894" s="2">
        <f t="shared" si="49"/>
        <v>9.7349319704330597</v>
      </c>
      <c r="I894" s="100">
        <f t="shared" si="48"/>
        <v>31.507959329511586</v>
      </c>
      <c r="J894" s="2">
        <f t="shared" si="48"/>
        <v>49.391191818333731</v>
      </c>
      <c r="K894" s="2">
        <f t="shared" si="48"/>
        <v>35.111868693390953</v>
      </c>
      <c r="L894" s="2">
        <f t="shared" si="48"/>
        <v>38.230169357536475</v>
      </c>
      <c r="M894" s="2">
        <f t="shared" si="48"/>
        <v>189.35804610843496</v>
      </c>
    </row>
    <row r="895" spans="3:13" x14ac:dyDescent="0.2">
      <c r="C895">
        <v>867</v>
      </c>
      <c r="D895" s="2">
        <f t="shared" si="49"/>
        <v>64.676945719072691</v>
      </c>
      <c r="E895" s="2">
        <f t="shared" si="49"/>
        <v>119.81847508299195</v>
      </c>
      <c r="F895" s="2">
        <f t="shared" si="49"/>
        <v>150.11318750742672</v>
      </c>
      <c r="G895" s="2">
        <f t="shared" si="49"/>
        <v>125.43823260037601</v>
      </c>
      <c r="H895" s="2">
        <f t="shared" si="49"/>
        <v>10.926084228813425</v>
      </c>
      <c r="I895" s="100">
        <f t="shared" si="48"/>
        <v>31.35855930243272</v>
      </c>
      <c r="J895" s="2">
        <f t="shared" si="48"/>
        <v>49.061269892206468</v>
      </c>
      <c r="K895" s="2">
        <f t="shared" si="48"/>
        <v>34.546706667436197</v>
      </c>
      <c r="L895" s="2">
        <f t="shared" si="48"/>
        <v>39.056110884040493</v>
      </c>
      <c r="M895" s="2">
        <f t="shared" si="48"/>
        <v>190.17652596018721</v>
      </c>
    </row>
    <row r="896" spans="3:13" x14ac:dyDescent="0.2">
      <c r="C896">
        <v>868</v>
      </c>
      <c r="D896" s="2">
        <f t="shared" si="49"/>
        <v>64.591969874126661</v>
      </c>
      <c r="E896" s="2">
        <f t="shared" si="49"/>
        <v>119.61224061000388</v>
      </c>
      <c r="F896" s="2">
        <f t="shared" si="49"/>
        <v>149.70417838148521</v>
      </c>
      <c r="G896" s="2">
        <f t="shared" si="49"/>
        <v>124.69232270451499</v>
      </c>
      <c r="H896" s="2">
        <f t="shared" si="49"/>
        <v>12.117089945523754</v>
      </c>
      <c r="I896" s="100">
        <f t="shared" si="48"/>
        <v>31.208880909371953</v>
      </c>
      <c r="J896" s="2">
        <f t="shared" si="48"/>
        <v>48.730869633350345</v>
      </c>
      <c r="K896" s="2">
        <f t="shared" si="48"/>
        <v>33.981148082060606</v>
      </c>
      <c r="L896" s="2">
        <f t="shared" si="48"/>
        <v>39.881479424784288</v>
      </c>
      <c r="M896" s="2">
        <f t="shared" si="48"/>
        <v>190.99104317339018</v>
      </c>
    </row>
    <row r="897" spans="3:13" x14ac:dyDescent="0.2">
      <c r="C897">
        <v>869</v>
      </c>
      <c r="D897" s="2">
        <f t="shared" si="49"/>
        <v>64.506624960257838</v>
      </c>
      <c r="E897" s="2">
        <f t="shared" si="49"/>
        <v>119.40525548986898</v>
      </c>
      <c r="F897" s="2">
        <f t="shared" si="49"/>
        <v>149.29406312989266</v>
      </c>
      <c r="G897" s="2">
        <f t="shared" si="49"/>
        <v>123.94523530161389</v>
      </c>
      <c r="H897" s="2">
        <f t="shared" si="49"/>
        <v>13.307933146682561</v>
      </c>
      <c r="I897" s="100">
        <f t="shared" si="48"/>
        <v>31.058925479005513</v>
      </c>
      <c r="J897" s="2">
        <f t="shared" si="48"/>
        <v>48.39999426306926</v>
      </c>
      <c r="K897" s="2">
        <f t="shared" si="48"/>
        <v>33.415199429274637</v>
      </c>
      <c r="L897" s="2">
        <f t="shared" si="48"/>
        <v>40.706262870922011</v>
      </c>
      <c r="M897" s="2">
        <f t="shared" si="48"/>
        <v>191.80158077624699</v>
      </c>
    </row>
    <row r="898" spans="3:13" x14ac:dyDescent="0.2">
      <c r="C898">
        <v>870</v>
      </c>
      <c r="D898" s="2">
        <f t="shared" si="49"/>
        <v>64.420911465114415</v>
      </c>
      <c r="E898" s="2">
        <f t="shared" si="49"/>
        <v>119.19752102155782</v>
      </c>
      <c r="F898" s="2">
        <f t="shared" si="49"/>
        <v>148.88284478288509</v>
      </c>
      <c r="G898" s="2">
        <f t="shared" si="49"/>
        <v>123.19697744664306</v>
      </c>
      <c r="H898" s="2">
        <f t="shared" si="49"/>
        <v>14.498597860589157</v>
      </c>
      <c r="I898" s="100">
        <f t="shared" si="48"/>
        <v>30.908694342468866</v>
      </c>
      <c r="J898" s="2">
        <f t="shared" si="48"/>
        <v>48.068647007299148</v>
      </c>
      <c r="K898" s="2">
        <f t="shared" si="48"/>
        <v>32.848867205566485</v>
      </c>
      <c r="L898" s="2">
        <f t="shared" si="48"/>
        <v>41.530449122192117</v>
      </c>
      <c r="M898" s="2">
        <f t="shared" si="48"/>
        <v>192.60812187988313</v>
      </c>
    </row>
    <row r="899" spans="3:13" x14ac:dyDescent="0.2">
      <c r="C899">
        <v>871</v>
      </c>
      <c r="D899" s="2">
        <f t="shared" si="49"/>
        <v>64.334829878450591</v>
      </c>
      <c r="E899" s="2">
        <f t="shared" si="49"/>
        <v>118.98903850874379</v>
      </c>
      <c r="F899" s="2">
        <f t="shared" si="49"/>
        <v>148.47052637884926</v>
      </c>
      <c r="G899" s="2">
        <f t="shared" si="49"/>
        <v>122.44755620562637</v>
      </c>
      <c r="H899" s="2">
        <f t="shared" si="49"/>
        <v>15.689068117936461</v>
      </c>
      <c r="I899" s="100">
        <f t="shared" si="48"/>
        <v>30.758188833344875</v>
      </c>
      <c r="J899" s="2">
        <f t="shared" si="48"/>
        <v>47.73683109657685</v>
      </c>
      <c r="K899" s="2">
        <f t="shared" si="48"/>
        <v>32.282157911827355</v>
      </c>
      <c r="L899" s="2">
        <f t="shared" si="48"/>
        <v>42.35402608709375</v>
      </c>
      <c r="M899" s="2">
        <f t="shared" si="48"/>
        <v>193.41064967869715</v>
      </c>
    </row>
    <row r="900" spans="3:13" x14ac:dyDescent="0.2">
      <c r="C900">
        <v>872</v>
      </c>
      <c r="D900" s="2">
        <f t="shared" si="49"/>
        <v>64.248380692123732</v>
      </c>
      <c r="E900" s="2">
        <f t="shared" si="49"/>
        <v>118.77980925979463</v>
      </c>
      <c r="F900" s="2">
        <f t="shared" si="49"/>
        <v>148.05711096429943</v>
      </c>
      <c r="G900" s="2">
        <f t="shared" si="49"/>
        <v>121.69697865557353</v>
      </c>
      <c r="H900" s="2">
        <f t="shared" si="49"/>
        <v>16.879327952024546</v>
      </c>
      <c r="I900" s="100">
        <f t="shared" si="48"/>
        <v>30.607410287652037</v>
      </c>
      <c r="J900" s="2">
        <f t="shared" si="48"/>
        <v>47.404549766008401</v>
      </c>
      <c r="K900" s="2">
        <f t="shared" si="48"/>
        <v>31.715078053276574</v>
      </c>
      <c r="L900" s="2">
        <f t="shared" si="48"/>
        <v>43.176981683065186</v>
      </c>
      <c r="M900" s="2">
        <f t="shared" si="48"/>
        <v>194.20914745071133</v>
      </c>
    </row>
    <row r="901" spans="3:13" x14ac:dyDescent="0.2">
      <c r="C901">
        <v>873</v>
      </c>
      <c r="D901" s="2">
        <f t="shared" si="49"/>
        <v>64.161564400091635</v>
      </c>
      <c r="E901" s="2">
        <f t="shared" si="49"/>
        <v>118.56983458776455</v>
      </c>
      <c r="F901" s="2">
        <f t="shared" si="49"/>
        <v>147.64260159385597</v>
      </c>
      <c r="G901" s="2">
        <f t="shared" si="49"/>
        <v>120.94525188441375</v>
      </c>
      <c r="H901" s="2">
        <f t="shared" si="49"/>
        <v>18.069361398977108</v>
      </c>
      <c r="I901" s="100">
        <f t="shared" si="48"/>
        <v>30.456360043832483</v>
      </c>
      <c r="J901" s="2">
        <f t="shared" si="48"/>
        <v>47.07180625523759</v>
      </c>
      <c r="K901" s="2">
        <f t="shared" si="48"/>
        <v>31.147634139387389</v>
      </c>
      <c r="L901" s="2">
        <f t="shared" si="48"/>
        <v>43.999303836660573</v>
      </c>
      <c r="M901" s="2">
        <f t="shared" si="48"/>
        <v>195.00359855792067</v>
      </c>
    </row>
    <row r="902" spans="3:13" x14ac:dyDescent="0.2">
      <c r="C902">
        <v>874</v>
      </c>
      <c r="D902" s="2">
        <f t="shared" si="49"/>
        <v>64.074381498409736</v>
      </c>
      <c r="E902" s="2">
        <f t="shared" si="49"/>
        <v>118.35911581038543</v>
      </c>
      <c r="F902" s="2">
        <f t="shared" si="49"/>
        <v>147.22700133022187</v>
      </c>
      <c r="G902" s="2">
        <f t="shared" si="49"/>
        <v>120.19238299092846</v>
      </c>
      <c r="H902" s="2">
        <f t="shared" si="49"/>
        <v>19.259152497953334</v>
      </c>
      <c r="I902" s="100">
        <f t="shared" si="48"/>
        <v>30.305039442740224</v>
      </c>
      <c r="J902" s="2">
        <f t="shared" si="48"/>
        <v>46.738603808414126</v>
      </c>
      <c r="K902" s="2">
        <f t="shared" si="48"/>
        <v>30.579832683811958</v>
      </c>
      <c r="L902" s="2">
        <f t="shared" si="48"/>
        <v>44.82098048372746</v>
      </c>
      <c r="M902" s="2">
        <f t="shared" si="48"/>
        <v>195.7939864466386</v>
      </c>
    </row>
    <row r="903" spans="3:13" x14ac:dyDescent="0.2">
      <c r="C903">
        <v>875</v>
      </c>
      <c r="D903" s="2">
        <f t="shared" si="49"/>
        <v>63.98683248522817</v>
      </c>
      <c r="E903" s="2">
        <f t="shared" si="49"/>
        <v>118.14765425005925</v>
      </c>
      <c r="F903" s="2">
        <f t="shared" si="49"/>
        <v>146.81031324416054</v>
      </c>
      <c r="G903" s="2">
        <f t="shared" si="49"/>
        <v>119.43837908468463</v>
      </c>
      <c r="H903" s="2">
        <f t="shared" si="49"/>
        <v>20.44868529136264</v>
      </c>
      <c r="I903" s="100">
        <f t="shared" si="48"/>
        <v>30.153449827629135</v>
      </c>
      <c r="J903" s="2">
        <f t="shared" si="48"/>
        <v>46.404945674162455</v>
      </c>
      <c r="K903" s="2">
        <f t="shared" si="48"/>
        <v>30.011680204306685</v>
      </c>
      <c r="L903" s="2">
        <f t="shared" si="48"/>
        <v>45.641999569583213</v>
      </c>
      <c r="M903" s="2">
        <f t="shared" si="48"/>
        <v>196.58029464784215</v>
      </c>
    </row>
    <row r="904" spans="3:13" x14ac:dyDescent="0.2">
      <c r="C904">
        <v>876</v>
      </c>
      <c r="D904" s="2">
        <f t="shared" si="49"/>
        <v>63.898917860788998</v>
      </c>
      <c r="E904" s="2">
        <f t="shared" si="49"/>
        <v>117.93545123384932</v>
      </c>
      <c r="F904" s="2">
        <f t="shared" si="49"/>
        <v>146.39254041447296</v>
      </c>
      <c r="G904" s="2">
        <f t="shared" si="49"/>
        <v>118.68324728596775</v>
      </c>
      <c r="H904" s="2">
        <f t="shared" si="49"/>
        <v>21.637943825079773</v>
      </c>
      <c r="I904" s="100">
        <f t="shared" si="48"/>
        <v>30.0015925441412</v>
      </c>
      <c r="J904" s="2">
        <f t="shared" si="48"/>
        <v>46.070835105549811</v>
      </c>
      <c r="K904" s="2">
        <f t="shared" si="48"/>
        <v>29.443183222657137</v>
      </c>
      <c r="L904" s="2">
        <f t="shared" si="48"/>
        <v>46.462349049192113</v>
      </c>
      <c r="M904" s="2">
        <f t="shared" si="48"/>
        <v>197.3625067775161</v>
      </c>
    </row>
    <row r="905" spans="3:13" x14ac:dyDescent="0.2">
      <c r="C905">
        <v>877</v>
      </c>
      <c r="D905" s="2">
        <f t="shared" si="49"/>
        <v>63.810638127423339</v>
      </c>
      <c r="E905" s="2">
        <f t="shared" si="49"/>
        <v>117.7225080934721</v>
      </c>
      <c r="F905" s="2">
        <f t="shared" si="49"/>
        <v>145.97368592797523</v>
      </c>
      <c r="G905" s="2">
        <f t="shared" si="49"/>
        <v>117.92699472571401</v>
      </c>
      <c r="H905" s="2">
        <f t="shared" si="49"/>
        <v>22.826912148656838</v>
      </c>
      <c r="I905" s="100">
        <f t="shared" si="48"/>
        <v>29.849468940294379</v>
      </c>
      <c r="J905" s="2">
        <f t="shared" si="48"/>
        <v>45.736275360054258</v>
      </c>
      <c r="K905" s="2">
        <f t="shared" si="48"/>
        <v>28.874348264603704</v>
      </c>
      <c r="L905" s="2">
        <f t="shared" si="48"/>
        <v>47.282016887342358</v>
      </c>
      <c r="M905" s="2">
        <f t="shared" si="48"/>
        <v>198.14060653699266</v>
      </c>
    </row>
    <row r="906" spans="3:13" x14ac:dyDescent="0.2">
      <c r="C906">
        <v>878</v>
      </c>
      <c r="D906" s="2">
        <f t="shared" si="49"/>
        <v>63.721993789548449</v>
      </c>
      <c r="E906" s="2">
        <f t="shared" si="49"/>
        <v>117.50882616528874</v>
      </c>
      <c r="F906" s="2">
        <f t="shared" si="49"/>
        <v>145.55375287947513</v>
      </c>
      <c r="G906" s="2">
        <f t="shared" si="49"/>
        <v>117.16962854544349</v>
      </c>
      <c r="H906" s="2">
        <f t="shared" si="49"/>
        <v>24.01557431553907</v>
      </c>
      <c r="I906" s="100">
        <f t="shared" si="48"/>
        <v>29.697080366470736</v>
      </c>
      <c r="J906" s="2">
        <f t="shared" si="48"/>
        <v>45.401269699533493</v>
      </c>
      <c r="K906" s="2">
        <f t="shared" si="48"/>
        <v>28.305181859766076</v>
      </c>
      <c r="L906" s="2">
        <f t="shared" si="48"/>
        <v>48.100991058822231</v>
      </c>
      <c r="M906" s="2">
        <f t="shared" si="48"/>
        <v>198.91457771329283</v>
      </c>
    </row>
    <row r="907" spans="3:13" x14ac:dyDescent="0.2">
      <c r="C907">
        <v>879</v>
      </c>
      <c r="D907" s="2">
        <f t="shared" si="49"/>
        <v>63.632985353664964</v>
      </c>
      <c r="E907" s="2">
        <f t="shared" si="49"/>
        <v>117.29440679029696</v>
      </c>
      <c r="F907" s="2">
        <f t="shared" si="49"/>
        <v>145.13274437175008</v>
      </c>
      <c r="G907" s="2">
        <f t="shared" si="49"/>
        <v>116.41115589719207</v>
      </c>
      <c r="H907" s="2">
        <f t="shared" si="49"/>
        <v>25.2039143832775</v>
      </c>
      <c r="I907" s="100">
        <f t="shared" si="48"/>
        <v>29.544428175404434</v>
      </c>
      <c r="J907" s="2">
        <f t="shared" si="48"/>
        <v>45.065821390192703</v>
      </c>
      <c r="K907" s="2">
        <f t="shared" si="48"/>
        <v>27.735690541568871</v>
      </c>
      <c r="L907" s="2">
        <f t="shared" si="48"/>
        <v>48.919259548596898</v>
      </c>
      <c r="M907" s="2">
        <f t="shared" si="48"/>
        <v>199.6844041794626</v>
      </c>
    </row>
    <row r="908" spans="3:13" x14ac:dyDescent="0.2">
      <c r="C908">
        <v>880</v>
      </c>
      <c r="D908" s="2">
        <f t="shared" si="49"/>
        <v>63.5436133283538</v>
      </c>
      <c r="E908" s="2">
        <f t="shared" si="49"/>
        <v>117.0792513141223</v>
      </c>
      <c r="F908" s="2">
        <f t="shared" si="49"/>
        <v>144.71066351552355</v>
      </c>
      <c r="G908" s="2">
        <f t="shared" si="49"/>
        <v>115.65158394344503</v>
      </c>
      <c r="H908" s="2">
        <f t="shared" si="49"/>
        <v>26.391916413742919</v>
      </c>
      <c r="I908" s="100">
        <f t="shared" si="48"/>
        <v>29.39151372216979</v>
      </c>
      <c r="J908" s="2">
        <f t="shared" si="48"/>
        <v>44.729933702552621</v>
      </c>
      <c r="K908" s="2">
        <f t="shared" si="48"/>
        <v>27.165880847166221</v>
      </c>
      <c r="L908" s="2">
        <f t="shared" si="48"/>
        <v>49.736810351984275</v>
      </c>
      <c r="M908" s="2">
        <f t="shared" si="48"/>
        <v>200.45006989491006</v>
      </c>
    </row>
    <row r="909" spans="3:13" x14ac:dyDescent="0.2">
      <c r="C909">
        <v>881</v>
      </c>
      <c r="D909" s="2">
        <f t="shared" si="49"/>
        <v>63.453878224273502</v>
      </c>
      <c r="E909" s="2">
        <f t="shared" si="49"/>
        <v>116.86336108700986</v>
      </c>
      <c r="F909" s="2">
        <f t="shared" si="49"/>
        <v>144.2875134294423</v>
      </c>
      <c r="G909" s="2">
        <f t="shared" si="49"/>
        <v>114.89091985706831</v>
      </c>
      <c r="H909" s="2">
        <f t="shared" si="49"/>
        <v>27.579564473340731</v>
      </c>
      <c r="I909" s="100">
        <f t="shared" si="48"/>
        <v>29.238338364169156</v>
      </c>
      <c r="J909" s="2">
        <f t="shared" si="48"/>
        <v>44.39360991141794</v>
      </c>
      <c r="K909" s="2">
        <f t="shared" si="48"/>
        <v>26.595759317366902</v>
      </c>
      <c r="L909" s="2">
        <f t="shared" si="48"/>
        <v>50.553631474831462</v>
      </c>
      <c r="M909" s="2">
        <f t="shared" si="48"/>
        <v>201.21155890573991</v>
      </c>
    </row>
    <row r="910" spans="3:13" x14ac:dyDescent="0.2">
      <c r="C910">
        <v>882</v>
      </c>
      <c r="D910" s="2">
        <f t="shared" si="49"/>
        <v>63.363780554157053</v>
      </c>
      <c r="E910" s="2">
        <f t="shared" si="49"/>
        <v>116.64673746381588</v>
      </c>
      <c r="F910" s="2">
        <f t="shared" si="49"/>
        <v>143.86329724005358</v>
      </c>
      <c r="G910" s="2">
        <f t="shared" si="49"/>
        <v>114.12917082124132</v>
      </c>
      <c r="H910" s="2">
        <f t="shared" si="49"/>
        <v>28.766842633223213</v>
      </c>
      <c r="I910" s="100">
        <f t="shared" si="48"/>
        <v>29.084903461120845</v>
      </c>
      <c r="J910" s="2">
        <f t="shared" si="48"/>
        <v>44.056853295845173</v>
      </c>
      <c r="K910" s="2">
        <f t="shared" si="48"/>
        <v>26.025332496559315</v>
      </c>
      <c r="L910" s="2">
        <f t="shared" si="48"/>
        <v>51.369710933690229</v>
      </c>
      <c r="M910" s="2">
        <f t="shared" si="48"/>
        <v>201.96885534508436</v>
      </c>
    </row>
    <row r="911" spans="3:13" x14ac:dyDescent="0.2">
      <c r="C911">
        <v>883</v>
      </c>
      <c r="D911" s="2">
        <f t="shared" si="49"/>
        <v>63.273320832809212</v>
      </c>
      <c r="E911" s="2">
        <f t="shared" si="49"/>
        <v>116.42938180399905</v>
      </c>
      <c r="F911" s="2">
        <f t="shared" si="49"/>
        <v>143.43801808178156</v>
      </c>
      <c r="G911" s="2">
        <f t="shared" si="49"/>
        <v>113.36634402938854</v>
      </c>
      <c r="H911" s="2">
        <f t="shared" si="49"/>
        <v>29.953734969503397</v>
      </c>
      <c r="I911" s="100">
        <f t="shared" si="48"/>
        <v>28.931210375047197</v>
      </c>
      <c r="J911" s="2">
        <f t="shared" si="48"/>
        <v>43.719667139110797</v>
      </c>
      <c r="K911" s="2">
        <f t="shared" si="48"/>
        <v>25.454606932636079</v>
      </c>
      <c r="L911" s="2">
        <f t="shared" si="48"/>
        <v>52.1850367559937</v>
      </c>
      <c r="M911" s="2">
        <f t="shared" si="48"/>
        <v>202.72194343343523</v>
      </c>
    </row>
    <row r="912" spans="3:13" x14ac:dyDescent="0.2">
      <c r="C912">
        <v>884</v>
      </c>
      <c r="D912" s="2">
        <f t="shared" si="49"/>
        <v>63.182499577103385</v>
      </c>
      <c r="E912" s="2">
        <f t="shared" si="49"/>
        <v>116.21129547161213</v>
      </c>
      <c r="F912" s="2">
        <f t="shared" si="49"/>
        <v>143.01167909690454</v>
      </c>
      <c r="G912" s="2">
        <f t="shared" si="49"/>
        <v>112.60244668511281</v>
      </c>
      <c r="H912" s="2">
        <f t="shared" si="49"/>
        <v>31.14022556347026</v>
      </c>
      <c r="I912" s="100">
        <f t="shared" si="48"/>
        <v>28.777260470262352</v>
      </c>
      <c r="J912" s="2">
        <f t="shared" si="48"/>
        <v>43.382054728679037</v>
      </c>
      <c r="K912" s="2">
        <f t="shared" si="48"/>
        <v>24.883589176919308</v>
      </c>
      <c r="L912" s="2">
        <f t="shared" si="48"/>
        <v>52.999596980231161</v>
      </c>
      <c r="M912" s="2">
        <f t="shared" si="48"/>
        <v>203.47080747897218</v>
      </c>
    </row>
    <row r="913" spans="3:13" x14ac:dyDescent="0.2">
      <c r="C913">
        <v>885</v>
      </c>
      <c r="D913" s="2">
        <f t="shared" si="49"/>
        <v>63.091317305978713</v>
      </c>
      <c r="E913" s="2">
        <f t="shared" si="49"/>
        <v>115.99247983529331</v>
      </c>
      <c r="F913" s="2">
        <f t="shared" si="49"/>
        <v>142.58428343553152</v>
      </c>
      <c r="G913" s="2">
        <f t="shared" si="49"/>
        <v>111.83748600212594</v>
      </c>
      <c r="H913" s="2">
        <f t="shared" si="49"/>
        <v>32.326298501799563</v>
      </c>
      <c r="I913" s="100">
        <f t="shared" si="48"/>
        <v>28.623055113360277</v>
      </c>
      <c r="J913" s="2">
        <f t="shared" si="48"/>
        <v>43.044019356170111</v>
      </c>
      <c r="K913" s="2">
        <f t="shared" si="48"/>
        <v>24.31228578408491</v>
      </c>
      <c r="L913" s="2">
        <f t="shared" si="48"/>
        <v>53.813379656123942</v>
      </c>
      <c r="M913" s="2">
        <f t="shared" si="48"/>
        <v>204.21543187788959</v>
      </c>
    </row>
    <row r="914" spans="3:13" x14ac:dyDescent="0.2">
      <c r="C914">
        <v>886</v>
      </c>
      <c r="D914" s="2">
        <f t="shared" si="49"/>
        <v>62.999774540437194</v>
      </c>
      <c r="E914" s="2">
        <f t="shared" si="49"/>
        <v>115.77293626825775</v>
      </c>
      <c r="F914" s="2">
        <f t="shared" si="49"/>
        <v>142.15583425557909</v>
      </c>
      <c r="G914" s="2">
        <f t="shared" si="49"/>
        <v>111.07146920418133</v>
      </c>
      <c r="H914" s="2">
        <f t="shared" si="49"/>
        <v>33.511937876769998</v>
      </c>
      <c r="I914" s="100">
        <f t="shared" si="48"/>
        <v>28.46859567320249</v>
      </c>
      <c r="J914" s="2">
        <f t="shared" si="48"/>
        <v>42.705564317327998</v>
      </c>
      <c r="K914" s="2">
        <f t="shared" si="48"/>
        <v>23.740703312087774</v>
      </c>
      <c r="L914" s="2">
        <f t="shared" si="48"/>
        <v>54.626372844800727</v>
      </c>
      <c r="M914" s="2">
        <f t="shared" si="48"/>
        <v>204.95580111472188</v>
      </c>
    </row>
    <row r="915" spans="3:13" x14ac:dyDescent="0.2">
      <c r="C915">
        <v>887</v>
      </c>
      <c r="D915" s="2">
        <f t="shared" si="49"/>
        <v>62.907871803540552</v>
      </c>
      <c r="E915" s="2">
        <f t="shared" si="49"/>
        <v>115.55266614828868</v>
      </c>
      <c r="F915" s="2">
        <f t="shared" si="49"/>
        <v>141.72633472274791</v>
      </c>
      <c r="G915" s="2">
        <f t="shared" si="49"/>
        <v>110.30440352500571</v>
      </c>
      <c r="H915" s="2">
        <f t="shared" si="49"/>
        <v>34.69712778647439</v>
      </c>
      <c r="I915" s="100">
        <f t="shared" si="48"/>
        <v>28.313883520905978</v>
      </c>
      <c r="J915" s="2">
        <f t="shared" si="48"/>
        <v>42.366692911988132</v>
      </c>
      <c r="K915" s="2">
        <f t="shared" si="48"/>
        <v>23.168848322086351</v>
      </c>
      <c r="L915" s="2">
        <f t="shared" si="48"/>
        <v>55.438564618972251</v>
      </c>
      <c r="M915" s="2">
        <f t="shared" si="48"/>
        <v>205.69189976266671</v>
      </c>
    </row>
    <row r="916" spans="3:13" x14ac:dyDescent="0.2">
      <c r="C916">
        <v>888</v>
      </c>
      <c r="D916" s="2">
        <f t="shared" si="49"/>
        <v>62.815609620407422</v>
      </c>
      <c r="E916" s="2">
        <f t="shared" si="49"/>
        <v>115.33167085772905</v>
      </c>
      <c r="F916" s="2">
        <f t="shared" si="49"/>
        <v>141.29578801049968</v>
      </c>
      <c r="G916" s="2">
        <f t="shared" si="49"/>
        <v>109.53629620823024</v>
      </c>
      <c r="H916" s="2">
        <f t="shared" si="49"/>
        <v>35.881852335033855</v>
      </c>
      <c r="I916" s="100">
        <f t="shared" si="48"/>
        <v>28.158920029831016</v>
      </c>
      <c r="J916" s="2">
        <f t="shared" si="48"/>
        <v>42.027408444045577</v>
      </c>
      <c r="K916" s="2">
        <f t="shared" si="48"/>
        <v>22.596727378367252</v>
      </c>
      <c r="L916" s="2">
        <f t="shared" si="48"/>
        <v>56.249943063107281</v>
      </c>
      <c r="M916" s="2">
        <f t="shared" si="48"/>
        <v>206.4237124839064</v>
      </c>
    </row>
    <row r="917" spans="3:13" x14ac:dyDescent="0.2">
      <c r="C917">
        <v>889</v>
      </c>
      <c r="D917" s="2">
        <f t="shared" si="49"/>
        <v>62.722988518210173</v>
      </c>
      <c r="E917" s="2">
        <f t="shared" si="49"/>
        <v>115.10995178347285</v>
      </c>
      <c r="F917" s="2">
        <f t="shared" si="49"/>
        <v>140.86419730003314</v>
      </c>
      <c r="G917" s="2">
        <f t="shared" si="49"/>
        <v>108.76715450732326</v>
      </c>
      <c r="H917" s="2">
        <f t="shared" si="49"/>
        <v>37.066095632811432</v>
      </c>
      <c r="I917" s="100">
        <f t="shared" si="48"/>
        <v>28.003706575569048</v>
      </c>
      <c r="J917" s="2">
        <f t="shared" si="48"/>
        <v>41.687714221422546</v>
      </c>
      <c r="K917" s="2">
        <f t="shared" si="48"/>
        <v>22.024347048269824</v>
      </c>
      <c r="L917" s="2">
        <f t="shared" si="48"/>
        <v>57.060496273606425</v>
      </c>
      <c r="M917" s="2">
        <f t="shared" si="48"/>
        <v>207.15122402992756</v>
      </c>
    </row>
    <row r="918" spans="3:13" x14ac:dyDescent="0.2">
      <c r="C918">
        <v>890</v>
      </c>
      <c r="D918" s="2">
        <f t="shared" si="49"/>
        <v>62.630009026172033</v>
      </c>
      <c r="E918" s="2">
        <f t="shared" si="49"/>
        <v>114.88751031695615</v>
      </c>
      <c r="F918" s="2">
        <f t="shared" si="49"/>
        <v>140.43156578026094</v>
      </c>
      <c r="G918" s="2">
        <f t="shared" si="49"/>
        <v>107.9969856855207</v>
      </c>
      <c r="H918" s="2">
        <f t="shared" si="49"/>
        <v>38.249841796624672</v>
      </c>
      <c r="I918" s="100">
        <f t="shared" si="48"/>
        <v>27.848244535930338</v>
      </c>
      <c r="J918" s="2">
        <f t="shared" si="48"/>
        <v>41.347613556036379</v>
      </c>
      <c r="K918" s="2">
        <f t="shared" si="48"/>
        <v>21.451713902111088</v>
      </c>
      <c r="L918" s="2">
        <f t="shared" si="48"/>
        <v>57.87021235897717</v>
      </c>
      <c r="M918" s="2">
        <f t="shared" si="48"/>
        <v>207.87441924183898</v>
      </c>
    </row>
    <row r="919" spans="3:13" x14ac:dyDescent="0.2">
      <c r="C919">
        <v>891</v>
      </c>
      <c r="D919" s="2">
        <f t="shared" si="49"/>
        <v>62.53667167556403</v>
      </c>
      <c r="E919" s="2">
        <f t="shared" si="49"/>
        <v>114.66434785414852</v>
      </c>
      <c r="F919" s="2">
        <f t="shared" si="49"/>
        <v>139.99789664778621</v>
      </c>
      <c r="G919" s="2">
        <f t="shared" si="49"/>
        <v>107.225797015758</v>
      </c>
      <c r="H919" s="2">
        <f t="shared" si="49"/>
        <v>39.43307494995814</v>
      </c>
      <c r="I919" s="100">
        <f t="shared" si="48"/>
        <v>27.692535290931829</v>
      </c>
      <c r="J919" s="2">
        <f t="shared" si="48"/>
        <v>41.007109763766771</v>
      </c>
      <c r="K919" s="2">
        <f t="shared" si="48"/>
        <v>20.878834513110036</v>
      </c>
      <c r="L919" s="2">
        <f t="shared" si="48"/>
        <v>58.679079440008387</v>
      </c>
      <c r="M919" s="2">
        <f t="shared" si="48"/>
        <v>208.59328305068672</v>
      </c>
    </row>
    <row r="920" spans="3:13" x14ac:dyDescent="0.2">
      <c r="C920">
        <v>892</v>
      </c>
      <c r="D920" s="2">
        <f t="shared" si="49"/>
        <v>62.442976999701905</v>
      </c>
      <c r="E920" s="2">
        <f t="shared" si="49"/>
        <v>114.44046579554426</v>
      </c>
      <c r="F920" s="2">
        <f t="shared" si="49"/>
        <v>139.56319310687857</v>
      </c>
      <c r="G920" s="2">
        <f t="shared" si="49"/>
        <v>106.45359578060106</v>
      </c>
      <c r="H920" s="2">
        <f t="shared" si="49"/>
        <v>40.615779223177661</v>
      </c>
      <c r="I920" s="100">
        <f t="shared" si="48"/>
        <v>27.536580222784867</v>
      </c>
      <c r="J920" s="2">
        <f t="shared" si="48"/>
        <v>40.666206164424096</v>
      </c>
      <c r="K920" s="2">
        <f t="shared" si="48"/>
        <v>20.305715457312388</v>
      </c>
      <c r="L920" s="2">
        <f t="shared" si="48"/>
        <v>59.487085649944675</v>
      </c>
      <c r="M920" s="2">
        <f t="shared" si="48"/>
        <v>209.30780047776977</v>
      </c>
    </row>
    <row r="921" spans="3:13" x14ac:dyDescent="0.2">
      <c r="C921">
        <v>893</v>
      </c>
      <c r="D921" s="2">
        <f t="shared" si="49"/>
        <v>62.348925533943131</v>
      </c>
      <c r="E921" s="2">
        <f t="shared" si="49"/>
        <v>114.21586554615378</v>
      </c>
      <c r="F921" s="2">
        <f t="shared" si="49"/>
        <v>139.12745836945038</v>
      </c>
      <c r="G921" s="2">
        <f t="shared" si="49"/>
        <v>105.68038927217827</v>
      </c>
      <c r="H921" s="2">
        <f t="shared" si="49"/>
        <v>41.797938753742081</v>
      </c>
      <c r="I921" s="100">
        <f t="shared" si="48"/>
        <v>27.380380715882989</v>
      </c>
      <c r="J921" s="2">
        <f t="shared" si="48"/>
        <v>40.324906081716712</v>
      </c>
      <c r="K921" s="2">
        <f t="shared" si="48"/>
        <v>19.732363313514689</v>
      </c>
      <c r="L921" s="2">
        <f t="shared" si="48"/>
        <v>60.294219134660253</v>
      </c>
      <c r="M921" s="2">
        <f t="shared" si="48"/>
        <v>210.01795663494983</v>
      </c>
    </row>
    <row r="922" spans="3:13" x14ac:dyDescent="0.2">
      <c r="C922">
        <v>894</v>
      </c>
      <c r="D922" s="2">
        <f t="shared" si="49"/>
        <v>62.254517815683819</v>
      </c>
      <c r="E922" s="2">
        <f t="shared" si="49"/>
        <v>113.99054851549434</v>
      </c>
      <c r="F922" s="2">
        <f t="shared" si="49"/>
        <v>138.69069565503375</v>
      </c>
      <c r="G922" s="2">
        <f t="shared" si="49"/>
        <v>104.90618479211075</v>
      </c>
      <c r="H922" s="2">
        <f t="shared" si="49"/>
        <v>42.979537686416592</v>
      </c>
      <c r="I922" s="100">
        <f t="shared" si="48"/>
        <v>27.223938156789533</v>
      </c>
      <c r="J922" s="2">
        <f t="shared" si="48"/>
        <v>39.983212843218375</v>
      </c>
      <c r="K922" s="2">
        <f t="shared" si="48"/>
        <v>19.158784663189344</v>
      </c>
      <c r="L922" s="2">
        <f t="shared" si="48"/>
        <v>61.100468052832689</v>
      </c>
      <c r="M922" s="2">
        <f t="shared" si="48"/>
        <v>210.723736724964</v>
      </c>
    </row>
    <row r="923" spans="3:13" x14ac:dyDescent="0.2">
      <c r="C923">
        <v>895</v>
      </c>
      <c r="D923" s="2">
        <f t="shared" si="49"/>
        <v>62.159754384355637</v>
      </c>
      <c r="E923" s="2">
        <f t="shared" si="49"/>
        <v>113.76451611758176</v>
      </c>
      <c r="F923" s="2">
        <f t="shared" si="49"/>
        <v>138.25290819075582</v>
      </c>
      <c r="G923" s="2">
        <f t="shared" si="49"/>
        <v>104.13098965144385</v>
      </c>
      <c r="H923" s="2">
        <f t="shared" si="49"/>
        <v>44.160560173484932</v>
      </c>
      <c r="I923" s="100">
        <f t="shared" si="48"/>
        <v>27.067253934225381</v>
      </c>
      <c r="J923" s="2">
        <f t="shared" si="48"/>
        <v>39.641129780336165</v>
      </c>
      <c r="K923" s="2">
        <f t="shared" si="48"/>
        <v>18.584986090408737</v>
      </c>
      <c r="L923" s="2">
        <f t="shared" si="48"/>
        <v>61.905820576117243</v>
      </c>
      <c r="M923" s="2">
        <f t="shared" si="48"/>
        <v>211.42512604173081</v>
      </c>
    </row>
    <row r="924" spans="3:13" x14ac:dyDescent="0.2">
      <c r="C924">
        <v>896</v>
      </c>
      <c r="D924" s="2">
        <f t="shared" si="49"/>
        <v>62.06463578142278</v>
      </c>
      <c r="E924" s="2">
        <f t="shared" si="49"/>
        <v>113.53776977092109</v>
      </c>
      <c r="F924" s="2">
        <f t="shared" si="49"/>
        <v>137.81409921131569</v>
      </c>
      <c r="G924" s="2">
        <f t="shared" si="49"/>
        <v>103.35481117057796</v>
      </c>
      <c r="H924" s="2">
        <f t="shared" si="49"/>
        <v>45.340990374962303</v>
      </c>
      <c r="I924" s="100">
        <f t="shared" si="48"/>
        <v>26.910329439056664</v>
      </c>
      <c r="J924" s="2">
        <f t="shared" si="48"/>
        <v>39.298660228277775</v>
      </c>
      <c r="K924" s="2">
        <f t="shared" si="48"/>
        <v>18.010974181769907</v>
      </c>
      <c r="L924" s="2">
        <f t="shared" si="48"/>
        <v>62.710264889319753</v>
      </c>
      <c r="M924" s="2">
        <f t="shared" si="48"/>
        <v>212.12210997065833</v>
      </c>
    </row>
    <row r="925" spans="3:13" x14ac:dyDescent="0.2">
      <c r="C925">
        <v>897</v>
      </c>
      <c r="D925" s="2">
        <f t="shared" si="49"/>
        <v>61.969162550378812</v>
      </c>
      <c r="E925" s="2">
        <f t="shared" si="49"/>
        <v>113.31031089849802</v>
      </c>
      <c r="F925" s="2">
        <f t="shared" si="49"/>
        <v>137.37427195895981</v>
      </c>
      <c r="G925" s="2">
        <f t="shared" si="49"/>
        <v>102.57765667919959</v>
      </c>
      <c r="H925" s="2">
        <f t="shared" si="49"/>
        <v>46.520812458807853</v>
      </c>
      <c r="I925" s="100">
        <f t="shared" si="48"/>
        <v>26.753166064282347</v>
      </c>
      <c r="J925" s="2">
        <f t="shared" si="48"/>
        <v>38.9558075260191</v>
      </c>
      <c r="K925" s="2">
        <f t="shared" si="48"/>
        <v>17.436755526318258</v>
      </c>
      <c r="L925" s="2">
        <f t="shared" si="48"/>
        <v>63.513789190570627</v>
      </c>
      <c r="M925" s="2">
        <f t="shared" si="48"/>
        <v>212.8146739889483</v>
      </c>
    </row>
    <row r="926" spans="3:13" x14ac:dyDescent="0.2">
      <c r="C926">
        <v>898</v>
      </c>
      <c r="D926" s="2">
        <f t="shared" si="49"/>
        <v>61.873335236743564</v>
      </c>
      <c r="E926" s="2">
        <f t="shared" si="49"/>
        <v>113.08214092776969</v>
      </c>
      <c r="F926" s="2">
        <f t="shared" si="49"/>
        <v>136.9334296834586</v>
      </c>
      <c r="G926" s="2">
        <f t="shared" si="49"/>
        <v>101.79953351621188</v>
      </c>
      <c r="H926" s="2">
        <f t="shared" si="49"/>
        <v>47.700010601136334</v>
      </c>
      <c r="I926" s="100">
        <f t="shared" si="48"/>
        <v>26.59576520502193</v>
      </c>
      <c r="J926" s="2">
        <f t="shared" si="48"/>
        <v>38.612575016271499</v>
      </c>
      <c r="K926" s="2">
        <f t="shared" si="48"/>
        <v>16.862336715472932</v>
      </c>
      <c r="L926" s="2">
        <f t="shared" si="48"/>
        <v>64.316381691497341</v>
      </c>
      <c r="M926" s="2">
        <f t="shared" si="48"/>
        <v>213.50280366589763</v>
      </c>
    </row>
    <row r="927" spans="3:13" x14ac:dyDescent="0.2">
      <c r="C927">
        <v>899</v>
      </c>
      <c r="D927" s="2">
        <f t="shared" si="49"/>
        <v>61.777154388060097</v>
      </c>
      <c r="E927" s="2">
        <f t="shared" si="49"/>
        <v>112.85326129065588</v>
      </c>
      <c r="F927" s="2">
        <f t="shared" si="49"/>
        <v>136.49157564208227</v>
      </c>
      <c r="G927" s="2">
        <f t="shared" si="49"/>
        <v>101.02044902966553</v>
      </c>
      <c r="H927" s="2">
        <f t="shared" si="49"/>
        <v>48.878568986431745</v>
      </c>
      <c r="I927" s="100">
        <f t="shared" si="48"/>
        <v>26.43812825850301</v>
      </c>
      <c r="J927" s="2">
        <f t="shared" si="48"/>
        <v>38.268966045449488</v>
      </c>
      <c r="K927" s="2">
        <f t="shared" si="48"/>
        <v>16.287724342950465</v>
      </c>
      <c r="L927" s="2">
        <f t="shared" si="48"/>
        <v>65.118030617397551</v>
      </c>
      <c r="M927" s="2">
        <f t="shared" si="48"/>
        <v>214.18648466320104</v>
      </c>
    </row>
    <row r="928" spans="3:13" x14ac:dyDescent="0.2">
      <c r="C928">
        <v>900</v>
      </c>
      <c r="D928" s="2">
        <f t="shared" si="49"/>
        <v>61.680620553891487</v>
      </c>
      <c r="E928" s="2">
        <f t="shared" si="49"/>
        <v>112.62367342353016</v>
      </c>
      <c r="F928" s="2">
        <f t="shared" si="49"/>
        <v>136.0487130995765</v>
      </c>
      <c r="G928" s="2">
        <f t="shared" si="49"/>
        <v>100.24041057668917</v>
      </c>
      <c r="H928" s="2">
        <f t="shared" si="49"/>
        <v>50.056471807757873</v>
      </c>
      <c r="I928" s="100">
        <f t="shared" si="48"/>
        <v>26.280256624048889</v>
      </c>
      <c r="J928" s="2">
        <f t="shared" si="48"/>
        <v>37.924983963637949</v>
      </c>
      <c r="K928" s="2">
        <f t="shared" si="48"/>
        <v>15.712925004689247</v>
      </c>
      <c r="L928" s="2">
        <f t="shared" si="48"/>
        <v>65.918724207412083</v>
      </c>
      <c r="M928" s="2">
        <f t="shared" si="48"/>
        <v>214.86570273524791</v>
      </c>
    </row>
    <row r="929" spans="3:13" x14ac:dyDescent="0.2">
      <c r="C929">
        <v>901</v>
      </c>
      <c r="D929" s="2">
        <f t="shared" si="49"/>
        <v>61.583734285817741</v>
      </c>
      <c r="E929" s="2">
        <f t="shared" si="49"/>
        <v>112.39337876721045</v>
      </c>
      <c r="F929" s="2">
        <f t="shared" si="49"/>
        <v>135.60484532813894</v>
      </c>
      <c r="G929" s="2">
        <f t="shared" si="49"/>
        <v>99.45942552342018</v>
      </c>
      <c r="H929" s="2">
        <f t="shared" si="49"/>
        <v>51.233703266970771</v>
      </c>
      <c r="I929" s="100">
        <f t="shared" si="48"/>
        <v>26.122151703066233</v>
      </c>
      <c r="J929" s="2">
        <f t="shared" si="48"/>
        <v>37.580632124559351</v>
      </c>
      <c r="K929" s="2">
        <f t="shared" si="48"/>
        <v>15.137945298773902</v>
      </c>
      <c r="L929" s="2">
        <f t="shared" si="48"/>
        <v>66.718450714697553</v>
      </c>
      <c r="M929" s="2">
        <f t="shared" si="48"/>
        <v>215.54044372942039</v>
      </c>
    </row>
    <row r="930" spans="3:13" x14ac:dyDescent="0.2">
      <c r="C930">
        <v>902</v>
      </c>
      <c r="D930" s="2">
        <f t="shared" si="49"/>
        <v>61.486496137432589</v>
      </c>
      <c r="E930" s="2">
        <f t="shared" si="49"/>
        <v>112.16237876695048</v>
      </c>
      <c r="F930" s="2">
        <f t="shared" si="49"/>
        <v>135.15997560739396</v>
      </c>
      <c r="G930" s="2">
        <f t="shared" si="49"/>
        <v>98.677501244934859</v>
      </c>
      <c r="H930" s="2">
        <f t="shared" si="49"/>
        <v>52.410247574931901</v>
      </c>
      <c r="I930" s="100">
        <f t="shared" si="48"/>
        <v>25.963814899032489</v>
      </c>
      <c r="J930" s="2">
        <f t="shared" si="48"/>
        <v>37.235913885541336</v>
      </c>
      <c r="K930" s="2">
        <f t="shared" si="48"/>
        <v>14.562791825359387</v>
      </c>
      <c r="L930" s="2">
        <f t="shared" si="48"/>
        <v>67.517198406598212</v>
      </c>
      <c r="M930" s="2">
        <f t="shared" si="48"/>
        <v>216.21069358638769</v>
      </c>
    </row>
    <row r="931" spans="3:13" x14ac:dyDescent="0.2">
      <c r="C931">
        <v>903</v>
      </c>
      <c r="D931" s="2">
        <f t="shared" si="49"/>
        <v>61.388906664340389</v>
      </c>
      <c r="E931" s="2">
        <f t="shared" si="49"/>
        <v>111.93067487243043</v>
      </c>
      <c r="F931" s="2">
        <f t="shared" si="49"/>
        <v>134.71410722436971</v>
      </c>
      <c r="G931" s="2">
        <f t="shared" si="49"/>
        <v>97.89464512517894</v>
      </c>
      <c r="H931" s="2">
        <f t="shared" si="49"/>
        <v>53.586088951717976</v>
      </c>
      <c r="I931" s="100">
        <f t="shared" si="48"/>
        <v>25.805247617483531</v>
      </c>
      <c r="J931" s="2">
        <f t="shared" si="48"/>
        <v>36.89083260748388</v>
      </c>
      <c r="K931" s="2">
        <f t="shared" si="48"/>
        <v>13.987471186595428</v>
      </c>
      <c r="L931" s="2">
        <f t="shared" si="48"/>
        <v>68.314955564818405</v>
      </c>
      <c r="M931" s="2">
        <f t="shared" si="48"/>
        <v>216.87643834039952</v>
      </c>
    </row>
    <row r="932" spans="3:13" x14ac:dyDescent="0.2">
      <c r="C932">
        <v>904</v>
      </c>
      <c r="D932" s="2">
        <f t="shared" si="49"/>
        <v>61.290966424152884</v>
      </c>
      <c r="E932" s="2">
        <f t="shared" si="49"/>
        <v>111.69826853774779</v>
      </c>
      <c r="F932" s="2">
        <f t="shared" si="49"/>
        <v>134.26724347347277</v>
      </c>
      <c r="G932" s="2">
        <f t="shared" si="49"/>
        <v>97.110864556897809</v>
      </c>
      <c r="H932" s="2">
        <f t="shared" si="49"/>
        <v>54.761211626833379</v>
      </c>
      <c r="I932" s="100">
        <f t="shared" si="48"/>
        <v>25.646451266001122</v>
      </c>
      <c r="J932" s="2">
        <f t="shared" si="48"/>
        <v>36.545391654826176</v>
      </c>
      <c r="K932" s="2">
        <f t="shared" si="48"/>
        <v>13.411989986550553</v>
      </c>
      <c r="L932" s="2">
        <f t="shared" si="48"/>
        <v>69.111710485594571</v>
      </c>
      <c r="M932" s="2">
        <f t="shared" si="48"/>
        <v>217.53766411957596</v>
      </c>
    </row>
    <row r="933" spans="3:13" x14ac:dyDescent="0.2">
      <c r="C933">
        <v>905</v>
      </c>
      <c r="D933" s="2">
        <f t="shared" si="49"/>
        <v>61.192675976486079</v>
      </c>
      <c r="E933" s="2">
        <f t="shared" si="49"/>
        <v>111.46516122140841</v>
      </c>
      <c r="F933" s="2">
        <f t="shared" si="49"/>
        <v>133.81938765646464</v>
      </c>
      <c r="G933" s="2">
        <f t="shared" si="49"/>
        <v>96.326166941566669</v>
      </c>
      <c r="H933" s="2">
        <f t="shared" si="49"/>
        <v>55.935599839422778</v>
      </c>
      <c r="I933" s="100">
        <f t="shared" si="48"/>
        <v>25.487427254200529</v>
      </c>
      <c r="J933" s="2">
        <f t="shared" si="48"/>
        <v>36.199594395514445</v>
      </c>
      <c r="K933" s="2">
        <f t="shared" si="48"/>
        <v>12.836354831136481</v>
      </c>
      <c r="L933" s="2">
        <f t="shared" si="48"/>
        <v>69.90745147986641</v>
      </c>
      <c r="M933" s="2">
        <f t="shared" si="48"/>
        <v>218.1943571461984</v>
      </c>
    </row>
    <row r="934" spans="3:13" x14ac:dyDescent="0.2">
      <c r="C934">
        <v>906</v>
      </c>
      <c r="D934" s="2">
        <f t="shared" si="49"/>
        <v>61.094035882956959</v>
      </c>
      <c r="E934" s="2">
        <f t="shared" si="49"/>
        <v>111.23135438631734</v>
      </c>
      <c r="F934" s="2">
        <f t="shared" si="49"/>
        <v>133.37054308243651</v>
      </c>
      <c r="G934" s="2">
        <f t="shared" si="49"/>
        <v>95.540559689320716</v>
      </c>
      <c r="H934" s="2">
        <f t="shared" si="49"/>
        <v>57.109237838480276</v>
      </c>
      <c r="I934" s="100">
        <f t="shared" si="48"/>
        <v>25.32817699371785</v>
      </c>
      <c r="J934" s="2">
        <f t="shared" si="48"/>
        <v>35.853444200968703</v>
      </c>
      <c r="K934" s="2">
        <f t="shared" si="48"/>
        <v>12.260572328031888</v>
      </c>
      <c r="L934" s="2">
        <f t="shared" si="48"/>
        <v>70.702166873449357</v>
      </c>
      <c r="M934" s="2">
        <f t="shared" si="48"/>
        <v>218.8465037369948</v>
      </c>
    </row>
    <row r="935" spans="3:13" x14ac:dyDescent="0.2">
      <c r="C935">
        <v>907</v>
      </c>
      <c r="D935" s="2">
        <f t="shared" si="49"/>
        <v>60.995046707180386</v>
      </c>
      <c r="E935" s="2">
        <f t="shared" si="49"/>
        <v>110.99684949976941</v>
      </c>
      <c r="F935" s="2">
        <f t="shared" si="49"/>
        <v>132.92071306778539</v>
      </c>
      <c r="G935" s="2">
        <f t="shared" si="49"/>
        <v>94.754050218885098</v>
      </c>
      <c r="H935" s="2">
        <f t="shared" si="49"/>
        <v>58.282109883063121</v>
      </c>
      <c r="I935" s="100">
        <f t="shared" si="48"/>
        <v>25.168701898197593</v>
      </c>
      <c r="J935" s="2">
        <f t="shared" si="48"/>
        <v>35.506944446049992</v>
      </c>
      <c r="K935" s="2">
        <f t="shared" si="48"/>
        <v>11.684649086607248</v>
      </c>
      <c r="L935" s="2">
        <f t="shared" si="48"/>
        <v>71.495845007204849</v>
      </c>
      <c r="M935" s="2">
        <f t="shared" si="48"/>
        <v>219.49409030342576</v>
      </c>
    </row>
    <row r="936" spans="3:13" x14ac:dyDescent="0.2">
      <c r="C936">
        <v>908</v>
      </c>
      <c r="D936" s="2">
        <f t="shared" si="49"/>
        <v>60.895709014765814</v>
      </c>
      <c r="E936" s="2">
        <f t="shared" si="49"/>
        <v>110.76164803344034</v>
      </c>
      <c r="F936" s="2">
        <f t="shared" si="49"/>
        <v>132.46990093618967</v>
      </c>
      <c r="G936" s="2">
        <f t="shared" si="49"/>
        <v>93.966645957504866</v>
      </c>
      <c r="H936" s="2">
        <f t="shared" si="49"/>
        <v>59.454200242500747</v>
      </c>
      <c r="I936" s="100">
        <f t="shared" si="48"/>
        <v>25.009003383280074</v>
      </c>
      <c r="J936" s="2">
        <f t="shared" si="48"/>
        <v>35.16009850902735</v>
      </c>
      <c r="K936" s="2">
        <f t="shared" si="48"/>
        <v>11.108591717848224</v>
      </c>
      <c r="L936" s="2">
        <f t="shared" si="48"/>
        <v>72.288474237211886</v>
      </c>
      <c r="M936" s="2">
        <f t="shared" si="48"/>
        <v>220.13710335196754</v>
      </c>
    </row>
    <row r="937" spans="3:13" x14ac:dyDescent="0.2">
      <c r="C937">
        <v>909</v>
      </c>
      <c r="D937" s="2">
        <f t="shared" si="49"/>
        <v>60.796023373314043</v>
      </c>
      <c r="E937" s="2">
        <f t="shared" si="49"/>
        <v>110.5257514633773</v>
      </c>
      <c r="F937" s="2">
        <f t="shared" si="49"/>
        <v>132.01811001858403</v>
      </c>
      <c r="G937" s="2">
        <f t="shared" si="49"/>
        <v>93.17835434087489</v>
      </c>
      <c r="H937" s="2">
        <f t="shared" si="49"/>
        <v>60.625493196606598</v>
      </c>
      <c r="I937" s="100">
        <f t="shared" si="48"/>
        <v>24.849082866588951</v>
      </c>
      <c r="J937" s="2">
        <f t="shared" si="48"/>
        <v>34.812909771545129</v>
      </c>
      <c r="K937" s="2">
        <f t="shared" si="48"/>
        <v>10.532406834280305</v>
      </c>
      <c r="L937" s="2">
        <f t="shared" si="48"/>
        <v>73.080042934937737</v>
      </c>
      <c r="M937" s="2">
        <f t="shared" si="48"/>
        <v>220.77552948439259</v>
      </c>
    </row>
    <row r="938" spans="3:13" x14ac:dyDescent="0.2">
      <c r="C938">
        <v>910</v>
      </c>
      <c r="D938" s="2">
        <f t="shared" si="49"/>
        <v>60.69599035241405</v>
      </c>
      <c r="E938" s="2">
        <f t="shared" si="49"/>
        <v>110.28916126998971</v>
      </c>
      <c r="F938" s="2">
        <f t="shared" si="49"/>
        <v>131.56534365313556</v>
      </c>
      <c r="G938" s="2">
        <f t="shared" si="49"/>
        <v>92.389182813069539</v>
      </c>
      <c r="H938" s="2">
        <f t="shared" si="49"/>
        <v>61.79597303588988</v>
      </c>
      <c r="I938" s="100">
        <f t="shared" si="48"/>
        <v>24.688941767718482</v>
      </c>
      <c r="J938" s="2">
        <f t="shared" si="48"/>
        <v>34.46538161858988</v>
      </c>
      <c r="K938" s="2">
        <f t="shared" si="48"/>
        <v>9.9561010498928653</v>
      </c>
      <c r="L938" s="2">
        <f t="shared" si="48"/>
        <v>73.870539487408863</v>
      </c>
      <c r="M938" s="2">
        <f t="shared" si="48"/>
        <v>221.4093553980502</v>
      </c>
    </row>
    <row r="939" spans="3:13" x14ac:dyDescent="0.2">
      <c r="C939">
        <v>911</v>
      </c>
      <c r="D939" s="2">
        <f t="shared" si="49"/>
        <v>60.59561052363965</v>
      </c>
      <c r="E939" s="2">
        <f t="shared" si="49"/>
        <v>110.05187893803995</v>
      </c>
      <c r="F939" s="2">
        <f t="shared" si="49"/>
        <v>131.11160518521817</v>
      </c>
      <c r="G939" s="2">
        <f t="shared" si="49"/>
        <v>91.599138826472526</v>
      </c>
      <c r="H939" s="2">
        <f t="shared" si="49"/>
        <v>62.965624061764423</v>
      </c>
      <c r="I939" s="100">
        <f t="shared" si="48"/>
        <v>24.528581508221038</v>
      </c>
      <c r="J939" s="2">
        <f t="shared" si="48"/>
        <v>34.117517438457192</v>
      </c>
      <c r="K939" s="2">
        <f t="shared" si="48"/>
        <v>9.3796809800624956</v>
      </c>
      <c r="L939" s="2">
        <f t="shared" si="48"/>
        <v>74.659952297380471</v>
      </c>
      <c r="M939" s="2">
        <f t="shared" si="48"/>
        <v>222.03856788614172</v>
      </c>
    </row>
    <row r="940" spans="3:13" x14ac:dyDescent="0.2">
      <c r="C940">
        <v>912</v>
      </c>
      <c r="D940" s="2">
        <f t="shared" si="49"/>
        <v>60.494884460546281</v>
      </c>
      <c r="E940" s="2">
        <f t="shared" si="49"/>
        <v>109.81390595663393</v>
      </c>
      <c r="F940" s="2">
        <f t="shared" si="49"/>
        <v>130.65689796738863</v>
      </c>
      <c r="G940" s="2">
        <f t="shared" si="49"/>
        <v>90.808229841706378</v>
      </c>
      <c r="H940" s="2">
        <f t="shared" si="49"/>
        <v>64.134430586760388</v>
      </c>
      <c r="I940" s="100">
        <f t="shared" si="48"/>
        <v>24.368003511594477</v>
      </c>
      <c r="J940" s="2">
        <f t="shared" si="48"/>
        <v>33.769320622718972</v>
      </c>
      <c r="K940" s="2">
        <f t="shared" si="48"/>
        <v>8.803153241478249</v>
      </c>
      <c r="L940" s="2">
        <f t="shared" si="48"/>
        <v>75.448269783507541</v>
      </c>
      <c r="M940" s="2">
        <f t="shared" si="48"/>
        <v>222.66315383799738</v>
      </c>
    </row>
    <row r="941" spans="3:13" x14ac:dyDescent="0.2">
      <c r="C941">
        <v>913</v>
      </c>
      <c r="D941" s="2">
        <f t="shared" si="49"/>
        <v>60.393812738667691</v>
      </c>
      <c r="E941" s="2">
        <f t="shared" si="49"/>
        <v>109.57524381921206</v>
      </c>
      <c r="F941" s="2">
        <f t="shared" si="49"/>
        <v>130.20122535936173</v>
      </c>
      <c r="G941" s="2">
        <f t="shared" si="49"/>
        <v>90.016463327562008</v>
      </c>
      <c r="H941" s="2">
        <f t="shared" si="49"/>
        <v>65.302376934735051</v>
      </c>
      <c r="I941" s="100">
        <f t="shared" ref="I941:M950" si="50">SQRT(2) * I$30 *SQRT(1- COS(TAN(I$29*PI()/180) *$C941/I$30))</f>
        <v>24.207209203269375</v>
      </c>
      <c r="J941" s="2">
        <f t="shared" si="50"/>
        <v>33.420794566190203</v>
      </c>
      <c r="K941" s="2">
        <f t="shared" si="50"/>
        <v>8.2265244520649006</v>
      </c>
      <c r="L941" s="2">
        <f t="shared" si="50"/>
        <v>76.235480380514261</v>
      </c>
      <c r="M941" s="2">
        <f t="shared" si="50"/>
        <v>223.2831002393487</v>
      </c>
    </row>
    <row r="942" spans="3:13" x14ac:dyDescent="0.2">
      <c r="C942">
        <v>914</v>
      </c>
      <c r="D942" s="2">
        <f t="shared" ref="D942:H950" si="51">SQRT(2) * D$30 *SQRT(1- COS(TAN(D$29*PI()/180) *$C942/D$30))</f>
        <v>60.292395935512737</v>
      </c>
      <c r="E942" s="2">
        <f t="shared" si="51"/>
        <v>109.33589402353952</v>
      </c>
      <c r="F942" s="2">
        <f t="shared" si="51"/>
        <v>129.74459072798504</v>
      </c>
      <c r="G942" s="2">
        <f t="shared" si="51"/>
        <v>89.223846760928666</v>
      </c>
      <c r="H942" s="2">
        <f t="shared" si="51"/>
        <v>66.46944744108157</v>
      </c>
      <c r="I942" s="100">
        <f t="shared" si="50"/>
        <v>24.046200010596628</v>
      </c>
      <c r="J942" s="2">
        <f t="shared" si="50"/>
        <v>33.071942666895872</v>
      </c>
      <c r="K942" s="2">
        <f t="shared" si="50"/>
        <v>7.6498012309072303</v>
      </c>
      <c r="L942" s="2">
        <f t="shared" si="50"/>
        <v>77.021572539363746</v>
      </c>
      <c r="M942" s="2">
        <f t="shared" si="50"/>
        <v>223.89839417259967</v>
      </c>
    </row>
    <row r="943" spans="3:13" x14ac:dyDescent="0.2">
      <c r="C943">
        <v>915</v>
      </c>
      <c r="D943" s="2">
        <f t="shared" si="51"/>
        <v>60.190634630561895</v>
      </c>
      <c r="E943" s="2">
        <f t="shared" si="51"/>
        <v>109.09585807169698</v>
      </c>
      <c r="F943" s="2">
        <f t="shared" si="51"/>
        <v>129.28699744721436</v>
      </c>
      <c r="G943" s="2">
        <f t="shared" si="51"/>
        <v>88.430387626722236</v>
      </c>
      <c r="H943" s="2">
        <f t="shared" si="51"/>
        <v>67.635626452940897</v>
      </c>
      <c r="I943" s="100">
        <f t="shared" si="50"/>
        <v>23.884977362834551</v>
      </c>
      <c r="J943" s="2">
        <f t="shared" si="50"/>
        <v>32.72276832603778</v>
      </c>
      <c r="K943" s="2">
        <f t="shared" si="50"/>
        <v>7.0729901981738621</v>
      </c>
      <c r="L943" s="2">
        <f t="shared" si="50"/>
        <v>77.806534727427845</v>
      </c>
      <c r="M943" s="2">
        <f t="shared" si="50"/>
        <v>224.50902281709651</v>
      </c>
    </row>
    <row r="944" spans="3:13" x14ac:dyDescent="0.2">
      <c r="C944">
        <v>916</v>
      </c>
      <c r="D944" s="2">
        <f t="shared" si="51"/>
        <v>60.08852940526419</v>
      </c>
      <c r="E944" s="2">
        <f t="shared" si="51"/>
        <v>108.85513747007133</v>
      </c>
      <c r="F944" s="2">
        <f t="shared" si="51"/>
        <v>128.82844889808857</v>
      </c>
      <c r="G944" s="2">
        <f t="shared" si="51"/>
        <v>87.636093417815587</v>
      </c>
      <c r="H944" s="2">
        <f t="shared" si="51"/>
        <v>68.800898329410145</v>
      </c>
      <c r="I944" s="100">
        <f t="shared" si="50"/>
        <v>23.72354269113627</v>
      </c>
      <c r="J944" s="2">
        <f t="shared" si="50"/>
        <v>32.373274947961413</v>
      </c>
      <c r="K944" s="2">
        <f t="shared" si="50"/>
        <v>6.4960979750415833</v>
      </c>
      <c r="L944" s="2">
        <f t="shared" si="50"/>
        <v>78.590355428655542</v>
      </c>
      <c r="M944" s="2">
        <f t="shared" si="50"/>
        <v>225.11497344939372</v>
      </c>
    </row>
    <row r="945" spans="3:13" x14ac:dyDescent="0.2">
      <c r="C945">
        <v>917</v>
      </c>
      <c r="D945" s="2">
        <f t="shared" si="51"/>
        <v>59.986080843033697</v>
      </c>
      <c r="E945" s="2">
        <f t="shared" si="51"/>
        <v>108.61373372934598</v>
      </c>
      <c r="F945" s="2">
        <f t="shared" si="51"/>
        <v>128.3689484687051</v>
      </c>
      <c r="G945" s="2">
        <f t="shared" si="51"/>
        <v>86.840971634967488</v>
      </c>
      <c r="H945" s="2">
        <f t="shared" si="51"/>
        <v>69.965247441752808</v>
      </c>
      <c r="I945" s="100">
        <f t="shared" si="50"/>
        <v>23.561897428537019</v>
      </c>
      <c r="J945" s="2">
        <f t="shared" si="50"/>
        <v>32.023465940122911</v>
      </c>
      <c r="K945" s="2">
        <f t="shared" si="50"/>
        <v>5.9191311836190001</v>
      </c>
      <c r="L945" s="2">
        <f t="shared" si="50"/>
        <v>79.373023143742685</v>
      </c>
      <c r="M945" s="2">
        <f t="shared" si="50"/>
        <v>225.71623344352022</v>
      </c>
    </row>
    <row r="946" spans="3:13" x14ac:dyDescent="0.2">
      <c r="C946">
        <v>918</v>
      </c>
      <c r="D946" s="2">
        <f t="shared" si="51"/>
        <v>59.883289529246312</v>
      </c>
      <c r="E946" s="2">
        <f t="shared" si="51"/>
        <v>108.37164836449155</v>
      </c>
      <c r="F946" s="2">
        <f t="shared" si="51"/>
        <v>127.90849955419428</v>
      </c>
      <c r="G946" s="2">
        <f t="shared" si="51"/>
        <v>86.045029786751627</v>
      </c>
      <c r="H946" s="2">
        <f t="shared" si="51"/>
        <v>71.128658173609566</v>
      </c>
      <c r="I946" s="100">
        <f t="shared" si="50"/>
        <v>23.400043009941488</v>
      </c>
      <c r="J946" s="2">
        <f t="shared" si="50"/>
        <v>31.673344713055556</v>
      </c>
      <c r="K946" s="2">
        <f t="shared" si="50"/>
        <v>5.3420964468707064</v>
      </c>
      <c r="L946" s="2">
        <f t="shared" si="50"/>
        <v>80.154526390300262</v>
      </c>
      <c r="M946" s="2">
        <f t="shared" si="50"/>
        <v>226.31279027124194</v>
      </c>
    </row>
    <row r="947" spans="3:13" x14ac:dyDescent="0.2">
      <c r="C947">
        <v>919</v>
      </c>
      <c r="D947" s="2">
        <f t="shared" si="51"/>
        <v>59.780156051236318</v>
      </c>
      <c r="E947" s="2">
        <f t="shared" si="51"/>
        <v>108.12888289475627</v>
      </c>
      <c r="F947" s="2">
        <f t="shared" si="51"/>
        <v>127.44710555669467</v>
      </c>
      <c r="G947" s="2">
        <f t="shared" si="51"/>
        <v>85.24827538948584</v>
      </c>
      <c r="H947" s="2">
        <f t="shared" si="51"/>
        <v>72.291114921205903</v>
      </c>
      <c r="I947" s="100">
        <f t="shared" si="50"/>
        <v>23.237980872110946</v>
      </c>
      <c r="J947" s="2">
        <f t="shared" si="50"/>
        <v>31.322914680336758</v>
      </c>
      <c r="K947" s="2">
        <f t="shared" si="50"/>
        <v>4.7650003885415337</v>
      </c>
      <c r="L947" s="2">
        <f t="shared" si="50"/>
        <v>80.934853703023236</v>
      </c>
      <c r="M947" s="2">
        <f t="shared" si="50"/>
        <v>226.90463150232304</v>
      </c>
    </row>
    <row r="948" spans="3:13" x14ac:dyDescent="0.2">
      <c r="C948">
        <v>920</v>
      </c>
      <c r="D948" s="2">
        <f t="shared" si="51"/>
        <v>59.676680998293094</v>
      </c>
      <c r="E948" s="2">
        <f t="shared" si="51"/>
        <v>107.88543884365662</v>
      </c>
      <c r="F948" s="2">
        <f t="shared" si="51"/>
        <v>126.98476988532776</v>
      </c>
      <c r="G948" s="2">
        <f t="shared" si="51"/>
        <v>84.45071596716113</v>
      </c>
      <c r="H948" s="2">
        <f t="shared" si="51"/>
        <v>73.45260209356212</v>
      </c>
      <c r="I948" s="100">
        <f t="shared" si="50"/>
        <v>23.075712453650574</v>
      </c>
      <c r="J948" s="2">
        <f t="shared" si="50"/>
        <v>30.972179258554753</v>
      </c>
      <c r="K948" s="2">
        <f t="shared" si="50"/>
        <v>4.1878496330796935</v>
      </c>
      <c r="L948" s="2">
        <f t="shared" si="50"/>
        <v>81.713993633858223</v>
      </c>
      <c r="M948" s="2">
        <f t="shared" si="50"/>
        <v>227.49174480478453</v>
      </c>
    </row>
    <row r="949" spans="3:13" x14ac:dyDescent="0.2">
      <c r="C949">
        <v>921</v>
      </c>
      <c r="D949" s="2">
        <f t="shared" si="51"/>
        <v>59.57286496165775</v>
      </c>
      <c r="E949" s="2">
        <f t="shared" si="51"/>
        <v>107.64131773896739</v>
      </c>
      <c r="F949" s="2">
        <f t="shared" si="51"/>
        <v>126.5214959561728</v>
      </c>
      <c r="G949" s="2">
        <f t="shared" si="51"/>
        <v>83.652359051370539</v>
      </c>
      <c r="H949" s="2">
        <f t="shared" si="51"/>
        <v>74.613104112703539</v>
      </c>
      <c r="I949" s="100">
        <f t="shared" si="50"/>
        <v>22.913239194996677</v>
      </c>
      <c r="J949" s="2">
        <f t="shared" si="50"/>
        <v>30.62114186727505</v>
      </c>
      <c r="K949" s="2">
        <f t="shared" si="50"/>
        <v>3.6106508055615372</v>
      </c>
      <c r="L949" s="2">
        <f t="shared" si="50"/>
        <v>82.491934752171915</v>
      </c>
      <c r="M949" s="2">
        <f t="shared" si="50"/>
        <v>228.07411794516202</v>
      </c>
    </row>
    <row r="950" spans="3:13" x14ac:dyDescent="0.2">
      <c r="C950">
        <v>922</v>
      </c>
      <c r="D950" s="2">
        <f t="shared" si="51"/>
        <v>59.468708534519656</v>
      </c>
      <c r="E950" s="2">
        <f t="shared" si="51"/>
        <v>107.39652111271258</v>
      </c>
      <c r="F950" s="2">
        <f t="shared" si="51"/>
        <v>126.05728719224179</v>
      </c>
      <c r="G950" s="2">
        <f t="shared" si="51"/>
        <v>82.853212181238035</v>
      </c>
      <c r="H950" s="2">
        <f t="shared" si="51"/>
        <v>75.772605413867183</v>
      </c>
      <c r="I950" s="100">
        <f t="shared" si="50"/>
        <v>22.750562538403944</v>
      </c>
      <c r="J950" s="2">
        <f t="shared" si="50"/>
        <v>30.269805929007426</v>
      </c>
      <c r="K950" s="2">
        <f t="shared" si="50"/>
        <v>3.0334105316154965</v>
      </c>
      <c r="L950" s="2">
        <f t="shared" si="50"/>
        <v>83.268665644918315</v>
      </c>
      <c r="M950" s="2">
        <f t="shared" si="50"/>
        <v>228.65173878875979</v>
      </c>
    </row>
  </sheetData>
  <mergeCells count="2">
    <mergeCell ref="C8:C12"/>
    <mergeCell ref="C13:C1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12E46-27BB-49AC-9B0B-D43F8F0A09AC}">
  <sheetPr codeName="Sheet6"/>
  <dimension ref="B1:AL93"/>
  <sheetViews>
    <sheetView zoomScale="86" zoomScaleNormal="86" workbookViewId="0">
      <selection activeCell="F24" sqref="F24"/>
    </sheetView>
  </sheetViews>
  <sheetFormatPr baseColWidth="10" defaultColWidth="8.83203125" defaultRowHeight="15" x14ac:dyDescent="0.2"/>
  <cols>
    <col min="1" max="1" width="2.1640625" customWidth="1"/>
    <col min="2" max="2" width="24.83203125" customWidth="1"/>
    <col min="3" max="3" width="10.5" customWidth="1"/>
    <col min="4" max="4" width="9.83203125" customWidth="1"/>
    <col min="5" max="5" width="10.5" customWidth="1"/>
    <col min="6" max="6" width="11.83203125" bestFit="1" customWidth="1"/>
    <col min="7" max="7" width="11.83203125" customWidth="1"/>
    <col min="9" max="9" width="5.33203125" customWidth="1"/>
    <col min="10" max="10" width="5.5" customWidth="1"/>
    <col min="11" max="38" width="5" customWidth="1"/>
  </cols>
  <sheetData>
    <row r="1" spans="2:22" ht="16" thickBot="1" x14ac:dyDescent="0.25"/>
    <row r="2" spans="2:22" ht="24" x14ac:dyDescent="0.2">
      <c r="B2" s="350" t="s">
        <v>219</v>
      </c>
      <c r="C2" s="351"/>
      <c r="D2" s="351"/>
      <c r="E2" s="351"/>
      <c r="F2" s="352"/>
      <c r="G2" s="256"/>
    </row>
    <row r="3" spans="2:22" ht="25" thickBot="1" x14ac:dyDescent="0.25">
      <c r="B3" s="353"/>
      <c r="C3" s="354"/>
      <c r="D3" s="354"/>
      <c r="E3" s="355"/>
      <c r="F3" s="356"/>
      <c r="G3" s="256"/>
    </row>
    <row r="4" spans="2:22" ht="15" customHeight="1" x14ac:dyDescent="0.2">
      <c r="B4" s="76"/>
      <c r="C4" s="35" t="s">
        <v>29</v>
      </c>
      <c r="D4" s="133">
        <v>23</v>
      </c>
      <c r="E4" s="369" t="str">
        <f>D4&amp;D8</f>
        <v>23F</v>
      </c>
      <c r="F4" s="370"/>
      <c r="G4" s="257"/>
    </row>
    <row r="5" spans="2:22" ht="16" customHeight="1" x14ac:dyDescent="0.2">
      <c r="B5" s="88"/>
      <c r="C5" s="134" t="s">
        <v>31</v>
      </c>
      <c r="D5" s="95">
        <v>9</v>
      </c>
      <c r="E5" s="371"/>
      <c r="F5" s="372"/>
      <c r="G5" s="257"/>
    </row>
    <row r="6" spans="2:22" ht="16" customHeight="1" thickBot="1" x14ac:dyDescent="0.25">
      <c r="B6" s="88"/>
      <c r="C6" s="94" t="s">
        <v>37</v>
      </c>
      <c r="D6" s="44">
        <f>D4-D7</f>
        <v>23</v>
      </c>
      <c r="E6" s="373"/>
      <c r="F6" s="374"/>
      <c r="G6" s="257"/>
    </row>
    <row r="7" spans="2:22" x14ac:dyDescent="0.2">
      <c r="B7" s="88"/>
      <c r="F7" s="89"/>
    </row>
    <row r="8" spans="2:22" x14ac:dyDescent="0.2">
      <c r="B8" s="39" t="s">
        <v>230</v>
      </c>
      <c r="C8" s="1" t="s">
        <v>229</v>
      </c>
      <c r="D8" s="1" t="str">
        <f>Symbol(D4,D5)</f>
        <v>F</v>
      </c>
      <c r="F8" s="40" t="s">
        <v>260</v>
      </c>
      <c r="G8" s="1"/>
    </row>
    <row r="9" spans="2:22" x14ac:dyDescent="0.2">
      <c r="B9" s="39" t="s">
        <v>231</v>
      </c>
      <c r="C9" s="1" t="s">
        <v>227</v>
      </c>
      <c r="D9" s="255">
        <f>BEA(D4,D5)</f>
        <v>7.6223446999999993</v>
      </c>
      <c r="E9" t="s">
        <v>394</v>
      </c>
      <c r="F9" s="40">
        <f>D9*D4</f>
        <v>175.3139281</v>
      </c>
      <c r="G9" s="1"/>
      <c r="Q9" s="86"/>
    </row>
    <row r="10" spans="2:22" x14ac:dyDescent="0.2">
      <c r="B10" s="379" t="s">
        <v>222</v>
      </c>
      <c r="C10" s="378" t="s">
        <v>220</v>
      </c>
      <c r="D10" s="1">
        <f>Mass(D4,D5)</f>
        <v>21423.050589800001</v>
      </c>
      <c r="E10" t="s">
        <v>232</v>
      </c>
      <c r="F10" s="40"/>
      <c r="G10" s="1"/>
      <c r="Q10" s="86"/>
    </row>
    <row r="11" spans="2:22" x14ac:dyDescent="0.2">
      <c r="B11" s="379"/>
      <c r="C11" s="378"/>
      <c r="D11" s="1">
        <f>D10/931.5</f>
        <v>22.998444004079442</v>
      </c>
      <c r="E11" t="s">
        <v>318</v>
      </c>
      <c r="F11" s="40"/>
      <c r="G11" s="1"/>
      <c r="Q11" s="86"/>
    </row>
    <row r="12" spans="2:22" ht="16" thickBot="1" x14ac:dyDescent="0.25">
      <c r="B12" s="39" t="s">
        <v>223</v>
      </c>
      <c r="C12" s="1" t="s">
        <v>224</v>
      </c>
      <c r="D12" s="26">
        <f>Sp(D4,D5)</f>
        <v>13.28673969999943</v>
      </c>
      <c r="E12" t="s">
        <v>167</v>
      </c>
      <c r="F12" s="40" t="s">
        <v>393</v>
      </c>
      <c r="G12" s="1"/>
      <c r="Q12" s="86"/>
    </row>
    <row r="13" spans="2:22" x14ac:dyDescent="0.2">
      <c r="B13" s="39" t="s">
        <v>225</v>
      </c>
      <c r="C13" s="1" t="s">
        <v>221</v>
      </c>
      <c r="D13" s="26">
        <f>Sn(D4,D5)</f>
        <v>7.5794293000010384</v>
      </c>
      <c r="E13" t="s">
        <v>167</v>
      </c>
      <c r="F13" s="40">
        <f>D12-D13</f>
        <v>5.7073103999983914</v>
      </c>
      <c r="G13" s="1"/>
      <c r="I13" s="135" t="s">
        <v>17</v>
      </c>
      <c r="J13" s="1">
        <f>IF(I13="n",1,IF(I13="p",1,IF(I13="d",2,IF(I13="t",3,IF(I13="a",4,SUBSTITUTE(I13,L13,""))))))</f>
        <v>2</v>
      </c>
      <c r="K13" s="1">
        <f>VLOOKUP(L13,MASS2020!$D$3:$E$3800,2,FALSE)</f>
        <v>1</v>
      </c>
      <c r="L13" s="1" t="str">
        <f>IF( OR(I13="p", I13="d", I13="t"), "H", IF( I13="a", "He",SUBSTITUTE(SUBSTITUTE(SUBSTITUTE(SUBSTITUTE(SUBSTITUTE(SUBSTITUTE(SUBSTITUTE(SUBSTITUTE(SUBSTITUTE(SUBSTITUTE(I13,"0",""),"1",""),"2",""),"3",""),"4",""),"5",""),"6",""),"7",""),"8",""),"9","")))</f>
        <v>H</v>
      </c>
      <c r="M13" s="380">
        <f>Mass(J13,K13)</f>
        <v>1875.6129284000001</v>
      </c>
      <c r="N13" s="380"/>
      <c r="P13" s="357" t="str">
        <f>"("&amp;I13&amp;","&amp;I14&amp;") Q-value"</f>
        <v>(d,p) Q-value</v>
      </c>
      <c r="Q13" s="358"/>
      <c r="R13" s="358"/>
      <c r="S13" s="358"/>
      <c r="T13" s="358"/>
      <c r="U13" s="358"/>
      <c r="V13" s="359"/>
    </row>
    <row r="14" spans="2:22" ht="16" thickBot="1" x14ac:dyDescent="0.25">
      <c r="B14" s="41" t="s">
        <v>365</v>
      </c>
      <c r="C14" s="43" t="s">
        <v>366</v>
      </c>
      <c r="D14" s="42" cm="1">
        <f t="array" ref="D14">Mass(D4-4,D5-2)+Mass(4,2) -D10</f>
        <v>14.995906899999682</v>
      </c>
      <c r="E14" s="46" t="s">
        <v>167</v>
      </c>
      <c r="F14" s="90"/>
      <c r="I14" s="135" t="s">
        <v>317</v>
      </c>
      <c r="J14" s="1">
        <f>IF(I14="n",1,IF(I14="p",1,IF(I14="d",2,IF(I14="t",3,IF(I14="a",4,SUBSTITUTE(I14,L14,""))))))</f>
        <v>1</v>
      </c>
      <c r="K14" s="1">
        <f>VLOOKUP(L14,MASS2020!$D$3:$E$3800,2,FALSE)</f>
        <v>1</v>
      </c>
      <c r="L14" s="1" t="str">
        <f>IF( OR(I14="p", I14="d", I14="t"), "H", IF( I14="a", "He",SUBSTITUTE(SUBSTITUTE(SUBSTITUTE(SUBSTITUTE(SUBSTITUTE(SUBSTITUTE(SUBSTITUTE(SUBSTITUTE(SUBSTITUTE(SUBSTITUTE(I14,"0",""),"1",""),"2",""),"3",""),"4",""),"5",""),"6",""),"7",""),"8",""),"9","")))</f>
        <v>H</v>
      </c>
      <c r="M14" s="380">
        <f>Mass(J14,K14)</f>
        <v>938.27208129999997</v>
      </c>
      <c r="N14" s="380"/>
      <c r="P14" s="360"/>
      <c r="Q14" s="361"/>
      <c r="R14" s="361"/>
      <c r="S14" s="361"/>
      <c r="T14" s="361"/>
      <c r="U14" s="361"/>
      <c r="V14" s="362"/>
    </row>
    <row r="15" spans="2:22" ht="16" thickBot="1" x14ac:dyDescent="0.25">
      <c r="J15">
        <f>J14-J13</f>
        <v>-1</v>
      </c>
      <c r="K15">
        <f>K14-K13</f>
        <v>0</v>
      </c>
      <c r="P15" s="363"/>
      <c r="Q15" s="364"/>
      <c r="R15" s="364"/>
      <c r="S15" s="364"/>
      <c r="T15" s="364"/>
      <c r="U15" s="364"/>
      <c r="V15" s="365"/>
    </row>
    <row r="16" spans="2:22" x14ac:dyDescent="0.2">
      <c r="Q16" s="86"/>
    </row>
    <row r="17" spans="2:38" ht="24" customHeight="1" thickBot="1" x14ac:dyDescent="0.25">
      <c r="E17" t="s">
        <v>290</v>
      </c>
      <c r="H17" s="25" t="str">
        <f t="shared" ref="H17:H35" si="0">Symbol(2.55*I17,I17)</f>
        <v>Ca</v>
      </c>
      <c r="I17">
        <f t="shared" ref="I17:I34" si="1">I18+1</f>
        <v>20</v>
      </c>
      <c r="J17" s="86" t="str">
        <f t="shared" ref="J17:S26" si="2">IF(OR(Mass(J$37+$I17,$I17) = -404, Mass(J$37+$I17-$J$15,$I17-$K$15) = -404), "", Mass(J$37+$I17,$I17)+$M$13-$M$14- Mass(J$37+$I17-$J$15,$I17-$K$15))</f>
        <v/>
      </c>
      <c r="K17" s="86" t="str">
        <f t="shared" si="2"/>
        <v/>
      </c>
      <c r="L17" s="86" t="str">
        <f t="shared" si="2"/>
        <v/>
      </c>
      <c r="M17" s="86" t="str">
        <f t="shared" si="2"/>
        <v/>
      </c>
      <c r="N17" s="86" t="str">
        <f t="shared" si="2"/>
        <v/>
      </c>
      <c r="O17" s="86" t="str">
        <f t="shared" si="2"/>
        <v/>
      </c>
      <c r="P17" s="86" t="str">
        <f t="shared" si="2"/>
        <v/>
      </c>
      <c r="Q17" s="86" t="str">
        <f t="shared" si="2"/>
        <v/>
      </c>
      <c r="R17" s="86" t="str">
        <f t="shared" si="2"/>
        <v/>
      </c>
      <c r="S17" s="86" t="str">
        <f t="shared" si="2"/>
        <v/>
      </c>
      <c r="T17" s="86" t="str">
        <f t="shared" ref="T17:AC26" si="3">IF(OR(Mass(T$37+$I17,$I17) = -404, Mass(T$37+$I17-$J$15,$I17-$K$15) = -404), "", Mass(T$37+$I17,$I17)+$M$13-$M$14- Mass(T$37+$I17-$J$15,$I17-$K$15))</f>
        <v/>
      </c>
      <c r="U17" s="86" t="str">
        <f t="shared" si="3"/>
        <v/>
      </c>
      <c r="V17" s="86">
        <f t="shared" si="3"/>
        <v>21.976433799998631</v>
      </c>
      <c r="W17" s="86">
        <f t="shared" si="3"/>
        <v>15.553433799996128</v>
      </c>
      <c r="X17" s="86">
        <f t="shared" si="3"/>
        <v>17.487110200003372</v>
      </c>
      <c r="Y17" s="86">
        <f t="shared" si="3"/>
        <v>12.531655300001148</v>
      </c>
      <c r="Z17" s="86">
        <f t="shared" si="3"/>
        <v>14.76918509999814</v>
      </c>
      <c r="AA17" s="86">
        <f t="shared" si="3"/>
        <v>11.070957500000077</v>
      </c>
      <c r="AB17" s="86">
        <f t="shared" si="3"/>
        <v>13.410444900000584</v>
      </c>
      <c r="AC17" s="86">
        <f t="shared" si="3"/>
        <v>6.138257300000987</v>
      </c>
      <c r="AD17" s="86">
        <f t="shared" ref="AD17:AL26" si="4">IF(OR(Mass(AD$37+$I17,$I17) = -404, Mass(AD$37+$I17-$J$15,$I17-$K$15) = -404), "", Mass(AD$37+$I17,$I17)+$M$13-$M$14- Mass(AD$37+$I17-$J$15,$I17-$K$15))</f>
        <v>9.2561395000011544</v>
      </c>
      <c r="AE17" s="86">
        <f t="shared" si="4"/>
        <v>5.7083284999971511</v>
      </c>
      <c r="AF17" s="86">
        <f t="shared" si="4"/>
        <v>8.9066095000016503</v>
      </c>
      <c r="AG17" s="86">
        <f t="shared" si="4"/>
        <v>5.1902516999980435</v>
      </c>
      <c r="AH17" s="86">
        <f t="shared" si="4"/>
        <v>8.1741331000011996</v>
      </c>
      <c r="AI17" s="86">
        <f t="shared" si="4"/>
        <v>5.0518086000010953</v>
      </c>
      <c r="AJ17" s="86">
        <f t="shared" si="4"/>
        <v>7.7269549999982701</v>
      </c>
      <c r="AK17" s="86">
        <f t="shared" si="4"/>
        <v>2.9218870000040624</v>
      </c>
      <c r="AL17" s="86">
        <f t="shared" si="4"/>
        <v>4.1359787999972468</v>
      </c>
    </row>
    <row r="18" spans="2:38" ht="24" customHeight="1" thickBot="1" x14ac:dyDescent="0.35">
      <c r="B18" s="366" t="s">
        <v>280</v>
      </c>
      <c r="C18" s="367"/>
      <c r="D18" s="368"/>
      <c r="H18" s="25" t="str">
        <f t="shared" si="0"/>
        <v>K</v>
      </c>
      <c r="I18">
        <f t="shared" si="1"/>
        <v>19</v>
      </c>
      <c r="J18" s="86" t="str">
        <f t="shared" si="2"/>
        <v/>
      </c>
      <c r="K18" s="86" t="str">
        <f t="shared" si="2"/>
        <v/>
      </c>
      <c r="L18" s="86" t="str">
        <f t="shared" si="2"/>
        <v/>
      </c>
      <c r="M18" s="86" t="str">
        <f t="shared" si="2"/>
        <v/>
      </c>
      <c r="N18" s="86" t="str">
        <f t="shared" si="2"/>
        <v/>
      </c>
      <c r="O18" s="86" t="str">
        <f t="shared" si="2"/>
        <v/>
      </c>
      <c r="P18" s="86" t="str">
        <f t="shared" si="2"/>
        <v/>
      </c>
      <c r="Q18" s="86" t="str">
        <f t="shared" si="2"/>
        <v/>
      </c>
      <c r="R18" s="86" t="str">
        <f t="shared" si="2"/>
        <v/>
      </c>
      <c r="S18" s="86" t="str">
        <f t="shared" si="2"/>
        <v/>
      </c>
      <c r="T18" s="86" t="str">
        <f t="shared" si="3"/>
        <v/>
      </c>
      <c r="U18" s="86">
        <f t="shared" si="3"/>
        <v>18.118433799998456</v>
      </c>
      <c r="V18" s="86">
        <f t="shared" si="3"/>
        <v>20.271433800000523</v>
      </c>
      <c r="W18" s="86">
        <f t="shared" si="3"/>
        <v>14.61943379999866</v>
      </c>
      <c r="X18" s="86">
        <f t="shared" si="3"/>
        <v>15.79986529999951</v>
      </c>
      <c r="Y18" s="86">
        <f t="shared" si="3"/>
        <v>12.091041100000439</v>
      </c>
      <c r="Z18" s="86">
        <f t="shared" si="3"/>
        <v>13.229770999998436</v>
      </c>
      <c r="AA18" s="86">
        <f t="shared" si="3"/>
        <v>9.8473111999992398</v>
      </c>
      <c r="AB18" s="86">
        <f t="shared" si="3"/>
        <v>10.853186599997571</v>
      </c>
      <c r="AC18" s="86">
        <f t="shared" si="3"/>
        <v>5.5750556000057259</v>
      </c>
      <c r="AD18" s="86">
        <f t="shared" si="4"/>
        <v>7.8708028999972157</v>
      </c>
      <c r="AE18" s="86">
        <f t="shared" si="4"/>
        <v>5.3092348999998649</v>
      </c>
      <c r="AF18" s="86">
        <f t="shared" si="4"/>
        <v>7.400112800001807</v>
      </c>
      <c r="AG18" s="86">
        <f t="shared" si="4"/>
        <v>5.0528578000012203</v>
      </c>
      <c r="AH18" s="86">
        <f t="shared" si="4"/>
        <v>6.6808940999981132</v>
      </c>
      <c r="AI18" s="86">
        <f t="shared" si="4"/>
        <v>4.645041100004164</v>
      </c>
      <c r="AJ18" s="86">
        <f t="shared" si="4"/>
        <v>6.1448014999987208</v>
      </c>
      <c r="AK18" s="86">
        <f t="shared" si="4"/>
        <v>2.4192524999962188</v>
      </c>
      <c r="AL18" s="86">
        <f t="shared" si="4"/>
        <v>3.1737683000028483</v>
      </c>
    </row>
    <row r="19" spans="2:38" ht="24" customHeight="1" x14ac:dyDescent="0.2">
      <c r="B19" s="39" t="s">
        <v>265</v>
      </c>
      <c r="C19" s="127">
        <v>5</v>
      </c>
      <c r="D19" s="89" t="s">
        <v>266</v>
      </c>
      <c r="H19" s="25" t="str">
        <f t="shared" si="0"/>
        <v>Ar</v>
      </c>
      <c r="I19">
        <f t="shared" si="1"/>
        <v>18</v>
      </c>
      <c r="J19" s="86" t="str">
        <f t="shared" si="2"/>
        <v/>
      </c>
      <c r="K19" s="86" t="str">
        <f t="shared" si="2"/>
        <v/>
      </c>
      <c r="L19" s="86" t="str">
        <f t="shared" si="2"/>
        <v/>
      </c>
      <c r="M19" s="86" t="str">
        <f t="shared" si="2"/>
        <v/>
      </c>
      <c r="N19" s="86" t="str">
        <f t="shared" si="2"/>
        <v/>
      </c>
      <c r="O19" s="86" t="str">
        <f t="shared" si="2"/>
        <v/>
      </c>
      <c r="P19" s="86" t="str">
        <f t="shared" si="2"/>
        <v/>
      </c>
      <c r="Q19" s="86" t="str">
        <f t="shared" si="2"/>
        <v/>
      </c>
      <c r="R19" s="86" t="str">
        <f t="shared" si="2"/>
        <v/>
      </c>
      <c r="S19" s="86" t="str">
        <f t="shared" si="2"/>
        <v/>
      </c>
      <c r="T19" s="86">
        <f t="shared" si="3"/>
        <v>21.751433800000086</v>
      </c>
      <c r="U19" s="86">
        <f t="shared" si="3"/>
        <v>16.607433799999853</v>
      </c>
      <c r="V19" s="86">
        <f t="shared" si="3"/>
        <v>19.36371859999781</v>
      </c>
      <c r="W19" s="86">
        <f t="shared" si="3"/>
        <v>13.030693700002303</v>
      </c>
      <c r="X19" s="86">
        <f t="shared" si="3"/>
        <v>14.840750700001081</v>
      </c>
      <c r="Y19" s="86">
        <f t="shared" si="3"/>
        <v>10.515745699998661</v>
      </c>
      <c r="Z19" s="86">
        <f t="shared" si="3"/>
        <v>13.031005900003947</v>
      </c>
      <c r="AA19" s="86">
        <f t="shared" si="3"/>
        <v>6.5628903999968315</v>
      </c>
      <c r="AB19" s="86">
        <f t="shared" si="3"/>
        <v>9.6138981999974931</v>
      </c>
      <c r="AC19" s="86">
        <f t="shared" si="3"/>
        <v>4.3741204000034486</v>
      </c>
      <c r="AD19" s="86">
        <f t="shared" si="4"/>
        <v>7.6444565999991028</v>
      </c>
      <c r="AE19" s="86">
        <f t="shared" si="4"/>
        <v>3.8743631000033929</v>
      </c>
      <c r="AF19" s="86">
        <f t="shared" si="4"/>
        <v>7.2019206999975722</v>
      </c>
      <c r="AG19" s="86">
        <f t="shared" si="4"/>
        <v>3.4338841999997385</v>
      </c>
      <c r="AH19" s="86">
        <f t="shared" si="4"/>
        <v>6.510199600001215</v>
      </c>
      <c r="AI19" s="86">
        <f t="shared" si="4"/>
        <v>2.9442923999959021</v>
      </c>
      <c r="AJ19" s="86">
        <f t="shared" si="4"/>
        <v>5.8472078000049805</v>
      </c>
      <c r="AK19" s="86">
        <f t="shared" si="4"/>
        <v>1.4427677999992738</v>
      </c>
      <c r="AL19" s="86">
        <f t="shared" si="4"/>
        <v>2.8344075999993947</v>
      </c>
    </row>
    <row r="20" spans="2:38" ht="24" customHeight="1" x14ac:dyDescent="0.2">
      <c r="B20" s="39" t="s">
        <v>262</v>
      </c>
      <c r="C20" s="128">
        <v>34000</v>
      </c>
      <c r="D20" s="89" t="s">
        <v>263</v>
      </c>
      <c r="H20" s="25" t="str">
        <f t="shared" si="0"/>
        <v>Cl</v>
      </c>
      <c r="I20">
        <f t="shared" si="1"/>
        <v>17</v>
      </c>
      <c r="J20" s="86" t="str">
        <f t="shared" si="2"/>
        <v/>
      </c>
      <c r="K20" s="86" t="str">
        <f t="shared" si="2"/>
        <v/>
      </c>
      <c r="L20" s="86" t="str">
        <f t="shared" si="2"/>
        <v/>
      </c>
      <c r="M20" s="86" t="str">
        <f t="shared" si="2"/>
        <v/>
      </c>
      <c r="N20" s="86" t="str">
        <f t="shared" si="2"/>
        <v/>
      </c>
      <c r="O20" s="86" t="str">
        <f t="shared" si="2"/>
        <v/>
      </c>
      <c r="P20" s="86" t="str">
        <f t="shared" si="2"/>
        <v/>
      </c>
      <c r="Q20" s="86" t="str">
        <f t="shared" si="2"/>
        <v/>
      </c>
      <c r="R20" s="86" t="str">
        <f t="shared" si="2"/>
        <v/>
      </c>
      <c r="S20" s="86" t="str">
        <f t="shared" si="2"/>
        <v/>
      </c>
      <c r="T20" s="86">
        <f t="shared" si="3"/>
        <v>20.080433800001629</v>
      </c>
      <c r="U20" s="86">
        <f t="shared" si="3"/>
        <v>15.199527799999487</v>
      </c>
      <c r="V20" s="86">
        <f t="shared" si="3"/>
        <v>17.5558529000009</v>
      </c>
      <c r="W20" s="86">
        <f t="shared" si="3"/>
        <v>12.14690630000041</v>
      </c>
      <c r="X20" s="86">
        <f t="shared" si="3"/>
        <v>13.515386299997772</v>
      </c>
      <c r="Y20" s="86">
        <f t="shared" si="3"/>
        <v>9.2834961000007752</v>
      </c>
      <c r="Z20" s="86">
        <f t="shared" si="3"/>
        <v>10.420198399999208</v>
      </c>
      <c r="AA20" s="86">
        <f t="shared" si="3"/>
        <v>6.355228000000352</v>
      </c>
      <c r="AB20" s="86">
        <f t="shared" si="3"/>
        <v>8.0862937999991118</v>
      </c>
      <c r="AC20" s="86">
        <f t="shared" si="3"/>
        <v>3.8833192000020063</v>
      </c>
      <c r="AD20" s="86">
        <f t="shared" si="4"/>
        <v>5.8488540000034845</v>
      </c>
      <c r="AE20" s="86">
        <f t="shared" si="4"/>
        <v>3.6043490000010934</v>
      </c>
      <c r="AF20" s="86">
        <f t="shared" si="4"/>
        <v>5.5961250999971526</v>
      </c>
      <c r="AG20" s="86">
        <f t="shared" si="4"/>
        <v>3.3713312999971095</v>
      </c>
      <c r="AH20" s="86">
        <f t="shared" si="4"/>
        <v>5.174494600003527</v>
      </c>
      <c r="AI20" s="86">
        <f t="shared" si="4"/>
        <v>2.1662113999991561</v>
      </c>
      <c r="AJ20" s="86">
        <f t="shared" si="4"/>
        <v>3.6303260999993654</v>
      </c>
      <c r="AK20" s="86">
        <f t="shared" si="4"/>
        <v>1.3191565000015544</v>
      </c>
      <c r="AL20" s="86">
        <f t="shared" si="4"/>
        <v>1.6837516000014148</v>
      </c>
    </row>
    <row r="21" spans="2:38" ht="24" customHeight="1" x14ac:dyDescent="0.2">
      <c r="B21" s="126" t="s">
        <v>264</v>
      </c>
      <c r="C21" s="127">
        <v>0.1</v>
      </c>
      <c r="D21" s="89" t="s">
        <v>271</v>
      </c>
      <c r="H21" s="25" t="str">
        <f t="shared" si="0"/>
        <v>S</v>
      </c>
      <c r="I21">
        <f t="shared" si="1"/>
        <v>16</v>
      </c>
      <c r="J21" s="86" t="str">
        <f t="shared" si="2"/>
        <v/>
      </c>
      <c r="K21" s="86" t="str">
        <f t="shared" si="2"/>
        <v/>
      </c>
      <c r="L21" s="86" t="str">
        <f t="shared" si="2"/>
        <v/>
      </c>
      <c r="M21" s="86" t="str">
        <f t="shared" si="2"/>
        <v/>
      </c>
      <c r="N21" s="86" t="str">
        <f t="shared" si="2"/>
        <v/>
      </c>
      <c r="O21" s="86" t="str">
        <f t="shared" si="2"/>
        <v/>
      </c>
      <c r="P21" s="86" t="str">
        <f t="shared" si="2"/>
        <v/>
      </c>
      <c r="Q21" s="86" t="str">
        <f t="shared" si="2"/>
        <v/>
      </c>
      <c r="R21" s="86" t="str">
        <f t="shared" si="2"/>
        <v/>
      </c>
      <c r="S21" s="86">
        <f t="shared" si="2"/>
        <v>16.045433800001774</v>
      </c>
      <c r="T21" s="86">
        <f t="shared" si="3"/>
        <v>19.26158459999715</v>
      </c>
      <c r="U21" s="86">
        <f t="shared" si="3"/>
        <v>13.014378400002897</v>
      </c>
      <c r="V21" s="86">
        <f t="shared" si="3"/>
        <v>16.811581399997522</v>
      </c>
      <c r="W21" s="86">
        <f t="shared" si="3"/>
        <v>10.830031100002088</v>
      </c>
      <c r="X21" s="86">
        <f t="shared" si="3"/>
        <v>12.819756699998834</v>
      </c>
      <c r="Y21" s="86">
        <f t="shared" si="3"/>
        <v>6.4170737999993435</v>
      </c>
      <c r="Z21" s="86">
        <f t="shared" si="3"/>
        <v>9.1925830000036513</v>
      </c>
      <c r="AA21" s="86">
        <f t="shared" si="3"/>
        <v>4.7612698999982968</v>
      </c>
      <c r="AB21" s="86">
        <f t="shared" si="3"/>
        <v>7.6646852999983821</v>
      </c>
      <c r="AC21" s="86">
        <f t="shared" si="3"/>
        <v>2.0790369000023929</v>
      </c>
      <c r="AD21" s="86">
        <f t="shared" si="4"/>
        <v>5.8115409000020009</v>
      </c>
      <c r="AE21" s="86">
        <f t="shared" si="4"/>
        <v>2.1482057999965036</v>
      </c>
      <c r="AF21" s="86">
        <f t="shared" si="4"/>
        <v>5.5219316000002436</v>
      </c>
      <c r="AG21" s="86">
        <f t="shared" si="4"/>
        <v>2.0174815999998827</v>
      </c>
      <c r="AH21" s="86">
        <f t="shared" si="4"/>
        <v>4.475921000004746</v>
      </c>
      <c r="AI21" s="86">
        <f t="shared" si="4"/>
        <v>0.4044655999969109</v>
      </c>
      <c r="AJ21" s="86">
        <f t="shared" si="4"/>
        <v>2.8555246000032639</v>
      </c>
      <c r="AK21" s="86">
        <f t="shared" si="4"/>
        <v>-3.4243800000695046E-2</v>
      </c>
      <c r="AL21" s="86">
        <f t="shared" si="4"/>
        <v>1.8704337999952259</v>
      </c>
    </row>
    <row r="22" spans="2:38" ht="24" customHeight="1" x14ac:dyDescent="0.2">
      <c r="B22" s="39" t="s">
        <v>269</v>
      </c>
      <c r="C22" s="138">
        <v>16</v>
      </c>
      <c r="D22" s="89" t="s">
        <v>270</v>
      </c>
      <c r="H22" s="25" t="str">
        <f t="shared" si="0"/>
        <v>P</v>
      </c>
      <c r="I22">
        <f t="shared" si="1"/>
        <v>15</v>
      </c>
      <c r="J22" s="86" t="str">
        <f t="shared" si="2"/>
        <v/>
      </c>
      <c r="K22" s="86" t="str">
        <f t="shared" si="2"/>
        <v/>
      </c>
      <c r="L22" s="86" t="str">
        <f t="shared" si="2"/>
        <v/>
      </c>
      <c r="M22" s="86" t="str">
        <f t="shared" si="2"/>
        <v/>
      </c>
      <c r="N22" s="86" t="str">
        <f t="shared" si="2"/>
        <v/>
      </c>
      <c r="O22" s="86" t="str">
        <f t="shared" si="2"/>
        <v/>
      </c>
      <c r="P22" s="86" t="str">
        <f t="shared" si="2"/>
        <v/>
      </c>
      <c r="Q22" s="86" t="str">
        <f t="shared" si="2"/>
        <v/>
      </c>
      <c r="R22" s="86">
        <f t="shared" si="2"/>
        <v>19.665433799997118</v>
      </c>
      <c r="S22" s="86">
        <f t="shared" si="2"/>
        <v>15.073433800000203</v>
      </c>
      <c r="T22" s="86">
        <f t="shared" si="3"/>
        <v>17.476847600002657</v>
      </c>
      <c r="U22" s="86">
        <f t="shared" si="3"/>
        <v>12.335577599998942</v>
      </c>
      <c r="V22" s="86">
        <f t="shared" si="3"/>
        <v>15.651743400001578</v>
      </c>
      <c r="W22" s="86">
        <f t="shared" si="3"/>
        <v>9.0947586000002048</v>
      </c>
      <c r="X22" s="86">
        <f t="shared" si="3"/>
        <v>10.086440499999298</v>
      </c>
      <c r="Y22" s="86">
        <f t="shared" si="3"/>
        <v>5.711084700000356</v>
      </c>
      <c r="Z22" s="86">
        <f t="shared" si="3"/>
        <v>7.8792251000013493</v>
      </c>
      <c r="AA22" s="86">
        <f t="shared" si="3"/>
        <v>4.058103299998038</v>
      </c>
      <c r="AB22" s="86">
        <f t="shared" si="3"/>
        <v>6.1558593999980076</v>
      </c>
      <c r="AC22" s="86">
        <f t="shared" si="3"/>
        <v>1.2399890000015148</v>
      </c>
      <c r="AD22" s="86">
        <f t="shared" si="4"/>
        <v>4.5917182999983197</v>
      </c>
      <c r="AE22" s="86">
        <f t="shared" si="4"/>
        <v>1.4723042999976315</v>
      </c>
      <c r="AF22" s="86">
        <f t="shared" si="4"/>
        <v>3.999821500001417</v>
      </c>
      <c r="AG22" s="86">
        <f t="shared" si="4"/>
        <v>1.2113079000046127</v>
      </c>
      <c r="AH22" s="86">
        <f t="shared" si="4"/>
        <v>2.6873290999938035</v>
      </c>
      <c r="AI22" s="86">
        <f t="shared" si="4"/>
        <v>-0.22485709999455139</v>
      </c>
      <c r="AJ22" s="86">
        <f t="shared" si="4"/>
        <v>1.8901213999997708</v>
      </c>
      <c r="AK22" s="86">
        <f t="shared" si="4"/>
        <v>-0.21956620000128169</v>
      </c>
      <c r="AL22" s="86">
        <f t="shared" si="4"/>
        <v>1.0074337999976706</v>
      </c>
    </row>
    <row r="23" spans="2:38" ht="24" customHeight="1" x14ac:dyDescent="0.2">
      <c r="B23" s="39" t="s">
        <v>272</v>
      </c>
      <c r="C23" s="127">
        <v>2</v>
      </c>
      <c r="D23" s="89"/>
      <c r="H23" s="25" t="str">
        <f t="shared" si="0"/>
        <v>Si</v>
      </c>
      <c r="I23">
        <f t="shared" si="1"/>
        <v>14</v>
      </c>
      <c r="J23" s="86" t="str">
        <f t="shared" si="2"/>
        <v/>
      </c>
      <c r="K23" s="86" t="str">
        <f t="shared" si="2"/>
        <v/>
      </c>
      <c r="L23" s="86" t="str">
        <f t="shared" si="2"/>
        <v/>
      </c>
      <c r="M23" s="86" t="str">
        <f t="shared" si="2"/>
        <v/>
      </c>
      <c r="N23" s="86" t="str">
        <f t="shared" si="2"/>
        <v/>
      </c>
      <c r="O23" s="86" t="str">
        <f t="shared" si="2"/>
        <v/>
      </c>
      <c r="P23" s="86" t="str">
        <f t="shared" si="2"/>
        <v/>
      </c>
      <c r="Q23" s="86">
        <f t="shared" si="2"/>
        <v>15.549433799998951</v>
      </c>
      <c r="R23" s="86">
        <f t="shared" si="2"/>
        <v>19.047023400002217</v>
      </c>
      <c r="S23" s="86">
        <f t="shared" si="2"/>
        <v>12.764616699998442</v>
      </c>
      <c r="T23" s="86">
        <f t="shared" si="3"/>
        <v>16.815077100000053</v>
      </c>
      <c r="U23" s="86">
        <f t="shared" si="3"/>
        <v>11.090252000001783</v>
      </c>
      <c r="V23" s="86">
        <f t="shared" si="3"/>
        <v>14.955045800001244</v>
      </c>
      <c r="W23" s="86">
        <f t="shared" si="3"/>
        <v>6.2490346999984467</v>
      </c>
      <c r="X23" s="86">
        <f t="shared" si="3"/>
        <v>8.384633900001063</v>
      </c>
      <c r="Y23" s="86">
        <f t="shared" si="3"/>
        <v>4.3628263999999035</v>
      </c>
      <c r="Z23" s="86">
        <f t="shared" si="3"/>
        <v>6.9754022000015539</v>
      </c>
      <c r="AA23" s="86">
        <f t="shared" si="3"/>
        <v>2.2833925999984785</v>
      </c>
      <c r="AB23" s="86">
        <f t="shared" si="3"/>
        <v>5.3241076000012981</v>
      </c>
      <c r="AC23" s="86">
        <f t="shared" si="3"/>
        <v>0.24654719999671215</v>
      </c>
      <c r="AD23" s="86">
        <f t="shared" si="4"/>
        <v>3.8913962000005995</v>
      </c>
      <c r="AE23" s="86">
        <f t="shared" si="4"/>
        <v>-1.7860499996459112E-2</v>
      </c>
      <c r="AF23" s="86">
        <f t="shared" si="4"/>
        <v>3.4455402999956277</v>
      </c>
      <c r="AG23" s="86">
        <f t="shared" si="4"/>
        <v>-0.64390209999692161</v>
      </c>
      <c r="AH23" s="86">
        <f t="shared" si="4"/>
        <v>2.5002290999982506</v>
      </c>
      <c r="AI23" s="86">
        <f t="shared" si="4"/>
        <v>-1.6955541999996058</v>
      </c>
      <c r="AJ23" s="86">
        <f t="shared" si="4"/>
        <v>2.2334338000000571</v>
      </c>
      <c r="AK23" s="86">
        <f t="shared" si="4"/>
        <v>-1.6515661999947042</v>
      </c>
      <c r="AL23" s="86">
        <f t="shared" si="4"/>
        <v>0.84643379999761237</v>
      </c>
    </row>
    <row r="24" spans="2:38" ht="24" customHeight="1" x14ac:dyDescent="0.2">
      <c r="B24" s="39" t="s">
        <v>267</v>
      </c>
      <c r="C24" s="129">
        <v>6.0221409000000001E+23</v>
      </c>
      <c r="D24" s="89" t="s">
        <v>268</v>
      </c>
      <c r="H24" s="25" t="str">
        <f t="shared" si="0"/>
        <v>Al</v>
      </c>
      <c r="I24">
        <f t="shared" si="1"/>
        <v>13</v>
      </c>
      <c r="J24" s="86" t="str">
        <f t="shared" si="2"/>
        <v/>
      </c>
      <c r="K24" s="86" t="str">
        <f t="shared" si="2"/>
        <v/>
      </c>
      <c r="L24" s="86" t="str">
        <f t="shared" si="2"/>
        <v/>
      </c>
      <c r="M24" s="86" t="str">
        <f t="shared" si="2"/>
        <v/>
      </c>
      <c r="N24" s="86" t="str">
        <f t="shared" si="2"/>
        <v/>
      </c>
      <c r="O24" s="86" t="str">
        <f t="shared" si="2"/>
        <v/>
      </c>
      <c r="P24" s="86" t="str">
        <f t="shared" si="2"/>
        <v/>
      </c>
      <c r="Q24" s="86">
        <f t="shared" si="2"/>
        <v>14.742433799998253</v>
      </c>
      <c r="R24" s="86">
        <f t="shared" si="2"/>
        <v>17.293166300001758</v>
      </c>
      <c r="S24" s="86">
        <f t="shared" si="2"/>
        <v>12.643635699998413</v>
      </c>
      <c r="T24" s="86">
        <f t="shared" si="3"/>
        <v>14.713914399999339</v>
      </c>
      <c r="U24" s="86">
        <f t="shared" si="3"/>
        <v>9.1409166000012192</v>
      </c>
      <c r="V24" s="86">
        <f t="shared" si="3"/>
        <v>10.833475100000214</v>
      </c>
      <c r="W24" s="86">
        <f t="shared" si="3"/>
        <v>5.5006079000013415</v>
      </c>
      <c r="X24" s="86">
        <f t="shared" si="3"/>
        <v>7.2037968999975419</v>
      </c>
      <c r="Y24" s="86">
        <f t="shared" si="3"/>
        <v>3.5031045000032464</v>
      </c>
      <c r="Z24" s="86">
        <f t="shared" si="3"/>
        <v>4.9333447999997588</v>
      </c>
      <c r="AA24" s="86">
        <f t="shared" si="3"/>
        <v>1.9954125999975076</v>
      </c>
      <c r="AB24" s="86">
        <f t="shared" si="3"/>
        <v>3.2447646000036912</v>
      </c>
      <c r="AC24" s="86">
        <f t="shared" si="3"/>
        <v>0.34698659999776282</v>
      </c>
      <c r="AD24" s="86">
        <f t="shared" si="4"/>
        <v>3.0728638999971736</v>
      </c>
      <c r="AE24" s="86">
        <f t="shared" si="4"/>
        <v>-0.32736229999864008</v>
      </c>
      <c r="AF24" s="86">
        <f t="shared" si="4"/>
        <v>1.9875714000008884</v>
      </c>
      <c r="AG24" s="86">
        <f t="shared" si="4"/>
        <v>-0.8232581999982358</v>
      </c>
      <c r="AH24" s="86">
        <f t="shared" si="4"/>
        <v>0.85543379999580793</v>
      </c>
      <c r="AI24" s="86">
        <f t="shared" si="4"/>
        <v>-1.4845662000006996</v>
      </c>
      <c r="AJ24" s="86">
        <f t="shared" si="4"/>
        <v>7.5433800004248042E-2</v>
      </c>
      <c r="AK24" s="86">
        <f t="shared" si="4"/>
        <v>-1.5865661999996519</v>
      </c>
      <c r="AL24" s="86">
        <f t="shared" si="4"/>
        <v>-0.42656620000343537</v>
      </c>
    </row>
    <row r="25" spans="2:38" ht="24" customHeight="1" x14ac:dyDescent="0.2">
      <c r="B25" s="39" t="s">
        <v>293</v>
      </c>
      <c r="C25" s="139">
        <f>C21/1000*C24*C23/C22</f>
        <v>7.5276761250000005E+18</v>
      </c>
      <c r="D25" s="89" t="s">
        <v>273</v>
      </c>
      <c r="H25" s="25" t="str">
        <f t="shared" si="0"/>
        <v>Mg</v>
      </c>
      <c r="I25">
        <f t="shared" si="1"/>
        <v>12</v>
      </c>
      <c r="J25" s="86" t="str">
        <f t="shared" si="2"/>
        <v/>
      </c>
      <c r="K25" s="86" t="str">
        <f t="shared" si="2"/>
        <v/>
      </c>
      <c r="L25" s="86" t="str">
        <f t="shared" si="2"/>
        <v/>
      </c>
      <c r="M25" s="86" t="str">
        <f t="shared" si="2"/>
        <v/>
      </c>
      <c r="N25" s="86" t="str">
        <f t="shared" si="2"/>
        <v/>
      </c>
      <c r="O25" s="86" t="str">
        <f t="shared" si="2"/>
        <v/>
      </c>
      <c r="P25" s="86">
        <f t="shared" si="2"/>
        <v>20.207452999999077</v>
      </c>
      <c r="Q25" s="86">
        <f t="shared" si="2"/>
        <v>12.420595499999763</v>
      </c>
      <c r="R25" s="86">
        <f t="shared" si="2"/>
        <v>17.150587100000848</v>
      </c>
      <c r="S25" s="86">
        <f t="shared" si="2"/>
        <v>10.920441500002198</v>
      </c>
      <c r="T25" s="86">
        <f t="shared" si="3"/>
        <v>14.306654299998627</v>
      </c>
      <c r="U25" s="86">
        <f t="shared" si="3"/>
        <v>5.1059566000003542</v>
      </c>
      <c r="V25" s="86">
        <f t="shared" si="3"/>
        <v>8.868512400000327</v>
      </c>
      <c r="W25" s="86">
        <f t="shared" si="3"/>
        <v>4.2188027000011061</v>
      </c>
      <c r="X25" s="86">
        <f t="shared" si="3"/>
        <v>6.2801030999980867</v>
      </c>
      <c r="Y25" s="86">
        <f t="shared" si="3"/>
        <v>1.4391663000023982</v>
      </c>
      <c r="Z25" s="86">
        <f t="shared" si="3"/>
        <v>4.1157644999984768</v>
      </c>
      <c r="AA25" s="86">
        <f t="shared" si="3"/>
        <v>8.7530400000105146E-2</v>
      </c>
      <c r="AB25" s="86">
        <f t="shared" si="3"/>
        <v>3.5535024000018893</v>
      </c>
      <c r="AC25" s="86">
        <f t="shared" si="3"/>
        <v>5.4979199998342665E-2</v>
      </c>
      <c r="AD25" s="86">
        <f t="shared" si="4"/>
        <v>2.4862978000019211</v>
      </c>
      <c r="AE25" s="86">
        <f t="shared" si="4"/>
        <v>-1.4697078000062902</v>
      </c>
      <c r="AF25" s="86">
        <f t="shared" si="4"/>
        <v>1.1063780000040424</v>
      </c>
      <c r="AG25" s="86">
        <f t="shared" si="4"/>
        <v>-1.9845678999990923</v>
      </c>
      <c r="AH25" s="86">
        <f t="shared" si="4"/>
        <v>3.0829999741399661E-4</v>
      </c>
      <c r="AI25" s="86">
        <f t="shared" si="4"/>
        <v>-2.8625661999976728</v>
      </c>
      <c r="AJ25" s="86">
        <f t="shared" si="4"/>
        <v>-0.93056620000425028</v>
      </c>
      <c r="AK25" s="86">
        <f t="shared" si="4"/>
        <v>-2.7195661999940057</v>
      </c>
      <c r="AL25" s="86" t="str">
        <f t="shared" si="4"/>
        <v/>
      </c>
    </row>
    <row r="26" spans="2:38" ht="24" customHeight="1" x14ac:dyDescent="0.2">
      <c r="B26" s="39" t="s">
        <v>274</v>
      </c>
      <c r="C26" s="129">
        <v>1E-27</v>
      </c>
      <c r="D26" s="89" t="s">
        <v>275</v>
      </c>
      <c r="E26" s="238"/>
      <c r="H26" s="25" t="str">
        <f t="shared" si="0"/>
        <v>Na</v>
      </c>
      <c r="I26">
        <f t="shared" si="1"/>
        <v>11</v>
      </c>
      <c r="J26" s="86" t="str">
        <f t="shared" si="2"/>
        <v/>
      </c>
      <c r="K26" s="86" t="str">
        <f t="shared" si="2"/>
        <v/>
      </c>
      <c r="L26" s="86" t="str">
        <f t="shared" si="2"/>
        <v/>
      </c>
      <c r="M26" s="86" t="str">
        <f t="shared" si="2"/>
        <v/>
      </c>
      <c r="N26" s="86" t="str">
        <f t="shared" si="2"/>
        <v/>
      </c>
      <c r="O26" s="86">
        <f t="shared" si="2"/>
        <v>15.528340500000922</v>
      </c>
      <c r="P26" s="86">
        <f t="shared" si="2"/>
        <v>17.955358600000181</v>
      </c>
      <c r="Q26" s="86">
        <f t="shared" si="2"/>
        <v>11.92564819999825</v>
      </c>
      <c r="R26" s="86">
        <f t="shared" si="2"/>
        <v>14.882097900001099</v>
      </c>
      <c r="S26" s="86">
        <f t="shared" si="2"/>
        <v>8.8432864999995218</v>
      </c>
      <c r="T26" s="86">
        <f t="shared" si="3"/>
        <v>10.195213800001511</v>
      </c>
      <c r="U26" s="86">
        <f t="shared" si="3"/>
        <v>4.7347977999997966</v>
      </c>
      <c r="V26" s="86">
        <f t="shared" si="3"/>
        <v>6.7866644999994605</v>
      </c>
      <c r="W26" s="86">
        <f t="shared" si="3"/>
        <v>3.3497200999991037</v>
      </c>
      <c r="X26" s="86">
        <f t="shared" si="3"/>
        <v>4.5037609000028169</v>
      </c>
      <c r="Y26" s="86">
        <f t="shared" si="3"/>
        <v>1.3172760999987077</v>
      </c>
      <c r="Z26" s="86">
        <f t="shared" si="3"/>
        <v>2.1784444000004441</v>
      </c>
      <c r="AA26" s="86">
        <f t="shared" si="3"/>
        <v>5.2074999999604188E-2</v>
      </c>
      <c r="AB26" s="86">
        <f t="shared" si="3"/>
        <v>2.075390599999082</v>
      </c>
      <c r="AC26" s="86">
        <f t="shared" si="3"/>
        <v>-0.5473699999965902</v>
      </c>
      <c r="AD26" s="86">
        <f t="shared" si="4"/>
        <v>0.70679039999959059</v>
      </c>
      <c r="AE26" s="86">
        <f t="shared" si="4"/>
        <v>-2.0532490000005055</v>
      </c>
      <c r="AF26" s="86">
        <f t="shared" si="4"/>
        <v>-0.28844799999933457</v>
      </c>
      <c r="AG26" s="86">
        <f t="shared" si="4"/>
        <v>-2.2475661999997101</v>
      </c>
      <c r="AH26" s="86">
        <f t="shared" si="4"/>
        <v>-1.365566199994646</v>
      </c>
      <c r="AI26" s="86">
        <f t="shared" si="4"/>
        <v>-2.9275662000000011</v>
      </c>
      <c r="AJ26" s="86">
        <f t="shared" si="4"/>
        <v>-2.2485662000035518</v>
      </c>
      <c r="AK26" s="86" t="str">
        <f t="shared" si="4"/>
        <v/>
      </c>
      <c r="AL26" s="86" t="str">
        <f t="shared" si="4"/>
        <v/>
      </c>
    </row>
    <row r="27" spans="2:38" ht="24" customHeight="1" x14ac:dyDescent="0.2">
      <c r="B27" s="39" t="s">
        <v>276</v>
      </c>
      <c r="C27" s="130">
        <f>C19*C20*C25*C26</f>
        <v>1.27970494125E-3</v>
      </c>
      <c r="D27" s="89" t="s">
        <v>277</v>
      </c>
      <c r="H27" s="25" t="str">
        <f t="shared" si="0"/>
        <v>Ne</v>
      </c>
      <c r="I27">
        <f t="shared" si="1"/>
        <v>10</v>
      </c>
      <c r="J27" s="86" t="str">
        <f t="shared" ref="J27:S36" si="5">IF(OR(Mass(J$37+$I27,$I27) = -404, Mass(J$37+$I27-$J$15,$I27-$K$15) = -404), "", Mass(J$37+$I27,$I27)+$M$13-$M$14- Mass(J$37+$I27-$J$15,$I27-$K$15))</f>
        <v/>
      </c>
      <c r="K27" s="86" t="str">
        <f t="shared" si="5"/>
        <v/>
      </c>
      <c r="L27" s="86" t="str">
        <f t="shared" si="5"/>
        <v/>
      </c>
      <c r="M27" s="86" t="str">
        <f t="shared" si="5"/>
        <v/>
      </c>
      <c r="N27" s="86">
        <f t="shared" si="5"/>
        <v>22.075349500000812</v>
      </c>
      <c r="O27" s="86">
        <f t="shared" si="5"/>
        <v>13.333075300000928</v>
      </c>
      <c r="P27" s="86">
        <f t="shared" si="5"/>
        <v>17.029587699998956</v>
      </c>
      <c r="Q27" s="86">
        <f t="shared" si="5"/>
        <v>9.4123141000018222</v>
      </c>
      <c r="R27" s="86">
        <f t="shared" si="5"/>
        <v>14.640738899997814</v>
      </c>
      <c r="S27" s="86">
        <f t="shared" si="5"/>
        <v>4.536595400000806</v>
      </c>
      <c r="T27" s="86">
        <f t="shared" ref="T27:AC36" si="6">IF(OR(Mass(T$37+$I27,$I27) = -404, Mass(T$37+$I27-$J$15,$I27-$K$15) = -404), "", Mass(T$37+$I27,$I27)+$M$13-$M$14- Mass(T$37+$I27-$J$15,$I27-$K$15))</f>
        <v>8.1396913999997196</v>
      </c>
      <c r="U27" s="86">
        <f t="shared" si="6"/>
        <v>2.9760808999999426</v>
      </c>
      <c r="V27" s="86">
        <f t="shared" si="6"/>
        <v>6.6443483000002743</v>
      </c>
      <c r="W27" s="86">
        <f t="shared" si="6"/>
        <v>1.9306140000007872</v>
      </c>
      <c r="X27" s="86">
        <f t="shared" si="6"/>
        <v>3.3301347999986319</v>
      </c>
      <c r="Y27" s="86">
        <f t="shared" si="6"/>
        <v>-0.72304449999865028</v>
      </c>
      <c r="Z27" s="86">
        <f t="shared" si="6"/>
        <v>1.5979225000010047</v>
      </c>
      <c r="AA27" s="86">
        <f t="shared" si="6"/>
        <v>-1.253310899999633</v>
      </c>
      <c r="AB27" s="86">
        <f t="shared" si="6"/>
        <v>0.96643309999853955</v>
      </c>
      <c r="AC27" s="86">
        <f t="shared" si="6"/>
        <v>-2.054720999996789</v>
      </c>
      <c r="AD27" s="86">
        <f t="shared" ref="AD27:AL36" si="7">IF(OR(Mass(AD$37+$I27,$I27) = -404, Mass(AD$37+$I27-$J$15,$I27-$K$15) = -404), "", Mass(AD$37+$I27,$I27)+$M$13-$M$14- Mass(AD$37+$I27-$J$15,$I27-$K$15))</f>
        <v>4.1637599999376107E-2</v>
      </c>
      <c r="AE27" s="86">
        <f t="shared" si="7"/>
        <v>-3.3085662000012235</v>
      </c>
      <c r="AF27" s="86">
        <f t="shared" si="7"/>
        <v>-0.85456619999968098</v>
      </c>
      <c r="AG27" s="86" t="str">
        <f t="shared" si="7"/>
        <v/>
      </c>
      <c r="AH27" s="86" t="str">
        <f t="shared" si="7"/>
        <v/>
      </c>
      <c r="AI27" s="86" t="str">
        <f t="shared" si="7"/>
        <v/>
      </c>
      <c r="AJ27" s="86" t="str">
        <f t="shared" si="7"/>
        <v/>
      </c>
      <c r="AK27" s="86" t="str">
        <f t="shared" si="7"/>
        <v/>
      </c>
      <c r="AL27" s="86" t="str">
        <f t="shared" si="7"/>
        <v/>
      </c>
    </row>
    <row r="28" spans="2:38" ht="24" customHeight="1" thickBot="1" x14ac:dyDescent="0.25">
      <c r="B28" s="41" t="s">
        <v>278</v>
      </c>
      <c r="C28" s="131">
        <f>C27*60</f>
        <v>7.6782296474999998E-2</v>
      </c>
      <c r="D28" s="90" t="s">
        <v>279</v>
      </c>
      <c r="H28" s="25" t="str">
        <f t="shared" si="0"/>
        <v>F</v>
      </c>
      <c r="I28">
        <f t="shared" si="1"/>
        <v>9</v>
      </c>
      <c r="J28" s="86" t="str">
        <f t="shared" si="5"/>
        <v/>
      </c>
      <c r="K28" s="86" t="str">
        <f t="shared" si="5"/>
        <v/>
      </c>
      <c r="L28" s="86" t="str">
        <f t="shared" si="5"/>
        <v/>
      </c>
      <c r="M28" s="86">
        <f t="shared" si="5"/>
        <v>15.907361200001105</v>
      </c>
      <c r="N28" s="86">
        <f t="shared" si="5"/>
        <v>21.244401899999502</v>
      </c>
      <c r="O28" s="86">
        <f t="shared" si="5"/>
        <v>11.738322300001528</v>
      </c>
      <c r="P28" s="86">
        <f t="shared" si="5"/>
        <v>14.570232600000963</v>
      </c>
      <c r="Q28" s="86">
        <f t="shared" si="5"/>
        <v>6.925340400001005</v>
      </c>
      <c r="R28" s="86">
        <f t="shared" si="5"/>
        <v>8.2073091999991448</v>
      </c>
      <c r="S28" s="86">
        <f t="shared" si="5"/>
        <v>4.3767709999992803</v>
      </c>
      <c r="T28" s="86">
        <f t="shared" si="6"/>
        <v>5.8768932000020868</v>
      </c>
      <c r="U28" s="86">
        <f t="shared" si="6"/>
        <v>3.0057711999979801</v>
      </c>
      <c r="V28" s="86">
        <f t="shared" si="6"/>
        <v>5.3548631000012392</v>
      </c>
      <c r="W28" s="86">
        <f t="shared" si="6"/>
        <v>1.5875001000022166</v>
      </c>
      <c r="X28" s="86">
        <f t="shared" si="6"/>
        <v>2.0571018999980879</v>
      </c>
      <c r="Y28" s="86">
        <f t="shared" si="6"/>
        <v>-1.4937365000005229</v>
      </c>
      <c r="Z28" s="86">
        <f t="shared" si="6"/>
        <v>-0.61207099999955972</v>
      </c>
      <c r="AA28" s="86">
        <f t="shared" si="6"/>
        <v>-2.4235659999976633</v>
      </c>
      <c r="AB28" s="86">
        <f t="shared" si="6"/>
        <v>-0.89964320000217413</v>
      </c>
      <c r="AC28" s="86">
        <f t="shared" si="6"/>
        <v>-2.9514767999971809</v>
      </c>
      <c r="AD28" s="86">
        <f t="shared" si="7"/>
        <v>-2.0335661999997683</v>
      </c>
      <c r="AE28" s="86" t="str">
        <f t="shared" si="7"/>
        <v/>
      </c>
      <c r="AF28" s="86" t="str">
        <f t="shared" si="7"/>
        <v/>
      </c>
      <c r="AG28" s="86" t="str">
        <f t="shared" si="7"/>
        <v/>
      </c>
      <c r="AH28" s="86" t="str">
        <f t="shared" si="7"/>
        <v/>
      </c>
      <c r="AI28" s="86" t="str">
        <f t="shared" si="7"/>
        <v/>
      </c>
      <c r="AJ28" s="86" t="str">
        <f t="shared" si="7"/>
        <v/>
      </c>
      <c r="AK28" s="86" t="str">
        <f t="shared" si="7"/>
        <v/>
      </c>
      <c r="AL28" s="86" t="str">
        <f t="shared" si="7"/>
        <v/>
      </c>
    </row>
    <row r="29" spans="2:38" ht="24" customHeight="1" x14ac:dyDescent="0.2">
      <c r="B29" s="35" t="s">
        <v>288</v>
      </c>
      <c r="C29" s="132">
        <v>1</v>
      </c>
      <c r="D29" s="116"/>
      <c r="H29" s="25" t="str">
        <f t="shared" si="0"/>
        <v>O</v>
      </c>
      <c r="I29">
        <f t="shared" si="1"/>
        <v>8</v>
      </c>
      <c r="J29" s="86" t="str">
        <f t="shared" si="5"/>
        <v/>
      </c>
      <c r="K29" s="86" t="str">
        <f t="shared" si="5"/>
        <v/>
      </c>
      <c r="L29" s="86">
        <f t="shared" si="5"/>
        <v>21.572330599999987</v>
      </c>
      <c r="M29" s="86">
        <f t="shared" si="5"/>
        <v>14.744654600001013</v>
      </c>
      <c r="N29" s="86">
        <f t="shared" si="5"/>
        <v>20.954403199999433</v>
      </c>
      <c r="O29" s="86">
        <f t="shared" si="5"/>
        <v>10.998910100001012</v>
      </c>
      <c r="P29" s="86">
        <f t="shared" si="5"/>
        <v>13.439376500000435</v>
      </c>
      <c r="Q29" s="86">
        <f t="shared" si="5"/>
        <v>1.9185132999991765</v>
      </c>
      <c r="R29" s="86">
        <f t="shared" si="5"/>
        <v>5.8208048999986204</v>
      </c>
      <c r="S29" s="86">
        <f t="shared" si="5"/>
        <v>1.7310767999988457</v>
      </c>
      <c r="T29" s="86">
        <f t="shared" si="6"/>
        <v>5.3834390000010899</v>
      </c>
      <c r="U29" s="86">
        <f t="shared" si="6"/>
        <v>1.580888500000583</v>
      </c>
      <c r="V29" s="86">
        <f t="shared" si="6"/>
        <v>4.6257535000004282</v>
      </c>
      <c r="W29" s="86">
        <f t="shared" si="6"/>
        <v>0.50841420000142534</v>
      </c>
      <c r="X29" s="86">
        <f t="shared" si="6"/>
        <v>1.9677169999995385</v>
      </c>
      <c r="Y29" s="86">
        <f t="shared" si="6"/>
        <v>-2.9818731999985175</v>
      </c>
      <c r="Z29" s="86">
        <f t="shared" si="6"/>
        <v>-1.4852572000017972</v>
      </c>
      <c r="AA29" s="86">
        <f t="shared" si="6"/>
        <v>-4.1640201999980491</v>
      </c>
      <c r="AB29" s="86">
        <f t="shared" si="6"/>
        <v>-1.5555662000006123</v>
      </c>
      <c r="AC29" s="86" t="str">
        <f t="shared" si="6"/>
        <v/>
      </c>
      <c r="AD29" s="86" t="str">
        <f t="shared" si="7"/>
        <v/>
      </c>
      <c r="AE29" s="86" t="str">
        <f t="shared" si="7"/>
        <v/>
      </c>
      <c r="AF29" s="86" t="str">
        <f t="shared" si="7"/>
        <v/>
      </c>
      <c r="AG29" s="86" t="str">
        <f t="shared" si="7"/>
        <v/>
      </c>
      <c r="AH29" s="86" t="str">
        <f t="shared" si="7"/>
        <v/>
      </c>
      <c r="AI29" s="86" t="str">
        <f t="shared" si="7"/>
        <v/>
      </c>
      <c r="AJ29" s="86" t="str">
        <f t="shared" si="7"/>
        <v/>
      </c>
      <c r="AK29" s="86" t="str">
        <f t="shared" si="7"/>
        <v/>
      </c>
      <c r="AL29" s="86" t="str">
        <f t="shared" si="7"/>
        <v/>
      </c>
    </row>
    <row r="30" spans="2:38" ht="24" customHeight="1" x14ac:dyDescent="0.2">
      <c r="B30" s="39" t="s">
        <v>281</v>
      </c>
      <c r="C30" s="128">
        <v>500</v>
      </c>
      <c r="D30" s="89" t="s">
        <v>283</v>
      </c>
      <c r="H30" s="25" t="str">
        <f t="shared" si="0"/>
        <v>N</v>
      </c>
      <c r="I30">
        <f t="shared" si="1"/>
        <v>7</v>
      </c>
      <c r="J30" s="86" t="str">
        <f t="shared" si="5"/>
        <v/>
      </c>
      <c r="K30" s="86" t="str">
        <f t="shared" si="5"/>
        <v/>
      </c>
      <c r="L30" s="86">
        <f t="shared" si="5"/>
        <v>20.281135100000029</v>
      </c>
      <c r="M30" s="86">
        <f t="shared" si="5"/>
        <v>12.874328500000047</v>
      </c>
      <c r="N30" s="86">
        <f t="shared" si="5"/>
        <v>17.83933800000159</v>
      </c>
      <c r="O30" s="86">
        <f t="shared" si="5"/>
        <v>8.3288167999999132</v>
      </c>
      <c r="P30" s="86">
        <f t="shared" si="5"/>
        <v>8.6087310999992042</v>
      </c>
      <c r="Q30" s="86">
        <f t="shared" si="5"/>
        <v>0.26428290000148991</v>
      </c>
      <c r="R30" s="86">
        <f t="shared" si="5"/>
        <v>3.6605800000015734</v>
      </c>
      <c r="S30" s="86">
        <f t="shared" si="5"/>
        <v>0.60366259999864269</v>
      </c>
      <c r="T30" s="86">
        <f t="shared" si="6"/>
        <v>3.103664000002027</v>
      </c>
      <c r="U30" s="86">
        <f t="shared" si="6"/>
        <v>-6.3491000000794884E-2</v>
      </c>
      <c r="V30" s="86">
        <f t="shared" si="6"/>
        <v>2.3813336999992316</v>
      </c>
      <c r="W30" s="86">
        <f t="shared" si="6"/>
        <v>-0.68613669999831473</v>
      </c>
      <c r="X30" s="86">
        <f t="shared" si="6"/>
        <v>0.89112870000099065</v>
      </c>
      <c r="Y30" s="86">
        <f t="shared" si="6"/>
        <v>-4.3800245000020368</v>
      </c>
      <c r="Z30" s="86">
        <f t="shared" si="6"/>
        <v>-3.1875661999984004</v>
      </c>
      <c r="AA30" s="86" t="str">
        <f t="shared" si="6"/>
        <v/>
      </c>
      <c r="AB30" s="86" t="str">
        <f t="shared" si="6"/>
        <v/>
      </c>
      <c r="AC30" s="86" t="str">
        <f t="shared" si="6"/>
        <v/>
      </c>
      <c r="AD30" s="86" t="str">
        <f t="shared" si="7"/>
        <v/>
      </c>
      <c r="AE30" s="86" t="str">
        <f t="shared" si="7"/>
        <v/>
      </c>
      <c r="AF30" s="86" t="str">
        <f t="shared" si="7"/>
        <v/>
      </c>
      <c r="AG30" s="86" t="str">
        <f t="shared" si="7"/>
        <v/>
      </c>
      <c r="AH30" s="86" t="str">
        <f t="shared" si="7"/>
        <v/>
      </c>
      <c r="AI30" s="86" t="str">
        <f t="shared" si="7"/>
        <v/>
      </c>
      <c r="AJ30" s="86" t="str">
        <f t="shared" si="7"/>
        <v/>
      </c>
      <c r="AK30" s="86" t="str">
        <f t="shared" si="7"/>
        <v/>
      </c>
      <c r="AL30" s="86" t="str">
        <f t="shared" si="7"/>
        <v/>
      </c>
    </row>
    <row r="31" spans="2:38" ht="24" customHeight="1" x14ac:dyDescent="0.2">
      <c r="B31" s="39" t="s">
        <v>291</v>
      </c>
      <c r="C31" s="1">
        <f>SQRT(C30)/C30*100</f>
        <v>4.4721359549995796</v>
      </c>
      <c r="D31" s="89" t="s">
        <v>292</v>
      </c>
      <c r="H31" s="25" t="str">
        <f t="shared" si="0"/>
        <v>C</v>
      </c>
      <c r="I31">
        <f t="shared" si="1"/>
        <v>6</v>
      </c>
      <c r="J31" s="86" t="str">
        <f t="shared" si="5"/>
        <v/>
      </c>
      <c r="K31" s="86">
        <f t="shared" si="5"/>
        <v>12.000049899999794</v>
      </c>
      <c r="L31" s="86">
        <f t="shared" si="5"/>
        <v>19.059050100000604</v>
      </c>
      <c r="M31" s="86">
        <f t="shared" si="5"/>
        <v>10.896027100001447</v>
      </c>
      <c r="N31" s="86">
        <f t="shared" si="5"/>
        <v>16.496149699998568</v>
      </c>
      <c r="O31" s="86">
        <f t="shared" si="5"/>
        <v>2.7217421000004833</v>
      </c>
      <c r="P31" s="86">
        <f t="shared" si="5"/>
        <v>5.9518674999999348</v>
      </c>
      <c r="Q31" s="86">
        <f t="shared" si="5"/>
        <v>-1.0064993999985745</v>
      </c>
      <c r="R31" s="86">
        <f t="shared" si="5"/>
        <v>2.0257633999990503</v>
      </c>
      <c r="S31" s="86">
        <f t="shared" si="5"/>
        <v>-1.490994399999181</v>
      </c>
      <c r="T31" s="86">
        <f t="shared" si="6"/>
        <v>1.9593661999970209</v>
      </c>
      <c r="U31" s="86">
        <f t="shared" si="6"/>
        <v>-1.6477379999996629</v>
      </c>
      <c r="V31" s="86">
        <f t="shared" si="6"/>
        <v>0.75693980000141892</v>
      </c>
      <c r="W31" s="86">
        <f t="shared" si="6"/>
        <v>-2.2992782000001171</v>
      </c>
      <c r="X31" s="86">
        <f t="shared" si="6"/>
        <v>-2.1148546000003989</v>
      </c>
      <c r="Y31" s="86">
        <f t="shared" si="6"/>
        <v>-4.7172777999985556</v>
      </c>
      <c r="Z31" s="86" t="str">
        <f t="shared" si="6"/>
        <v/>
      </c>
      <c r="AA31" s="86" t="str">
        <f t="shared" si="6"/>
        <v/>
      </c>
      <c r="AB31" s="86" t="str">
        <f t="shared" si="6"/>
        <v/>
      </c>
      <c r="AC31" s="86" t="str">
        <f t="shared" si="6"/>
        <v/>
      </c>
      <c r="AD31" s="86" t="str">
        <f t="shared" si="7"/>
        <v/>
      </c>
      <c r="AE31" s="86" t="str">
        <f t="shared" si="7"/>
        <v/>
      </c>
      <c r="AF31" s="86" t="str">
        <f t="shared" si="7"/>
        <v/>
      </c>
      <c r="AG31" s="86" t="str">
        <f t="shared" si="7"/>
        <v/>
      </c>
      <c r="AH31" s="86" t="str">
        <f t="shared" si="7"/>
        <v/>
      </c>
      <c r="AI31" s="86" t="str">
        <f t="shared" si="7"/>
        <v/>
      </c>
      <c r="AJ31" s="86" t="str">
        <f t="shared" si="7"/>
        <v/>
      </c>
      <c r="AK31" s="86" t="str">
        <f t="shared" si="7"/>
        <v/>
      </c>
      <c r="AL31" s="86" t="str">
        <f t="shared" si="7"/>
        <v/>
      </c>
    </row>
    <row r="32" spans="2:38" ht="24" customHeight="1" thickBot="1" x14ac:dyDescent="0.25">
      <c r="B32" s="41" t="s">
        <v>282</v>
      </c>
      <c r="C32" s="140">
        <f>C30/C28/C29/60/24</f>
        <v>4.5221651104858056</v>
      </c>
      <c r="D32" s="90" t="s">
        <v>284</v>
      </c>
      <c r="H32" s="25" t="str">
        <f t="shared" si="0"/>
        <v>B</v>
      </c>
      <c r="I32">
        <f t="shared" si="1"/>
        <v>5</v>
      </c>
      <c r="J32" s="86">
        <f t="shared" si="5"/>
        <v>25.488372299999355</v>
      </c>
      <c r="K32" s="86">
        <f t="shared" si="5"/>
        <v>10.60173610000038</v>
      </c>
      <c r="L32" s="86">
        <f t="shared" si="5"/>
        <v>16.351834700000836</v>
      </c>
      <c r="M32" s="86">
        <f>IF(OR(Mass(M$37+$I32,$I32) = -404, Mass(M$37+$I32-$J$15,$I32-$K$15) = -404), "", Mass(M$37+$I32,$I32)+$M$13-$M$14- Mass(M$37+$I32-$J$15,$I32-$K$15))</f>
        <v>6.2126271000015549</v>
      </c>
      <c r="N32" s="86">
        <f t="shared" si="5"/>
        <v>9.2296540999996068</v>
      </c>
      <c r="O32" s="86">
        <f t="shared" si="5"/>
        <v>1.145062899999175</v>
      </c>
      <c r="P32" s="86">
        <f t="shared" si="5"/>
        <v>2.6542016000003059</v>
      </c>
      <c r="Q32" s="86">
        <f t="shared" si="5"/>
        <v>-1.2549869999984367</v>
      </c>
      <c r="R32" s="86">
        <f t="shared" si="5"/>
        <v>0.55305939999925613</v>
      </c>
      <c r="S32" s="86">
        <f t="shared" si="5"/>
        <v>-2.3075671999995393</v>
      </c>
      <c r="T32" s="86">
        <f t="shared" si="6"/>
        <v>-0.75787129999844183</v>
      </c>
      <c r="U32" s="86">
        <f t="shared" si="6"/>
        <v>-2.2295663000004424</v>
      </c>
      <c r="V32" s="86">
        <f t="shared" si="6"/>
        <v>-2.1308595999980753</v>
      </c>
      <c r="W32" s="86">
        <f t="shared" si="6"/>
        <v>-3.7845655999990413</v>
      </c>
      <c r="X32" s="86">
        <f t="shared" si="6"/>
        <v>-3.1345677000026626</v>
      </c>
      <c r="Y32" s="86" t="str">
        <f t="shared" si="6"/>
        <v/>
      </c>
      <c r="Z32" s="86" t="str">
        <f t="shared" si="6"/>
        <v/>
      </c>
      <c r="AA32" s="86" t="str">
        <f t="shared" si="6"/>
        <v/>
      </c>
      <c r="AB32" s="86" t="str">
        <f t="shared" si="6"/>
        <v/>
      </c>
      <c r="AC32" s="86" t="str">
        <f t="shared" si="6"/>
        <v/>
      </c>
      <c r="AD32" s="86" t="str">
        <f t="shared" si="7"/>
        <v/>
      </c>
      <c r="AE32" s="86" t="str">
        <f t="shared" si="7"/>
        <v/>
      </c>
      <c r="AF32" s="86" t="str">
        <f t="shared" si="7"/>
        <v/>
      </c>
      <c r="AG32" s="86" t="str">
        <f t="shared" si="7"/>
        <v/>
      </c>
      <c r="AH32" s="86" t="str">
        <f t="shared" si="7"/>
        <v/>
      </c>
      <c r="AI32" s="86" t="str">
        <f t="shared" si="7"/>
        <v/>
      </c>
      <c r="AJ32" s="86" t="str">
        <f t="shared" si="7"/>
        <v/>
      </c>
      <c r="AK32" s="86" t="str">
        <f t="shared" si="7"/>
        <v/>
      </c>
      <c r="AL32" s="86" t="str">
        <f t="shared" si="7"/>
        <v/>
      </c>
    </row>
    <row r="33" spans="2:38" ht="24" customHeight="1" x14ac:dyDescent="0.2">
      <c r="H33" s="25" t="str">
        <f t="shared" si="0"/>
        <v>Be</v>
      </c>
      <c r="I33">
        <f t="shared" si="1"/>
        <v>4</v>
      </c>
      <c r="J33" s="86">
        <f t="shared" si="5"/>
        <v>24.608920600000602</v>
      </c>
      <c r="K33" s="86">
        <f t="shared" si="5"/>
        <v>8.4527878999997483</v>
      </c>
      <c r="L33" s="86">
        <f t="shared" si="5"/>
        <v>16.674077700000453</v>
      </c>
      <c r="M33" s="86">
        <f t="shared" si="5"/>
        <v>-0.56002729999818257</v>
      </c>
      <c r="N33" s="86">
        <f t="shared" si="5"/>
        <v>4.5877160999989428</v>
      </c>
      <c r="O33" s="86">
        <f t="shared" si="5"/>
        <v>-1.7229299999999057</v>
      </c>
      <c r="P33" s="86">
        <f t="shared" si="5"/>
        <v>0.94615920000069309</v>
      </c>
      <c r="Q33" s="86">
        <f t="shared" si="5"/>
        <v>-2.7345671000002767</v>
      </c>
      <c r="R33" s="86">
        <f t="shared" si="5"/>
        <v>-0.4486706999996386</v>
      </c>
      <c r="S33" s="86">
        <f t="shared" si="5"/>
        <v>-4.0245663999994576</v>
      </c>
      <c r="T33" s="86">
        <f t="shared" si="6"/>
        <v>-1.7745665999991616</v>
      </c>
      <c r="U33" s="86" t="str">
        <f t="shared" si="6"/>
        <v/>
      </c>
      <c r="V33" s="86" t="str">
        <f t="shared" si="6"/>
        <v/>
      </c>
      <c r="W33" s="86" t="str">
        <f t="shared" si="6"/>
        <v/>
      </c>
      <c r="X33" s="86" t="str">
        <f t="shared" si="6"/>
        <v/>
      </c>
      <c r="Y33" s="86" t="str">
        <f t="shared" si="6"/>
        <v/>
      </c>
      <c r="Z33" s="86" t="str">
        <f t="shared" si="6"/>
        <v/>
      </c>
      <c r="AA33" s="86" t="str">
        <f t="shared" si="6"/>
        <v/>
      </c>
      <c r="AB33" s="86" t="str">
        <f t="shared" si="6"/>
        <v/>
      </c>
      <c r="AC33" s="86" t="str">
        <f t="shared" si="6"/>
        <v/>
      </c>
      <c r="AD33" s="86" t="str">
        <f t="shared" si="7"/>
        <v/>
      </c>
      <c r="AE33" s="86" t="str">
        <f t="shared" si="7"/>
        <v/>
      </c>
      <c r="AF33" s="86" t="str">
        <f t="shared" si="7"/>
        <v/>
      </c>
      <c r="AG33" s="86" t="str">
        <f t="shared" si="7"/>
        <v/>
      </c>
      <c r="AH33" s="86" t="str">
        <f t="shared" si="7"/>
        <v/>
      </c>
      <c r="AI33" s="86" t="str">
        <f t="shared" si="7"/>
        <v/>
      </c>
      <c r="AJ33" s="86" t="str">
        <f t="shared" si="7"/>
        <v/>
      </c>
      <c r="AK33" s="86" t="str">
        <f t="shared" si="7"/>
        <v/>
      </c>
      <c r="AL33" s="86" t="str">
        <f t="shared" si="7"/>
        <v/>
      </c>
    </row>
    <row r="34" spans="2:38" ht="24" customHeight="1" thickBot="1" x14ac:dyDescent="0.25">
      <c r="H34" s="25" t="str">
        <f t="shared" si="0"/>
        <v>Li</v>
      </c>
      <c r="I34">
        <f t="shared" si="1"/>
        <v>3</v>
      </c>
      <c r="J34" s="86">
        <f t="shared" si="5"/>
        <v>19.491055100000267</v>
      </c>
      <c r="K34" s="86">
        <f t="shared" si="5"/>
        <v>3.4387585000004037</v>
      </c>
      <c r="L34" s="86">
        <f t="shared" si="5"/>
        <v>5.0265272999995432</v>
      </c>
      <c r="M34" s="86">
        <f t="shared" si="5"/>
        <v>-0.19194769999830896</v>
      </c>
      <c r="N34" s="86">
        <f t="shared" si="5"/>
        <v>1.8376511000005848</v>
      </c>
      <c r="O34" s="86">
        <f t="shared" si="5"/>
        <v>-2.2509706999990158</v>
      </c>
      <c r="P34" s="86">
        <f t="shared" si="5"/>
        <v>-1.8288795000007667</v>
      </c>
      <c r="Q34" s="86">
        <f t="shared" si="5"/>
        <v>-2.4345660999988468</v>
      </c>
      <c r="R34" s="86">
        <f t="shared" si="5"/>
        <v>-2.1245658999996522</v>
      </c>
      <c r="S34" s="86" t="str">
        <f t="shared" si="5"/>
        <v/>
      </c>
      <c r="T34" s="86" t="str">
        <f t="shared" si="6"/>
        <v/>
      </c>
      <c r="U34" s="86" t="str">
        <f t="shared" si="6"/>
        <v/>
      </c>
      <c r="V34" s="86" t="str">
        <f t="shared" si="6"/>
        <v/>
      </c>
      <c r="W34" s="86" t="str">
        <f t="shared" si="6"/>
        <v/>
      </c>
      <c r="X34" s="86" t="str">
        <f t="shared" si="6"/>
        <v/>
      </c>
      <c r="Y34" s="86" t="str">
        <f t="shared" si="6"/>
        <v/>
      </c>
      <c r="Z34" s="86" t="str">
        <f t="shared" si="6"/>
        <v/>
      </c>
      <c r="AA34" s="86" t="str">
        <f t="shared" si="6"/>
        <v/>
      </c>
      <c r="AB34" s="86" t="str">
        <f t="shared" si="6"/>
        <v/>
      </c>
      <c r="AC34" s="86" t="str">
        <f t="shared" si="6"/>
        <v/>
      </c>
      <c r="AD34" s="86" t="str">
        <f t="shared" si="7"/>
        <v/>
      </c>
      <c r="AE34" s="86" t="str">
        <f t="shared" si="7"/>
        <v/>
      </c>
      <c r="AF34" s="86" t="str">
        <f t="shared" si="7"/>
        <v/>
      </c>
      <c r="AG34" s="86" t="str">
        <f t="shared" si="7"/>
        <v/>
      </c>
      <c r="AH34" s="86" t="str">
        <f t="shared" si="7"/>
        <v/>
      </c>
      <c r="AI34" s="86" t="str">
        <f t="shared" si="7"/>
        <v/>
      </c>
      <c r="AJ34" s="86" t="str">
        <f t="shared" si="7"/>
        <v/>
      </c>
      <c r="AK34" s="86" t="str">
        <f t="shared" si="7"/>
        <v/>
      </c>
      <c r="AL34" s="86" t="str">
        <f t="shared" si="7"/>
        <v/>
      </c>
    </row>
    <row r="35" spans="2:38" ht="24" customHeight="1" thickBot="1" x14ac:dyDescent="0.25">
      <c r="B35" s="375" t="s">
        <v>335</v>
      </c>
      <c r="C35" s="376"/>
      <c r="D35" s="376"/>
      <c r="E35" s="376"/>
      <c r="F35" s="377"/>
      <c r="H35" s="25" t="str">
        <f t="shared" si="0"/>
        <v>He</v>
      </c>
      <c r="I35">
        <f>I36+1</f>
        <v>2</v>
      </c>
      <c r="J35" s="86">
        <f t="shared" si="5"/>
        <v>18.3530548800004</v>
      </c>
      <c r="K35" s="86">
        <f t="shared" si="5"/>
        <v>-2.959566100000302</v>
      </c>
      <c r="L35" s="86">
        <f t="shared" si="5"/>
        <v>-0.51410929999929067</v>
      </c>
      <c r="M35" s="86">
        <f t="shared" si="5"/>
        <v>-2.6342809999996462</v>
      </c>
      <c r="N35" s="86">
        <f t="shared" si="5"/>
        <v>0.31019720000131201</v>
      </c>
      <c r="O35" s="86">
        <f t="shared" si="5"/>
        <v>-3.4793921999989834</v>
      </c>
      <c r="P35" s="86">
        <f t="shared" si="5"/>
        <v>-2.4145681999998487</v>
      </c>
      <c r="Q35" s="86" t="str">
        <f t="shared" si="5"/>
        <v/>
      </c>
      <c r="R35" s="86" t="str">
        <f t="shared" si="5"/>
        <v/>
      </c>
      <c r="S35" s="86" t="str">
        <f t="shared" si="5"/>
        <v/>
      </c>
      <c r="T35" s="86" t="str">
        <f t="shared" si="6"/>
        <v/>
      </c>
      <c r="U35" s="86" t="str">
        <f t="shared" si="6"/>
        <v/>
      </c>
      <c r="V35" s="86" t="str">
        <f t="shared" si="6"/>
        <v/>
      </c>
      <c r="W35" s="86" t="str">
        <f t="shared" si="6"/>
        <v/>
      </c>
      <c r="X35" s="86" t="str">
        <f t="shared" si="6"/>
        <v/>
      </c>
      <c r="Y35" s="86" t="str">
        <f t="shared" si="6"/>
        <v/>
      </c>
      <c r="Z35" s="86" t="str">
        <f t="shared" si="6"/>
        <v/>
      </c>
      <c r="AA35" s="86" t="str">
        <f t="shared" si="6"/>
        <v/>
      </c>
      <c r="AB35" s="86" t="str">
        <f t="shared" si="6"/>
        <v/>
      </c>
      <c r="AC35" s="86" t="str">
        <f t="shared" si="6"/>
        <v/>
      </c>
      <c r="AD35" s="86" t="str">
        <f t="shared" si="7"/>
        <v/>
      </c>
      <c r="AE35" s="86" t="str">
        <f t="shared" si="7"/>
        <v/>
      </c>
      <c r="AF35" s="86" t="str">
        <f t="shared" si="7"/>
        <v/>
      </c>
      <c r="AG35" s="86" t="str">
        <f t="shared" si="7"/>
        <v/>
      </c>
      <c r="AH35" s="86" t="str">
        <f t="shared" si="7"/>
        <v/>
      </c>
      <c r="AI35" s="86" t="str">
        <f t="shared" si="7"/>
        <v/>
      </c>
      <c r="AJ35" s="86" t="str">
        <f t="shared" si="7"/>
        <v/>
      </c>
      <c r="AK35" s="86" t="str">
        <f t="shared" si="7"/>
        <v/>
      </c>
      <c r="AL35" s="86" t="str">
        <f t="shared" si="7"/>
        <v/>
      </c>
    </row>
    <row r="36" spans="2:38" ht="24" customHeight="1" thickBot="1" x14ac:dyDescent="0.25">
      <c r="B36" s="268" t="s">
        <v>332</v>
      </c>
      <c r="C36" s="241">
        <v>6</v>
      </c>
      <c r="D36" s="36"/>
      <c r="E36" s="36"/>
      <c r="F36" s="269"/>
      <c r="H36" s="25" t="str">
        <f>Symbol(2.55*I36,I36)</f>
        <v>H</v>
      </c>
      <c r="I36" s="307">
        <v>1</v>
      </c>
      <c r="J36" s="86">
        <f t="shared" si="5"/>
        <v>4.0326638000001367</v>
      </c>
      <c r="K36" s="86">
        <f t="shared" si="5"/>
        <v>-3.824565999999777</v>
      </c>
      <c r="L36" s="86">
        <f t="shared" si="5"/>
        <v>-2.4245665999997073</v>
      </c>
      <c r="M36" s="86">
        <f t="shared" si="5"/>
        <v>-3.1365251999995962</v>
      </c>
      <c r="N36" s="86">
        <f t="shared" si="5"/>
        <v>-1.414403200000379</v>
      </c>
      <c r="O36" s="86" t="str">
        <f t="shared" si="5"/>
        <v/>
      </c>
      <c r="P36" s="86" t="str">
        <f t="shared" si="5"/>
        <v/>
      </c>
      <c r="Q36" s="86" t="str">
        <f t="shared" si="5"/>
        <v/>
      </c>
      <c r="R36" s="86" t="str">
        <f t="shared" si="5"/>
        <v/>
      </c>
      <c r="S36" s="86" t="str">
        <f t="shared" si="5"/>
        <v/>
      </c>
      <c r="T36" s="86" t="str">
        <f t="shared" si="6"/>
        <v/>
      </c>
      <c r="U36" s="86" t="str">
        <f t="shared" si="6"/>
        <v/>
      </c>
      <c r="V36" s="86" t="str">
        <f t="shared" si="6"/>
        <v/>
      </c>
      <c r="W36" s="86" t="str">
        <f t="shared" si="6"/>
        <v/>
      </c>
      <c r="X36" s="86" t="str">
        <f t="shared" si="6"/>
        <v/>
      </c>
      <c r="Y36" s="86" t="str">
        <f t="shared" si="6"/>
        <v/>
      </c>
      <c r="Z36" s="86" t="str">
        <f t="shared" si="6"/>
        <v/>
      </c>
      <c r="AA36" s="86" t="str">
        <f t="shared" si="6"/>
        <v/>
      </c>
      <c r="AB36" s="86" t="str">
        <f t="shared" si="6"/>
        <v/>
      </c>
      <c r="AC36" s="86" t="str">
        <f t="shared" si="6"/>
        <v/>
      </c>
      <c r="AD36" s="86" t="str">
        <f t="shared" si="7"/>
        <v/>
      </c>
      <c r="AE36" s="86" t="str">
        <f t="shared" si="7"/>
        <v/>
      </c>
      <c r="AF36" s="86" t="str">
        <f t="shared" si="7"/>
        <v/>
      </c>
      <c r="AG36" s="86" t="str">
        <f t="shared" si="7"/>
        <v/>
      </c>
      <c r="AH36" s="86" t="str">
        <f t="shared" si="7"/>
        <v/>
      </c>
      <c r="AI36" s="86" t="str">
        <f t="shared" si="7"/>
        <v/>
      </c>
      <c r="AJ36" s="86" t="str">
        <f t="shared" si="7"/>
        <v/>
      </c>
      <c r="AK36" s="86" t="str">
        <f t="shared" si="7"/>
        <v/>
      </c>
      <c r="AL36" s="86" t="str">
        <f t="shared" si="7"/>
        <v/>
      </c>
    </row>
    <row r="37" spans="2:38" ht="26.25" customHeight="1" x14ac:dyDescent="0.2">
      <c r="B37" s="237"/>
      <c r="C37" s="26"/>
      <c r="D37" s="26"/>
      <c r="E37" s="26" t="s">
        <v>339</v>
      </c>
      <c r="F37" s="296">
        <v>500000</v>
      </c>
      <c r="G37" s="258"/>
      <c r="I37" t="s">
        <v>226</v>
      </c>
      <c r="J37" s="307">
        <v>1</v>
      </c>
      <c r="K37">
        <f>J37+1</f>
        <v>2</v>
      </c>
      <c r="L37">
        <f t="shared" ref="L37:AL37" si="8">K37+1</f>
        <v>3</v>
      </c>
      <c r="M37">
        <f t="shared" si="8"/>
        <v>4</v>
      </c>
      <c r="N37">
        <f t="shared" si="8"/>
        <v>5</v>
      </c>
      <c r="O37">
        <f t="shared" si="8"/>
        <v>6</v>
      </c>
      <c r="P37">
        <f t="shared" si="8"/>
        <v>7</v>
      </c>
      <c r="Q37">
        <f t="shared" si="8"/>
        <v>8</v>
      </c>
      <c r="R37">
        <f t="shared" si="8"/>
        <v>9</v>
      </c>
      <c r="S37">
        <f t="shared" si="8"/>
        <v>10</v>
      </c>
      <c r="T37">
        <f t="shared" si="8"/>
        <v>11</v>
      </c>
      <c r="U37">
        <f t="shared" si="8"/>
        <v>12</v>
      </c>
      <c r="V37">
        <f t="shared" si="8"/>
        <v>13</v>
      </c>
      <c r="W37">
        <f t="shared" si="8"/>
        <v>14</v>
      </c>
      <c r="X37">
        <f t="shared" si="8"/>
        <v>15</v>
      </c>
      <c r="Y37">
        <f t="shared" si="8"/>
        <v>16</v>
      </c>
      <c r="Z37">
        <f t="shared" si="8"/>
        <v>17</v>
      </c>
      <c r="AA37">
        <f t="shared" si="8"/>
        <v>18</v>
      </c>
      <c r="AB37">
        <f t="shared" si="8"/>
        <v>19</v>
      </c>
      <c r="AC37">
        <f t="shared" si="8"/>
        <v>20</v>
      </c>
      <c r="AD37">
        <f t="shared" si="8"/>
        <v>21</v>
      </c>
      <c r="AE37">
        <f t="shared" si="8"/>
        <v>22</v>
      </c>
      <c r="AF37">
        <f t="shared" si="8"/>
        <v>23</v>
      </c>
      <c r="AG37">
        <f t="shared" si="8"/>
        <v>24</v>
      </c>
      <c r="AH37">
        <f t="shared" si="8"/>
        <v>25</v>
      </c>
      <c r="AI37">
        <f t="shared" si="8"/>
        <v>26</v>
      </c>
      <c r="AJ37">
        <f t="shared" si="8"/>
        <v>27</v>
      </c>
      <c r="AK37">
        <f t="shared" si="8"/>
        <v>28</v>
      </c>
      <c r="AL37">
        <f t="shared" si="8"/>
        <v>29</v>
      </c>
    </row>
    <row r="38" spans="2:38" ht="26.25" customHeight="1" thickBot="1" x14ac:dyDescent="0.25">
      <c r="B38" s="267">
        <v>6241510000</v>
      </c>
      <c r="C38" s="26" t="s">
        <v>333</v>
      </c>
      <c r="D38" s="26" t="s">
        <v>334</v>
      </c>
      <c r="E38" s="26" t="s">
        <v>263</v>
      </c>
      <c r="F38" s="297" t="s">
        <v>340</v>
      </c>
      <c r="G38" s="26"/>
    </row>
    <row r="39" spans="2:38" ht="26.25" customHeight="1" thickBot="1" x14ac:dyDescent="0.25">
      <c r="B39" s="239" t="s">
        <v>336</v>
      </c>
      <c r="C39" s="264">
        <v>3</v>
      </c>
      <c r="D39" s="262">
        <f>C39/C36</f>
        <v>0.5</v>
      </c>
      <c r="E39" s="263">
        <f>D39*B38</f>
        <v>3120755000</v>
      </c>
      <c r="F39" s="298">
        <f>E39/F37</f>
        <v>6241.51</v>
      </c>
      <c r="G39" s="238"/>
    </row>
    <row r="40" spans="2:38" ht="26.25" customHeight="1" thickBot="1" x14ac:dyDescent="0.25">
      <c r="B40" s="239" t="s">
        <v>337</v>
      </c>
      <c r="C40" s="265">
        <f>C36*D40</f>
        <v>6</v>
      </c>
      <c r="D40" s="261">
        <v>1</v>
      </c>
      <c r="E40" s="263">
        <f>D40*$B$38</f>
        <v>6241510000</v>
      </c>
      <c r="F40" s="298">
        <f>E40/F37</f>
        <v>12483.02</v>
      </c>
      <c r="G40" s="238"/>
      <c r="I40" s="1"/>
      <c r="J40" s="1"/>
      <c r="K40" s="1"/>
      <c r="L40" s="1"/>
      <c r="P40" s="357" t="str">
        <f>"Sn-Sp"</f>
        <v>Sn-Sp</v>
      </c>
      <c r="Q40" s="358"/>
      <c r="R40" s="358"/>
      <c r="S40" s="358"/>
      <c r="T40" s="358"/>
      <c r="U40" s="358"/>
      <c r="V40" s="359"/>
    </row>
    <row r="41" spans="2:38" ht="26.25" customHeight="1" thickBot="1" x14ac:dyDescent="0.25">
      <c r="B41" s="240" t="s">
        <v>338</v>
      </c>
      <c r="C41" s="266">
        <f>C36*D41</f>
        <v>9.6130583785013561E-10</v>
      </c>
      <c r="D41" s="259">
        <f>E41/$B$38</f>
        <v>1.6021763964168927E-10</v>
      </c>
      <c r="E41" s="260">
        <v>1</v>
      </c>
      <c r="F41" s="299">
        <f>E41/F37</f>
        <v>1.9999999999999999E-6</v>
      </c>
      <c r="I41" s="1"/>
      <c r="J41" s="1"/>
      <c r="K41" s="1"/>
      <c r="L41" s="1"/>
      <c r="P41" s="360"/>
      <c r="Q41" s="361"/>
      <c r="R41" s="361"/>
      <c r="S41" s="361"/>
      <c r="T41" s="361"/>
      <c r="U41" s="361"/>
      <c r="V41" s="362"/>
    </row>
    <row r="42" spans="2:38" ht="26.25" customHeight="1" thickBot="1" x14ac:dyDescent="0.25">
      <c r="P42" s="363"/>
      <c r="Q42" s="364"/>
      <c r="R42" s="364"/>
      <c r="S42" s="364"/>
      <c r="T42" s="364"/>
      <c r="U42" s="364"/>
      <c r="V42" s="365"/>
    </row>
    <row r="43" spans="2:38" ht="26.25" customHeight="1" x14ac:dyDescent="0.2">
      <c r="C43" s="238"/>
      <c r="Q43" s="86"/>
    </row>
    <row r="44" spans="2:38" ht="27" customHeight="1" x14ac:dyDescent="0.2">
      <c r="H44" s="25" t="s">
        <v>50</v>
      </c>
      <c r="I44">
        <f t="shared" ref="I44:I62" si="9">I17</f>
        <v>20</v>
      </c>
      <c r="J44" s="86" t="str">
        <f t="shared" ref="J44:S53" si="10">IF(OR(Sn(J$37+$I44,$I44) = -404, Sp(J$37+$I44,$I44) = -404), "", Sn(J$37+$I44,$I44)- Sp(J$37+$I44,$I44))</f>
        <v/>
      </c>
      <c r="K44" s="86" t="str">
        <f t="shared" si="10"/>
        <v/>
      </c>
      <c r="L44" s="86" t="str">
        <f t="shared" si="10"/>
        <v/>
      </c>
      <c r="M44" s="86" t="str">
        <f t="shared" si="10"/>
        <v/>
      </c>
      <c r="N44" s="86" t="str">
        <f t="shared" si="10"/>
        <v/>
      </c>
      <c r="O44" s="86" t="str">
        <f t="shared" si="10"/>
        <v/>
      </c>
      <c r="P44" s="86" t="str">
        <f t="shared" si="10"/>
        <v/>
      </c>
      <c r="Q44" s="86" t="str">
        <f t="shared" si="10"/>
        <v/>
      </c>
      <c r="R44" s="86" t="str">
        <f t="shared" si="10"/>
        <v/>
      </c>
      <c r="S44" s="86" t="str">
        <f t="shared" si="10"/>
        <v/>
      </c>
      <c r="T44" s="86" t="str">
        <f t="shared" ref="T44:AC53" si="11">IF(OR(Sn(T$37+$I44,$I44) = -404, Sp(T$37+$I44,$I44) = -404), "", Sn(T$37+$I44,$I44)- Sp(T$37+$I44,$I44))</f>
        <v/>
      </c>
      <c r="U44" s="86" t="str">
        <f t="shared" si="11"/>
        <v/>
      </c>
      <c r="V44" s="86" t="str">
        <f t="shared" si="11"/>
        <v/>
      </c>
      <c r="W44" s="86">
        <f t="shared" si="11"/>
        <v>24.254999999999995</v>
      </c>
      <c r="X44" s="86">
        <f t="shared" si="11"/>
        <v>16.898000000000025</v>
      </c>
      <c r="Y44" s="86">
        <f t="shared" si="11"/>
        <v>17.144431500003407</v>
      </c>
      <c r="Z44" s="86">
        <f t="shared" si="11"/>
        <v>11.748362400000474</v>
      </c>
      <c r="AA44" s="86">
        <f t="shared" si="11"/>
        <v>12.446478099997762</v>
      </c>
      <c r="AB44" s="86">
        <f t="shared" si="11"/>
        <v>7.524604199998862</v>
      </c>
      <c r="AC44" s="86">
        <f t="shared" si="11"/>
        <v>7.3068332999963559</v>
      </c>
      <c r="AD44" s="86">
        <f t="shared" ref="AD44:AL53" si="12">IF(OR(Sn(AD$37+$I44,$I44) = -404, Sp(AD$37+$I44,$I44) = -404), "", Sn(AD$37+$I44,$I44)- Sp(AD$37+$I44,$I44))</f>
        <v>-0.52855599999850256</v>
      </c>
      <c r="AE44" s="86">
        <f t="shared" si="12"/>
        <v>1.2039895999977261</v>
      </c>
      <c r="AF44" s="86">
        <f t="shared" si="12"/>
        <v>-2.7429150000035634</v>
      </c>
      <c r="AG44" s="86">
        <f t="shared" si="12"/>
        <v>-1.0511306999989074</v>
      </c>
      <c r="AH44" s="86">
        <f t="shared" si="12"/>
        <v>-4.9048823999993374</v>
      </c>
      <c r="AI44" s="86">
        <f t="shared" si="12"/>
        <v>-3.4142399999992676</v>
      </c>
      <c r="AJ44" s="86">
        <f t="shared" si="12"/>
        <v>-6.9433319999963032</v>
      </c>
      <c r="AK44" s="86">
        <f t="shared" si="12"/>
        <v>-5.8503390999986777</v>
      </c>
      <c r="AL44" s="86">
        <f t="shared" si="12"/>
        <v>-11.158041600000729</v>
      </c>
    </row>
    <row r="45" spans="2:38" ht="27" customHeight="1" x14ac:dyDescent="0.2">
      <c r="H45" s="25" t="s">
        <v>49</v>
      </c>
      <c r="I45">
        <f t="shared" si="9"/>
        <v>19</v>
      </c>
      <c r="J45" s="86" t="str">
        <f t="shared" si="10"/>
        <v/>
      </c>
      <c r="K45" s="86" t="str">
        <f t="shared" si="10"/>
        <v/>
      </c>
      <c r="L45" s="86" t="str">
        <f t="shared" si="10"/>
        <v/>
      </c>
      <c r="M45" s="86" t="str">
        <f t="shared" si="10"/>
        <v/>
      </c>
      <c r="N45" s="86" t="str">
        <f t="shared" si="10"/>
        <v/>
      </c>
      <c r="O45" s="86" t="str">
        <f t="shared" si="10"/>
        <v/>
      </c>
      <c r="P45" s="86" t="str">
        <f t="shared" si="10"/>
        <v/>
      </c>
      <c r="Q45" s="86" t="str">
        <f t="shared" si="10"/>
        <v/>
      </c>
      <c r="R45" s="86" t="str">
        <f t="shared" si="10"/>
        <v/>
      </c>
      <c r="S45" s="86" t="str">
        <f t="shared" si="10"/>
        <v/>
      </c>
      <c r="T45" s="86" t="str">
        <f t="shared" si="11"/>
        <v/>
      </c>
      <c r="U45" s="86" t="str">
        <f t="shared" si="11"/>
        <v/>
      </c>
      <c r="V45" s="86">
        <f t="shared" si="11"/>
        <v>23.714999999999122</v>
      </c>
      <c r="W45" s="86">
        <f t="shared" si="11"/>
        <v>24.960284799998476</v>
      </c>
      <c r="X45" s="86">
        <f t="shared" si="11"/>
        <v>17.719544700000256</v>
      </c>
      <c r="Y45" s="86">
        <f t="shared" si="11"/>
        <v>17.940861600002677</v>
      </c>
      <c r="Z45" s="86">
        <f t="shared" si="11"/>
        <v>12.656741999998189</v>
      </c>
      <c r="AA45" s="86">
        <f t="shared" si="11"/>
        <v>13.596706800001698</v>
      </c>
      <c r="AB45" s="86">
        <f t="shared" si="11"/>
        <v>6.9298262000000932</v>
      </c>
      <c r="AC45" s="86">
        <f t="shared" si="11"/>
        <v>6.6964131999983465</v>
      </c>
      <c r="AD45" s="86">
        <f t="shared" si="12"/>
        <v>0.21734700000422436</v>
      </c>
      <c r="AE45" s="86">
        <f t="shared" si="12"/>
        <v>2.2867479999976013</v>
      </c>
      <c r="AF45" s="86">
        <f t="shared" si="12"/>
        <v>-1.7096917999962216</v>
      </c>
      <c r="AG45" s="86">
        <f t="shared" si="12"/>
        <v>0.1829940000014858</v>
      </c>
      <c r="AH45" s="86">
        <f t="shared" si="12"/>
        <v>-3.7832346000005828</v>
      </c>
      <c r="AI45" s="86">
        <f t="shared" si="12"/>
        <v>-2.3258928000005881</v>
      </c>
      <c r="AJ45" s="86">
        <f t="shared" si="12"/>
        <v>-6.0624945000027992</v>
      </c>
      <c r="AK45" s="86">
        <f t="shared" si="12"/>
        <v>-4.8603278000019827</v>
      </c>
      <c r="AL45" s="86">
        <f t="shared" si="12"/>
        <v>-9.5623615000014297</v>
      </c>
    </row>
    <row r="46" spans="2:38" ht="27" customHeight="1" x14ac:dyDescent="0.2">
      <c r="H46" s="25" t="s">
        <v>48</v>
      </c>
      <c r="I46">
        <f t="shared" si="9"/>
        <v>18</v>
      </c>
      <c r="J46" s="86" t="str">
        <f t="shared" si="10"/>
        <v/>
      </c>
      <c r="K46" s="86" t="str">
        <f t="shared" si="10"/>
        <v/>
      </c>
      <c r="L46" s="86" t="str">
        <f t="shared" si="10"/>
        <v/>
      </c>
      <c r="M46" s="86" t="str">
        <f t="shared" si="10"/>
        <v/>
      </c>
      <c r="N46" s="86" t="str">
        <f t="shared" si="10"/>
        <v/>
      </c>
      <c r="O46" s="86" t="str">
        <f t="shared" si="10"/>
        <v/>
      </c>
      <c r="P46" s="86" t="str">
        <f t="shared" si="10"/>
        <v/>
      </c>
      <c r="Q46" s="86" t="str">
        <f t="shared" si="10"/>
        <v/>
      </c>
      <c r="R46" s="86" t="str">
        <f t="shared" si="10"/>
        <v/>
      </c>
      <c r="S46" s="86" t="str">
        <f t="shared" si="10"/>
        <v/>
      </c>
      <c r="T46" s="86" t="str">
        <f t="shared" si="11"/>
        <v/>
      </c>
      <c r="U46" s="86">
        <f t="shared" si="11"/>
        <v>24.736999999999966</v>
      </c>
      <c r="V46" s="86">
        <f t="shared" si="11"/>
        <v>18.185093999999367</v>
      </c>
      <c r="W46" s="86">
        <f t="shared" si="11"/>
        <v>19.133513100000414</v>
      </c>
      <c r="X46" s="86">
        <f t="shared" si="11"/>
        <v>11.916700800003014</v>
      </c>
      <c r="Y46" s="86">
        <f t="shared" si="11"/>
        <v>12.401393399998483</v>
      </c>
      <c r="Z46" s="86">
        <f t="shared" si="11"/>
        <v>6.8441387999981771</v>
      </c>
      <c r="AA46" s="86">
        <f t="shared" si="11"/>
        <v>6.7485914999987244</v>
      </c>
      <c r="AB46" s="86">
        <f t="shared" si="11"/>
        <v>7.2813599995129152E-2</v>
      </c>
      <c r="AC46" s="86">
        <f t="shared" si="11"/>
        <v>1.5962169999974094</v>
      </c>
      <c r="AD46" s="86">
        <f t="shared" si="12"/>
        <v>-4.1343619999980774</v>
      </c>
      <c r="AE46" s="86">
        <f t="shared" si="12"/>
        <v>-2.6596283999980415</v>
      </c>
      <c r="AF46" s="86">
        <f t="shared" si="12"/>
        <v>-6.6997359999960509</v>
      </c>
      <c r="AG46" s="86">
        <f t="shared" si="12"/>
        <v>-4.9779740000022912</v>
      </c>
      <c r="AH46" s="86">
        <f t="shared" si="12"/>
        <v>-8.808563400002754</v>
      </c>
      <c r="AI46" s="86">
        <f t="shared" si="12"/>
        <v>-7.0679529999989654</v>
      </c>
      <c r="AJ46" s="86">
        <f t="shared" si="12"/>
        <v>-11.411941200001024</v>
      </c>
      <c r="AK46" s="86">
        <f t="shared" si="12"/>
        <v>-10.725907499997561</v>
      </c>
      <c r="AL46" s="86">
        <f t="shared" si="12"/>
        <v>-15.253958800000987</v>
      </c>
    </row>
    <row r="47" spans="2:38" ht="27" customHeight="1" x14ac:dyDescent="0.2">
      <c r="H47" s="25" t="s">
        <v>47</v>
      </c>
      <c r="I47">
        <f t="shared" si="9"/>
        <v>17</v>
      </c>
      <c r="J47" s="86" t="str">
        <f t="shared" si="10"/>
        <v/>
      </c>
      <c r="K47" s="86" t="str">
        <f t="shared" si="10"/>
        <v/>
      </c>
      <c r="L47" s="86" t="str">
        <f t="shared" si="10"/>
        <v/>
      </c>
      <c r="M47" s="86" t="str">
        <f t="shared" si="10"/>
        <v/>
      </c>
      <c r="N47" s="86" t="str">
        <f t="shared" si="10"/>
        <v/>
      </c>
      <c r="O47" s="86" t="str">
        <f t="shared" si="10"/>
        <v/>
      </c>
      <c r="P47" s="86" t="str">
        <f t="shared" si="10"/>
        <v/>
      </c>
      <c r="Q47" s="86" t="str">
        <f t="shared" si="10"/>
        <v/>
      </c>
      <c r="R47" s="86" t="str">
        <f t="shared" si="10"/>
        <v/>
      </c>
      <c r="S47" s="86" t="str">
        <f t="shared" si="10"/>
        <v/>
      </c>
      <c r="T47" s="86" t="str">
        <f t="shared" si="11"/>
        <v/>
      </c>
      <c r="U47" s="86">
        <f t="shared" si="11"/>
        <v>24.970150799998805</v>
      </c>
      <c r="V47" s="86">
        <f t="shared" si="11"/>
        <v>17.904095400000074</v>
      </c>
      <c r="W47" s="86">
        <f t="shared" si="11"/>
        <v>19.516148999998109</v>
      </c>
      <c r="X47" s="86">
        <f t="shared" si="11"/>
        <v>12.790327199999297</v>
      </c>
      <c r="Y47" s="86">
        <f t="shared" si="11"/>
        <v>13.463177599997721</v>
      </c>
      <c r="Z47" s="86">
        <f t="shared" si="11"/>
        <v>6.3648650999992924</v>
      </c>
      <c r="AA47" s="86">
        <f t="shared" si="11"/>
        <v>6.2739520000021685</v>
      </c>
      <c r="AB47" s="86">
        <f t="shared" si="11"/>
        <v>0.61502350000125716</v>
      </c>
      <c r="AC47" s="86">
        <f t="shared" si="11"/>
        <v>1.9244807999992872</v>
      </c>
      <c r="AD47" s="86">
        <f t="shared" si="12"/>
        <v>-4.0827760999974316</v>
      </c>
      <c r="AE47" s="86">
        <f t="shared" si="12"/>
        <v>-2.154554399997437</v>
      </c>
      <c r="AF47" s="86">
        <f t="shared" si="12"/>
        <v>-5.8552026000044179</v>
      </c>
      <c r="AG47" s="86">
        <f t="shared" si="12"/>
        <v>-3.9376200000052677</v>
      </c>
      <c r="AH47" s="86">
        <f t="shared" si="12"/>
        <v>-7.5162635000025375</v>
      </c>
      <c r="AI47" s="86">
        <f t="shared" si="12"/>
        <v>-6.4116737999949009</v>
      </c>
      <c r="AJ47" s="86">
        <f t="shared" si="12"/>
        <v>-11.181702800001517</v>
      </c>
      <c r="AK47" s="86">
        <f t="shared" si="12"/>
        <v>-10.492389599997409</v>
      </c>
      <c r="AL47" s="86">
        <f t="shared" si="12"/>
        <v>-14.15695949999747</v>
      </c>
    </row>
    <row r="48" spans="2:38" ht="27" customHeight="1" x14ac:dyDescent="0.2">
      <c r="H48" s="25" t="s">
        <v>46</v>
      </c>
      <c r="I48">
        <f t="shared" si="9"/>
        <v>16</v>
      </c>
      <c r="J48" s="86" t="str">
        <f t="shared" si="10"/>
        <v/>
      </c>
      <c r="K48" s="86" t="str">
        <f t="shared" si="10"/>
        <v/>
      </c>
      <c r="L48" s="86" t="str">
        <f t="shared" si="10"/>
        <v/>
      </c>
      <c r="M48" s="86" t="str">
        <f t="shared" si="10"/>
        <v/>
      </c>
      <c r="N48" s="86" t="str">
        <f t="shared" si="10"/>
        <v/>
      </c>
      <c r="O48" s="86" t="str">
        <f t="shared" si="10"/>
        <v/>
      </c>
      <c r="P48" s="86" t="str">
        <f t="shared" si="10"/>
        <v/>
      </c>
      <c r="Q48" s="86" t="str">
        <f t="shared" si="10"/>
        <v/>
      </c>
      <c r="R48" s="86" t="str">
        <f t="shared" si="10"/>
        <v/>
      </c>
      <c r="S48" s="86" t="str">
        <f t="shared" si="10"/>
        <v/>
      </c>
      <c r="T48" s="86">
        <f t="shared" si="11"/>
        <v>17.497999999998569</v>
      </c>
      <c r="U48" s="86">
        <f t="shared" si="11"/>
        <v>18.929413799999452</v>
      </c>
      <c r="V48" s="86">
        <f t="shared" si="11"/>
        <v>12.003406800001244</v>
      </c>
      <c r="W48" s="86">
        <f t="shared" si="11"/>
        <v>14.640771799999925</v>
      </c>
      <c r="X48" s="86">
        <f t="shared" si="11"/>
        <v>6.923949000002608</v>
      </c>
      <c r="Y48" s="86">
        <f t="shared" si="11"/>
        <v>6.1803583999998182</v>
      </c>
      <c r="Z48" s="86">
        <f t="shared" si="11"/>
        <v>-0.92831359999865981</v>
      </c>
      <c r="AA48" s="86">
        <f t="shared" si="11"/>
        <v>0.53383770000334607</v>
      </c>
      <c r="AB48" s="86">
        <f t="shared" si="11"/>
        <v>-4.6006420000022672</v>
      </c>
      <c r="AC48" s="86">
        <f t="shared" si="11"/>
        <v>-3.2060524999989184</v>
      </c>
      <c r="AD48" s="86">
        <f t="shared" si="12"/>
        <v>-9.6307487999957857</v>
      </c>
      <c r="AE48" s="86">
        <f t="shared" si="12"/>
        <v>-7.1180673999998589</v>
      </c>
      <c r="AF48" s="86">
        <f t="shared" si="12"/>
        <v>-11.457304000004228</v>
      </c>
      <c r="AG48" s="86">
        <f t="shared" si="12"/>
        <v>-9.6056882999993149</v>
      </c>
      <c r="AH48" s="86">
        <f t="shared" si="12"/>
        <v>-13.916311999994946</v>
      </c>
      <c r="AI48" s="86">
        <f t="shared" si="12"/>
        <v>-13.246464500001025</v>
      </c>
      <c r="AJ48" s="86">
        <f t="shared" si="12"/>
        <v>-17.947242600000322</v>
      </c>
      <c r="AK48" s="86">
        <f t="shared" si="12"/>
        <v>-16.461586799997463</v>
      </c>
      <c r="AL48" s="86">
        <f t="shared" si="12"/>
        <v>-19.536677600002008</v>
      </c>
    </row>
    <row r="49" spans="8:38" ht="27" customHeight="1" x14ac:dyDescent="0.2">
      <c r="H49" s="25" t="s">
        <v>45</v>
      </c>
      <c r="I49">
        <f t="shared" si="9"/>
        <v>15</v>
      </c>
      <c r="J49" s="86" t="str">
        <f t="shared" si="10"/>
        <v/>
      </c>
      <c r="K49" s="86" t="str">
        <f t="shared" si="10"/>
        <v/>
      </c>
      <c r="L49" s="86" t="str">
        <f t="shared" si="10"/>
        <v/>
      </c>
      <c r="M49" s="86" t="str">
        <f t="shared" si="10"/>
        <v/>
      </c>
      <c r="N49" s="86" t="str">
        <f t="shared" si="10"/>
        <v/>
      </c>
      <c r="O49" s="86" t="str">
        <f t="shared" si="10"/>
        <v/>
      </c>
      <c r="P49" s="86" t="str">
        <f t="shared" si="10"/>
        <v/>
      </c>
      <c r="Q49" s="86" t="str">
        <f t="shared" si="10"/>
        <v/>
      </c>
      <c r="R49" s="86" t="str">
        <f t="shared" si="10"/>
        <v/>
      </c>
      <c r="S49" s="86">
        <f t="shared" si="10"/>
        <v>24.0535895999991</v>
      </c>
      <c r="T49" s="86">
        <f t="shared" si="11"/>
        <v>17.152772500000424</v>
      </c>
      <c r="U49" s="86">
        <f t="shared" si="11"/>
        <v>18.894415800000274</v>
      </c>
      <c r="V49" s="86">
        <f t="shared" si="11"/>
        <v>12.507820199999401</v>
      </c>
      <c r="W49" s="86">
        <f t="shared" si="11"/>
        <v>15.127288400001703</v>
      </c>
      <c r="X49" s="86">
        <f t="shared" si="11"/>
        <v>5.7245796999985714</v>
      </c>
      <c r="Y49" s="86">
        <f t="shared" si="11"/>
        <v>5.0144549999994297</v>
      </c>
      <c r="Z49" s="86">
        <f t="shared" si="11"/>
        <v>-0.70915909999996529</v>
      </c>
      <c r="AA49" s="86">
        <f t="shared" si="11"/>
        <v>0.55515840000123262</v>
      </c>
      <c r="AB49" s="86">
        <f t="shared" si="11"/>
        <v>-5.0406741000016382</v>
      </c>
      <c r="AC49" s="86">
        <f t="shared" si="11"/>
        <v>-3.774669799998378</v>
      </c>
      <c r="AD49" s="86">
        <f t="shared" si="12"/>
        <v>-9.6839819999996735</v>
      </c>
      <c r="AE49" s="86">
        <f t="shared" si="12"/>
        <v>-7.0325748000042267</v>
      </c>
      <c r="AF49" s="86">
        <f t="shared" si="12"/>
        <v>-11.642153599999006</v>
      </c>
      <c r="AG49" s="86">
        <f t="shared" si="12"/>
        <v>-9.6689176000010093</v>
      </c>
      <c r="AH49" s="86">
        <f t="shared" si="12"/>
        <v>-14.312641199999348</v>
      </c>
      <c r="AI49" s="86">
        <f t="shared" si="12"/>
        <v>-13.02372000000571</v>
      </c>
      <c r="AJ49" s="86">
        <f t="shared" si="12"/>
        <v>-17.406603299999119</v>
      </c>
      <c r="AK49" s="86">
        <f t="shared" si="12"/>
        <v>-14.948312400004511</v>
      </c>
      <c r="AL49" s="86">
        <f t="shared" si="12"/>
        <v>-18.489999999998986</v>
      </c>
    </row>
    <row r="50" spans="8:38" ht="27" customHeight="1" x14ac:dyDescent="0.2">
      <c r="H50" s="25" t="s">
        <v>44</v>
      </c>
      <c r="I50">
        <f t="shared" si="9"/>
        <v>14</v>
      </c>
      <c r="J50" s="86" t="str">
        <f t="shared" si="10"/>
        <v/>
      </c>
      <c r="K50" s="86" t="str">
        <f t="shared" si="10"/>
        <v/>
      </c>
      <c r="L50" s="86" t="str">
        <f t="shared" si="10"/>
        <v/>
      </c>
      <c r="M50" s="86" t="str">
        <f t="shared" si="10"/>
        <v/>
      </c>
      <c r="N50" s="86" t="str">
        <f t="shared" si="10"/>
        <v/>
      </c>
      <c r="O50" s="86" t="str">
        <f t="shared" si="10"/>
        <v/>
      </c>
      <c r="P50" s="86" t="str">
        <f t="shared" si="10"/>
        <v/>
      </c>
      <c r="Q50" s="86" t="str">
        <f t="shared" si="10"/>
        <v/>
      </c>
      <c r="R50" s="86">
        <f t="shared" si="10"/>
        <v>16.235999999999763</v>
      </c>
      <c r="S50" s="86">
        <f t="shared" si="10"/>
        <v>17.979732500002569</v>
      </c>
      <c r="T50" s="86">
        <f t="shared" si="11"/>
        <v>11.576344799998765</v>
      </c>
      <c r="U50" s="86">
        <f t="shared" si="11"/>
        <v>13.525642499999663</v>
      </c>
      <c r="V50" s="86">
        <f t="shared" si="11"/>
        <v>5.8514820000008285</v>
      </c>
      <c r="W50" s="86">
        <f t="shared" si="11"/>
        <v>5.5947050999992598</v>
      </c>
      <c r="X50" s="86">
        <f t="shared" si="11"/>
        <v>-3.8597328000006428</v>
      </c>
      <c r="Y50" s="86">
        <f t="shared" si="11"/>
        <v>-2.9049706000015476</v>
      </c>
      <c r="Z50" s="86">
        <f t="shared" si="11"/>
        <v>-7.7864999999993643</v>
      </c>
      <c r="AA50" s="86">
        <f t="shared" si="11"/>
        <v>-7.2159815999995089</v>
      </c>
      <c r="AB50" s="86">
        <f t="shared" si="11"/>
        <v>-12.195971200003555</v>
      </c>
      <c r="AC50" s="86">
        <f t="shared" si="11"/>
        <v>-11.234599199998343</v>
      </c>
      <c r="AD50" s="86">
        <f t="shared" si="12"/>
        <v>-16.211720200001878</v>
      </c>
      <c r="AE50" s="86">
        <f t="shared" si="12"/>
        <v>-13.385403500001416</v>
      </c>
      <c r="AF50" s="86">
        <f t="shared" si="12"/>
        <v>-17.604161999997018</v>
      </c>
      <c r="AG50" s="86">
        <f t="shared" si="12"/>
        <v>-15.598730099999671</v>
      </c>
      <c r="AH50" s="86">
        <f t="shared" si="12"/>
        <v>-19.867528599993534</v>
      </c>
      <c r="AI50" s="86">
        <f t="shared" si="12"/>
        <v>-18.368192700000805</v>
      </c>
      <c r="AJ50" s="86">
        <f t="shared" si="12"/>
        <v>-22.352987999999755</v>
      </c>
      <c r="AK50" s="86">
        <f t="shared" si="12"/>
        <v>-20.581999999995901</v>
      </c>
      <c r="AL50" s="86">
        <f t="shared" si="12"/>
        <v>-24.40199999999561</v>
      </c>
    </row>
    <row r="51" spans="8:38" ht="27" customHeight="1" x14ac:dyDescent="0.2">
      <c r="H51" s="25" t="s">
        <v>43</v>
      </c>
      <c r="I51">
        <f t="shared" si="9"/>
        <v>13</v>
      </c>
      <c r="J51" s="86" t="str">
        <f t="shared" si="10"/>
        <v/>
      </c>
      <c r="K51" s="86" t="str">
        <f t="shared" si="10"/>
        <v/>
      </c>
      <c r="L51" s="86" t="str">
        <f t="shared" si="10"/>
        <v/>
      </c>
      <c r="M51" s="86" t="str">
        <f t="shared" si="10"/>
        <v/>
      </c>
      <c r="N51" s="86" t="str">
        <f t="shared" si="10"/>
        <v/>
      </c>
      <c r="O51" s="86" t="str">
        <f t="shared" si="10"/>
        <v/>
      </c>
      <c r="P51" s="86" t="str">
        <f t="shared" si="10"/>
        <v/>
      </c>
      <c r="Q51" s="86" t="str">
        <f t="shared" si="10"/>
        <v/>
      </c>
      <c r="R51" s="86">
        <f t="shared" si="10"/>
        <v>16.968665699997359</v>
      </c>
      <c r="S51" s="86">
        <f t="shared" si="10"/>
        <v>19.376818999999955</v>
      </c>
      <c r="T51" s="86">
        <f t="shared" si="11"/>
        <v>13.004094200000395</v>
      </c>
      <c r="U51" s="86">
        <f t="shared" si="11"/>
        <v>14.667112800000609</v>
      </c>
      <c r="V51" s="86">
        <f t="shared" si="11"/>
        <v>5.0591550000016241</v>
      </c>
      <c r="W51" s="86">
        <f t="shared" si="11"/>
        <v>4.7867508000007319</v>
      </c>
      <c r="X51" s="86">
        <f t="shared" si="11"/>
        <v>-1.8279215999983762</v>
      </c>
      <c r="Y51" s="86">
        <f t="shared" si="11"/>
        <v>-1.048426400001631</v>
      </c>
      <c r="Z51" s="86">
        <f t="shared" si="11"/>
        <v>-6.8130569999967747</v>
      </c>
      <c r="AA51" s="86">
        <f t="shared" si="11"/>
        <v>-6.2003970000015443</v>
      </c>
      <c r="AB51" s="86">
        <f t="shared" si="11"/>
        <v>-11.046211400001198</v>
      </c>
      <c r="AC51" s="86">
        <f t="shared" si="11"/>
        <v>-9.4881215999968163</v>
      </c>
      <c r="AD51" s="86">
        <f t="shared" si="12"/>
        <v>-12.677907000002165</v>
      </c>
      <c r="AE51" s="86">
        <f t="shared" si="12"/>
        <v>-10.538595799998006</v>
      </c>
      <c r="AF51" s="86">
        <f t="shared" si="12"/>
        <v>-15.08116750000147</v>
      </c>
      <c r="AG51" s="86">
        <f t="shared" si="12"/>
        <v>-13.647427199998788</v>
      </c>
      <c r="AH51" s="86">
        <f t="shared" si="12"/>
        <v>-17.619566499998768</v>
      </c>
      <c r="AI51" s="86">
        <f t="shared" si="12"/>
        <v>-16.796000000003119</v>
      </c>
      <c r="AJ51" s="86">
        <f t="shared" si="12"/>
        <v>-20.513999999996599</v>
      </c>
      <c r="AK51" s="86">
        <f t="shared" si="12"/>
        <v>-19.96000000000015</v>
      </c>
      <c r="AL51" s="86">
        <f t="shared" si="12"/>
        <v>-22.754999999998404</v>
      </c>
    </row>
    <row r="52" spans="8:38" ht="27" customHeight="1" x14ac:dyDescent="0.2">
      <c r="H52" s="25" t="s">
        <v>42</v>
      </c>
      <c r="I52">
        <f t="shared" si="9"/>
        <v>12</v>
      </c>
      <c r="J52" s="86" t="str">
        <f t="shared" si="10"/>
        <v/>
      </c>
      <c r="K52" s="86" t="str">
        <f t="shared" si="10"/>
        <v/>
      </c>
      <c r="L52" s="86" t="str">
        <f t="shared" si="10"/>
        <v/>
      </c>
      <c r="M52" s="86" t="str">
        <f t="shared" si="10"/>
        <v/>
      </c>
      <c r="N52" s="86" t="str">
        <f t="shared" si="10"/>
        <v/>
      </c>
      <c r="O52" s="86" t="str">
        <f t="shared" si="10"/>
        <v/>
      </c>
      <c r="P52" s="86" t="str">
        <f t="shared" si="10"/>
        <v/>
      </c>
      <c r="Q52" s="86">
        <f t="shared" si="10"/>
        <v>19.69135680000079</v>
      </c>
      <c r="R52" s="86">
        <f t="shared" si="10"/>
        <v>11.409551999999962</v>
      </c>
      <c r="S52" s="86">
        <f t="shared" si="10"/>
        <v>13.871054400001299</v>
      </c>
      <c r="T52" s="86">
        <f t="shared" si="11"/>
        <v>5.5637537999999722</v>
      </c>
      <c r="U52" s="86">
        <f t="shared" si="11"/>
        <v>4.8385260999992852</v>
      </c>
      <c r="V52" s="86">
        <f t="shared" si="11"/>
        <v>-4.7333303999995451</v>
      </c>
      <c r="W52" s="86">
        <f t="shared" si="11"/>
        <v>-3.0526225000004388</v>
      </c>
      <c r="X52" s="86">
        <f t="shared" si="11"/>
        <v>-8.5714148000016621</v>
      </c>
      <c r="Y52" s="86">
        <f t="shared" si="11"/>
        <v>-8.2864565999999513</v>
      </c>
      <c r="Z52" s="86">
        <f t="shared" si="11"/>
        <v>-13.24928359999933</v>
      </c>
      <c r="AA52" s="86">
        <f t="shared" si="11"/>
        <v>-12.510005500001284</v>
      </c>
      <c r="AB52" s="86">
        <f t="shared" si="11"/>
        <v>-16.573695000000157</v>
      </c>
      <c r="AC52" s="86">
        <f t="shared" si="11"/>
        <v>-14.58583480000118</v>
      </c>
      <c r="AD52" s="86">
        <f t="shared" si="12"/>
        <v>-18.68670719999966</v>
      </c>
      <c r="AE52" s="86">
        <f t="shared" si="12"/>
        <v>-18.034895999998412</v>
      </c>
      <c r="AF52" s="86">
        <f t="shared" si="12"/>
        <v>-22.574442800000838</v>
      </c>
      <c r="AG52" s="86">
        <f t="shared" si="12"/>
        <v>-21.393182999997521</v>
      </c>
      <c r="AH52" s="86">
        <f t="shared" si="12"/>
        <v>-24.747127200004911</v>
      </c>
      <c r="AI52" s="86">
        <f t="shared" si="12"/>
        <v>-24.128125500000465</v>
      </c>
      <c r="AJ52" s="86">
        <f t="shared" si="12"/>
        <v>-27.05599999999788</v>
      </c>
      <c r="AK52" s="86">
        <f t="shared" si="12"/>
        <v>-26.442000000003759</v>
      </c>
      <c r="AL52" s="86" t="str">
        <f t="shared" si="12"/>
        <v/>
      </c>
    </row>
    <row r="53" spans="8:38" ht="27" customHeight="1" x14ac:dyDescent="0.2">
      <c r="H53" s="25" t="s">
        <v>40</v>
      </c>
      <c r="I53">
        <f t="shared" si="9"/>
        <v>11</v>
      </c>
      <c r="J53" s="86" t="str">
        <f t="shared" si="10"/>
        <v/>
      </c>
      <c r="K53" s="86" t="str">
        <f t="shared" si="10"/>
        <v/>
      </c>
      <c r="L53" s="86" t="str">
        <f t="shared" si="10"/>
        <v/>
      </c>
      <c r="M53" s="86" t="str">
        <f t="shared" si="10"/>
        <v/>
      </c>
      <c r="N53" s="86" t="str">
        <f t="shared" si="10"/>
        <v/>
      </c>
      <c r="O53" s="86" t="str">
        <f t="shared" si="10"/>
        <v/>
      </c>
      <c r="P53" s="86">
        <f t="shared" si="10"/>
        <v>19.001474599998687</v>
      </c>
      <c r="Q53" s="86">
        <f t="shared" si="10"/>
        <v>20.50272179999854</v>
      </c>
      <c r="R53" s="86">
        <f t="shared" si="10"/>
        <v>11.95967730000018</v>
      </c>
      <c r="S53" s="86">
        <f t="shared" si="10"/>
        <v>14.674767999999744</v>
      </c>
      <c r="T53" s="86">
        <f t="shared" si="11"/>
        <v>4.3292654999994511</v>
      </c>
      <c r="U53" s="86">
        <f t="shared" si="11"/>
        <v>3.6256703999996489</v>
      </c>
      <c r="V53" s="86">
        <f t="shared" si="11"/>
        <v>-3.5934625000019196</v>
      </c>
      <c r="W53" s="86">
        <f t="shared" si="11"/>
        <v>-1.6839120000014418</v>
      </c>
      <c r="X53" s="86">
        <f t="shared" si="11"/>
        <v>-6.5399625000001151</v>
      </c>
      <c r="Y53" s="86">
        <f t="shared" si="11"/>
        <v>-6.5595478000005869</v>
      </c>
      <c r="Z53" s="86">
        <f t="shared" si="11"/>
        <v>-11.786353200002054</v>
      </c>
      <c r="AA53" s="86">
        <f t="shared" si="11"/>
        <v>-11.505706799999757</v>
      </c>
      <c r="AB53" s="86">
        <f t="shared" si="11"/>
        <v>-14.937462099999834</v>
      </c>
      <c r="AC53" s="86">
        <f t="shared" si="11"/>
        <v>-14.023104000000899</v>
      </c>
      <c r="AD53" s="86">
        <f t="shared" si="12"/>
        <v>-18.15321559999677</v>
      </c>
      <c r="AE53" s="86">
        <f t="shared" si="12"/>
        <v>-17.564208000000804</v>
      </c>
      <c r="AF53" s="86">
        <f t="shared" si="12"/>
        <v>-21.579564600001618</v>
      </c>
      <c r="AG53" s="86">
        <f t="shared" si="12"/>
        <v>-20.380881800000793</v>
      </c>
      <c r="AH53" s="86" t="str">
        <f t="shared" si="12"/>
        <v/>
      </c>
      <c r="AI53" s="86" t="str">
        <f t="shared" si="12"/>
        <v/>
      </c>
      <c r="AJ53" s="86" t="str">
        <f t="shared" si="12"/>
        <v/>
      </c>
      <c r="AK53" s="86" t="str">
        <f t="shared" si="12"/>
        <v/>
      </c>
      <c r="AL53" s="86" t="str">
        <f t="shared" si="12"/>
        <v/>
      </c>
    </row>
    <row r="54" spans="8:38" ht="27" customHeight="1" x14ac:dyDescent="0.2">
      <c r="H54" s="25" t="s">
        <v>39</v>
      </c>
      <c r="I54">
        <f t="shared" si="9"/>
        <v>10</v>
      </c>
      <c r="J54" s="86" t="str">
        <f t="shared" ref="J54:S63" si="13">IF(OR(Sn(J$37+$I54,$I54) = -404, Sp(J$37+$I54,$I54) = -404), "", Sn(J$37+$I54,$I54)- Sp(J$37+$I54,$I54))</f>
        <v/>
      </c>
      <c r="K54" s="86" t="str">
        <f t="shared" si="13"/>
        <v/>
      </c>
      <c r="L54" s="86" t="str">
        <f t="shared" si="13"/>
        <v/>
      </c>
      <c r="M54" s="86" t="str">
        <f t="shared" si="13"/>
        <v/>
      </c>
      <c r="N54" s="86" t="str">
        <f t="shared" si="13"/>
        <v/>
      </c>
      <c r="O54" s="86">
        <f t="shared" si="13"/>
        <v>24.430967999999552</v>
      </c>
      <c r="P54" s="86">
        <f t="shared" si="13"/>
        <v>14.093940800000269</v>
      </c>
      <c r="Q54" s="86">
        <f t="shared" si="13"/>
        <v>15.331098100000304</v>
      </c>
      <c r="R54" s="86">
        <f t="shared" si="13"/>
        <v>5.226850800000534</v>
      </c>
      <c r="S54" s="86">
        <f t="shared" si="13"/>
        <v>4.0218458999978566</v>
      </c>
      <c r="T54" s="86">
        <f t="shared" ref="T54:AC63" si="14">IF(OR(Sn(T$37+$I54,$I54) = -404, Sp(T$37+$I54,$I54) = -404), "", Sn(T$37+$I54,$I54)- Sp(T$37+$I54,$I54))</f>
        <v>-6.242122000000677</v>
      </c>
      <c r="U54" s="86">
        <f t="shared" si="14"/>
        <v>-4.9018241999993961</v>
      </c>
      <c r="V54" s="86">
        <f t="shared" si="14"/>
        <v>-10.035744400001136</v>
      </c>
      <c r="W54" s="86">
        <f t="shared" si="14"/>
        <v>-7.656962199999839</v>
      </c>
      <c r="X54" s="86">
        <f t="shared" si="14"/>
        <v>-12.713810399997897</v>
      </c>
      <c r="Y54" s="86">
        <f t="shared" si="14"/>
        <v>-12.587322500000596</v>
      </c>
      <c r="Z54" s="86">
        <f t="shared" si="14"/>
        <v>-17.411193799999751</v>
      </c>
      <c r="AA54" s="86">
        <f t="shared" si="14"/>
        <v>-17.30022030000066</v>
      </c>
      <c r="AB54" s="86">
        <f t="shared" si="14"/>
        <v>-21.321708799999328</v>
      </c>
      <c r="AC54" s="86">
        <f t="shared" si="14"/>
        <v>-20.968041100001869</v>
      </c>
      <c r="AD54" s="86">
        <f t="shared" ref="AD54:AL63" si="15">IF(OR(Sn(AD$37+$I54,$I54) = -404, Sp(AD$37+$I54,$I54) = -404), "", Sn(AD$37+$I54,$I54)- Sp(AD$37+$I54,$I54))</f>
        <v>-24.88595099999759</v>
      </c>
      <c r="AE54" s="86">
        <f t="shared" si="15"/>
        <v>-24.864796200000569</v>
      </c>
      <c r="AF54" s="86" t="str">
        <f t="shared" si="15"/>
        <v/>
      </c>
      <c r="AG54" s="86" t="str">
        <f t="shared" si="15"/>
        <v/>
      </c>
      <c r="AH54" s="86" t="str">
        <f t="shared" si="15"/>
        <v/>
      </c>
      <c r="AI54" s="86" t="str">
        <f t="shared" si="15"/>
        <v/>
      </c>
      <c r="AJ54" s="86" t="str">
        <f t="shared" si="15"/>
        <v/>
      </c>
      <c r="AK54" s="86" t="str">
        <f t="shared" si="15"/>
        <v/>
      </c>
      <c r="AL54" s="86" t="str">
        <f t="shared" si="15"/>
        <v/>
      </c>
    </row>
    <row r="55" spans="8:38" ht="27" customHeight="1" x14ac:dyDescent="0.2">
      <c r="H55" s="25" t="s">
        <v>9</v>
      </c>
      <c r="I55">
        <f t="shared" si="9"/>
        <v>9</v>
      </c>
      <c r="J55" s="86" t="str">
        <f t="shared" si="13"/>
        <v/>
      </c>
      <c r="K55" s="86" t="str">
        <f t="shared" si="13"/>
        <v/>
      </c>
      <c r="L55" s="86" t="str">
        <f t="shared" si="13"/>
        <v/>
      </c>
      <c r="M55" s="86" t="str">
        <f t="shared" si="13"/>
        <v/>
      </c>
      <c r="N55" s="86">
        <f t="shared" si="13"/>
        <v>19.691926800000942</v>
      </c>
      <c r="O55" s="86">
        <f t="shared" si="13"/>
        <v>24.73896879999927</v>
      </c>
      <c r="P55" s="86">
        <f t="shared" si="13"/>
        <v>14.49347700000078</v>
      </c>
      <c r="Q55" s="86">
        <f t="shared" si="13"/>
        <v>16.194531199999687</v>
      </c>
      <c r="R55" s="86">
        <f t="shared" si="13"/>
        <v>3.5428118999997196</v>
      </c>
      <c r="S55" s="86">
        <f t="shared" si="13"/>
        <v>2.4382763999991539</v>
      </c>
      <c r="T55" s="86">
        <f t="shared" si="14"/>
        <v>-4.0379560000011452</v>
      </c>
      <c r="U55" s="86">
        <f t="shared" si="14"/>
        <v>-3.0312879999993356</v>
      </c>
      <c r="V55" s="86">
        <f t="shared" si="14"/>
        <v>-7.3272927000008394</v>
      </c>
      <c r="W55" s="86">
        <f t="shared" si="14"/>
        <v>-5.7073103999983914</v>
      </c>
      <c r="X55" s="86">
        <f t="shared" si="14"/>
        <v>-10.553759299998205</v>
      </c>
      <c r="Y55" s="86">
        <f t="shared" si="14"/>
        <v>-10.173542400000883</v>
      </c>
      <c r="Z55" s="86">
        <f t="shared" si="14"/>
        <v>-15.212517499997489</v>
      </c>
      <c r="AA55" s="86">
        <f t="shared" si="14"/>
        <v>-15.204038199998763</v>
      </c>
      <c r="AB55" s="86">
        <f t="shared" si="14"/>
        <v>-18.755987399997252</v>
      </c>
      <c r="AC55" s="86">
        <f t="shared" si="14"/>
        <v>-17.887987600000201</v>
      </c>
      <c r="AD55" s="86" t="str">
        <f t="shared" si="15"/>
        <v/>
      </c>
      <c r="AE55" s="86" t="str">
        <f t="shared" si="15"/>
        <v/>
      </c>
      <c r="AF55" s="86" t="str">
        <f t="shared" si="15"/>
        <v/>
      </c>
      <c r="AG55" s="86" t="str">
        <f t="shared" si="15"/>
        <v/>
      </c>
      <c r="AH55" s="86" t="str">
        <f t="shared" si="15"/>
        <v/>
      </c>
      <c r="AI55" s="86" t="str">
        <f t="shared" si="15"/>
        <v/>
      </c>
      <c r="AJ55" s="86" t="str">
        <f t="shared" si="15"/>
        <v/>
      </c>
      <c r="AK55" s="86" t="str">
        <f t="shared" si="15"/>
        <v/>
      </c>
      <c r="AL55" s="86" t="str">
        <f t="shared" si="15"/>
        <v/>
      </c>
    </row>
    <row r="56" spans="8:38" ht="27" customHeight="1" x14ac:dyDescent="0.2">
      <c r="H56" s="25" t="s">
        <v>38</v>
      </c>
      <c r="I56">
        <f t="shared" si="9"/>
        <v>8</v>
      </c>
      <c r="J56" s="86" t="str">
        <f t="shared" si="13"/>
        <v/>
      </c>
      <c r="K56" s="86" t="str">
        <f t="shared" si="13"/>
        <v/>
      </c>
      <c r="L56" s="86" t="str">
        <f t="shared" si="13"/>
        <v/>
      </c>
      <c r="M56" s="86">
        <f t="shared" si="13"/>
        <v>24.155616099999747</v>
      </c>
      <c r="N56" s="86">
        <f t="shared" si="13"/>
        <v>15.457613999999808</v>
      </c>
      <c r="O56" s="86">
        <f t="shared" si="13"/>
        <v>18.552297400000384</v>
      </c>
      <c r="P56" s="86">
        <f t="shared" si="13"/>
        <v>5.9267110000008643</v>
      </c>
      <c r="Q56" s="86">
        <f t="shared" si="13"/>
        <v>3.5365319999990561</v>
      </c>
      <c r="R56" s="86">
        <f t="shared" si="13"/>
        <v>-9.638561599999889</v>
      </c>
      <c r="S56" s="86">
        <f t="shared" si="13"/>
        <v>-7.8964948999993112</v>
      </c>
      <c r="T56" s="86">
        <f t="shared" si="14"/>
        <v>-13.113637200001108</v>
      </c>
      <c r="U56" s="86">
        <f t="shared" si="14"/>
        <v>-11.741049999997927</v>
      </c>
      <c r="V56" s="86">
        <f t="shared" si="14"/>
        <v>-17.187979999999811</v>
      </c>
      <c r="W56" s="86">
        <f t="shared" si="14"/>
        <v>-16.387534800001163</v>
      </c>
      <c r="X56" s="86">
        <f t="shared" si="14"/>
        <v>-21.699424999999906</v>
      </c>
      <c r="Y56" s="86">
        <f t="shared" si="14"/>
        <v>-21.31671050000034</v>
      </c>
      <c r="Z56" s="86">
        <f t="shared" si="14"/>
        <v>-27.664452000001916</v>
      </c>
      <c r="AA56" s="86">
        <f t="shared" si="14"/>
        <v>-27.870145000001799</v>
      </c>
      <c r="AB56" s="86" t="str">
        <f t="shared" si="14"/>
        <v/>
      </c>
      <c r="AC56" s="86" t="str">
        <f t="shared" si="14"/>
        <v/>
      </c>
      <c r="AD56" s="86" t="str">
        <f t="shared" si="15"/>
        <v/>
      </c>
      <c r="AE56" s="86" t="str">
        <f t="shared" si="15"/>
        <v/>
      </c>
      <c r="AF56" s="86" t="str">
        <f t="shared" si="15"/>
        <v/>
      </c>
      <c r="AG56" s="86" t="str">
        <f t="shared" si="15"/>
        <v/>
      </c>
      <c r="AH56" s="86" t="str">
        <f t="shared" si="15"/>
        <v/>
      </c>
      <c r="AI56" s="86" t="str">
        <f t="shared" si="15"/>
        <v/>
      </c>
      <c r="AJ56" s="86" t="str">
        <f t="shared" si="15"/>
        <v/>
      </c>
      <c r="AK56" s="86" t="str">
        <f t="shared" si="15"/>
        <v/>
      </c>
      <c r="AL56" s="86" t="str">
        <f t="shared" si="15"/>
        <v/>
      </c>
    </row>
    <row r="57" spans="8:38" ht="27" customHeight="1" x14ac:dyDescent="0.2">
      <c r="H57" s="25" t="s">
        <v>37</v>
      </c>
      <c r="I57">
        <f t="shared" si="9"/>
        <v>7</v>
      </c>
      <c r="J57" s="86" t="str">
        <f t="shared" si="13"/>
        <v/>
      </c>
      <c r="K57" s="86" t="str">
        <f t="shared" si="13"/>
        <v/>
      </c>
      <c r="L57" s="86" t="str">
        <f t="shared" si="13"/>
        <v/>
      </c>
      <c r="M57" s="86">
        <f t="shared" si="13"/>
        <v>23.883701999999971</v>
      </c>
      <c r="N57" s="86">
        <f t="shared" si="13"/>
        <v>14.49859400000139</v>
      </c>
      <c r="O57" s="86">
        <f t="shared" si="13"/>
        <v>18.120415199999911</v>
      </c>
      <c r="P57" s="86">
        <f t="shared" si="13"/>
        <v>3.002819299998805</v>
      </c>
      <c r="Q57" s="86">
        <f t="shared" si="13"/>
        <v>0.62586999999882664</v>
      </c>
      <c r="R57" s="86">
        <f t="shared" si="13"/>
        <v>-8.989360499998952</v>
      </c>
      <c r="S57" s="86">
        <f t="shared" si="13"/>
        <v>-7.2278800000013916</v>
      </c>
      <c r="T57" s="86">
        <f t="shared" si="14"/>
        <v>-12.379454400000327</v>
      </c>
      <c r="U57" s="86">
        <f t="shared" si="14"/>
        <v>-11.02375080000013</v>
      </c>
      <c r="V57" s="86">
        <f t="shared" si="14"/>
        <v>-15.77515280000182</v>
      </c>
      <c r="W57" s="86">
        <f t="shared" si="14"/>
        <v>-14.954721999999606</v>
      </c>
      <c r="X57" s="86">
        <f t="shared" si="14"/>
        <v>-19.635333899998955</v>
      </c>
      <c r="Y57" s="86">
        <f t="shared" si="14"/>
        <v>-21.064051800001039</v>
      </c>
      <c r="Z57" s="86">
        <f t="shared" si="14"/>
        <v>-26.672458300000585</v>
      </c>
      <c r="AA57" s="86" t="str">
        <f t="shared" si="14"/>
        <v/>
      </c>
      <c r="AB57" s="86" t="str">
        <f t="shared" si="14"/>
        <v/>
      </c>
      <c r="AC57" s="86" t="str">
        <f t="shared" si="14"/>
        <v/>
      </c>
      <c r="AD57" s="86" t="str">
        <f t="shared" si="15"/>
        <v/>
      </c>
      <c r="AE57" s="86" t="str">
        <f t="shared" si="15"/>
        <v/>
      </c>
      <c r="AF57" s="86" t="str">
        <f t="shared" si="15"/>
        <v/>
      </c>
      <c r="AG57" s="86" t="str">
        <f t="shared" si="15"/>
        <v/>
      </c>
      <c r="AH57" s="86" t="str">
        <f t="shared" si="15"/>
        <v/>
      </c>
      <c r="AI57" s="86" t="str">
        <f t="shared" si="15"/>
        <v/>
      </c>
      <c r="AJ57" s="86" t="str">
        <f t="shared" si="15"/>
        <v/>
      </c>
      <c r="AK57" s="86" t="str">
        <f t="shared" si="15"/>
        <v/>
      </c>
      <c r="AL57" s="86" t="str">
        <f t="shared" si="15"/>
        <v/>
      </c>
    </row>
    <row r="58" spans="8:38" ht="27" customHeight="1" x14ac:dyDescent="0.2">
      <c r="H58" s="25" t="s">
        <v>32</v>
      </c>
      <c r="I58">
        <f t="shared" si="9"/>
        <v>6</v>
      </c>
      <c r="J58" s="86" t="str">
        <f t="shared" si="13"/>
        <v/>
      </c>
      <c r="K58" s="86" t="str">
        <f t="shared" si="13"/>
        <v/>
      </c>
      <c r="L58" s="86">
        <f t="shared" si="13"/>
        <v>12.925047200000222</v>
      </c>
      <c r="M58" s="86">
        <f t="shared" si="13"/>
        <v>17.276832000000354</v>
      </c>
      <c r="N58" s="86">
        <f t="shared" si="13"/>
        <v>4.4304090000013048</v>
      </c>
      <c r="O58" s="86">
        <f t="shared" si="13"/>
        <v>2.7640359999994644</v>
      </c>
      <c r="P58" s="86">
        <f t="shared" si="13"/>
        <v>-12.587050799999929</v>
      </c>
      <c r="Q58" s="86">
        <f t="shared" si="13"/>
        <v>-12.654591300000106</v>
      </c>
      <c r="R58" s="86">
        <f t="shared" si="13"/>
        <v>-19.861445799998478</v>
      </c>
      <c r="S58" s="86">
        <f t="shared" si="13"/>
        <v>-18.301887000000647</v>
      </c>
      <c r="T58" s="86">
        <f t="shared" si="14"/>
        <v>-22.635217599999237</v>
      </c>
      <c r="U58" s="86">
        <f t="shared" si="14"/>
        <v>-21.902094500000317</v>
      </c>
      <c r="V58" s="86">
        <f t="shared" si="14"/>
        <v>-26.091026999999599</v>
      </c>
      <c r="W58" s="86">
        <f t="shared" si="14"/>
        <v>-26.574148599998011</v>
      </c>
      <c r="X58" s="86">
        <f t="shared" si="14"/>
        <v>-31.115653999998472</v>
      </c>
      <c r="Y58" s="86">
        <f t="shared" si="14"/>
        <v>-31.950943500001017</v>
      </c>
      <c r="Z58" s="86" t="str">
        <f t="shared" si="14"/>
        <v/>
      </c>
      <c r="AA58" s="86" t="str">
        <f t="shared" si="14"/>
        <v/>
      </c>
      <c r="AB58" s="86" t="str">
        <f t="shared" si="14"/>
        <v/>
      </c>
      <c r="AC58" s="86" t="str">
        <f t="shared" si="14"/>
        <v/>
      </c>
      <c r="AD58" s="86" t="str">
        <f t="shared" si="15"/>
        <v/>
      </c>
      <c r="AE58" s="86" t="str">
        <f t="shared" si="15"/>
        <v/>
      </c>
      <c r="AF58" s="86" t="str">
        <f t="shared" si="15"/>
        <v/>
      </c>
      <c r="AG58" s="86" t="str">
        <f t="shared" si="15"/>
        <v/>
      </c>
      <c r="AH58" s="86" t="str">
        <f t="shared" si="15"/>
        <v/>
      </c>
      <c r="AI58" s="86" t="str">
        <f t="shared" si="15"/>
        <v/>
      </c>
      <c r="AJ58" s="86" t="str">
        <f t="shared" si="15"/>
        <v/>
      </c>
      <c r="AK58" s="86" t="str">
        <f t="shared" si="15"/>
        <v/>
      </c>
      <c r="AL58" s="86" t="str">
        <f t="shared" si="15"/>
        <v/>
      </c>
    </row>
    <row r="59" spans="8:38" ht="27" customHeight="1" x14ac:dyDescent="0.2">
      <c r="H59" s="25" t="s">
        <v>36</v>
      </c>
      <c r="I59">
        <f t="shared" si="9"/>
        <v>5</v>
      </c>
      <c r="J59" s="86" t="str">
        <f t="shared" si="13"/>
        <v/>
      </c>
      <c r="K59" s="86">
        <f t="shared" si="13"/>
        <v>29.725486799999885</v>
      </c>
      <c r="L59" s="86">
        <f t="shared" si="13"/>
        <v>12.689902400000278</v>
      </c>
      <c r="M59" s="86">
        <f t="shared" si="13"/>
        <v>18.762244000000351</v>
      </c>
      <c r="N59" s="86">
        <f t="shared" si="13"/>
        <v>1.850382000001332</v>
      </c>
      <c r="O59" s="86">
        <f t="shared" si="13"/>
        <v>0.22547099999871989</v>
      </c>
      <c r="P59" s="86">
        <f t="shared" si="13"/>
        <v>-10.727113100000793</v>
      </c>
      <c r="Q59" s="86">
        <f t="shared" si="13"/>
        <v>-10.926016799999275</v>
      </c>
      <c r="R59" s="86">
        <f t="shared" si="13"/>
        <v>-16.314785499999857</v>
      </c>
      <c r="S59" s="86">
        <f t="shared" si="13"/>
        <v>-15.508469200001059</v>
      </c>
      <c r="T59" s="86">
        <f t="shared" si="14"/>
        <v>-20.086094999999773</v>
      </c>
      <c r="U59" s="86">
        <f t="shared" si="14"/>
        <v>-19.553094399999395</v>
      </c>
      <c r="V59" s="86" t="str">
        <f t="shared" si="14"/>
        <v/>
      </c>
      <c r="W59" s="86" t="str">
        <f t="shared" si="14"/>
        <v/>
      </c>
      <c r="X59" s="86" t="str">
        <f t="shared" si="14"/>
        <v/>
      </c>
      <c r="Y59" s="86" t="str">
        <f t="shared" si="14"/>
        <v/>
      </c>
      <c r="Z59" s="86" t="str">
        <f t="shared" si="14"/>
        <v/>
      </c>
      <c r="AA59" s="86" t="str">
        <f t="shared" si="14"/>
        <v/>
      </c>
      <c r="AB59" s="86" t="str">
        <f t="shared" si="14"/>
        <v/>
      </c>
      <c r="AC59" s="86" t="str">
        <f t="shared" si="14"/>
        <v/>
      </c>
      <c r="AD59" s="86" t="str">
        <f t="shared" si="15"/>
        <v/>
      </c>
      <c r="AE59" s="86" t="str">
        <f t="shared" si="15"/>
        <v/>
      </c>
      <c r="AF59" s="86" t="str">
        <f t="shared" si="15"/>
        <v/>
      </c>
      <c r="AG59" s="86" t="str">
        <f t="shared" si="15"/>
        <v/>
      </c>
      <c r="AH59" s="86" t="str">
        <f t="shared" si="15"/>
        <v/>
      </c>
      <c r="AI59" s="86" t="str">
        <f t="shared" si="15"/>
        <v/>
      </c>
      <c r="AJ59" s="86" t="str">
        <f t="shared" si="15"/>
        <v/>
      </c>
      <c r="AK59" s="86" t="str">
        <f t="shared" si="15"/>
        <v/>
      </c>
      <c r="AL59" s="86" t="str">
        <f t="shared" si="15"/>
        <v/>
      </c>
    </row>
    <row r="60" spans="8:38" ht="27" customHeight="1" x14ac:dyDescent="0.2">
      <c r="H60" s="25" t="s">
        <v>35</v>
      </c>
      <c r="I60">
        <f t="shared" si="9"/>
        <v>4</v>
      </c>
      <c r="J60" s="86" t="str">
        <f t="shared" si="13"/>
        <v/>
      </c>
      <c r="K60" s="86">
        <f t="shared" si="13"/>
        <v>26.240662500000212</v>
      </c>
      <c r="L60" s="86">
        <f t="shared" si="13"/>
        <v>5.0705004000000145</v>
      </c>
      <c r="M60" s="86">
        <f t="shared" si="13"/>
        <v>1.6442397999998093</v>
      </c>
      <c r="N60" s="86">
        <f t="shared" si="13"/>
        <v>-15.221785599999862</v>
      </c>
      <c r="O60" s="86">
        <f t="shared" si="13"/>
        <v>-12.824107200001094</v>
      </c>
      <c r="P60" s="86">
        <f t="shared" si="13"/>
        <v>-19.662793999999053</v>
      </c>
      <c r="Q60" s="86">
        <f t="shared" si="13"/>
        <v>-19.768743499999914</v>
      </c>
      <c r="R60" s="86">
        <f t="shared" si="13"/>
        <v>-23.149468799999454</v>
      </c>
      <c r="S60" s="86">
        <f t="shared" si="13"/>
        <v>-22.539467599998829</v>
      </c>
      <c r="T60" s="86" t="str">
        <f t="shared" si="14"/>
        <v/>
      </c>
      <c r="U60" s="86" t="str">
        <f t="shared" si="14"/>
        <v/>
      </c>
      <c r="V60" s="86" t="str">
        <f t="shared" si="14"/>
        <v/>
      </c>
      <c r="W60" s="86" t="str">
        <f t="shared" si="14"/>
        <v/>
      </c>
      <c r="X60" s="86" t="str">
        <f t="shared" si="14"/>
        <v/>
      </c>
      <c r="Y60" s="86" t="str">
        <f t="shared" si="14"/>
        <v/>
      </c>
      <c r="Z60" s="86" t="str">
        <f t="shared" si="14"/>
        <v/>
      </c>
      <c r="AA60" s="86" t="str">
        <f t="shared" si="14"/>
        <v/>
      </c>
      <c r="AB60" s="86" t="str">
        <f t="shared" si="14"/>
        <v/>
      </c>
      <c r="AC60" s="86" t="str">
        <f t="shared" si="14"/>
        <v/>
      </c>
      <c r="AD60" s="86" t="str">
        <f t="shared" si="15"/>
        <v/>
      </c>
      <c r="AE60" s="86" t="str">
        <f t="shared" si="15"/>
        <v/>
      </c>
      <c r="AF60" s="86" t="str">
        <f t="shared" si="15"/>
        <v/>
      </c>
      <c r="AG60" s="86" t="str">
        <f t="shared" si="15"/>
        <v/>
      </c>
      <c r="AH60" s="86" t="str">
        <f t="shared" si="15"/>
        <v/>
      </c>
      <c r="AI60" s="86" t="str">
        <f t="shared" si="15"/>
        <v/>
      </c>
      <c r="AJ60" s="86" t="str">
        <f t="shared" si="15"/>
        <v/>
      </c>
      <c r="AK60" s="86" t="str">
        <f t="shared" si="15"/>
        <v/>
      </c>
      <c r="AL60" s="86" t="str">
        <f t="shared" si="15"/>
        <v/>
      </c>
    </row>
    <row r="61" spans="8:38" ht="27" customHeight="1" x14ac:dyDescent="0.2">
      <c r="H61" s="25" t="s">
        <v>34</v>
      </c>
      <c r="I61">
        <f t="shared" si="9"/>
        <v>3</v>
      </c>
      <c r="J61" s="86">
        <f t="shared" si="13"/>
        <v>14.519041319999701</v>
      </c>
      <c r="K61" s="86">
        <f t="shared" si="13"/>
        <v>23.680621200000019</v>
      </c>
      <c r="L61" s="86">
        <f t="shared" si="13"/>
        <v>1.2299999999994498</v>
      </c>
      <c r="M61" s="86">
        <f t="shared" si="13"/>
        <v>-2.7228678000002446</v>
      </c>
      <c r="N61" s="86">
        <f t="shared" si="13"/>
        <v>-10.383676099999434</v>
      </c>
      <c r="O61" s="86">
        <f t="shared" si="13"/>
        <v>-9.881531199999813</v>
      </c>
      <c r="P61" s="86">
        <f t="shared" si="13"/>
        <v>-15.198574499999381</v>
      </c>
      <c r="Q61" s="86">
        <f t="shared" si="13"/>
        <v>-15.362172000000214</v>
      </c>
      <c r="R61" s="86" t="str">
        <f t="shared" si="13"/>
        <v/>
      </c>
      <c r="S61" s="86" t="str">
        <f t="shared" si="13"/>
        <v/>
      </c>
      <c r="T61" s="86" t="str">
        <f t="shared" si="14"/>
        <v/>
      </c>
      <c r="U61" s="86" t="str">
        <f t="shared" si="14"/>
        <v/>
      </c>
      <c r="V61" s="86" t="str">
        <f t="shared" si="14"/>
        <v/>
      </c>
      <c r="W61" s="86" t="str">
        <f t="shared" si="14"/>
        <v/>
      </c>
      <c r="X61" s="86" t="str">
        <f t="shared" si="14"/>
        <v/>
      </c>
      <c r="Y61" s="86" t="str">
        <f t="shared" si="14"/>
        <v/>
      </c>
      <c r="Z61" s="86" t="str">
        <f t="shared" si="14"/>
        <v/>
      </c>
      <c r="AA61" s="86" t="str">
        <f t="shared" si="14"/>
        <v/>
      </c>
      <c r="AB61" s="86" t="str">
        <f t="shared" si="14"/>
        <v/>
      </c>
      <c r="AC61" s="86" t="str">
        <f t="shared" si="14"/>
        <v/>
      </c>
      <c r="AD61" s="86" t="str">
        <f t="shared" si="15"/>
        <v/>
      </c>
      <c r="AE61" s="86" t="str">
        <f t="shared" si="15"/>
        <v/>
      </c>
      <c r="AF61" s="86" t="str">
        <f t="shared" si="15"/>
        <v/>
      </c>
      <c r="AG61" s="86" t="str">
        <f t="shared" si="15"/>
        <v/>
      </c>
      <c r="AH61" s="86" t="str">
        <f t="shared" si="15"/>
        <v/>
      </c>
      <c r="AI61" s="86" t="str">
        <f t="shared" si="15"/>
        <v/>
      </c>
      <c r="AJ61" s="86" t="str">
        <f t="shared" si="15"/>
        <v/>
      </c>
      <c r="AK61" s="86" t="str">
        <f t="shared" si="15"/>
        <v/>
      </c>
      <c r="AL61" s="86" t="str">
        <f t="shared" si="15"/>
        <v/>
      </c>
    </row>
    <row r="62" spans="8:38" ht="27" customHeight="1" x14ac:dyDescent="0.2">
      <c r="H62" s="25" t="s">
        <v>33</v>
      </c>
      <c r="I62">
        <f t="shared" si="9"/>
        <v>2</v>
      </c>
      <c r="J62" s="86" t="str">
        <f t="shared" si="13"/>
        <v/>
      </c>
      <c r="K62" s="86">
        <f t="shared" si="13"/>
        <v>0.76375488000019232</v>
      </c>
      <c r="L62" s="86">
        <f t="shared" si="13"/>
        <v>-21.413865999999985</v>
      </c>
      <c r="M62" s="86">
        <f t="shared" si="13"/>
        <v>-20.87886649999939</v>
      </c>
      <c r="N62" s="86">
        <f t="shared" si="13"/>
        <v>-23.501282399999695</v>
      </c>
      <c r="O62" s="86">
        <f t="shared" si="13"/>
        <v>-22.281404600000428</v>
      </c>
      <c r="P62" s="86" t="str">
        <f t="shared" si="13"/>
        <v/>
      </c>
      <c r="Q62" s="86" t="str">
        <f t="shared" si="13"/>
        <v/>
      </c>
      <c r="R62" s="86" t="str">
        <f t="shared" si="13"/>
        <v/>
      </c>
      <c r="S62" s="86" t="str">
        <f t="shared" si="13"/>
        <v/>
      </c>
      <c r="T62" s="86" t="str">
        <f t="shared" si="14"/>
        <v/>
      </c>
      <c r="U62" s="86" t="str">
        <f t="shared" si="14"/>
        <v/>
      </c>
      <c r="V62" s="86" t="str">
        <f t="shared" si="14"/>
        <v/>
      </c>
      <c r="W62" s="86" t="str">
        <f t="shared" si="14"/>
        <v/>
      </c>
      <c r="X62" s="86" t="str">
        <f t="shared" si="14"/>
        <v/>
      </c>
      <c r="Y62" s="86" t="str">
        <f t="shared" si="14"/>
        <v/>
      </c>
      <c r="Z62" s="86" t="str">
        <f t="shared" si="14"/>
        <v/>
      </c>
      <c r="AA62" s="86" t="str">
        <f t="shared" si="14"/>
        <v/>
      </c>
      <c r="AB62" s="86" t="str">
        <f t="shared" si="14"/>
        <v/>
      </c>
      <c r="AC62" s="86" t="str">
        <f t="shared" si="14"/>
        <v/>
      </c>
      <c r="AD62" s="86" t="str">
        <f t="shared" si="15"/>
        <v/>
      </c>
      <c r="AE62" s="86" t="str">
        <f t="shared" si="15"/>
        <v/>
      </c>
      <c r="AF62" s="86" t="str">
        <f t="shared" si="15"/>
        <v/>
      </c>
      <c r="AG62" s="86" t="str">
        <f t="shared" si="15"/>
        <v/>
      </c>
      <c r="AH62" s="86" t="str">
        <f t="shared" si="15"/>
        <v/>
      </c>
      <c r="AI62" s="86" t="str">
        <f t="shared" si="15"/>
        <v/>
      </c>
      <c r="AJ62" s="86" t="str">
        <f t="shared" si="15"/>
        <v/>
      </c>
      <c r="AK62" s="86" t="str">
        <f t="shared" si="15"/>
        <v/>
      </c>
      <c r="AL62" s="86" t="str">
        <f t="shared" si="15"/>
        <v/>
      </c>
    </row>
    <row r="63" spans="8:38" ht="27" customHeight="1" x14ac:dyDescent="0.2">
      <c r="H63" s="25" t="s">
        <v>10</v>
      </c>
      <c r="I63">
        <f>I36</f>
        <v>1</v>
      </c>
      <c r="J63" s="86">
        <f t="shared" si="13"/>
        <v>0</v>
      </c>
      <c r="K63" s="86" t="str">
        <f t="shared" si="13"/>
        <v/>
      </c>
      <c r="L63" s="86" t="str">
        <f t="shared" si="13"/>
        <v/>
      </c>
      <c r="M63" s="86" t="str">
        <f t="shared" si="13"/>
        <v/>
      </c>
      <c r="N63" s="86" t="str">
        <f t="shared" si="13"/>
        <v/>
      </c>
      <c r="O63" s="86" t="str">
        <f t="shared" si="13"/>
        <v/>
      </c>
      <c r="P63" s="86" t="str">
        <f t="shared" si="13"/>
        <v/>
      </c>
      <c r="Q63" s="86" t="str">
        <f t="shared" si="13"/>
        <v/>
      </c>
      <c r="R63" s="86" t="str">
        <f t="shared" si="13"/>
        <v/>
      </c>
      <c r="S63" s="86" t="str">
        <f t="shared" si="13"/>
        <v/>
      </c>
      <c r="T63" s="86" t="str">
        <f t="shared" si="14"/>
        <v/>
      </c>
      <c r="U63" s="86" t="str">
        <f t="shared" si="14"/>
        <v/>
      </c>
      <c r="V63" s="86" t="str">
        <f t="shared" si="14"/>
        <v/>
      </c>
      <c r="W63" s="86" t="str">
        <f t="shared" si="14"/>
        <v/>
      </c>
      <c r="X63" s="86" t="str">
        <f t="shared" si="14"/>
        <v/>
      </c>
      <c r="Y63" s="86" t="str">
        <f t="shared" si="14"/>
        <v/>
      </c>
      <c r="Z63" s="86" t="str">
        <f t="shared" si="14"/>
        <v/>
      </c>
      <c r="AA63" s="86" t="str">
        <f t="shared" si="14"/>
        <v/>
      </c>
      <c r="AB63" s="86" t="str">
        <f t="shared" si="14"/>
        <v/>
      </c>
      <c r="AC63" s="86" t="str">
        <f t="shared" si="14"/>
        <v/>
      </c>
      <c r="AD63" s="86" t="str">
        <f t="shared" si="15"/>
        <v/>
      </c>
      <c r="AE63" s="86" t="str">
        <f t="shared" si="15"/>
        <v/>
      </c>
      <c r="AF63" s="86" t="str">
        <f t="shared" si="15"/>
        <v/>
      </c>
      <c r="AG63" s="86" t="str">
        <f t="shared" si="15"/>
        <v/>
      </c>
      <c r="AH63" s="86" t="str">
        <f t="shared" si="15"/>
        <v/>
      </c>
      <c r="AI63" s="86" t="str">
        <f t="shared" si="15"/>
        <v/>
      </c>
      <c r="AJ63" s="86" t="str">
        <f t="shared" si="15"/>
        <v/>
      </c>
      <c r="AK63" s="86" t="str">
        <f t="shared" si="15"/>
        <v/>
      </c>
      <c r="AL63" s="86" t="str">
        <f t="shared" si="15"/>
        <v/>
      </c>
    </row>
    <row r="64" spans="8:38" ht="27" customHeight="1" x14ac:dyDescent="0.2">
      <c r="I64" t="s">
        <v>226</v>
      </c>
      <c r="J64">
        <f>J37</f>
        <v>1</v>
      </c>
      <c r="K64">
        <f t="shared" ref="K64:AL64" si="16">K37</f>
        <v>2</v>
      </c>
      <c r="L64">
        <f t="shared" si="16"/>
        <v>3</v>
      </c>
      <c r="M64">
        <f t="shared" si="16"/>
        <v>4</v>
      </c>
      <c r="N64">
        <f t="shared" si="16"/>
        <v>5</v>
      </c>
      <c r="O64">
        <f t="shared" si="16"/>
        <v>6</v>
      </c>
      <c r="P64">
        <f t="shared" si="16"/>
        <v>7</v>
      </c>
      <c r="Q64">
        <f t="shared" si="16"/>
        <v>8</v>
      </c>
      <c r="R64">
        <f t="shared" si="16"/>
        <v>9</v>
      </c>
      <c r="S64">
        <f t="shared" si="16"/>
        <v>10</v>
      </c>
      <c r="T64">
        <f t="shared" si="16"/>
        <v>11</v>
      </c>
      <c r="U64">
        <f t="shared" si="16"/>
        <v>12</v>
      </c>
      <c r="V64">
        <f t="shared" si="16"/>
        <v>13</v>
      </c>
      <c r="W64">
        <f t="shared" si="16"/>
        <v>14</v>
      </c>
      <c r="X64">
        <f t="shared" si="16"/>
        <v>15</v>
      </c>
      <c r="Y64">
        <f t="shared" si="16"/>
        <v>16</v>
      </c>
      <c r="Z64">
        <f t="shared" si="16"/>
        <v>17</v>
      </c>
      <c r="AA64">
        <f t="shared" si="16"/>
        <v>18</v>
      </c>
      <c r="AB64">
        <f t="shared" si="16"/>
        <v>19</v>
      </c>
      <c r="AC64">
        <f t="shared" si="16"/>
        <v>20</v>
      </c>
      <c r="AD64">
        <f t="shared" si="16"/>
        <v>21</v>
      </c>
      <c r="AE64">
        <f t="shared" si="16"/>
        <v>22</v>
      </c>
      <c r="AF64">
        <f t="shared" si="16"/>
        <v>23</v>
      </c>
      <c r="AG64">
        <f t="shared" si="16"/>
        <v>24</v>
      </c>
      <c r="AH64">
        <f t="shared" si="16"/>
        <v>25</v>
      </c>
      <c r="AI64">
        <f t="shared" si="16"/>
        <v>26</v>
      </c>
      <c r="AJ64">
        <f t="shared" si="16"/>
        <v>27</v>
      </c>
      <c r="AK64">
        <f t="shared" si="16"/>
        <v>28</v>
      </c>
      <c r="AL64">
        <f t="shared" si="16"/>
        <v>29</v>
      </c>
    </row>
    <row r="68" spans="8:38" x14ac:dyDescent="0.2"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</row>
    <row r="69" spans="8:38" x14ac:dyDescent="0.2"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</row>
    <row r="70" spans="8:38" ht="15" customHeight="1" x14ac:dyDescent="0.2">
      <c r="J70" s="1"/>
      <c r="K70" s="1"/>
      <c r="L70" s="1"/>
      <c r="P70" s="306"/>
      <c r="Q70" s="306"/>
      <c r="R70" s="306"/>
      <c r="S70" s="306"/>
      <c r="T70" s="306"/>
      <c r="U70" s="306"/>
      <c r="V70" s="30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</row>
    <row r="71" spans="8:38" ht="15" customHeight="1" x14ac:dyDescent="0.2">
      <c r="J71" s="1"/>
      <c r="K71" s="1"/>
      <c r="L71" s="1"/>
      <c r="P71" s="306"/>
      <c r="Q71" s="306"/>
      <c r="R71" s="306"/>
      <c r="S71" s="306"/>
      <c r="T71" s="306"/>
      <c r="U71" s="306"/>
      <c r="V71" s="30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</row>
    <row r="72" spans="8:38" ht="15" customHeight="1" x14ac:dyDescent="0.2">
      <c r="P72" s="306"/>
      <c r="Q72" s="306"/>
      <c r="R72" s="306"/>
      <c r="S72" s="306"/>
      <c r="T72" s="306"/>
      <c r="U72" s="306"/>
      <c r="V72" s="30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</row>
    <row r="73" spans="8:38" x14ac:dyDescent="0.2">
      <c r="Q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</row>
    <row r="74" spans="8:38" x14ac:dyDescent="0.2">
      <c r="H74" s="25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</row>
    <row r="75" spans="8:38" x14ac:dyDescent="0.2">
      <c r="H75" s="25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</row>
    <row r="76" spans="8:38" x14ac:dyDescent="0.2">
      <c r="H76" s="25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</row>
    <row r="77" spans="8:38" x14ac:dyDescent="0.2">
      <c r="H77" s="25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</row>
    <row r="78" spans="8:38" x14ac:dyDescent="0.2">
      <c r="H78" s="25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</row>
    <row r="79" spans="8:38" x14ac:dyDescent="0.2">
      <c r="H79" s="25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</row>
    <row r="80" spans="8:38" x14ac:dyDescent="0.2">
      <c r="H80" s="25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</row>
    <row r="81" spans="8:38" x14ac:dyDescent="0.2">
      <c r="H81" s="25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</row>
    <row r="82" spans="8:38" x14ac:dyDescent="0.2">
      <c r="H82" s="25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</row>
    <row r="83" spans="8:38" x14ac:dyDescent="0.2">
      <c r="H83" s="25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</row>
    <row r="84" spans="8:38" x14ac:dyDescent="0.2">
      <c r="H84" s="25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</row>
    <row r="85" spans="8:38" x14ac:dyDescent="0.2">
      <c r="H85" s="25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</row>
    <row r="86" spans="8:38" x14ac:dyDescent="0.2">
      <c r="H86" s="25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</row>
    <row r="87" spans="8:38" x14ac:dyDescent="0.2">
      <c r="H87" s="25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</row>
    <row r="88" spans="8:38" x14ac:dyDescent="0.2">
      <c r="H88" s="25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</row>
    <row r="89" spans="8:38" x14ac:dyDescent="0.2">
      <c r="H89" s="25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</row>
    <row r="90" spans="8:38" x14ac:dyDescent="0.2">
      <c r="H90" s="25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</row>
    <row r="91" spans="8:38" x14ac:dyDescent="0.2">
      <c r="H91" s="25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</row>
    <row r="92" spans="8:38" x14ac:dyDescent="0.2">
      <c r="H92" s="25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</row>
    <row r="93" spans="8:38" x14ac:dyDescent="0.2">
      <c r="H93" s="25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</row>
  </sheetData>
  <mergeCells count="10">
    <mergeCell ref="B2:F3"/>
    <mergeCell ref="P13:V15"/>
    <mergeCell ref="B18:D18"/>
    <mergeCell ref="E4:F6"/>
    <mergeCell ref="P40:V42"/>
    <mergeCell ref="B35:F35"/>
    <mergeCell ref="C10:C11"/>
    <mergeCell ref="B10:B11"/>
    <mergeCell ref="M13:N13"/>
    <mergeCell ref="M14:N14"/>
  </mergeCells>
  <conditionalFormatting sqref="J17:AL36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0">
      <colorScale>
        <cfvo type="min"/>
        <cfvo type="num" val="0"/>
        <cfvo type="max"/>
        <color theme="0"/>
        <color rgb="FFFF0000"/>
        <color theme="0"/>
      </colorScale>
    </cfRule>
    <cfRule type="colorScale" priority="11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J44:AL63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6">
      <colorScale>
        <cfvo type="min"/>
        <cfvo type="num" val="0"/>
        <cfvo type="max"/>
        <color theme="0"/>
        <color rgb="FFFF0000"/>
        <color theme="0"/>
      </colorScale>
    </cfRule>
    <cfRule type="colorScale" priority="7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W68:AL73 J74:AL93">
    <cfRule type="colorScale" priority="175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76">
      <colorScale>
        <cfvo type="min"/>
        <cfvo type="num" val="0"/>
        <cfvo type="max"/>
        <color theme="0"/>
        <color rgb="FFFF0000"/>
        <color theme="0"/>
      </colorScale>
    </cfRule>
    <cfRule type="colorScale" priority="177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7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A10E2-DCFC-8B4B-BC86-A63478815A16}">
  <sheetPr codeName="Sheet8"/>
  <dimension ref="A1:AI20"/>
  <sheetViews>
    <sheetView workbookViewId="0">
      <selection activeCell="J35" sqref="J35"/>
    </sheetView>
  </sheetViews>
  <sheetFormatPr baseColWidth="10" defaultColWidth="11.5" defaultRowHeight="15" x14ac:dyDescent="0.2"/>
  <cols>
    <col min="2" max="33" width="5.33203125" customWidth="1"/>
  </cols>
  <sheetData>
    <row r="1" spans="1:35" ht="48" customHeight="1" x14ac:dyDescent="0.2">
      <c r="A1" s="381" t="s">
        <v>320</v>
      </c>
      <c r="B1" s="381"/>
      <c r="C1" s="381"/>
      <c r="D1" s="381"/>
      <c r="E1" s="381"/>
      <c r="F1" s="381"/>
      <c r="G1" s="381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S1" s="381"/>
      <c r="T1" s="381"/>
      <c r="U1" s="381"/>
      <c r="V1" s="381"/>
      <c r="W1" s="381"/>
      <c r="X1" s="381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</row>
    <row r="2" spans="1:35" ht="33" customHeight="1" x14ac:dyDescent="0.2">
      <c r="B2" s="26"/>
      <c r="C2" s="26"/>
      <c r="D2" s="2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86"/>
      <c r="AI2" s="86"/>
    </row>
    <row r="3" spans="1:35" ht="33" customHeight="1" x14ac:dyDescent="0.2">
      <c r="B3" s="26"/>
      <c r="C3" s="26"/>
      <c r="D3" s="2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/>
      <c r="AF3" s="156"/>
      <c r="AG3" s="156"/>
      <c r="AH3" s="86"/>
      <c r="AI3" s="86"/>
    </row>
    <row r="4" spans="1:35" ht="33" customHeight="1" x14ac:dyDescent="0.2">
      <c r="B4" s="26" t="s">
        <v>32</v>
      </c>
      <c r="C4" s="26">
        <v>6</v>
      </c>
      <c r="D4" s="26"/>
      <c r="E4" s="156"/>
      <c r="F4" s="156"/>
      <c r="G4" s="156"/>
      <c r="H4" s="156"/>
      <c r="I4" s="156"/>
      <c r="J4" s="156">
        <v>239.1</v>
      </c>
      <c r="K4" s="156"/>
      <c r="L4" s="156"/>
      <c r="M4" s="156"/>
      <c r="N4" s="156" t="s">
        <v>32</v>
      </c>
      <c r="O4" s="162">
        <v>6</v>
      </c>
      <c r="P4" s="156"/>
      <c r="Q4" s="156"/>
      <c r="R4" s="156"/>
      <c r="S4" s="156"/>
      <c r="T4" s="156"/>
      <c r="U4" s="156"/>
      <c r="V4" s="156">
        <f t="shared" ref="V4:V5" si="0">J4/($O4+V$10)</f>
        <v>19.925000000000001</v>
      </c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86"/>
      <c r="AI4" s="86"/>
    </row>
    <row r="5" spans="1:35" ht="33" customHeight="1" x14ac:dyDescent="0.2">
      <c r="B5" s="26" t="s">
        <v>36</v>
      </c>
      <c r="C5" s="26">
        <v>5</v>
      </c>
      <c r="D5" s="26"/>
      <c r="E5" s="156"/>
      <c r="F5" s="159"/>
      <c r="G5" s="156"/>
      <c r="H5" s="156"/>
      <c r="I5" s="156">
        <v>180.5</v>
      </c>
      <c r="J5" s="156">
        <v>187.9</v>
      </c>
      <c r="K5" s="156"/>
      <c r="L5" s="156"/>
      <c r="M5" s="156"/>
      <c r="N5" s="26" t="s">
        <v>36</v>
      </c>
      <c r="O5" s="26">
        <v>5</v>
      </c>
      <c r="P5" s="156"/>
      <c r="Q5" s="156"/>
      <c r="R5" s="159"/>
      <c r="S5" s="156"/>
      <c r="T5" s="156"/>
      <c r="U5" s="156">
        <f t="shared" ref="U5:U6" si="1">I5/($O5+U$10)</f>
        <v>18.05</v>
      </c>
      <c r="V5" s="156">
        <f t="shared" si="0"/>
        <v>17.081818181818182</v>
      </c>
      <c r="W5" s="156"/>
      <c r="X5" s="156"/>
      <c r="Y5" s="156"/>
      <c r="Z5" s="156"/>
      <c r="AA5" s="156"/>
      <c r="AB5" s="156"/>
      <c r="AC5" s="156"/>
      <c r="AD5" s="156"/>
      <c r="AE5" s="156"/>
      <c r="AF5" s="156"/>
      <c r="AG5" s="156"/>
      <c r="AH5" s="86"/>
      <c r="AI5" s="86"/>
    </row>
    <row r="6" spans="1:35" ht="33" customHeight="1" x14ac:dyDescent="0.2">
      <c r="B6" s="26" t="s">
        <v>35</v>
      </c>
      <c r="C6" s="26">
        <v>4</v>
      </c>
      <c r="D6" s="26"/>
      <c r="E6" s="156"/>
      <c r="F6" s="159"/>
      <c r="G6" s="156"/>
      <c r="H6" s="26"/>
      <c r="I6" s="156">
        <v>134.30000000000001</v>
      </c>
      <c r="J6" s="156"/>
      <c r="K6" s="156"/>
      <c r="L6" s="156"/>
      <c r="M6" s="156"/>
      <c r="N6" s="26" t="s">
        <v>35</v>
      </c>
      <c r="O6" s="26">
        <v>4</v>
      </c>
      <c r="P6" s="156"/>
      <c r="Q6" s="156"/>
      <c r="R6" s="159"/>
      <c r="S6" s="156"/>
      <c r="T6" s="156"/>
      <c r="U6" s="156">
        <f t="shared" si="1"/>
        <v>14.922222222222224</v>
      </c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86"/>
      <c r="AI6" s="86"/>
    </row>
    <row r="7" spans="1:35" ht="33" customHeight="1" x14ac:dyDescent="0.2">
      <c r="B7" s="26" t="s">
        <v>34</v>
      </c>
      <c r="C7" s="26">
        <v>3</v>
      </c>
      <c r="D7" s="26"/>
      <c r="E7" s="156"/>
      <c r="F7" s="160"/>
      <c r="G7" s="156">
        <v>81.8</v>
      </c>
      <c r="H7" s="156">
        <v>87.4</v>
      </c>
      <c r="I7" s="26"/>
      <c r="J7" s="156"/>
      <c r="K7" s="156"/>
      <c r="L7" s="156"/>
      <c r="M7" s="156"/>
      <c r="N7" s="26" t="s">
        <v>34</v>
      </c>
      <c r="O7" s="26">
        <v>3</v>
      </c>
      <c r="P7" s="156"/>
      <c r="Q7" s="156"/>
      <c r="R7" s="159"/>
      <c r="S7" s="156">
        <f t="shared" ref="S7" si="2">G7/($O7+S$10)</f>
        <v>13.633333333333333</v>
      </c>
      <c r="T7" s="156">
        <f t="shared" ref="T7" si="3">H7/($O7+T$10)</f>
        <v>12.485714285714286</v>
      </c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86"/>
      <c r="AI7" s="86"/>
    </row>
    <row r="8" spans="1:35" ht="33" customHeight="1" x14ac:dyDescent="0.2">
      <c r="B8" s="157" t="s">
        <v>33</v>
      </c>
      <c r="C8" s="157">
        <v>2</v>
      </c>
      <c r="D8" s="157"/>
      <c r="E8" s="158">
        <v>38.299999999999997</v>
      </c>
      <c r="F8" s="161">
        <v>43.3</v>
      </c>
      <c r="G8" s="87"/>
      <c r="H8" s="158"/>
      <c r="I8" s="158"/>
      <c r="J8" s="158"/>
      <c r="K8" s="156"/>
      <c r="L8" s="156"/>
      <c r="M8" s="156"/>
      <c r="N8" s="157" t="s">
        <v>33</v>
      </c>
      <c r="O8" s="157">
        <v>2</v>
      </c>
      <c r="P8" s="158"/>
      <c r="Q8" s="158">
        <f>E8/($O8+Q$10)</f>
        <v>12.766666666666666</v>
      </c>
      <c r="R8" s="161">
        <f t="shared" ref="R8" si="4">F8/($O8+R$10)</f>
        <v>10.824999999999999</v>
      </c>
      <c r="S8" s="158"/>
      <c r="T8" s="158"/>
      <c r="U8" s="158"/>
      <c r="V8" s="158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86"/>
    </row>
    <row r="9" spans="1:35" ht="33" customHeight="1" x14ac:dyDescent="0.2">
      <c r="B9" s="26" t="s">
        <v>10</v>
      </c>
      <c r="C9" s="26">
        <v>1</v>
      </c>
      <c r="D9" s="156">
        <v>10.8</v>
      </c>
      <c r="E9" s="156">
        <v>14.5</v>
      </c>
      <c r="F9" s="159">
        <v>17.100000000000001</v>
      </c>
      <c r="G9" s="26"/>
      <c r="H9" s="156" t="s">
        <v>319</v>
      </c>
      <c r="I9" s="156" t="s">
        <v>319</v>
      </c>
      <c r="J9" s="156" t="s">
        <v>319</v>
      </c>
      <c r="K9" s="156"/>
      <c r="L9" s="156"/>
      <c r="M9" s="156"/>
      <c r="N9" s="26" t="s">
        <v>10</v>
      </c>
      <c r="O9" s="26">
        <v>1</v>
      </c>
      <c r="P9" s="156">
        <f>D9/($O9+P$10)</f>
        <v>10.8</v>
      </c>
      <c r="Q9" s="156">
        <f>E9/($O9+Q$10)</f>
        <v>7.25</v>
      </c>
      <c r="R9" s="159">
        <f>F9/(O9+R10)</f>
        <v>5.7</v>
      </c>
      <c r="S9" s="156"/>
      <c r="T9" s="156"/>
      <c r="U9" s="156"/>
      <c r="V9" s="156"/>
      <c r="W9" s="156"/>
      <c r="X9" s="156" t="s">
        <v>319</v>
      </c>
      <c r="Y9" s="156" t="s">
        <v>319</v>
      </c>
      <c r="Z9" s="156" t="s">
        <v>319</v>
      </c>
      <c r="AA9" s="156" t="s">
        <v>319</v>
      </c>
      <c r="AB9" s="156" t="s">
        <v>319</v>
      </c>
      <c r="AC9" s="156" t="s">
        <v>319</v>
      </c>
      <c r="AD9" s="156" t="s">
        <v>319</v>
      </c>
      <c r="AE9" s="156" t="s">
        <v>319</v>
      </c>
      <c r="AF9" s="156" t="s">
        <v>319</v>
      </c>
      <c r="AG9" s="156" t="s">
        <v>319</v>
      </c>
    </row>
    <row r="10" spans="1:35" ht="33" customHeight="1" x14ac:dyDescent="0.2">
      <c r="B10" s="26"/>
      <c r="C10" s="26" t="s">
        <v>226</v>
      </c>
      <c r="D10" s="26">
        <v>0</v>
      </c>
      <c r="E10" s="26">
        <v>1</v>
      </c>
      <c r="F10" s="160">
        <v>2</v>
      </c>
      <c r="G10" s="26">
        <v>3</v>
      </c>
      <c r="H10" s="26">
        <v>4</v>
      </c>
      <c r="I10" s="26">
        <v>5</v>
      </c>
      <c r="J10" s="26">
        <v>6</v>
      </c>
      <c r="K10" s="26"/>
      <c r="L10" s="26"/>
      <c r="M10" s="26"/>
      <c r="N10" s="26"/>
      <c r="O10" s="26" t="s">
        <v>226</v>
      </c>
      <c r="P10" s="26">
        <v>0</v>
      </c>
      <c r="Q10" s="26">
        <v>1</v>
      </c>
      <c r="R10" s="160">
        <v>2</v>
      </c>
      <c r="S10" s="26">
        <v>3</v>
      </c>
      <c r="T10" s="26">
        <v>4</v>
      </c>
      <c r="U10" s="26">
        <v>5</v>
      </c>
      <c r="V10" s="26">
        <v>6</v>
      </c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5" spans="1:35" x14ac:dyDescent="0.2">
      <c r="C15" t="s">
        <v>29</v>
      </c>
      <c r="D15" t="s">
        <v>167</v>
      </c>
    </row>
    <row r="16" spans="1:35" x14ac:dyDescent="0.2">
      <c r="C16">
        <v>1</v>
      </c>
      <c r="D16">
        <v>10.8</v>
      </c>
    </row>
    <row r="17" spans="3:4" x14ac:dyDescent="0.2">
      <c r="C17">
        <v>2</v>
      </c>
      <c r="D17">
        <v>14.5</v>
      </c>
    </row>
    <row r="18" spans="3:4" x14ac:dyDescent="0.2">
      <c r="C18">
        <v>3</v>
      </c>
      <c r="D18">
        <v>17.100000000000001</v>
      </c>
    </row>
    <row r="19" spans="3:4" x14ac:dyDescent="0.2">
      <c r="C19">
        <v>3</v>
      </c>
      <c r="D19">
        <v>38.299999999999997</v>
      </c>
    </row>
    <row r="20" spans="3:4" x14ac:dyDescent="0.2">
      <c r="C20">
        <v>4</v>
      </c>
      <c r="D20">
        <v>43.3</v>
      </c>
    </row>
  </sheetData>
  <mergeCells count="1">
    <mergeCell ref="A1:X1"/>
  </mergeCells>
  <conditionalFormatting sqref="H9:M9 D9:F9 W9:AG9">
    <cfRule type="colorScale" priority="35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36">
      <colorScale>
        <cfvo type="min"/>
        <cfvo type="num" val="0"/>
        <cfvo type="max"/>
        <color theme="0"/>
        <color rgb="FFFF0000"/>
        <color theme="0"/>
      </colorScale>
    </cfRule>
    <cfRule type="colorScale" priority="37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6:M6 G2:AI3 G6 H7 J7:M7 I8 Y1:AI1 G5:M5 G4:N4 W4:AI7 P4:U4">
    <cfRule type="colorScale" priority="39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40">
      <colorScale>
        <cfvo type="min"/>
        <cfvo type="num" val="0"/>
        <cfvo type="max"/>
        <color theme="0"/>
        <color rgb="FFFF0000"/>
        <color theme="0"/>
      </colorScale>
    </cfRule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8:F8 I6:M6 E2:AG3 J7:M7 E6:G6 E7 G7:H7 H8:M9 D9:F9 E5:M5 E4:N4 W4:AG9 P4:U4">
    <cfRule type="colorScale" priority="67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68">
      <colorScale>
        <cfvo type="min"/>
        <cfvo type="num" val="0"/>
        <cfvo type="max"/>
        <color theme="0"/>
        <color rgb="FFFF0000"/>
        <color theme="0"/>
      </colorScale>
    </cfRule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:Q3 D9:M9 H8:M8 D8:F8 D5:M7 D4:N4 P4:Q4">
    <cfRule type="colorScale" priority="18">
      <colorScale>
        <cfvo type="min"/>
        <cfvo type="max"/>
        <color rgb="FF63BE7B"/>
        <color rgb="FFFFEF9C"/>
      </colorScale>
    </cfRule>
  </conditionalFormatting>
  <conditionalFormatting sqref="I6:M6 F2:AH3 F6:G6 G7:H7 J7:M7 H8:M8 F8 F5:M5 F4:N4 W4:AH8 P4:U4">
    <cfRule type="colorScale" priority="171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72">
      <colorScale>
        <cfvo type="min"/>
        <cfvo type="num" val="0"/>
        <cfvo type="max"/>
        <color theme="0"/>
        <color rgb="FFFF0000"/>
        <color theme="0"/>
      </colorScale>
    </cfRule>
    <cfRule type="colorScale" priority="173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7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5:V9 V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3">
      <colorScale>
        <cfvo type="min"/>
        <cfvo type="num" val="0"/>
        <cfvo type="max"/>
        <color theme="0"/>
        <color rgb="FFFF0000"/>
        <color theme="0"/>
      </colorScale>
    </cfRule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U6:V6 S6 T7 V7 S5:V5 V4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7">
      <colorScale>
        <cfvo type="min"/>
        <cfvo type="num" val="0"/>
        <cfvo type="max"/>
        <color theme="0"/>
        <color rgb="FFFF0000"/>
        <color theme="0"/>
      </colorScale>
    </cfRule>
    <cfRule type="colorScale" priority="8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5:V9 V4">
    <cfRule type="colorScale" priority="10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1">
      <colorScale>
        <cfvo type="min"/>
        <cfvo type="num" val="0"/>
        <cfvo type="max"/>
        <color theme="0"/>
        <color rgb="FFFF0000"/>
        <color theme="0"/>
      </colorScale>
    </cfRule>
    <cfRule type="colorScale" priority="12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5:V9 V4">
    <cfRule type="colorScale" priority="1">
      <colorScale>
        <cfvo type="min"/>
        <cfvo type="max"/>
        <color rgb="FF63BE7B"/>
        <color rgb="FFFFEF9C"/>
      </colorScale>
    </cfRule>
  </conditionalFormatting>
  <conditionalFormatting sqref="U6:V6 R6:S6 S7:T7 V7 R5:V5 V4">
    <cfRule type="colorScale" priority="14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5">
      <colorScale>
        <cfvo type="min"/>
        <cfvo type="num" val="0"/>
        <cfvo type="max"/>
        <color theme="0"/>
        <color rgb="FFFF0000"/>
        <color theme="0"/>
      </colorScale>
    </cfRule>
    <cfRule type="colorScale" priority="16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9490D-B7CA-4A99-947F-3C5E713F581E}">
  <sheetPr codeName="Sheet2"/>
  <dimension ref="A1:AV4134"/>
  <sheetViews>
    <sheetView topLeftCell="A2" zoomScaleNormal="100" workbookViewId="0">
      <selection activeCell="C15" sqref="C15"/>
    </sheetView>
  </sheetViews>
  <sheetFormatPr baseColWidth="10" defaultColWidth="8.83203125" defaultRowHeight="15" x14ac:dyDescent="0.2"/>
  <cols>
    <col min="1" max="1" width="10.83203125" style="26" customWidth="1"/>
    <col min="2" max="2" width="13.5" style="26" customWidth="1"/>
    <col min="3" max="3" width="7.6640625" customWidth="1"/>
    <col min="4" max="4" width="3.1640625" customWidth="1"/>
    <col min="5" max="5" width="15.83203125" customWidth="1"/>
    <col min="7" max="7" width="8.83203125" customWidth="1"/>
    <col min="8" max="8" width="13" customWidth="1"/>
    <col min="9" max="9" width="10.33203125" customWidth="1"/>
    <col min="10" max="10" width="10.5" style="1" customWidth="1"/>
    <col min="11" max="11" width="12.5" customWidth="1"/>
    <col min="12" max="12" width="12" bestFit="1" customWidth="1"/>
    <col min="13" max="13" width="17.6640625" customWidth="1"/>
    <col min="15" max="16" width="12.33203125" customWidth="1"/>
    <col min="17" max="17" width="8.83203125" style="47"/>
    <col min="18" max="18" width="9.1640625" style="252"/>
    <col min="19" max="19" width="9.1640625" style="47"/>
    <col min="20" max="20" width="12" bestFit="1" customWidth="1"/>
    <col min="21" max="21" width="9.1640625" style="47"/>
    <col min="22" max="22" width="9.1640625"/>
    <col min="23" max="23" width="9.1640625" style="47"/>
    <col min="24" max="24" width="9.1640625"/>
    <col min="25" max="25" width="9.1640625" style="47"/>
    <col min="26" max="26" width="9.1640625"/>
    <col min="27" max="27" width="9.1640625" style="47"/>
    <col min="28" max="28" width="9.1640625"/>
    <col min="30" max="30" width="11" bestFit="1" customWidth="1"/>
    <col min="31" max="31" width="9.1640625" style="47"/>
    <col min="34" max="34" width="9.1640625" style="47"/>
    <col min="36" max="36" width="9.1640625" style="47"/>
    <col min="38" max="38" width="9.1640625" style="47"/>
    <col min="40" max="40" width="9.1640625" style="47"/>
  </cols>
  <sheetData>
    <row r="1" spans="1:48" ht="16" thickBot="1" x14ac:dyDescent="0.25">
      <c r="A1" s="30" t="s">
        <v>147</v>
      </c>
      <c r="B1" s="34">
        <v>938.27208129999997</v>
      </c>
      <c r="C1" s="27"/>
      <c r="E1" s="25"/>
      <c r="F1" s="1"/>
      <c r="G1" s="1" t="s">
        <v>29</v>
      </c>
      <c r="H1" s="1" t="s">
        <v>31</v>
      </c>
      <c r="I1" s="1" t="s">
        <v>30</v>
      </c>
      <c r="J1" s="1" t="s">
        <v>7</v>
      </c>
      <c r="K1" s="1" t="s">
        <v>144</v>
      </c>
      <c r="L1" s="1" t="s">
        <v>37</v>
      </c>
      <c r="M1" s="1" t="s">
        <v>149</v>
      </c>
      <c r="P1">
        <f>Reaction1!C24</f>
        <v>0</v>
      </c>
    </row>
    <row r="2" spans="1:48" x14ac:dyDescent="0.2">
      <c r="A2" s="30" t="s">
        <v>148</v>
      </c>
      <c r="B2" s="34">
        <v>939.56541330000005</v>
      </c>
      <c r="C2" s="27"/>
      <c r="E2" s="35" t="s">
        <v>25</v>
      </c>
      <c r="F2" s="36" t="str">
        <f>Reaction1!C7</f>
        <v>17O</v>
      </c>
      <c r="G2" s="37" t="str">
        <f>IF(F2="n",1,IF(F2="p",1,IF(F2="d",2,IF(F2="t",3,IF(F2="a",4,SUBSTITUTE(F2,I2,""))))))</f>
        <v>17</v>
      </c>
      <c r="H2" s="37">
        <f>VLOOKUP(I2,MASS2020!$D$3:$E$3800,2,FALSE)</f>
        <v>8</v>
      </c>
      <c r="I2" s="37" t="str">
        <f>IF(F2="n","nn",IF(OR(F2="p",F2="d",F2="t"),"H",IF(F2="a","He",SUBSTITUTE(SUBSTITUTE(SUBSTITUTE(SUBSTITUTE(SUBSTITUTE(SUBSTITUTE(SUBSTITUTE(SUBSTITUTE(SUBSTITUTE(SUBSTITUTE(F2,"0",""),"1",""),"2",""),"3",""),"4",""),"5",""),"6",""),"7",""),"8",""),"9",""))))</f>
        <v>O</v>
      </c>
      <c r="J2" s="37">
        <f>G2+10000*H2</f>
        <v>80017</v>
      </c>
      <c r="K2" s="37">
        <f>VLOOKUP(J2,MASS2020!$A$3:$I$3800, 9, FALSE)/1000*G2</f>
        <v>131.76239469999999</v>
      </c>
      <c r="L2" s="37">
        <f>G2-H2</f>
        <v>9</v>
      </c>
      <c r="M2" s="38">
        <f>H2*$B$1+L2*$B$2-K2 + K11</f>
        <v>15830.502975400002</v>
      </c>
      <c r="P2">
        <f>POWER(K16*SIN(P1*PI()/180),2)</f>
        <v>0</v>
      </c>
      <c r="Q2" s="294" t="s">
        <v>389</v>
      </c>
      <c r="R2" s="252">
        <f>Reaction1!G35</f>
        <v>-1</v>
      </c>
      <c r="S2" s="81">
        <f>IF(G33="", NA(), G33)</f>
        <v>10.479028826656776</v>
      </c>
      <c r="T2" s="45">
        <f>IF(M33="", NA(), M33)</f>
        <v>1.309878603332097</v>
      </c>
      <c r="U2" s="81">
        <f>IF(G34="", NA(), G34)</f>
        <v>7.7930386255172417</v>
      </c>
      <c r="V2" s="45">
        <f>IF(M34="", NA(), M34)</f>
        <v>0.97412982818965521</v>
      </c>
      <c r="W2" s="81">
        <f>IF(G35="", NA(), G35)</f>
        <v>11.593015804621237</v>
      </c>
      <c r="X2" s="45">
        <f>IF(M35="", NA(), M35)</f>
        <v>1.4491269755776546</v>
      </c>
      <c r="Y2" s="81">
        <f>IF(G36="", NA(), G36)</f>
        <v>12.257461829849786</v>
      </c>
      <c r="Z2" s="45">
        <f>IF(M36="", NA(), M36)</f>
        <v>1.5321827287312233</v>
      </c>
      <c r="AA2" s="81">
        <f>IF(G37="", NA(), G37)</f>
        <v>9.662794072294643</v>
      </c>
      <c r="AB2" s="45">
        <f>IF(M37="", NA(), M37)</f>
        <v>1.2078492590368302</v>
      </c>
      <c r="AC2" s="45"/>
      <c r="AE2" s="47" t="s">
        <v>390</v>
      </c>
      <c r="AF2" t="str">
        <f>Reaction1!C26</f>
        <v>off</v>
      </c>
    </row>
    <row r="3" spans="1:48" x14ac:dyDescent="0.2">
      <c r="A3" s="30" t="s">
        <v>152</v>
      </c>
      <c r="B3" s="26">
        <v>299792458</v>
      </c>
      <c r="E3" s="39" t="s">
        <v>26</v>
      </c>
      <c r="F3" s="26" t="str">
        <f>Reaction1!C8</f>
        <v>d</v>
      </c>
      <c r="G3" s="1">
        <f>IF(F3="n",1,IF(F3="p",1,IF(F3="d",2,IF(F3="t",3,IF(F3="a",4,SUBSTITUTE(F3,I3,""))))))</f>
        <v>2</v>
      </c>
      <c r="H3" s="1">
        <f>VLOOKUP(I3,MASS2020!$D$3:$E$3800,2,FALSE)</f>
        <v>1</v>
      </c>
      <c r="I3" s="1" t="str">
        <f>IF(F3="n","nn",IF(OR(F3="p",F3="d",F3="t"),"H",IF(F3="a","He",SUBSTITUTE(SUBSTITUTE(SUBSTITUTE(SUBSTITUTE(SUBSTITUTE(SUBSTITUTE(SUBSTITUTE(SUBSTITUTE(SUBSTITUTE(SUBSTITUTE(F3,"0",""),"1",""),"2",""),"3",""),"4",""),"5",""),"6",""),"7",""),"8",""),"9",""))))</f>
        <v>H</v>
      </c>
      <c r="J3" s="1">
        <f>G3+10000*H3</f>
        <v>10002</v>
      </c>
      <c r="K3" s="1">
        <f>VLOOKUP(J3,MASS2020!$A$3:$I$3800, 9, FALSE)/1000*G3</f>
        <v>2.2245662000000004</v>
      </c>
      <c r="L3" s="1">
        <f>G3-H3</f>
        <v>1</v>
      </c>
      <c r="M3" s="40">
        <f>H3*$B$1+L3*$B$2-K3</f>
        <v>1875.6129283999999</v>
      </c>
      <c r="P3">
        <f>M4*M4*(1-P2)</f>
        <v>880354.49854703376</v>
      </c>
      <c r="Q3" s="295" t="s">
        <v>388</v>
      </c>
      <c r="R3" s="252">
        <f>Reaction1!G36</f>
        <v>1</v>
      </c>
      <c r="S3" s="47">
        <f>IF(E33="", NA(),E33)</f>
        <v>-0.50704933472844649</v>
      </c>
      <c r="T3" s="293">
        <f>IF(L33="", NA(),2*L33)</f>
        <v>2.2143274728666063</v>
      </c>
      <c r="U3" s="47">
        <f>IF(E34="", NA(),E34)</f>
        <v>-0.47068222350481498</v>
      </c>
      <c r="V3">
        <f>IF(L34="", NA(), L34*2)</f>
        <v>2.2095910456494186</v>
      </c>
      <c r="W3" s="47">
        <f>IF(E35="", NA(),E35)</f>
        <v>-0.4412583145132199</v>
      </c>
      <c r="X3">
        <f>IF(L35="", NA(), L35*2)</f>
        <v>2.2059035907404634</v>
      </c>
      <c r="Y3" s="47">
        <f>IF(E36="", NA(),E36)</f>
        <v>-0.42508226630082319</v>
      </c>
      <c r="Z3">
        <f>IF(L36="", NA(), L36*2)</f>
        <v>2.2038463895100038</v>
      </c>
      <c r="AA3" s="47">
        <f>IF(E37="", NA(),E37)</f>
        <v>-0.39802037113134264</v>
      </c>
      <c r="AB3">
        <f>IF(L37="", NA(), L37*2)</f>
        <v>2.2003016324660036</v>
      </c>
      <c r="AD3">
        <f>K21</f>
        <v>1.3543741254519881</v>
      </c>
      <c r="AE3" s="47" t="s">
        <v>391</v>
      </c>
      <c r="AF3">
        <f>Reaction1!R23</f>
        <v>1</v>
      </c>
    </row>
    <row r="4" spans="1:48" x14ac:dyDescent="0.2">
      <c r="A4" s="30" t="s">
        <v>153</v>
      </c>
      <c r="B4" s="31">
        <v>1.6021764600000001E-19</v>
      </c>
      <c r="E4" s="39" t="s">
        <v>27</v>
      </c>
      <c r="F4" s="26" t="str">
        <f>Reaction1!C9</f>
        <v>p</v>
      </c>
      <c r="G4" s="1">
        <f>IF(F4="n",1,IF(F4="p",1,IF(F4="d",2,IF(F4="t",3,IF(F4="a",4,SUBSTITUTE(F4,I4,""))))))</f>
        <v>1</v>
      </c>
      <c r="H4" s="1">
        <f>VLOOKUP(I4,MASS2020!$D$3:$E$3800,2,FALSE)</f>
        <v>1</v>
      </c>
      <c r="I4" s="1" t="str">
        <f>IF(F4="n","nn",IF(OR(F4="p",F4="d",F4="t"),"H",IF(F4="a","He",SUBSTITUTE(SUBSTITUTE(SUBSTITUTE(SUBSTITUTE(SUBSTITUTE(SUBSTITUTE(SUBSTITUTE(SUBSTITUTE(SUBSTITUTE(SUBSTITUTE(F4,"0",""),"1",""),"2",""),"3",""),"4",""),"5",""),"6",""),"7",""),"8",""),"9",""))))</f>
        <v>H</v>
      </c>
      <c r="J4" s="1">
        <f>G4+10000*H4</f>
        <v>10001</v>
      </c>
      <c r="K4" s="1">
        <f>VLOOKUP(J4,MASS2020!$A$3:$I$3800, 9, FALSE)/1000*G4</f>
        <v>0</v>
      </c>
      <c r="L4" s="1">
        <f>G4-H4</f>
        <v>0</v>
      </c>
      <c r="M4" s="40">
        <f>H4*$B$1+L4*$B$2-K4</f>
        <v>938.27208129999997</v>
      </c>
      <c r="R4" s="270">
        <f>(R3-R2)/400</f>
        <v>5.0000000000000001E-3</v>
      </c>
      <c r="AD4">
        <f>(AD18-AD3)/12</f>
        <v>0.30380215621233431</v>
      </c>
      <c r="AE4" s="47" t="s">
        <v>392</v>
      </c>
      <c r="AF4">
        <f>IF(AF2="on", AF3, 1)</f>
        <v>1</v>
      </c>
    </row>
    <row r="5" spans="1:48" ht="16" thickBot="1" x14ac:dyDescent="0.25">
      <c r="A5" s="32" t="s">
        <v>154</v>
      </c>
      <c r="B5" s="31">
        <v>1.6021764600000001E-13</v>
      </c>
      <c r="E5" s="41" t="s">
        <v>28</v>
      </c>
      <c r="F5" s="42" t="str">
        <f>G5&amp;I5</f>
        <v>18O</v>
      </c>
      <c r="G5" s="43">
        <f>G2+G3-G4</f>
        <v>18</v>
      </c>
      <c r="H5" s="43">
        <f>H2+H3-H4</f>
        <v>8</v>
      </c>
      <c r="I5" s="43" t="str">
        <f>VLOOKUP(J5, MASS2020!A3:D3800, 4, FALSE)</f>
        <v>O</v>
      </c>
      <c r="J5" s="43">
        <f>G5+10000*H5</f>
        <v>80018</v>
      </c>
      <c r="K5" s="43">
        <f>VLOOKUP(J5,MASS2020!$A$3:$I$3800, 9, FALSE)/1000*G5</f>
        <v>139.8077658</v>
      </c>
      <c r="L5" s="43">
        <f>G5-H5</f>
        <v>10</v>
      </c>
      <c r="M5" s="44">
        <f>H5*$B$1+L5*$B$2-K5</f>
        <v>16762.0230176</v>
      </c>
      <c r="O5" s="46" t="s">
        <v>183</v>
      </c>
      <c r="P5" s="46" t="str">
        <f>"thetaCM="&amp;P1</f>
        <v>thetaCM=0</v>
      </c>
      <c r="Q5" s="101" t="s">
        <v>236</v>
      </c>
      <c r="R5" s="253" t="s">
        <v>329</v>
      </c>
      <c r="S5" s="48" t="s">
        <v>208</v>
      </c>
      <c r="T5" s="46" t="s">
        <v>209</v>
      </c>
      <c r="U5" s="48" t="s">
        <v>210</v>
      </c>
      <c r="V5" s="46" t="s">
        <v>211</v>
      </c>
      <c r="W5" s="48" t="s">
        <v>212</v>
      </c>
      <c r="X5" s="46" t="s">
        <v>213</v>
      </c>
      <c r="Y5" s="48" t="s">
        <v>214</v>
      </c>
      <c r="Z5" s="46" t="s">
        <v>215</v>
      </c>
      <c r="AA5" s="48" t="s">
        <v>216</v>
      </c>
      <c r="AB5" s="46" t="s">
        <v>217</v>
      </c>
      <c r="AD5" s="46" t="s">
        <v>184</v>
      </c>
      <c r="AE5" s="48" t="s">
        <v>181</v>
      </c>
      <c r="AF5" s="46" t="s">
        <v>185</v>
      </c>
      <c r="AG5" s="46" t="s">
        <v>186</v>
      </c>
      <c r="AH5" s="48" t="s">
        <v>181</v>
      </c>
      <c r="AI5" s="46" t="s">
        <v>187</v>
      </c>
      <c r="AJ5" s="48" t="s">
        <v>181</v>
      </c>
      <c r="AK5" s="46" t="s">
        <v>188</v>
      </c>
      <c r="AL5" s="48" t="s">
        <v>181</v>
      </c>
      <c r="AM5" s="46" t="s">
        <v>189</v>
      </c>
      <c r="AN5" s="48" t="s">
        <v>181</v>
      </c>
      <c r="AO5" s="46" t="s">
        <v>190</v>
      </c>
    </row>
    <row r="6" spans="1:48" x14ac:dyDescent="0.2">
      <c r="A6" s="32" t="s">
        <v>155</v>
      </c>
      <c r="B6" s="31">
        <v>1.6605388599999999E-27</v>
      </c>
      <c r="E6" s="25" t="str">
        <f>IF( G2-G5 &gt; 0, "Removal", IF( G2-G5 &lt; 0, "Adding", "Inelastic"))</f>
        <v>Adding</v>
      </c>
      <c r="F6" s="1" t="str">
        <f>IF(G6=0, "",IF( I6="nn", "n", IF(G6&amp;I6 = "1H", "p", IF(G6&amp;I6 = "2H", "d", IF(G6&amp;I6="3H", "t", IF(G6&amp;I6="4He", "a", G6&amp;I6))))))</f>
        <v>n</v>
      </c>
      <c r="G6" s="1">
        <f>ABS(G2-G5)</f>
        <v>1</v>
      </c>
      <c r="H6" s="1">
        <f>ABS(H2-H5)</f>
        <v>0</v>
      </c>
      <c r="I6" s="1" t="str">
        <f>IF(ISNA(I7), IF( G6=1, IF(H6=1, "p","n"), ""), I7)</f>
        <v>nn</v>
      </c>
      <c r="J6" s="1">
        <f>G6+10000*H6</f>
        <v>1</v>
      </c>
      <c r="L6" t="s">
        <v>23</v>
      </c>
      <c r="M6" s="1">
        <f>M2+M3-M4-M5</f>
        <v>5.8208049000022584</v>
      </c>
      <c r="O6" s="45">
        <f t="shared" ref="O6:O69" si="0">(SQRT($K$18*$K$18*R6*R6*1000000+$M$4*$M$4))-$M$4</f>
        <v>9.802792610996562</v>
      </c>
      <c r="P6" s="45">
        <f t="shared" ref="P6:P69" si="1">(COS($P$1*PI()/180)*SQRT($K$18*$K$18*R6*R6*1000000+$P$3)-$P$2*$K$17*R6*1000)/(1-$P$2)-$M$4</f>
        <v>9.802792610996562</v>
      </c>
      <c r="Q6" s="100">
        <f>SQRT((R6*R6+PI()*PI()*$F$18*$F$18)*$K$18*$K$18*1000000+$M$4*$M$4) - $M$4</f>
        <v>30.128785089699136</v>
      </c>
      <c r="R6" s="252">
        <f>R2</f>
        <v>-1</v>
      </c>
      <c r="S6" t="e">
        <f>IF( AND($R6/S$3&gt;= 0, $R6/S$3&lt;=$K$31),S$2*ABS(SIN($R6/S$3*PI()))*$K$30,#N/A)</f>
        <v>#N/A</v>
      </c>
      <c r="T6" t="e">
        <f>IF( AND($R6/T$3&gt;0,$R6/T$3&lt;=$K$31),T$2*ABS(SIN($R6/T$3*PI()))*$K$30,#N/A)</f>
        <v>#N/A</v>
      </c>
      <c r="U6" s="47" t="e">
        <f>IF( AND($R6/U$3&gt;= 0, $R6/U$3&lt;=$K$31),U$2*ABS(SIN($R6/U$3*PI()))*$K$30,#N/A)</f>
        <v>#N/A</v>
      </c>
      <c r="V6" t="e">
        <f>IF( AND($R6/V$3&gt;0,$R6/V$3&lt;=$K$31),V$2*ABS(SIN($R6/V$3*PI()))*$K$30,#N/A)</f>
        <v>#N/A</v>
      </c>
      <c r="W6" s="47" t="e">
        <f>IF( AND($R6/W$3&gt;= 0, $R6/W$3&lt;=$K$31),W$2*ABS(SIN($R6/W$3*PI()))*$K$30,#N/A)</f>
        <v>#N/A</v>
      </c>
      <c r="X6" t="e">
        <f>IF( AND($R6/X$3&gt;0,$R6/X$3&lt;=$K$31),X$2*ABS(SIN($R6/X$3*PI()))*$K$30,#N/A)</f>
        <v>#N/A</v>
      </c>
      <c r="Y6" s="47" t="e">
        <f>IF( AND($R6/Y$3&gt;= 0, $R6/Y$3&lt;=$K$31),Y$2*ABS(SIN($R6/Y$3*PI()))*$K$30,#N/A)</f>
        <v>#N/A</v>
      </c>
      <c r="Z6" t="e">
        <f>IF( AND($R6/Z$3&gt;0,$R6/Z$3&lt;=$K$31),Z$2*ABS(SIN($R6/Z$3*PI()))*$K$30,#N/A)</f>
        <v>#N/A</v>
      </c>
      <c r="AA6" s="47" t="e">
        <f>IF( AND($R6/AA$3&gt;= 0, $R6/AA$3&lt;=$K$31),AA$2*ABS(SIN($R6/AA$3*PI()))*$K$30,#N/A)</f>
        <v>#N/A</v>
      </c>
      <c r="AB6" t="e">
        <f>IF( AND($R6/AB$3&gt;0,$R6/AB$3&lt;=$K$31),AB$2*ABS(SIN($R6/AB$3*PI()))*$K$30,#N/A)</f>
        <v>#N/A</v>
      </c>
      <c r="AD6">
        <f>AD3</f>
        <v>1.3543741254519881</v>
      </c>
      <c r="AE6" s="47">
        <f t="shared" ref="AE6:AE37" si="2">IF( $K$10 &lt; AD6, $K$16*$I$23-$M$4-$K$16*$K$15*$H$23*COS($AD6*PI()/180), #N/A)</f>
        <v>2.9284262156148664</v>
      </c>
      <c r="AF6" t="e">
        <f>IF(ABS(PI()*$K$18*$F$17*1000/$H$23/SIN($AD6*PI()/180))&lt;1, $AF$4* ($K$16*$K$15*$I$23-$K$16*$H$23*COS($AD6*PI()/180))/$K$18/1000*(1-ASIN(PI()*$K$18*$F$17*1000/$H$23/SIN($AD6*PI()/180))/PI()), #N/A)</f>
        <v>#N/A</v>
      </c>
      <c r="AG6" t="e">
        <f>IF($K$9=1, $AF$4*($K$16*$K$15*$I$23-$K$16*$H$23*COS($AD6*PI()/180))/$K$18/1000,#N/A)</f>
        <v>#N/A</v>
      </c>
      <c r="AH6" s="47">
        <f t="shared" ref="AH6" si="3">IF( $K$10 &lt; AD6, $K$16*$I$24-$M$4-$K$16*$K$15*$H$24*COS($AD6*PI()/180), #N/A)</f>
        <v>2.3921287014097459</v>
      </c>
      <c r="AI6" t="e">
        <f>IF(ABS(PI()*$K$18*$F$17*1000/$H$24/SIN($AD6*PI()/180))&lt;1, $AF$4*($K$16*$K$15*$I$24-$K$16*$H$24*COS($AD6*PI()/180))/$K$18/1000*(1-ASIN(PI()*$K$18*$F$17*1000/$H$24/SIN($AD6*PI()/180))/PI()), #N/A)</f>
        <v>#N/A</v>
      </c>
      <c r="AJ6" s="47">
        <f t="shared" ref="AJ6" si="4">IF( $K$10 &gt; AD6, #N/A,  $K$16*$I$25-$M$4-$K$16*$K$15*$H$25*COS($AD6*PI()/180))</f>
        <v>2.3663982498694409</v>
      </c>
      <c r="AK6" t="e">
        <f>IF(ABS(PI()*$K$18*$F$17*1000/$H$25/SIN($AD6*PI()/180))&lt;1,$AF$4* ($K$16*$K$15*$I$25-$K$16*$H$25*COS($AD6*PI()/180))/$K$18/1000*(1-ASIN(PI()*$K$18*$F$17*1000/$H$25/SIN($AD6*PI()/180))/PI()), #N/A)</f>
        <v>#N/A</v>
      </c>
      <c r="AL6" s="47">
        <f t="shared" ref="AL6" si="5">IF( $K$10 &gt; AD6, #N/A,  $K$16*$I$26-$M$4-$K$16*$K$15*$H$26*COS($AD6*PI()/180))</f>
        <v>2.2715287326678002</v>
      </c>
      <c r="AM6" t="e">
        <f>IF(ABS(PI()*$K$18*$F$17*1000/$H$26/SIN($AD6*PI()/180))&lt;1, $AF$4* ($K$16*$K$15*$I$26-$K$16*$H$26*COS($AD6*PI()/180))/$K$18/1000*(1-ASIN(PI()*$K$18*$F$17*1000/$H$26/SIN($AD6*PI()/180))/PI()), #N/A)</f>
        <v>#N/A</v>
      </c>
      <c r="AN6" s="47">
        <f t="shared" ref="AN6" si="6">IF( $K$10 &gt; AD6, #N/A,  $K$16*$I$27-$M$4-$K$16*$K$15*$H$27*COS($AD6*PI()/180))</f>
        <v>1.8516823744490125</v>
      </c>
      <c r="AO6" t="e">
        <f>IF(ABS(PI()*$K$18*$F$17*1000/$H$27/SIN($AD6*PI()/180))&lt;1, $AF$4*($K$16*$K$15*$I$27-$K$16*$H$27*COS($AD6*PI()/180))/$K$18/1000*(1-ASIN(PI()*$K$18*$F$17*1000/$H$27/SIN($AD6*PI()/180))/PI()), #N/A)</f>
        <v>#N/A</v>
      </c>
      <c r="AV6" s="99"/>
    </row>
    <row r="7" spans="1:48" x14ac:dyDescent="0.2">
      <c r="A7" s="32" t="s">
        <v>156</v>
      </c>
      <c r="B7" s="33">
        <v>3.1415926500000002</v>
      </c>
      <c r="I7" t="str">
        <f>VLOOKUP(J6, MASS2020!A3:D3800, 4, FALSE)</f>
        <v>nn</v>
      </c>
      <c r="J7"/>
      <c r="L7" t="s">
        <v>18</v>
      </c>
      <c r="M7" s="1">
        <f>(POWER(M4+M5,2)-POWER(M2+M3,2))/2/M3/G2</f>
        <v>-3.2317876330294482</v>
      </c>
      <c r="O7" s="45">
        <f t="shared" si="0"/>
        <v>9.7055102854280904</v>
      </c>
      <c r="P7" s="45">
        <f t="shared" si="1"/>
        <v>9.7055102854280904</v>
      </c>
      <c r="Q7" s="100">
        <f t="shared" ref="Q7:Q70" si="7">SQRT((R7*R7+PI()*PI()*$F$18*$F$18)*$K$18*$K$18*1000000+$M$4*$M$4) - $M$4</f>
        <v>30.033544848622796</v>
      </c>
      <c r="R7" s="252">
        <f>R6+$R$4</f>
        <v>-0.995</v>
      </c>
      <c r="S7" t="e">
        <f t="shared" ref="S7:S70" si="8">IF( AND($R7/S$3&gt;= 0, $R7/S$3&lt;=$K$31),S$2*ABS(SIN($R7/S$3*PI()))*$K$30,#N/A)</f>
        <v>#N/A</v>
      </c>
      <c r="T7" t="e">
        <f t="shared" ref="T7:T70" si="9">IF( AND($R7/T$3&gt;0,$R7/T$3&lt;=$K$31),T$2*ABS(SIN($R7/T$3*PI()))*$K$30,#N/A)</f>
        <v>#N/A</v>
      </c>
      <c r="U7" s="47" t="e">
        <f t="shared" ref="U7:U70" si="10">IF( AND($R7/U$3&gt;= 0, $R7/U$3&lt;=$K$31),U$2*ABS(SIN($R7/U$3*PI()))*$K$30,#N/A)</f>
        <v>#N/A</v>
      </c>
      <c r="V7" t="e">
        <f t="shared" ref="V7:V70" si="11">IF( AND($R7/V$3&gt;0,$R7/V$3&lt;=$K$31),V$2*ABS(SIN($R7/V$3*PI()))*$K$30,#N/A)</f>
        <v>#N/A</v>
      </c>
      <c r="W7" s="47" t="e">
        <f t="shared" ref="W7:W70" si="12">IF( AND($R7/W$3&gt;= 0, $R7/W$3&lt;=$K$31),W$2*ABS(SIN($R7/W$3*PI()))*$K$30,#N/A)</f>
        <v>#N/A</v>
      </c>
      <c r="X7" t="e">
        <f t="shared" ref="X7:X70" si="13">IF( AND($R7/X$3&gt;0,$R7/X$3&lt;=$K$31),X$2*ABS(SIN($R7/X$3*PI()))*$K$30,#N/A)</f>
        <v>#N/A</v>
      </c>
      <c r="Y7" s="47" t="e">
        <f t="shared" ref="Y7:Y70" si="14">IF( AND($R7/Y$3&gt;= 0, $R7/Y$3&lt;=$K$31),Y$2*ABS(SIN($R7/Y$3*PI()))*$K$30,#N/A)</f>
        <v>#N/A</v>
      </c>
      <c r="Z7" t="e">
        <f t="shared" ref="Z7:Z70" si="15">IF( AND($R7/Z$3&gt;0,$R7/Z$3&lt;=$K$31),Z$2*ABS(SIN($R7/Z$3*PI()))*$K$30,#N/A)</f>
        <v>#N/A</v>
      </c>
      <c r="AA7" s="47" t="e">
        <f t="shared" ref="AA7:AA70" si="16">IF( AND($R7/AA$3&gt;= 0, $R7/AA$3&lt;=$K$31),AA$2*ABS(SIN($R7/AA$3*PI()))*$K$30,#N/A)</f>
        <v>#N/A</v>
      </c>
      <c r="AB7" t="e">
        <f t="shared" ref="AB7:AB70" si="17">IF( AND($R7/AB$3&gt;0,$R7/AB$3&lt;=$K$31),AB$2*ABS(SIN($R7/AB$3*PI()))*$K$30,#N/A)</f>
        <v>#N/A</v>
      </c>
      <c r="AD7">
        <f>AD6+AD$4</f>
        <v>1.6581762816643224</v>
      </c>
      <c r="AE7" s="47">
        <f t="shared" si="2"/>
        <v>2.9320884987405726</v>
      </c>
      <c r="AF7">
        <f t="shared" ref="AF7:AF70" si="18">IF(ABS(PI()*$K$18*$F$17*1000/$H$23/SIN($AD7*PI()/180))&lt;1, $AF$4* ($K$16*$K$15*$I$23-$K$16*$H$23*COS($AD7*PI()/180))/$K$18/1000*(1-ASIN(PI()*$K$18*$F$17*1000/$H$23/SIN($AD7*PI()/180))/PI()), #N/A)</f>
        <v>-0.36721509588693863</v>
      </c>
      <c r="AG7" t="e">
        <f t="shared" ref="AG7:AG70" si="19">IF($K$9=1, $AF$4*($K$16*$K$15*$I$23-$K$16*$H$23*COS($AD7*PI()/180))/$K$18/1000,#N/A)</f>
        <v>#N/A</v>
      </c>
      <c r="AH7" s="47">
        <f t="shared" ref="AH7:AH70" si="20">IF( $K$10 &lt; AD7, $K$16*$I$24-$M$4-$K$16*$K$15*$H$24*COS($AD7*PI()/180), #N/A)</f>
        <v>2.3956569202335523</v>
      </c>
      <c r="AI7">
        <f t="shared" ref="AI7:AI70" si="21">IF(ABS(PI()*$K$18*$F$17*1000/$H$24/SIN($AD7*PI()/180))&lt;1, $AF$4*($K$16*$K$15*$I$24-$K$16*$H$24*COS($AD7*PI()/180))/$K$18/1000*(1-ASIN(PI()*$K$18*$F$17*1000/$H$24/SIN($AD7*PI()/180))/PI()), #N/A)</f>
        <v>-0.32145881484082317</v>
      </c>
      <c r="AJ7" s="47">
        <f t="shared" ref="AJ7:AJ70" si="22">IF( $K$10 &gt; AD7, #N/A,  $K$16*$I$25-$M$4-$K$16*$K$15*$H$25*COS($AD7*PI()/180))</f>
        <v>2.3699196802869906</v>
      </c>
      <c r="AK7">
        <f t="shared" ref="AK7:AK70" si="23">IF(ABS(PI()*$K$18*$F$17*1000/$H$25/SIN($AD7*PI()/180))&lt;1,$AF$4* ($K$16*$K$15*$I$25-$K$16*$H$25*COS($AD7*PI()/180))/$K$18/1000*(1-ASIN(PI()*$K$18*$F$17*1000/$H$25/SIN($AD7*PI()/180))/PI()), #N/A)</f>
        <v>-0.31914345460360116</v>
      </c>
      <c r="AL7" s="47">
        <f t="shared" ref="AL7:AL70" si="24">IF( $K$10 &gt; AD7, #N/A,  $K$16*$I$26-$M$4-$K$16*$K$15*$H$26*COS($AD7*PI()/180))</f>
        <v>2.2750248128803641</v>
      </c>
      <c r="AM7">
        <f t="shared" ref="AM7:AM70" si="25">IF(ABS(PI()*$K$18*$F$17*1000/$H$26/SIN($AD7*PI()/180))&lt;1, $AF$4* ($K$16*$K$15*$I$26-$K$16*$H$26*COS($AD7*PI()/180))/$K$18/1000*(1-ASIN(PI()*$K$18*$F$17*1000/$H$26/SIN($AD7*PI()/180))/PI()), #N/A)</f>
        <v>-0.31049541906582689</v>
      </c>
      <c r="AN7" s="47">
        <f t="shared" ref="AN7:AN70" si="26">IF( $K$10 &gt; AD7, #N/A,  $K$16*$I$27-$M$4-$K$16*$K$15*$H$27*COS($AD7*PI()/180))</f>
        <v>1.8550593942342957</v>
      </c>
      <c r="AO7">
        <f t="shared" ref="AO7:AO70" si="27">IF(ABS(PI()*$K$18*$F$17*1000/$H$27/SIN($AD7*PI()/180))&lt;1, $AF$4*($K$16*$K$15*$I$27-$K$16*$H$27*COS($AD7*PI()/180))/$K$18/1000*(1-ASIN(PI()*$K$18*$F$17*1000/$H$27/SIN($AD7*PI()/180))/PI()), #N/A)</f>
        <v>-0.2697340079360116</v>
      </c>
      <c r="AV7" s="99"/>
    </row>
    <row r="8" spans="1:48" x14ac:dyDescent="0.2">
      <c r="M8" s="1"/>
      <c r="O8" s="45">
        <f t="shared" si="0"/>
        <v>9.6087056812875744</v>
      </c>
      <c r="P8" s="45">
        <f>(COS($P$1*PI()/180)*SQRT($K$18*$K$18*R8*R8*1000000+$P$3)-$P$2*$K$17*R8*1000)/(1-$P$2)-$M$4</f>
        <v>9.6087056812875744</v>
      </c>
      <c r="Q8" s="100">
        <f t="shared" si="7"/>
        <v>29.938772704040161</v>
      </c>
      <c r="R8" s="252">
        <f t="shared" ref="R8:R71" si="28">R7+$R$4</f>
        <v>-0.99</v>
      </c>
      <c r="S8" t="e">
        <f t="shared" si="8"/>
        <v>#N/A</v>
      </c>
      <c r="T8" t="e">
        <f t="shared" si="9"/>
        <v>#N/A</v>
      </c>
      <c r="U8" s="47" t="e">
        <f t="shared" si="10"/>
        <v>#N/A</v>
      </c>
      <c r="V8" t="e">
        <f t="shared" si="11"/>
        <v>#N/A</v>
      </c>
      <c r="W8" s="47" t="e">
        <f t="shared" si="12"/>
        <v>#N/A</v>
      </c>
      <c r="X8" t="e">
        <f t="shared" si="13"/>
        <v>#N/A</v>
      </c>
      <c r="Y8" s="47" t="e">
        <f t="shared" si="14"/>
        <v>#N/A</v>
      </c>
      <c r="Z8" t="e">
        <f t="shared" si="15"/>
        <v>#N/A</v>
      </c>
      <c r="AA8" s="47" t="e">
        <f t="shared" si="16"/>
        <v>#N/A</v>
      </c>
      <c r="AB8" t="e">
        <f t="shared" si="17"/>
        <v>#N/A</v>
      </c>
      <c r="AD8">
        <f t="shared" ref="AD8:AD17" si="29">AD7+AD$4</f>
        <v>1.9619784378766567</v>
      </c>
      <c r="AE8" s="47">
        <f t="shared" si="2"/>
        <v>2.9364892063027348</v>
      </c>
      <c r="AF8">
        <f t="shared" si="18"/>
        <v>-0.4045590553270621</v>
      </c>
      <c r="AG8" t="e">
        <f t="shared" si="19"/>
        <v>#N/A</v>
      </c>
      <c r="AH8" s="47">
        <f t="shared" si="20"/>
        <v>2.3998965321712227</v>
      </c>
      <c r="AI8">
        <f t="shared" si="21"/>
        <v>-0.35914893244347645</v>
      </c>
      <c r="AJ8" s="47">
        <f t="shared" si="22"/>
        <v>2.3741511350752269</v>
      </c>
      <c r="AK8">
        <f t="shared" si="23"/>
        <v>-0.35686392742037143</v>
      </c>
      <c r="AL8" s="47">
        <f t="shared" si="24"/>
        <v>2.2792258061136152</v>
      </c>
      <c r="AM8">
        <f t="shared" si="25"/>
        <v>-0.34834389073412453</v>
      </c>
      <c r="AN8" s="47">
        <f t="shared" si="26"/>
        <v>1.859117320941909</v>
      </c>
      <c r="AO8">
        <f t="shared" si="27"/>
        <v>-0.30861656584043995</v>
      </c>
      <c r="AV8" s="99"/>
    </row>
    <row r="9" spans="1:48" x14ac:dyDescent="0.2">
      <c r="E9" s="1" t="str">
        <f>F6&amp;IF(G6=0, "","-")&amp;E6</f>
        <v>n-Adding</v>
      </c>
      <c r="J9" s="25" t="s">
        <v>257</v>
      </c>
      <c r="K9">
        <f>IF(Reaction1!C23="on",1,0)</f>
        <v>0</v>
      </c>
      <c r="M9" s="1"/>
      <c r="O9" s="45">
        <f t="shared" si="0"/>
        <v>9.5123789449552305</v>
      </c>
      <c r="P9" s="45">
        <f t="shared" si="1"/>
        <v>9.5123789449552305</v>
      </c>
      <c r="Q9" s="100">
        <f t="shared" si="7"/>
        <v>29.844468793421925</v>
      </c>
      <c r="R9" s="252">
        <f t="shared" si="28"/>
        <v>-0.98499999999999999</v>
      </c>
      <c r="S9" t="e">
        <f t="shared" si="8"/>
        <v>#N/A</v>
      </c>
      <c r="T9" t="e">
        <f t="shared" si="9"/>
        <v>#N/A</v>
      </c>
      <c r="U9" s="47" t="e">
        <f t="shared" si="10"/>
        <v>#N/A</v>
      </c>
      <c r="V9" t="e">
        <f t="shared" si="11"/>
        <v>#N/A</v>
      </c>
      <c r="W9" s="47" t="e">
        <f t="shared" si="12"/>
        <v>#N/A</v>
      </c>
      <c r="X9" t="e">
        <f t="shared" si="13"/>
        <v>#N/A</v>
      </c>
      <c r="Y9" s="47" t="e">
        <f t="shared" si="14"/>
        <v>#N/A</v>
      </c>
      <c r="Z9" t="e">
        <f t="shared" si="15"/>
        <v>#N/A</v>
      </c>
      <c r="AA9" s="47" t="e">
        <f t="shared" si="16"/>
        <v>#N/A</v>
      </c>
      <c r="AB9" t="e">
        <f t="shared" si="17"/>
        <v>#N/A</v>
      </c>
      <c r="AD9">
        <f t="shared" si="29"/>
        <v>2.2657805940889908</v>
      </c>
      <c r="AE9" s="47">
        <f t="shared" si="2"/>
        <v>2.9416282145762231</v>
      </c>
      <c r="AF9">
        <f t="shared" si="18"/>
        <v>-0.42700797151421171</v>
      </c>
      <c r="AG9" t="e">
        <f t="shared" si="19"/>
        <v>#N/A</v>
      </c>
      <c r="AH9" s="47">
        <f t="shared" si="20"/>
        <v>2.404847418026808</v>
      </c>
      <c r="AI9">
        <f t="shared" si="21"/>
        <v>-0.38092675699886258</v>
      </c>
      <c r="AJ9" s="47">
        <f t="shared" si="22"/>
        <v>2.3790924952675319</v>
      </c>
      <c r="AK9">
        <f t="shared" si="23"/>
        <v>-0.37860660171549931</v>
      </c>
      <c r="AL9" s="47">
        <f t="shared" si="24"/>
        <v>2.2841315942573601</v>
      </c>
      <c r="AM9">
        <f t="shared" si="25"/>
        <v>-0.3699542928857118</v>
      </c>
      <c r="AN9" s="47">
        <f t="shared" si="26"/>
        <v>1.8638560404839559</v>
      </c>
      <c r="AO9">
        <f t="shared" si="27"/>
        <v>-0.32958445812642945</v>
      </c>
      <c r="AV9" s="99"/>
    </row>
    <row r="10" spans="1:48" x14ac:dyDescent="0.2">
      <c r="E10" s="1" t="str">
        <f>F2&amp;"("&amp;F3&amp;","&amp;F4&amp;")"&amp;F5</f>
        <v>17O(d,p)18O</v>
      </c>
      <c r="J10" s="25" t="s">
        <v>256</v>
      </c>
      <c r="K10">
        <f>Reaction1!C25</f>
        <v>0</v>
      </c>
      <c r="L10" t="s">
        <v>191</v>
      </c>
      <c r="O10" s="45">
        <f t="shared" si="0"/>
        <v>9.4165302221481397</v>
      </c>
      <c r="P10" s="45">
        <f t="shared" si="1"/>
        <v>9.4165302221481397</v>
      </c>
      <c r="Q10" s="100">
        <f t="shared" si="7"/>
        <v>29.750633253612591</v>
      </c>
      <c r="R10" s="252">
        <f t="shared" si="28"/>
        <v>-0.98</v>
      </c>
      <c r="S10" t="e">
        <f t="shared" si="8"/>
        <v>#N/A</v>
      </c>
      <c r="T10" t="e">
        <f t="shared" si="9"/>
        <v>#N/A</v>
      </c>
      <c r="U10" s="47" t="e">
        <f t="shared" si="10"/>
        <v>#N/A</v>
      </c>
      <c r="V10" t="e">
        <f t="shared" si="11"/>
        <v>#N/A</v>
      </c>
      <c r="W10" s="47" t="e">
        <f t="shared" si="12"/>
        <v>#N/A</v>
      </c>
      <c r="X10" t="e">
        <f t="shared" si="13"/>
        <v>#N/A</v>
      </c>
      <c r="Y10" s="47" t="e">
        <f t="shared" si="14"/>
        <v>#N/A</v>
      </c>
      <c r="Z10" t="e">
        <f t="shared" si="15"/>
        <v>#N/A</v>
      </c>
      <c r="AA10" s="47" t="e">
        <f t="shared" si="16"/>
        <v>#N/A</v>
      </c>
      <c r="AB10" t="e">
        <f t="shared" si="17"/>
        <v>#N/A</v>
      </c>
      <c r="AD10">
        <f t="shared" si="29"/>
        <v>2.5695827503013251</v>
      </c>
      <c r="AE10" s="47">
        <f t="shared" si="2"/>
        <v>2.9475053790787058</v>
      </c>
      <c r="AF10">
        <f t="shared" si="18"/>
        <v>-0.44253471214218298</v>
      </c>
      <c r="AG10" t="e">
        <f t="shared" si="19"/>
        <v>#N/A</v>
      </c>
      <c r="AH10" s="47">
        <f t="shared" si="20"/>
        <v>2.4105094386070043</v>
      </c>
      <c r="AI10">
        <f t="shared" si="21"/>
        <v>-0.39579612210358139</v>
      </c>
      <c r="AJ10" s="47">
        <f t="shared" si="22"/>
        <v>2.3847436219384122</v>
      </c>
      <c r="AK10">
        <f t="shared" si="23"/>
        <v>-0.39344102534277764</v>
      </c>
      <c r="AL10" s="47">
        <f t="shared" si="24"/>
        <v>2.289742039386212</v>
      </c>
      <c r="AM10">
        <f t="shared" si="25"/>
        <v>-0.38465672501103171</v>
      </c>
      <c r="AN10" s="47">
        <f t="shared" si="26"/>
        <v>1.8692754196321495</v>
      </c>
      <c r="AO10">
        <f t="shared" si="27"/>
        <v>-0.34363298038333651</v>
      </c>
      <c r="AV10" s="99"/>
    </row>
    <row r="11" spans="1:48" ht="17" x14ac:dyDescent="0.2">
      <c r="A11" s="49"/>
      <c r="J11" s="25" t="s">
        <v>258</v>
      </c>
      <c r="K11" s="2">
        <f>Reaction1!C13</f>
        <v>0</v>
      </c>
      <c r="L11" t="s">
        <v>167</v>
      </c>
      <c r="O11" s="45">
        <f t="shared" si="0"/>
        <v>9.3211596579189973</v>
      </c>
      <c r="P11" s="45">
        <f>(COS($P$1*PI()/180)*SQRT($K$18*$K$18*R11*R11*1000000+$P$3)-$P$2*$K$17*R11*1000)/(1-$P$2)-$M$4</f>
        <v>9.3211596579189973</v>
      </c>
      <c r="Q11" s="100">
        <f t="shared" si="7"/>
        <v>29.657266220830365</v>
      </c>
      <c r="R11" s="252">
        <f t="shared" si="28"/>
        <v>-0.97499999999999998</v>
      </c>
      <c r="S11" t="e">
        <f t="shared" si="8"/>
        <v>#N/A</v>
      </c>
      <c r="T11" t="e">
        <f t="shared" si="9"/>
        <v>#N/A</v>
      </c>
      <c r="U11" s="47" t="e">
        <f t="shared" si="10"/>
        <v>#N/A</v>
      </c>
      <c r="V11" t="e">
        <f t="shared" si="11"/>
        <v>#N/A</v>
      </c>
      <c r="W11" s="47" t="e">
        <f t="shared" si="12"/>
        <v>#N/A</v>
      </c>
      <c r="X11" t="e">
        <f t="shared" si="13"/>
        <v>#N/A</v>
      </c>
      <c r="Y11" s="47" t="e">
        <f t="shared" si="14"/>
        <v>#N/A</v>
      </c>
      <c r="Z11" t="e">
        <f t="shared" si="15"/>
        <v>#N/A</v>
      </c>
      <c r="AA11" s="47" t="e">
        <f t="shared" si="16"/>
        <v>#N/A</v>
      </c>
      <c r="AB11" t="e">
        <f t="shared" si="17"/>
        <v>#N/A</v>
      </c>
      <c r="AD11">
        <f t="shared" si="29"/>
        <v>2.8733849065136594</v>
      </c>
      <c r="AE11" s="47">
        <f t="shared" si="2"/>
        <v>2.9541205345747166</v>
      </c>
      <c r="AF11">
        <f t="shared" si="18"/>
        <v>-0.45402302581587933</v>
      </c>
      <c r="AG11" t="e">
        <f t="shared" si="19"/>
        <v>#N/A</v>
      </c>
      <c r="AH11" s="47">
        <f t="shared" si="20"/>
        <v>2.4168824347250784</v>
      </c>
      <c r="AI11">
        <f t="shared" si="21"/>
        <v>-0.40672683484420685</v>
      </c>
      <c r="AJ11" s="47">
        <f t="shared" si="22"/>
        <v>2.3911043562074177</v>
      </c>
      <c r="AK11">
        <f t="shared" si="23"/>
        <v>-0.40434208850562953</v>
      </c>
      <c r="AL11" s="47">
        <f t="shared" si="24"/>
        <v>2.2960569837634708</v>
      </c>
      <c r="AM11">
        <f t="shared" si="25"/>
        <v>-0.39544577987703439</v>
      </c>
      <c r="AN11" s="47">
        <f t="shared" si="26"/>
        <v>1.8753753060215779</v>
      </c>
      <c r="AO11">
        <f t="shared" si="27"/>
        <v>-0.3538670493435917</v>
      </c>
      <c r="AV11" s="99"/>
    </row>
    <row r="12" spans="1:48" ht="17" x14ac:dyDescent="0.2">
      <c r="A12" s="49"/>
      <c r="E12" s="25" t="s">
        <v>150</v>
      </c>
      <c r="F12">
        <f>Reaction1!C15</f>
        <v>10.119999999999999</v>
      </c>
      <c r="G12" t="s">
        <v>170</v>
      </c>
      <c r="J12" s="25" t="s">
        <v>165</v>
      </c>
      <c r="K12">
        <f>SQRT(POWER(M2+F13,2)-POWER(M2,2))</f>
        <v>2340.204526398426</v>
      </c>
      <c r="L12" t="s">
        <v>168</v>
      </c>
      <c r="O12" s="45">
        <f t="shared" si="0"/>
        <v>9.2262673966548618</v>
      </c>
      <c r="P12" s="45">
        <f t="shared" si="1"/>
        <v>9.2262673966548618</v>
      </c>
      <c r="Q12" s="100">
        <f t="shared" si="7"/>
        <v>29.564367830665674</v>
      </c>
      <c r="R12" s="252">
        <f t="shared" si="28"/>
        <v>-0.97</v>
      </c>
      <c r="S12" t="e">
        <f t="shared" si="8"/>
        <v>#N/A</v>
      </c>
      <c r="T12" t="e">
        <f t="shared" si="9"/>
        <v>#N/A</v>
      </c>
      <c r="U12" s="47" t="e">
        <f t="shared" si="10"/>
        <v>#N/A</v>
      </c>
      <c r="V12" t="e">
        <f t="shared" si="11"/>
        <v>#N/A</v>
      </c>
      <c r="W12" s="47" t="e">
        <f t="shared" si="12"/>
        <v>#N/A</v>
      </c>
      <c r="X12" t="e">
        <f t="shared" si="13"/>
        <v>#N/A</v>
      </c>
      <c r="Y12" s="47" t="e">
        <f t="shared" si="14"/>
        <v>#N/A</v>
      </c>
      <c r="Z12" t="e">
        <f t="shared" si="15"/>
        <v>#N/A</v>
      </c>
      <c r="AA12" s="47" t="e">
        <f t="shared" si="16"/>
        <v>#N/A</v>
      </c>
      <c r="AB12" t="e">
        <f t="shared" si="17"/>
        <v>#N/A</v>
      </c>
      <c r="AD12">
        <f t="shared" si="29"/>
        <v>3.1771870627259937</v>
      </c>
      <c r="AE12" s="47">
        <f t="shared" si="2"/>
        <v>2.9614734950803019</v>
      </c>
      <c r="AF12">
        <f t="shared" si="18"/>
        <v>-0.46288008351045706</v>
      </c>
      <c r="AG12" t="e">
        <f t="shared" si="19"/>
        <v>#N/A</v>
      </c>
      <c r="AH12" s="47">
        <f t="shared" si="20"/>
        <v>2.4239662272053479</v>
      </c>
      <c r="AI12">
        <f t="shared" si="21"/>
        <v>-0.41512055249639479</v>
      </c>
      <c r="AJ12" s="47">
        <f t="shared" si="22"/>
        <v>2.3981745192436037</v>
      </c>
      <c r="AK12">
        <f t="shared" si="23"/>
        <v>-0.41271118723792621</v>
      </c>
      <c r="AL12" s="47">
        <f t="shared" si="24"/>
        <v>2.3030762498455708</v>
      </c>
      <c r="AM12">
        <f t="shared" si="25"/>
        <v>-0.40372189447756668</v>
      </c>
      <c r="AN12" s="47">
        <f t="shared" si="26"/>
        <v>1.8821555281549891</v>
      </c>
      <c r="AO12">
        <f t="shared" si="27"/>
        <v>-0.36168296640850689</v>
      </c>
      <c r="AV12" s="99"/>
    </row>
    <row r="13" spans="1:48" ht="17" x14ac:dyDescent="0.2">
      <c r="A13" s="49"/>
      <c r="E13" s="25" t="s">
        <v>151</v>
      </c>
      <c r="F13">
        <f>F12*G2</f>
        <v>172.04</v>
      </c>
      <c r="G13" t="s">
        <v>167</v>
      </c>
      <c r="J13" s="25" t="s">
        <v>166</v>
      </c>
      <c r="K13">
        <f>SQRT(POWER(M2+M3,2)+2*M3*F13)</f>
        <v>17724.33077143403</v>
      </c>
      <c r="L13" t="s">
        <v>167</v>
      </c>
      <c r="O13" s="45">
        <f t="shared" si="0"/>
        <v>9.1318535820770421</v>
      </c>
      <c r="P13" s="45">
        <f t="shared" si="1"/>
        <v>9.1318535820770421</v>
      </c>
      <c r="Q13" s="100">
        <f t="shared" si="7"/>
        <v>29.471938218080368</v>
      </c>
      <c r="R13" s="252">
        <f t="shared" si="28"/>
        <v>-0.96499999999999997</v>
      </c>
      <c r="S13" t="e">
        <f t="shared" si="8"/>
        <v>#N/A</v>
      </c>
      <c r="T13" t="e">
        <f t="shared" si="9"/>
        <v>#N/A</v>
      </c>
      <c r="U13" s="47" t="e">
        <f t="shared" si="10"/>
        <v>#N/A</v>
      </c>
      <c r="V13" t="e">
        <f t="shared" si="11"/>
        <v>#N/A</v>
      </c>
      <c r="W13" s="47" t="e">
        <f t="shared" si="12"/>
        <v>#N/A</v>
      </c>
      <c r="X13" t="e">
        <f t="shared" si="13"/>
        <v>#N/A</v>
      </c>
      <c r="Y13" s="47" t="e">
        <f t="shared" si="14"/>
        <v>#N/A</v>
      </c>
      <c r="Z13" t="e">
        <f t="shared" si="15"/>
        <v>#N/A</v>
      </c>
      <c r="AA13" s="47" t="e">
        <f t="shared" si="16"/>
        <v>#N/A</v>
      </c>
      <c r="AB13" t="e">
        <f t="shared" si="17"/>
        <v>#N/A</v>
      </c>
      <c r="AD13">
        <f t="shared" si="29"/>
        <v>3.480989218938328</v>
      </c>
      <c r="AE13" s="47">
        <f t="shared" si="2"/>
        <v>2.9695640538682433</v>
      </c>
      <c r="AF13">
        <f t="shared" si="18"/>
        <v>-0.46990043648114999</v>
      </c>
      <c r="AG13" t="e">
        <f t="shared" si="19"/>
        <v>#N/A</v>
      </c>
      <c r="AH13" s="47">
        <f t="shared" si="20"/>
        <v>2.4317606168882051</v>
      </c>
      <c r="AI13">
        <f t="shared" si="21"/>
        <v>-0.42175519577448844</v>
      </c>
      <c r="AJ13" s="47">
        <f t="shared" si="22"/>
        <v>2.4059539122705544</v>
      </c>
      <c r="AK13">
        <f t="shared" si="23"/>
        <v>-0.41932534925529957</v>
      </c>
      <c r="AL13" s="47">
        <f t="shared" si="24"/>
        <v>2.3107996402870548</v>
      </c>
      <c r="AM13">
        <f t="shared" si="25"/>
        <v>-0.41025871355518218</v>
      </c>
      <c r="AN13" s="47">
        <f t="shared" si="26"/>
        <v>1.8896158954076121</v>
      </c>
      <c r="AO13">
        <f t="shared" si="27"/>
        <v>-0.36783735528197065</v>
      </c>
      <c r="AV13" s="99"/>
    </row>
    <row r="14" spans="1:48" ht="17" x14ac:dyDescent="0.2">
      <c r="A14" s="49"/>
      <c r="E14" s="25"/>
      <c r="J14" s="25" t="s">
        <v>175</v>
      </c>
      <c r="K14">
        <f>K13-M2-M3</f>
        <v>18.214867634027541</v>
      </c>
      <c r="O14" s="45">
        <f t="shared" si="0"/>
        <v>9.0379183572387092</v>
      </c>
      <c r="P14" s="45">
        <f t="shared" si="1"/>
        <v>9.0379183572387092</v>
      </c>
      <c r="Q14" s="100">
        <f t="shared" si="7"/>
        <v>29.37997751740636</v>
      </c>
      <c r="R14" s="252">
        <f t="shared" si="28"/>
        <v>-0.96</v>
      </c>
      <c r="S14" t="e">
        <f t="shared" si="8"/>
        <v>#N/A</v>
      </c>
      <c r="T14" t="e">
        <f t="shared" si="9"/>
        <v>#N/A</v>
      </c>
      <c r="U14" s="47" t="e">
        <f t="shared" si="10"/>
        <v>#N/A</v>
      </c>
      <c r="V14" t="e">
        <f t="shared" si="11"/>
        <v>#N/A</v>
      </c>
      <c r="W14" s="47" t="e">
        <f t="shared" si="12"/>
        <v>#N/A</v>
      </c>
      <c r="X14" t="e">
        <f t="shared" si="13"/>
        <v>#N/A</v>
      </c>
      <c r="Y14" s="47" t="e">
        <f t="shared" si="14"/>
        <v>#N/A</v>
      </c>
      <c r="Z14" t="e">
        <f t="shared" si="15"/>
        <v>#N/A</v>
      </c>
      <c r="AA14" s="47" t="e">
        <f t="shared" si="16"/>
        <v>#N/A</v>
      </c>
      <c r="AB14" t="e">
        <f t="shared" si="17"/>
        <v>#N/A</v>
      </c>
      <c r="AD14">
        <f t="shared" si="29"/>
        <v>3.7847913751506623</v>
      </c>
      <c r="AE14" s="47">
        <f t="shared" si="2"/>
        <v>2.9783919834738803</v>
      </c>
      <c r="AF14">
        <f t="shared" si="18"/>
        <v>-0.47557498300054463</v>
      </c>
      <c r="AG14" t="e">
        <f t="shared" si="19"/>
        <v>#N/A</v>
      </c>
      <c r="AH14" s="47">
        <f t="shared" si="20"/>
        <v>2.4402653846357332</v>
      </c>
      <c r="AI14">
        <f t="shared" si="21"/>
        <v>-0.42710642409838417</v>
      </c>
      <c r="AJ14" s="47">
        <f t="shared" si="22"/>
        <v>2.4144423165719822</v>
      </c>
      <c r="AK14">
        <f t="shared" si="23"/>
        <v>-0.42465941520642869</v>
      </c>
      <c r="AL14" s="47">
        <f t="shared" si="24"/>
        <v>2.3192269379461337</v>
      </c>
      <c r="AM14">
        <f t="shared" si="25"/>
        <v>-0.41552797618771531</v>
      </c>
      <c r="AN14" s="47">
        <f t="shared" si="26"/>
        <v>1.8977561980325071</v>
      </c>
      <c r="AO14">
        <f t="shared" si="27"/>
        <v>-0.37278637159255218</v>
      </c>
      <c r="AV14" s="99"/>
    </row>
    <row r="15" spans="1:48" x14ac:dyDescent="0.2">
      <c r="E15" s="25" t="s">
        <v>157</v>
      </c>
      <c r="F15">
        <f>Reaction1!C18</f>
        <v>2.85</v>
      </c>
      <c r="G15" t="s">
        <v>169</v>
      </c>
      <c r="J15" s="25" t="s">
        <v>172</v>
      </c>
      <c r="K15">
        <f>K12/(M2+M3+F13)</f>
        <v>0.13089742247414987</v>
      </c>
      <c r="O15" s="45">
        <f t="shared" si="0"/>
        <v>8.9444618645246692</v>
      </c>
      <c r="P15" s="45">
        <f t="shared" si="1"/>
        <v>8.9444618645246692</v>
      </c>
      <c r="Q15" s="100">
        <f t="shared" si="7"/>
        <v>29.28848586234551</v>
      </c>
      <c r="R15" s="252">
        <f t="shared" si="28"/>
        <v>-0.95499999999999996</v>
      </c>
      <c r="S15" t="e">
        <f t="shared" si="8"/>
        <v>#N/A</v>
      </c>
      <c r="T15" t="e">
        <f t="shared" si="9"/>
        <v>#N/A</v>
      </c>
      <c r="U15" s="47" t="e">
        <f t="shared" si="10"/>
        <v>#N/A</v>
      </c>
      <c r="V15" t="e">
        <f t="shared" si="11"/>
        <v>#N/A</v>
      </c>
      <c r="W15" s="47" t="e">
        <f t="shared" si="12"/>
        <v>#N/A</v>
      </c>
      <c r="X15" t="e">
        <f t="shared" si="13"/>
        <v>#N/A</v>
      </c>
      <c r="Y15" s="47" t="e">
        <f t="shared" si="14"/>
        <v>#N/A</v>
      </c>
      <c r="Z15" t="e">
        <f t="shared" si="15"/>
        <v>#N/A</v>
      </c>
      <c r="AA15" s="47" t="e">
        <f t="shared" si="16"/>
        <v>#N/A</v>
      </c>
      <c r="AB15" t="e">
        <f t="shared" si="17"/>
        <v>#N/A</v>
      </c>
      <c r="AD15">
        <f t="shared" si="29"/>
        <v>4.0885935313629966</v>
      </c>
      <c r="AE15" s="47">
        <f t="shared" si="2"/>
        <v>2.9879570357014913</v>
      </c>
      <c r="AF15">
        <f t="shared" si="18"/>
        <v>-0.48022653538068782</v>
      </c>
      <c r="AG15" t="e">
        <f t="shared" si="19"/>
        <v>#N/A</v>
      </c>
      <c r="AH15" s="47">
        <f t="shared" si="20"/>
        <v>2.4494802913378528</v>
      </c>
      <c r="AI15">
        <f t="shared" si="21"/>
        <v>-0.43148489312557475</v>
      </c>
      <c r="AJ15" s="47">
        <f t="shared" si="22"/>
        <v>2.4236394934978591</v>
      </c>
      <c r="AK15">
        <f t="shared" si="23"/>
        <v>-0.4290233892328939</v>
      </c>
      <c r="AL15" s="47">
        <f t="shared" si="24"/>
        <v>2.3283579058907868</v>
      </c>
      <c r="AM15">
        <f t="shared" si="25"/>
        <v>-0.41983722027456039</v>
      </c>
      <c r="AN15" s="47">
        <f t="shared" si="26"/>
        <v>1.90657620716647</v>
      </c>
      <c r="AO15">
        <f t="shared" si="27"/>
        <v>-0.37682520924674939</v>
      </c>
      <c r="AV15" s="99"/>
    </row>
    <row r="16" spans="1:48" x14ac:dyDescent="0.2">
      <c r="J16" s="25" t="s">
        <v>173</v>
      </c>
      <c r="K16">
        <f>1/SQRT(1-K15*K15)</f>
        <v>1.0086787554548402</v>
      </c>
      <c r="O16" s="45">
        <f t="shared" si="0"/>
        <v>8.8514842456504539</v>
      </c>
      <c r="P16" s="45">
        <f t="shared" si="1"/>
        <v>8.8514842456504539</v>
      </c>
      <c r="Q16" s="100">
        <f t="shared" si="7"/>
        <v>29.197463385967808</v>
      </c>
      <c r="R16" s="252">
        <f t="shared" si="28"/>
        <v>-0.95</v>
      </c>
      <c r="S16" t="e">
        <f t="shared" si="8"/>
        <v>#N/A</v>
      </c>
      <c r="T16" t="e">
        <f t="shared" si="9"/>
        <v>#N/A</v>
      </c>
      <c r="U16" s="47" t="e">
        <f t="shared" si="10"/>
        <v>#N/A</v>
      </c>
      <c r="V16" t="e">
        <f t="shared" si="11"/>
        <v>#N/A</v>
      </c>
      <c r="W16" s="47" t="e">
        <f t="shared" si="12"/>
        <v>#N/A</v>
      </c>
      <c r="X16" t="e">
        <f t="shared" si="13"/>
        <v>#N/A</v>
      </c>
      <c r="Y16" s="47" t="e">
        <f t="shared" si="14"/>
        <v>#N/A</v>
      </c>
      <c r="Z16" t="e">
        <f t="shared" si="15"/>
        <v>#N/A</v>
      </c>
      <c r="AA16" s="47" t="e">
        <f t="shared" si="16"/>
        <v>#N/A</v>
      </c>
      <c r="AB16" t="e">
        <f t="shared" si="17"/>
        <v>#N/A</v>
      </c>
      <c r="AD16">
        <f t="shared" si="29"/>
        <v>4.3923956875753305</v>
      </c>
      <c r="AE16" s="47">
        <f t="shared" si="2"/>
        <v>2.9982589416312919</v>
      </c>
      <c r="AF16">
        <f t="shared" si="18"/>
        <v>-0.48407745127430202</v>
      </c>
      <c r="AG16" t="e">
        <f t="shared" si="19"/>
        <v>#N/A</v>
      </c>
      <c r="AH16" s="47">
        <f t="shared" si="20"/>
        <v>2.4594050779190582</v>
      </c>
      <c r="AI16">
        <f t="shared" si="21"/>
        <v>-0.43510356083035728</v>
      </c>
      <c r="AJ16" s="47">
        <f t="shared" si="22"/>
        <v>2.43354518447115</v>
      </c>
      <c r="AK16">
        <f t="shared" si="23"/>
        <v>-0.43262972678893014</v>
      </c>
      <c r="AL16" s="47">
        <f t="shared" si="24"/>
        <v>2.3381922874054304</v>
      </c>
      <c r="AM16">
        <f t="shared" si="25"/>
        <v>-0.42339700027271482</v>
      </c>
      <c r="AN16" s="47">
        <f t="shared" si="26"/>
        <v>1.9160756748364669</v>
      </c>
      <c r="AO16">
        <f t="shared" si="27"/>
        <v>-0.38015493949924439</v>
      </c>
      <c r="AV16" s="99"/>
    </row>
    <row r="17" spans="1:48" x14ac:dyDescent="0.2">
      <c r="E17" s="25" t="s">
        <v>163</v>
      </c>
      <c r="F17">
        <f>Reaction1!C20</f>
        <v>1.15E-2</v>
      </c>
      <c r="G17" t="s">
        <v>171</v>
      </c>
      <c r="J17" s="25" t="s">
        <v>174</v>
      </c>
      <c r="K17">
        <f>F15*B3*H4*K15/2/B7/1000000000</f>
        <v>1.7799868338080213E-2</v>
      </c>
      <c r="L17" t="s">
        <v>237</v>
      </c>
      <c r="O17" s="45">
        <f>(SQRT($K$18*$K$18*R17*R17*1000000+$M$4*$M$4))-$M$4</f>
        <v>8.7589856416605016</v>
      </c>
      <c r="P17" s="45">
        <f t="shared" si="1"/>
        <v>8.7589856416605016</v>
      </c>
      <c r="Q17" s="100">
        <f t="shared" si="7"/>
        <v>29.106910220710915</v>
      </c>
      <c r="R17" s="252">
        <f t="shared" si="28"/>
        <v>-0.94499999999999995</v>
      </c>
      <c r="S17" t="e">
        <f t="shared" si="8"/>
        <v>#N/A</v>
      </c>
      <c r="T17" t="e">
        <f t="shared" si="9"/>
        <v>#N/A</v>
      </c>
      <c r="U17" s="47" t="e">
        <f t="shared" si="10"/>
        <v>#N/A</v>
      </c>
      <c r="V17" t="e">
        <f t="shared" si="11"/>
        <v>#N/A</v>
      </c>
      <c r="W17" s="47" t="e">
        <f t="shared" si="12"/>
        <v>#N/A</v>
      </c>
      <c r="X17" t="e">
        <f t="shared" si="13"/>
        <v>#N/A</v>
      </c>
      <c r="Y17" s="47" t="e">
        <f t="shared" si="14"/>
        <v>#N/A</v>
      </c>
      <c r="Z17" t="e">
        <f t="shared" si="15"/>
        <v>#N/A</v>
      </c>
      <c r="AA17" s="47" t="e">
        <f t="shared" si="16"/>
        <v>#N/A</v>
      </c>
      <c r="AB17" t="e">
        <f t="shared" si="17"/>
        <v>#N/A</v>
      </c>
      <c r="AD17">
        <f t="shared" si="29"/>
        <v>4.6961978437876652</v>
      </c>
      <c r="AE17" s="47">
        <f t="shared" si="2"/>
        <v>3.0092974116269673</v>
      </c>
      <c r="AF17">
        <f t="shared" si="18"/>
        <v>-0.48728653384857645</v>
      </c>
      <c r="AG17" t="e">
        <f t="shared" si="19"/>
        <v>#N/A</v>
      </c>
      <c r="AH17" s="47">
        <f t="shared" si="20"/>
        <v>2.4700394653456783</v>
      </c>
      <c r="AI17">
        <f t="shared" si="21"/>
        <v>-0.4381139821741819</v>
      </c>
      <c r="AJ17" s="47">
        <f t="shared" si="22"/>
        <v>2.4441591109950593</v>
      </c>
      <c r="AK17">
        <f t="shared" si="23"/>
        <v>-0.43562959613312546</v>
      </c>
      <c r="AL17" s="47">
        <f t="shared" si="24"/>
        <v>2.3487298059981221</v>
      </c>
      <c r="AM17">
        <f t="shared" si="25"/>
        <v>-0.42635702234890083</v>
      </c>
      <c r="AN17" s="47">
        <f t="shared" si="26"/>
        <v>1.9262543339666038</v>
      </c>
      <c r="AO17">
        <f t="shared" si="27"/>
        <v>-0.38291799424070699</v>
      </c>
      <c r="AV17" s="99"/>
    </row>
    <row r="18" spans="1:48" x14ac:dyDescent="0.2">
      <c r="E18" s="25" t="s">
        <v>164</v>
      </c>
      <c r="F18">
        <f>Reaction1!C21</f>
        <v>0.46200000000000002</v>
      </c>
      <c r="G18" t="s">
        <v>171</v>
      </c>
      <c r="J18" s="25" t="s">
        <v>261</v>
      </c>
      <c r="K18">
        <f>K17/K15</f>
        <v>0.13598333719363648</v>
      </c>
      <c r="O18" s="45">
        <f t="shared" si="0"/>
        <v>8.6669661929278163</v>
      </c>
      <c r="P18" s="45">
        <f t="shared" si="1"/>
        <v>8.6669661929278163</v>
      </c>
      <c r="Q18" s="100">
        <f t="shared" si="7"/>
        <v>29.016826498379146</v>
      </c>
      <c r="R18" s="252">
        <f t="shared" si="28"/>
        <v>-0.94</v>
      </c>
      <c r="S18" t="e">
        <f t="shared" si="8"/>
        <v>#N/A</v>
      </c>
      <c r="T18" t="e">
        <f t="shared" si="9"/>
        <v>#N/A</v>
      </c>
      <c r="U18" s="47" t="e">
        <f t="shared" si="10"/>
        <v>#N/A</v>
      </c>
      <c r="V18" t="e">
        <f t="shared" si="11"/>
        <v>#N/A</v>
      </c>
      <c r="W18" s="47" t="e">
        <f t="shared" si="12"/>
        <v>#N/A</v>
      </c>
      <c r="X18" t="e">
        <f t="shared" si="13"/>
        <v>#N/A</v>
      </c>
      <c r="Y18" s="47" t="e">
        <f t="shared" si="14"/>
        <v>#N/A</v>
      </c>
      <c r="Z18" t="e">
        <f t="shared" si="15"/>
        <v>#N/A</v>
      </c>
      <c r="AA18" s="47" t="e">
        <f t="shared" si="16"/>
        <v>#N/A</v>
      </c>
      <c r="AB18" t="e">
        <f t="shared" si="17"/>
        <v>#N/A</v>
      </c>
      <c r="AD18">
        <v>5</v>
      </c>
      <c r="AE18" s="47">
        <f t="shared" si="2"/>
        <v>3.021072135343843</v>
      </c>
      <c r="AF18">
        <f t="shared" si="18"/>
        <v>-0.48997055360289049</v>
      </c>
      <c r="AG18" t="e">
        <f t="shared" si="19"/>
        <v>#N/A</v>
      </c>
      <c r="AH18" s="47">
        <f t="shared" si="20"/>
        <v>2.4813831546337539</v>
      </c>
      <c r="AI18">
        <f t="shared" si="21"/>
        <v>-0.44062730033319569</v>
      </c>
      <c r="AJ18" s="47">
        <f t="shared" si="22"/>
        <v>2.4554809746608761</v>
      </c>
      <c r="AK18">
        <f t="shared" si="23"/>
        <v>-0.43813384071742578</v>
      </c>
      <c r="AL18" s="47">
        <f t="shared" si="24"/>
        <v>2.3599701654083489</v>
      </c>
      <c r="AM18">
        <f t="shared" si="25"/>
        <v>-0.42882699720659229</v>
      </c>
      <c r="AN18" s="47">
        <f t="shared" si="26"/>
        <v>1.9371118983856377</v>
      </c>
      <c r="AO18">
        <f t="shared" si="27"/>
        <v>-0.3852184604129873</v>
      </c>
      <c r="AV18" s="99"/>
    </row>
    <row r="19" spans="1:48" x14ac:dyDescent="0.2">
      <c r="J19" s="25" t="s">
        <v>243</v>
      </c>
      <c r="K19" s="125">
        <f>K18*K15*K16*F17*1000</f>
        <v>0.20647501398891979</v>
      </c>
      <c r="L19" t="s">
        <v>12</v>
      </c>
      <c r="O19" s="45">
        <f t="shared" si="0"/>
        <v>8.5754260391526032</v>
      </c>
      <c r="P19" s="45">
        <f t="shared" si="1"/>
        <v>8.5754260391526032</v>
      </c>
      <c r="Q19" s="100">
        <f t="shared" si="7"/>
        <v>28.92721235014244</v>
      </c>
      <c r="R19" s="252">
        <f t="shared" si="28"/>
        <v>-0.93499999999999994</v>
      </c>
      <c r="S19" t="e">
        <f t="shared" si="8"/>
        <v>#N/A</v>
      </c>
      <c r="T19" t="e">
        <f t="shared" si="9"/>
        <v>#N/A</v>
      </c>
      <c r="U19" s="47" t="e">
        <f t="shared" si="10"/>
        <v>#N/A</v>
      </c>
      <c r="V19" t="e">
        <f t="shared" si="11"/>
        <v>#N/A</v>
      </c>
      <c r="W19" s="47" t="e">
        <f t="shared" si="12"/>
        <v>#N/A</v>
      </c>
      <c r="X19" t="e">
        <f t="shared" si="13"/>
        <v>#N/A</v>
      </c>
      <c r="Y19" s="47" t="e">
        <f t="shared" si="14"/>
        <v>#N/A</v>
      </c>
      <c r="Z19" t="e">
        <f t="shared" si="15"/>
        <v>#N/A</v>
      </c>
      <c r="AA19" s="47" t="e">
        <f t="shared" si="16"/>
        <v>#N/A</v>
      </c>
      <c r="AB19" t="e">
        <f t="shared" si="17"/>
        <v>#N/A</v>
      </c>
      <c r="AD19">
        <v>6</v>
      </c>
      <c r="AE19" s="47">
        <f t="shared" si="2"/>
        <v>3.0650260200787898</v>
      </c>
      <c r="AF19">
        <f t="shared" si="18"/>
        <v>-0.49605758503278402</v>
      </c>
      <c r="AG19" t="e">
        <f t="shared" si="19"/>
        <v>#N/A</v>
      </c>
      <c r="AH19" s="47">
        <f t="shared" si="20"/>
        <v>2.523728030269563</v>
      </c>
      <c r="AI19">
        <f t="shared" si="21"/>
        <v>-0.44630107379055795</v>
      </c>
      <c r="AJ19" s="47">
        <f t="shared" si="22"/>
        <v>2.497744377396927</v>
      </c>
      <c r="AK19">
        <f t="shared" si="23"/>
        <v>-0.44378559238342591</v>
      </c>
      <c r="AL19" s="47">
        <f t="shared" si="24"/>
        <v>2.4019293207801482</v>
      </c>
      <c r="AM19">
        <f t="shared" si="25"/>
        <v>-0.43439552933883463</v>
      </c>
      <c r="AN19" s="47">
        <f t="shared" si="26"/>
        <v>1.9776421177310368</v>
      </c>
      <c r="AO19">
        <f t="shared" si="27"/>
        <v>-0.39037437971821548</v>
      </c>
      <c r="AV19" s="99"/>
    </row>
    <row r="20" spans="1:48" x14ac:dyDescent="0.2">
      <c r="H20" s="1" t="s">
        <v>398</v>
      </c>
      <c r="J20" s="25" t="s">
        <v>377</v>
      </c>
      <c r="K20">
        <f>K18*H5/H4</f>
        <v>1.0878666975490918</v>
      </c>
      <c r="O20" s="45">
        <f t="shared" si="0"/>
        <v>8.4843653193613591</v>
      </c>
      <c r="P20" s="45">
        <f t="shared" si="1"/>
        <v>8.4843653193613591</v>
      </c>
      <c r="Q20" s="100">
        <f t="shared" si="7"/>
        <v>28.838067906535571</v>
      </c>
      <c r="R20" s="252">
        <f t="shared" si="28"/>
        <v>-0.92999999999999994</v>
      </c>
      <c r="S20" t="e">
        <f t="shared" si="8"/>
        <v>#N/A</v>
      </c>
      <c r="T20" t="e">
        <f t="shared" si="9"/>
        <v>#N/A</v>
      </c>
      <c r="U20" s="47" t="e">
        <f t="shared" si="10"/>
        <v>#N/A</v>
      </c>
      <c r="V20" t="e">
        <f t="shared" si="11"/>
        <v>#N/A</v>
      </c>
      <c r="W20" s="47" t="e">
        <f t="shared" si="12"/>
        <v>#N/A</v>
      </c>
      <c r="X20" t="e">
        <f t="shared" si="13"/>
        <v>#N/A</v>
      </c>
      <c r="Y20" s="47" t="e">
        <f t="shared" si="14"/>
        <v>#N/A</v>
      </c>
      <c r="Z20" t="e">
        <f t="shared" si="15"/>
        <v>#N/A</v>
      </c>
      <c r="AA20" s="47" t="e">
        <f t="shared" si="16"/>
        <v>#N/A</v>
      </c>
      <c r="AB20" t="e">
        <f t="shared" si="17"/>
        <v>#N/A</v>
      </c>
      <c r="AD20">
        <v>7</v>
      </c>
      <c r="AE20" s="47">
        <f t="shared" si="2"/>
        <v>3.1169398595421498</v>
      </c>
      <c r="AF20">
        <f t="shared" si="18"/>
        <v>-0.4992161663022795</v>
      </c>
      <c r="AG20" t="e">
        <f t="shared" si="19"/>
        <v>#N/A</v>
      </c>
      <c r="AH20" s="47">
        <f t="shared" si="20"/>
        <v>2.5737414725195364</v>
      </c>
      <c r="AI20">
        <f t="shared" si="21"/>
        <v>-0.44920578899618596</v>
      </c>
      <c r="AJ20" s="47">
        <f t="shared" si="22"/>
        <v>2.5476615921788586</v>
      </c>
      <c r="AK20">
        <f t="shared" si="23"/>
        <v>-0.44667667945433531</v>
      </c>
      <c r="AL20" s="47">
        <f t="shared" si="24"/>
        <v>2.451487189649427</v>
      </c>
      <c r="AM20">
        <f t="shared" si="25"/>
        <v>-0.43723503183817636</v>
      </c>
      <c r="AN20" s="47">
        <f t="shared" si="26"/>
        <v>2.0255122733088662</v>
      </c>
      <c r="AO20">
        <f t="shared" si="27"/>
        <v>-0.39295629323559755</v>
      </c>
      <c r="AV20" s="99"/>
    </row>
    <row r="21" spans="1:48" ht="16" thickBot="1" x14ac:dyDescent="0.25">
      <c r="E21" s="25" t="s">
        <v>176</v>
      </c>
      <c r="F21">
        <f>K14+M6</f>
        <v>24.0356725340298</v>
      </c>
      <c r="G21" t="s">
        <v>167</v>
      </c>
      <c r="H21">
        <f>SQRT(($K$13*$K$13-POWER($M$4+$M$5,2))*($K$13*$K$13-POWER($M$4-$M$5,2)))/2/$K$13</f>
        <v>207.85373747357221</v>
      </c>
      <c r="J21" s="25" t="s">
        <v>397</v>
      </c>
      <c r="K21">
        <f>ASIN(F17*1000*PI()*K18/H21)*180/PI()</f>
        <v>1.3543741254519881</v>
      </c>
      <c r="L21" t="s">
        <v>191</v>
      </c>
      <c r="O21" s="45">
        <f t="shared" si="0"/>
        <v>8.393784171905736</v>
      </c>
      <c r="P21" s="45">
        <f t="shared" si="1"/>
        <v>8.393784171905736</v>
      </c>
      <c r="Q21" s="100">
        <f t="shared" si="7"/>
        <v>28.749393297457004</v>
      </c>
      <c r="R21" s="252">
        <f t="shared" si="28"/>
        <v>-0.92499999999999993</v>
      </c>
      <c r="S21" t="e">
        <f t="shared" si="8"/>
        <v>#N/A</v>
      </c>
      <c r="T21" t="e">
        <f t="shared" si="9"/>
        <v>#N/A</v>
      </c>
      <c r="U21" s="47" t="e">
        <f t="shared" si="10"/>
        <v>#N/A</v>
      </c>
      <c r="V21" t="e">
        <f t="shared" si="11"/>
        <v>#N/A</v>
      </c>
      <c r="W21" s="47" t="e">
        <f t="shared" si="12"/>
        <v>#N/A</v>
      </c>
      <c r="X21" t="e">
        <f t="shared" si="13"/>
        <v>#N/A</v>
      </c>
      <c r="Y21" s="47" t="e">
        <f t="shared" si="14"/>
        <v>#N/A</v>
      </c>
      <c r="Z21" t="e">
        <f t="shared" si="15"/>
        <v>#N/A</v>
      </c>
      <c r="AA21" s="47" t="e">
        <f t="shared" si="16"/>
        <v>#N/A</v>
      </c>
      <c r="AB21" t="e">
        <f t="shared" si="17"/>
        <v>#N/A</v>
      </c>
      <c r="AD21">
        <v>8</v>
      </c>
      <c r="AE21" s="47">
        <f t="shared" si="2"/>
        <v>3.1767978402755226</v>
      </c>
      <c r="AF21">
        <f t="shared" si="18"/>
        <v>-0.50040379690793757</v>
      </c>
      <c r="AG21" t="e">
        <f t="shared" si="19"/>
        <v>#N/A</v>
      </c>
      <c r="AH21" s="47">
        <f t="shared" si="20"/>
        <v>2.6314082468046749</v>
      </c>
      <c r="AI21">
        <f t="shared" si="21"/>
        <v>-0.45024580399308795</v>
      </c>
      <c r="AJ21" s="47">
        <f t="shared" si="22"/>
        <v>2.6052174137394921</v>
      </c>
      <c r="AK21">
        <f t="shared" si="23"/>
        <v>-0.44770864451402198</v>
      </c>
      <c r="AL21" s="47">
        <f t="shared" si="24"/>
        <v>2.5086286762092449</v>
      </c>
      <c r="AM21">
        <f t="shared" si="25"/>
        <v>-0.43823642100255022</v>
      </c>
      <c r="AN21" s="47">
        <f t="shared" si="26"/>
        <v>2.0807077834060053</v>
      </c>
      <c r="AO21">
        <f t="shared" si="27"/>
        <v>-0.39380270442111442</v>
      </c>
      <c r="AV21" s="99"/>
    </row>
    <row r="22" spans="1:48" x14ac:dyDescent="0.2">
      <c r="E22" s="76"/>
      <c r="F22" s="77"/>
      <c r="G22" s="77"/>
      <c r="H22" s="37" t="s">
        <v>177</v>
      </c>
      <c r="I22" s="37" t="s">
        <v>178</v>
      </c>
      <c r="J22" s="38" t="s">
        <v>179</v>
      </c>
      <c r="O22" s="45">
        <f t="shared" si="0"/>
        <v>8.3036827344616313</v>
      </c>
      <c r="P22" s="45">
        <f t="shared" si="1"/>
        <v>8.3036827344616313</v>
      </c>
      <c r="Q22" s="100">
        <f t="shared" si="7"/>
        <v>28.661188652168221</v>
      </c>
      <c r="R22" s="252">
        <f t="shared" si="28"/>
        <v>-0.91999999999999993</v>
      </c>
      <c r="S22" t="e">
        <f t="shared" si="8"/>
        <v>#N/A</v>
      </c>
      <c r="T22" t="e">
        <f t="shared" si="9"/>
        <v>#N/A</v>
      </c>
      <c r="U22" s="47" t="e">
        <f t="shared" si="10"/>
        <v>#N/A</v>
      </c>
      <c r="V22" t="e">
        <f t="shared" si="11"/>
        <v>#N/A</v>
      </c>
      <c r="W22" s="47" t="e">
        <f t="shared" si="12"/>
        <v>#N/A</v>
      </c>
      <c r="X22" t="e">
        <f t="shared" si="13"/>
        <v>#N/A</v>
      </c>
      <c r="Y22" s="47" t="e">
        <f t="shared" si="14"/>
        <v>#N/A</v>
      </c>
      <c r="Z22" t="e">
        <f t="shared" si="15"/>
        <v>#N/A</v>
      </c>
      <c r="AA22" s="47" t="e">
        <f t="shared" si="16"/>
        <v>#N/A</v>
      </c>
      <c r="AB22" t="e">
        <f t="shared" si="17"/>
        <v>#N/A</v>
      </c>
      <c r="AD22">
        <v>9</v>
      </c>
      <c r="AE22" s="47">
        <f t="shared" si="2"/>
        <v>3.2445817289581207</v>
      </c>
      <c r="AF22">
        <f t="shared" si="18"/>
        <v>-0.50014049092316826</v>
      </c>
      <c r="AG22" t="e">
        <f t="shared" si="19"/>
        <v>#N/A</v>
      </c>
      <c r="AH22" s="47">
        <f t="shared" si="20"/>
        <v>2.6967107872669089</v>
      </c>
      <c r="AI22">
        <f t="shared" si="21"/>
        <v>-0.44991131140194351</v>
      </c>
      <c r="AJ22" s="47">
        <f t="shared" si="22"/>
        <v>2.670394310018029</v>
      </c>
      <c r="AK22">
        <f t="shared" si="23"/>
        <v>-0.44737010251807019</v>
      </c>
      <c r="AL22" s="47">
        <f t="shared" si="24"/>
        <v>2.5733363746092621</v>
      </c>
      <c r="AM22">
        <f t="shared" si="25"/>
        <v>-0.43788235940978781</v>
      </c>
      <c r="AN22" s="47">
        <f t="shared" si="26"/>
        <v>2.1432118349353964</v>
      </c>
      <c r="AO22">
        <f t="shared" si="27"/>
        <v>-0.39336696775172569</v>
      </c>
      <c r="AV22" s="99"/>
    </row>
    <row r="23" spans="1:48" x14ac:dyDescent="0.2">
      <c r="E23" s="39" t="s">
        <v>158</v>
      </c>
      <c r="F23">
        <f>IF(Reaction1!G25="", #N/A, Reaction1!G25)</f>
        <v>1.982</v>
      </c>
      <c r="G23" t="s">
        <v>167</v>
      </c>
      <c r="H23" s="164">
        <f>IF(F23="","",SQRT(($K$13*$K$13-POWER($M$4+$M$5+F23,2))*($K$13*$K$13-POWER($M$4-$M$5-F23,2)))/2/$K$13)</f>
        <v>199.00709918641044</v>
      </c>
      <c r="I23" s="164">
        <f>SQRT(H23*H23+$M$4*$M$4)</f>
        <v>959.14457933808058</v>
      </c>
      <c r="J23" s="78">
        <f>I23/$K$16-$M$4</f>
        <v>12.61993873226163</v>
      </c>
      <c r="O23" s="45">
        <f t="shared" si="0"/>
        <v>8.2140611440280509</v>
      </c>
      <c r="P23" s="45">
        <f t="shared" si="1"/>
        <v>8.2140611440280509</v>
      </c>
      <c r="Q23" s="100">
        <f t="shared" si="7"/>
        <v>28.573454099292576</v>
      </c>
      <c r="R23" s="252">
        <f t="shared" si="28"/>
        <v>-0.91499999999999992</v>
      </c>
      <c r="S23" t="e">
        <f t="shared" si="8"/>
        <v>#N/A</v>
      </c>
      <c r="T23" t="e">
        <f t="shared" si="9"/>
        <v>#N/A</v>
      </c>
      <c r="U23" s="47" t="e">
        <f t="shared" si="10"/>
        <v>#N/A</v>
      </c>
      <c r="V23" t="e">
        <f t="shared" si="11"/>
        <v>#N/A</v>
      </c>
      <c r="W23" s="47" t="e">
        <f t="shared" si="12"/>
        <v>#N/A</v>
      </c>
      <c r="X23" t="e">
        <f t="shared" si="13"/>
        <v>#N/A</v>
      </c>
      <c r="Y23" s="47" t="e">
        <f t="shared" si="14"/>
        <v>#N/A</v>
      </c>
      <c r="Z23" t="e">
        <f t="shared" si="15"/>
        <v>#N/A</v>
      </c>
      <c r="AA23" s="47" t="e">
        <f t="shared" si="16"/>
        <v>#N/A</v>
      </c>
      <c r="AB23" t="e">
        <f t="shared" si="17"/>
        <v>#N/A</v>
      </c>
      <c r="AD23">
        <v>10</v>
      </c>
      <c r="AE23" s="47">
        <f t="shared" si="2"/>
        <v>3.3202708779608194</v>
      </c>
      <c r="AF23">
        <f t="shared" si="18"/>
        <v>-0.49873413304915271</v>
      </c>
      <c r="AG23" t="e">
        <f t="shared" si="19"/>
        <v>#N/A</v>
      </c>
      <c r="AH23" s="47">
        <f t="shared" si="20"/>
        <v>2.769629202119809</v>
      </c>
      <c r="AI23">
        <f t="shared" si="21"/>
        <v>-0.44849219356940007</v>
      </c>
      <c r="AJ23" s="47">
        <f t="shared" si="22"/>
        <v>2.743172427500479</v>
      </c>
      <c r="AK23">
        <f t="shared" si="23"/>
        <v>-0.44594998433037908</v>
      </c>
      <c r="AL23" s="47">
        <f t="shared" si="24"/>
        <v>2.6455905742577031</v>
      </c>
      <c r="AM23">
        <f t="shared" si="25"/>
        <v>-0.43645818891821692</v>
      </c>
      <c r="AN23" s="47">
        <f t="shared" si="26"/>
        <v>2.2130053885574483</v>
      </c>
      <c r="AO23">
        <f t="shared" si="27"/>
        <v>-0.39191677375849121</v>
      </c>
      <c r="AV23" s="99"/>
    </row>
    <row r="24" spans="1:48" x14ac:dyDescent="0.2">
      <c r="E24" s="39" t="s">
        <v>159</v>
      </c>
      <c r="F24">
        <f>IF(Reaction1!G26="", #N/A, Reaction1!G26)</f>
        <v>3.552</v>
      </c>
      <c r="G24" t="s">
        <v>167</v>
      </c>
      <c r="H24" s="164">
        <f>IF(F24="","",SQRT(($K$13*$K$13-POWER($M$4+$M$5+F24,2))*($K$13*$K$13-POWER($M$4-$M$5-F24,2)))/2/$K$13)</f>
        <v>191.7220950209082</v>
      </c>
      <c r="I24" s="164">
        <f t="shared" ref="I24:I27" si="30">SQRT(H24*H24+$M$4*$M$4)</f>
        <v>957.65957430928438</v>
      </c>
      <c r="J24" s="78">
        <f>I24/$K$16-$M$4</f>
        <v>11.14771080958019</v>
      </c>
      <c r="O24" s="45">
        <f t="shared" si="0"/>
        <v>8.124919536926086</v>
      </c>
      <c r="P24" s="45">
        <f t="shared" si="1"/>
        <v>8.124919536926086</v>
      </c>
      <c r="Q24" s="100">
        <f t="shared" si="7"/>
        <v>28.486189766814618</v>
      </c>
      <c r="R24" s="252">
        <f t="shared" si="28"/>
        <v>-0.90999999999999992</v>
      </c>
      <c r="S24" t="e">
        <f t="shared" si="8"/>
        <v>#N/A</v>
      </c>
      <c r="T24" t="e">
        <f t="shared" si="9"/>
        <v>#N/A</v>
      </c>
      <c r="U24" s="47" t="e">
        <f t="shared" si="10"/>
        <v>#N/A</v>
      </c>
      <c r="V24" t="e">
        <f t="shared" si="11"/>
        <v>#N/A</v>
      </c>
      <c r="W24" s="47" t="e">
        <f t="shared" si="12"/>
        <v>#N/A</v>
      </c>
      <c r="X24" t="e">
        <f t="shared" si="13"/>
        <v>#N/A</v>
      </c>
      <c r="Y24" s="47" t="e">
        <f t="shared" si="14"/>
        <v>#N/A</v>
      </c>
      <c r="Z24" t="e">
        <f t="shared" si="15"/>
        <v>#N/A</v>
      </c>
      <c r="AA24" s="47" t="e">
        <f t="shared" si="16"/>
        <v>#N/A</v>
      </c>
      <c r="AB24" t="e">
        <f t="shared" si="17"/>
        <v>#N/A</v>
      </c>
      <c r="AD24">
        <v>11</v>
      </c>
      <c r="AE24" s="47">
        <f t="shared" si="2"/>
        <v>3.4038422316356076</v>
      </c>
      <c r="AF24">
        <f t="shared" si="18"/>
        <v>-0.49637921615780739</v>
      </c>
      <c r="AG24" t="e">
        <f t="shared" si="19"/>
        <v>#N/A</v>
      </c>
      <c r="AH24" s="47">
        <f t="shared" si="20"/>
        <v>2.8501412797078309</v>
      </c>
      <c r="AI24">
        <f t="shared" si="21"/>
        <v>-0.44617143282305105</v>
      </c>
      <c r="AJ24" s="47">
        <f t="shared" si="22"/>
        <v>2.8235295972672318</v>
      </c>
      <c r="AK24">
        <f t="shared" si="23"/>
        <v>-0.44363066432816511</v>
      </c>
      <c r="AL24" s="47">
        <f t="shared" si="24"/>
        <v>2.7253692658254138</v>
      </c>
      <c r="AM24">
        <f t="shared" si="25"/>
        <v>-0.43414399109631535</v>
      </c>
      <c r="AN24" s="47">
        <f t="shared" si="26"/>
        <v>2.2900671844796179</v>
      </c>
      <c r="AO24">
        <f t="shared" si="27"/>
        <v>-0.38962093674004317</v>
      </c>
      <c r="AV24" s="99"/>
    </row>
    <row r="25" spans="1:48" x14ac:dyDescent="0.2">
      <c r="E25" s="39" t="s">
        <v>160</v>
      </c>
      <c r="F25">
        <f>IF(Reaction1!G27="", #N/A, Reaction1!G27)</f>
        <v>3.63</v>
      </c>
      <c r="G25" t="s">
        <v>167</v>
      </c>
      <c r="H25" s="164">
        <f>IF(F25="","",SQRT(($K$13*$K$13-POWER($M$4+$M$5+F25,2))*($K$13*$K$13-POWER($M$4-$M$5-F25,2)))/2/$K$13)</f>
        <v>191.35321555688017</v>
      </c>
      <c r="I25" s="164">
        <f t="shared" si="30"/>
        <v>957.58579336318041</v>
      </c>
      <c r="J25" s="78">
        <f>I25/$K$16-$M$4</f>
        <v>11.074564680840012</v>
      </c>
      <c r="O25" s="45">
        <f t="shared" si="0"/>
        <v>8.0362580487982314</v>
      </c>
      <c r="P25" s="45">
        <f t="shared" si="1"/>
        <v>8.0362580487982314</v>
      </c>
      <c r="Q25" s="100">
        <f t="shared" si="7"/>
        <v>28.399395782078841</v>
      </c>
      <c r="R25" s="252">
        <f t="shared" si="28"/>
        <v>-0.90499999999999992</v>
      </c>
      <c r="S25" t="e">
        <f t="shared" si="8"/>
        <v>#N/A</v>
      </c>
      <c r="T25" t="e">
        <f t="shared" si="9"/>
        <v>#N/A</v>
      </c>
      <c r="U25" s="47" t="e">
        <f t="shared" si="10"/>
        <v>#N/A</v>
      </c>
      <c r="V25" t="e">
        <f t="shared" si="11"/>
        <v>#N/A</v>
      </c>
      <c r="W25" s="47" t="e">
        <f t="shared" si="12"/>
        <v>#N/A</v>
      </c>
      <c r="X25" t="e">
        <f t="shared" si="13"/>
        <v>#N/A</v>
      </c>
      <c r="Y25" s="47" t="e">
        <f t="shared" si="14"/>
        <v>#N/A</v>
      </c>
      <c r="Z25" t="e">
        <f t="shared" si="15"/>
        <v>#N/A</v>
      </c>
      <c r="AA25" s="47" t="e">
        <f t="shared" si="16"/>
        <v>#N/A</v>
      </c>
      <c r="AB25" t="e">
        <f t="shared" si="17"/>
        <v>#N/A</v>
      </c>
      <c r="AD25">
        <v>12</v>
      </c>
      <c r="AE25" s="47">
        <f t="shared" si="2"/>
        <v>3.4952703333385813</v>
      </c>
      <c r="AF25">
        <f t="shared" si="18"/>
        <v>-0.49320503379086084</v>
      </c>
      <c r="AG25" t="e">
        <f t="shared" si="19"/>
        <v>#N/A</v>
      </c>
      <c r="AH25" s="47">
        <f t="shared" si="20"/>
        <v>2.9382224952722034</v>
      </c>
      <c r="AI25">
        <f t="shared" si="21"/>
        <v>-0.44307061354285593</v>
      </c>
      <c r="AJ25" s="47">
        <f t="shared" si="22"/>
        <v>2.9114413417459488</v>
      </c>
      <c r="AK25">
        <f t="shared" si="23"/>
        <v>-0.44053331994089179</v>
      </c>
      <c r="AL25" s="47">
        <f t="shared" si="24"/>
        <v>2.8126481479501138</v>
      </c>
      <c r="AM25">
        <f t="shared" si="25"/>
        <v>-0.43105940881533017</v>
      </c>
      <c r="AN25" s="47">
        <f t="shared" si="26"/>
        <v>2.3743737489323564</v>
      </c>
      <c r="AO25">
        <f t="shared" si="27"/>
        <v>-0.38659156325600952</v>
      </c>
      <c r="AV25" s="99"/>
    </row>
    <row r="26" spans="1:48" x14ac:dyDescent="0.2">
      <c r="E26" s="39" t="s">
        <v>161</v>
      </c>
      <c r="F26">
        <f>IF(Reaction1!G28="", #N/A, Reaction1!G28)</f>
        <v>3.92</v>
      </c>
      <c r="G26" t="s">
        <v>167</v>
      </c>
      <c r="H26" s="164">
        <f>IF(F26="","",SQRT(($K$13*$K$13-POWER($M$4+$M$5+F26,2))*($K$13*$K$13-POWER($M$4-$M$5-F26,2)))/2/$K$13)</f>
        <v>189.97569487219471</v>
      </c>
      <c r="I26" s="164">
        <f t="shared" si="30"/>
        <v>957.3114765786562</v>
      </c>
      <c r="J26" s="78">
        <f>I26/$K$16-$M$4</f>
        <v>10.802608140622624</v>
      </c>
      <c r="O26" s="45">
        <f t="shared" si="0"/>
        <v>7.9480768146069067</v>
      </c>
      <c r="P26" s="45">
        <f t="shared" si="1"/>
        <v>7.9480768146069067</v>
      </c>
      <c r="Q26" s="100">
        <f t="shared" si="7"/>
        <v>28.313072271789224</v>
      </c>
      <c r="R26" s="252">
        <f t="shared" si="28"/>
        <v>-0.89999999999999991</v>
      </c>
      <c r="S26" t="e">
        <f t="shared" si="8"/>
        <v>#N/A</v>
      </c>
      <c r="T26" t="e">
        <f t="shared" si="9"/>
        <v>#N/A</v>
      </c>
      <c r="U26" s="47" t="e">
        <f t="shared" si="10"/>
        <v>#N/A</v>
      </c>
      <c r="V26" t="e">
        <f t="shared" si="11"/>
        <v>#N/A</v>
      </c>
      <c r="W26" s="47" t="e">
        <f t="shared" si="12"/>
        <v>#N/A</v>
      </c>
      <c r="X26" t="e">
        <f t="shared" si="13"/>
        <v>#N/A</v>
      </c>
      <c r="Y26" s="47" t="e">
        <f t="shared" si="14"/>
        <v>#N/A</v>
      </c>
      <c r="Z26" t="e">
        <f t="shared" si="15"/>
        <v>#N/A</v>
      </c>
      <c r="AA26" s="47" t="e">
        <f t="shared" si="16"/>
        <v>#N/A</v>
      </c>
      <c r="AB26" t="e">
        <f t="shared" si="17"/>
        <v>#N/A</v>
      </c>
      <c r="AD26">
        <v>13</v>
      </c>
      <c r="AE26" s="47">
        <f t="shared" si="2"/>
        <v>3.5945273331842849</v>
      </c>
      <c r="AF26">
        <f t="shared" si="18"/>
        <v>-0.48930119802965805</v>
      </c>
      <c r="AG26" t="e">
        <f t="shared" si="19"/>
        <v>#N/A</v>
      </c>
      <c r="AH26" s="47">
        <f t="shared" si="20"/>
        <v>3.0338460184214142</v>
      </c>
      <c r="AI26">
        <f t="shared" si="21"/>
        <v>-0.43927398268300816</v>
      </c>
      <c r="AJ26" s="47">
        <f t="shared" si="22"/>
        <v>3.0068808821676356</v>
      </c>
      <c r="AK26">
        <f t="shared" si="23"/>
        <v>-0.43674191504506976</v>
      </c>
      <c r="AL26" s="47">
        <f t="shared" si="24"/>
        <v>2.9074006346388117</v>
      </c>
      <c r="AM26">
        <f t="shared" si="25"/>
        <v>-0.42728733862565921</v>
      </c>
      <c r="AN26" s="47">
        <f t="shared" si="26"/>
        <v>2.4658994013194437</v>
      </c>
      <c r="AO26">
        <f t="shared" si="27"/>
        <v>-0.38290631100802874</v>
      </c>
      <c r="AV26" s="99"/>
    </row>
    <row r="27" spans="1:48" ht="16" thickBot="1" x14ac:dyDescent="0.25">
      <c r="E27" s="41" t="s">
        <v>162</v>
      </c>
      <c r="F27" s="46">
        <f>IF(Reaction1!G29="", #N/A, Reaction1!G29)</f>
        <v>5.2549999999999999</v>
      </c>
      <c r="G27" s="46" t="s">
        <v>167</v>
      </c>
      <c r="H27" s="79">
        <f>IF(F27="","",SQRT(($K$13*$K$13-POWER($M$4+$M$5+F27,2))*($K$13*$K$13-POWER($M$4-$M$5-F27,2)))/2/$K$13)</f>
        <v>183.50599565785339</v>
      </c>
      <c r="I27" s="79">
        <f t="shared" si="30"/>
        <v>956.04861225222953</v>
      </c>
      <c r="J27" s="80">
        <f>I27/$K$16-$M$4</f>
        <v>9.5506096033309404</v>
      </c>
      <c r="O27" s="45">
        <f t="shared" si="0"/>
        <v>7.8603759686335479</v>
      </c>
      <c r="P27" s="45">
        <f t="shared" si="1"/>
        <v>7.8603759686335479</v>
      </c>
      <c r="Q27" s="100">
        <f t="shared" si="7"/>
        <v>28.227219362007872</v>
      </c>
      <c r="R27" s="252">
        <f t="shared" si="28"/>
        <v>-0.89499999999999991</v>
      </c>
      <c r="S27" t="e">
        <f t="shared" si="8"/>
        <v>#N/A</v>
      </c>
      <c r="T27" t="e">
        <f t="shared" si="9"/>
        <v>#N/A</v>
      </c>
      <c r="U27" s="47" t="e">
        <f t="shared" si="10"/>
        <v>#N/A</v>
      </c>
      <c r="V27" t="e">
        <f t="shared" si="11"/>
        <v>#N/A</v>
      </c>
      <c r="W27" s="47" t="e">
        <f t="shared" si="12"/>
        <v>#N/A</v>
      </c>
      <c r="X27" t="e">
        <f t="shared" si="13"/>
        <v>#N/A</v>
      </c>
      <c r="Y27" s="47" t="e">
        <f t="shared" si="14"/>
        <v>#N/A</v>
      </c>
      <c r="Z27" t="e">
        <f t="shared" si="15"/>
        <v>#N/A</v>
      </c>
      <c r="AA27" s="47" t="e">
        <f t="shared" si="16"/>
        <v>#N/A</v>
      </c>
      <c r="AB27" t="e">
        <f t="shared" si="17"/>
        <v>#N/A</v>
      </c>
      <c r="AD27">
        <v>14</v>
      </c>
      <c r="AE27" s="47">
        <f t="shared" si="2"/>
        <v>3.7015829965290408</v>
      </c>
      <c r="AF27">
        <f t="shared" si="18"/>
        <v>-0.48473204421958388</v>
      </c>
      <c r="AG27" t="e">
        <f t="shared" si="19"/>
        <v>#N/A</v>
      </c>
      <c r="AH27" s="47">
        <f t="shared" si="20"/>
        <v>3.1369827213039727</v>
      </c>
      <c r="AI27">
        <f t="shared" si="21"/>
        <v>-0.43484201852097509</v>
      </c>
      <c r="AJ27" s="47">
        <f t="shared" si="22"/>
        <v>3.109819146723737</v>
      </c>
      <c r="AK27">
        <f t="shared" si="23"/>
        <v>-0.43231672450408615</v>
      </c>
      <c r="AL27" s="47">
        <f t="shared" si="24"/>
        <v>3.009597863366178</v>
      </c>
      <c r="AM27">
        <f t="shared" si="25"/>
        <v>-0.42288728851588048</v>
      </c>
      <c r="AN27" s="47">
        <f t="shared" si="26"/>
        <v>2.56461626204052</v>
      </c>
      <c r="AO27">
        <f t="shared" si="27"/>
        <v>-0.3786209258051228</v>
      </c>
      <c r="AV27" s="99"/>
    </row>
    <row r="28" spans="1:48" x14ac:dyDescent="0.2">
      <c r="O28" s="45">
        <f t="shared" si="0"/>
        <v>7.7731556444779244</v>
      </c>
      <c r="P28" s="45">
        <f t="shared" si="1"/>
        <v>7.7731556444779244</v>
      </c>
      <c r="Q28" s="100">
        <f t="shared" si="7"/>
        <v>28.141837178154447</v>
      </c>
      <c r="R28" s="252">
        <f t="shared" si="28"/>
        <v>-0.8899999999999999</v>
      </c>
      <c r="S28" t="e">
        <f t="shared" si="8"/>
        <v>#N/A</v>
      </c>
      <c r="T28" t="e">
        <f t="shared" si="9"/>
        <v>#N/A</v>
      </c>
      <c r="U28" s="47" t="e">
        <f t="shared" si="10"/>
        <v>#N/A</v>
      </c>
      <c r="V28" t="e">
        <f t="shared" si="11"/>
        <v>#N/A</v>
      </c>
      <c r="W28" s="47" t="e">
        <f t="shared" si="12"/>
        <v>#N/A</v>
      </c>
      <c r="X28" t="e">
        <f t="shared" si="13"/>
        <v>#N/A</v>
      </c>
      <c r="Y28" s="47" t="e">
        <f t="shared" si="14"/>
        <v>#N/A</v>
      </c>
      <c r="Z28" t="e">
        <f t="shared" si="15"/>
        <v>#N/A</v>
      </c>
      <c r="AA28" s="47" t="e">
        <f t="shared" si="16"/>
        <v>#N/A</v>
      </c>
      <c r="AB28" t="e">
        <f t="shared" si="17"/>
        <v>#N/A</v>
      </c>
      <c r="AD28">
        <v>15</v>
      </c>
      <c r="AE28" s="47">
        <f t="shared" si="2"/>
        <v>3.8164047131807131</v>
      </c>
      <c r="AF28">
        <f t="shared" si="18"/>
        <v>-0.47954519476072605</v>
      </c>
      <c r="AG28" t="e">
        <f t="shared" si="19"/>
        <v>#N/A</v>
      </c>
      <c r="AH28" s="47">
        <f t="shared" si="20"/>
        <v>3.2476011874810808</v>
      </c>
      <c r="AI28">
        <f t="shared" si="21"/>
        <v>-0.429819491545822</v>
      </c>
      <c r="AJ28" s="47">
        <f t="shared" si="22"/>
        <v>3.2202247794216881</v>
      </c>
      <c r="AK28">
        <f t="shared" si="23"/>
        <v>-0.42730236847619718</v>
      </c>
      <c r="AL28" s="47">
        <f t="shared" si="24"/>
        <v>3.119208703866331</v>
      </c>
      <c r="AM28">
        <f t="shared" si="25"/>
        <v>-0.4179033119593466</v>
      </c>
      <c r="AN28" s="47">
        <f t="shared" si="26"/>
        <v>2.6704942609835278</v>
      </c>
      <c r="AO28">
        <f t="shared" si="27"/>
        <v>-0.37377668251334806</v>
      </c>
      <c r="AV28" s="99"/>
    </row>
    <row r="29" spans="1:48" x14ac:dyDescent="0.2">
      <c r="O29" s="45">
        <f t="shared" si="0"/>
        <v>7.6864159750567751</v>
      </c>
      <c r="P29" s="45">
        <f t="shared" si="1"/>
        <v>7.6864159750567751</v>
      </c>
      <c r="Q29" s="100">
        <f t="shared" si="7"/>
        <v>28.056925845005253</v>
      </c>
      <c r="R29" s="252">
        <f t="shared" si="28"/>
        <v>-0.8849999999999999</v>
      </c>
      <c r="S29" t="e">
        <f t="shared" si="8"/>
        <v>#N/A</v>
      </c>
      <c r="T29" t="e">
        <f t="shared" si="9"/>
        <v>#N/A</v>
      </c>
      <c r="U29" s="47" t="e">
        <f t="shared" si="10"/>
        <v>#N/A</v>
      </c>
      <c r="V29" t="e">
        <f t="shared" si="11"/>
        <v>#N/A</v>
      </c>
      <c r="W29" s="47" t="e">
        <f t="shared" si="12"/>
        <v>#N/A</v>
      </c>
      <c r="X29" t="e">
        <f t="shared" si="13"/>
        <v>#N/A</v>
      </c>
      <c r="Y29" s="47" t="e">
        <f t="shared" si="14"/>
        <v>#N/A</v>
      </c>
      <c r="Z29" t="e">
        <f t="shared" si="15"/>
        <v>#N/A</v>
      </c>
      <c r="AA29" s="47" t="e">
        <f t="shared" si="16"/>
        <v>#N/A</v>
      </c>
      <c r="AB29" t="e">
        <f t="shared" si="17"/>
        <v>#N/A</v>
      </c>
      <c r="AD29">
        <v>16</v>
      </c>
      <c r="AE29" s="47">
        <f t="shared" si="2"/>
        <v>3.9389575073321161</v>
      </c>
      <c r="AF29">
        <f t="shared" si="18"/>
        <v>-0.47377687353480002</v>
      </c>
      <c r="AG29" t="e">
        <f t="shared" si="19"/>
        <v>#N/A</v>
      </c>
      <c r="AH29" s="47">
        <f t="shared" si="20"/>
        <v>3.3656677214963544</v>
      </c>
      <c r="AI29">
        <f t="shared" si="21"/>
        <v>-0.42424046398435522</v>
      </c>
      <c r="AJ29" s="47">
        <f t="shared" si="22"/>
        <v>3.3380641496362387</v>
      </c>
      <c r="AK29">
        <f t="shared" si="23"/>
        <v>-0.42173279530408125</v>
      </c>
      <c r="AL29" s="47">
        <f t="shared" si="24"/>
        <v>3.2361997676154388</v>
      </c>
      <c r="AM29">
        <f t="shared" si="25"/>
        <v>-0.41236892805694786</v>
      </c>
      <c r="AN29" s="47">
        <f t="shared" si="26"/>
        <v>2.7835011466843227</v>
      </c>
      <c r="AO29">
        <f t="shared" si="27"/>
        <v>-0.36840499676037414</v>
      </c>
      <c r="AV29" s="99"/>
    </row>
    <row r="30" spans="1:48" x14ac:dyDescent="0.2">
      <c r="J30" s="25" t="s">
        <v>207</v>
      </c>
      <c r="K30">
        <v>1</v>
      </c>
      <c r="O30" s="45">
        <f t="shared" si="0"/>
        <v>7.6001570926033537</v>
      </c>
      <c r="P30" s="45">
        <f t="shared" si="1"/>
        <v>7.6001570926033537</v>
      </c>
      <c r="Q30" s="100">
        <f t="shared" si="7"/>
        <v>27.972485486691767</v>
      </c>
      <c r="R30" s="252">
        <f t="shared" si="28"/>
        <v>-0.87999999999999989</v>
      </c>
      <c r="S30" t="e">
        <f t="shared" si="8"/>
        <v>#N/A</v>
      </c>
      <c r="T30" t="e">
        <f t="shared" si="9"/>
        <v>#N/A</v>
      </c>
      <c r="U30" s="47" t="e">
        <f t="shared" si="10"/>
        <v>#N/A</v>
      </c>
      <c r="V30" t="e">
        <f t="shared" si="11"/>
        <v>#N/A</v>
      </c>
      <c r="W30" s="47" t="e">
        <f t="shared" si="12"/>
        <v>#N/A</v>
      </c>
      <c r="X30" t="e">
        <f t="shared" si="13"/>
        <v>#N/A</v>
      </c>
      <c r="Y30" s="47" t="e">
        <f t="shared" si="14"/>
        <v>#N/A</v>
      </c>
      <c r="Z30" t="e">
        <f t="shared" si="15"/>
        <v>#N/A</v>
      </c>
      <c r="AA30" s="47" t="e">
        <f t="shared" si="16"/>
        <v>#N/A</v>
      </c>
      <c r="AB30" t="e">
        <f t="shared" si="17"/>
        <v>#N/A</v>
      </c>
      <c r="AD30">
        <v>17</v>
      </c>
      <c r="AE30" s="47">
        <f t="shared" si="2"/>
        <v>4.0692040482149565</v>
      </c>
      <c r="AF30">
        <f t="shared" si="18"/>
        <v>-0.46745532528929412</v>
      </c>
      <c r="AG30" t="e">
        <f t="shared" si="19"/>
        <v>#N/A</v>
      </c>
      <c r="AH30" s="47">
        <f t="shared" si="20"/>
        <v>3.4911463591397975</v>
      </c>
      <c r="AI30">
        <f t="shared" si="21"/>
        <v>-0.41813150514785286</v>
      </c>
      <c r="AJ30" s="47">
        <f t="shared" si="22"/>
        <v>3.4633013623536932</v>
      </c>
      <c r="AK30">
        <f t="shared" si="23"/>
        <v>-0.41563448608565673</v>
      </c>
      <c r="AL30" s="47">
        <f t="shared" si="24"/>
        <v>3.3605354180021578</v>
      </c>
      <c r="AM30">
        <f t="shared" si="25"/>
        <v>-0.40631028546871678</v>
      </c>
      <c r="AN30" s="47">
        <f t="shared" si="26"/>
        <v>2.9036024961507962</v>
      </c>
      <c r="AO30">
        <f t="shared" si="27"/>
        <v>-0.36253038918096969</v>
      </c>
      <c r="AV30" s="99"/>
    </row>
    <row r="31" spans="1:48" ht="16.5" customHeight="1" thickBot="1" x14ac:dyDescent="0.25">
      <c r="J31" s="1" t="s">
        <v>206</v>
      </c>
      <c r="K31">
        <f>Reaction1!R23</f>
        <v>1</v>
      </c>
      <c r="O31" s="45">
        <f t="shared" si="0"/>
        <v>7.514379128665496</v>
      </c>
      <c r="P31" s="45">
        <f t="shared" si="1"/>
        <v>7.514379128665496</v>
      </c>
      <c r="Q31" s="100">
        <f t="shared" si="7"/>
        <v>27.888516226700858</v>
      </c>
      <c r="R31" s="252">
        <f t="shared" si="28"/>
        <v>-0.87499999999999989</v>
      </c>
      <c r="S31" t="e">
        <f t="shared" si="8"/>
        <v>#N/A</v>
      </c>
      <c r="T31" t="e">
        <f t="shared" si="9"/>
        <v>#N/A</v>
      </c>
      <c r="U31" s="47" t="e">
        <f t="shared" si="10"/>
        <v>#N/A</v>
      </c>
      <c r="V31" t="e">
        <f t="shared" si="11"/>
        <v>#N/A</v>
      </c>
      <c r="W31" s="47" t="e">
        <f t="shared" si="12"/>
        <v>#N/A</v>
      </c>
      <c r="X31" t="e">
        <f t="shared" si="13"/>
        <v>#N/A</v>
      </c>
      <c r="Y31" s="47" t="e">
        <f t="shared" si="14"/>
        <v>#N/A</v>
      </c>
      <c r="Z31" t="e">
        <f t="shared" si="15"/>
        <v>#N/A</v>
      </c>
      <c r="AA31" s="47" t="e">
        <f t="shared" si="16"/>
        <v>#N/A</v>
      </c>
      <c r="AB31" t="e">
        <f t="shared" si="17"/>
        <v>#N/A</v>
      </c>
      <c r="AD31">
        <v>18</v>
      </c>
      <c r="AE31" s="47">
        <f t="shared" si="2"/>
        <v>4.2071046614711491</v>
      </c>
      <c r="AF31">
        <f t="shared" si="18"/>
        <v>-0.46060308479527756</v>
      </c>
      <c r="AG31" t="e">
        <f t="shared" si="19"/>
        <v>#N/A</v>
      </c>
      <c r="AH31" s="47">
        <f t="shared" si="20"/>
        <v>3.6239988784028405</v>
      </c>
      <c r="AI31">
        <f t="shared" si="21"/>
        <v>-0.41151382442729995</v>
      </c>
      <c r="AJ31" s="47">
        <f t="shared" si="22"/>
        <v>3.5958982691058523</v>
      </c>
      <c r="AK31">
        <f t="shared" si="23"/>
        <v>-0.40902858048003532</v>
      </c>
      <c r="AL31" s="47">
        <f t="shared" si="24"/>
        <v>3.4921777811829173</v>
      </c>
      <c r="AM31">
        <f t="shared" si="25"/>
        <v>-0.39974826110864514</v>
      </c>
      <c r="AN31" s="47">
        <f t="shared" si="26"/>
        <v>3.0307617253484551</v>
      </c>
      <c r="AO31">
        <f t="shared" si="27"/>
        <v>-0.35617245094026612</v>
      </c>
      <c r="AV31" s="99"/>
    </row>
    <row r="32" spans="1:48" ht="16.5" customHeight="1" x14ac:dyDescent="0.25">
      <c r="A32" s="68"/>
      <c r="B32" s="69" t="s">
        <v>180</v>
      </c>
      <c r="C32" s="69" t="s">
        <v>200</v>
      </c>
      <c r="D32" s="69"/>
      <c r="E32" s="69" t="s">
        <v>201</v>
      </c>
      <c r="F32" s="69" t="s">
        <v>202</v>
      </c>
      <c r="G32" s="69" t="s">
        <v>238</v>
      </c>
      <c r="H32" s="70" t="s">
        <v>195</v>
      </c>
      <c r="I32" s="69" t="s">
        <v>203</v>
      </c>
      <c r="J32" s="71" t="s">
        <v>204</v>
      </c>
      <c r="K32" s="71" t="s">
        <v>205</v>
      </c>
      <c r="L32" s="69" t="s">
        <v>376</v>
      </c>
      <c r="M32" s="38" t="s">
        <v>378</v>
      </c>
      <c r="O32" s="45">
        <f t="shared" si="0"/>
        <v>7.4290822141057333</v>
      </c>
      <c r="P32" s="45">
        <f t="shared" si="1"/>
        <v>7.4290822141057333</v>
      </c>
      <c r="Q32" s="100">
        <f t="shared" si="7"/>
        <v>27.805018187872633</v>
      </c>
      <c r="R32" s="252">
        <f t="shared" si="28"/>
        <v>-0.86999999999999988</v>
      </c>
      <c r="S32" t="e">
        <f t="shared" si="8"/>
        <v>#N/A</v>
      </c>
      <c r="T32" t="e">
        <f t="shared" si="9"/>
        <v>#N/A</v>
      </c>
      <c r="U32" s="47" t="e">
        <f t="shared" si="10"/>
        <v>#N/A</v>
      </c>
      <c r="V32" t="e">
        <f t="shared" si="11"/>
        <v>#N/A</v>
      </c>
      <c r="W32" s="47" t="e">
        <f t="shared" si="12"/>
        <v>#N/A</v>
      </c>
      <c r="X32" t="e">
        <f t="shared" si="13"/>
        <v>#N/A</v>
      </c>
      <c r="Y32" s="47" t="e">
        <f t="shared" si="14"/>
        <v>#N/A</v>
      </c>
      <c r="Z32" t="e">
        <f t="shared" si="15"/>
        <v>#N/A</v>
      </c>
      <c r="AA32" s="47" t="e">
        <f t="shared" si="16"/>
        <v>#N/A</v>
      </c>
      <c r="AB32" t="e">
        <f t="shared" si="17"/>
        <v>#N/A</v>
      </c>
      <c r="AD32">
        <v>19</v>
      </c>
      <c r="AE32" s="47">
        <f t="shared" si="2"/>
        <v>4.3526173412380196</v>
      </c>
      <c r="AF32">
        <f t="shared" si="18"/>
        <v>-0.45323852352056859</v>
      </c>
      <c r="AG32" t="e">
        <f t="shared" si="19"/>
        <v>#N/A</v>
      </c>
      <c r="AH32" s="47">
        <f t="shared" si="20"/>
        <v>3.7641848111211473</v>
      </c>
      <c r="AI32">
        <f t="shared" si="21"/>
        <v>-0.40440472473301065</v>
      </c>
      <c r="AJ32" s="47">
        <f t="shared" si="22"/>
        <v>3.7358144795904202</v>
      </c>
      <c r="AK32">
        <f t="shared" si="23"/>
        <v>-0.40193232522555478</v>
      </c>
      <c r="AL32" s="47">
        <f t="shared" si="24"/>
        <v>3.6310867576186432</v>
      </c>
      <c r="AM32">
        <f t="shared" si="25"/>
        <v>-0.3926998901041448</v>
      </c>
      <c r="AN32" s="47">
        <f t="shared" si="26"/>
        <v>3.1649401003442641</v>
      </c>
      <c r="AO32">
        <f t="shared" si="27"/>
        <v>-0.34934718255594815</v>
      </c>
      <c r="AV32" s="99"/>
    </row>
    <row r="33" spans="1:48" ht="16.5" customHeight="1" x14ac:dyDescent="0.2">
      <c r="A33" s="72" t="s">
        <v>158</v>
      </c>
      <c r="B33" s="285">
        <f>IF(OR(ISNA(F23),Reaction1!H25 = ""), #N/A, Reaction1!H25)</f>
        <v>13</v>
      </c>
      <c r="C33" s="55">
        <f>IF( ISNA(B33), "", $K$16*SQRT($M$4*$M$4+$H23*$H23)-$K$16*$K$15*$H23*COS($B33*PI()/180)-$M$4)</f>
        <v>3.59452733318426</v>
      </c>
      <c r="D33" s="55"/>
      <c r="E33" s="55">
        <f>IF( OR(ISNA(F23), ISNA(B33)),"",($K$16*$K$15*SQRT($M$4*$M$4+$H23*$H23)-$K$16*$H23*COS($B33*PI()/180))/$K$18/1000)</f>
        <v>-0.50704933472844649</v>
      </c>
      <c r="F33" s="55">
        <f>IF( ISNA(B33), "",E33*(1-ASIN($F$17*100/G33/2)/PI()))</f>
        <v>-0.49818868987039877</v>
      </c>
      <c r="G33" s="55">
        <f>IF( ISNA(B33), "", 2*$H23*SIN(B33*PI()/180)/$B$3/$H$4/$F$15*100000000)</f>
        <v>10.479028826656776</v>
      </c>
      <c r="H33" s="55">
        <f>IF( ISNA(B33), "", ATAN($H23*SIN($B33*PI()/180)/($K$16*$K$15*SQRT($M$4*$M$4+$H23*$H23)-$K$16*$H23*COS($B33*PI()/180)))*180/PI())</f>
        <v>-32.994174665829597</v>
      </c>
      <c r="I33" s="55">
        <f>IF($C33="","",($M$4+$C33)/$K$18/$B$3*1000000)</f>
        <v>23.103777976760981</v>
      </c>
      <c r="J33" s="55">
        <f>IF(C33="", "", $K$16*SQRT($M$5*$M$5+$H23*$H23)+$K$16*$K$15*$H23*COS($B33*PI()/180)-$M$5)</f>
        <v>172.26721714189625</v>
      </c>
      <c r="K33" s="55">
        <f>IF( ISNA(B33), "", ATAN($H23*SIN($B33*PI()/180)/($K$16*$K$15*SQRT($M$5*$M$5+$H23*$H23)+$K$16*$H23*COS($B33*PI()/180)))*180/PI())</f>
        <v>1.0646619060646865</v>
      </c>
      <c r="L33">
        <f>IF( ISNA(B33), "",($K$16*$K$15*SQRT($M$5*$M$5+$H23*$H23)+$K$16*$H23*COS($B33*PI()/180))/$K$20/2/1000)</f>
        <v>1.1071637364333031</v>
      </c>
      <c r="M33" s="89">
        <f>IF(ISNA(B33),"",$H23*SIN($B33*PI()/180)/$B$3/$F$15/$H$5*1000000*100*2)</f>
        <v>1.309878603332097</v>
      </c>
      <c r="O33" s="45">
        <f t="shared" si="0"/>
        <v>7.3442664790993604</v>
      </c>
      <c r="P33" s="45">
        <f t="shared" si="1"/>
        <v>7.3442664790993604</v>
      </c>
      <c r="Q33" s="100">
        <f t="shared" si="7"/>
        <v>27.721991492400889</v>
      </c>
      <c r="R33" s="252">
        <f t="shared" si="28"/>
        <v>-0.86499999999999988</v>
      </c>
      <c r="S33" t="e">
        <f t="shared" si="8"/>
        <v>#N/A</v>
      </c>
      <c r="T33" t="e">
        <f t="shared" si="9"/>
        <v>#N/A</v>
      </c>
      <c r="U33" s="47" t="e">
        <f t="shared" si="10"/>
        <v>#N/A</v>
      </c>
      <c r="V33" t="e">
        <f t="shared" si="11"/>
        <v>#N/A</v>
      </c>
      <c r="W33" s="47" t="e">
        <f t="shared" si="12"/>
        <v>#N/A</v>
      </c>
      <c r="X33" t="e">
        <f t="shared" si="13"/>
        <v>#N/A</v>
      </c>
      <c r="Y33" s="47" t="e">
        <f t="shared" si="14"/>
        <v>#N/A</v>
      </c>
      <c r="Z33" t="e">
        <f t="shared" si="15"/>
        <v>#N/A</v>
      </c>
      <c r="AA33" s="47" t="e">
        <f t="shared" si="16"/>
        <v>#N/A</v>
      </c>
      <c r="AB33" t="e">
        <f t="shared" si="17"/>
        <v>#N/A</v>
      </c>
      <c r="AD33">
        <v>20</v>
      </c>
      <c r="AE33" s="47">
        <f t="shared" si="2"/>
        <v>4.5056977629437078</v>
      </c>
      <c r="AF33">
        <f t="shared" si="18"/>
        <v>-0.44537692878846896</v>
      </c>
      <c r="AG33" t="e">
        <f t="shared" si="19"/>
        <v>#N/A</v>
      </c>
      <c r="AH33" s="47">
        <f t="shared" si="20"/>
        <v>3.9116614553016014</v>
      </c>
      <c r="AI33">
        <f t="shared" si="21"/>
        <v>-0.39681861635485088</v>
      </c>
      <c r="AJ33" s="47">
        <f t="shared" si="22"/>
        <v>3.8830073739742978</v>
      </c>
      <c r="AK33">
        <f t="shared" si="23"/>
        <v>-0.39436008455364691</v>
      </c>
      <c r="AL33" s="47">
        <f t="shared" si="24"/>
        <v>3.7772200342894706</v>
      </c>
      <c r="AM33">
        <f t="shared" si="25"/>
        <v>-0.38517936321481322</v>
      </c>
      <c r="AN33" s="47">
        <f t="shared" si="26"/>
        <v>3.3060967491053894</v>
      </c>
      <c r="AO33">
        <f t="shared" si="27"/>
        <v>-0.3420679275142493</v>
      </c>
      <c r="AV33" s="99"/>
    </row>
    <row r="34" spans="1:48" ht="16" x14ac:dyDescent="0.2">
      <c r="A34" s="72" t="s">
        <v>159</v>
      </c>
      <c r="B34" s="285">
        <f>IF(OR(ISNA(F24),Reaction1!H26 = ""), #N/A, Reaction1!H26)</f>
        <v>10</v>
      </c>
      <c r="C34" s="55">
        <f>IF( ISNA(B34), "", $K$16*SQRT($M$4*$M$4+$H24*$H24)-$K$16*$K$15*$H24*COS($B34*PI()/180)-$M$4)</f>
        <v>2.7696292021198587</v>
      </c>
      <c r="D34" s="55"/>
      <c r="E34" s="55">
        <f t="shared" ref="E34:E36" si="31">IF( OR(ISNA(F24), ISNA(B34)),"",($K$16*$K$15*SQRT($M$4*$M$4+$H24*$H24)-$K$16*$H24*COS($B34*PI()/180))/$K$18/1000)</f>
        <v>-0.47068222350481498</v>
      </c>
      <c r="F34" s="55">
        <f t="shared" ref="F34:F37" si="32">IF( ISNA(B34), "",E34*(1-ASIN($F$17*100/G34/2)/PI()))</f>
        <v>-0.45961767283487281</v>
      </c>
      <c r="G34" s="55">
        <f>IF( ISNA(B34), "", 2*$H24*SIN(B34*PI()/180)/$B$3/$H$4/$F$15*100000000)</f>
        <v>7.7930386255172417</v>
      </c>
      <c r="H34" s="55">
        <f>IF( ISNA(B34), "", ATAN($H24*SIN($B34*PI()/180)/($K$16*$K$15*SQRT($M$4*$M$4+$H24*$H24)-$K$16*$H24*COS($B34*PI()/180)))*180/PI())</f>
        <v>-27.481212596560741</v>
      </c>
      <c r="I34" s="55">
        <f>IF($C34="","",($M$4+$C34)/$K$18/$B$3*1000000)</f>
        <v>23.083543409467833</v>
      </c>
      <c r="J34" s="55">
        <f>IF(C34="", "", $K$16*SQRT($M$5*$M$5+$H24*$H24)+$K$16*$K$15*$H24*COS($B34*PI()/180)-$M$5)</f>
        <v>171.50858304792928</v>
      </c>
      <c r="K34" s="55">
        <f>IF( ISNA(B34), "", ATAN($H24*SIN($B34*PI()/180)/($K$16*$K$15*SQRT($M$5*$M$5+$H24*$H24)+$K$16*$H24*COS($B34*PI()/180)))*180/PI())</f>
        <v>0.7935050182609571</v>
      </c>
      <c r="L34">
        <f t="shared" ref="L34:L37" si="33">IF( ISNA(B34), "",($K$16*$K$15*SQRT($M$5*$M$5+$H24*$H24)+$K$16*$H24*COS($B34*PI()/180))/$K$20/2/1000)</f>
        <v>1.1047955228247093</v>
      </c>
      <c r="M34" s="89">
        <f t="shared" ref="M34:M37" si="34">IF(ISNA(B34),"",$H24*SIN($B34*PI()/180)/$B$3/$F$15/$H$5*1000000*100*2)</f>
        <v>0.97412982818965521</v>
      </c>
      <c r="O34" s="45">
        <f t="shared" si="0"/>
        <v>7.2599320531342073</v>
      </c>
      <c r="P34" s="45">
        <f t="shared" si="1"/>
        <v>7.2599320531342073</v>
      </c>
      <c r="Q34" s="100">
        <f t="shared" si="7"/>
        <v>27.639436261831065</v>
      </c>
      <c r="R34" s="252">
        <f t="shared" si="28"/>
        <v>-0.85999999999999988</v>
      </c>
      <c r="S34" t="e">
        <f t="shared" si="8"/>
        <v>#N/A</v>
      </c>
      <c r="T34" t="e">
        <f t="shared" si="9"/>
        <v>#N/A</v>
      </c>
      <c r="U34" s="47" t="e">
        <f t="shared" si="10"/>
        <v>#N/A</v>
      </c>
      <c r="V34" t="e">
        <f t="shared" si="11"/>
        <v>#N/A</v>
      </c>
      <c r="W34" s="47" t="e">
        <f t="shared" si="12"/>
        <v>#N/A</v>
      </c>
      <c r="X34" t="e">
        <f t="shared" si="13"/>
        <v>#N/A</v>
      </c>
      <c r="Y34" s="47" t="e">
        <f t="shared" si="14"/>
        <v>#N/A</v>
      </c>
      <c r="Z34" t="e">
        <f t="shared" si="15"/>
        <v>#N/A</v>
      </c>
      <c r="AA34" s="47" t="e">
        <f t="shared" si="16"/>
        <v>#N/A</v>
      </c>
      <c r="AB34" t="e">
        <f t="shared" si="17"/>
        <v>#N/A</v>
      </c>
      <c r="AD34">
        <v>21</v>
      </c>
      <c r="AE34" s="47">
        <f t="shared" si="2"/>
        <v>4.6662992968088375</v>
      </c>
      <c r="AF34">
        <f t="shared" si="18"/>
        <v>-0.43703127241279632</v>
      </c>
      <c r="AG34" t="e">
        <f t="shared" si="19"/>
        <v>#N/A</v>
      </c>
      <c r="AH34" s="47">
        <f t="shared" si="20"/>
        <v>4.0663838881297458</v>
      </c>
      <c r="AI34">
        <f t="shared" si="21"/>
        <v>-0.3887677389389354</v>
      </c>
      <c r="AJ34" s="47">
        <f t="shared" si="22"/>
        <v>4.037432115875955</v>
      </c>
      <c r="AK34">
        <f t="shared" si="23"/>
        <v>-0.38632405970333961</v>
      </c>
      <c r="AL34" s="47">
        <f t="shared" si="24"/>
        <v>3.9305330975837052</v>
      </c>
      <c r="AM34">
        <f t="shared" si="25"/>
        <v>-0.37719873706310381</v>
      </c>
      <c r="AN34" s="47">
        <f t="shared" si="26"/>
        <v>3.4541886739492007</v>
      </c>
      <c r="AO34">
        <f t="shared" si="27"/>
        <v>-0.33434603692718035</v>
      </c>
      <c r="AV34" s="99"/>
    </row>
    <row r="35" spans="1:48" ht="16" x14ac:dyDescent="0.2">
      <c r="A35" s="72" t="s">
        <v>160</v>
      </c>
      <c r="B35" s="285">
        <f>IF(OR(ISNA(F25),Reaction1!H27 = ""), #N/A, Reaction1!H27)</f>
        <v>15</v>
      </c>
      <c r="C35" s="55">
        <f>IF( ISNA(B35), "", $K$16*SQRT($M$4*$M$4+$H25*$H25)-$K$16*$K$15*$H25*COS($B35*PI()/180)-$M$4)</f>
        <v>3.2202247794216419</v>
      </c>
      <c r="D35" s="55"/>
      <c r="E35" s="55">
        <f t="shared" si="31"/>
        <v>-0.4412583145132199</v>
      </c>
      <c r="F35" s="55">
        <f t="shared" si="32"/>
        <v>-0.43428895816993213</v>
      </c>
      <c r="G35" s="55">
        <f>IF( ISNA(B35), "", 2*$H25*SIN(B35*PI()/180)/$B$3/$H$4/$F$15*100000000)</f>
        <v>11.593015804621237</v>
      </c>
      <c r="H35" s="55">
        <f>IF( ISNA(B35), "", ATAN($H25*SIN($B35*PI()/180)/($K$16*$K$15*SQRT($M$4*$M$4+$H25*$H25)-$K$16*$H25*COS($B35*PI()/180)))*180/PI())</f>
        <v>-39.535548638806041</v>
      </c>
      <c r="I35" s="55">
        <f>IF($C35="","",($M$4+$C35)/$K$18/$B$3*1000000)</f>
        <v>23.094596418545628</v>
      </c>
      <c r="J35" s="55">
        <f>IF(C35="", "", $K$16*SQRT($M$5*$M$5+$H25*$H25)+$K$16*$K$15*$H25*COS($B35*PI()/180)-$M$5)</f>
        <v>170.97931475107907</v>
      </c>
      <c r="K35" s="55">
        <f>IF( ISNA(B35), "", ATAN($H25*SIN($B35*PI()/180)/($K$16*$K$15*SQRT($M$5*$M$5+$H25*$H25)+$K$16*$H25*COS($B35*PI()/180)))*180/PI())</f>
        <v>1.1823083844128504</v>
      </c>
      <c r="L35">
        <f t="shared" si="33"/>
        <v>1.1029517953702317</v>
      </c>
      <c r="M35" s="89">
        <f t="shared" si="34"/>
        <v>1.4491269755776546</v>
      </c>
      <c r="O35" s="45">
        <f t="shared" si="0"/>
        <v>7.1760790650092758</v>
      </c>
      <c r="P35" s="45">
        <f t="shared" si="1"/>
        <v>7.1760790650092758</v>
      </c>
      <c r="Q35" s="100">
        <f t="shared" si="7"/>
        <v>27.557352617059792</v>
      </c>
      <c r="R35" s="252">
        <f t="shared" si="28"/>
        <v>-0.85499999999999987</v>
      </c>
      <c r="S35" t="e">
        <f t="shared" si="8"/>
        <v>#N/A</v>
      </c>
      <c r="T35" t="e">
        <f t="shared" si="9"/>
        <v>#N/A</v>
      </c>
      <c r="U35" s="47" t="e">
        <f t="shared" si="10"/>
        <v>#N/A</v>
      </c>
      <c r="V35" t="e">
        <f t="shared" si="11"/>
        <v>#N/A</v>
      </c>
      <c r="W35" s="47" t="e">
        <f t="shared" si="12"/>
        <v>#N/A</v>
      </c>
      <c r="X35" t="e">
        <f t="shared" si="13"/>
        <v>#N/A</v>
      </c>
      <c r="Y35" s="47" t="e">
        <f t="shared" si="14"/>
        <v>#N/A</v>
      </c>
      <c r="Z35" t="e">
        <f t="shared" si="15"/>
        <v>#N/A</v>
      </c>
      <c r="AA35" s="47" t="e">
        <f t="shared" si="16"/>
        <v>#N/A</v>
      </c>
      <c r="AB35" t="e">
        <f t="shared" si="17"/>
        <v>#N/A</v>
      </c>
      <c r="AD35">
        <v>22</v>
      </c>
      <c r="AE35" s="47">
        <f t="shared" si="2"/>
        <v>4.8343730220504035</v>
      </c>
      <c r="AF35">
        <f t="shared" si="18"/>
        <v>-0.42821276826502425</v>
      </c>
      <c r="AG35" t="e">
        <f t="shared" si="19"/>
        <v>#N/A</v>
      </c>
      <c r="AH35" s="47">
        <f t="shared" si="20"/>
        <v>4.2283049796537142</v>
      </c>
      <c r="AI35">
        <f t="shared" si="21"/>
        <v>-0.38026268511515415</v>
      </c>
      <c r="AJ35" s="47">
        <f t="shared" si="22"/>
        <v>4.1990416660230672</v>
      </c>
      <c r="AK35">
        <f t="shared" si="23"/>
        <v>-0.37783481075797365</v>
      </c>
      <c r="AL35" s="47">
        <f t="shared" si="24"/>
        <v>4.0909792468570814</v>
      </c>
      <c r="AM35">
        <f t="shared" si="25"/>
        <v>-0.36876844921891466</v>
      </c>
      <c r="AN35" s="47">
        <f t="shared" si="26"/>
        <v>3.6091707646407905</v>
      </c>
      <c r="AO35">
        <f t="shared" si="27"/>
        <v>-0.32619135147626988</v>
      </c>
      <c r="AV35" s="99"/>
    </row>
    <row r="36" spans="1:48" ht="16" x14ac:dyDescent="0.2">
      <c r="A36" s="72" t="s">
        <v>161</v>
      </c>
      <c r="B36" s="285">
        <f>IF(OR(ISNA(F26),Reaction1!H28 = ""), #N/A, Reaction1!H28)</f>
        <v>16</v>
      </c>
      <c r="C36" s="55">
        <f>IF( ISNA(B36), "", $K$16*SQRT($M$4*$M$4+$H26*$H26)-$K$16*$K$15*$H26*COS($B36*PI()/180)-$M$4)</f>
        <v>3.2361997676154033</v>
      </c>
      <c r="D36" s="55"/>
      <c r="E36" s="55">
        <f t="shared" si="31"/>
        <v>-0.42508226630082319</v>
      </c>
      <c r="F36" s="55">
        <f t="shared" si="32"/>
        <v>-0.41873261580817212</v>
      </c>
      <c r="G36" s="55">
        <f>IF( ISNA(B36), "", 2*$H26*SIN(B36*PI()/180)/$B$3/$H$4/$F$15*100000000)</f>
        <v>12.257461829849786</v>
      </c>
      <c r="H36" s="55">
        <f>IF( ISNA(B36), "", ATAN($H26*SIN($B36*PI()/180)/($K$16*$K$15*SQRT($M$4*$M$4+$H26*$H26)-$K$16*$H26*COS($B36*PI()/180)))*180/PI())</f>
        <v>-42.173245316864787</v>
      </c>
      <c r="I36" s="55">
        <f>IF($C36="","",($M$4+$C36)/$K$18/$B$3*1000000)</f>
        <v>23.094988281445346</v>
      </c>
      <c r="J36" s="55">
        <f>IF(C36="", "", $K$16*SQRT($M$5*$M$5+$H26*$H26)+$K$16*$K$15*$H26*COS($B36*PI()/180)-$M$5)</f>
        <v>170.67083827948591</v>
      </c>
      <c r="K36" s="55">
        <f>IF( ISNA(B36), "", ATAN($H26*SIN($B36*PI()/180)/($K$16*$K$15*SQRT($M$5*$M$5+$H26*$H26)+$K$16*$H26*COS($B36*PI()/180)))*180/PI())</f>
        <v>1.2512171883836427</v>
      </c>
      <c r="L36">
        <f t="shared" si="33"/>
        <v>1.1019231947550019</v>
      </c>
      <c r="M36" s="89">
        <f t="shared" si="34"/>
        <v>1.5321827287312233</v>
      </c>
      <c r="O36" s="45">
        <f t="shared" si="0"/>
        <v>7.0927076428338296</v>
      </c>
      <c r="P36" s="45">
        <f t="shared" si="1"/>
        <v>7.0927076428338296</v>
      </c>
      <c r="Q36" s="100">
        <f t="shared" si="7"/>
        <v>27.475740678334319</v>
      </c>
      <c r="R36" s="252">
        <f t="shared" si="28"/>
        <v>-0.84999999999999987</v>
      </c>
      <c r="S36" t="e">
        <f t="shared" si="8"/>
        <v>#N/A</v>
      </c>
      <c r="T36" t="e">
        <f t="shared" si="9"/>
        <v>#N/A</v>
      </c>
      <c r="U36" s="47" t="e">
        <f t="shared" si="10"/>
        <v>#N/A</v>
      </c>
      <c r="V36" t="e">
        <f t="shared" si="11"/>
        <v>#N/A</v>
      </c>
      <c r="W36" s="47" t="e">
        <f t="shared" si="12"/>
        <v>#N/A</v>
      </c>
      <c r="X36" t="e">
        <f t="shared" si="13"/>
        <v>#N/A</v>
      </c>
      <c r="Y36" s="47" t="e">
        <f t="shared" si="14"/>
        <v>#N/A</v>
      </c>
      <c r="Z36" t="e">
        <f t="shared" si="15"/>
        <v>#N/A</v>
      </c>
      <c r="AA36" s="47" t="e">
        <f t="shared" si="16"/>
        <v>#N/A</v>
      </c>
      <c r="AB36" t="e">
        <f t="shared" si="17"/>
        <v>#N/A</v>
      </c>
      <c r="AD36">
        <v>23</v>
      </c>
      <c r="AE36" s="47">
        <f t="shared" si="2"/>
        <v>5.0098677417835376</v>
      </c>
      <c r="AF36">
        <f t="shared" si="18"/>
        <v>-0.41893128339124081</v>
      </c>
      <c r="AG36" t="e">
        <f t="shared" si="19"/>
        <v>#N/A</v>
      </c>
      <c r="AH36" s="47">
        <f t="shared" si="20"/>
        <v>4.3973754071404585</v>
      </c>
      <c r="AI36">
        <f t="shared" si="21"/>
        <v>-0.37131278652795846</v>
      </c>
      <c r="AJ36" s="47">
        <f t="shared" si="22"/>
        <v>4.367786796581111</v>
      </c>
      <c r="AK36">
        <f t="shared" si="23"/>
        <v>-0.36890164135245523</v>
      </c>
      <c r="AL36" s="47">
        <f t="shared" si="24"/>
        <v>4.2585096086582652</v>
      </c>
      <c r="AM36">
        <f t="shared" si="25"/>
        <v>-0.35989769791665971</v>
      </c>
      <c r="AN36" s="47">
        <f t="shared" si="26"/>
        <v>3.7709958121339859</v>
      </c>
      <c r="AO36">
        <f t="shared" si="27"/>
        <v>-0.31761255663960891</v>
      </c>
      <c r="AV36" s="99"/>
    </row>
    <row r="37" spans="1:48" ht="17" thickBot="1" x14ac:dyDescent="0.25">
      <c r="A37" s="73" t="s">
        <v>162</v>
      </c>
      <c r="B37" s="74">
        <f>IF(OR(ISNA(F27),Reaction1!H29 = ""), #N/A, Reaction1!H29)</f>
        <v>13</v>
      </c>
      <c r="C37" s="75">
        <f>IF( ISNA(B37), "", $K$16*SQRT($M$4*$M$4+$H27*$H27)-$K$16*$K$15*$H27*COS($B37*PI()/180)-$M$4)</f>
        <v>2.4658994013194615</v>
      </c>
      <c r="D37" s="75"/>
      <c r="E37" s="75">
        <f>IF( OR(ISNA(F27), ISNA(B37)),"",($K$16*$K$15*SQRT($M$4*$M$4+$H27*$H27)-$K$16*$H27*COS($B37*PI()/180))/$K$18/1000)</f>
        <v>-0.39802037113134264</v>
      </c>
      <c r="F37" s="75">
        <f t="shared" si="32"/>
        <v>-0.39047679651938172</v>
      </c>
      <c r="G37" s="75">
        <f>IF( ISNA(B37), "", 2*$H27*SIN(B37*PI()/180)/$B$3/$H$4/$F$15*100000000)</f>
        <v>9.662794072294643</v>
      </c>
      <c r="H37" s="75">
        <f>IF( ISNA(B37), "", ATAN($H27*SIN($B37*PI()/180)/($K$16*$K$15*SQRT($M$4*$M$4+$H27*$H27)-$K$16*$H27*COS($B37*PI()/180)))*180/PI())</f>
        <v>-37.3323556251894</v>
      </c>
      <c r="I37" s="75">
        <f>IF($C37="","",($M$4+$C37)/$K$18/$B$3*1000000)</f>
        <v>23.076092985152648</v>
      </c>
      <c r="J37" s="75">
        <f>IF(C37="", "", $K$16*SQRT($M$5*$M$5+$H27*$H27)+$K$16*$K$15*$H27*COS($B37*PI()/180)-$M$5)</f>
        <v>170.09461615658074</v>
      </c>
      <c r="K37" s="75">
        <f>IF( ISNA(B37), "", ATAN($H27*SIN($B37*PI()/180)/($K$16*$K$15*SQRT($M$5*$M$5+$H27*$H27)+$K$16*$H27*COS($B37*PI()/180)))*180/PI())</f>
        <v>0.9880068858311758</v>
      </c>
      <c r="L37" s="46">
        <f t="shared" si="33"/>
        <v>1.1001508162330018</v>
      </c>
      <c r="M37" s="90">
        <f t="shared" si="34"/>
        <v>1.2078492590368302</v>
      </c>
      <c r="O37" s="45">
        <f t="shared" si="0"/>
        <v>7.0098179140264847</v>
      </c>
      <c r="P37" s="45">
        <f t="shared" si="1"/>
        <v>7.0098179140264847</v>
      </c>
      <c r="Q37" s="100">
        <f t="shared" si="7"/>
        <v>27.39460056525138</v>
      </c>
      <c r="R37" s="252">
        <f t="shared" si="28"/>
        <v>-0.84499999999999986</v>
      </c>
      <c r="S37" t="e">
        <f t="shared" si="8"/>
        <v>#N/A</v>
      </c>
      <c r="T37" t="e">
        <f t="shared" si="9"/>
        <v>#N/A</v>
      </c>
      <c r="U37" s="47" t="e">
        <f t="shared" si="10"/>
        <v>#N/A</v>
      </c>
      <c r="V37" t="e">
        <f t="shared" si="11"/>
        <v>#N/A</v>
      </c>
      <c r="W37" s="47" t="e">
        <f t="shared" si="12"/>
        <v>#N/A</v>
      </c>
      <c r="X37" t="e">
        <f t="shared" si="13"/>
        <v>#N/A</v>
      </c>
      <c r="Y37" s="47" t="e">
        <f t="shared" si="14"/>
        <v>#N/A</v>
      </c>
      <c r="Z37" t="e">
        <f t="shared" si="15"/>
        <v>#N/A</v>
      </c>
      <c r="AA37" s="47" t="e">
        <f t="shared" si="16"/>
        <v>#N/A</v>
      </c>
      <c r="AB37" t="e">
        <f t="shared" si="17"/>
        <v>#N/A</v>
      </c>
      <c r="AD37">
        <v>24</v>
      </c>
      <c r="AE37" s="47">
        <f t="shared" si="2"/>
        <v>5.1927299986165529</v>
      </c>
      <c r="AF37">
        <f t="shared" si="18"/>
        <v>-0.40919564561911709</v>
      </c>
      <c r="AG37" t="e">
        <f t="shared" si="19"/>
        <v>#N/A</v>
      </c>
      <c r="AH37" s="47">
        <f t="shared" si="20"/>
        <v>4.5735436700999479</v>
      </c>
      <c r="AI37">
        <f t="shared" si="21"/>
        <v>-0.36192640263182713</v>
      </c>
      <c r="AJ37" s="47">
        <f t="shared" si="22"/>
        <v>4.5436161061486509</v>
      </c>
      <c r="AK37">
        <f t="shared" si="23"/>
        <v>-0.35953288647631149</v>
      </c>
      <c r="AL37" s="47">
        <f t="shared" si="24"/>
        <v>4.4330731516161421</v>
      </c>
      <c r="AM37">
        <f t="shared" si="25"/>
        <v>-0.35059472611665876</v>
      </c>
      <c r="AN37" s="47">
        <f t="shared" si="26"/>
        <v>3.9396145229516968</v>
      </c>
      <c r="AO37">
        <f t="shared" si="27"/>
        <v>-0.30861744839220245</v>
      </c>
      <c r="AV37" s="99"/>
    </row>
    <row r="38" spans="1:48" x14ac:dyDescent="0.2">
      <c r="A38" s="57"/>
      <c r="B38" s="57"/>
      <c r="C38" s="55"/>
      <c r="D38" s="55"/>
      <c r="E38" s="55"/>
      <c r="F38" s="55"/>
      <c r="G38" s="55"/>
      <c r="H38" s="55"/>
      <c r="I38" s="55"/>
      <c r="J38" s="56"/>
      <c r="K38" s="55"/>
      <c r="O38" s="45">
        <f t="shared" si="0"/>
        <v>6.9274100053141865</v>
      </c>
      <c r="P38" s="45">
        <f t="shared" si="1"/>
        <v>6.9274100053141865</v>
      </c>
      <c r="Q38" s="100">
        <f t="shared" si="7"/>
        <v>27.3139323967564</v>
      </c>
      <c r="R38" s="252">
        <f t="shared" si="28"/>
        <v>-0.83999999999999986</v>
      </c>
      <c r="S38" t="e">
        <f t="shared" si="8"/>
        <v>#N/A</v>
      </c>
      <c r="T38" t="e">
        <f t="shared" si="9"/>
        <v>#N/A</v>
      </c>
      <c r="U38" s="47" t="e">
        <f t="shared" si="10"/>
        <v>#N/A</v>
      </c>
      <c r="V38" t="e">
        <f t="shared" si="11"/>
        <v>#N/A</v>
      </c>
      <c r="W38" s="47" t="e">
        <f t="shared" si="12"/>
        <v>#N/A</v>
      </c>
      <c r="X38" t="e">
        <f t="shared" si="13"/>
        <v>#N/A</v>
      </c>
      <c r="Y38" s="47" t="e">
        <f t="shared" si="14"/>
        <v>#N/A</v>
      </c>
      <c r="Z38" t="e">
        <f t="shared" si="15"/>
        <v>#N/A</v>
      </c>
      <c r="AA38" s="47" t="e">
        <f t="shared" si="16"/>
        <v>#N/A</v>
      </c>
      <c r="AB38" t="e">
        <f t="shared" si="17"/>
        <v>#N/A</v>
      </c>
      <c r="AD38">
        <v>25</v>
      </c>
      <c r="AE38" s="47">
        <f t="shared" ref="AE38:AE69" si="35">IF( $K$10 &lt; AD38, $K$16*$I$23-$M$4-$K$16*$K$15*$H$23*COS($AD38*PI()/180), #N/A)</f>
        <v>5.3829040909345842</v>
      </c>
      <c r="AF38">
        <f t="shared" si="18"/>
        <v>-0.39901387677379713</v>
      </c>
      <c r="AG38" t="e">
        <f t="shared" si="19"/>
        <v>#N/A</v>
      </c>
      <c r="AH38" s="47">
        <f t="shared" si="20"/>
        <v>4.7567561059727019</v>
      </c>
      <c r="AI38">
        <f t="shared" si="21"/>
        <v>-0.35211113961567664</v>
      </c>
      <c r="AJ38" s="47">
        <f t="shared" si="22"/>
        <v>4.7264760354146915</v>
      </c>
      <c r="AK38">
        <f t="shared" si="23"/>
        <v>-0.34973613064418818</v>
      </c>
      <c r="AL38" s="47">
        <f t="shared" si="24"/>
        <v>4.6146167019844917</v>
      </c>
      <c r="AM38">
        <f t="shared" si="25"/>
        <v>-0.34086703683322123</v>
      </c>
      <c r="AN38" s="47">
        <f t="shared" si="26"/>
        <v>4.1149755342011503</v>
      </c>
      <c r="AO38">
        <f t="shared" si="27"/>
        <v>-0.29921313458677945</v>
      </c>
      <c r="AV38" s="99"/>
    </row>
    <row r="39" spans="1:48" ht="16" thickBot="1" x14ac:dyDescent="0.25">
      <c r="O39" s="45">
        <f t="shared" si="0"/>
        <v>6.8454840427315276</v>
      </c>
      <c r="P39" s="45">
        <f t="shared" si="1"/>
        <v>6.8454840427315276</v>
      </c>
      <c r="Q39" s="100">
        <f t="shared" si="7"/>
        <v>27.23373629114235</v>
      </c>
      <c r="R39" s="252">
        <f t="shared" si="28"/>
        <v>-0.83499999999999985</v>
      </c>
      <c r="S39" t="e">
        <f t="shared" si="8"/>
        <v>#N/A</v>
      </c>
      <c r="T39" t="e">
        <f t="shared" si="9"/>
        <v>#N/A</v>
      </c>
      <c r="U39" s="47" t="e">
        <f t="shared" si="10"/>
        <v>#N/A</v>
      </c>
      <c r="V39" t="e">
        <f t="shared" si="11"/>
        <v>#N/A</v>
      </c>
      <c r="W39" s="47" t="e">
        <f t="shared" si="12"/>
        <v>#N/A</v>
      </c>
      <c r="X39" t="e">
        <f t="shared" si="13"/>
        <v>#N/A</v>
      </c>
      <c r="Y39" s="47" t="e">
        <f t="shared" si="14"/>
        <v>#N/A</v>
      </c>
      <c r="Z39" t="e">
        <f t="shared" si="15"/>
        <v>#N/A</v>
      </c>
      <c r="AA39" s="47" t="e">
        <f t="shared" si="16"/>
        <v>#N/A</v>
      </c>
      <c r="AB39" t="e">
        <f t="shared" si="17"/>
        <v>#N/A</v>
      </c>
      <c r="AD39">
        <v>26</v>
      </c>
      <c r="AE39" s="47">
        <f t="shared" si="35"/>
        <v>5.5803320898668609</v>
      </c>
      <c r="AF39">
        <f t="shared" si="18"/>
        <v>-0.38839337161397447</v>
      </c>
      <c r="AG39" t="e">
        <f t="shared" si="19"/>
        <v>#N/A</v>
      </c>
      <c r="AH39" s="47">
        <f t="shared" si="20"/>
        <v>4.9469569064759362</v>
      </c>
      <c r="AI39">
        <f t="shared" si="21"/>
        <v>-0.34187401835209275</v>
      </c>
      <c r="AJ39" s="47">
        <f t="shared" si="22"/>
        <v>4.9163108834733755</v>
      </c>
      <c r="AK39">
        <f t="shared" si="23"/>
        <v>-0.33951837526551981</v>
      </c>
      <c r="AL39" s="47">
        <f t="shared" si="24"/>
        <v>4.8030849598392216</v>
      </c>
      <c r="AM39">
        <f t="shared" si="25"/>
        <v>-0.33072155831926037</v>
      </c>
      <c r="AN39" s="47">
        <f t="shared" si="26"/>
        <v>4.2970254292195627</v>
      </c>
      <c r="AO39">
        <f t="shared" si="27"/>
        <v>-0.28940618941723761</v>
      </c>
      <c r="AV39" s="99"/>
    </row>
    <row r="40" spans="1:48" x14ac:dyDescent="0.2">
      <c r="A40" s="96" t="s">
        <v>234</v>
      </c>
      <c r="H40" s="76" t="s">
        <v>241</v>
      </c>
      <c r="I40" s="116"/>
      <c r="O40" s="45">
        <f t="shared" si="0"/>
        <v>6.7640401516192696</v>
      </c>
      <c r="P40" s="45">
        <f t="shared" si="1"/>
        <v>6.7640401516192696</v>
      </c>
      <c r="Q40" s="100">
        <f t="shared" si="7"/>
        <v>27.154012366049301</v>
      </c>
      <c r="R40" s="252">
        <f t="shared" si="28"/>
        <v>-0.82999999999999985</v>
      </c>
      <c r="S40" t="e">
        <f t="shared" si="8"/>
        <v>#N/A</v>
      </c>
      <c r="T40" t="e">
        <f t="shared" si="9"/>
        <v>#N/A</v>
      </c>
      <c r="U40" s="47" t="e">
        <f t="shared" si="10"/>
        <v>#N/A</v>
      </c>
      <c r="V40" t="e">
        <f t="shared" si="11"/>
        <v>#N/A</v>
      </c>
      <c r="W40" s="47" t="e">
        <f t="shared" si="12"/>
        <v>#N/A</v>
      </c>
      <c r="X40" t="e">
        <f t="shared" si="13"/>
        <v>#N/A</v>
      </c>
      <c r="Y40" s="47" t="e">
        <f t="shared" si="14"/>
        <v>#N/A</v>
      </c>
      <c r="Z40" t="e">
        <f t="shared" si="15"/>
        <v>#N/A</v>
      </c>
      <c r="AA40" s="47" t="e">
        <f t="shared" si="16"/>
        <v>#N/A</v>
      </c>
      <c r="AB40" t="e">
        <f t="shared" si="17"/>
        <v>#N/A</v>
      </c>
      <c r="AD40">
        <v>27</v>
      </c>
      <c r="AE40" s="47">
        <f t="shared" si="35"/>
        <v>5.7849538569323826</v>
      </c>
      <c r="AF40">
        <f t="shared" si="18"/>
        <v>-0.3773410366112383</v>
      </c>
      <c r="AG40" t="e">
        <f t="shared" si="19"/>
        <v>#N/A</v>
      </c>
      <c r="AH40" s="47">
        <f t="shared" si="20"/>
        <v>5.1440881346033009</v>
      </c>
      <c r="AI40">
        <f t="shared" si="21"/>
        <v>-0.33122160463880534</v>
      </c>
      <c r="AJ40" s="47">
        <f t="shared" si="22"/>
        <v>5.1130628247910117</v>
      </c>
      <c r="AK40">
        <f t="shared" si="23"/>
        <v>-0.32888616843563478</v>
      </c>
      <c r="AL40" s="47">
        <f t="shared" si="24"/>
        <v>4.9984205159232609</v>
      </c>
      <c r="AM40">
        <f t="shared" si="25"/>
        <v>-0.32016477215943678</v>
      </c>
      <c r="AN40" s="47">
        <f t="shared" si="26"/>
        <v>4.4857087538453619</v>
      </c>
      <c r="AO40">
        <f t="shared" si="27"/>
        <v>-0.27920277318084374</v>
      </c>
      <c r="AV40" s="99"/>
    </row>
    <row r="41" spans="1:48" x14ac:dyDescent="0.2">
      <c r="A41" s="97" t="s">
        <v>233</v>
      </c>
      <c r="H41" s="106" t="s">
        <v>181</v>
      </c>
      <c r="I41" s="89">
        <f>Reaction1!V25</f>
        <v>-4</v>
      </c>
      <c r="O41" s="45">
        <f t="shared" si="0"/>
        <v>6.6830784566240027</v>
      </c>
      <c r="P41" s="45">
        <f t="shared" si="1"/>
        <v>6.6830784566240027</v>
      </c>
      <c r="Q41" s="100">
        <f t="shared" si="7"/>
        <v>27.074760738463624</v>
      </c>
      <c r="R41" s="252">
        <f t="shared" si="28"/>
        <v>-0.82499999999999984</v>
      </c>
      <c r="S41" t="e">
        <f t="shared" si="8"/>
        <v>#N/A</v>
      </c>
      <c r="T41" t="e">
        <f t="shared" si="9"/>
        <v>#N/A</v>
      </c>
      <c r="U41" s="47" t="e">
        <f t="shared" si="10"/>
        <v>#N/A</v>
      </c>
      <c r="V41" t="e">
        <f t="shared" si="11"/>
        <v>#N/A</v>
      </c>
      <c r="W41" s="47" t="e">
        <f t="shared" si="12"/>
        <v>#N/A</v>
      </c>
      <c r="X41" t="e">
        <f t="shared" si="13"/>
        <v>#N/A</v>
      </c>
      <c r="Y41" s="47" t="e">
        <f t="shared" si="14"/>
        <v>#N/A</v>
      </c>
      <c r="Z41" t="e">
        <f t="shared" si="15"/>
        <v>#N/A</v>
      </c>
      <c r="AA41" s="47" t="e">
        <f t="shared" si="16"/>
        <v>#N/A</v>
      </c>
      <c r="AB41" t="e">
        <f t="shared" si="17"/>
        <v>#N/A</v>
      </c>
      <c r="AD41">
        <v>28</v>
      </c>
      <c r="AE41" s="47">
        <f t="shared" si="35"/>
        <v>5.9967070623586771</v>
      </c>
      <c r="AF41">
        <f t="shared" si="18"/>
        <v>-0.36586339864233991</v>
      </c>
      <c r="AG41" t="e">
        <f t="shared" si="19"/>
        <v>#N/A</v>
      </c>
      <c r="AH41" s="47">
        <f t="shared" si="20"/>
        <v>5.3480897422730571</v>
      </c>
      <c r="AI41">
        <f t="shared" si="21"/>
        <v>-0.32016011119063281</v>
      </c>
      <c r="AJ41" s="47">
        <f t="shared" si="22"/>
        <v>5.3166719268203018</v>
      </c>
      <c r="AK41">
        <f t="shared" si="23"/>
        <v>-0.31784570657426348</v>
      </c>
      <c r="AL41" s="47">
        <f t="shared" si="24"/>
        <v>5.2005638691339584</v>
      </c>
      <c r="AM41">
        <f t="shared" si="25"/>
        <v>-0.30920281357614832</v>
      </c>
      <c r="AN41" s="47">
        <f t="shared" si="26"/>
        <v>4.680968033310041</v>
      </c>
      <c r="AO41">
        <f t="shared" si="27"/>
        <v>-0.2686087260463747</v>
      </c>
      <c r="AV41" s="99"/>
    </row>
    <row r="42" spans="1:48" x14ac:dyDescent="0.2">
      <c r="H42" s="106" t="s">
        <v>239</v>
      </c>
      <c r="I42" s="89">
        <f>Reaction1!V26</f>
        <v>-0.42</v>
      </c>
      <c r="O42" s="45">
        <f t="shared" si="0"/>
        <v>6.6025990816966669</v>
      </c>
      <c r="P42" s="45">
        <f t="shared" si="1"/>
        <v>6.6025990816966669</v>
      </c>
      <c r="Q42" s="100">
        <f t="shared" si="7"/>
        <v>26.995981524716626</v>
      </c>
      <c r="R42" s="252">
        <f t="shared" si="28"/>
        <v>-0.81999999999999984</v>
      </c>
      <c r="S42" t="e">
        <f t="shared" si="8"/>
        <v>#N/A</v>
      </c>
      <c r="T42" t="e">
        <f t="shared" si="9"/>
        <v>#N/A</v>
      </c>
      <c r="U42" s="47" t="e">
        <f t="shared" si="10"/>
        <v>#N/A</v>
      </c>
      <c r="V42" t="e">
        <f t="shared" si="11"/>
        <v>#N/A</v>
      </c>
      <c r="W42" s="47" t="e">
        <f t="shared" si="12"/>
        <v>#N/A</v>
      </c>
      <c r="X42" t="e">
        <f t="shared" si="13"/>
        <v>#N/A</v>
      </c>
      <c r="Y42" s="47" t="e">
        <f t="shared" si="14"/>
        <v>#N/A</v>
      </c>
      <c r="Z42" t="e">
        <f t="shared" si="15"/>
        <v>#N/A</v>
      </c>
      <c r="AA42" s="47" t="e">
        <f t="shared" si="16"/>
        <v>#N/A</v>
      </c>
      <c r="AB42" t="e">
        <f t="shared" si="17"/>
        <v>#N/A</v>
      </c>
      <c r="AD42">
        <v>29</v>
      </c>
      <c r="AE42" s="47">
        <f t="shared" si="35"/>
        <v>6.2155272040680849</v>
      </c>
      <c r="AF42">
        <f t="shared" si="18"/>
        <v>-0.3539666908745886</v>
      </c>
      <c r="AG42" t="e">
        <f t="shared" si="19"/>
        <v>#N/A</v>
      </c>
      <c r="AH42" s="47">
        <f t="shared" si="20"/>
        <v>5.5588995886193047</v>
      </c>
      <c r="AI42">
        <f t="shared" si="21"/>
        <v>-0.30869547821921045</v>
      </c>
      <c r="AJ42" s="47">
        <f t="shared" si="22"/>
        <v>5.5270761682563574</v>
      </c>
      <c r="AK42">
        <f t="shared" si="23"/>
        <v>-0.30640291472538767</v>
      </c>
      <c r="AL42" s="47">
        <f t="shared" si="24"/>
        <v>5.4094534446477311</v>
      </c>
      <c r="AM42">
        <f t="shared" si="25"/>
        <v>-0.29784155067419604</v>
      </c>
      <c r="AN42" s="47">
        <f t="shared" si="26"/>
        <v>4.882743789745561</v>
      </c>
      <c r="AO42">
        <f t="shared" si="27"/>
        <v>-0.25762964212158418</v>
      </c>
      <c r="AV42" s="99"/>
    </row>
    <row r="43" spans="1:48" ht="16" x14ac:dyDescent="0.2">
      <c r="H43" s="104" t="s">
        <v>242</v>
      </c>
      <c r="I43" s="105">
        <f>M4+I41</f>
        <v>934.27208129999997</v>
      </c>
      <c r="O43" s="45">
        <f t="shared" si="0"/>
        <v>6.5226021500920979</v>
      </c>
      <c r="P43" s="45">
        <f t="shared" si="1"/>
        <v>6.5226021500920979</v>
      </c>
      <c r="Q43" s="100">
        <f t="shared" si="7"/>
        <v>26.917674840484324</v>
      </c>
      <c r="R43" s="252">
        <f t="shared" si="28"/>
        <v>-0.81499999999999984</v>
      </c>
      <c r="S43" t="e">
        <f t="shared" si="8"/>
        <v>#N/A</v>
      </c>
      <c r="T43" t="e">
        <f t="shared" si="9"/>
        <v>#N/A</v>
      </c>
      <c r="U43" s="47" t="e">
        <f t="shared" si="10"/>
        <v>#N/A</v>
      </c>
      <c r="V43" t="e">
        <f t="shared" si="11"/>
        <v>#N/A</v>
      </c>
      <c r="W43" s="47" t="e">
        <f t="shared" si="12"/>
        <v>#N/A</v>
      </c>
      <c r="X43" t="e">
        <f t="shared" si="13"/>
        <v>#N/A</v>
      </c>
      <c r="Y43" s="47" t="e">
        <f t="shared" si="14"/>
        <v>#N/A</v>
      </c>
      <c r="Z43" t="e">
        <f t="shared" si="15"/>
        <v>#N/A</v>
      </c>
      <c r="AA43" s="47" t="e">
        <f t="shared" si="16"/>
        <v>#N/A</v>
      </c>
      <c r="AB43" t="e">
        <f t="shared" si="17"/>
        <v>#N/A</v>
      </c>
      <c r="AD43">
        <v>30</v>
      </c>
      <c r="AE43" s="47">
        <f t="shared" si="35"/>
        <v>6.4413476273256656</v>
      </c>
      <c r="AF43">
        <f t="shared" si="18"/>
        <v>-0.34165692117572116</v>
      </c>
      <c r="AG43" t="e">
        <f t="shared" si="19"/>
        <v>#N/A</v>
      </c>
      <c r="AH43" s="47">
        <f t="shared" si="20"/>
        <v>5.7764534589206704</v>
      </c>
      <c r="AI43">
        <f t="shared" si="21"/>
        <v>-0.29683343760694225</v>
      </c>
      <c r="AJ43" s="47">
        <f t="shared" si="22"/>
        <v>5.7442114579290013</v>
      </c>
      <c r="AK43">
        <f t="shared" si="23"/>
        <v>-0.29456351050773821</v>
      </c>
      <c r="AL43" s="47">
        <f t="shared" si="24"/>
        <v>5.625025612676307</v>
      </c>
      <c r="AM43">
        <f t="shared" si="25"/>
        <v>-0.28608664754880658</v>
      </c>
      <c r="AN43" s="47">
        <f t="shared" si="26"/>
        <v>5.0909745603018628</v>
      </c>
      <c r="AO43">
        <f t="shared" si="27"/>
        <v>-0.24627092842751572</v>
      </c>
      <c r="AV43" s="99"/>
    </row>
    <row r="44" spans="1:48" ht="16" x14ac:dyDescent="0.2">
      <c r="H44" s="104" t="s">
        <v>31</v>
      </c>
      <c r="I44" s="105">
        <f>K18*K15*K16*I42*1000</f>
        <v>-7.540826597856201</v>
      </c>
      <c r="K44" s="117"/>
      <c r="L44" s="117"/>
      <c r="O44" s="45">
        <f t="shared" si="0"/>
        <v>6.4430877843680037</v>
      </c>
      <c r="P44" s="45">
        <f t="shared" si="1"/>
        <v>6.4430877843680037</v>
      </c>
      <c r="Q44" s="100">
        <f t="shared" si="7"/>
        <v>26.839840800786078</v>
      </c>
      <c r="R44" s="252">
        <f t="shared" si="28"/>
        <v>-0.80999999999999983</v>
      </c>
      <c r="S44" t="e">
        <f t="shared" si="8"/>
        <v>#N/A</v>
      </c>
      <c r="T44" t="e">
        <f t="shared" si="9"/>
        <v>#N/A</v>
      </c>
      <c r="U44" s="47" t="e">
        <f t="shared" si="10"/>
        <v>#N/A</v>
      </c>
      <c r="V44" t="e">
        <f t="shared" si="11"/>
        <v>#N/A</v>
      </c>
      <c r="W44" s="47" t="e">
        <f t="shared" si="12"/>
        <v>#N/A</v>
      </c>
      <c r="X44" t="e">
        <f t="shared" si="13"/>
        <v>#N/A</v>
      </c>
      <c r="Y44" s="47" t="e">
        <f t="shared" si="14"/>
        <v>#N/A</v>
      </c>
      <c r="Z44" t="e">
        <f t="shared" si="15"/>
        <v>#N/A</v>
      </c>
      <c r="AA44" s="47" t="e">
        <f t="shared" si="16"/>
        <v>#N/A</v>
      </c>
      <c r="AB44" t="e">
        <f t="shared" si="17"/>
        <v>#N/A</v>
      </c>
      <c r="AD44">
        <v>31</v>
      </c>
      <c r="AE44" s="47">
        <f t="shared" si="35"/>
        <v>6.6740995450429352</v>
      </c>
      <c r="AF44">
        <f t="shared" si="18"/>
        <v>-0.32893992699883745</v>
      </c>
      <c r="AG44" t="e">
        <f t="shared" si="19"/>
        <v>#N/A</v>
      </c>
      <c r="AH44" s="47">
        <f t="shared" si="20"/>
        <v>6.0006850841607857</v>
      </c>
      <c r="AI44">
        <f t="shared" si="21"/>
        <v>-0.28457956438466481</v>
      </c>
      <c r="AJ44" s="47">
        <f t="shared" si="22"/>
        <v>5.9680116543255721</v>
      </c>
      <c r="AK44">
        <f t="shared" si="23"/>
        <v>-0.28233305541270254</v>
      </c>
      <c r="AL44" s="47">
        <f t="shared" si="24"/>
        <v>5.847214707849016</v>
      </c>
      <c r="AM44">
        <f t="shared" si="25"/>
        <v>-0.2739436149058157</v>
      </c>
      <c r="AN44" s="47">
        <f t="shared" si="26"/>
        <v>5.3055969158690601</v>
      </c>
      <c r="AO44">
        <f t="shared" si="27"/>
        <v>-0.2345378521931395</v>
      </c>
      <c r="AV44" s="99"/>
    </row>
    <row r="45" spans="1:48" ht="16" x14ac:dyDescent="0.2">
      <c r="H45" s="104" t="s">
        <v>243</v>
      </c>
      <c r="I45" s="105">
        <f>K19</f>
        <v>0.20647501398891979</v>
      </c>
      <c r="K45" s="117"/>
      <c r="L45" s="117"/>
      <c r="O45" s="45">
        <f t="shared" si="0"/>
        <v>6.3640561063834866</v>
      </c>
      <c r="P45" s="45">
        <f t="shared" si="1"/>
        <v>6.3640561063834866</v>
      </c>
      <c r="Q45" s="100">
        <f t="shared" si="7"/>
        <v>26.76247951998414</v>
      </c>
      <c r="R45" s="252">
        <f t="shared" si="28"/>
        <v>-0.80499999999999983</v>
      </c>
      <c r="S45" t="e">
        <f t="shared" si="8"/>
        <v>#N/A</v>
      </c>
      <c r="T45" t="e">
        <f t="shared" si="9"/>
        <v>#N/A</v>
      </c>
      <c r="U45" s="47" t="e">
        <f t="shared" si="10"/>
        <v>#N/A</v>
      </c>
      <c r="V45" t="e">
        <f t="shared" si="11"/>
        <v>#N/A</v>
      </c>
      <c r="W45" s="47" t="e">
        <f t="shared" si="12"/>
        <v>#N/A</v>
      </c>
      <c r="X45" t="e">
        <f t="shared" si="13"/>
        <v>#N/A</v>
      </c>
      <c r="Y45" s="47" t="e">
        <f t="shared" si="14"/>
        <v>#N/A</v>
      </c>
      <c r="Z45" t="e">
        <f t="shared" si="15"/>
        <v>#N/A</v>
      </c>
      <c r="AA45" s="47" t="e">
        <f t="shared" si="16"/>
        <v>#N/A</v>
      </c>
      <c r="AB45" t="e">
        <f t="shared" si="17"/>
        <v>#N/A</v>
      </c>
      <c r="AD45">
        <v>32</v>
      </c>
      <c r="AE45" s="47">
        <f t="shared" si="35"/>
        <v>6.9137120587310399</v>
      </c>
      <c r="AF45">
        <f t="shared" si="18"/>
        <v>-0.3158214197021077</v>
      </c>
      <c r="AG45" t="e">
        <f t="shared" si="19"/>
        <v>#N/A</v>
      </c>
      <c r="AH45" s="47">
        <f t="shared" si="20"/>
        <v>6.2315261612144113</v>
      </c>
      <c r="AI45">
        <f t="shared" si="21"/>
        <v>-0.27193931829184481</v>
      </c>
      <c r="AJ45" s="47">
        <f t="shared" si="22"/>
        <v>6.1984085857382389</v>
      </c>
      <c r="AK45">
        <f t="shared" si="23"/>
        <v>-0.26971699621892553</v>
      </c>
      <c r="AL45" s="47">
        <f t="shared" si="24"/>
        <v>6.0759530492150766</v>
      </c>
      <c r="AM45">
        <f t="shared" si="25"/>
        <v>-0.261417850927322</v>
      </c>
      <c r="AN45" s="47">
        <f t="shared" si="26"/>
        <v>5.526545480398557</v>
      </c>
      <c r="AO45">
        <f t="shared" si="27"/>
        <v>-0.22243557902711442</v>
      </c>
      <c r="AV45" s="99"/>
    </row>
    <row r="46" spans="1:48" ht="16" x14ac:dyDescent="0.2">
      <c r="H46" s="104" t="s">
        <v>10</v>
      </c>
      <c r="I46" s="105" t="e">
        <f>K15*K16*SQRT(I43*I43-M4*M4)</f>
        <v>#NUM!</v>
      </c>
      <c r="K46" s="118" t="s">
        <v>253</v>
      </c>
      <c r="L46" s="119"/>
      <c r="O46" s="45">
        <f t="shared" si="0"/>
        <v>6.2855072372990435</v>
      </c>
      <c r="P46" s="45">
        <f t="shared" si="1"/>
        <v>6.2855072372990435</v>
      </c>
      <c r="Q46" s="100">
        <f t="shared" si="7"/>
        <v>26.685591111782628</v>
      </c>
      <c r="R46" s="252">
        <f t="shared" si="28"/>
        <v>-0.79999999999999982</v>
      </c>
      <c r="S46" t="e">
        <f t="shared" si="8"/>
        <v>#N/A</v>
      </c>
      <c r="T46" t="e">
        <f t="shared" si="9"/>
        <v>#N/A</v>
      </c>
      <c r="U46" s="47" t="e">
        <f t="shared" si="10"/>
        <v>#N/A</v>
      </c>
      <c r="V46" t="e">
        <f t="shared" si="11"/>
        <v>#N/A</v>
      </c>
      <c r="W46" s="47" t="e">
        <f t="shared" si="12"/>
        <v>#N/A</v>
      </c>
      <c r="X46" t="e">
        <f t="shared" si="13"/>
        <v>#N/A</v>
      </c>
      <c r="Y46" s="47" t="e">
        <f t="shared" si="14"/>
        <v>#N/A</v>
      </c>
      <c r="Z46" t="e">
        <f t="shared" si="15"/>
        <v>#N/A</v>
      </c>
      <c r="AA46" s="47" t="e">
        <f t="shared" si="16"/>
        <v>#N/A</v>
      </c>
      <c r="AB46" t="e">
        <f t="shared" si="17"/>
        <v>#N/A</v>
      </c>
      <c r="AD46">
        <v>33</v>
      </c>
      <c r="AE46" s="47">
        <f t="shared" si="35"/>
        <v>7.1601121800971228</v>
      </c>
      <c r="AF46">
        <f t="shared" si="18"/>
        <v>-0.30230702054326497</v>
      </c>
      <c r="AG46" t="e">
        <f t="shared" si="19"/>
        <v>#N/A</v>
      </c>
      <c r="AH46" s="47">
        <f t="shared" si="20"/>
        <v>6.4689063736532759</v>
      </c>
      <c r="AI46">
        <f t="shared" si="21"/>
        <v>-0.25891807752226176</v>
      </c>
      <c r="AJ46" s="47">
        <f t="shared" si="22"/>
        <v>6.4353320710297908</v>
      </c>
      <c r="AK46">
        <f t="shared" si="23"/>
        <v>-0.25672069861932789</v>
      </c>
      <c r="AL46" s="47">
        <f t="shared" si="24"/>
        <v>6.3111709608598652</v>
      </c>
      <c r="AM46">
        <f t="shared" si="25"/>
        <v>-0.24851467445127925</v>
      </c>
      <c r="AN46" s="47">
        <f t="shared" si="26"/>
        <v>5.7537529508172156</v>
      </c>
      <c r="AO46">
        <f t="shared" si="27"/>
        <v>-0.20996920390140872</v>
      </c>
      <c r="AV46" s="99"/>
    </row>
    <row r="47" spans="1:48" ht="16" x14ac:dyDescent="0.2">
      <c r="H47" s="104" t="s">
        <v>9</v>
      </c>
      <c r="I47" s="105"/>
      <c r="K47" s="118" t="s">
        <v>254</v>
      </c>
      <c r="L47" s="119" t="s">
        <v>255</v>
      </c>
      <c r="O47" s="45">
        <f t="shared" si="0"/>
        <v>6.2074412975748601</v>
      </c>
      <c r="P47" s="45">
        <f t="shared" si="1"/>
        <v>6.2074412975748601</v>
      </c>
      <c r="Q47" s="100">
        <f t="shared" si="7"/>
        <v>26.609175689226959</v>
      </c>
      <c r="R47" s="252">
        <f t="shared" si="28"/>
        <v>-0.79499999999999982</v>
      </c>
      <c r="S47" t="e">
        <f t="shared" si="8"/>
        <v>#N/A</v>
      </c>
      <c r="T47" t="e">
        <f t="shared" si="9"/>
        <v>#N/A</v>
      </c>
      <c r="U47" s="47" t="e">
        <f t="shared" si="10"/>
        <v>#N/A</v>
      </c>
      <c r="V47" t="e">
        <f t="shared" si="11"/>
        <v>#N/A</v>
      </c>
      <c r="W47" s="47" t="e">
        <f t="shared" si="12"/>
        <v>#N/A</v>
      </c>
      <c r="X47" t="e">
        <f t="shared" si="13"/>
        <v>#N/A</v>
      </c>
      <c r="Y47" s="47" t="e">
        <f t="shared" si="14"/>
        <v>#N/A</v>
      </c>
      <c r="Z47" t="e">
        <f t="shared" si="15"/>
        <v>#N/A</v>
      </c>
      <c r="AA47" s="47" t="e">
        <f t="shared" si="16"/>
        <v>#N/A</v>
      </c>
      <c r="AB47" t="e">
        <f t="shared" si="17"/>
        <v>#N/A</v>
      </c>
      <c r="AD47">
        <v>34</v>
      </c>
      <c r="AE47" s="47">
        <f t="shared" si="35"/>
        <v>7.413224853277292</v>
      </c>
      <c r="AF47">
        <f t="shared" si="18"/>
        <v>-0.28840229006036977</v>
      </c>
      <c r="AG47" t="e">
        <f t="shared" si="19"/>
        <v>#N/A</v>
      </c>
      <c r="AH47" s="47">
        <f t="shared" si="20"/>
        <v>6.7127534131651103</v>
      </c>
      <c r="AI47">
        <f t="shared" si="21"/>
        <v>-0.24552116626183418</v>
      </c>
      <c r="AJ47" s="47">
        <f t="shared" si="22"/>
        <v>6.6787099410114763</v>
      </c>
      <c r="AK47">
        <f t="shared" si="23"/>
        <v>-0.24334947466166509</v>
      </c>
      <c r="AL47" s="47">
        <f t="shared" si="24"/>
        <v>6.5527967931288948</v>
      </c>
      <c r="AM47">
        <f t="shared" si="25"/>
        <v>-0.23523935204530744</v>
      </c>
      <c r="AN47" s="47">
        <f t="shared" si="26"/>
        <v>5.9871501175285395</v>
      </c>
      <c r="AO47">
        <f t="shared" si="27"/>
        <v>-0.1971437764247925</v>
      </c>
      <c r="AV47" s="99"/>
    </row>
    <row r="48" spans="1:48" ht="17" thickBot="1" x14ac:dyDescent="0.25">
      <c r="H48" s="104" t="s">
        <v>244</v>
      </c>
      <c r="I48" s="105" t="e">
        <f>K59</f>
        <v>#NUM!</v>
      </c>
      <c r="K48" s="120">
        <v>0</v>
      </c>
      <c r="L48" s="120" t="e">
        <f>K48 - ($I$46 * SIN(K48)-$I$45* TAN(K48)-$I$44)/($I$46 * COS(K48)-$I$45* POWER(_xlfn.SEC(K48),2))</f>
        <v>#NUM!</v>
      </c>
      <c r="O48" s="45">
        <f t="shared" si="0"/>
        <v>6.1298584069702429</v>
      </c>
      <c r="P48" s="45">
        <f t="shared" si="1"/>
        <v>6.1298584069702429</v>
      </c>
      <c r="Q48" s="100">
        <f t="shared" si="7"/>
        <v>26.533233364702596</v>
      </c>
      <c r="R48" s="252">
        <f t="shared" si="28"/>
        <v>-0.78999999999999981</v>
      </c>
      <c r="S48" t="e">
        <f t="shared" si="8"/>
        <v>#N/A</v>
      </c>
      <c r="T48" t="e">
        <f t="shared" si="9"/>
        <v>#N/A</v>
      </c>
      <c r="U48" s="47" t="e">
        <f t="shared" si="10"/>
        <v>#N/A</v>
      </c>
      <c r="V48" t="e">
        <f t="shared" si="11"/>
        <v>#N/A</v>
      </c>
      <c r="W48" s="47" t="e">
        <f t="shared" si="12"/>
        <v>#N/A</v>
      </c>
      <c r="X48" t="e">
        <f t="shared" si="13"/>
        <v>#N/A</v>
      </c>
      <c r="Y48" s="47" t="e">
        <f t="shared" si="14"/>
        <v>#N/A</v>
      </c>
      <c r="Z48" t="e">
        <f t="shared" si="15"/>
        <v>#N/A</v>
      </c>
      <c r="AA48" s="47" t="e">
        <f t="shared" si="16"/>
        <v>#N/A</v>
      </c>
      <c r="AB48" t="e">
        <f t="shared" si="17"/>
        <v>#N/A</v>
      </c>
      <c r="AD48">
        <v>35</v>
      </c>
      <c r="AE48" s="47">
        <f t="shared" si="35"/>
        <v>7.6729729776993381</v>
      </c>
      <c r="AF48">
        <f t="shared" si="18"/>
        <v>-0.27411275215815023</v>
      </c>
      <c r="AG48" t="e">
        <f t="shared" si="19"/>
        <v>#N/A</v>
      </c>
      <c r="AH48" s="47">
        <f t="shared" si="20"/>
        <v>6.9629930015794841</v>
      </c>
      <c r="AI48">
        <f t="shared" si="21"/>
        <v>-0.23175387725700139</v>
      </c>
      <c r="AJ48" s="47">
        <f t="shared" si="22"/>
        <v>6.9284680604264501</v>
      </c>
      <c r="AK48">
        <f t="shared" si="23"/>
        <v>-0.22960860523677779</v>
      </c>
      <c r="AL48" s="47">
        <f t="shared" si="24"/>
        <v>6.8007569444529672</v>
      </c>
      <c r="AM48">
        <f t="shared" si="25"/>
        <v>-0.22159712019278252</v>
      </c>
      <c r="AN48" s="47">
        <f t="shared" si="26"/>
        <v>6.2266658854945796</v>
      </c>
      <c r="AO48">
        <f t="shared" si="27"/>
        <v>-0.18396432154536163</v>
      </c>
      <c r="AV48" s="99"/>
    </row>
    <row r="49" spans="6:48" ht="17" thickBot="1" x14ac:dyDescent="0.25">
      <c r="H49" s="106" t="s">
        <v>245</v>
      </c>
      <c r="I49" s="107" t="e">
        <f>I46*COS(I48)-I45*POWER(_xlfn.SEC(I48),2)</f>
        <v>#NUM!</v>
      </c>
      <c r="K49" s="120" t="e">
        <f>L48</f>
        <v>#NUM!</v>
      </c>
      <c r="L49" s="120" t="e">
        <f t="shared" ref="L49:L59" si="36">K49 - ($I$46 * SIN(K49)-$I$45* TAN(K49)-$I$44)/($I$46 * COS(K49)-$I$45* POWER(_xlfn.SEC(K49),2))</f>
        <v>#NUM!</v>
      </c>
      <c r="O49" s="45">
        <f t="shared" si="0"/>
        <v>6.0527586845429369</v>
      </c>
      <c r="P49" s="45">
        <f t="shared" si="1"/>
        <v>6.0527586845429369</v>
      </c>
      <c r="Q49" s="100">
        <f t="shared" si="7"/>
        <v>26.457764249934485</v>
      </c>
      <c r="R49" s="252">
        <f t="shared" si="28"/>
        <v>-0.78499999999999981</v>
      </c>
      <c r="S49" t="e">
        <f t="shared" si="8"/>
        <v>#N/A</v>
      </c>
      <c r="T49" t="e">
        <f t="shared" si="9"/>
        <v>#N/A</v>
      </c>
      <c r="U49" s="47" t="e">
        <f t="shared" si="10"/>
        <v>#N/A</v>
      </c>
      <c r="V49" t="e">
        <f t="shared" si="11"/>
        <v>#N/A</v>
      </c>
      <c r="W49" s="47" t="e">
        <f t="shared" si="12"/>
        <v>#N/A</v>
      </c>
      <c r="X49" t="e">
        <f t="shared" si="13"/>
        <v>#N/A</v>
      </c>
      <c r="Y49" s="47" t="e">
        <f t="shared" si="14"/>
        <v>#N/A</v>
      </c>
      <c r="Z49" t="e">
        <f t="shared" si="15"/>
        <v>#N/A</v>
      </c>
      <c r="AA49" s="47" t="e">
        <f t="shared" si="16"/>
        <v>#N/A</v>
      </c>
      <c r="AB49" t="e">
        <f t="shared" si="17"/>
        <v>#N/A</v>
      </c>
      <c r="AD49">
        <v>36</v>
      </c>
      <c r="AE49" s="47">
        <f t="shared" si="35"/>
        <v>7.9392774315683212</v>
      </c>
      <c r="AF49">
        <f t="shared" si="18"/>
        <v>-0.25944391392536231</v>
      </c>
      <c r="AG49" t="e">
        <f t="shared" si="19"/>
        <v>#N/A</v>
      </c>
      <c r="AH49" s="47">
        <f t="shared" si="20"/>
        <v>7.2195489134936395</v>
      </c>
      <c r="AI49">
        <f t="shared" si="21"/>
        <v>-0.21762149037618164</v>
      </c>
      <c r="AJ49" s="47">
        <f t="shared" si="22"/>
        <v>7.1845303505320715</v>
      </c>
      <c r="AK49">
        <f t="shared" si="23"/>
        <v>-0.21550335857373493</v>
      </c>
      <c r="AL49" s="47">
        <f t="shared" si="24"/>
        <v>7.0549758837679484</v>
      </c>
      <c r="AM49">
        <f t="shared" si="25"/>
        <v>-0.20759320353790314</v>
      </c>
      <c r="AN49" s="47">
        <f t="shared" si="26"/>
        <v>6.4722272958921749</v>
      </c>
      <c r="AO49">
        <f t="shared" si="27"/>
        <v>-0.17043585656741556</v>
      </c>
      <c r="AV49" s="99"/>
    </row>
    <row r="50" spans="6:48" ht="16" x14ac:dyDescent="0.2">
      <c r="H50" s="104" t="s">
        <v>49</v>
      </c>
      <c r="I50" s="105" t="e">
        <f>I46*SIN(I48)</f>
        <v>#NUM!</v>
      </c>
      <c r="K50" s="120" t="e">
        <f t="shared" ref="K50:K59" si="37">L49</f>
        <v>#NUM!</v>
      </c>
      <c r="L50" s="120" t="e">
        <f t="shared" si="36"/>
        <v>#NUM!</v>
      </c>
      <c r="O50" s="45">
        <f t="shared" si="0"/>
        <v>5.9761422486477613</v>
      </c>
      <c r="P50" s="45">
        <f t="shared" si="1"/>
        <v>5.9761422486477613</v>
      </c>
      <c r="Q50" s="100">
        <f t="shared" si="7"/>
        <v>26.382768455986479</v>
      </c>
      <c r="R50" s="252">
        <f t="shared" si="28"/>
        <v>-0.7799999999999998</v>
      </c>
      <c r="S50" t="e">
        <f t="shared" si="8"/>
        <v>#N/A</v>
      </c>
      <c r="T50" t="e">
        <f t="shared" si="9"/>
        <v>#N/A</v>
      </c>
      <c r="U50" s="47" t="e">
        <f t="shared" si="10"/>
        <v>#N/A</v>
      </c>
      <c r="V50" t="e">
        <f t="shared" si="11"/>
        <v>#N/A</v>
      </c>
      <c r="W50" s="47" t="e">
        <f t="shared" si="12"/>
        <v>#N/A</v>
      </c>
      <c r="X50" t="e">
        <f t="shared" si="13"/>
        <v>#N/A</v>
      </c>
      <c r="Y50" s="47" t="e">
        <f t="shared" si="14"/>
        <v>#N/A</v>
      </c>
      <c r="Z50" t="e">
        <f t="shared" si="15"/>
        <v>#N/A</v>
      </c>
      <c r="AA50" s="47" t="e">
        <f t="shared" si="16"/>
        <v>#N/A</v>
      </c>
      <c r="AB50" t="e">
        <f t="shared" si="17"/>
        <v>#N/A</v>
      </c>
      <c r="AD50">
        <v>37</v>
      </c>
      <c r="AE50" s="47">
        <f t="shared" si="35"/>
        <v>8.2120570959678467</v>
      </c>
      <c r="AF50">
        <f t="shared" si="18"/>
        <v>-0.24440128198645833</v>
      </c>
      <c r="AG50" t="e">
        <f t="shared" si="19"/>
        <v>#N/A</v>
      </c>
      <c r="AH50" s="47">
        <f t="shared" si="20"/>
        <v>7.4823429994914967</v>
      </c>
      <c r="AI50">
        <f t="shared" si="21"/>
        <v>-0.2031292879182669</v>
      </c>
      <c r="AJ50" s="47">
        <f t="shared" si="22"/>
        <v>7.4468188122742482</v>
      </c>
      <c r="AK50">
        <f t="shared" si="23"/>
        <v>-0.20103900549322598</v>
      </c>
      <c r="AL50" s="47">
        <f t="shared" si="24"/>
        <v>7.3153761735222496</v>
      </c>
      <c r="AM50">
        <f t="shared" si="25"/>
        <v>-0.19323282993127858</v>
      </c>
      <c r="AN50" s="47">
        <f t="shared" si="26"/>
        <v>6.7237595483369077</v>
      </c>
      <c r="AO50">
        <f t="shared" si="27"/>
        <v>-0.15656340517612902</v>
      </c>
      <c r="AV50" s="99"/>
    </row>
    <row r="51" spans="6:48" ht="16" x14ac:dyDescent="0.2">
      <c r="H51" s="104" t="s">
        <v>246</v>
      </c>
      <c r="I51" s="105" t="e">
        <f>M4/(I43*K16-I50)</f>
        <v>#NUM!</v>
      </c>
      <c r="K51" s="120" t="e">
        <f t="shared" si="37"/>
        <v>#NUM!</v>
      </c>
      <c r="L51" s="120" t="e">
        <f t="shared" si="36"/>
        <v>#NUM!</v>
      </c>
      <c r="O51" s="45">
        <f t="shared" si="0"/>
        <v>5.9000092169360414</v>
      </c>
      <c r="P51" s="45">
        <f t="shared" si="1"/>
        <v>5.9000092169360414</v>
      </c>
      <c r="Q51" s="100">
        <f t="shared" si="7"/>
        <v>26.308246093260209</v>
      </c>
      <c r="R51" s="252">
        <f t="shared" si="28"/>
        <v>-0.7749999999999998</v>
      </c>
      <c r="S51" t="e">
        <f t="shared" si="8"/>
        <v>#N/A</v>
      </c>
      <c r="T51" t="e">
        <f t="shared" si="9"/>
        <v>#N/A</v>
      </c>
      <c r="U51" s="47" t="e">
        <f t="shared" si="10"/>
        <v>#N/A</v>
      </c>
      <c r="V51" t="e">
        <f t="shared" si="11"/>
        <v>#N/A</v>
      </c>
      <c r="W51" s="47" t="e">
        <f t="shared" si="12"/>
        <v>#N/A</v>
      </c>
      <c r="X51" t="e">
        <f t="shared" si="13"/>
        <v>#N/A</v>
      </c>
      <c r="Y51" s="47" t="e">
        <f t="shared" si="14"/>
        <v>#N/A</v>
      </c>
      <c r="Z51" t="e">
        <f t="shared" si="15"/>
        <v>#N/A</v>
      </c>
      <c r="AA51" s="47" t="e">
        <f t="shared" si="16"/>
        <v>#N/A</v>
      </c>
      <c r="AB51" t="e">
        <f t="shared" si="17"/>
        <v>#N/A</v>
      </c>
      <c r="AD51">
        <v>38</v>
      </c>
      <c r="AE51" s="47">
        <f t="shared" si="35"/>
        <v>8.4912288795696611</v>
      </c>
      <c r="AF51">
        <f t="shared" si="18"/>
        <v>-0.22899037602143885</v>
      </c>
      <c r="AG51" t="e">
        <f t="shared" si="19"/>
        <v>#N/A</v>
      </c>
      <c r="AH51" s="47">
        <f t="shared" si="20"/>
        <v>7.7512952099487116</v>
      </c>
      <c r="AI51">
        <f t="shared" si="21"/>
        <v>-0.18828256726307577</v>
      </c>
      <c r="AJ51" s="47">
        <f t="shared" si="22"/>
        <v>7.7152535500466826</v>
      </c>
      <c r="AK51">
        <f t="shared" si="23"/>
        <v>-0.18622083201207443</v>
      </c>
      <c r="AL51" s="47">
        <f t="shared" si="24"/>
        <v>7.5818784932650551</v>
      </c>
      <c r="AM51">
        <f t="shared" si="25"/>
        <v>-0.1785212428611663</v>
      </c>
      <c r="AN51" s="47">
        <f t="shared" si="26"/>
        <v>6.9811860236680339</v>
      </c>
      <c r="AO51">
        <f t="shared" si="27"/>
        <v>-0.14235200901716166</v>
      </c>
      <c r="AV51" s="99"/>
    </row>
    <row r="52" spans="6:48" ht="16" x14ac:dyDescent="0.2">
      <c r="H52" s="104" t="s">
        <v>247</v>
      </c>
      <c r="I52" s="105" t="e">
        <f>ACOS(I51)</f>
        <v>#NUM!</v>
      </c>
      <c r="K52" s="120" t="e">
        <f t="shared" si="37"/>
        <v>#NUM!</v>
      </c>
      <c r="L52" s="120" t="e">
        <f t="shared" si="36"/>
        <v>#NUM!</v>
      </c>
      <c r="O52" s="45">
        <f t="shared" si="0"/>
        <v>5.8243597063545849</v>
      </c>
      <c r="P52" s="45">
        <f t="shared" si="1"/>
        <v>5.8243597063545849</v>
      </c>
      <c r="Q52" s="100">
        <f t="shared" si="7"/>
        <v>26.234197271494281</v>
      </c>
      <c r="R52" s="252">
        <f t="shared" si="28"/>
        <v>-0.7699999999999998</v>
      </c>
      <c r="S52" t="e">
        <f t="shared" si="8"/>
        <v>#N/A</v>
      </c>
      <c r="T52" t="e">
        <f t="shared" si="9"/>
        <v>#N/A</v>
      </c>
      <c r="U52" s="47" t="e">
        <f t="shared" si="10"/>
        <v>#N/A</v>
      </c>
      <c r="V52" t="e">
        <f t="shared" si="11"/>
        <v>#N/A</v>
      </c>
      <c r="W52" s="47" t="e">
        <f t="shared" si="12"/>
        <v>#N/A</v>
      </c>
      <c r="X52" t="e">
        <f t="shared" si="13"/>
        <v>#N/A</v>
      </c>
      <c r="Y52" s="47" t="e">
        <f t="shared" si="14"/>
        <v>#N/A</v>
      </c>
      <c r="Z52" t="e">
        <f t="shared" si="15"/>
        <v>#N/A</v>
      </c>
      <c r="AA52" s="47" t="e">
        <f t="shared" si="16"/>
        <v>#N/A</v>
      </c>
      <c r="AB52" t="e">
        <f t="shared" si="17"/>
        <v>#N/A</v>
      </c>
      <c r="AD52">
        <v>39</v>
      </c>
      <c r="AE52" s="47">
        <f t="shared" si="35"/>
        <v>8.7767077439440868</v>
      </c>
      <c r="AF52">
        <f t="shared" si="18"/>
        <v>-0.21321673995755533</v>
      </c>
      <c r="AG52" t="e">
        <f t="shared" si="19"/>
        <v>#N/A</v>
      </c>
      <c r="AH52" s="47">
        <f t="shared" si="20"/>
        <v>8.0263236194165906</v>
      </c>
      <c r="AI52">
        <f t="shared" si="21"/>
        <v>-0.17308665133646414</v>
      </c>
      <c r="AJ52" s="47">
        <f t="shared" si="22"/>
        <v>7.9897527960278651</v>
      </c>
      <c r="AK52">
        <f t="shared" si="23"/>
        <v>-0.17105414976993047</v>
      </c>
      <c r="AL52" s="47">
        <f t="shared" si="24"/>
        <v>7.8544016638081047</v>
      </c>
      <c r="AM52">
        <f t="shared" si="25"/>
        <v>-0.16346371173526447</v>
      </c>
      <c r="AN52" s="47">
        <f t="shared" si="26"/>
        <v>7.244428307287432</v>
      </c>
      <c r="AO52">
        <f t="shared" si="27"/>
        <v>-0.12780673726591571</v>
      </c>
      <c r="AV52" s="99"/>
    </row>
    <row r="53" spans="6:48" ht="16" x14ac:dyDescent="0.2">
      <c r="H53" s="104" t="s">
        <v>248</v>
      </c>
      <c r="I53" s="105" t="e">
        <f>M4*TAN(I52)</f>
        <v>#NUM!</v>
      </c>
      <c r="K53" s="120" t="e">
        <f t="shared" si="37"/>
        <v>#NUM!</v>
      </c>
      <c r="L53" s="120" t="e">
        <f t="shared" si="36"/>
        <v>#NUM!</v>
      </c>
      <c r="O53" s="45">
        <f t="shared" si="0"/>
        <v>5.7491938331447727</v>
      </c>
      <c r="P53" s="45">
        <f t="shared" si="1"/>
        <v>5.7491938331447727</v>
      </c>
      <c r="Q53" s="100">
        <f t="shared" si="7"/>
        <v>26.1606220997636</v>
      </c>
      <c r="R53" s="252">
        <f t="shared" si="28"/>
        <v>-0.76499999999999979</v>
      </c>
      <c r="S53" t="e">
        <f t="shared" si="8"/>
        <v>#N/A</v>
      </c>
      <c r="T53" t="e">
        <f t="shared" si="9"/>
        <v>#N/A</v>
      </c>
      <c r="U53" s="47" t="e">
        <f t="shared" si="10"/>
        <v>#N/A</v>
      </c>
      <c r="V53" t="e">
        <f t="shared" si="11"/>
        <v>#N/A</v>
      </c>
      <c r="W53" s="47" t="e">
        <f t="shared" si="12"/>
        <v>#N/A</v>
      </c>
      <c r="X53" t="e">
        <f t="shared" si="13"/>
        <v>#N/A</v>
      </c>
      <c r="Y53" s="47" t="e">
        <f t="shared" si="14"/>
        <v>#N/A</v>
      </c>
      <c r="Z53" t="e">
        <f t="shared" si="15"/>
        <v>#N/A</v>
      </c>
      <c r="AA53" s="47" t="e">
        <f t="shared" si="16"/>
        <v>#N/A</v>
      </c>
      <c r="AB53" t="e">
        <f t="shared" si="17"/>
        <v>#N/A</v>
      </c>
      <c r="AD53">
        <v>40</v>
      </c>
      <c r="AE53" s="47">
        <f t="shared" si="35"/>
        <v>9.0684067294635327</v>
      </c>
      <c r="AF53">
        <f t="shared" si="18"/>
        <v>-0.1970859512356859</v>
      </c>
      <c r="AG53" t="e">
        <f t="shared" si="19"/>
        <v>#N/A</v>
      </c>
      <c r="AH53" s="47">
        <f t="shared" si="20"/>
        <v>8.3073444515773396</v>
      </c>
      <c r="AI53">
        <f t="shared" si="21"/>
        <v>-0.15754689726813351</v>
      </c>
      <c r="AJ53" s="47">
        <f t="shared" si="22"/>
        <v>8.270232935088341</v>
      </c>
      <c r="AK53">
        <f t="shared" si="23"/>
        <v>-0.15554430465488914</v>
      </c>
      <c r="AL53" s="47">
        <f t="shared" si="24"/>
        <v>8.1328626719536672</v>
      </c>
      <c r="AM53">
        <f t="shared" si="25"/>
        <v>-0.14806554038487313</v>
      </c>
      <c r="AN53" s="47">
        <f t="shared" si="26"/>
        <v>7.513406213045414</v>
      </c>
      <c r="AO53">
        <f t="shared" si="27"/>
        <v>-0.11293269453409416</v>
      </c>
      <c r="AV53" s="99"/>
    </row>
    <row r="54" spans="6:48" ht="16" x14ac:dyDescent="0.2">
      <c r="H54" s="104" t="s">
        <v>249</v>
      </c>
      <c r="I54" s="108" t="e">
        <f>M4*M4+K13*K13-2*K13*SQRT(I53*I53+M4*M4)</f>
        <v>#NUM!</v>
      </c>
      <c r="K54" s="120" t="e">
        <f t="shared" si="37"/>
        <v>#NUM!</v>
      </c>
      <c r="L54" s="120" t="e">
        <f t="shared" si="36"/>
        <v>#NUM!</v>
      </c>
      <c r="O54" s="45">
        <f t="shared" si="0"/>
        <v>5.6745117128419906</v>
      </c>
      <c r="P54" s="45">
        <f t="shared" si="1"/>
        <v>5.6745117128419906</v>
      </c>
      <c r="Q54" s="100">
        <f t="shared" si="7"/>
        <v>26.087520686478797</v>
      </c>
      <c r="R54" s="252">
        <f t="shared" si="28"/>
        <v>-0.75999999999999979</v>
      </c>
      <c r="S54" t="e">
        <f t="shared" si="8"/>
        <v>#N/A</v>
      </c>
      <c r="T54" t="e">
        <f t="shared" si="9"/>
        <v>#N/A</v>
      </c>
      <c r="U54" s="47" t="e">
        <f t="shared" si="10"/>
        <v>#N/A</v>
      </c>
      <c r="V54" t="e">
        <f t="shared" si="11"/>
        <v>#N/A</v>
      </c>
      <c r="W54" s="47" t="e">
        <f t="shared" si="12"/>
        <v>#N/A</v>
      </c>
      <c r="X54" t="e">
        <f t="shared" si="13"/>
        <v>#N/A</v>
      </c>
      <c r="Y54" s="47" t="e">
        <f t="shared" si="14"/>
        <v>#N/A</v>
      </c>
      <c r="Z54" t="e">
        <f t="shared" si="15"/>
        <v>#N/A</v>
      </c>
      <c r="AA54" s="47" t="e">
        <f t="shared" si="16"/>
        <v>#N/A</v>
      </c>
      <c r="AB54" t="e">
        <f t="shared" si="17"/>
        <v>#N/A</v>
      </c>
      <c r="AD54">
        <v>41</v>
      </c>
      <c r="AE54" s="47">
        <f t="shared" si="35"/>
        <v>9.3662369817912605</v>
      </c>
      <c r="AF54">
        <f t="shared" si="18"/>
        <v>-0.18060362847555203</v>
      </c>
      <c r="AG54" t="e">
        <f t="shared" si="19"/>
        <v>#N/A</v>
      </c>
      <c r="AH54" s="47">
        <f t="shared" si="20"/>
        <v>8.5942721047631743</v>
      </c>
      <c r="AI54">
        <f t="shared" si="21"/>
        <v>-0.14166870354635738</v>
      </c>
      <c r="AJ54" s="47">
        <f t="shared" si="22"/>
        <v>8.5566085302606751</v>
      </c>
      <c r="AK54">
        <f t="shared" si="23"/>
        <v>-0.13969668393118934</v>
      </c>
      <c r="AL54" s="47">
        <f t="shared" si="24"/>
        <v>8.4171766957811371</v>
      </c>
      <c r="AM54">
        <f t="shared" si="25"/>
        <v>-0.13233207409062081</v>
      </c>
      <c r="AN54" s="47">
        <f t="shared" si="26"/>
        <v>7.7880378076662424</v>
      </c>
      <c r="AO54">
        <f t="shared" si="27"/>
        <v>-9.7735027393310261E-2</v>
      </c>
      <c r="AV54" s="99"/>
    </row>
    <row r="55" spans="6:48" ht="17" thickBot="1" x14ac:dyDescent="0.25">
      <c r="H55" s="109" t="s">
        <v>250</v>
      </c>
      <c r="I55" s="110" t="e">
        <f>SQRT(I54)</f>
        <v>#NUM!</v>
      </c>
      <c r="K55" s="120" t="e">
        <f t="shared" si="37"/>
        <v>#NUM!</v>
      </c>
      <c r="L55" s="120" t="e">
        <f t="shared" si="36"/>
        <v>#NUM!</v>
      </c>
      <c r="O55" s="45">
        <f t="shared" si="0"/>
        <v>5.6003134602742648</v>
      </c>
      <c r="P55" s="45">
        <f t="shared" si="1"/>
        <v>5.6003134602742648</v>
      </c>
      <c r="Q55" s="100">
        <f t="shared" si="7"/>
        <v>26.014893139384867</v>
      </c>
      <c r="R55" s="252">
        <f t="shared" si="28"/>
        <v>-0.75499999999999978</v>
      </c>
      <c r="S55" t="e">
        <f t="shared" si="8"/>
        <v>#N/A</v>
      </c>
      <c r="T55" t="e">
        <f t="shared" si="9"/>
        <v>#N/A</v>
      </c>
      <c r="U55" s="47" t="e">
        <f t="shared" si="10"/>
        <v>#N/A</v>
      </c>
      <c r="V55" t="e">
        <f t="shared" si="11"/>
        <v>#N/A</v>
      </c>
      <c r="W55" s="47" t="e">
        <f t="shared" si="12"/>
        <v>#N/A</v>
      </c>
      <c r="X55" t="e">
        <f t="shared" si="13"/>
        <v>#N/A</v>
      </c>
      <c r="Y55" s="47" t="e">
        <f t="shared" si="14"/>
        <v>#N/A</v>
      </c>
      <c r="Z55" t="e">
        <f t="shared" si="15"/>
        <v>#N/A</v>
      </c>
      <c r="AA55" s="47" t="e">
        <f t="shared" si="16"/>
        <v>#N/A</v>
      </c>
      <c r="AB55" t="e">
        <f t="shared" si="17"/>
        <v>#N/A</v>
      </c>
      <c r="AD55">
        <v>42</v>
      </c>
      <c r="AE55" s="47">
        <f t="shared" si="35"/>
        <v>9.6701077789472691</v>
      </c>
      <c r="AF55">
        <f t="shared" si="18"/>
        <v>-0.16377543780218812</v>
      </c>
      <c r="AG55" t="e">
        <f t="shared" si="19"/>
        <v>#N/A</v>
      </c>
      <c r="AH55" s="47">
        <f t="shared" si="20"/>
        <v>8.8870191780314087</v>
      </c>
      <c r="AI55">
        <f t="shared" si="21"/>
        <v>-0.1254575159158812</v>
      </c>
      <c r="AJ55" s="47">
        <f t="shared" si="22"/>
        <v>8.8487923487643947</v>
      </c>
      <c r="AK55">
        <f t="shared" si="23"/>
        <v>-0.12351672211440383</v>
      </c>
      <c r="AL55" s="47">
        <f t="shared" si="24"/>
        <v>8.7072571304846562</v>
      </c>
      <c r="AM55">
        <f t="shared" si="25"/>
        <v>-0.11626870537195025</v>
      </c>
      <c r="AN55" s="47">
        <f t="shared" si="26"/>
        <v>8.0682394357057845</v>
      </c>
      <c r="AO55">
        <f t="shared" si="27"/>
        <v>-8.2218929742191235E-2</v>
      </c>
      <c r="AV55" s="99"/>
    </row>
    <row r="56" spans="6:48" ht="17" thickBot="1" x14ac:dyDescent="0.25">
      <c r="H56" s="111" t="s">
        <v>240</v>
      </c>
      <c r="I56" s="121" t="e">
        <f>I55-M5</f>
        <v>#NUM!</v>
      </c>
      <c r="K56" s="120" t="e">
        <f t="shared" si="37"/>
        <v>#NUM!</v>
      </c>
      <c r="L56" s="120" t="e">
        <f t="shared" si="36"/>
        <v>#NUM!</v>
      </c>
      <c r="O56" s="45">
        <f t="shared" si="0"/>
        <v>5.5265991895616935</v>
      </c>
      <c r="P56" s="45">
        <f t="shared" si="1"/>
        <v>5.5265991895616935</v>
      </c>
      <c r="Q56" s="100">
        <f t="shared" si="7"/>
        <v>25.942739565560828</v>
      </c>
      <c r="R56" s="252">
        <f t="shared" si="28"/>
        <v>-0.74999999999999978</v>
      </c>
      <c r="S56" t="e">
        <f t="shared" si="8"/>
        <v>#N/A</v>
      </c>
      <c r="T56" t="e">
        <f t="shared" si="9"/>
        <v>#N/A</v>
      </c>
      <c r="U56" s="47" t="e">
        <f t="shared" si="10"/>
        <v>#N/A</v>
      </c>
      <c r="V56" t="e">
        <f t="shared" si="11"/>
        <v>#N/A</v>
      </c>
      <c r="W56" s="47" t="e">
        <f t="shared" si="12"/>
        <v>#N/A</v>
      </c>
      <c r="X56" t="e">
        <f t="shared" si="13"/>
        <v>#N/A</v>
      </c>
      <c r="Y56" s="47" t="e">
        <f t="shared" si="14"/>
        <v>#N/A</v>
      </c>
      <c r="Z56" t="e">
        <f t="shared" si="15"/>
        <v>#N/A</v>
      </c>
      <c r="AA56" s="47" t="e">
        <f t="shared" si="16"/>
        <v>#N/A</v>
      </c>
      <c r="AB56" t="e">
        <f t="shared" si="17"/>
        <v>#N/A</v>
      </c>
      <c r="AD56">
        <v>43</v>
      </c>
      <c r="AE56" s="47">
        <f t="shared" si="35"/>
        <v>9.9799265589430703</v>
      </c>
      <c r="AF56">
        <f t="shared" si="18"/>
        <v>-0.14660709804726615</v>
      </c>
      <c r="AG56" t="e">
        <f t="shared" si="19"/>
        <v>#N/A</v>
      </c>
      <c r="AH56" s="47">
        <f t="shared" si="20"/>
        <v>9.1854964977876179</v>
      </c>
      <c r="AI56">
        <f t="shared" si="21"/>
        <v>-0.10891883221944104</v>
      </c>
      <c r="AJ56" s="47">
        <f t="shared" si="22"/>
        <v>9.1466953885779354</v>
      </c>
      <c r="AK56">
        <f t="shared" si="23"/>
        <v>-0.10700990579387355</v>
      </c>
      <c r="AL56" s="47">
        <f t="shared" si="24"/>
        <v>9.0030156147537319</v>
      </c>
      <c r="AM56">
        <f t="shared" si="25"/>
        <v>-9.9880878737505646E-2</v>
      </c>
      <c r="AN56" s="47">
        <f t="shared" si="26"/>
        <v>8.3539257450337558</v>
      </c>
      <c r="AO56">
        <f t="shared" si="27"/>
        <v>-6.6389647201297364E-2</v>
      </c>
      <c r="AV56" s="99"/>
    </row>
    <row r="57" spans="6:48" ht="17" thickBot="1" x14ac:dyDescent="0.25">
      <c r="H57" s="112" t="s">
        <v>251</v>
      </c>
      <c r="I57" s="113" t="e">
        <f>(K16*SQRT(M4*M4+I53*I53)-I43)/K15/K16/I53</f>
        <v>#NUM!</v>
      </c>
      <c r="K57" s="120" t="e">
        <f t="shared" si="37"/>
        <v>#NUM!</v>
      </c>
      <c r="L57" s="120" t="e">
        <f t="shared" si="36"/>
        <v>#NUM!</v>
      </c>
      <c r="O57" s="45">
        <f t="shared" si="0"/>
        <v>5.4533690141156512</v>
      </c>
      <c r="P57" s="45">
        <f t="shared" si="1"/>
        <v>5.4533690141156512</v>
      </c>
      <c r="Q57" s="100">
        <f t="shared" si="7"/>
        <v>25.871060071419038</v>
      </c>
      <c r="R57" s="252">
        <f t="shared" si="28"/>
        <v>-0.74499999999999977</v>
      </c>
      <c r="S57" t="e">
        <f t="shared" si="8"/>
        <v>#N/A</v>
      </c>
      <c r="T57" t="e">
        <f t="shared" si="9"/>
        <v>#N/A</v>
      </c>
      <c r="U57" s="47" t="e">
        <f t="shared" si="10"/>
        <v>#N/A</v>
      </c>
      <c r="V57" t="e">
        <f t="shared" si="11"/>
        <v>#N/A</v>
      </c>
      <c r="W57" s="47" t="e">
        <f t="shared" si="12"/>
        <v>#N/A</v>
      </c>
      <c r="X57" t="e">
        <f t="shared" si="13"/>
        <v>#N/A</v>
      </c>
      <c r="Y57" s="47" t="e">
        <f t="shared" si="14"/>
        <v>#N/A</v>
      </c>
      <c r="Z57" t="e">
        <f t="shared" si="15"/>
        <v>#N/A</v>
      </c>
      <c r="AA57" s="47" t="e">
        <f t="shared" si="16"/>
        <v>#N/A</v>
      </c>
      <c r="AB57" t="e">
        <f t="shared" si="17"/>
        <v>#N/A</v>
      </c>
      <c r="AD57">
        <v>44</v>
      </c>
      <c r="AE57" s="47">
        <f t="shared" si="35"/>
        <v>10.295598947977009</v>
      </c>
      <c r="AF57">
        <f t="shared" si="18"/>
        <v>-0.12910438500007593</v>
      </c>
      <c r="AG57" t="e">
        <f t="shared" si="19"/>
        <v>#N/A</v>
      </c>
      <c r="AH57" s="47">
        <f t="shared" si="20"/>
        <v>9.4896131449487875</v>
      </c>
      <c r="AI57">
        <f t="shared" si="21"/>
        <v>-9.2058206346941687E-2</v>
      </c>
      <c r="AJ57" s="47">
        <f t="shared" si="22"/>
        <v>9.4502269055495276</v>
      </c>
      <c r="AK57">
        <f t="shared" si="23"/>
        <v>-9.0181777565854451E-2</v>
      </c>
      <c r="AL57" s="47">
        <f t="shared" si="24"/>
        <v>9.3043620576889872</v>
      </c>
      <c r="AM57">
        <f t="shared" si="25"/>
        <v>-8.3174094557746339E-2</v>
      </c>
      <c r="AN57" s="47">
        <f t="shared" si="26"/>
        <v>8.645009712832838</v>
      </c>
      <c r="AO57">
        <f t="shared" si="27"/>
        <v>-5.0252480686692302E-2</v>
      </c>
      <c r="AV57" s="99"/>
    </row>
    <row r="58" spans="6:48" ht="17" thickBot="1" x14ac:dyDescent="0.25">
      <c r="H58" s="114" t="s">
        <v>252</v>
      </c>
      <c r="I58" s="115" t="e">
        <f>ACOS(I57)*180/PI()</f>
        <v>#NUM!</v>
      </c>
      <c r="K58" s="120" t="e">
        <f t="shared" si="37"/>
        <v>#NUM!</v>
      </c>
      <c r="L58" s="120" t="e">
        <f t="shared" si="36"/>
        <v>#NUM!</v>
      </c>
      <c r="O58" s="45">
        <f t="shared" si="0"/>
        <v>5.3806230466375382</v>
      </c>
      <c r="P58" s="45">
        <f t="shared" si="1"/>
        <v>5.3806230466375382</v>
      </c>
      <c r="Q58" s="100">
        <f t="shared" si="7"/>
        <v>25.799854762703944</v>
      </c>
      <c r="R58" s="252">
        <f t="shared" si="28"/>
        <v>-0.73999999999999977</v>
      </c>
      <c r="S58" t="e">
        <f t="shared" si="8"/>
        <v>#N/A</v>
      </c>
      <c r="T58" t="e">
        <f t="shared" si="9"/>
        <v>#N/A</v>
      </c>
      <c r="U58" s="47" t="e">
        <f t="shared" si="10"/>
        <v>#N/A</v>
      </c>
      <c r="V58" t="e">
        <f t="shared" si="11"/>
        <v>#N/A</v>
      </c>
      <c r="W58" s="47" t="e">
        <f t="shared" si="12"/>
        <v>#N/A</v>
      </c>
      <c r="X58" t="e">
        <f t="shared" si="13"/>
        <v>#N/A</v>
      </c>
      <c r="Y58" s="47" t="e">
        <f t="shared" si="14"/>
        <v>#N/A</v>
      </c>
      <c r="Z58" t="e">
        <f t="shared" si="15"/>
        <v>#N/A</v>
      </c>
      <c r="AA58" s="47" t="e">
        <f t="shared" si="16"/>
        <v>#N/A</v>
      </c>
      <c r="AB58" t="e">
        <f t="shared" si="17"/>
        <v>#N/A</v>
      </c>
      <c r="AD58">
        <v>45</v>
      </c>
      <c r="AE58" s="47">
        <f t="shared" si="35"/>
        <v>10.617028789181393</v>
      </c>
      <c r="AF58">
        <f t="shared" si="18"/>
        <v>-0.11127313485194514</v>
      </c>
      <c r="AG58" t="e">
        <f t="shared" si="19"/>
        <v>#N/A</v>
      </c>
      <c r="AH58" s="47">
        <f t="shared" si="20"/>
        <v>9.7992764826381524</v>
      </c>
      <c r="AI58">
        <f t="shared" si="21"/>
        <v>-7.4881251427215467E-2</v>
      </c>
      <c r="AJ58" s="47">
        <f t="shared" si="22"/>
        <v>9.7592944410387119</v>
      </c>
      <c r="AK58">
        <f t="shared" si="23"/>
        <v>-7.3037939211834879E-2</v>
      </c>
      <c r="AL58" s="47">
        <f t="shared" si="24"/>
        <v>9.6112046662446922</v>
      </c>
      <c r="AM58">
        <f t="shared" si="25"/>
        <v>-6.615391219248766E-2</v>
      </c>
      <c r="AN58" s="47">
        <f t="shared" si="26"/>
        <v>8.9414026721066442</v>
      </c>
      <c r="AO58">
        <f t="shared" si="27"/>
        <v>-3.3812789286229862E-2</v>
      </c>
      <c r="AV58" s="99"/>
    </row>
    <row r="59" spans="6:48" ht="16" x14ac:dyDescent="0.2">
      <c r="K59" s="120" t="e">
        <f t="shared" si="37"/>
        <v>#NUM!</v>
      </c>
      <c r="L59" s="120" t="e">
        <f t="shared" si="36"/>
        <v>#NUM!</v>
      </c>
      <c r="O59" s="45">
        <f t="shared" si="0"/>
        <v>5.3083613991184393</v>
      </c>
      <c r="P59" s="45">
        <f t="shared" si="1"/>
        <v>5.3083613991184393</v>
      </c>
      <c r="Q59" s="100">
        <f t="shared" si="7"/>
        <v>25.729123744491744</v>
      </c>
      <c r="R59" s="252">
        <f t="shared" si="28"/>
        <v>-0.73499999999999976</v>
      </c>
      <c r="S59" t="e">
        <f t="shared" si="8"/>
        <v>#N/A</v>
      </c>
      <c r="T59" t="e">
        <f t="shared" si="9"/>
        <v>#N/A</v>
      </c>
      <c r="U59" s="47" t="e">
        <f t="shared" si="10"/>
        <v>#N/A</v>
      </c>
      <c r="V59" t="e">
        <f t="shared" si="11"/>
        <v>#N/A</v>
      </c>
      <c r="W59" s="47" t="e">
        <f t="shared" si="12"/>
        <v>#N/A</v>
      </c>
      <c r="X59" t="e">
        <f t="shared" si="13"/>
        <v>#N/A</v>
      </c>
      <c r="Y59" s="47" t="e">
        <f t="shared" si="14"/>
        <v>#N/A</v>
      </c>
      <c r="Z59" t="e">
        <f t="shared" si="15"/>
        <v>#N/A</v>
      </c>
      <c r="AA59" s="47" t="e">
        <f t="shared" si="16"/>
        <v>#N/A</v>
      </c>
      <c r="AB59" t="e">
        <f t="shared" si="17"/>
        <v>#N/A</v>
      </c>
      <c r="AD59">
        <v>46</v>
      </c>
      <c r="AE59" s="47">
        <f t="shared" si="35"/>
        <v>10.94411817191283</v>
      </c>
      <c r="AF59">
        <f t="shared" si="18"/>
        <v>-9.3119246952929904E-2</v>
      </c>
      <c r="AG59" t="e">
        <f t="shared" si="19"/>
        <v>#N/A</v>
      </c>
      <c r="AH59" s="47">
        <f t="shared" si="20"/>
        <v>10.114392184403272</v>
      </c>
      <c r="AI59">
        <f t="shared" si="21"/>
        <v>-5.7393642373879485E-2</v>
      </c>
      <c r="AJ59" s="47">
        <f t="shared" si="22"/>
        <v>10.073803850080182</v>
      </c>
      <c r="AK59">
        <f t="shared" si="23"/>
        <v>-5.5584054233151374E-2</v>
      </c>
      <c r="AL59" s="47">
        <f t="shared" si="24"/>
        <v>9.9234499731898254</v>
      </c>
      <c r="AM59">
        <f t="shared" si="25"/>
        <v>-4.8825952483043028E-2</v>
      </c>
      <c r="AN59" s="47">
        <f t="shared" si="26"/>
        <v>9.2430143386885568</v>
      </c>
      <c r="AO59">
        <f t="shared" si="27"/>
        <v>-1.7075992541101277E-2</v>
      </c>
      <c r="AV59" s="99"/>
    </row>
    <row r="60" spans="6:48" x14ac:dyDescent="0.2">
      <c r="O60" s="45">
        <f t="shared" si="0"/>
        <v>5.2365841828381008</v>
      </c>
      <c r="P60" s="45">
        <f t="shared" si="1"/>
        <v>5.2365841828381008</v>
      </c>
      <c r="Q60" s="100">
        <f t="shared" si="7"/>
        <v>25.658867121189473</v>
      </c>
      <c r="R60" s="252">
        <f t="shared" si="28"/>
        <v>-0.72999999999999976</v>
      </c>
      <c r="S60" t="e">
        <f t="shared" si="8"/>
        <v>#N/A</v>
      </c>
      <c r="T60" t="e">
        <f t="shared" si="9"/>
        <v>#N/A</v>
      </c>
      <c r="U60" s="47" t="e">
        <f t="shared" si="10"/>
        <v>#N/A</v>
      </c>
      <c r="V60" t="e">
        <f t="shared" si="11"/>
        <v>#N/A</v>
      </c>
      <c r="W60" s="47" t="e">
        <f t="shared" si="12"/>
        <v>#N/A</v>
      </c>
      <c r="X60" t="e">
        <f t="shared" si="13"/>
        <v>#N/A</v>
      </c>
      <c r="Y60" s="47" t="e">
        <f t="shared" si="14"/>
        <v>#N/A</v>
      </c>
      <c r="Z60" t="e">
        <f t="shared" si="15"/>
        <v>#N/A</v>
      </c>
      <c r="AA60" s="47" t="e">
        <f t="shared" si="16"/>
        <v>#N/A</v>
      </c>
      <c r="AB60" t="e">
        <f t="shared" si="17"/>
        <v>#N/A</v>
      </c>
      <c r="AD60">
        <v>47</v>
      </c>
      <c r="AE60" s="47">
        <f t="shared" si="35"/>
        <v>11.276767461576757</v>
      </c>
      <c r="AF60">
        <f t="shared" si="18"/>
        <v>-7.4648685979464183E-2</v>
      </c>
      <c r="AG60" t="e">
        <f t="shared" si="19"/>
        <v>#N/A</v>
      </c>
      <c r="AH60" s="47">
        <f t="shared" si="20"/>
        <v>10.4348642629488</v>
      </c>
      <c r="AI60">
        <f t="shared" si="21"/>
        <v>-3.9601117877894873E-2</v>
      </c>
      <c r="AJ60" s="47">
        <f t="shared" si="22"/>
        <v>10.393659330061226</v>
      </c>
      <c r="AK60">
        <f t="shared" si="23"/>
        <v>-3.7825849834193744E-2</v>
      </c>
      <c r="AL60" s="47">
        <f t="shared" si="24"/>
        <v>10.241002865579112</v>
      </c>
      <c r="AM60">
        <f t="shared" si="25"/>
        <v>-3.1195899700045812E-2</v>
      </c>
      <c r="AN60" s="47">
        <f t="shared" si="26"/>
        <v>9.5497528387431565</v>
      </c>
      <c r="AO60">
        <f t="shared" si="27"/>
        <v>-4.7572217800192186E-5</v>
      </c>
      <c r="AV60" s="99"/>
    </row>
    <row r="61" spans="6:48" x14ac:dyDescent="0.2">
      <c r="O61" s="45">
        <f t="shared" si="0"/>
        <v>5.1652915083636799</v>
      </c>
      <c r="P61" s="45">
        <f t="shared" si="1"/>
        <v>5.1652915083636799</v>
      </c>
      <c r="Q61" s="100">
        <f t="shared" si="7"/>
        <v>25.589084996534211</v>
      </c>
      <c r="R61" s="252">
        <f t="shared" si="28"/>
        <v>-0.72499999999999976</v>
      </c>
      <c r="S61" t="e">
        <f t="shared" si="8"/>
        <v>#N/A</v>
      </c>
      <c r="T61" t="e">
        <f t="shared" si="9"/>
        <v>#N/A</v>
      </c>
      <c r="U61" s="47" t="e">
        <f t="shared" si="10"/>
        <v>#N/A</v>
      </c>
      <c r="V61" t="e">
        <f t="shared" si="11"/>
        <v>#N/A</v>
      </c>
      <c r="W61" s="47" t="e">
        <f t="shared" si="12"/>
        <v>#N/A</v>
      </c>
      <c r="X61" t="e">
        <f t="shared" si="13"/>
        <v>#N/A</v>
      </c>
      <c r="Y61" s="47" t="e">
        <f t="shared" si="14"/>
        <v>#N/A</v>
      </c>
      <c r="Z61" t="e">
        <f t="shared" si="15"/>
        <v>#N/A</v>
      </c>
      <c r="AA61" s="47" t="e">
        <f t="shared" si="16"/>
        <v>#N/A</v>
      </c>
      <c r="AB61" t="e">
        <f t="shared" si="17"/>
        <v>#N/A</v>
      </c>
      <c r="AD61">
        <v>48</v>
      </c>
      <c r="AE61" s="47">
        <f t="shared" si="35"/>
        <v>11.614875329977089</v>
      </c>
      <c r="AF61">
        <f t="shared" si="18"/>
        <v>-5.5867483595283055E-2</v>
      </c>
      <c r="AG61" t="e">
        <f t="shared" si="19"/>
        <v>#N/A</v>
      </c>
      <c r="AH61" s="47">
        <f t="shared" si="20"/>
        <v>10.76059509937512</v>
      </c>
      <c r="AI61">
        <f t="shared" si="21"/>
        <v>-2.1509481924082616E-2</v>
      </c>
      <c r="AJ61" s="47">
        <f t="shared" si="22"/>
        <v>10.718763449904124</v>
      </c>
      <c r="AK61">
        <f t="shared" si="23"/>
        <v>-1.9769118431176534E-2</v>
      </c>
      <c r="AL61" s="47">
        <f t="shared" si="24"/>
        <v>10.563766613725321</v>
      </c>
      <c r="AM61">
        <f t="shared" si="25"/>
        <v>-1.326950302292558E-2</v>
      </c>
      <c r="AN61" s="47">
        <f t="shared" si="26"/>
        <v>9.8615247367518784</v>
      </c>
      <c r="AO61">
        <f t="shared" si="27"/>
        <v>1.7266926358459507E-2</v>
      </c>
      <c r="AV61" s="99"/>
    </row>
    <row r="62" spans="6:48" x14ac:dyDescent="0.2">
      <c r="O62" s="45">
        <f t="shared" si="0"/>
        <v>5.0944834855495174</v>
      </c>
      <c r="P62" s="45">
        <f t="shared" si="1"/>
        <v>5.0944834855495174</v>
      </c>
      <c r="Q62" s="100">
        <f t="shared" si="7"/>
        <v>25.519777473592399</v>
      </c>
      <c r="R62" s="252">
        <f t="shared" si="28"/>
        <v>-0.71999999999999975</v>
      </c>
      <c r="S62" t="e">
        <f t="shared" si="8"/>
        <v>#N/A</v>
      </c>
      <c r="T62" t="e">
        <f t="shared" si="9"/>
        <v>#N/A</v>
      </c>
      <c r="U62" s="47" t="e">
        <f t="shared" si="10"/>
        <v>#N/A</v>
      </c>
      <c r="V62" t="e">
        <f t="shared" si="11"/>
        <v>#N/A</v>
      </c>
      <c r="W62" s="47" t="e">
        <f t="shared" si="12"/>
        <v>#N/A</v>
      </c>
      <c r="X62" t="e">
        <f t="shared" si="13"/>
        <v>#N/A</v>
      </c>
      <c r="Y62" s="47" t="e">
        <f t="shared" si="14"/>
        <v>#N/A</v>
      </c>
      <c r="Z62" t="e">
        <f t="shared" si="15"/>
        <v>#N/A</v>
      </c>
      <c r="AA62" s="47" t="e">
        <f t="shared" si="16"/>
        <v>#N/A</v>
      </c>
      <c r="AB62" t="e">
        <f t="shared" si="17"/>
        <v>#N/A</v>
      </c>
      <c r="AD62">
        <v>49</v>
      </c>
      <c r="AE62" s="47">
        <f t="shared" si="35"/>
        <v>11.958338786181791</v>
      </c>
      <c r="AF62">
        <f t="shared" si="18"/>
        <v>-3.6781739674577416E-2</v>
      </c>
      <c r="AG62" t="e">
        <f t="shared" si="19"/>
        <v>#N/A</v>
      </c>
      <c r="AH62" s="47">
        <f t="shared" si="20"/>
        <v>11.091485472914037</v>
      </c>
      <c r="AI62">
        <f t="shared" si="21"/>
        <v>-3.1246048963041169E-3</v>
      </c>
      <c r="AJ62" s="47">
        <f t="shared" si="22"/>
        <v>11.04901717974462</v>
      </c>
      <c r="AK62">
        <f t="shared" si="23"/>
        <v>-1.419718750968979E-3</v>
      </c>
      <c r="AL62" s="47">
        <f t="shared" si="24"/>
        <v>10.891642900664081</v>
      </c>
      <c r="AM62">
        <f t="shared" si="25"/>
        <v>4.9474223853132422E-3</v>
      </c>
      <c r="AN62" s="47">
        <f t="shared" si="26"/>
        <v>10.178235063974396</v>
      </c>
      <c r="AO62">
        <f t="shared" si="27"/>
        <v>3.486189334935693E-2</v>
      </c>
      <c r="AV62" s="99"/>
    </row>
    <row r="63" spans="6:48" x14ac:dyDescent="0.2">
      <c r="G63" s="1" t="s">
        <v>295</v>
      </c>
      <c r="O63" s="45">
        <f t="shared" si="0"/>
        <v>5.0241602235360006</v>
      </c>
      <c r="P63" s="45">
        <f t="shared" si="1"/>
        <v>5.0241602235360006</v>
      </c>
      <c r="Q63" s="100">
        <f t="shared" si="7"/>
        <v>25.450944654758928</v>
      </c>
      <c r="R63" s="252">
        <f t="shared" si="28"/>
        <v>-0.71499999999999975</v>
      </c>
      <c r="S63" t="e">
        <f t="shared" si="8"/>
        <v>#N/A</v>
      </c>
      <c r="T63" t="e">
        <f t="shared" si="9"/>
        <v>#N/A</v>
      </c>
      <c r="U63" s="47" t="e">
        <f t="shared" si="10"/>
        <v>#N/A</v>
      </c>
      <c r="V63" t="e">
        <f t="shared" si="11"/>
        <v>#N/A</v>
      </c>
      <c r="W63" s="47" t="e">
        <f t="shared" si="12"/>
        <v>#N/A</v>
      </c>
      <c r="X63" t="e">
        <f t="shared" si="13"/>
        <v>#N/A</v>
      </c>
      <c r="Y63" s="47" t="e">
        <f t="shared" si="14"/>
        <v>#N/A</v>
      </c>
      <c r="Z63" t="e">
        <f t="shared" si="15"/>
        <v>#N/A</v>
      </c>
      <c r="AA63" s="47" t="e">
        <f t="shared" si="16"/>
        <v>#N/A</v>
      </c>
      <c r="AB63" t="e">
        <f t="shared" si="17"/>
        <v>#N/A</v>
      </c>
      <c r="AD63">
        <v>50</v>
      </c>
      <c r="AE63" s="47">
        <f t="shared" si="35"/>
        <v>12.307053207894899</v>
      </c>
      <c r="AF63">
        <f t="shared" si="18"/>
        <v>-1.7397623145402389E-2</v>
      </c>
      <c r="AG63" t="e">
        <f t="shared" si="19"/>
        <v>#N/A</v>
      </c>
      <c r="AH63" s="47">
        <f t="shared" si="20"/>
        <v>11.427434591152362</v>
      </c>
      <c r="AI63">
        <f t="shared" si="21"/>
        <v>1.5547575674238473E-2</v>
      </c>
      <c r="AJ63" s="47">
        <f t="shared" si="22"/>
        <v>11.384319921097369</v>
      </c>
      <c r="AK63">
        <f t="shared" si="23"/>
        <v>1.7216423425750228E-2</v>
      </c>
      <c r="AL63" s="47">
        <f t="shared" si="24"/>
        <v>11.224531852102189</v>
      </c>
      <c r="AM63">
        <f t="shared" si="25"/>
        <v>2.3448994654457253E-2</v>
      </c>
      <c r="AN63" s="47">
        <f t="shared" si="26"/>
        <v>10.499787347376987</v>
      </c>
      <c r="AO63">
        <f t="shared" si="27"/>
        <v>5.2731653778032322E-2</v>
      </c>
      <c r="AV63" s="99"/>
    </row>
    <row r="64" spans="6:48" x14ac:dyDescent="0.2">
      <c r="F64" t="s">
        <v>294</v>
      </c>
      <c r="G64">
        <f>Reaction1!S33</f>
        <v>95.32</v>
      </c>
      <c r="H64" t="s">
        <v>191</v>
      </c>
      <c r="O64" s="45">
        <f t="shared" si="0"/>
        <v>4.9543218307486541</v>
      </c>
      <c r="P64" s="45">
        <f t="shared" si="1"/>
        <v>4.9543218307486541</v>
      </c>
      <c r="Q64" s="100">
        <f t="shared" si="7"/>
        <v>25.382586641756689</v>
      </c>
      <c r="R64" s="252">
        <f t="shared" si="28"/>
        <v>-0.70999999999999974</v>
      </c>
      <c r="S64" t="e">
        <f t="shared" si="8"/>
        <v>#N/A</v>
      </c>
      <c r="T64" t="e">
        <f t="shared" si="9"/>
        <v>#N/A</v>
      </c>
      <c r="U64" s="47" t="e">
        <f t="shared" si="10"/>
        <v>#N/A</v>
      </c>
      <c r="V64" t="e">
        <f t="shared" si="11"/>
        <v>#N/A</v>
      </c>
      <c r="W64" s="47" t="e">
        <f t="shared" si="12"/>
        <v>#N/A</v>
      </c>
      <c r="X64" t="e">
        <f t="shared" si="13"/>
        <v>#N/A</v>
      </c>
      <c r="Y64" s="47" t="e">
        <f t="shared" si="14"/>
        <v>#N/A</v>
      </c>
      <c r="Z64" t="e">
        <f t="shared" si="15"/>
        <v>#N/A</v>
      </c>
      <c r="AA64" s="47" t="e">
        <f t="shared" si="16"/>
        <v>#N/A</v>
      </c>
      <c r="AB64" t="e">
        <f t="shared" si="17"/>
        <v>#N/A</v>
      </c>
      <c r="AD64">
        <v>51</v>
      </c>
      <c r="AE64" s="47">
        <f t="shared" si="35"/>
        <v>12.660912373325488</v>
      </c>
      <c r="AF64">
        <f t="shared" si="18"/>
        <v>2.2786274976593786E-3</v>
      </c>
      <c r="AG64" t="e">
        <f t="shared" si="19"/>
        <v>#N/A</v>
      </c>
      <c r="AH64" s="47">
        <f t="shared" si="20"/>
        <v>11.768340120734271</v>
      </c>
      <c r="AI64">
        <f t="shared" si="21"/>
        <v>3.4501054671588614E-2</v>
      </c>
      <c r="AJ64" s="47">
        <f t="shared" si="22"/>
        <v>11.724569537499196</v>
      </c>
      <c r="AK64">
        <f t="shared" si="23"/>
        <v>3.6133314831184378E-2</v>
      </c>
      <c r="AL64" s="47">
        <f t="shared" si="24"/>
        <v>11.562332066840263</v>
      </c>
      <c r="AM64">
        <f t="shared" si="25"/>
        <v>4.222926478935566E-2</v>
      </c>
      <c r="AN64" s="47">
        <f t="shared" si="26"/>
        <v>10.826083639019188</v>
      </c>
      <c r="AO64">
        <f t="shared" si="27"/>
        <v>7.0870467190304903E-2</v>
      </c>
      <c r="AV64" s="99"/>
    </row>
    <row r="65" spans="6:48" x14ac:dyDescent="0.2">
      <c r="F65" t="s">
        <v>240</v>
      </c>
      <c r="G65">
        <f>Reaction1!S34</f>
        <v>0</v>
      </c>
      <c r="H65" t="s">
        <v>167</v>
      </c>
      <c r="O65" s="45">
        <f t="shared" si="0"/>
        <v>4.8849684148975712</v>
      </c>
      <c r="P65" s="45">
        <f t="shared" si="1"/>
        <v>4.8849684148975712</v>
      </c>
      <c r="Q65" s="100">
        <f t="shared" si="7"/>
        <v>25.314703535635658</v>
      </c>
      <c r="R65" s="252">
        <f t="shared" si="28"/>
        <v>-0.70499999999999974</v>
      </c>
      <c r="S65" t="e">
        <f t="shared" si="8"/>
        <v>#N/A</v>
      </c>
      <c r="T65" t="e">
        <f t="shared" si="9"/>
        <v>#N/A</v>
      </c>
      <c r="U65" s="47" t="e">
        <f t="shared" si="10"/>
        <v>#N/A</v>
      </c>
      <c r="V65" t="e">
        <f t="shared" si="11"/>
        <v>#N/A</v>
      </c>
      <c r="W65" s="47" t="e">
        <f t="shared" si="12"/>
        <v>#N/A</v>
      </c>
      <c r="X65" t="e">
        <f t="shared" si="13"/>
        <v>#N/A</v>
      </c>
      <c r="Y65" s="47" t="e">
        <f t="shared" si="14"/>
        <v>#N/A</v>
      </c>
      <c r="Z65" t="e">
        <f t="shared" si="15"/>
        <v>#N/A</v>
      </c>
      <c r="AA65" s="47" t="e">
        <f t="shared" si="16"/>
        <v>#N/A</v>
      </c>
      <c r="AB65" t="e">
        <f t="shared" si="17"/>
        <v>#N/A</v>
      </c>
      <c r="AD65">
        <v>52</v>
      </c>
      <c r="AE65" s="47">
        <f t="shared" si="35"/>
        <v>13.019808493543856</v>
      </c>
      <c r="AF65">
        <f t="shared" si="18"/>
        <v>2.2240703970008793E-2</v>
      </c>
      <c r="AG65" t="e">
        <f t="shared" si="19"/>
        <v>#N/A</v>
      </c>
      <c r="AH65" s="47">
        <f t="shared" si="20"/>
        <v>12.114098218533025</v>
      </c>
      <c r="AI65">
        <f t="shared" si="21"/>
        <v>5.3729759229497291E-2</v>
      </c>
      <c r="AJ65" s="47">
        <f t="shared" si="22"/>
        <v>12.069662385620884</v>
      </c>
      <c r="AK65">
        <f t="shared" si="23"/>
        <v>5.5324894548071941E-2</v>
      </c>
      <c r="AL65" s="47">
        <f t="shared" si="24"/>
        <v>11.904940647660554</v>
      </c>
      <c r="AM65">
        <f t="shared" si="25"/>
        <v>6.1282216519729218E-2</v>
      </c>
      <c r="AN65" s="47">
        <f t="shared" si="26"/>
        <v>11.157024545889657</v>
      </c>
      <c r="AO65">
        <f t="shared" si="27"/>
        <v>8.9272527566656226E-2</v>
      </c>
      <c r="AV65" s="99"/>
    </row>
    <row r="66" spans="6:48" x14ac:dyDescent="0.2">
      <c r="F66" t="s">
        <v>177</v>
      </c>
      <c r="G66">
        <f>SQRT(($K$13*$K$13-POWER($M$4+$M$5+G65,2))*($K$13*$K$13-POWER($M$4-$M$5-F23,2)))/2/$K$13</f>
        <v>207.75146678689208</v>
      </c>
      <c r="O66" s="45">
        <f t="shared" si="0"/>
        <v>4.8161000829763907</v>
      </c>
      <c r="P66" s="45">
        <f t="shared" si="1"/>
        <v>4.8161000829763907</v>
      </c>
      <c r="Q66" s="100">
        <f t="shared" si="7"/>
        <v>25.247295436771992</v>
      </c>
      <c r="R66" s="252">
        <f t="shared" si="28"/>
        <v>-0.69999999999999973</v>
      </c>
      <c r="S66" t="e">
        <f t="shared" si="8"/>
        <v>#N/A</v>
      </c>
      <c r="T66" t="e">
        <f t="shared" si="9"/>
        <v>#N/A</v>
      </c>
      <c r="U66" s="47" t="e">
        <f t="shared" si="10"/>
        <v>#N/A</v>
      </c>
      <c r="V66" t="e">
        <f t="shared" si="11"/>
        <v>#N/A</v>
      </c>
      <c r="W66" s="47" t="e">
        <f t="shared" si="12"/>
        <v>#N/A</v>
      </c>
      <c r="X66" t="e">
        <f t="shared" si="13"/>
        <v>#N/A</v>
      </c>
      <c r="Y66" s="47" t="e">
        <f t="shared" si="14"/>
        <v>#N/A</v>
      </c>
      <c r="Z66" t="e">
        <f t="shared" si="15"/>
        <v>#N/A</v>
      </c>
      <c r="AA66" s="47" t="e">
        <f t="shared" si="16"/>
        <v>#N/A</v>
      </c>
      <c r="AB66" t="e">
        <f t="shared" si="17"/>
        <v>#N/A</v>
      </c>
      <c r="AD66">
        <v>53</v>
      </c>
      <c r="AE66" s="47">
        <f t="shared" si="35"/>
        <v>13.383632245315077</v>
      </c>
      <c r="AF66">
        <f t="shared" si="18"/>
        <v>4.2482228227336792E-2</v>
      </c>
      <c r="AG66" t="e">
        <f t="shared" si="19"/>
        <v>#N/A</v>
      </c>
      <c r="AH66" s="47">
        <f t="shared" si="20"/>
        <v>12.4646035632826</v>
      </c>
      <c r="AI66">
        <f t="shared" si="21"/>
        <v>7.3227548804543047E-2</v>
      </c>
      <c r="AJ66" s="47">
        <f t="shared" si="22"/>
        <v>12.419493346837896</v>
      </c>
      <c r="AK66">
        <f t="shared" si="23"/>
        <v>7.4785034085204857E-2</v>
      </c>
      <c r="AL66" s="47">
        <f t="shared" si="24"/>
        <v>12.252253232670419</v>
      </c>
      <c r="AM66">
        <f t="shared" si="25"/>
        <v>8.060176638484319E-2</v>
      </c>
      <c r="AN66" s="47">
        <f t="shared" si="26"/>
        <v>11.492509260182267</v>
      </c>
      <c r="AO66">
        <f t="shared" si="27"/>
        <v>0.10793196345441822</v>
      </c>
      <c r="AV66" s="99"/>
    </row>
    <row r="67" spans="6:48" x14ac:dyDescent="0.2">
      <c r="F67" t="s">
        <v>297</v>
      </c>
      <c r="G67">
        <f>SQRT(G66*G66+$M$4*$M$4)</f>
        <v>960.99696695626403</v>
      </c>
      <c r="O67" s="45">
        <f t="shared" si="0"/>
        <v>4.7477169412613875</v>
      </c>
      <c r="P67" s="45">
        <f t="shared" si="1"/>
        <v>4.7477169412613875</v>
      </c>
      <c r="Q67" s="100">
        <f t="shared" si="7"/>
        <v>25.180362444867569</v>
      </c>
      <c r="R67" s="252">
        <f t="shared" si="28"/>
        <v>-0.69499999999999973</v>
      </c>
      <c r="S67" t="e">
        <f t="shared" si="8"/>
        <v>#N/A</v>
      </c>
      <c r="T67" t="e">
        <f t="shared" si="9"/>
        <v>#N/A</v>
      </c>
      <c r="U67" s="47" t="e">
        <f t="shared" si="10"/>
        <v>#N/A</v>
      </c>
      <c r="V67" t="e">
        <f t="shared" si="11"/>
        <v>#N/A</v>
      </c>
      <c r="W67" s="47" t="e">
        <f t="shared" si="12"/>
        <v>#N/A</v>
      </c>
      <c r="X67" t="e">
        <f t="shared" si="13"/>
        <v>#N/A</v>
      </c>
      <c r="Y67" s="47" t="e">
        <f t="shared" si="14"/>
        <v>#N/A</v>
      </c>
      <c r="Z67" t="e">
        <f t="shared" si="15"/>
        <v>#N/A</v>
      </c>
      <c r="AA67" s="47" t="e">
        <f t="shared" si="16"/>
        <v>#N/A</v>
      </c>
      <c r="AB67" t="e">
        <f t="shared" si="17"/>
        <v>#N/A</v>
      </c>
      <c r="AD67">
        <v>54</v>
      </c>
      <c r="AE67" s="47">
        <f t="shared" si="35"/>
        <v>13.752272804399924</v>
      </c>
      <c r="AF67">
        <f t="shared" si="18"/>
        <v>6.2996752719480145E-2</v>
      </c>
      <c r="AG67" t="e">
        <f t="shared" si="19"/>
        <v>#N/A</v>
      </c>
      <c r="AH67" s="47">
        <f t="shared" si="20"/>
        <v>12.819749387659563</v>
      </c>
      <c r="AI67">
        <f t="shared" si="21"/>
        <v>9.2988215459522086E-2</v>
      </c>
      <c r="AJ67" s="47">
        <f t="shared" si="22"/>
        <v>12.773955859250561</v>
      </c>
      <c r="AK67">
        <f t="shared" si="23"/>
        <v>9.4507537662516419E-2</v>
      </c>
      <c r="AL67" s="47">
        <f t="shared" si="24"/>
        <v>12.60416402709197</v>
      </c>
      <c r="AM67">
        <f t="shared" si="25"/>
        <v>0.10018176402512248</v>
      </c>
      <c r="AN67" s="47">
        <f t="shared" si="26"/>
        <v>11.832435590003128</v>
      </c>
      <c r="AO67">
        <f t="shared" si="27"/>
        <v>0.12684283829404672</v>
      </c>
      <c r="AV67" s="99"/>
    </row>
    <row r="68" spans="6:48" x14ac:dyDescent="0.2">
      <c r="F68" t="s">
        <v>298</v>
      </c>
      <c r="G68">
        <f>K16/COS(G64*PI()/180)/(1+POWER(K16*TAN(G64*PI()/180),2))</f>
        <v>-9.1933942149118084E-2</v>
      </c>
      <c r="H68" t="s">
        <v>296</v>
      </c>
      <c r="I68" t="s">
        <v>242</v>
      </c>
      <c r="J68" t="s">
        <v>247</v>
      </c>
      <c r="K68" t="s">
        <v>184</v>
      </c>
      <c r="L68" t="s">
        <v>302</v>
      </c>
      <c r="O68" s="45">
        <f t="shared" si="0"/>
        <v>4.6798190953111316</v>
      </c>
      <c r="P68" s="45">
        <f t="shared" si="1"/>
        <v>4.6798190953111316</v>
      </c>
      <c r="Q68" s="100">
        <f t="shared" si="7"/>
        <v>25.113904658949195</v>
      </c>
      <c r="R68" s="252">
        <f t="shared" si="28"/>
        <v>-0.68999999999999972</v>
      </c>
      <c r="S68" t="e">
        <f t="shared" si="8"/>
        <v>#N/A</v>
      </c>
      <c r="T68" t="e">
        <f t="shared" si="9"/>
        <v>#N/A</v>
      </c>
      <c r="U68" s="47" t="e">
        <f t="shared" si="10"/>
        <v>#N/A</v>
      </c>
      <c r="V68" t="e">
        <f t="shared" si="11"/>
        <v>#N/A</v>
      </c>
      <c r="W68" s="47" t="e">
        <f t="shared" si="12"/>
        <v>#N/A</v>
      </c>
      <c r="X68" t="e">
        <f t="shared" si="13"/>
        <v>#N/A</v>
      </c>
      <c r="Y68" s="47" t="e">
        <f t="shared" si="14"/>
        <v>#N/A</v>
      </c>
      <c r="Z68" t="e">
        <f t="shared" si="15"/>
        <v>#N/A</v>
      </c>
      <c r="AA68" s="47" t="e">
        <f t="shared" si="16"/>
        <v>#N/A</v>
      </c>
      <c r="AB68" t="e">
        <f t="shared" si="17"/>
        <v>#N/A</v>
      </c>
      <c r="AD68">
        <v>55</v>
      </c>
      <c r="AE68" s="47">
        <f t="shared" si="35"/>
        <v>14.125617879312999</v>
      </c>
      <c r="AF68">
        <f t="shared" si="18"/>
        <v>8.3777760841885748E-2</v>
      </c>
      <c r="AG68" t="e">
        <f t="shared" si="19"/>
        <v>#N/A</v>
      </c>
      <c r="AH68" s="47">
        <f t="shared" si="20"/>
        <v>13.179427510805436</v>
      </c>
      <c r="AI68">
        <f t="shared" si="21"/>
        <v>0.113005484332748</v>
      </c>
      <c r="AJ68" s="47">
        <f t="shared" si="22"/>
        <v>13.132941950143845</v>
      </c>
      <c r="AK68">
        <f t="shared" si="23"/>
        <v>0.11448614268146615</v>
      </c>
      <c r="AL68" s="47">
        <f t="shared" si="24"/>
        <v>12.960565835488193</v>
      </c>
      <c r="AM68">
        <f t="shared" si="25"/>
        <v>0.12001599265674676</v>
      </c>
      <c r="AN68" s="47">
        <f t="shared" si="26"/>
        <v>12.176699990499239</v>
      </c>
      <c r="AO68">
        <f t="shared" si="27"/>
        <v>0.14599915091706081</v>
      </c>
      <c r="AV68" s="99"/>
    </row>
    <row r="69" spans="6:48" x14ac:dyDescent="0.2">
      <c r="F69" t="s">
        <v>299</v>
      </c>
      <c r="G69">
        <f>G67*K15+SQRT(G66*G66+(G66*G66-G67*G67*K15*K15)*POWER(K16*TAN(G64*PI()/180),2))</f>
        <v>1928.7741513308724</v>
      </c>
      <c r="H69">
        <f>G68*G69</f>
        <v>-177.31981124716674</v>
      </c>
      <c r="I69">
        <f>H69*SIN(G64*PI()/180)</f>
        <v>-176.55598738286031</v>
      </c>
      <c r="J69">
        <f>(K15*G67-H69/K16*COS(G64*PI()/180))</f>
        <v>109.49271789196021</v>
      </c>
      <c r="K69">
        <f>ATAN2(J69,I69)*180/PI()</f>
        <v>-58.194522785363795</v>
      </c>
      <c r="L69">
        <f>180-K69</f>
        <v>238.1945227853638</v>
      </c>
      <c r="O69" s="45">
        <f t="shared" si="0"/>
        <v>4.6124066499650098</v>
      </c>
      <c r="P69" s="45">
        <f t="shared" si="1"/>
        <v>4.6124066499650098</v>
      </c>
      <c r="Q69" s="100">
        <f t="shared" si="7"/>
        <v>25.047922177367695</v>
      </c>
      <c r="R69" s="252">
        <f t="shared" si="28"/>
        <v>-0.68499999999999972</v>
      </c>
      <c r="S69" t="e">
        <f t="shared" si="8"/>
        <v>#N/A</v>
      </c>
      <c r="T69" t="e">
        <f t="shared" si="9"/>
        <v>#N/A</v>
      </c>
      <c r="U69" s="47" t="e">
        <f t="shared" si="10"/>
        <v>#N/A</v>
      </c>
      <c r="V69" t="e">
        <f t="shared" si="11"/>
        <v>#N/A</v>
      </c>
      <c r="W69" s="47" t="e">
        <f t="shared" si="12"/>
        <v>#N/A</v>
      </c>
      <c r="X69" t="e">
        <f t="shared" si="13"/>
        <v>#N/A</v>
      </c>
      <c r="Y69" s="47" t="e">
        <f t="shared" si="14"/>
        <v>#N/A</v>
      </c>
      <c r="Z69" t="e">
        <f t="shared" si="15"/>
        <v>#N/A</v>
      </c>
      <c r="AA69" s="47" t="e">
        <f t="shared" si="16"/>
        <v>#N/A</v>
      </c>
      <c r="AB69" t="e">
        <f t="shared" si="17"/>
        <v>#N/A</v>
      </c>
      <c r="AD69">
        <v>56</v>
      </c>
      <c r="AE69" s="47">
        <f t="shared" si="35"/>
        <v>14.503553745527809</v>
      </c>
      <c r="AF69">
        <f t="shared" si="18"/>
        <v>0.10481866756234312</v>
      </c>
      <c r="AG69" t="e">
        <f t="shared" si="19"/>
        <v>#N/A</v>
      </c>
      <c r="AH69" s="47">
        <f t="shared" si="20"/>
        <v>13.543528371279626</v>
      </c>
      <c r="AI69">
        <f t="shared" si="21"/>
        <v>0.1332730142722878</v>
      </c>
      <c r="AJ69" s="47">
        <f t="shared" si="22"/>
        <v>13.49634226887688</v>
      </c>
      <c r="AK69">
        <f t="shared" si="23"/>
        <v>0.13471452035981657</v>
      </c>
      <c r="AL69" s="47">
        <f t="shared" si="24"/>
        <v>13.321350094415704</v>
      </c>
      <c r="AM69">
        <f t="shared" si="25"/>
        <v>0.14009816970859362</v>
      </c>
      <c r="AN69" s="47">
        <f t="shared" si="26"/>
        <v>12.525197595399243</v>
      </c>
      <c r="AO69">
        <f t="shared" si="27"/>
        <v>0.16539483619634207</v>
      </c>
      <c r="AV69" s="99"/>
    </row>
    <row r="70" spans="6:48" x14ac:dyDescent="0.2">
      <c r="F70" s="96" t="s">
        <v>300</v>
      </c>
      <c r="G70">
        <f>G67*K15-SQRT(G66*G66+(G66*G66-G67*G67*K15*K15)*POWER(K16*TAN(G64*PI()/180),2))</f>
        <v>-1677.1900993707709</v>
      </c>
      <c r="H70">
        <f>G70*G68</f>
        <v>154.19069756862606</v>
      </c>
      <c r="I70">
        <f>H70*SIN(G64*PI()/180)</f>
        <v>153.52650481075759</v>
      </c>
      <c r="J70" s="1">
        <f>(K15*G67-H70/K16*COS(G64*PI()/180))</f>
        <v>139.96529667277366</v>
      </c>
      <c r="K70">
        <f>ATAN2(J70,I70)*180/PI()</f>
        <v>47.645551667704183</v>
      </c>
      <c r="L70">
        <f>180-K70</f>
        <v>132.35444833229582</v>
      </c>
      <c r="O70" s="45">
        <f t="shared" ref="O70:O133" si="38">(SQRT($K$18*$K$18*R70*R70*1000000+$M$4*$M$4))-$M$4</f>
        <v>4.5454797093431125</v>
      </c>
      <c r="P70" s="45">
        <f t="shared" ref="P70:P133" si="39">(COS($P$1*PI()/180)*SQRT($K$18*$K$18*R70*R70*1000000+$P$3)-$P$2*$K$17*R70*1000)/(1-$P$2)-$M$4</f>
        <v>4.5454797093431125</v>
      </c>
      <c r="Q70" s="100">
        <f t="shared" si="7"/>
        <v>24.982415097797457</v>
      </c>
      <c r="R70" s="252">
        <f t="shared" si="28"/>
        <v>-0.67999999999999972</v>
      </c>
      <c r="S70" t="e">
        <f t="shared" si="8"/>
        <v>#N/A</v>
      </c>
      <c r="T70" t="e">
        <f t="shared" si="9"/>
        <v>#N/A</v>
      </c>
      <c r="U70" s="47" t="e">
        <f t="shared" si="10"/>
        <v>#N/A</v>
      </c>
      <c r="V70" t="e">
        <f t="shared" si="11"/>
        <v>#N/A</v>
      </c>
      <c r="W70" s="47" t="e">
        <f t="shared" si="12"/>
        <v>#N/A</v>
      </c>
      <c r="X70" t="e">
        <f t="shared" si="13"/>
        <v>#N/A</v>
      </c>
      <c r="Y70" s="47" t="e">
        <f t="shared" si="14"/>
        <v>#N/A</v>
      </c>
      <c r="Z70" t="e">
        <f t="shared" si="15"/>
        <v>#N/A</v>
      </c>
      <c r="AA70" s="47" t="e">
        <f t="shared" si="16"/>
        <v>#N/A</v>
      </c>
      <c r="AB70" t="e">
        <f t="shared" si="17"/>
        <v>#N/A</v>
      </c>
      <c r="AD70">
        <v>57</v>
      </c>
      <c r="AE70" s="47">
        <f t="shared" ref="AE70:AE101" si="40">IF( $K$10 &lt; AD70, $K$16*$I$23-$M$4-$K$16*$K$15*$H$23*COS($AD70*PI()/180), #N/A)</f>
        <v>14.885965280118352</v>
      </c>
      <c r="AF70">
        <f t="shared" si="18"/>
        <v>0.1261128202036855</v>
      </c>
      <c r="AG70" t="e">
        <f t="shared" si="19"/>
        <v>#N/A</v>
      </c>
      <c r="AH70" s="47">
        <f t="shared" si="20"/>
        <v>13.911941060432909</v>
      </c>
      <c r="AI70">
        <f t="shared" si="21"/>
        <v>0.15378439861700247</v>
      </c>
      <c r="AJ70" s="47">
        <f t="shared" si="22"/>
        <v>13.864046120192244</v>
      </c>
      <c r="AK70">
        <f t="shared" si="23"/>
        <v>0.1551862765127352</v>
      </c>
      <c r="AL70" s="47">
        <f t="shared" si="24"/>
        <v>13.686406905494241</v>
      </c>
      <c r="AM70">
        <f t="shared" si="25"/>
        <v>0.16042194760369494</v>
      </c>
      <c r="AN70" s="47">
        <f t="shared" si="26"/>
        <v>12.877822248956715</v>
      </c>
      <c r="AO70">
        <f t="shared" si="27"/>
        <v>0.18502376583209931</v>
      </c>
      <c r="AV70" s="99"/>
    </row>
    <row r="71" spans="6:48" x14ac:dyDescent="0.2">
      <c r="F71" s="26"/>
      <c r="O71" s="45">
        <f t="shared" si="38"/>
        <v>4.4790383768450965</v>
      </c>
      <c r="P71" s="45">
        <f t="shared" si="39"/>
        <v>4.4790383768450965</v>
      </c>
      <c r="Q71" s="100">
        <f t="shared" ref="Q71:Q134" si="41">SQRT((R71*R71+PI()*PI()*$F$18*$F$18)*$K$18*$K$18*1000000+$M$4*$M$4) - $M$4</f>
        <v>24.917383517235635</v>
      </c>
      <c r="R71" s="252">
        <f t="shared" si="28"/>
        <v>-0.67499999999999971</v>
      </c>
      <c r="S71" t="e">
        <f t="shared" ref="S71:S134" si="42">IF( AND($R71/S$3&gt;= 0, $R71/S$3&lt;=$K$31),S$2*ABS(SIN($R71/S$3*PI()))*$K$30,#N/A)</f>
        <v>#N/A</v>
      </c>
      <c r="T71" t="e">
        <f t="shared" ref="T71:T134" si="43">IF( AND($R71/T$3&gt;0,$R71/T$3&lt;=$K$31),T$2*ABS(SIN($R71/T$3*PI()))*$K$30,#N/A)</f>
        <v>#N/A</v>
      </c>
      <c r="U71" s="47" t="e">
        <f t="shared" ref="U71:U134" si="44">IF( AND($R71/U$3&gt;= 0, $R71/U$3&lt;=$K$31),U$2*ABS(SIN($R71/U$3*PI()))*$K$30,#N/A)</f>
        <v>#N/A</v>
      </c>
      <c r="V71" t="e">
        <f t="shared" ref="V71:V134" si="45">IF( AND($R71/V$3&gt;0,$R71/V$3&lt;=$K$31),V$2*ABS(SIN($R71/V$3*PI()))*$K$30,#N/A)</f>
        <v>#N/A</v>
      </c>
      <c r="W71" s="47" t="e">
        <f t="shared" ref="W71:W134" si="46">IF( AND($R71/W$3&gt;= 0, $R71/W$3&lt;=$K$31),W$2*ABS(SIN($R71/W$3*PI()))*$K$30,#N/A)</f>
        <v>#N/A</v>
      </c>
      <c r="X71" t="e">
        <f t="shared" ref="X71:X134" si="47">IF( AND($R71/X$3&gt;0,$R71/X$3&lt;=$K$31),X$2*ABS(SIN($R71/X$3*PI()))*$K$30,#N/A)</f>
        <v>#N/A</v>
      </c>
      <c r="Y71" s="47" t="e">
        <f t="shared" ref="Y71:Y134" si="48">IF( AND($R71/Y$3&gt;= 0, $R71/Y$3&lt;=$K$31),Y$2*ABS(SIN($R71/Y$3*PI()))*$K$30,#N/A)</f>
        <v>#N/A</v>
      </c>
      <c r="Z71" t="e">
        <f t="shared" ref="Z71:Z134" si="49">IF( AND($R71/Z$3&gt;0,$R71/Z$3&lt;=$K$31),Z$2*ABS(SIN($R71/Z$3*PI()))*$K$30,#N/A)</f>
        <v>#N/A</v>
      </c>
      <c r="AA71" s="47" t="e">
        <f t="shared" ref="AA71:AA134" si="50">IF( AND($R71/AA$3&gt;= 0, $R71/AA$3&lt;=$K$31),AA$2*ABS(SIN($R71/AA$3*PI()))*$K$30,#N/A)</f>
        <v>#N/A</v>
      </c>
      <c r="AB71" t="e">
        <f t="shared" ref="AB71:AB134" si="51">IF( AND($R71/AB$3&gt;0,$R71/AB$3&lt;=$K$31),AB$2*ABS(SIN($R71/AB$3*PI()))*$K$30,#N/A)</f>
        <v>#N/A</v>
      </c>
      <c r="AD71">
        <v>58</v>
      </c>
      <c r="AE71" s="47">
        <f t="shared" si="40"/>
        <v>15.272735996826697</v>
      </c>
      <c r="AF71">
        <f t="shared" ref="AF71:AF134" si="52">IF(ABS(PI()*$K$18*$F$17*1000/$H$23/SIN($AD71*PI()/180))&lt;1, $AF$4* ($K$16*$K$15*$I$23-$K$16*$H$23*COS($AD71*PI()/180))/$K$18/1000*(1-ASIN(PI()*$K$18*$F$17*1000/$H$23/SIN($AD71*PI()/180))/PI()), #N/A)</f>
        <v>0.14765349936571051</v>
      </c>
      <c r="AG71" t="e">
        <f t="shared" ref="AG71:AG134" si="53">IF($K$9=1, $AF$4*($K$16*$K$15*$I$23-$K$16*$H$23*COS($AD71*PI()/180))/$K$18/1000,#N/A)</f>
        <v>#N/A</v>
      </c>
      <c r="AH71" s="47">
        <f t="shared" ref="AH71:AH134" si="54">IF( $K$10 &lt; AD71, $K$16*$I$24-$M$4-$K$16*$K$15*$H$24*COS($AD71*PI()/180), #N/A)</f>
        <v>14.28455335619128</v>
      </c>
      <c r="AI71">
        <f t="shared" ref="AI71:AI134" si="55">IF(ABS(PI()*$K$18*$F$17*1000/$H$24/SIN($AD71*PI()/180))&lt;1, $AF$4*($K$16*$K$15*$I$24-$K$16*$H$24*COS($AD71*PI()/180))/$K$18/1000*(1-ASIN(PI()*$K$18*$F$17*1000/$H$24/SIN($AD71*PI()/180))/PI()), #N/A)</f>
        <v>0.17453316610866415</v>
      </c>
      <c r="AJ71" s="47">
        <f t="shared" ref="AJ71:AJ134" si="56">IF( $K$10 &gt; AD71, #N/A,  $K$16*$I$25-$M$4-$K$16*$K$15*$H$25*COS($AD71*PI()/180))</f>
        <v>14.235941497934801</v>
      </c>
      <c r="AK71">
        <f t="shared" ref="AK71:AK134" si="57">IF(ABS(PI()*$K$18*$F$17*1000/$H$25/SIN($AD71*PI()/180))&lt;1,$AF$4* ($K$16*$K$15*$I$25-$K$16*$H$25*COS($AD71*PI()/180))/$K$18/1000*(1-ASIN(PI()*$K$18*$F$17*1000/$H$25/SIN($AD71*PI()/180))/PI()), #N/A)</f>
        <v>0.1758949524645434</v>
      </c>
      <c r="AL71" s="47">
        <f t="shared" ref="AL71:AL134" si="58">IF( $K$10 &gt; AD71, #N/A,  $K$16*$I$26-$M$4-$K$16*$K$15*$H$26*COS($AD71*PI()/180))</f>
        <v>14.055625068882767</v>
      </c>
      <c r="AM71">
        <f t="shared" ref="AM71:AM134" si="59">IF(ABS(PI()*$K$18*$F$17*1000/$H$26/SIN($AD71*PI()/180))&lt;1, $AF$4* ($K$16*$K$15*$I$26-$K$16*$H$26*COS($AD71*PI()/180))/$K$18/1000*(1-ASIN(PI()*$K$18*$F$17*1000/$H$26/SIN($AD71*PI()/180))/PI()), #N/A)</f>
        <v>0.18098091466973015</v>
      </c>
      <c r="AN71" s="47">
        <f t="shared" ref="AN71:AN134" si="60">IF( $K$10 &gt; AD71, #N/A,  $K$16*$I$27-$M$4-$K$16*$K$15*$H$27*COS($AD71*PI()/180))</f>
        <v>13.234466538286233</v>
      </c>
      <c r="AO71">
        <f t="shared" ref="AO71:AO134" si="61">IF(ABS(PI()*$K$18*$F$17*1000/$H$27/SIN($AD71*PI()/180))&lt;1, $AF$4*($K$16*$K$15*$I$27-$K$16*$H$27*COS($AD71*PI()/180))/$K$18/1000*(1-ASIN(PI()*$K$18*$F$17*1000/$H$27/SIN($AD71*PI()/180))/PI()), #N/A)</f>
        <v>0.20487974925901084</v>
      </c>
      <c r="AV71" s="99"/>
    </row>
    <row r="72" spans="6:48" x14ac:dyDescent="0.2">
      <c r="J72" s="1" t="s">
        <v>301</v>
      </c>
      <c r="K72">
        <f>MIN(ABS(K69),ABS(K70))</f>
        <v>47.645551667704183</v>
      </c>
      <c r="O72" s="45">
        <f t="shared" si="38"/>
        <v>4.4130827551490484</v>
      </c>
      <c r="P72" s="45">
        <f t="shared" si="39"/>
        <v>4.4130827551490484</v>
      </c>
      <c r="Q72" s="100">
        <f t="shared" si="41"/>
        <v>24.85282753200147</v>
      </c>
      <c r="R72" s="252">
        <f t="shared" ref="R72:R135" si="62">R71+$R$4</f>
        <v>-0.66999999999999971</v>
      </c>
      <c r="S72" t="e">
        <f t="shared" si="42"/>
        <v>#N/A</v>
      </c>
      <c r="T72" t="e">
        <f t="shared" si="43"/>
        <v>#N/A</v>
      </c>
      <c r="U72" s="47" t="e">
        <f t="shared" si="44"/>
        <v>#N/A</v>
      </c>
      <c r="V72" t="e">
        <f t="shared" si="45"/>
        <v>#N/A</v>
      </c>
      <c r="W72" s="47" t="e">
        <f t="shared" si="46"/>
        <v>#N/A</v>
      </c>
      <c r="X72" t="e">
        <f t="shared" si="47"/>
        <v>#N/A</v>
      </c>
      <c r="Y72" s="47" t="e">
        <f t="shared" si="48"/>
        <v>#N/A</v>
      </c>
      <c r="Z72" t="e">
        <f t="shared" si="49"/>
        <v>#N/A</v>
      </c>
      <c r="AA72" s="47" t="e">
        <f t="shared" si="50"/>
        <v>#N/A</v>
      </c>
      <c r="AB72" t="e">
        <f t="shared" si="51"/>
        <v>#N/A</v>
      </c>
      <c r="AD72">
        <v>59</v>
      </c>
      <c r="AE72" s="47">
        <f t="shared" si="40"/>
        <v>15.663748081545792</v>
      </c>
      <c r="AF72">
        <f t="shared" si="52"/>
        <v>0.16943391997174501</v>
      </c>
      <c r="AG72" t="e">
        <f t="shared" si="53"/>
        <v>#N/A</v>
      </c>
      <c r="AH72" s="47">
        <f t="shared" si="54"/>
        <v>14.661251757239864</v>
      </c>
      <c r="AI72">
        <f t="shared" si="55"/>
        <v>0.19551278192144994</v>
      </c>
      <c r="AJ72" s="47">
        <f t="shared" si="56"/>
        <v>14.611915119169856</v>
      </c>
      <c r="AK72">
        <f t="shared" si="57"/>
        <v>0.19683402607746253</v>
      </c>
      <c r="AL72" s="47">
        <f t="shared" si="58"/>
        <v>14.428892117152008</v>
      </c>
      <c r="AM72">
        <f t="shared" si="59"/>
        <v>0.20176859616508142</v>
      </c>
      <c r="AN72" s="47">
        <f t="shared" si="60"/>
        <v>13.595021826082371</v>
      </c>
      <c r="AO72">
        <f t="shared" si="61"/>
        <v>0.22495653466192458</v>
      </c>
      <c r="AV72" s="99"/>
    </row>
    <row r="73" spans="6:48" x14ac:dyDescent="0.2">
      <c r="O73" s="45">
        <f t="shared" si="38"/>
        <v>4.3476129462114841</v>
      </c>
      <c r="P73" s="45">
        <f t="shared" si="39"/>
        <v>4.3476129462114841</v>
      </c>
      <c r="Q73" s="100">
        <f t="shared" si="41"/>
        <v>24.788747237735265</v>
      </c>
      <c r="R73" s="252">
        <f t="shared" si="62"/>
        <v>-0.6649999999999997</v>
      </c>
      <c r="S73" t="e">
        <f t="shared" si="42"/>
        <v>#N/A</v>
      </c>
      <c r="T73" t="e">
        <f t="shared" si="43"/>
        <v>#N/A</v>
      </c>
      <c r="U73" s="47" t="e">
        <f t="shared" si="44"/>
        <v>#N/A</v>
      </c>
      <c r="V73" t="e">
        <f t="shared" si="45"/>
        <v>#N/A</v>
      </c>
      <c r="W73" s="47" t="e">
        <f t="shared" si="46"/>
        <v>#N/A</v>
      </c>
      <c r="X73" t="e">
        <f t="shared" si="47"/>
        <v>#N/A</v>
      </c>
      <c r="Y73" s="47" t="e">
        <f t="shared" si="48"/>
        <v>#N/A</v>
      </c>
      <c r="Z73" t="e">
        <f t="shared" si="49"/>
        <v>#N/A</v>
      </c>
      <c r="AA73" s="47" t="e">
        <f t="shared" si="50"/>
        <v>#N/A</v>
      </c>
      <c r="AB73" t="e">
        <f t="shared" si="51"/>
        <v>#N/A</v>
      </c>
      <c r="AD73">
        <v>60</v>
      </c>
      <c r="AE73" s="47">
        <f t="shared" si="40"/>
        <v>16.058882428206822</v>
      </c>
      <c r="AF73">
        <f t="shared" si="52"/>
        <v>0.19144723242711623</v>
      </c>
      <c r="AG73" t="e">
        <f t="shared" si="53"/>
        <v>#N/A</v>
      </c>
      <c r="AH73" s="47">
        <f t="shared" si="54"/>
        <v>15.041921517596551</v>
      </c>
      <c r="AI73">
        <f t="shared" si="55"/>
        <v>0.21671664879684349</v>
      </c>
      <c r="AJ73" s="47">
        <f t="shared" si="56"/>
        <v>14.991852458690245</v>
      </c>
      <c r="AK73">
        <f t="shared" si="57"/>
        <v>0.21799691288542603</v>
      </c>
      <c r="AL73" s="47">
        <f t="shared" si="58"/>
        <v>14.806094349543152</v>
      </c>
      <c r="AM73">
        <f t="shared" si="59"/>
        <v>0.22277845540867083</v>
      </c>
      <c r="AN73" s="47">
        <f t="shared" si="60"/>
        <v>13.959378283711692</v>
      </c>
      <c r="AO73">
        <f t="shared" si="61"/>
        <v>0.24524781008907956</v>
      </c>
      <c r="AV73" s="99"/>
    </row>
    <row r="74" spans="6:48" x14ac:dyDescent="0.2">
      <c r="O74" s="45">
        <f t="shared" si="38"/>
        <v>4.2826290512659853</v>
      </c>
      <c r="P74" s="45">
        <f t="shared" si="39"/>
        <v>4.2826290512659853</v>
      </c>
      <c r="Q74" s="100">
        <f t="shared" si="41"/>
        <v>24.725142729398044</v>
      </c>
      <c r="R74" s="252">
        <f t="shared" si="62"/>
        <v>-0.6599999999999997</v>
      </c>
      <c r="S74" t="e">
        <f t="shared" si="42"/>
        <v>#N/A</v>
      </c>
      <c r="T74" t="e">
        <f t="shared" si="43"/>
        <v>#N/A</v>
      </c>
      <c r="U74" s="47" t="e">
        <f t="shared" si="44"/>
        <v>#N/A</v>
      </c>
      <c r="V74" t="e">
        <f t="shared" si="45"/>
        <v>#N/A</v>
      </c>
      <c r="W74" s="47" t="e">
        <f t="shared" si="46"/>
        <v>#N/A</v>
      </c>
      <c r="X74" t="e">
        <f t="shared" si="47"/>
        <v>#N/A</v>
      </c>
      <c r="Y74" s="47" t="e">
        <f t="shared" si="48"/>
        <v>#N/A</v>
      </c>
      <c r="Z74" t="e">
        <f t="shared" si="49"/>
        <v>#N/A</v>
      </c>
      <c r="AA74" s="47" t="e">
        <f t="shared" si="50"/>
        <v>#N/A</v>
      </c>
      <c r="AB74" t="e">
        <f t="shared" si="51"/>
        <v>#N/A</v>
      </c>
      <c r="AD74">
        <v>61</v>
      </c>
      <c r="AE74" s="47">
        <f t="shared" si="40"/>
        <v>16.458018675060039</v>
      </c>
      <c r="AF74">
        <f t="shared" si="52"/>
        <v>0.21368652387835396</v>
      </c>
      <c r="AG74" t="e">
        <f t="shared" si="53"/>
        <v>#N/A</v>
      </c>
      <c r="AH74" s="47">
        <f t="shared" si="54"/>
        <v>15.426446681564705</v>
      </c>
      <c r="AI74">
        <f t="shared" si="55"/>
        <v>0.23813810827343568</v>
      </c>
      <c r="AJ74" s="47">
        <f t="shared" si="56"/>
        <v>15.375637783901816</v>
      </c>
      <c r="AK74">
        <f t="shared" si="57"/>
        <v>0.23937696732248534</v>
      </c>
      <c r="AL74" s="47">
        <f t="shared" si="58"/>
        <v>15.187116866602171</v>
      </c>
      <c r="AM74">
        <f t="shared" si="59"/>
        <v>0.2440038950032406</v>
      </c>
      <c r="AN74" s="47">
        <f t="shared" si="60"/>
        <v>14.327424924667605</v>
      </c>
      <c r="AO74">
        <f t="shared" si="61"/>
        <v>0.26574720465316043</v>
      </c>
      <c r="AV74" s="99"/>
    </row>
    <row r="75" spans="6:48" x14ac:dyDescent="0.2">
      <c r="O75" s="45">
        <f t="shared" si="38"/>
        <v>4.2181311708225167</v>
      </c>
      <c r="P75" s="45">
        <f t="shared" si="39"/>
        <v>4.2181311708225167</v>
      </c>
      <c r="Q75" s="100">
        <f t="shared" si="41"/>
        <v>24.662014101270984</v>
      </c>
      <c r="R75" s="252">
        <f t="shared" si="62"/>
        <v>-0.65499999999999969</v>
      </c>
      <c r="S75" t="e">
        <f t="shared" si="42"/>
        <v>#N/A</v>
      </c>
      <c r="T75" t="e">
        <f t="shared" si="43"/>
        <v>#N/A</v>
      </c>
      <c r="U75" s="47" t="e">
        <f t="shared" si="44"/>
        <v>#N/A</v>
      </c>
      <c r="V75" t="e">
        <f t="shared" si="45"/>
        <v>#N/A</v>
      </c>
      <c r="W75" s="47" t="e">
        <f t="shared" si="46"/>
        <v>#N/A</v>
      </c>
      <c r="X75" t="e">
        <f t="shared" si="47"/>
        <v>#N/A</v>
      </c>
      <c r="Y75" s="47" t="e">
        <f t="shared" si="48"/>
        <v>#N/A</v>
      </c>
      <c r="Z75" t="e">
        <f t="shared" si="49"/>
        <v>#N/A</v>
      </c>
      <c r="AA75" s="47" t="e">
        <f t="shared" si="50"/>
        <v>#N/A</v>
      </c>
      <c r="AB75" t="e">
        <f t="shared" si="51"/>
        <v>#N/A</v>
      </c>
      <c r="AD75">
        <v>62</v>
      </c>
      <c r="AE75" s="47">
        <f t="shared" si="40"/>
        <v>16.861035241338133</v>
      </c>
      <c r="AF75">
        <f t="shared" si="52"/>
        <v>0.23614481956328714</v>
      </c>
      <c r="AG75" t="e">
        <f t="shared" si="53"/>
        <v>#N/A</v>
      </c>
      <c r="AH75" s="47">
        <f t="shared" si="54"/>
        <v>15.814710119054402</v>
      </c>
      <c r="AI75">
        <f t="shared" si="55"/>
        <v>0.25977044200237387</v>
      </c>
      <c r="AJ75" s="47">
        <f t="shared" si="56"/>
        <v>15.763154190076696</v>
      </c>
      <c r="AK75">
        <f t="shared" si="57"/>
        <v>0.26096748403658876</v>
      </c>
      <c r="AL75" s="47">
        <f t="shared" si="58"/>
        <v>15.571843605179318</v>
      </c>
      <c r="AM75">
        <f t="shared" si="59"/>
        <v>0.26543825814297239</v>
      </c>
      <c r="AN75" s="47">
        <f t="shared" si="60"/>
        <v>14.699049638377923</v>
      </c>
      <c r="AO75">
        <f t="shared" si="61"/>
        <v>0.28644828981164816</v>
      </c>
      <c r="AV75" s="99"/>
    </row>
    <row r="76" spans="6:48" x14ac:dyDescent="0.2">
      <c r="O76" s="45">
        <f t="shared" si="38"/>
        <v>4.1541194046669716</v>
      </c>
      <c r="P76" s="45">
        <f t="shared" si="39"/>
        <v>4.1541194046669716</v>
      </c>
      <c r="Q76" s="100">
        <f t="shared" si="41"/>
        <v>24.599361446954163</v>
      </c>
      <c r="R76" s="252">
        <f t="shared" si="62"/>
        <v>-0.64999999999999969</v>
      </c>
      <c r="S76" t="e">
        <f t="shared" si="42"/>
        <v>#N/A</v>
      </c>
      <c r="T76" t="e">
        <f t="shared" si="43"/>
        <v>#N/A</v>
      </c>
      <c r="U76" s="47" t="e">
        <f t="shared" si="44"/>
        <v>#N/A</v>
      </c>
      <c r="V76" t="e">
        <f t="shared" si="45"/>
        <v>#N/A</v>
      </c>
      <c r="W76" s="47" t="e">
        <f t="shared" si="46"/>
        <v>#N/A</v>
      </c>
      <c r="X76" t="e">
        <f t="shared" si="47"/>
        <v>#N/A</v>
      </c>
      <c r="Y76" s="47" t="e">
        <f t="shared" si="48"/>
        <v>#N/A</v>
      </c>
      <c r="Z76" t="e">
        <f t="shared" si="49"/>
        <v>#N/A</v>
      </c>
      <c r="AA76" s="47" t="e">
        <f t="shared" si="50"/>
        <v>#N/A</v>
      </c>
      <c r="AB76" t="e">
        <f t="shared" si="51"/>
        <v>#N/A</v>
      </c>
      <c r="AD76">
        <v>63</v>
      </c>
      <c r="AE76" s="47">
        <f t="shared" si="40"/>
        <v>17.267809364290905</v>
      </c>
      <c r="AF76">
        <f t="shared" si="52"/>
        <v>0.25881508424334104</v>
      </c>
      <c r="AG76" t="e">
        <f t="shared" si="53"/>
        <v>#N/A</v>
      </c>
      <c r="AH76" s="47">
        <f t="shared" si="54"/>
        <v>16.206593561261389</v>
      </c>
      <c r="AI76">
        <f t="shared" si="55"/>
        <v>0.28160687314027821</v>
      </c>
      <c r="AJ76" s="47">
        <f t="shared" si="56"/>
        <v>16.154283635963608</v>
      </c>
      <c r="AK76">
        <f t="shared" si="57"/>
        <v>0.28276169928058081</v>
      </c>
      <c r="AL76" s="47">
        <f t="shared" si="58"/>
        <v>15.960157373783092</v>
      </c>
      <c r="AM76">
        <f t="shared" si="59"/>
        <v>0.2870748299973922</v>
      </c>
      <c r="AN76" s="47">
        <f t="shared" si="60"/>
        <v>15.074139224354841</v>
      </c>
      <c r="AO76">
        <f t="shared" si="61"/>
        <v>0.30734458071891085</v>
      </c>
      <c r="AV76" s="99"/>
    </row>
    <row r="77" spans="6:48" x14ac:dyDescent="0.2">
      <c r="O77" s="45">
        <f t="shared" si="38"/>
        <v>4.0905938518600351</v>
      </c>
      <c r="P77" s="45">
        <f t="shared" si="39"/>
        <v>4.0905938518600351</v>
      </c>
      <c r="Q77" s="100">
        <f t="shared" si="41"/>
        <v>24.537184859366562</v>
      </c>
      <c r="R77" s="252">
        <f t="shared" si="62"/>
        <v>-0.64499999999999968</v>
      </c>
      <c r="S77" t="e">
        <f t="shared" si="42"/>
        <v>#N/A</v>
      </c>
      <c r="T77" t="e">
        <f t="shared" si="43"/>
        <v>#N/A</v>
      </c>
      <c r="U77" s="47" t="e">
        <f t="shared" si="44"/>
        <v>#N/A</v>
      </c>
      <c r="V77" t="e">
        <f t="shared" si="45"/>
        <v>#N/A</v>
      </c>
      <c r="W77" s="47" t="e">
        <f t="shared" si="46"/>
        <v>#N/A</v>
      </c>
      <c r="X77" t="e">
        <f t="shared" si="47"/>
        <v>#N/A</v>
      </c>
      <c r="Y77" s="47" t="e">
        <f t="shared" si="48"/>
        <v>#N/A</v>
      </c>
      <c r="Z77" t="e">
        <f t="shared" si="49"/>
        <v>#N/A</v>
      </c>
      <c r="AA77" s="47" t="e">
        <f t="shared" si="50"/>
        <v>#N/A</v>
      </c>
      <c r="AB77" t="e">
        <f t="shared" si="51"/>
        <v>#N/A</v>
      </c>
      <c r="AD77">
        <v>64</v>
      </c>
      <c r="AE77" s="47">
        <f t="shared" si="40"/>
        <v>17.678217136579988</v>
      </c>
      <c r="AF77">
        <f t="shared" si="52"/>
        <v>0.28169022371031649</v>
      </c>
      <c r="AG77" t="e">
        <f t="shared" si="53"/>
        <v>#N/A</v>
      </c>
      <c r="AH77" s="47">
        <f t="shared" si="54"/>
        <v>16.601977636692908</v>
      </c>
      <c r="AI77">
        <f t="shared" si="55"/>
        <v>0.3036405678123591</v>
      </c>
      <c r="AJ77" s="47">
        <f t="shared" si="56"/>
        <v>16.54890697974438</v>
      </c>
      <c r="AK77">
        <f t="shared" si="57"/>
        <v>0.30475279237317693</v>
      </c>
      <c r="AL77" s="47">
        <f t="shared" si="58"/>
        <v>16.351939888277897</v>
      </c>
      <c r="AM77">
        <f t="shared" si="59"/>
        <v>0.30890683916440853</v>
      </c>
      <c r="AN77" s="47">
        <f t="shared" si="60"/>
        <v>15.452579426676897</v>
      </c>
      <c r="AO77">
        <f t="shared" si="61"/>
        <v>0.32842953764332333</v>
      </c>
      <c r="AV77" s="99"/>
    </row>
    <row r="78" spans="6:48" x14ac:dyDescent="0.2">
      <c r="O78" s="45">
        <f t="shared" si="38"/>
        <v>4.0275546107365017</v>
      </c>
      <c r="P78" s="45">
        <f t="shared" si="39"/>
        <v>4.0275546107365017</v>
      </c>
      <c r="Q78" s="100">
        <f t="shared" si="41"/>
        <v>24.475484430744586</v>
      </c>
      <c r="R78" s="252">
        <f t="shared" si="62"/>
        <v>-0.63999999999999968</v>
      </c>
      <c r="S78" t="e">
        <f t="shared" si="42"/>
        <v>#N/A</v>
      </c>
      <c r="T78" t="e">
        <f t="shared" si="43"/>
        <v>#N/A</v>
      </c>
      <c r="U78" s="47" t="e">
        <f t="shared" si="44"/>
        <v>#N/A</v>
      </c>
      <c r="V78" t="e">
        <f t="shared" si="45"/>
        <v>#N/A</v>
      </c>
      <c r="W78" s="47" t="e">
        <f t="shared" si="46"/>
        <v>#N/A</v>
      </c>
      <c r="X78" t="e">
        <f t="shared" si="47"/>
        <v>#N/A</v>
      </c>
      <c r="Y78" s="47" t="e">
        <f t="shared" si="48"/>
        <v>#N/A</v>
      </c>
      <c r="Z78" t="e">
        <f t="shared" si="49"/>
        <v>#N/A</v>
      </c>
      <c r="AA78" s="47" t="e">
        <f t="shared" si="50"/>
        <v>#N/A</v>
      </c>
      <c r="AB78" t="e">
        <f t="shared" si="51"/>
        <v>#N/A</v>
      </c>
      <c r="AD78">
        <v>65</v>
      </c>
      <c r="AE78" s="47">
        <f t="shared" si="40"/>
        <v>18.092133544022246</v>
      </c>
      <c r="AF78">
        <f t="shared" si="52"/>
        <v>0.30476308636077476</v>
      </c>
      <c r="AG78" t="e">
        <f t="shared" si="53"/>
        <v>#N/A</v>
      </c>
      <c r="AH78" s="47">
        <f t="shared" si="54"/>
        <v>17.000741907529417</v>
      </c>
      <c r="AI78">
        <f t="shared" si="55"/>
        <v>0.32586463663926007</v>
      </c>
      <c r="AJ78" s="47">
        <f t="shared" si="56"/>
        <v>16.946904015325693</v>
      </c>
      <c r="AK78">
        <f t="shared" si="57"/>
        <v>0.32693388722346201</v>
      </c>
      <c r="AL78" s="47">
        <f t="shared" si="58"/>
        <v>16.747071807914537</v>
      </c>
      <c r="AM78">
        <f t="shared" si="59"/>
        <v>0.33092745918610955</v>
      </c>
      <c r="AN78" s="47">
        <f t="shared" si="60"/>
        <v>15.834254968792431</v>
      </c>
      <c r="AO78">
        <f t="shared" si="61"/>
        <v>0.34969656744342503</v>
      </c>
      <c r="AV78" s="99"/>
    </row>
    <row r="79" spans="6:48" x14ac:dyDescent="0.2">
      <c r="O79" s="45">
        <f t="shared" si="38"/>
        <v>3.965001778904707</v>
      </c>
      <c r="P79" s="45">
        <f t="shared" si="39"/>
        <v>3.965001778904707</v>
      </c>
      <c r="Q79" s="100">
        <f t="shared" si="41"/>
        <v>24.414260252642293</v>
      </c>
      <c r="R79" s="252">
        <f t="shared" si="62"/>
        <v>-0.63499999999999968</v>
      </c>
      <c r="S79" t="e">
        <f t="shared" si="42"/>
        <v>#N/A</v>
      </c>
      <c r="T79" t="e">
        <f t="shared" si="43"/>
        <v>#N/A</v>
      </c>
      <c r="U79" s="47" t="e">
        <f t="shared" si="44"/>
        <v>#N/A</v>
      </c>
      <c r="V79" t="e">
        <f t="shared" si="45"/>
        <v>#N/A</v>
      </c>
      <c r="W79" s="47" t="e">
        <f t="shared" si="46"/>
        <v>#N/A</v>
      </c>
      <c r="X79" t="e">
        <f t="shared" si="47"/>
        <v>#N/A</v>
      </c>
      <c r="Y79" s="47" t="e">
        <f t="shared" si="48"/>
        <v>#N/A</v>
      </c>
      <c r="Z79" t="e">
        <f t="shared" si="49"/>
        <v>#N/A</v>
      </c>
      <c r="AA79" s="47" t="e">
        <f t="shared" si="50"/>
        <v>#N/A</v>
      </c>
      <c r="AB79" t="e">
        <f t="shared" si="51"/>
        <v>#N/A</v>
      </c>
      <c r="AD79">
        <v>66</v>
      </c>
      <c r="AE79" s="47">
        <f t="shared" si="40"/>
        <v>18.509432503670265</v>
      </c>
      <c r="AF79">
        <f t="shared" si="52"/>
        <v>0.32802646483187931</v>
      </c>
      <c r="AG79" t="e">
        <f t="shared" si="53"/>
        <v>#N/A</v>
      </c>
      <c r="AH79" s="47">
        <f t="shared" si="54"/>
        <v>17.402764906311091</v>
      </c>
      <c r="AI79">
        <f t="shared" si="55"/>
        <v>0.34827213632182724</v>
      </c>
      <c r="AJ79" s="47">
        <f t="shared" si="56"/>
        <v>17.348153508955022</v>
      </c>
      <c r="AK79">
        <f t="shared" si="57"/>
        <v>0.34929805391313007</v>
      </c>
      <c r="AL79" s="47">
        <f t="shared" si="58"/>
        <v>17.145432771682554</v>
      </c>
      <c r="AM79">
        <f t="shared" si="59"/>
        <v>0.35312981012160705</v>
      </c>
      <c r="AN79" s="47">
        <f t="shared" si="60"/>
        <v>16.219049588633936</v>
      </c>
      <c r="AO79">
        <f t="shared" si="61"/>
        <v>0.37113902509774782</v>
      </c>
      <c r="AV79" s="99"/>
    </row>
    <row r="80" spans="6:48" x14ac:dyDescent="0.2">
      <c r="O80" s="45">
        <f t="shared" si="38"/>
        <v>3.9029354532456182</v>
      </c>
      <c r="P80" s="45">
        <f t="shared" si="39"/>
        <v>3.9029354532456182</v>
      </c>
      <c r="Q80" s="100">
        <f t="shared" si="41"/>
        <v>24.353512415929913</v>
      </c>
      <c r="R80" s="252">
        <f t="shared" si="62"/>
        <v>-0.62999999999999967</v>
      </c>
      <c r="S80" t="e">
        <f t="shared" si="42"/>
        <v>#N/A</v>
      </c>
      <c r="T80" t="e">
        <f t="shared" si="43"/>
        <v>#N/A</v>
      </c>
      <c r="U80" s="47" t="e">
        <f t="shared" si="44"/>
        <v>#N/A</v>
      </c>
      <c r="V80" t="e">
        <f t="shared" si="45"/>
        <v>#N/A</v>
      </c>
      <c r="W80" s="47" t="e">
        <f t="shared" si="46"/>
        <v>#N/A</v>
      </c>
      <c r="X80" t="e">
        <f t="shared" si="47"/>
        <v>#N/A</v>
      </c>
      <c r="Y80" s="47" t="e">
        <f t="shared" si="48"/>
        <v>#N/A</v>
      </c>
      <c r="Z80" t="e">
        <f t="shared" si="49"/>
        <v>#N/A</v>
      </c>
      <c r="AA80" s="47" t="e">
        <f t="shared" si="50"/>
        <v>#N/A</v>
      </c>
      <c r="AB80" t="e">
        <f t="shared" si="51"/>
        <v>#N/A</v>
      </c>
      <c r="AD80">
        <v>67</v>
      </c>
      <c r="AE80" s="47">
        <f t="shared" si="40"/>
        <v>18.929986902218467</v>
      </c>
      <c r="AF80">
        <f t="shared" si="52"/>
        <v>0.35147309769316232</v>
      </c>
      <c r="AG80" t="e">
        <f t="shared" si="53"/>
        <v>#N/A</v>
      </c>
      <c r="AH80" s="47">
        <f t="shared" si="54"/>
        <v>17.807924172938023</v>
      </c>
      <c r="AI80">
        <f t="shared" si="55"/>
        <v>0.37085607127859083</v>
      </c>
      <c r="AJ80" s="47">
        <f t="shared" si="56"/>
        <v>17.752533236149617</v>
      </c>
      <c r="AK80">
        <f t="shared" si="57"/>
        <v>0.37183831033126813</v>
      </c>
      <c r="AL80" s="47">
        <f t="shared" si="58"/>
        <v>17.546901434973378</v>
      </c>
      <c r="AM80">
        <f t="shared" si="59"/>
        <v>0.37550696017179264</v>
      </c>
      <c r="AN80" s="47">
        <f t="shared" si="60"/>
        <v>16.606846074032624</v>
      </c>
      <c r="AO80">
        <f t="shared" si="61"/>
        <v>0.39275021528348314</v>
      </c>
      <c r="AV80" s="99"/>
    </row>
    <row r="81" spans="15:48" x14ac:dyDescent="0.2">
      <c r="O81" s="45">
        <f t="shared" si="38"/>
        <v>3.8413557299122658</v>
      </c>
      <c r="P81" s="45">
        <f t="shared" si="39"/>
        <v>3.8413557299122658</v>
      </c>
      <c r="Q81" s="100">
        <f t="shared" si="41"/>
        <v>24.293241010793736</v>
      </c>
      <c r="R81" s="252">
        <f t="shared" si="62"/>
        <v>-0.62499999999999967</v>
      </c>
      <c r="S81" t="e">
        <f t="shared" si="42"/>
        <v>#N/A</v>
      </c>
      <c r="T81" t="e">
        <f t="shared" si="43"/>
        <v>#N/A</v>
      </c>
      <c r="U81" s="47" t="e">
        <f t="shared" si="44"/>
        <v>#N/A</v>
      </c>
      <c r="V81" t="e">
        <f t="shared" si="45"/>
        <v>#N/A</v>
      </c>
      <c r="W81" s="47" t="e">
        <f t="shared" si="46"/>
        <v>#N/A</v>
      </c>
      <c r="X81" t="e">
        <f t="shared" si="47"/>
        <v>#N/A</v>
      </c>
      <c r="Y81" s="47" t="e">
        <f t="shared" si="48"/>
        <v>#N/A</v>
      </c>
      <c r="Z81" t="e">
        <f t="shared" si="49"/>
        <v>#N/A</v>
      </c>
      <c r="AA81" s="47" t="e">
        <f t="shared" si="50"/>
        <v>#N/A</v>
      </c>
      <c r="AB81" t="e">
        <f t="shared" si="51"/>
        <v>#N/A</v>
      </c>
      <c r="AD81">
        <v>68</v>
      </c>
      <c r="AE81" s="47">
        <f t="shared" si="40"/>
        <v>19.353668634723071</v>
      </c>
      <c r="AF81">
        <f t="shared" si="52"/>
        <v>0.37509567118922804</v>
      </c>
      <c r="AG81" t="e">
        <f t="shared" si="53"/>
        <v>#N/A</v>
      </c>
      <c r="AH81" s="47">
        <f t="shared" si="54"/>
        <v>18.216096291972747</v>
      </c>
      <c r="AI81">
        <f t="shared" si="55"/>
        <v>0.39360939533124795</v>
      </c>
      <c r="AJ81" s="47">
        <f t="shared" si="56"/>
        <v>18.15992001892727</v>
      </c>
      <c r="AK81">
        <f t="shared" si="57"/>
        <v>0.39454762385698833</v>
      </c>
      <c r="AL81" s="47">
        <f t="shared" si="58"/>
        <v>17.95135550654307</v>
      </c>
      <c r="AM81">
        <f t="shared" si="59"/>
        <v>0.39805192735136447</v>
      </c>
      <c r="AN81" s="47">
        <f t="shared" si="60"/>
        <v>16.997526298422379</v>
      </c>
      <c r="AO81">
        <f t="shared" si="61"/>
        <v>0.41452339399961657</v>
      </c>
      <c r="AV81" s="99"/>
    </row>
    <row r="82" spans="15:48" x14ac:dyDescent="0.2">
      <c r="O82" s="45">
        <f t="shared" si="38"/>
        <v>3.7802627043284929</v>
      </c>
      <c r="P82" s="45">
        <f t="shared" si="39"/>
        <v>3.7802627043284929</v>
      </c>
      <c r="Q82" s="100">
        <f t="shared" si="41"/>
        <v>24.233446126735089</v>
      </c>
      <c r="R82" s="252">
        <f t="shared" si="62"/>
        <v>-0.61999999999999966</v>
      </c>
      <c r="S82" t="e">
        <f t="shared" si="42"/>
        <v>#N/A</v>
      </c>
      <c r="T82" t="e">
        <f t="shared" si="43"/>
        <v>#N/A</v>
      </c>
      <c r="U82" s="47" t="e">
        <f t="shared" si="44"/>
        <v>#N/A</v>
      </c>
      <c r="V82" t="e">
        <f t="shared" si="45"/>
        <v>#N/A</v>
      </c>
      <c r="W82" s="47" t="e">
        <f t="shared" si="46"/>
        <v>#N/A</v>
      </c>
      <c r="X82" t="e">
        <f t="shared" si="47"/>
        <v>#N/A</v>
      </c>
      <c r="Y82" s="47" t="e">
        <f t="shared" si="48"/>
        <v>#N/A</v>
      </c>
      <c r="Z82" t="e">
        <f t="shared" si="49"/>
        <v>#N/A</v>
      </c>
      <c r="AA82" s="47" t="e">
        <f t="shared" si="50"/>
        <v>#N/A</v>
      </c>
      <c r="AB82" t="e">
        <f t="shared" si="51"/>
        <v>#N/A</v>
      </c>
      <c r="AD82">
        <v>69</v>
      </c>
      <c r="AE82" s="47">
        <f t="shared" si="40"/>
        <v>19.780348643624031</v>
      </c>
      <c r="AF82">
        <f t="shared" si="52"/>
        <v>0.39888682102886075</v>
      </c>
      <c r="AG82" t="e">
        <f t="shared" si="53"/>
        <v>#N/A</v>
      </c>
      <c r="AH82" s="47">
        <f t="shared" si="54"/>
        <v>18.627156930233731</v>
      </c>
      <c r="AI82">
        <f t="shared" si="55"/>
        <v>0.41652501343386539</v>
      </c>
      <c r="AJ82" s="47">
        <f t="shared" si="56"/>
        <v>18.570189763327487</v>
      </c>
      <c r="AK82">
        <f t="shared" si="57"/>
        <v>0.41741891308563911</v>
      </c>
      <c r="AL82" s="47">
        <f t="shared" si="58"/>
        <v>18.35867178576337</v>
      </c>
      <c r="AM82">
        <f t="shared" si="59"/>
        <v>0.42075768120390661</v>
      </c>
      <c r="AN82" s="47">
        <f t="shared" si="60"/>
        <v>17.390971256822233</v>
      </c>
      <c r="AO82">
        <f t="shared" si="61"/>
        <v>0.43645177023055348</v>
      </c>
      <c r="AV82" s="99"/>
    </row>
    <row r="83" spans="15:48" x14ac:dyDescent="0.2">
      <c r="O83" s="45">
        <f t="shared" si="38"/>
        <v>3.7196564711891824</v>
      </c>
      <c r="P83" s="45">
        <f t="shared" si="39"/>
        <v>3.7196564711891824</v>
      </c>
      <c r="Q83" s="100">
        <f t="shared" si="41"/>
        <v>24.174127852569995</v>
      </c>
      <c r="R83" s="252">
        <f t="shared" si="62"/>
        <v>-0.61499999999999966</v>
      </c>
      <c r="S83" t="e">
        <f t="shared" si="42"/>
        <v>#N/A</v>
      </c>
      <c r="T83" t="e">
        <f t="shared" si="43"/>
        <v>#N/A</v>
      </c>
      <c r="U83" s="47" t="e">
        <f t="shared" si="44"/>
        <v>#N/A</v>
      </c>
      <c r="V83" t="e">
        <f t="shared" si="45"/>
        <v>#N/A</v>
      </c>
      <c r="W83" s="47" t="e">
        <f t="shared" si="46"/>
        <v>#N/A</v>
      </c>
      <c r="X83" t="e">
        <f t="shared" si="47"/>
        <v>#N/A</v>
      </c>
      <c r="Y83" s="47" t="e">
        <f t="shared" si="48"/>
        <v>#N/A</v>
      </c>
      <c r="Z83" t="e">
        <f t="shared" si="49"/>
        <v>#N/A</v>
      </c>
      <c r="AA83" s="47" t="e">
        <f t="shared" si="50"/>
        <v>#N/A</v>
      </c>
      <c r="AB83" t="e">
        <f t="shared" si="51"/>
        <v>#N/A</v>
      </c>
      <c r="AD83">
        <v>70</v>
      </c>
      <c r="AE83" s="47">
        <f t="shared" si="40"/>
        <v>20.209896958057314</v>
      </c>
      <c r="AF83">
        <f t="shared" si="52"/>
        <v>0.42283913421642616</v>
      </c>
      <c r="AG83" t="e">
        <f t="shared" si="53"/>
        <v>#N/A</v>
      </c>
      <c r="AH83" s="47">
        <f t="shared" si="54"/>
        <v>19.040980874668534</v>
      </c>
      <c r="AI83">
        <f t="shared" si="55"/>
        <v>0.43959578344191375</v>
      </c>
      <c r="AJ83" s="47">
        <f t="shared" si="56"/>
        <v>18.983217497211768</v>
      </c>
      <c r="AK83">
        <f t="shared" si="57"/>
        <v>0.44044504959472025</v>
      </c>
      <c r="AL83" s="47">
        <f t="shared" si="58"/>
        <v>18.768726200149892</v>
      </c>
      <c r="AM83">
        <f t="shared" si="59"/>
        <v>0.44361714455618811</v>
      </c>
      <c r="AN83" s="47">
        <f t="shared" si="60"/>
        <v>17.787061102086483</v>
      </c>
      <c r="AO83">
        <f t="shared" si="61"/>
        <v>0.45852850764661635</v>
      </c>
      <c r="AV83" s="99"/>
    </row>
    <row r="84" spans="15:48" x14ac:dyDescent="0.2">
      <c r="O84" s="45">
        <f t="shared" si="38"/>
        <v>3.6595371244584385</v>
      </c>
      <c r="P84" s="45">
        <f t="shared" si="39"/>
        <v>3.6595371244584385</v>
      </c>
      <c r="Q84" s="100">
        <f t="shared" si="41"/>
        <v>24.115286276428378</v>
      </c>
      <c r="R84" s="252">
        <f t="shared" si="62"/>
        <v>-0.60999999999999965</v>
      </c>
      <c r="S84" t="e">
        <f t="shared" si="42"/>
        <v>#N/A</v>
      </c>
      <c r="T84" t="e">
        <f t="shared" si="43"/>
        <v>#N/A</v>
      </c>
      <c r="U84" s="47" t="e">
        <f t="shared" si="44"/>
        <v>#N/A</v>
      </c>
      <c r="V84" t="e">
        <f t="shared" si="45"/>
        <v>#N/A</v>
      </c>
      <c r="W84" s="47" t="e">
        <f t="shared" si="46"/>
        <v>#N/A</v>
      </c>
      <c r="X84" t="e">
        <f t="shared" si="47"/>
        <v>#N/A</v>
      </c>
      <c r="Y84" s="47" t="e">
        <f t="shared" si="48"/>
        <v>#N/A</v>
      </c>
      <c r="Z84" t="e">
        <f t="shared" si="49"/>
        <v>#N/A</v>
      </c>
      <c r="AA84" s="47" t="e">
        <f t="shared" si="50"/>
        <v>#N/A</v>
      </c>
      <c r="AB84" t="e">
        <f t="shared" si="51"/>
        <v>#N/A</v>
      </c>
      <c r="AD84">
        <v>71</v>
      </c>
      <c r="AE84" s="47">
        <f t="shared" si="40"/>
        <v>20.642182733445214</v>
      </c>
      <c r="AF84">
        <f t="shared" si="52"/>
        <v>0.44694515092177317</v>
      </c>
      <c r="AG84" t="e">
        <f t="shared" si="53"/>
        <v>#N/A</v>
      </c>
      <c r="AH84" s="47">
        <f t="shared" si="54"/>
        <v>19.457442070494885</v>
      </c>
      <c r="AI84">
        <f t="shared" si="55"/>
        <v>0.46281451791754197</v>
      </c>
      <c r="AJ84" s="47">
        <f t="shared" si="56"/>
        <v>19.398877408331266</v>
      </c>
      <c r="AK84">
        <f t="shared" si="57"/>
        <v>0.46361885974591938</v>
      </c>
      <c r="AL84" s="47">
        <f t="shared" si="58"/>
        <v>19.18139384315571</v>
      </c>
      <c r="AM84">
        <f t="shared" si="59"/>
        <v>0.46662319530814023</v>
      </c>
      <c r="AN84" s="47">
        <f t="shared" si="60"/>
        <v>18.185675181411249</v>
      </c>
      <c r="AO84">
        <f t="shared" si="61"/>
        <v>0.48074672633807003</v>
      </c>
      <c r="AV84" s="99"/>
    </row>
    <row r="85" spans="15:48" x14ac:dyDescent="0.2">
      <c r="O85" s="45">
        <f t="shared" si="38"/>
        <v>3.5999047573698135</v>
      </c>
      <c r="P85" s="45">
        <f t="shared" si="39"/>
        <v>3.5999047573698135</v>
      </c>
      <c r="Q85" s="100">
        <f t="shared" si="41"/>
        <v>24.056921485753037</v>
      </c>
      <c r="R85" s="252">
        <f t="shared" si="62"/>
        <v>-0.60499999999999965</v>
      </c>
      <c r="S85" t="e">
        <f t="shared" si="42"/>
        <v>#N/A</v>
      </c>
      <c r="T85" t="e">
        <f t="shared" si="43"/>
        <v>#N/A</v>
      </c>
      <c r="U85" s="47" t="e">
        <f t="shared" si="44"/>
        <v>#N/A</v>
      </c>
      <c r="V85" t="e">
        <f t="shared" si="45"/>
        <v>#N/A</v>
      </c>
      <c r="W85" s="47" t="e">
        <f t="shared" si="46"/>
        <v>#N/A</v>
      </c>
      <c r="X85" t="e">
        <f t="shared" si="47"/>
        <v>#N/A</v>
      </c>
      <c r="Y85" s="47" t="e">
        <f t="shared" si="48"/>
        <v>#N/A</v>
      </c>
      <c r="Z85" t="e">
        <f t="shared" si="49"/>
        <v>#N/A</v>
      </c>
      <c r="AA85" s="47" t="e">
        <f t="shared" si="50"/>
        <v>#N/A</v>
      </c>
      <c r="AB85" t="e">
        <f t="shared" si="51"/>
        <v>#N/A</v>
      </c>
      <c r="AD85">
        <v>72</v>
      </c>
      <c r="AE85" s="47">
        <f t="shared" si="40"/>
        <v>21.077074291352893</v>
      </c>
      <c r="AF85">
        <f t="shared" si="52"/>
        <v>0.47119736638517506</v>
      </c>
      <c r="AG85" t="e">
        <f t="shared" si="53"/>
        <v>#N/A</v>
      </c>
      <c r="AH85" s="47">
        <f t="shared" si="54"/>
        <v>19.876413659598178</v>
      </c>
      <c r="AI85">
        <f t="shared" si="55"/>
        <v>0.48617398596781086</v>
      </c>
      <c r="AJ85" s="47">
        <f t="shared" si="56"/>
        <v>19.817042882650483</v>
      </c>
      <c r="AK85">
        <f t="shared" si="57"/>
        <v>0.48693312651999943</v>
      </c>
      <c r="AL85" s="47">
        <f t="shared" si="58"/>
        <v>19.596549012219171</v>
      </c>
      <c r="AM85">
        <f t="shared" si="59"/>
        <v>0.48976866825527615</v>
      </c>
      <c r="AN85" s="47">
        <f t="shared" si="60"/>
        <v>18.586692073086507</v>
      </c>
      <c r="AO85">
        <f t="shared" si="61"/>
        <v>0.50309950457960917</v>
      </c>
      <c r="AV85" s="99"/>
    </row>
    <row r="86" spans="15:48" x14ac:dyDescent="0.2">
      <c r="O86" s="45">
        <f t="shared" si="38"/>
        <v>3.5407594624247167</v>
      </c>
      <c r="P86" s="45">
        <f t="shared" si="39"/>
        <v>3.5407594624247167</v>
      </c>
      <c r="Q86" s="100">
        <f t="shared" si="41"/>
        <v>23.999033567299875</v>
      </c>
      <c r="R86" s="252">
        <f t="shared" si="62"/>
        <v>-0.59999999999999964</v>
      </c>
      <c r="S86" t="e">
        <f t="shared" si="42"/>
        <v>#N/A</v>
      </c>
      <c r="T86" t="e">
        <f t="shared" si="43"/>
        <v>#N/A</v>
      </c>
      <c r="U86" s="47" t="e">
        <f t="shared" si="44"/>
        <v>#N/A</v>
      </c>
      <c r="V86" t="e">
        <f t="shared" si="45"/>
        <v>#N/A</v>
      </c>
      <c r="W86" s="47" t="e">
        <f t="shared" si="46"/>
        <v>#N/A</v>
      </c>
      <c r="X86" t="e">
        <f t="shared" si="47"/>
        <v>#N/A</v>
      </c>
      <c r="Y86" s="47" t="e">
        <f t="shared" si="48"/>
        <v>#N/A</v>
      </c>
      <c r="Z86" t="e">
        <f t="shared" si="49"/>
        <v>#N/A</v>
      </c>
      <c r="AA86" s="47" t="e">
        <f t="shared" si="50"/>
        <v>#N/A</v>
      </c>
      <c r="AB86" t="e">
        <f t="shared" si="51"/>
        <v>#N/A</v>
      </c>
      <c r="AD86">
        <v>73</v>
      </c>
      <c r="AE86" s="47">
        <f t="shared" si="40"/>
        <v>21.514439159598933</v>
      </c>
      <c r="AF86">
        <f t="shared" si="52"/>
        <v>0.4955882328540846</v>
      </c>
      <c r="AG86" t="e">
        <f t="shared" si="53"/>
        <v>#N/A</v>
      </c>
      <c r="AH86" s="47">
        <f t="shared" si="54"/>
        <v>20.297768019173709</v>
      </c>
      <c r="AI86">
        <f t="shared" si="55"/>
        <v>0.50966691511282503</v>
      </c>
      <c r="AJ86" s="47">
        <f t="shared" si="56"/>
        <v>20.237586542915068</v>
      </c>
      <c r="AK86">
        <f t="shared" si="57"/>
        <v>0.51038059138148406</v>
      </c>
      <c r="AL86" s="47">
        <f t="shared" si="58"/>
        <v>20.014065247054077</v>
      </c>
      <c r="AM86">
        <f t="shared" si="59"/>
        <v>0.51304635694053435</v>
      </c>
      <c r="AN86" s="47">
        <f t="shared" si="60"/>
        <v>18.989989623482316</v>
      </c>
      <c r="AO86">
        <f t="shared" si="61"/>
        <v>0.52557988062244732</v>
      </c>
      <c r="AV86" s="99"/>
    </row>
    <row r="87" spans="15:48" x14ac:dyDescent="0.2">
      <c r="O87" s="45">
        <f t="shared" si="38"/>
        <v>3.4821013313926414</v>
      </c>
      <c r="P87" s="45">
        <f t="shared" si="39"/>
        <v>3.4821013313926414</v>
      </c>
      <c r="Q87" s="100">
        <f t="shared" si="41"/>
        <v>23.94162260713631</v>
      </c>
      <c r="R87" s="252">
        <f t="shared" si="62"/>
        <v>-0.59499999999999964</v>
      </c>
      <c r="S87" t="e">
        <f t="shared" si="42"/>
        <v>#N/A</v>
      </c>
      <c r="T87" t="e">
        <f t="shared" si="43"/>
        <v>#N/A</v>
      </c>
      <c r="U87" s="47" t="e">
        <f t="shared" si="44"/>
        <v>#N/A</v>
      </c>
      <c r="V87" t="e">
        <f t="shared" si="45"/>
        <v>#N/A</v>
      </c>
      <c r="W87" s="47" t="e">
        <f t="shared" si="46"/>
        <v>#N/A</v>
      </c>
      <c r="X87" t="e">
        <f t="shared" si="47"/>
        <v>#N/A</v>
      </c>
      <c r="Y87" s="47" t="e">
        <f t="shared" si="48"/>
        <v>#N/A</v>
      </c>
      <c r="Z87" t="e">
        <f t="shared" si="49"/>
        <v>#N/A</v>
      </c>
      <c r="AA87" s="47" t="e">
        <f t="shared" si="50"/>
        <v>#N/A</v>
      </c>
      <c r="AB87" t="e">
        <f t="shared" si="51"/>
        <v>#N/A</v>
      </c>
      <c r="AD87">
        <v>74</v>
      </c>
      <c r="AE87" s="47">
        <f t="shared" si="40"/>
        <v>21.954144112607612</v>
      </c>
      <c r="AF87">
        <f t="shared" si="52"/>
        <v>0.52011016154871836</v>
      </c>
      <c r="AG87" t="e">
        <f t="shared" si="53"/>
        <v>#N/A</v>
      </c>
      <c r="AH87" s="47">
        <f t="shared" si="54"/>
        <v>20.721376800601796</v>
      </c>
      <c r="AI87">
        <f t="shared" si="55"/>
        <v>0.5332859931809234</v>
      </c>
      <c r="AJ87" s="47">
        <f t="shared" si="56"/>
        <v>20.660380287452213</v>
      </c>
      <c r="AK87">
        <f t="shared" si="57"/>
        <v>0.53395395617031138</v>
      </c>
      <c r="AL87" s="47">
        <f t="shared" si="58"/>
        <v>20.433815368170727</v>
      </c>
      <c r="AM87">
        <f t="shared" si="59"/>
        <v>0.5364490155327406</v>
      </c>
      <c r="AN87" s="47">
        <f t="shared" si="60"/>
        <v>19.395444984257992</v>
      </c>
      <c r="AO87">
        <f t="shared" si="61"/>
        <v>0.54818085451134679</v>
      </c>
      <c r="AV87" s="99"/>
    </row>
    <row r="88" spans="15:48" x14ac:dyDescent="0.2">
      <c r="O88" s="45">
        <f t="shared" si="38"/>
        <v>3.4239304553094598</v>
      </c>
      <c r="P88" s="45">
        <f t="shared" si="39"/>
        <v>3.4239304553094598</v>
      </c>
      <c r="Q88" s="100">
        <f t="shared" si="41"/>
        <v>23.884688690641269</v>
      </c>
      <c r="R88" s="252">
        <f t="shared" si="62"/>
        <v>-0.58999999999999964</v>
      </c>
      <c r="S88" t="e">
        <f t="shared" si="42"/>
        <v>#N/A</v>
      </c>
      <c r="T88" t="e">
        <f t="shared" si="43"/>
        <v>#N/A</v>
      </c>
      <c r="U88" s="47" t="e">
        <f t="shared" si="44"/>
        <v>#N/A</v>
      </c>
      <c r="V88" t="e">
        <f t="shared" si="45"/>
        <v>#N/A</v>
      </c>
      <c r="W88" s="47" t="e">
        <f t="shared" si="46"/>
        <v>#N/A</v>
      </c>
      <c r="X88" t="e">
        <f t="shared" si="47"/>
        <v>#N/A</v>
      </c>
      <c r="Y88" s="47" t="e">
        <f t="shared" si="48"/>
        <v>#N/A</v>
      </c>
      <c r="Z88" t="e">
        <f t="shared" si="49"/>
        <v>#N/A</v>
      </c>
      <c r="AA88" s="47" t="e">
        <f t="shared" si="50"/>
        <v>#N/A</v>
      </c>
      <c r="AB88" t="e">
        <f t="shared" si="51"/>
        <v>#N/A</v>
      </c>
      <c r="AD88">
        <v>75</v>
      </c>
      <c r="AE88" s="47">
        <f t="shared" si="40"/>
        <v>22.396055211990721</v>
      </c>
      <c r="AF88">
        <f t="shared" si="52"/>
        <v>0.54475552465366661</v>
      </c>
      <c r="AG88" t="e">
        <f t="shared" si="53"/>
        <v>#N/A</v>
      </c>
      <c r="AH88" s="47">
        <f t="shared" si="54"/>
        <v>21.147110968544023</v>
      </c>
      <c r="AI88">
        <f t="shared" si="55"/>
        <v>0.55702387022826405</v>
      </c>
      <c r="AJ88" s="47">
        <f t="shared" si="56"/>
        <v>21.085295329191631</v>
      </c>
      <c r="AK88">
        <f t="shared" si="57"/>
        <v>0.55764588501779333</v>
      </c>
      <c r="AL88" s="47">
        <f t="shared" si="58"/>
        <v>20.85567151561602</v>
      </c>
      <c r="AM88">
        <f t="shared" si="59"/>
        <v>0.5599693607290599</v>
      </c>
      <c r="AN88" s="47">
        <f t="shared" si="60"/>
        <v>19.802934649782912</v>
      </c>
      <c r="AO88">
        <f t="shared" si="61"/>
        <v>0.57089538992408417</v>
      </c>
      <c r="AV88" s="99"/>
    </row>
    <row r="89" spans="15:48" x14ac:dyDescent="0.2">
      <c r="O89" s="45">
        <f t="shared" si="38"/>
        <v>3.366246924477764</v>
      </c>
      <c r="P89" s="45">
        <f t="shared" si="39"/>
        <v>3.366246924477764</v>
      </c>
      <c r="Q89" s="100">
        <f t="shared" si="41"/>
        <v>23.828231902504399</v>
      </c>
      <c r="R89" s="252">
        <f t="shared" si="62"/>
        <v>-0.58499999999999963</v>
      </c>
      <c r="S89" t="e">
        <f t="shared" si="42"/>
        <v>#N/A</v>
      </c>
      <c r="T89" t="e">
        <f t="shared" si="43"/>
        <v>#N/A</v>
      </c>
      <c r="U89" s="47" t="e">
        <f t="shared" si="44"/>
        <v>#N/A</v>
      </c>
      <c r="V89" t="e">
        <f t="shared" si="45"/>
        <v>#N/A</v>
      </c>
      <c r="W89" s="47" t="e">
        <f t="shared" si="46"/>
        <v>#N/A</v>
      </c>
      <c r="X89" t="e">
        <f t="shared" si="47"/>
        <v>#N/A</v>
      </c>
      <c r="Y89" s="47" t="e">
        <f t="shared" si="48"/>
        <v>#N/A</v>
      </c>
      <c r="Z89" t="e">
        <f t="shared" si="49"/>
        <v>#N/A</v>
      </c>
      <c r="AA89" s="47" t="e">
        <f t="shared" si="50"/>
        <v>#N/A</v>
      </c>
      <c r="AB89" t="e">
        <f t="shared" si="51"/>
        <v>#N/A</v>
      </c>
      <c r="AD89">
        <v>76</v>
      </c>
      <c r="AE89" s="47">
        <f t="shared" si="40"/>
        <v>22.840037847346501</v>
      </c>
      <c r="AF89">
        <f t="shared" si="52"/>
        <v>0.56951665733290191</v>
      </c>
      <c r="AG89" t="e">
        <f t="shared" si="53"/>
        <v>#N/A</v>
      </c>
      <c r="AH89" s="47">
        <f t="shared" si="54"/>
        <v>21.574840840248655</v>
      </c>
      <c r="AI89">
        <f t="shared" si="55"/>
        <v>0.58087316048029214</v>
      </c>
      <c r="AJ89" s="47">
        <f t="shared" si="56"/>
        <v>21.512202234895366</v>
      </c>
      <c r="AK89">
        <f t="shared" si="57"/>
        <v>0.58144900628438334</v>
      </c>
      <c r="AL89" s="47">
        <f t="shared" si="58"/>
        <v>21.279505187920826</v>
      </c>
      <c r="AM89">
        <f t="shared" si="59"/>
        <v>0.58360007367895572</v>
      </c>
      <c r="AN89" s="47">
        <f t="shared" si="60"/>
        <v>20.212334494757506</v>
      </c>
      <c r="AO89">
        <f t="shared" si="61"/>
        <v>0.59371641603099157</v>
      </c>
      <c r="AV89" s="99"/>
    </row>
    <row r="90" spans="15:48" x14ac:dyDescent="0.2">
      <c r="O90" s="45">
        <f t="shared" si="38"/>
        <v>3.3090508284652742</v>
      </c>
      <c r="P90" s="45">
        <f t="shared" si="39"/>
        <v>3.3090508284652742</v>
      </c>
      <c r="Q90" s="100">
        <f t="shared" si="41"/>
        <v>23.772252326725493</v>
      </c>
      <c r="R90" s="252">
        <f t="shared" si="62"/>
        <v>-0.57999999999999963</v>
      </c>
      <c r="S90" t="e">
        <f t="shared" si="42"/>
        <v>#N/A</v>
      </c>
      <c r="T90" t="e">
        <f t="shared" si="43"/>
        <v>#N/A</v>
      </c>
      <c r="U90" s="47" t="e">
        <f t="shared" si="44"/>
        <v>#N/A</v>
      </c>
      <c r="V90" t="e">
        <f t="shared" si="45"/>
        <v>#N/A</v>
      </c>
      <c r="W90" s="47" t="e">
        <f t="shared" si="46"/>
        <v>#N/A</v>
      </c>
      <c r="X90" t="e">
        <f t="shared" si="47"/>
        <v>#N/A</v>
      </c>
      <c r="Y90" s="47" t="e">
        <f t="shared" si="48"/>
        <v>#N/A</v>
      </c>
      <c r="Z90" t="e">
        <f t="shared" si="49"/>
        <v>#N/A</v>
      </c>
      <c r="AA90" s="47" t="e">
        <f t="shared" si="50"/>
        <v>#N/A</v>
      </c>
      <c r="AB90" t="e">
        <f t="shared" si="51"/>
        <v>#N/A</v>
      </c>
      <c r="AD90">
        <v>77</v>
      </c>
      <c r="AE90" s="47">
        <f t="shared" si="40"/>
        <v>23.285956777263287</v>
      </c>
      <c r="AF90">
        <f t="shared" si="52"/>
        <v>0.59438585976569436</v>
      </c>
      <c r="AG90" t="e">
        <f t="shared" si="53"/>
        <v>#N/A</v>
      </c>
      <c r="AH90" s="47">
        <f t="shared" si="54"/>
        <v>22.004436125053275</v>
      </c>
      <c r="AI90">
        <f t="shared" si="55"/>
        <v>0.60482644429271659</v>
      </c>
      <c r="AJ90" s="47">
        <f t="shared" si="56"/>
        <v>21.940970964584412</v>
      </c>
      <c r="AK90">
        <f t="shared" si="57"/>
        <v>0.60535591451687643</v>
      </c>
      <c r="AL90" s="47">
        <f t="shared" si="58"/>
        <v>21.705187281242804</v>
      </c>
      <c r="AM90">
        <f t="shared" si="59"/>
        <v>0.60733380192731168</v>
      </c>
      <c r="AN90" s="47">
        <f t="shared" si="60"/>
        <v>20.623519812023069</v>
      </c>
      <c r="AO90">
        <f t="shared" si="61"/>
        <v>0.61663682937233089</v>
      </c>
      <c r="AV90" s="99"/>
    </row>
    <row r="91" spans="15:48" x14ac:dyDescent="0.2">
      <c r="O91" s="45">
        <f t="shared" si="38"/>
        <v>3.2523422561047255</v>
      </c>
      <c r="P91" s="45">
        <f t="shared" si="39"/>
        <v>3.2523422561047255</v>
      </c>
      <c r="Q91" s="100">
        <f t="shared" si="41"/>
        <v>23.71675004661347</v>
      </c>
      <c r="R91" s="252">
        <f t="shared" si="62"/>
        <v>-0.57499999999999962</v>
      </c>
      <c r="S91" t="e">
        <f t="shared" si="42"/>
        <v>#N/A</v>
      </c>
      <c r="T91" t="e">
        <f t="shared" si="43"/>
        <v>#N/A</v>
      </c>
      <c r="U91" s="47" t="e">
        <f t="shared" si="44"/>
        <v>#N/A</v>
      </c>
      <c r="V91" t="e">
        <f t="shared" si="45"/>
        <v>#N/A</v>
      </c>
      <c r="W91" s="47" t="e">
        <f t="shared" si="46"/>
        <v>#N/A</v>
      </c>
      <c r="X91" t="e">
        <f t="shared" si="47"/>
        <v>#N/A</v>
      </c>
      <c r="Y91" s="47" t="e">
        <f t="shared" si="48"/>
        <v>#N/A</v>
      </c>
      <c r="Z91" t="e">
        <f t="shared" si="49"/>
        <v>#N/A</v>
      </c>
      <c r="AA91" s="47" t="e">
        <f t="shared" si="50"/>
        <v>#N/A</v>
      </c>
      <c r="AB91" t="e">
        <f t="shared" si="51"/>
        <v>#N/A</v>
      </c>
      <c r="AD91">
        <v>78</v>
      </c>
      <c r="AE91" s="47">
        <f t="shared" si="40"/>
        <v>23.733676170515277</v>
      </c>
      <c r="AF91">
        <f t="shared" si="52"/>
        <v>0.6193553992010582</v>
      </c>
      <c r="AG91" t="e">
        <f t="shared" si="53"/>
        <v>#N/A</v>
      </c>
      <c r="AH91" s="47">
        <f t="shared" si="54"/>
        <v>22.435765964072523</v>
      </c>
      <c r="AI91">
        <f t="shared" si="55"/>
        <v>0.62887627012971981</v>
      </c>
      <c r="AJ91" s="47">
        <f t="shared" si="56"/>
        <v>22.371470911150109</v>
      </c>
      <c r="AK91">
        <f t="shared" si="57"/>
        <v>0.62935917242277628</v>
      </c>
      <c r="AL91" s="47">
        <f t="shared" si="58"/>
        <v>22.132588128692635</v>
      </c>
      <c r="AM91">
        <f t="shared" si="59"/>
        <v>0.63116316137446293</v>
      </c>
      <c r="AN91" s="47">
        <f t="shared" si="60"/>
        <v>21.036365350548699</v>
      </c>
      <c r="AO91">
        <f t="shared" si="61"/>
        <v>0.63964949575134633</v>
      </c>
      <c r="AV91" s="99"/>
    </row>
    <row r="92" spans="15:48" x14ac:dyDescent="0.2">
      <c r="O92" s="45">
        <f t="shared" si="38"/>
        <v>3.1961212954927305</v>
      </c>
      <c r="P92" s="45">
        <f t="shared" si="39"/>
        <v>3.1961212954927305</v>
      </c>
      <c r="Q92" s="100">
        <f t="shared" si="41"/>
        <v>23.66172514478626</v>
      </c>
      <c r="R92" s="252">
        <f t="shared" si="62"/>
        <v>-0.56999999999999962</v>
      </c>
      <c r="S92" t="e">
        <f t="shared" si="42"/>
        <v>#N/A</v>
      </c>
      <c r="T92" t="e">
        <f t="shared" si="43"/>
        <v>#N/A</v>
      </c>
      <c r="U92" s="47" t="e">
        <f t="shared" si="44"/>
        <v>#N/A</v>
      </c>
      <c r="V92" t="e">
        <f t="shared" si="45"/>
        <v>#N/A</v>
      </c>
      <c r="W92" s="47" t="e">
        <f t="shared" si="46"/>
        <v>#N/A</v>
      </c>
      <c r="X92" t="e">
        <f t="shared" si="47"/>
        <v>#N/A</v>
      </c>
      <c r="Y92" s="47" t="e">
        <f t="shared" si="48"/>
        <v>#N/A</v>
      </c>
      <c r="Z92" t="e">
        <f t="shared" si="49"/>
        <v>#N/A</v>
      </c>
      <c r="AA92" s="47" t="e">
        <f t="shared" si="50"/>
        <v>#N/A</v>
      </c>
      <c r="AB92" t="e">
        <f t="shared" si="51"/>
        <v>#N/A</v>
      </c>
      <c r="AD92">
        <v>79</v>
      </c>
      <c r="AE92" s="47">
        <f t="shared" si="40"/>
        <v>24.183059647438157</v>
      </c>
      <c r="AF92">
        <f t="shared" si="52"/>
        <v>0.64441751202847752</v>
      </c>
      <c r="AG92" t="e">
        <f t="shared" si="53"/>
        <v>#N/A</v>
      </c>
      <c r="AH92" s="47">
        <f t="shared" si="54"/>
        <v>22.868698970059064</v>
      </c>
      <c r="AI92">
        <f t="shared" si="55"/>
        <v>0.6530151565572363</v>
      </c>
      <c r="AJ92" s="47">
        <f t="shared" si="56"/>
        <v>22.803570940138403</v>
      </c>
      <c r="AK92">
        <f t="shared" si="57"/>
        <v>0.65345131285966962</v>
      </c>
      <c r="AL92" s="47">
        <f t="shared" si="58"/>
        <v>22.56157753983188</v>
      </c>
      <c r="AM92">
        <f t="shared" si="59"/>
        <v>0.65508073825099988</v>
      </c>
      <c r="AN92" s="47">
        <f t="shared" si="60"/>
        <v>21.450745353584047</v>
      </c>
      <c r="AO92">
        <f t="shared" si="61"/>
        <v>0.66274725214094909</v>
      </c>
      <c r="AV92" s="99"/>
    </row>
    <row r="93" spans="15:48" x14ac:dyDescent="0.2">
      <c r="O93" s="45">
        <f t="shared" si="38"/>
        <v>3.1403880339896659</v>
      </c>
      <c r="P93" s="45">
        <f t="shared" si="39"/>
        <v>3.1403880339896659</v>
      </c>
      <c r="Q93" s="100">
        <f t="shared" si="41"/>
        <v>23.607177703170237</v>
      </c>
      <c r="R93" s="252">
        <f t="shared" si="62"/>
        <v>-0.56499999999999961</v>
      </c>
      <c r="S93" t="e">
        <f t="shared" si="42"/>
        <v>#N/A</v>
      </c>
      <c r="T93" t="e">
        <f t="shared" si="43"/>
        <v>#N/A</v>
      </c>
      <c r="U93" s="47" t="e">
        <f t="shared" si="44"/>
        <v>#N/A</v>
      </c>
      <c r="V93" t="e">
        <f t="shared" si="45"/>
        <v>#N/A</v>
      </c>
      <c r="W93" s="47" t="e">
        <f t="shared" si="46"/>
        <v>#N/A</v>
      </c>
      <c r="X93" t="e">
        <f t="shared" si="47"/>
        <v>#N/A</v>
      </c>
      <c r="Y93" s="47" t="e">
        <f t="shared" si="48"/>
        <v>#N/A</v>
      </c>
      <c r="Z93" t="e">
        <f t="shared" si="49"/>
        <v>#N/A</v>
      </c>
      <c r="AA93" s="47" t="e">
        <f t="shared" si="50"/>
        <v>#N/A</v>
      </c>
      <c r="AB93" t="e">
        <f t="shared" si="51"/>
        <v>#N/A</v>
      </c>
      <c r="AD93">
        <v>80</v>
      </c>
      <c r="AE93" s="47">
        <f t="shared" si="40"/>
        <v>24.633970321471576</v>
      </c>
      <c r="AF93">
        <f t="shared" si="52"/>
        <v>0.66956440586270283</v>
      </c>
      <c r="AG93" t="e">
        <f t="shared" si="53"/>
        <v>#N/A</v>
      </c>
      <c r="AH93" s="47">
        <f t="shared" si="54"/>
        <v>23.303103267425357</v>
      </c>
      <c r="AI93">
        <f t="shared" si="55"/>
        <v>0.67723559424919066</v>
      </c>
      <c r="AJ93" s="47">
        <f t="shared" si="56"/>
        <v>23.237139429694615</v>
      </c>
      <c r="AK93">
        <f t="shared" si="57"/>
        <v>0.67762484083749897</v>
      </c>
      <c r="AL93" s="47">
        <f t="shared" si="58"/>
        <v>22.992024840330181</v>
      </c>
      <c r="AM93">
        <f t="shared" si="59"/>
        <v>0.67907909110525233</v>
      </c>
      <c r="AN93" s="47">
        <f t="shared" si="60"/>
        <v>21.866533596966004</v>
      </c>
      <c r="AO93">
        <f t="shared" si="61"/>
        <v>0.6859229086020191</v>
      </c>
      <c r="AV93" s="99"/>
    </row>
    <row r="94" spans="15:48" x14ac:dyDescent="0.2">
      <c r="O94" s="45">
        <f t="shared" si="38"/>
        <v>3.0851425582185357</v>
      </c>
      <c r="P94" s="45">
        <f t="shared" si="39"/>
        <v>3.0851425582185357</v>
      </c>
      <c r="Q94" s="100">
        <f t="shared" si="41"/>
        <v>23.553107802999079</v>
      </c>
      <c r="R94" s="252">
        <f t="shared" si="62"/>
        <v>-0.55999999999999961</v>
      </c>
      <c r="S94" t="e">
        <f t="shared" si="42"/>
        <v>#N/A</v>
      </c>
      <c r="T94" t="e">
        <f t="shared" si="43"/>
        <v>#N/A</v>
      </c>
      <c r="U94" s="47" t="e">
        <f t="shared" si="44"/>
        <v>#N/A</v>
      </c>
      <c r="V94" t="e">
        <f t="shared" si="45"/>
        <v>#N/A</v>
      </c>
      <c r="W94" s="47" t="e">
        <f t="shared" si="46"/>
        <v>#N/A</v>
      </c>
      <c r="X94" t="e">
        <f t="shared" si="47"/>
        <v>#N/A</v>
      </c>
      <c r="Y94" s="47" t="e">
        <f t="shared" si="48"/>
        <v>#N/A</v>
      </c>
      <c r="Z94" t="e">
        <f t="shared" si="49"/>
        <v>#N/A</v>
      </c>
      <c r="AA94" s="47" t="e">
        <f t="shared" si="50"/>
        <v>#N/A</v>
      </c>
      <c r="AB94" t="e">
        <f t="shared" si="51"/>
        <v>#N/A</v>
      </c>
      <c r="AD94">
        <v>81</v>
      </c>
      <c r="AE94" s="47">
        <f t="shared" si="40"/>
        <v>25.086270840856148</v>
      </c>
      <c r="AF94">
        <f t="shared" si="52"/>
        <v>0.69478826164052576</v>
      </c>
      <c r="AG94" t="e">
        <f t="shared" si="53"/>
        <v>#N/A</v>
      </c>
      <c r="AH94" s="47">
        <f t="shared" si="54"/>
        <v>23.73884653241425</v>
      </c>
      <c r="AI94">
        <f t="shared" si="55"/>
        <v>0.70153004800466534</v>
      </c>
      <c r="AJ94" s="47">
        <f t="shared" si="56"/>
        <v>23.672044310656744</v>
      </c>
      <c r="AK94">
        <f t="shared" si="57"/>
        <v>0.70187223553171296</v>
      </c>
      <c r="AL94" s="47">
        <f t="shared" si="58"/>
        <v>23.423798911769971</v>
      </c>
      <c r="AM94">
        <f t="shared" si="59"/>
        <v>0.70315075280144534</v>
      </c>
      <c r="AN94" s="47">
        <f t="shared" si="60"/>
        <v>22.283603427567797</v>
      </c>
      <c r="AO94">
        <f t="shared" si="61"/>
        <v>0.70916925021139543</v>
      </c>
      <c r="AV94" s="99"/>
    </row>
    <row r="95" spans="15:48" x14ac:dyDescent="0.2">
      <c r="O95" s="45">
        <f t="shared" si="38"/>
        <v>3.030384954064175</v>
      </c>
      <c r="P95" s="45">
        <f t="shared" si="39"/>
        <v>3.030384954064175</v>
      </c>
      <c r="Q95" s="100">
        <f t="shared" si="41"/>
        <v>23.499515524813432</v>
      </c>
      <c r="R95" s="252">
        <f t="shared" si="62"/>
        <v>-0.5549999999999996</v>
      </c>
      <c r="S95" t="e">
        <f t="shared" si="42"/>
        <v>#N/A</v>
      </c>
      <c r="T95" t="e">
        <f t="shared" si="43"/>
        <v>#N/A</v>
      </c>
      <c r="U95" s="47" t="e">
        <f t="shared" si="44"/>
        <v>#N/A</v>
      </c>
      <c r="V95" t="e">
        <f t="shared" si="45"/>
        <v>#N/A</v>
      </c>
      <c r="W95" s="47" t="e">
        <f t="shared" si="46"/>
        <v>#N/A</v>
      </c>
      <c r="X95" t="e">
        <f t="shared" si="47"/>
        <v>#N/A</v>
      </c>
      <c r="Y95" s="47" t="e">
        <f t="shared" si="48"/>
        <v>#N/A</v>
      </c>
      <c r="Z95" t="e">
        <f t="shared" si="49"/>
        <v>#N/A</v>
      </c>
      <c r="AA95" s="47" t="e">
        <f t="shared" si="50"/>
        <v>#N/A</v>
      </c>
      <c r="AB95" t="e">
        <f t="shared" si="51"/>
        <v>#N/A</v>
      </c>
      <c r="AD95">
        <v>82</v>
      </c>
      <c r="AE95" s="47">
        <f t="shared" si="40"/>
        <v>25.539823430472136</v>
      </c>
      <c r="AF95">
        <f t="shared" si="52"/>
        <v>0.72008123572745275</v>
      </c>
      <c r="AG95" t="e">
        <f t="shared" si="53"/>
        <v>#N/A</v>
      </c>
      <c r="AH95" s="47">
        <f t="shared" si="54"/>
        <v>24.175796033406087</v>
      </c>
      <c r="AI95">
        <f t="shared" si="55"/>
        <v>0.72589095877400522</v>
      </c>
      <c r="AJ95" s="47">
        <f t="shared" si="56"/>
        <v>24.108153106785036</v>
      </c>
      <c r="AK95">
        <f t="shared" si="57"/>
        <v>0.72618595230530214</v>
      </c>
      <c r="AL95" s="47">
        <f t="shared" si="58"/>
        <v>23.8567682315864</v>
      </c>
      <c r="AM95">
        <f t="shared" si="59"/>
        <v>0.72728823252655439</v>
      </c>
      <c r="AN95" s="47">
        <f t="shared" si="60"/>
        <v>22.701827801878775</v>
      </c>
      <c r="AO95">
        <f t="shared" si="61"/>
        <v>0.73247903899764488</v>
      </c>
      <c r="AV95" s="99"/>
    </row>
    <row r="96" spans="15:48" x14ac:dyDescent="0.2">
      <c r="O96" s="45">
        <f t="shared" si="38"/>
        <v>2.9761153066734778</v>
      </c>
      <c r="P96" s="45">
        <f t="shared" si="39"/>
        <v>2.9761153066734778</v>
      </c>
      <c r="Q96" s="100">
        <f t="shared" si="41"/>
        <v>23.446400948460791</v>
      </c>
      <c r="R96" s="252">
        <f t="shared" si="62"/>
        <v>-0.5499999999999996</v>
      </c>
      <c r="S96" t="e">
        <f t="shared" si="42"/>
        <v>#N/A</v>
      </c>
      <c r="T96" t="e">
        <f t="shared" si="43"/>
        <v>#N/A</v>
      </c>
      <c r="U96" s="47" t="e">
        <f t="shared" si="44"/>
        <v>#N/A</v>
      </c>
      <c r="V96" t="e">
        <f t="shared" si="45"/>
        <v>#N/A</v>
      </c>
      <c r="W96" s="47" t="e">
        <f t="shared" si="46"/>
        <v>#N/A</v>
      </c>
      <c r="X96" t="e">
        <f t="shared" si="47"/>
        <v>#N/A</v>
      </c>
      <c r="Y96" s="47" t="e">
        <f t="shared" si="48"/>
        <v>#N/A</v>
      </c>
      <c r="Z96" t="e">
        <f t="shared" si="49"/>
        <v>#N/A</v>
      </c>
      <c r="AA96" s="47" t="e">
        <f t="shared" si="50"/>
        <v>#N/A</v>
      </c>
      <c r="AB96" t="e">
        <f t="shared" si="51"/>
        <v>#N/A</v>
      </c>
      <c r="AD96">
        <v>83</v>
      </c>
      <c r="AE96" s="47">
        <f t="shared" si="40"/>
        <v>25.994489933807092</v>
      </c>
      <c r="AF96">
        <f t="shared" si="52"/>
        <v>0.74543546203226507</v>
      </c>
      <c r="AG96" t="e">
        <f t="shared" si="53"/>
        <v>#N/A</v>
      </c>
      <c r="AH96" s="47">
        <f t="shared" si="54"/>
        <v>24.613818671350057</v>
      </c>
      <c r="AI96">
        <f t="shared" si="55"/>
        <v>0.75031074569190559</v>
      </c>
      <c r="AJ96" s="47">
        <f t="shared" si="56"/>
        <v>24.545332975115521</v>
      </c>
      <c r="AK96">
        <f t="shared" si="57"/>
        <v>0.75055842473777246</v>
      </c>
      <c r="AL96" s="47">
        <f t="shared" si="58"/>
        <v>24.290800913130393</v>
      </c>
      <c r="AM96">
        <f t="shared" si="59"/>
        <v>0.75148401780391605</v>
      </c>
      <c r="AN96" s="47">
        <f t="shared" si="60"/>
        <v>23.121079324703111</v>
      </c>
      <c r="AO96">
        <f t="shared" si="61"/>
        <v>0.75584501588273467</v>
      </c>
      <c r="AV96" s="99"/>
    </row>
    <row r="97" spans="15:48" x14ac:dyDescent="0.2">
      <c r="O97" s="45">
        <f t="shared" si="38"/>
        <v>2.9223337004536916</v>
      </c>
      <c r="P97" s="45">
        <f t="shared" si="39"/>
        <v>2.9223337004536916</v>
      </c>
      <c r="Q97" s="100">
        <f t="shared" si="41"/>
        <v>23.393764153093912</v>
      </c>
      <c r="R97" s="252">
        <f t="shared" si="62"/>
        <v>-0.5449999999999996</v>
      </c>
      <c r="S97" t="e">
        <f t="shared" si="42"/>
        <v>#N/A</v>
      </c>
      <c r="T97" t="e">
        <f t="shared" si="43"/>
        <v>#N/A</v>
      </c>
      <c r="U97" s="47" t="e">
        <f t="shared" si="44"/>
        <v>#N/A</v>
      </c>
      <c r="V97" t="e">
        <f t="shared" si="45"/>
        <v>#N/A</v>
      </c>
      <c r="W97" s="47" t="e">
        <f t="shared" si="46"/>
        <v>#N/A</v>
      </c>
      <c r="X97" t="e">
        <f t="shared" si="47"/>
        <v>#N/A</v>
      </c>
      <c r="Y97" s="47" t="e">
        <f t="shared" si="48"/>
        <v>#N/A</v>
      </c>
      <c r="Z97" t="e">
        <f t="shared" si="49"/>
        <v>#N/A</v>
      </c>
      <c r="AA97" s="47" t="e">
        <f t="shared" si="50"/>
        <v>#N/A</v>
      </c>
      <c r="AB97" t="e">
        <f t="shared" si="51"/>
        <v>#N/A</v>
      </c>
      <c r="AD97">
        <v>84</v>
      </c>
      <c r="AE97" s="47">
        <f t="shared" si="40"/>
        <v>26.450131855039629</v>
      </c>
      <c r="AF97">
        <f t="shared" si="52"/>
        <v>0.77084305412746545</v>
      </c>
      <c r="AG97" t="e">
        <f t="shared" si="53"/>
        <v>#N/A</v>
      </c>
      <c r="AH97" s="47">
        <f t="shared" si="54"/>
        <v>25.052781020307403</v>
      </c>
      <c r="AI97">
        <f t="shared" si="55"/>
        <v>0.77478180811554742</v>
      </c>
      <c r="AJ97" s="47">
        <f t="shared" si="56"/>
        <v>24.983450746425234</v>
      </c>
      <c r="AK97">
        <f t="shared" si="57"/>
        <v>0.77498206665912051</v>
      </c>
      <c r="AL97" s="47">
        <f t="shared" si="58"/>
        <v>24.725764745842572</v>
      </c>
      <c r="AM97">
        <f t="shared" si="59"/>
        <v>0.77573057651168331</v>
      </c>
      <c r="AN97" s="47">
        <f t="shared" si="60"/>
        <v>23.541230287965551</v>
      </c>
      <c r="AO97">
        <f t="shared" si="61"/>
        <v>0.77925990262775247</v>
      </c>
      <c r="AV97" s="99"/>
    </row>
    <row r="98" spans="15:48" x14ac:dyDescent="0.2">
      <c r="O98" s="45">
        <f t="shared" si="38"/>
        <v>2.8690402190721898</v>
      </c>
      <c r="P98" s="45">
        <f t="shared" si="39"/>
        <v>2.8690402190721898</v>
      </c>
      <c r="Q98" s="100">
        <f t="shared" si="41"/>
        <v>23.341605217171377</v>
      </c>
      <c r="R98" s="252">
        <f t="shared" si="62"/>
        <v>-0.53999999999999959</v>
      </c>
      <c r="S98" t="e">
        <f t="shared" si="42"/>
        <v>#N/A</v>
      </c>
      <c r="T98" t="e">
        <f t="shared" si="43"/>
        <v>#N/A</v>
      </c>
      <c r="U98" s="47" t="e">
        <f t="shared" si="44"/>
        <v>#N/A</v>
      </c>
      <c r="V98" t="e">
        <f t="shared" si="45"/>
        <v>#N/A</v>
      </c>
      <c r="W98" s="47" t="e">
        <f t="shared" si="46"/>
        <v>#N/A</v>
      </c>
      <c r="X98" t="e">
        <f t="shared" si="47"/>
        <v>#N/A</v>
      </c>
      <c r="Y98" s="47" t="e">
        <f t="shared" si="48"/>
        <v>#N/A</v>
      </c>
      <c r="Z98" t="e">
        <f t="shared" si="49"/>
        <v>#N/A</v>
      </c>
      <c r="AA98" s="47" t="e">
        <f t="shared" si="50"/>
        <v>#N/A</v>
      </c>
      <c r="AB98" t="e">
        <f t="shared" si="51"/>
        <v>#N/A</v>
      </c>
      <c r="AD98">
        <v>85</v>
      </c>
      <c r="AE98" s="47">
        <f t="shared" si="40"/>
        <v>26.906610401226651</v>
      </c>
      <c r="AF98">
        <f t="shared" si="52"/>
        <v>0.79629610737364065</v>
      </c>
      <c r="AG98" t="e">
        <f t="shared" si="53"/>
        <v>#N/A</v>
      </c>
      <c r="AH98" s="47">
        <f t="shared" si="54"/>
        <v>25.492549368094313</v>
      </c>
      <c r="AI98">
        <f t="shared" si="55"/>
        <v>0.79929652766586856</v>
      </c>
      <c r="AJ98" s="47">
        <f t="shared" si="56"/>
        <v>25.4223729657969</v>
      </c>
      <c r="AK98">
        <f t="shared" si="57"/>
        <v>0.79944927418690503</v>
      </c>
      <c r="AL98" s="47">
        <f t="shared" si="58"/>
        <v>25.161527235525902</v>
      </c>
      <c r="AM98">
        <f t="shared" si="59"/>
        <v>0.80002035890421908</v>
      </c>
      <c r="AN98" s="47">
        <f t="shared" si="60"/>
        <v>23.962152709612599</v>
      </c>
      <c r="AO98">
        <f t="shared" si="61"/>
        <v>0.80271640378082032</v>
      </c>
      <c r="AV98" s="99"/>
    </row>
    <row r="99" spans="15:48" x14ac:dyDescent="0.2">
      <c r="O99" s="45">
        <f t="shared" si="38"/>
        <v>2.8162349454561308</v>
      </c>
      <c r="P99" s="45">
        <f t="shared" si="39"/>
        <v>2.8162349454561308</v>
      </c>
      <c r="Q99" s="100">
        <f t="shared" si="41"/>
        <v>23.289924218456122</v>
      </c>
      <c r="R99" s="252">
        <f t="shared" si="62"/>
        <v>-0.53499999999999959</v>
      </c>
      <c r="S99" t="e">
        <f t="shared" si="42"/>
        <v>#N/A</v>
      </c>
      <c r="T99" t="e">
        <f t="shared" si="43"/>
        <v>#N/A</v>
      </c>
      <c r="U99" s="47" t="e">
        <f t="shared" si="44"/>
        <v>#N/A</v>
      </c>
      <c r="V99" t="e">
        <f t="shared" si="45"/>
        <v>#N/A</v>
      </c>
      <c r="W99" s="47" t="e">
        <f t="shared" si="46"/>
        <v>#N/A</v>
      </c>
      <c r="X99" t="e">
        <f t="shared" si="47"/>
        <v>#N/A</v>
      </c>
      <c r="Y99" s="47" t="e">
        <f t="shared" si="48"/>
        <v>#N/A</v>
      </c>
      <c r="Z99" t="e">
        <f t="shared" si="49"/>
        <v>#N/A</v>
      </c>
      <c r="AA99" s="47" t="e">
        <f t="shared" si="50"/>
        <v>#N/A</v>
      </c>
      <c r="AB99" t="e">
        <f t="shared" si="51"/>
        <v>#N/A</v>
      </c>
      <c r="AD99">
        <v>86</v>
      </c>
      <c r="AE99" s="47">
        <f t="shared" si="40"/>
        <v>27.363786524580966</v>
      </c>
      <c r="AF99">
        <f t="shared" si="52"/>
        <v>0.82178670104576101</v>
      </c>
      <c r="AG99" t="e">
        <f t="shared" si="53"/>
        <v>#N/A</v>
      </c>
      <c r="AH99" s="47">
        <f t="shared" si="54"/>
        <v>25.932989757011917</v>
      </c>
      <c r="AI99">
        <f t="shared" si="55"/>
        <v>0.82384727027004245</v>
      </c>
      <c r="AJ99" s="47">
        <f t="shared" si="56"/>
        <v>25.86196593327055</v>
      </c>
      <c r="AK99">
        <f t="shared" si="57"/>
        <v>0.82395242776448874</v>
      </c>
      <c r="AL99" s="47">
        <f t="shared" si="58"/>
        <v>25.597955644704705</v>
      </c>
      <c r="AM99">
        <f t="shared" si="59"/>
        <v>0.82434579963451737</v>
      </c>
      <c r="AN99" s="47">
        <f t="shared" si="60"/>
        <v>24.383718372597052</v>
      </c>
      <c r="AO99">
        <f t="shared" si="61"/>
        <v>0.82620720862534458</v>
      </c>
      <c r="AV99" s="99"/>
    </row>
    <row r="100" spans="15:48" x14ac:dyDescent="0.2">
      <c r="O100" s="45">
        <f t="shared" si="38"/>
        <v>2.7639179617910941</v>
      </c>
      <c r="P100" s="45">
        <f t="shared" si="39"/>
        <v>2.7639179617910941</v>
      </c>
      <c r="Q100" s="100">
        <f t="shared" si="41"/>
        <v>23.238721234014974</v>
      </c>
      <c r="R100" s="252">
        <f t="shared" si="62"/>
        <v>-0.52999999999999958</v>
      </c>
      <c r="S100" t="e">
        <f t="shared" si="42"/>
        <v>#N/A</v>
      </c>
      <c r="T100" t="e">
        <f t="shared" si="43"/>
        <v>#N/A</v>
      </c>
      <c r="U100" s="47" t="e">
        <f t="shared" si="44"/>
        <v>#N/A</v>
      </c>
      <c r="V100" t="e">
        <f t="shared" si="45"/>
        <v>#N/A</v>
      </c>
      <c r="W100" s="47" t="e">
        <f t="shared" si="46"/>
        <v>#N/A</v>
      </c>
      <c r="X100" t="e">
        <f t="shared" si="47"/>
        <v>#N/A</v>
      </c>
      <c r="Y100" s="47" t="e">
        <f t="shared" si="48"/>
        <v>#N/A</v>
      </c>
      <c r="Z100" t="e">
        <f t="shared" si="49"/>
        <v>#N/A</v>
      </c>
      <c r="AA100" s="47" t="e">
        <f t="shared" si="50"/>
        <v>#N/A</v>
      </c>
      <c r="AB100" t="e">
        <f t="shared" si="51"/>
        <v>#N/A</v>
      </c>
      <c r="AD100">
        <v>87</v>
      </c>
      <c r="AE100" s="47">
        <f t="shared" si="40"/>
        <v>27.821520964826657</v>
      </c>
      <c r="AF100">
        <f t="shared" si="52"/>
        <v>0.84730690045944301</v>
      </c>
      <c r="AG100" t="e">
        <f t="shared" si="53"/>
        <v>#N/A</v>
      </c>
      <c r="AH100" s="47">
        <f t="shared" si="54"/>
        <v>26.37396802465112</v>
      </c>
      <c r="AI100">
        <f t="shared" si="55"/>
        <v>0.84842638820324046</v>
      </c>
      <c r="AJ100" s="47">
        <f t="shared" si="56"/>
        <v>26.302095744569876</v>
      </c>
      <c r="AK100">
        <f t="shared" si="57"/>
        <v>0.84848389419852588</v>
      </c>
      <c r="AL100" s="47">
        <f t="shared" si="58"/>
        <v>26.034917033057766</v>
      </c>
      <c r="AM100">
        <f t="shared" si="59"/>
        <v>0.8486993197757382</v>
      </c>
      <c r="AN100" s="47">
        <f t="shared" si="60"/>
        <v>24.805798863934172</v>
      </c>
      <c r="AO100">
        <f t="shared" si="61"/>
        <v>0.84972499312673067</v>
      </c>
      <c r="AV100" s="99"/>
    </row>
    <row r="101" spans="15:48" x14ac:dyDescent="0.2">
      <c r="O101" s="45">
        <f t="shared" si="38"/>
        <v>2.7120893495214204</v>
      </c>
      <c r="P101" s="45">
        <f t="shared" si="39"/>
        <v>2.7120893495214204</v>
      </c>
      <c r="Q101" s="100">
        <f t="shared" si="41"/>
        <v>23.187996340218774</v>
      </c>
      <c r="R101" s="252">
        <f t="shared" si="62"/>
        <v>-0.52499999999999958</v>
      </c>
      <c r="S101" t="e">
        <f t="shared" si="42"/>
        <v>#N/A</v>
      </c>
      <c r="T101" t="e">
        <f t="shared" si="43"/>
        <v>#N/A</v>
      </c>
      <c r="U101" s="47" t="e">
        <f t="shared" si="44"/>
        <v>#N/A</v>
      </c>
      <c r="V101" t="e">
        <f t="shared" si="45"/>
        <v>#N/A</v>
      </c>
      <c r="W101" s="47" t="e">
        <f t="shared" si="46"/>
        <v>#N/A</v>
      </c>
      <c r="X101" t="e">
        <f t="shared" si="47"/>
        <v>#N/A</v>
      </c>
      <c r="Y101" s="47" t="e">
        <f t="shared" si="48"/>
        <v>#N/A</v>
      </c>
      <c r="Z101" t="e">
        <f t="shared" si="49"/>
        <v>#N/A</v>
      </c>
      <c r="AA101" s="47" t="e">
        <f t="shared" si="50"/>
        <v>#N/A</v>
      </c>
      <c r="AB101" t="e">
        <f t="shared" si="51"/>
        <v>#N/A</v>
      </c>
      <c r="AD101">
        <v>88</v>
      </c>
      <c r="AE101" s="47">
        <f t="shared" si="40"/>
        <v>28.279674291619038</v>
      </c>
      <c r="AF101">
        <f t="shared" si="52"/>
        <v>0.87284875909517579</v>
      </c>
      <c r="AG101" t="e">
        <f t="shared" si="53"/>
        <v>#N/A</v>
      </c>
      <c r="AH101" s="47">
        <f t="shared" si="54"/>
        <v>26.815349844759741</v>
      </c>
      <c r="AI101">
        <f t="shared" si="55"/>
        <v>0.87302622212772185</v>
      </c>
      <c r="AJ101" s="47">
        <f t="shared" si="56"/>
        <v>26.742628331890717</v>
      </c>
      <c r="AK101">
        <f t="shared" si="57"/>
        <v>0.87303602869374686</v>
      </c>
      <c r="AL101" s="47">
        <f t="shared" si="58"/>
        <v>26.47227829791326</v>
      </c>
      <c r="AM101">
        <f t="shared" si="59"/>
        <v>0.87307332883991517</v>
      </c>
      <c r="AN101" s="47">
        <f t="shared" si="60"/>
        <v>25.228265613817509</v>
      </c>
      <c r="AO101">
        <f t="shared" si="61"/>
        <v>0.87326242187566172</v>
      </c>
      <c r="AV101" s="99"/>
    </row>
    <row r="102" spans="15:48" x14ac:dyDescent="0.2">
      <c r="O102" s="45">
        <f t="shared" si="38"/>
        <v>2.6607491893487349</v>
      </c>
      <c r="P102" s="45">
        <f t="shared" si="39"/>
        <v>2.6607491893487349</v>
      </c>
      <c r="Q102" s="100">
        <f t="shared" si="41"/>
        <v>23.137749612741004</v>
      </c>
      <c r="R102" s="252">
        <f t="shared" si="62"/>
        <v>-0.51999999999999957</v>
      </c>
      <c r="S102" t="e">
        <f t="shared" si="42"/>
        <v>#N/A</v>
      </c>
      <c r="T102" t="e">
        <f t="shared" si="43"/>
        <v>#N/A</v>
      </c>
      <c r="U102" s="47" t="e">
        <f t="shared" si="44"/>
        <v>#N/A</v>
      </c>
      <c r="V102" t="e">
        <f t="shared" si="45"/>
        <v>#N/A</v>
      </c>
      <c r="W102" s="47" t="e">
        <f t="shared" si="46"/>
        <v>#N/A</v>
      </c>
      <c r="X102" t="e">
        <f t="shared" si="47"/>
        <v>#N/A</v>
      </c>
      <c r="Y102" s="47" t="e">
        <f t="shared" si="48"/>
        <v>#N/A</v>
      </c>
      <c r="Z102" t="e">
        <f t="shared" si="49"/>
        <v>#N/A</v>
      </c>
      <c r="AA102" s="47" t="e">
        <f t="shared" si="50"/>
        <v>#N/A</v>
      </c>
      <c r="AB102" t="e">
        <f t="shared" si="51"/>
        <v>#N/A</v>
      </c>
      <c r="AD102">
        <v>89</v>
      </c>
      <c r="AE102" s="47">
        <f t="shared" ref="AE102:AE133" si="63">IF( $K$10 &lt; AD102, $K$16*$I$23-$M$4-$K$16*$K$15*$H$23*COS($AD102*PI()/180), #N/A)</f>
        <v>28.738106947016551</v>
      </c>
      <c r="AF102">
        <f t="shared" si="52"/>
        <v>0.89840432071849241</v>
      </c>
      <c r="AG102" t="e">
        <f t="shared" si="53"/>
        <v>#N/A</v>
      </c>
      <c r="AH102" s="47">
        <f t="shared" si="54"/>
        <v>27.257000768159614</v>
      </c>
      <c r="AI102">
        <f t="shared" si="55"/>
        <v>0.89763910312727668</v>
      </c>
      <c r="AJ102" s="47">
        <f t="shared" si="56"/>
        <v>27.183429504739447</v>
      </c>
      <c r="AK102">
        <f t="shared" si="57"/>
        <v>0.89760117688306307</v>
      </c>
      <c r="AL102" s="47">
        <f t="shared" si="58"/>
        <v>26.909906214793093</v>
      </c>
      <c r="AM102">
        <f t="shared" si="59"/>
        <v>0.89746022679186321</v>
      </c>
      <c r="AN102" s="47">
        <f t="shared" si="60"/>
        <v>25.65098993478253</v>
      </c>
      <c r="AO102">
        <f t="shared" si="61"/>
        <v>0.89681215002601178</v>
      </c>
      <c r="AV102" s="99"/>
    </row>
    <row r="103" spans="15:48" x14ac:dyDescent="0.2">
      <c r="O103" s="45">
        <f t="shared" si="38"/>
        <v>2.6098975612314916</v>
      </c>
      <c r="P103" s="45">
        <f t="shared" si="39"/>
        <v>2.6098975612314916</v>
      </c>
      <c r="Q103" s="100">
        <f t="shared" si="41"/>
        <v>23.087981126557565</v>
      </c>
      <c r="R103" s="252">
        <f t="shared" si="62"/>
        <v>-0.51499999999999957</v>
      </c>
      <c r="S103" t="e">
        <f t="shared" si="42"/>
        <v>#N/A</v>
      </c>
      <c r="T103" t="e">
        <f t="shared" si="43"/>
        <v>#N/A</v>
      </c>
      <c r="U103" s="47" t="e">
        <f t="shared" si="44"/>
        <v>#N/A</v>
      </c>
      <c r="V103" t="e">
        <f t="shared" si="45"/>
        <v>#N/A</v>
      </c>
      <c r="W103" s="47" t="e">
        <f t="shared" si="46"/>
        <v>#N/A</v>
      </c>
      <c r="X103" t="e">
        <f t="shared" si="47"/>
        <v>#N/A</v>
      </c>
      <c r="Y103" s="47" t="e">
        <f t="shared" si="48"/>
        <v>#N/A</v>
      </c>
      <c r="Z103" t="e">
        <f t="shared" si="49"/>
        <v>#N/A</v>
      </c>
      <c r="AA103" s="47" t="e">
        <f t="shared" si="50"/>
        <v>#N/A</v>
      </c>
      <c r="AB103" t="e">
        <f t="shared" si="51"/>
        <v>#N/A</v>
      </c>
      <c r="AD103">
        <v>90</v>
      </c>
      <c r="AE103" s="47">
        <f t="shared" si="63"/>
        <v>29.196679287991401</v>
      </c>
      <c r="AF103">
        <f t="shared" si="52"/>
        <v>0.92396562149401906</v>
      </c>
      <c r="AG103" t="e">
        <f t="shared" si="53"/>
        <v>#N/A</v>
      </c>
      <c r="AH103" s="47">
        <f t="shared" si="54"/>
        <v>27.698786263701095</v>
      </c>
      <c r="AI103">
        <f t="shared" si="55"/>
        <v>0.92225735473499082</v>
      </c>
      <c r="AJ103" s="47">
        <f t="shared" si="56"/>
        <v>27.624364990808658</v>
      </c>
      <c r="AK103">
        <f t="shared" si="57"/>
        <v>0.92217167685096524</v>
      </c>
      <c r="AL103" s="47">
        <f t="shared" si="58"/>
        <v>27.347667477994378</v>
      </c>
      <c r="AM103">
        <f t="shared" si="59"/>
        <v>0.92185240605627372</v>
      </c>
      <c r="AN103" s="47">
        <f t="shared" si="60"/>
        <v>26.073843060906029</v>
      </c>
      <c r="AO103">
        <f t="shared" si="61"/>
        <v>0.92036682522540736</v>
      </c>
      <c r="AV103" s="99"/>
    </row>
    <row r="104" spans="15:48" x14ac:dyDescent="0.2">
      <c r="O104" s="45">
        <f t="shared" si="38"/>
        <v>2.5595345443847464</v>
      </c>
      <c r="P104" s="45">
        <f t="shared" si="39"/>
        <v>2.5595345443847464</v>
      </c>
      <c r="Q104" s="100">
        <f t="shared" si="41"/>
        <v>23.038690955946322</v>
      </c>
      <c r="R104" s="252">
        <f t="shared" si="62"/>
        <v>-0.50999999999999956</v>
      </c>
      <c r="S104" t="e">
        <f t="shared" si="42"/>
        <v>#N/A</v>
      </c>
      <c r="T104" t="e">
        <f t="shared" si="43"/>
        <v>#N/A</v>
      </c>
      <c r="U104" s="47" t="e">
        <f t="shared" si="44"/>
        <v>#N/A</v>
      </c>
      <c r="V104" t="e">
        <f t="shared" si="45"/>
        <v>#N/A</v>
      </c>
      <c r="W104" s="47" t="e">
        <f t="shared" si="46"/>
        <v>#N/A</v>
      </c>
      <c r="X104" t="e">
        <f t="shared" si="47"/>
        <v>#N/A</v>
      </c>
      <c r="Y104" s="47" t="e">
        <f t="shared" si="48"/>
        <v>#N/A</v>
      </c>
      <c r="Z104" t="e">
        <f t="shared" si="49"/>
        <v>#N/A</v>
      </c>
      <c r="AA104" s="47" t="e">
        <f t="shared" si="50"/>
        <v>#N/A</v>
      </c>
      <c r="AB104" t="e">
        <f t="shared" si="51"/>
        <v>#N/A</v>
      </c>
      <c r="AD104">
        <v>91</v>
      </c>
      <c r="AE104" s="47">
        <f t="shared" si="63"/>
        <v>29.655251628966255</v>
      </c>
      <c r="AF104">
        <f t="shared" si="52"/>
        <v>0.94952469209129731</v>
      </c>
      <c r="AG104" t="e">
        <f t="shared" si="53"/>
        <v>#N/A</v>
      </c>
      <c r="AH104" s="47">
        <f t="shared" si="54"/>
        <v>28.140571759242576</v>
      </c>
      <c r="AI104">
        <f t="shared" si="55"/>
        <v>0.94687329495226125</v>
      </c>
      <c r="AJ104" s="47">
        <f t="shared" si="56"/>
        <v>28.065300476877873</v>
      </c>
      <c r="AK104">
        <f t="shared" si="57"/>
        <v>0.94673986114814468</v>
      </c>
      <c r="AL104" s="47">
        <f t="shared" si="58"/>
        <v>27.785428741195666</v>
      </c>
      <c r="AM104">
        <f t="shared" si="59"/>
        <v>0.94624225351592728</v>
      </c>
      <c r="AN104" s="47">
        <f t="shared" si="60"/>
        <v>26.496696187029528</v>
      </c>
      <c r="AO104">
        <f t="shared" si="61"/>
        <v>0.94391908953640924</v>
      </c>
      <c r="AV104" s="99"/>
    </row>
    <row r="105" spans="15:48" x14ac:dyDescent="0.2">
      <c r="O105" s="45">
        <f t="shared" si="38"/>
        <v>2.5096602172792473</v>
      </c>
      <c r="P105" s="45">
        <f t="shared" si="39"/>
        <v>2.5096602172792473</v>
      </c>
      <c r="Q105" s="100">
        <f t="shared" si="41"/>
        <v>22.989879174486191</v>
      </c>
      <c r="R105" s="252">
        <f t="shared" si="62"/>
        <v>-0.50499999999999956</v>
      </c>
      <c r="S105">
        <f t="shared" si="42"/>
        <v>0.13305215729361064</v>
      </c>
      <c r="T105" t="e">
        <f t="shared" si="43"/>
        <v>#N/A</v>
      </c>
      <c r="U105" s="47" t="e">
        <f t="shared" si="44"/>
        <v>#N/A</v>
      </c>
      <c r="V105" t="e">
        <f t="shared" si="45"/>
        <v>#N/A</v>
      </c>
      <c r="W105" s="47" t="e">
        <f t="shared" si="46"/>
        <v>#N/A</v>
      </c>
      <c r="X105" t="e">
        <f t="shared" si="47"/>
        <v>#N/A</v>
      </c>
      <c r="Y105" s="47" t="e">
        <f t="shared" si="48"/>
        <v>#N/A</v>
      </c>
      <c r="Z105" t="e">
        <f t="shared" si="49"/>
        <v>#N/A</v>
      </c>
      <c r="AA105" s="47" t="e">
        <f t="shared" si="50"/>
        <v>#N/A</v>
      </c>
      <c r="AB105" t="e">
        <f t="shared" si="51"/>
        <v>#N/A</v>
      </c>
      <c r="AD105">
        <v>92</v>
      </c>
      <c r="AE105" s="47">
        <f t="shared" si="63"/>
        <v>30.113684284363753</v>
      </c>
      <c r="AF105">
        <f t="shared" si="52"/>
        <v>0.97507355978019339</v>
      </c>
      <c r="AG105" t="e">
        <f t="shared" si="53"/>
        <v>#N/A</v>
      </c>
      <c r="AH105" s="47">
        <f t="shared" si="54"/>
        <v>28.582222682642442</v>
      </c>
      <c r="AI105">
        <f t="shared" si="55"/>
        <v>0.97147923825691052</v>
      </c>
      <c r="AJ105" s="47">
        <f t="shared" si="56"/>
        <v>28.506101649726588</v>
      </c>
      <c r="AK105">
        <f t="shared" si="57"/>
        <v>0.97129805879518738</v>
      </c>
      <c r="AL105" s="47">
        <f t="shared" si="58"/>
        <v>28.223056658075489</v>
      </c>
      <c r="AM105">
        <f t="shared" si="59"/>
        <v>0.97062215249888373</v>
      </c>
      <c r="AN105" s="47">
        <f t="shared" si="60"/>
        <v>26.919420507994538</v>
      </c>
      <c r="AO105">
        <f t="shared" si="61"/>
        <v>0.96746158134619131</v>
      </c>
      <c r="AV105" s="99"/>
    </row>
    <row r="106" spans="15:48" x14ac:dyDescent="0.2">
      <c r="O106" s="45">
        <f t="shared" si="38"/>
        <v>2.4602746576407526</v>
      </c>
      <c r="P106" s="45">
        <f t="shared" si="39"/>
        <v>2.4602746576407526</v>
      </c>
      <c r="Q106" s="100">
        <f t="shared" si="41"/>
        <v>22.941545855057143</v>
      </c>
      <c r="R106" s="252">
        <f t="shared" si="62"/>
        <v>-0.49999999999999956</v>
      </c>
      <c r="S106">
        <f t="shared" si="42"/>
        <v>0.45754175678627551</v>
      </c>
      <c r="T106" t="e">
        <f t="shared" si="43"/>
        <v>#N/A</v>
      </c>
      <c r="U106" s="47" t="e">
        <f t="shared" si="44"/>
        <v>#N/A</v>
      </c>
      <c r="V106" t="e">
        <f t="shared" si="45"/>
        <v>#N/A</v>
      </c>
      <c r="W106" s="47" t="e">
        <f t="shared" si="46"/>
        <v>#N/A</v>
      </c>
      <c r="X106" t="e">
        <f t="shared" si="47"/>
        <v>#N/A</v>
      </c>
      <c r="Y106" s="47" t="e">
        <f t="shared" si="48"/>
        <v>#N/A</v>
      </c>
      <c r="Z106" t="e">
        <f t="shared" si="49"/>
        <v>#N/A</v>
      </c>
      <c r="AA106" s="47" t="e">
        <f t="shared" si="50"/>
        <v>#N/A</v>
      </c>
      <c r="AB106" t="e">
        <f t="shared" si="51"/>
        <v>#N/A</v>
      </c>
      <c r="AD106">
        <v>93</v>
      </c>
      <c r="AE106" s="47">
        <f t="shared" si="63"/>
        <v>30.571837611156138</v>
      </c>
      <c r="AF106">
        <f t="shared" si="52"/>
        <v>1.0006042505136585</v>
      </c>
      <c r="AG106" t="e">
        <f t="shared" si="53"/>
        <v>#N/A</v>
      </c>
      <c r="AH106" s="47">
        <f t="shared" si="54"/>
        <v>29.023604502751059</v>
      </c>
      <c r="AI106">
        <f t="shared" si="55"/>
        <v>0.99606749759818902</v>
      </c>
      <c r="AJ106" s="47">
        <f t="shared" si="56"/>
        <v>28.94663423704743</v>
      </c>
      <c r="AK106">
        <f t="shared" si="57"/>
        <v>0.99583859727313373</v>
      </c>
      <c r="AL106" s="47">
        <f t="shared" si="58"/>
        <v>28.660417922930979</v>
      </c>
      <c r="AM106">
        <f t="shared" si="59"/>
        <v>0.99498448475244428</v>
      </c>
      <c r="AN106" s="47">
        <f t="shared" si="60"/>
        <v>27.341887257877879</v>
      </c>
      <c r="AO106">
        <f t="shared" si="61"/>
        <v>0.99098693726254627</v>
      </c>
      <c r="AV106" s="99"/>
    </row>
    <row r="107" spans="15:48" x14ac:dyDescent="0.2">
      <c r="O107" s="45">
        <f t="shared" si="38"/>
        <v>2.4113779424498034</v>
      </c>
      <c r="P107" s="45">
        <f t="shared" si="39"/>
        <v>2.4113779424498034</v>
      </c>
      <c r="Q107" s="100">
        <f t="shared" si="41"/>
        <v>22.893691069839178</v>
      </c>
      <c r="R107" s="252">
        <f t="shared" si="62"/>
        <v>-0.49499999999999955</v>
      </c>
      <c r="S107">
        <f t="shared" si="42"/>
        <v>0.78159228470455777</v>
      </c>
      <c r="T107" t="e">
        <f t="shared" si="43"/>
        <v>#N/A</v>
      </c>
      <c r="U107" s="47" t="e">
        <f t="shared" si="44"/>
        <v>#N/A</v>
      </c>
      <c r="V107" t="e">
        <f t="shared" si="45"/>
        <v>#N/A</v>
      </c>
      <c r="W107" s="47" t="e">
        <f t="shared" si="46"/>
        <v>#N/A</v>
      </c>
      <c r="X107" t="e">
        <f t="shared" si="47"/>
        <v>#N/A</v>
      </c>
      <c r="Y107" s="47" t="e">
        <f t="shared" si="48"/>
        <v>#N/A</v>
      </c>
      <c r="Z107" t="e">
        <f t="shared" si="49"/>
        <v>#N/A</v>
      </c>
      <c r="AA107" s="47" t="e">
        <f t="shared" si="50"/>
        <v>#N/A</v>
      </c>
      <c r="AB107" t="e">
        <f t="shared" si="51"/>
        <v>#N/A</v>
      </c>
      <c r="AD107">
        <v>94</v>
      </c>
      <c r="AE107" s="47">
        <f t="shared" si="63"/>
        <v>31.029572051401832</v>
      </c>
      <c r="AF107">
        <f t="shared" si="52"/>
        <v>1.0261087909954942</v>
      </c>
      <c r="AG107" t="e">
        <f t="shared" si="53"/>
        <v>#N/A</v>
      </c>
      <c r="AH107" s="47">
        <f t="shared" si="54"/>
        <v>29.464582770390269</v>
      </c>
      <c r="AI107">
        <f t="shared" si="55"/>
        <v>1.020630386376346</v>
      </c>
      <c r="AJ107" s="47">
        <f t="shared" si="56"/>
        <v>29.386764048346762</v>
      </c>
      <c r="AK107">
        <f t="shared" si="57"/>
        <v>1.0203538044985794</v>
      </c>
      <c r="AL107" s="47">
        <f t="shared" si="58"/>
        <v>29.097379311284048</v>
      </c>
      <c r="AM107">
        <f t="shared" si="59"/>
        <v>1.0193216324015706</v>
      </c>
      <c r="AN107" s="47">
        <f t="shared" si="60"/>
        <v>27.763967749215006</v>
      </c>
      <c r="AO107">
        <f t="shared" si="61"/>
        <v>1.0144877939939165</v>
      </c>
      <c r="AV107" s="99"/>
    </row>
    <row r="108" spans="15:48" x14ac:dyDescent="0.2">
      <c r="O108" s="45">
        <f t="shared" si="38"/>
        <v>2.362970147940473</v>
      </c>
      <c r="P108" s="45">
        <f t="shared" si="39"/>
        <v>2.362970147940473</v>
      </c>
      <c r="Q108" s="100">
        <f t="shared" si="41"/>
        <v>22.846314890311987</v>
      </c>
      <c r="R108" s="252">
        <f t="shared" si="62"/>
        <v>-0.48999999999999955</v>
      </c>
      <c r="S108">
        <f t="shared" si="42"/>
        <v>1.1048927718891057</v>
      </c>
      <c r="T108" t="e">
        <f t="shared" si="43"/>
        <v>#N/A</v>
      </c>
      <c r="U108" s="47" t="e">
        <f t="shared" si="44"/>
        <v>#N/A</v>
      </c>
      <c r="V108" t="e">
        <f t="shared" si="45"/>
        <v>#N/A</v>
      </c>
      <c r="W108" s="47" t="e">
        <f t="shared" si="46"/>
        <v>#N/A</v>
      </c>
      <c r="X108" t="e">
        <f t="shared" si="47"/>
        <v>#N/A</v>
      </c>
      <c r="Y108" s="47" t="e">
        <f t="shared" si="48"/>
        <v>#N/A</v>
      </c>
      <c r="Z108" t="e">
        <f t="shared" si="49"/>
        <v>#N/A</v>
      </c>
      <c r="AA108" s="47" t="e">
        <f t="shared" si="50"/>
        <v>#N/A</v>
      </c>
      <c r="AB108" t="e">
        <f t="shared" si="51"/>
        <v>#N/A</v>
      </c>
      <c r="AD108">
        <v>95</v>
      </c>
      <c r="AE108" s="47">
        <f t="shared" si="63"/>
        <v>31.486748174756155</v>
      </c>
      <c r="AF108">
        <f t="shared" si="52"/>
        <v>1.0515792107306854</v>
      </c>
      <c r="AG108" t="e">
        <f t="shared" si="53"/>
        <v>#N/A</v>
      </c>
      <c r="AH108" s="47">
        <f t="shared" si="54"/>
        <v>29.905023159307881</v>
      </c>
      <c r="AI108">
        <f t="shared" si="55"/>
        <v>1.0451602204043542</v>
      </c>
      <c r="AJ108" s="47">
        <f t="shared" si="56"/>
        <v>29.82635701582042</v>
      </c>
      <c r="AK108">
        <f t="shared" si="57"/>
        <v>1.0448360107809143</v>
      </c>
      <c r="AL108" s="47">
        <f t="shared" si="58"/>
        <v>29.533807720462853</v>
      </c>
      <c r="AM108">
        <f t="shared" si="59"/>
        <v>1.0436259798893543</v>
      </c>
      <c r="AN108" s="47">
        <f t="shared" si="60"/>
        <v>28.185533412199462</v>
      </c>
      <c r="AO108">
        <f t="shared" si="61"/>
        <v>1.0379567902110696</v>
      </c>
      <c r="AV108" s="99"/>
    </row>
    <row r="109" spans="15:48" x14ac:dyDescent="0.2">
      <c r="O109" s="45">
        <f t="shared" si="38"/>
        <v>2.3150513496005942</v>
      </c>
      <c r="P109" s="45">
        <f t="shared" si="39"/>
        <v>2.3150513496005942</v>
      </c>
      <c r="Q109" s="100">
        <f t="shared" si="41"/>
        <v>22.79941738725438</v>
      </c>
      <c r="R109" s="252">
        <f t="shared" si="62"/>
        <v>-0.48499999999999954</v>
      </c>
      <c r="S109">
        <f t="shared" si="42"/>
        <v>1.4271329689434371</v>
      </c>
      <c r="T109" t="e">
        <f t="shared" si="43"/>
        <v>#N/A</v>
      </c>
      <c r="U109" s="47" t="e">
        <f t="shared" si="44"/>
        <v>#N/A</v>
      </c>
      <c r="V109" t="e">
        <f t="shared" si="45"/>
        <v>#N/A</v>
      </c>
      <c r="W109" s="47" t="e">
        <f t="shared" si="46"/>
        <v>#N/A</v>
      </c>
      <c r="X109" t="e">
        <f t="shared" si="47"/>
        <v>#N/A</v>
      </c>
      <c r="Y109" s="47" t="e">
        <f t="shared" si="48"/>
        <v>#N/A</v>
      </c>
      <c r="Z109" t="e">
        <f t="shared" si="49"/>
        <v>#N/A</v>
      </c>
      <c r="AA109" s="47" t="e">
        <f t="shared" si="50"/>
        <v>#N/A</v>
      </c>
      <c r="AB109" t="e">
        <f t="shared" si="51"/>
        <v>#N/A</v>
      </c>
      <c r="AD109">
        <v>96</v>
      </c>
      <c r="AE109" s="47">
        <f t="shared" si="63"/>
        <v>31.943226720943166</v>
      </c>
      <c r="AF109">
        <f t="shared" si="52"/>
        <v>1.0770075440557527</v>
      </c>
      <c r="AG109" t="e">
        <f t="shared" si="53"/>
        <v>#N/A</v>
      </c>
      <c r="AH109" s="47">
        <f t="shared" si="54"/>
        <v>30.344791507094783</v>
      </c>
      <c r="AI109">
        <f t="shared" si="55"/>
        <v>1.0696493198492534</v>
      </c>
      <c r="AJ109" s="47">
        <f t="shared" si="56"/>
        <v>30.265279235192079</v>
      </c>
      <c r="AK109">
        <f t="shared" si="57"/>
        <v>1.0692775507591525</v>
      </c>
      <c r="AL109" s="47">
        <f t="shared" si="58"/>
        <v>29.969570210146181</v>
      </c>
      <c r="AM109">
        <f t="shared" si="59"/>
        <v>1.0678899158970034</v>
      </c>
      <c r="AN109" s="47">
        <f t="shared" si="60"/>
        <v>28.606455833846503</v>
      </c>
      <c r="AO109">
        <f t="shared" si="61"/>
        <v>1.0613865683878958</v>
      </c>
      <c r="AV109" s="99"/>
    </row>
    <row r="110" spans="15:48" x14ac:dyDescent="0.2">
      <c r="O110" s="45">
        <f t="shared" si="38"/>
        <v>2.267621622170509</v>
      </c>
      <c r="P110" s="45">
        <f t="shared" si="39"/>
        <v>2.267621622170509</v>
      </c>
      <c r="Q110" s="100">
        <f t="shared" si="41"/>
        <v>22.752998630743832</v>
      </c>
      <c r="R110" s="252">
        <f t="shared" si="62"/>
        <v>-0.47999999999999954</v>
      </c>
      <c r="S110">
        <f t="shared" si="42"/>
        <v>1.7480036439590911</v>
      </c>
      <c r="T110" t="e">
        <f t="shared" si="43"/>
        <v>#N/A</v>
      </c>
      <c r="U110" s="47" t="e">
        <f t="shared" si="44"/>
        <v>#N/A</v>
      </c>
      <c r="V110" t="e">
        <f t="shared" si="45"/>
        <v>#N/A</v>
      </c>
      <c r="W110" s="47" t="e">
        <f t="shared" si="46"/>
        <v>#N/A</v>
      </c>
      <c r="X110" t="e">
        <f t="shared" si="47"/>
        <v>#N/A</v>
      </c>
      <c r="Y110" s="47" t="e">
        <f t="shared" si="48"/>
        <v>#N/A</v>
      </c>
      <c r="Z110" t="e">
        <f t="shared" si="49"/>
        <v>#N/A</v>
      </c>
      <c r="AA110" s="47" t="e">
        <f t="shared" si="50"/>
        <v>#N/A</v>
      </c>
      <c r="AB110" t="e">
        <f t="shared" si="51"/>
        <v>#N/A</v>
      </c>
      <c r="AD110">
        <v>97</v>
      </c>
      <c r="AE110" s="47">
        <f t="shared" si="63"/>
        <v>32.398868642175707</v>
      </c>
      <c r="AF110">
        <f t="shared" si="52"/>
        <v>1.1023858321464237</v>
      </c>
      <c r="AG110" t="e">
        <f t="shared" si="53"/>
        <v>#N/A</v>
      </c>
      <c r="AH110" s="47">
        <f t="shared" si="54"/>
        <v>30.78375385605213</v>
      </c>
      <c r="AI110">
        <f t="shared" si="55"/>
        <v>1.0940900111504366</v>
      </c>
      <c r="AJ110" s="47">
        <f t="shared" si="56"/>
        <v>30.703397006501792</v>
      </c>
      <c r="AK110">
        <f t="shared" si="57"/>
        <v>1.0936707653156903</v>
      </c>
      <c r="AL110" s="47">
        <f t="shared" si="58"/>
        <v>30.404534042858359</v>
      </c>
      <c r="AM110">
        <f t="shared" si="59"/>
        <v>1.0921058352406752</v>
      </c>
      <c r="AN110" s="47">
        <f t="shared" si="60"/>
        <v>29.026606797108947</v>
      </c>
      <c r="AO110">
        <f t="shared" si="61"/>
        <v>1.0847697766186697</v>
      </c>
      <c r="AV110" s="99"/>
    </row>
    <row r="111" spans="15:48" x14ac:dyDescent="0.2">
      <c r="O111" s="45">
        <f t="shared" si="38"/>
        <v>2.2206810396428409</v>
      </c>
      <c r="P111" s="45">
        <f t="shared" si="39"/>
        <v>2.2206810396428409</v>
      </c>
      <c r="Q111" s="100">
        <f t="shared" si="41"/>
        <v>22.707058690155918</v>
      </c>
      <c r="R111" s="252">
        <f t="shared" si="62"/>
        <v>-0.47499999999999953</v>
      </c>
      <c r="S111">
        <f t="shared" si="42"/>
        <v>2.0671968792643711</v>
      </c>
      <c r="T111" t="e">
        <f t="shared" si="43"/>
        <v>#N/A</v>
      </c>
      <c r="U111" s="47" t="e">
        <f t="shared" si="44"/>
        <v>#N/A</v>
      </c>
      <c r="V111" t="e">
        <f t="shared" si="45"/>
        <v>#N/A</v>
      </c>
      <c r="W111" s="47" t="e">
        <f t="shared" si="46"/>
        <v>#N/A</v>
      </c>
      <c r="X111" t="e">
        <f t="shared" si="47"/>
        <v>#N/A</v>
      </c>
      <c r="Y111" s="47" t="e">
        <f t="shared" si="48"/>
        <v>#N/A</v>
      </c>
      <c r="Z111" t="e">
        <f t="shared" si="49"/>
        <v>#N/A</v>
      </c>
      <c r="AA111" s="47" t="e">
        <f t="shared" si="50"/>
        <v>#N/A</v>
      </c>
      <c r="AB111" t="e">
        <f t="shared" si="51"/>
        <v>#N/A</v>
      </c>
      <c r="AD111">
        <v>98</v>
      </c>
      <c r="AE111" s="47">
        <f t="shared" si="63"/>
        <v>32.853535145510655</v>
      </c>
      <c r="AF111">
        <f t="shared" si="52"/>
        <v>1.1277061249997846</v>
      </c>
      <c r="AG111" t="e">
        <f t="shared" si="53"/>
        <v>#N/A</v>
      </c>
      <c r="AH111" s="47">
        <f t="shared" si="54"/>
        <v>31.221776493996092</v>
      </c>
      <c r="AI111">
        <f t="shared" si="55"/>
        <v>1.1184746289120386</v>
      </c>
      <c r="AJ111" s="47">
        <f t="shared" si="56"/>
        <v>31.14057687483227</v>
      </c>
      <c r="AK111">
        <f t="shared" si="57"/>
        <v>1.1180080034641418</v>
      </c>
      <c r="AL111" s="47">
        <f t="shared" si="58"/>
        <v>30.838566724402348</v>
      </c>
      <c r="AM111">
        <f t="shared" si="59"/>
        <v>1.1162661407423151</v>
      </c>
      <c r="AN111" s="47">
        <f t="shared" si="60"/>
        <v>29.445858319933272</v>
      </c>
      <c r="AO111">
        <f t="shared" si="61"/>
        <v>1.1080990704089473</v>
      </c>
      <c r="AV111" s="99"/>
    </row>
    <row r="112" spans="15:48" x14ac:dyDescent="0.2">
      <c r="O112" s="45">
        <f t="shared" si="38"/>
        <v>2.1742296752616994</v>
      </c>
      <c r="P112" s="45">
        <f t="shared" si="39"/>
        <v>2.1742296752616994</v>
      </c>
      <c r="Q112" s="100">
        <f t="shared" si="41"/>
        <v>22.661597634163741</v>
      </c>
      <c r="R112" s="252">
        <f t="shared" si="62"/>
        <v>-0.46999999999999953</v>
      </c>
      <c r="S112">
        <f t="shared" si="42"/>
        <v>2.384406366911898</v>
      </c>
      <c r="T112" t="e">
        <f t="shared" si="43"/>
        <v>#N/A</v>
      </c>
      <c r="U112" s="47">
        <f t="shared" si="44"/>
        <v>3.5485757669262603E-2</v>
      </c>
      <c r="V112" t="e">
        <f t="shared" si="45"/>
        <v>#N/A</v>
      </c>
      <c r="W112" s="47" t="e">
        <f t="shared" si="46"/>
        <v>#N/A</v>
      </c>
      <c r="X112" t="e">
        <f t="shared" si="47"/>
        <v>#N/A</v>
      </c>
      <c r="Y112" s="47" t="e">
        <f t="shared" si="48"/>
        <v>#N/A</v>
      </c>
      <c r="Z112" t="e">
        <f t="shared" si="49"/>
        <v>#N/A</v>
      </c>
      <c r="AA112" s="47" t="e">
        <f t="shared" si="50"/>
        <v>#N/A</v>
      </c>
      <c r="AB112" t="e">
        <f t="shared" si="51"/>
        <v>#N/A</v>
      </c>
      <c r="AD112">
        <v>99</v>
      </c>
      <c r="AE112" s="47">
        <f t="shared" si="63"/>
        <v>33.307087735126657</v>
      </c>
      <c r="AF112">
        <f t="shared" si="52"/>
        <v>1.1529604833878975</v>
      </c>
      <c r="AG112" t="e">
        <f t="shared" si="53"/>
        <v>#N/A</v>
      </c>
      <c r="AH112" s="47">
        <f t="shared" si="54"/>
        <v>31.658725994987943</v>
      </c>
      <c r="AI112">
        <f t="shared" si="55"/>
        <v>1.1427955177664342</v>
      </c>
      <c r="AJ112" s="47">
        <f t="shared" si="56"/>
        <v>31.576685670960572</v>
      </c>
      <c r="AK112">
        <f t="shared" si="57"/>
        <v>1.1422816242082696</v>
      </c>
      <c r="AL112" s="47">
        <f t="shared" si="58"/>
        <v>31.271536044218784</v>
      </c>
      <c r="AM112">
        <f t="shared" si="59"/>
        <v>1.1403632450715151</v>
      </c>
      <c r="AN112" s="47">
        <f t="shared" si="60"/>
        <v>29.864082694244264</v>
      </c>
      <c r="AO112">
        <f t="shared" si="61"/>
        <v>1.1313671144371149</v>
      </c>
      <c r="AV112" s="99"/>
    </row>
    <row r="113" spans="15:48" x14ac:dyDescent="0.2">
      <c r="O113" s="45">
        <f t="shared" si="38"/>
        <v>2.1282676015225661</v>
      </c>
      <c r="P113" s="45">
        <f t="shared" si="39"/>
        <v>2.1282676015225661</v>
      </c>
      <c r="Q113" s="100">
        <f t="shared" si="41"/>
        <v>22.61661553073759</v>
      </c>
      <c r="R113" s="252">
        <f t="shared" si="62"/>
        <v>-0.46499999999999952</v>
      </c>
      <c r="S113">
        <f t="shared" si="42"/>
        <v>2.6993277026214506</v>
      </c>
      <c r="T113" t="e">
        <f t="shared" si="43"/>
        <v>#N/A</v>
      </c>
      <c r="U113" s="47">
        <f t="shared" si="44"/>
        <v>0.29549021038617868</v>
      </c>
      <c r="V113" t="e">
        <f t="shared" si="45"/>
        <v>#N/A</v>
      </c>
      <c r="W113" s="47" t="e">
        <f t="shared" si="46"/>
        <v>#N/A</v>
      </c>
      <c r="X113" t="e">
        <f t="shared" si="47"/>
        <v>#N/A</v>
      </c>
      <c r="Y113" s="47" t="e">
        <f t="shared" si="48"/>
        <v>#N/A</v>
      </c>
      <c r="Z113" t="e">
        <f t="shared" si="49"/>
        <v>#N/A</v>
      </c>
      <c r="AA113" s="47" t="e">
        <f t="shared" si="50"/>
        <v>#N/A</v>
      </c>
      <c r="AB113" t="e">
        <f t="shared" si="51"/>
        <v>#N/A</v>
      </c>
      <c r="AD113">
        <v>100</v>
      </c>
      <c r="AE113" s="47">
        <f t="shared" si="63"/>
        <v>33.759388254511222</v>
      </c>
      <c r="AF113">
        <f t="shared" si="52"/>
        <v>1.1781409807796688</v>
      </c>
      <c r="AG113" t="e">
        <f t="shared" si="53"/>
        <v>#N/A</v>
      </c>
      <c r="AH113" s="47">
        <f t="shared" si="54"/>
        <v>32.094469259976833</v>
      </c>
      <c r="AI113">
        <f t="shared" si="55"/>
        <v>1.1670450342056251</v>
      </c>
      <c r="AJ113" s="47">
        <f t="shared" si="56"/>
        <v>32.011590551922701</v>
      </c>
      <c r="AK113">
        <f t="shared" si="57"/>
        <v>1.1664839983687816</v>
      </c>
      <c r="AL113" s="47">
        <f t="shared" si="58"/>
        <v>31.703310115658571</v>
      </c>
      <c r="AM113">
        <f t="shared" si="59"/>
        <v>1.1643895725551643</v>
      </c>
      <c r="AN113" s="47">
        <f t="shared" si="60"/>
        <v>30.28115252484605</v>
      </c>
      <c r="AO113">
        <f t="shared" si="61"/>
        <v>1.154566584283363</v>
      </c>
      <c r="AV113" s="99"/>
    </row>
    <row r="114" spans="15:48" x14ac:dyDescent="0.2">
      <c r="O114" s="45">
        <f t="shared" si="38"/>
        <v>2.0827948901709306</v>
      </c>
      <c r="P114" s="45">
        <f t="shared" si="39"/>
        <v>2.0827948901709306</v>
      </c>
      <c r="Q114" s="100">
        <f t="shared" si="41"/>
        <v>22.57211244714415</v>
      </c>
      <c r="R114" s="252">
        <f t="shared" si="62"/>
        <v>-0.45999999999999952</v>
      </c>
      <c r="S114">
        <f t="shared" si="42"/>
        <v>3.0116586778959125</v>
      </c>
      <c r="T114" t="e">
        <f t="shared" si="43"/>
        <v>#N/A</v>
      </c>
      <c r="U114" s="47">
        <f t="shared" si="44"/>
        <v>0.55516559411895194</v>
      </c>
      <c r="V114" t="e">
        <f t="shared" si="45"/>
        <v>#N/A</v>
      </c>
      <c r="W114" s="47" t="e">
        <f t="shared" si="46"/>
        <v>#N/A</v>
      </c>
      <c r="X114" t="e">
        <f t="shared" si="47"/>
        <v>#N/A</v>
      </c>
      <c r="Y114" s="47" t="e">
        <f t="shared" si="48"/>
        <v>#N/A</v>
      </c>
      <c r="Z114" t="e">
        <f t="shared" si="49"/>
        <v>#N/A</v>
      </c>
      <c r="AA114" s="47" t="e">
        <f t="shared" si="50"/>
        <v>#N/A</v>
      </c>
      <c r="AB114" t="e">
        <f t="shared" si="51"/>
        <v>#N/A</v>
      </c>
      <c r="AD114">
        <v>101</v>
      </c>
      <c r="AE114" s="47">
        <f t="shared" si="63"/>
        <v>34.210298928544638</v>
      </c>
      <c r="AF114">
        <f t="shared" si="52"/>
        <v>1.2032397052275445</v>
      </c>
      <c r="AG114" t="e">
        <f t="shared" si="53"/>
        <v>#N/A</v>
      </c>
      <c r="AH114" s="47">
        <f t="shared" si="54"/>
        <v>32.528873557343125</v>
      </c>
      <c r="AI114">
        <f t="shared" si="55"/>
        <v>1.1912155483770928</v>
      </c>
      <c r="AJ114" s="47">
        <f t="shared" si="56"/>
        <v>32.44515904147891</v>
      </c>
      <c r="AK114">
        <f t="shared" si="57"/>
        <v>1.1906075103745726</v>
      </c>
      <c r="AL114" s="47">
        <f t="shared" si="58"/>
        <v>32.133757416156875</v>
      </c>
      <c r="AM114">
        <f t="shared" si="59"/>
        <v>1.1883375609514764</v>
      </c>
      <c r="AN114" s="47">
        <f t="shared" si="60"/>
        <v>30.696940768228004</v>
      </c>
      <c r="AO114">
        <f t="shared" si="61"/>
        <v>1.1776901681226681</v>
      </c>
      <c r="AV114" s="99"/>
    </row>
    <row r="115" spans="15:48" x14ac:dyDescent="0.2">
      <c r="O115" s="45">
        <f t="shared" si="38"/>
        <v>2.0378116122024039</v>
      </c>
      <c r="P115" s="45">
        <f t="shared" si="39"/>
        <v>2.0378116122024039</v>
      </c>
      <c r="Q115" s="100">
        <f t="shared" si="41"/>
        <v>22.528088449946154</v>
      </c>
      <c r="R115" s="252">
        <f t="shared" si="62"/>
        <v>-0.45499999999999952</v>
      </c>
      <c r="S115">
        <f t="shared" si="42"/>
        <v>3.3210995700301931</v>
      </c>
      <c r="T115" t="e">
        <f t="shared" si="43"/>
        <v>#N/A</v>
      </c>
      <c r="U115" s="47">
        <f t="shared" si="44"/>
        <v>0.81422272461805323</v>
      </c>
      <c r="V115" t="e">
        <f t="shared" si="45"/>
        <v>#N/A</v>
      </c>
      <c r="W115" s="47" t="e">
        <f t="shared" si="46"/>
        <v>#N/A</v>
      </c>
      <c r="X115" t="e">
        <f t="shared" si="47"/>
        <v>#N/A</v>
      </c>
      <c r="Y115" s="47" t="e">
        <f t="shared" si="48"/>
        <v>#N/A</v>
      </c>
      <c r="Z115" t="e">
        <f t="shared" si="49"/>
        <v>#N/A</v>
      </c>
      <c r="AA115" s="47" t="e">
        <f t="shared" si="50"/>
        <v>#N/A</v>
      </c>
      <c r="AB115" t="e">
        <f t="shared" si="51"/>
        <v>#N/A</v>
      </c>
      <c r="AD115">
        <v>102</v>
      </c>
      <c r="AE115" s="47">
        <f t="shared" si="63"/>
        <v>34.659682405467514</v>
      </c>
      <c r="AF115">
        <f t="shared" si="52"/>
        <v>1.2282487612153348</v>
      </c>
      <c r="AG115" t="e">
        <f t="shared" si="53"/>
        <v>#N/A</v>
      </c>
      <c r="AH115" s="47">
        <f t="shared" si="54"/>
        <v>32.96180656332966</v>
      </c>
      <c r="AI115">
        <f t="shared" si="55"/>
        <v>1.21529944584042</v>
      </c>
      <c r="AJ115" s="47">
        <f t="shared" si="56"/>
        <v>32.877259070467197</v>
      </c>
      <c r="AK115">
        <f t="shared" si="57"/>
        <v>1.2146445600147218</v>
      </c>
      <c r="AL115" s="47">
        <f t="shared" si="58"/>
        <v>32.56274682729611</v>
      </c>
      <c r="AM115">
        <f t="shared" si="59"/>
        <v>1.2121996631846876</v>
      </c>
      <c r="AN115" s="47">
        <f t="shared" si="60"/>
        <v>31.111320771263351</v>
      </c>
      <c r="AO115">
        <f t="shared" si="61"/>
        <v>1.2007305683780745</v>
      </c>
      <c r="AV115" s="99"/>
    </row>
    <row r="116" spans="15:48" x14ac:dyDescent="0.2">
      <c r="O116" s="45">
        <f t="shared" si="38"/>
        <v>1.9933178378621506</v>
      </c>
      <c r="P116" s="45">
        <f t="shared" si="39"/>
        <v>1.9933178378621506</v>
      </c>
      <c r="Q116" s="100">
        <f t="shared" si="41"/>
        <v>22.484543605002159</v>
      </c>
      <c r="R116" s="252">
        <f t="shared" si="62"/>
        <v>-0.44999999999999951</v>
      </c>
      <c r="S116">
        <f t="shared" si="42"/>
        <v>3.6273534297345686</v>
      </c>
      <c r="T116" t="e">
        <f t="shared" si="43"/>
        <v>#N/A</v>
      </c>
      <c r="U116" s="47">
        <f t="shared" si="44"/>
        <v>1.0723731061439528</v>
      </c>
      <c r="V116" t="e">
        <f t="shared" si="45"/>
        <v>#N/A</v>
      </c>
      <c r="W116" s="47" t="e">
        <f t="shared" si="46"/>
        <v>#N/A</v>
      </c>
      <c r="X116" t="e">
        <f t="shared" si="47"/>
        <v>#N/A</v>
      </c>
      <c r="Y116" s="47" t="e">
        <f t="shared" si="48"/>
        <v>#N/A</v>
      </c>
      <c r="Z116" t="e">
        <f t="shared" si="49"/>
        <v>#N/A</v>
      </c>
      <c r="AA116" s="47" t="e">
        <f t="shared" si="50"/>
        <v>#N/A</v>
      </c>
      <c r="AB116" t="e">
        <f t="shared" si="51"/>
        <v>#N/A</v>
      </c>
      <c r="AD116">
        <v>103</v>
      </c>
      <c r="AE116" s="47">
        <f t="shared" si="63"/>
        <v>35.107401798719515</v>
      </c>
      <c r="AF116">
        <f t="shared" si="52"/>
        <v>1.2531602714632293</v>
      </c>
      <c r="AG116" t="e">
        <f t="shared" si="53"/>
        <v>#N/A</v>
      </c>
      <c r="AH116" s="47">
        <f t="shared" si="54"/>
        <v>33.393136402348915</v>
      </c>
      <c r="AI116">
        <f t="shared" si="55"/>
        <v>1.2392891292807222</v>
      </c>
      <c r="AJ116" s="47">
        <f t="shared" si="56"/>
        <v>33.3077590170329</v>
      </c>
      <c r="AK116">
        <f t="shared" si="57"/>
        <v>1.238587564147273</v>
      </c>
      <c r="AL116" s="47">
        <f t="shared" si="58"/>
        <v>32.990147674745948</v>
      </c>
      <c r="AM116">
        <f t="shared" si="59"/>
        <v>1.235968349036471</v>
      </c>
      <c r="AN116" s="47">
        <f t="shared" si="60"/>
        <v>31.524166309788985</v>
      </c>
      <c r="AO116">
        <f t="shared" si="61"/>
        <v>1.2236805033302949</v>
      </c>
      <c r="AV116" s="99"/>
    </row>
    <row r="117" spans="15:48" x14ac:dyDescent="0.2">
      <c r="O117" s="45">
        <f t="shared" si="38"/>
        <v>1.9493136366439785</v>
      </c>
      <c r="P117" s="45">
        <f t="shared" si="39"/>
        <v>1.9493136366439785</v>
      </c>
      <c r="Q117" s="100">
        <f t="shared" si="41"/>
        <v>22.441477977465638</v>
      </c>
      <c r="R117" s="252">
        <f t="shared" si="62"/>
        <v>-0.44499999999999951</v>
      </c>
      <c r="S117">
        <f t="shared" si="42"/>
        <v>3.9301263660966965</v>
      </c>
      <c r="T117" t="e">
        <f t="shared" si="43"/>
        <v>#N/A</v>
      </c>
      <c r="U117" s="47">
        <f t="shared" si="44"/>
        <v>1.3293292527467924</v>
      </c>
      <c r="V117" t="e">
        <f t="shared" si="45"/>
        <v>#N/A</v>
      </c>
      <c r="W117" s="47" t="e">
        <f t="shared" si="46"/>
        <v>#N/A</v>
      </c>
      <c r="X117" t="e">
        <f t="shared" si="47"/>
        <v>#N/A</v>
      </c>
      <c r="Y117" s="47" t="e">
        <f t="shared" si="48"/>
        <v>#N/A</v>
      </c>
      <c r="Z117" t="e">
        <f t="shared" si="49"/>
        <v>#N/A</v>
      </c>
      <c r="AA117" s="47" t="e">
        <f t="shared" si="50"/>
        <v>#N/A</v>
      </c>
      <c r="AB117" t="e">
        <f t="shared" si="51"/>
        <v>#N/A</v>
      </c>
      <c r="AD117">
        <v>104</v>
      </c>
      <c r="AE117" s="47">
        <f t="shared" si="63"/>
        <v>35.553320728636294</v>
      </c>
      <c r="AF117">
        <f t="shared" si="52"/>
        <v>1.2779663786857027</v>
      </c>
      <c r="AG117" t="e">
        <f t="shared" si="53"/>
        <v>#N/A</v>
      </c>
      <c r="AH117" s="47">
        <f t="shared" si="54"/>
        <v>33.822731687153535</v>
      </c>
      <c r="AI117">
        <f t="shared" si="55"/>
        <v>1.2631770201745876</v>
      </c>
      <c r="AJ117" s="47">
        <f t="shared" si="56"/>
        <v>33.736527746721947</v>
      </c>
      <c r="AK117">
        <f t="shared" si="57"/>
        <v>1.2624289583605028</v>
      </c>
      <c r="AL117" s="47">
        <f t="shared" si="58"/>
        <v>33.41582976806793</v>
      </c>
      <c r="AM117">
        <f t="shared" si="59"/>
        <v>1.259636106789755</v>
      </c>
      <c r="AN117" s="47">
        <f t="shared" si="60"/>
        <v>31.935351627054551</v>
      </c>
      <c r="AO117">
        <f t="shared" si="61"/>
        <v>1.2465327086793168</v>
      </c>
      <c r="AV117" s="99"/>
    </row>
    <row r="118" spans="15:48" x14ac:dyDescent="0.2">
      <c r="O118" s="45">
        <f t="shared" si="38"/>
        <v>1.9057990772899984</v>
      </c>
      <c r="P118" s="45">
        <f t="shared" si="39"/>
        <v>1.9057990772899984</v>
      </c>
      <c r="Q118" s="100">
        <f t="shared" si="41"/>
        <v>22.398891631784636</v>
      </c>
      <c r="R118" s="252">
        <f t="shared" si="62"/>
        <v>-0.4399999999999995</v>
      </c>
      <c r="S118">
        <f t="shared" si="42"/>
        <v>4.2291278286086049</v>
      </c>
      <c r="T118" t="e">
        <f t="shared" si="43"/>
        <v>#N/A</v>
      </c>
      <c r="U118" s="47">
        <f t="shared" si="44"/>
        <v>1.5848050084215379</v>
      </c>
      <c r="V118" t="e">
        <f t="shared" si="45"/>
        <v>#N/A</v>
      </c>
      <c r="W118" s="47">
        <f t="shared" si="46"/>
        <v>0.10385724434828354</v>
      </c>
      <c r="X118" t="e">
        <f t="shared" si="47"/>
        <v>#N/A</v>
      </c>
      <c r="Y118" s="47" t="e">
        <f t="shared" si="48"/>
        <v>#N/A</v>
      </c>
      <c r="Z118" t="e">
        <f t="shared" si="49"/>
        <v>#N/A</v>
      </c>
      <c r="AA118" s="47" t="e">
        <f t="shared" si="50"/>
        <v>#N/A</v>
      </c>
      <c r="AB118" t="e">
        <f t="shared" si="51"/>
        <v>#N/A</v>
      </c>
      <c r="AD118">
        <v>105</v>
      </c>
      <c r="AE118" s="47">
        <f t="shared" si="63"/>
        <v>35.997303363992081</v>
      </c>
      <c r="AF118">
        <f t="shared" si="52"/>
        <v>1.3026592472976974</v>
      </c>
      <c r="AG118" t="e">
        <f t="shared" si="53"/>
        <v>#N/A</v>
      </c>
      <c r="AH118" s="47">
        <f t="shared" si="54"/>
        <v>34.25046155885817</v>
      </c>
      <c r="AI118">
        <f t="shared" si="55"/>
        <v>1.286955560403872</v>
      </c>
      <c r="AJ118" s="47">
        <f t="shared" si="56"/>
        <v>34.163434652425686</v>
      </c>
      <c r="AK118">
        <f t="shared" si="57"/>
        <v>1.2861611985820296</v>
      </c>
      <c r="AL118" s="47">
        <f t="shared" si="58"/>
        <v>33.839663440372739</v>
      </c>
      <c r="AM118">
        <f t="shared" si="59"/>
        <v>1.2831954448202914</v>
      </c>
      <c r="AN118" s="47">
        <f t="shared" si="60"/>
        <v>32.344751472029152</v>
      </c>
      <c r="AO118">
        <f t="shared" si="61"/>
        <v>1.2692799390533325</v>
      </c>
      <c r="AV118" s="99"/>
    </row>
    <row r="119" spans="15:48" x14ac:dyDescent="0.2">
      <c r="O119" s="45">
        <f t="shared" si="38"/>
        <v>1.8627742277900552</v>
      </c>
      <c r="P119" s="45">
        <f t="shared" si="39"/>
        <v>1.8627742277900552</v>
      </c>
      <c r="Q119" s="100">
        <f t="shared" si="41"/>
        <v>22.356784631701203</v>
      </c>
      <c r="R119" s="252">
        <f t="shared" si="62"/>
        <v>-0.4349999999999995</v>
      </c>
      <c r="S119">
        <f t="shared" si="42"/>
        <v>4.524070885988194</v>
      </c>
      <c r="T119" t="e">
        <f t="shared" si="43"/>
        <v>#N/A</v>
      </c>
      <c r="U119" s="47">
        <f t="shared" si="44"/>
        <v>1.8385158657820229</v>
      </c>
      <c r="V119" t="e">
        <f t="shared" si="45"/>
        <v>#N/A</v>
      </c>
      <c r="W119" s="47">
        <f t="shared" si="46"/>
        <v>0.51637721706657302</v>
      </c>
      <c r="X119" t="e">
        <f t="shared" si="47"/>
        <v>#N/A</v>
      </c>
      <c r="Y119" s="47" t="e">
        <f t="shared" si="48"/>
        <v>#N/A</v>
      </c>
      <c r="Z119" t="e">
        <f t="shared" si="49"/>
        <v>#N/A</v>
      </c>
      <c r="AA119" s="47" t="e">
        <f t="shared" si="50"/>
        <v>#N/A</v>
      </c>
      <c r="AB119" t="e">
        <f t="shared" si="51"/>
        <v>#N/A</v>
      </c>
      <c r="AD119">
        <v>106</v>
      </c>
      <c r="AE119" s="47">
        <f t="shared" si="63"/>
        <v>36.439214463375187</v>
      </c>
      <c r="AF119">
        <f t="shared" si="52"/>
        <v>1.327231065064038</v>
      </c>
      <c r="AG119" t="e">
        <f t="shared" si="53"/>
        <v>#N/A</v>
      </c>
      <c r="AH119" s="47">
        <f t="shared" si="54"/>
        <v>34.676195726800394</v>
      </c>
      <c r="AI119">
        <f t="shared" si="55"/>
        <v>1.3106172138122973</v>
      </c>
      <c r="AJ119" s="47">
        <f t="shared" si="56"/>
        <v>34.588349694165103</v>
      </c>
      <c r="AK119">
        <f t="shared" si="57"/>
        <v>1.3097767626306875</v>
      </c>
      <c r="AL119" s="47">
        <f t="shared" si="58"/>
        <v>34.261519587818029</v>
      </c>
      <c r="AM119">
        <f t="shared" si="59"/>
        <v>1.3066388931309108</v>
      </c>
      <c r="AN119" s="47">
        <f t="shared" si="60"/>
        <v>32.752241137554066</v>
      </c>
      <c r="AO119">
        <f t="shared" si="61"/>
        <v>1.2919149694598888</v>
      </c>
      <c r="AV119" s="99"/>
    </row>
    <row r="120" spans="15:48" x14ac:dyDescent="0.2">
      <c r="O120" s="45">
        <f t="shared" si="38"/>
        <v>1.8202391553812731</v>
      </c>
      <c r="P120" s="45">
        <f t="shared" si="39"/>
        <v>1.8202391553812731</v>
      </c>
      <c r="Q120" s="100">
        <f t="shared" si="41"/>
        <v>22.315157040251393</v>
      </c>
      <c r="R120" s="252">
        <f t="shared" si="62"/>
        <v>-0.42999999999999949</v>
      </c>
      <c r="S120">
        <f t="shared" si="42"/>
        <v>4.8146725015275837</v>
      </c>
      <c r="T120" t="e">
        <f t="shared" si="43"/>
        <v>#N/A</v>
      </c>
      <c r="U120" s="47">
        <f t="shared" si="44"/>
        <v>2.0901792828990562</v>
      </c>
      <c r="V120" t="e">
        <f t="shared" si="45"/>
        <v>#N/A</v>
      </c>
      <c r="W120" s="47">
        <f t="shared" si="46"/>
        <v>0.92824289243651326</v>
      </c>
      <c r="X120" t="e">
        <f t="shared" si="47"/>
        <v>#N/A</v>
      </c>
      <c r="Y120" s="47" t="e">
        <f t="shared" si="48"/>
        <v>#N/A</v>
      </c>
      <c r="Z120" t="e">
        <f t="shared" si="49"/>
        <v>#N/A</v>
      </c>
      <c r="AA120" s="47" t="e">
        <f t="shared" si="50"/>
        <v>#N/A</v>
      </c>
      <c r="AB120" t="e">
        <f t="shared" si="51"/>
        <v>#N/A</v>
      </c>
      <c r="AD120">
        <v>107</v>
      </c>
      <c r="AE120" s="47">
        <f t="shared" si="63"/>
        <v>36.878919416383866</v>
      </c>
      <c r="AF120">
        <f t="shared" si="52"/>
        <v>1.3516740446865942</v>
      </c>
      <c r="AG120" t="e">
        <f t="shared" si="53"/>
        <v>#N/A</v>
      </c>
      <c r="AH120" s="47">
        <f t="shared" si="54"/>
        <v>35.09980450822848</v>
      </c>
      <c r="AI120">
        <f t="shared" si="55"/>
        <v>1.3341544676993182</v>
      </c>
      <c r="AJ120" s="47">
        <f t="shared" si="56"/>
        <v>35.011143438702248</v>
      </c>
      <c r="AK120">
        <f t="shared" si="57"/>
        <v>1.3332681517056579</v>
      </c>
      <c r="AL120" s="47">
        <f t="shared" si="58"/>
        <v>34.681269708934678</v>
      </c>
      <c r="AM120">
        <f t="shared" si="59"/>
        <v>1.3299590048229237</v>
      </c>
      <c r="AN120" s="47">
        <f t="shared" si="60"/>
        <v>33.157696498329742</v>
      </c>
      <c r="AO120">
        <f t="shared" si="61"/>
        <v>1.3144305966737011</v>
      </c>
      <c r="AV120" s="99"/>
    </row>
    <row r="121" spans="15:48" x14ac:dyDescent="0.2">
      <c r="O121" s="45">
        <f t="shared" si="38"/>
        <v>1.7781939265473738</v>
      </c>
      <c r="P121" s="45">
        <f t="shared" si="39"/>
        <v>1.7781939265473738</v>
      </c>
      <c r="Q121" s="100">
        <f t="shared" si="41"/>
        <v>22.274008919764128</v>
      </c>
      <c r="R121" s="252">
        <f t="shared" si="62"/>
        <v>-0.42499999999999949</v>
      </c>
      <c r="S121">
        <f t="shared" si="42"/>
        <v>5.100653804704109</v>
      </c>
      <c r="T121" t="e">
        <f t="shared" si="43"/>
        <v>#N/A</v>
      </c>
      <c r="U121" s="47">
        <f t="shared" si="44"/>
        <v>2.3395149979497258</v>
      </c>
      <c r="V121" t="e">
        <f t="shared" si="45"/>
        <v>#N/A</v>
      </c>
      <c r="W121" s="47">
        <f t="shared" si="46"/>
        <v>1.3389323988294641</v>
      </c>
      <c r="X121" t="e">
        <f t="shared" si="47"/>
        <v>#N/A</v>
      </c>
      <c r="Y121" s="47">
        <f t="shared" si="48"/>
        <v>7.4524552593579728E-3</v>
      </c>
      <c r="Z121" t="e">
        <f t="shared" si="49"/>
        <v>#N/A</v>
      </c>
      <c r="AA121" s="47" t="e">
        <f t="shared" si="50"/>
        <v>#N/A</v>
      </c>
      <c r="AB121" t="e">
        <f t="shared" si="51"/>
        <v>#N/A</v>
      </c>
      <c r="AD121">
        <v>108</v>
      </c>
      <c r="AE121" s="47">
        <f t="shared" si="63"/>
        <v>37.316284284629901</v>
      </c>
      <c r="AF121">
        <f t="shared" si="52"/>
        <v>1.3759804253231942</v>
      </c>
      <c r="AG121" t="e">
        <f t="shared" si="53"/>
        <v>#N/A</v>
      </c>
      <c r="AH121" s="47">
        <f t="shared" si="54"/>
        <v>35.521158867804004</v>
      </c>
      <c r="AI121">
        <f t="shared" si="55"/>
        <v>1.357559834245222</v>
      </c>
      <c r="AJ121" s="47">
        <f t="shared" si="56"/>
        <v>35.431687098966833</v>
      </c>
      <c r="AK121">
        <f t="shared" si="57"/>
        <v>1.3566278918067964</v>
      </c>
      <c r="AL121" s="47">
        <f t="shared" si="58"/>
        <v>35.098785943769585</v>
      </c>
      <c r="AM121">
        <f t="shared" si="59"/>
        <v>1.3531483574986229</v>
      </c>
      <c r="AN121" s="47">
        <f t="shared" si="60"/>
        <v>33.560994048725547</v>
      </c>
      <c r="AO121">
        <f t="shared" si="61"/>
        <v>1.3368196405550212</v>
      </c>
      <c r="AV121" s="99"/>
    </row>
    <row r="122" spans="15:48" x14ac:dyDescent="0.2">
      <c r="O122" s="45">
        <f t="shared" si="38"/>
        <v>1.736638607018449</v>
      </c>
      <c r="P122" s="45">
        <f t="shared" si="39"/>
        <v>1.736638607018449</v>
      </c>
      <c r="Q122" s="100">
        <f t="shared" si="41"/>
        <v>22.2333403318612</v>
      </c>
      <c r="R122" s="252">
        <f t="shared" si="62"/>
        <v>-0.41999999999999948</v>
      </c>
      <c r="S122">
        <f t="shared" si="42"/>
        <v>5.3817403587933335</v>
      </c>
      <c r="T122" t="e">
        <f t="shared" si="43"/>
        <v>#N/A</v>
      </c>
      <c r="U122" s="47">
        <f t="shared" si="44"/>
        <v>2.5862453413274595</v>
      </c>
      <c r="V122" t="e">
        <f t="shared" si="45"/>
        <v>#N/A</v>
      </c>
      <c r="W122" s="47">
        <f t="shared" si="46"/>
        <v>1.7479253549308613</v>
      </c>
      <c r="X122" t="e">
        <f t="shared" si="47"/>
        <v>#N/A</v>
      </c>
      <c r="Y122" s="47">
        <f t="shared" si="48"/>
        <v>0.46029126118630059</v>
      </c>
      <c r="Z122" t="e">
        <f t="shared" si="49"/>
        <v>#N/A</v>
      </c>
      <c r="AA122" s="47" t="e">
        <f t="shared" si="50"/>
        <v>#N/A</v>
      </c>
      <c r="AB122" t="e">
        <f t="shared" si="51"/>
        <v>#N/A</v>
      </c>
      <c r="AD122">
        <v>109</v>
      </c>
      <c r="AE122" s="47">
        <f t="shared" si="63"/>
        <v>37.751175842537577</v>
      </c>
      <c r="AF122">
        <f t="shared" si="52"/>
        <v>1.4001424740317203</v>
      </c>
      <c r="AG122" t="e">
        <f t="shared" si="53"/>
        <v>#N/A</v>
      </c>
      <c r="AH122" s="47">
        <f t="shared" si="54"/>
        <v>35.940130456907298</v>
      </c>
      <c r="AI122">
        <f t="shared" si="55"/>
        <v>1.3808258518608472</v>
      </c>
      <c r="AJ122" s="47">
        <f t="shared" si="56"/>
        <v>35.849852573286043</v>
      </c>
      <c r="AK122">
        <f t="shared" si="57"/>
        <v>1.3798485350795509</v>
      </c>
      <c r="AL122" s="47">
        <f t="shared" si="58"/>
        <v>35.513941112833038</v>
      </c>
      <c r="AM122">
        <f t="shared" si="59"/>
        <v>1.3761995545882497</v>
      </c>
      <c r="AN122" s="47">
        <f t="shared" si="60"/>
        <v>33.962010940400802</v>
      </c>
      <c r="AO122">
        <f t="shared" si="61"/>
        <v>1.3590749452918829</v>
      </c>
      <c r="AV122" s="99"/>
    </row>
    <row r="123" spans="15:48" x14ac:dyDescent="0.2">
      <c r="O123" s="45">
        <f t="shared" si="38"/>
        <v>1.6955732617701642</v>
      </c>
      <c r="P123" s="45">
        <f t="shared" si="39"/>
        <v>1.6955732617701642</v>
      </c>
      <c r="Q123" s="100">
        <f t="shared" si="41"/>
        <v>22.193151337456356</v>
      </c>
      <c r="R123" s="252">
        <f t="shared" si="62"/>
        <v>-0.41499999999999948</v>
      </c>
      <c r="S123">
        <f t="shared" si="42"/>
        <v>5.6576624242271842</v>
      </c>
      <c r="T123" t="e">
        <f t="shared" si="43"/>
        <v>#N/A</v>
      </c>
      <c r="U123" s="47">
        <f t="shared" si="44"/>
        <v>2.8300955448653267</v>
      </c>
      <c r="V123" t="e">
        <f t="shared" si="45"/>
        <v>#N/A</v>
      </c>
      <c r="W123" s="47">
        <f t="shared" si="46"/>
        <v>2.154703529111138</v>
      </c>
      <c r="X123" t="e">
        <f t="shared" si="47"/>
        <v>#N/A</v>
      </c>
      <c r="Y123" s="47">
        <f t="shared" si="48"/>
        <v>0.91250160791181456</v>
      </c>
      <c r="Z123" t="e">
        <f t="shared" si="49"/>
        <v>#N/A</v>
      </c>
      <c r="AA123" s="47" t="e">
        <f t="shared" si="50"/>
        <v>#N/A</v>
      </c>
      <c r="AB123" t="e">
        <f t="shared" si="51"/>
        <v>#N/A</v>
      </c>
      <c r="AD123">
        <v>110</v>
      </c>
      <c r="AE123" s="47">
        <f t="shared" si="63"/>
        <v>38.183461617925481</v>
      </c>
      <c r="AF123">
        <f t="shared" si="52"/>
        <v>1.4241524871321525</v>
      </c>
      <c r="AG123" t="e">
        <f t="shared" si="53"/>
        <v>#N/A</v>
      </c>
      <c r="AH123" s="47">
        <f t="shared" si="54"/>
        <v>36.356591652733655</v>
      </c>
      <c r="AI123">
        <f t="shared" si="55"/>
        <v>1.4039450864546121</v>
      </c>
      <c r="AJ123" s="47">
        <f t="shared" si="56"/>
        <v>36.265512484405548</v>
      </c>
      <c r="AK123">
        <f t="shared" si="57"/>
        <v>1.4029226610771555</v>
      </c>
      <c r="AL123" s="47">
        <f t="shared" si="58"/>
        <v>35.926608755838863</v>
      </c>
      <c r="AM123">
        <f t="shared" si="59"/>
        <v>1.3991052265941131</v>
      </c>
      <c r="AN123" s="47">
        <f t="shared" si="60"/>
        <v>34.360625019725575</v>
      </c>
      <c r="AO123">
        <f t="shared" si="61"/>
        <v>1.3811893805588498</v>
      </c>
      <c r="AV123" s="99"/>
    </row>
    <row r="124" spans="15:48" x14ac:dyDescent="0.2">
      <c r="O124" s="45">
        <f t="shared" si="38"/>
        <v>1.654997955023191</v>
      </c>
      <c r="P124" s="45">
        <f t="shared" si="39"/>
        <v>1.654997955023191</v>
      </c>
      <c r="Q124" s="100">
        <f t="shared" si="41"/>
        <v>22.153441996755419</v>
      </c>
      <c r="R124" s="252">
        <f t="shared" si="62"/>
        <v>-0.40999999999999948</v>
      </c>
      <c r="S124">
        <f t="shared" si="42"/>
        <v>5.9281552174446519</v>
      </c>
      <c r="T124" t="e">
        <f t="shared" si="43"/>
        <v>#N/A</v>
      </c>
      <c r="U124" s="47">
        <f t="shared" si="44"/>
        <v>3.0707940478281759</v>
      </c>
      <c r="V124" t="e">
        <f t="shared" si="45"/>
        <v>#N/A</v>
      </c>
      <c r="W124" s="47">
        <f t="shared" si="46"/>
        <v>2.5587514960728024</v>
      </c>
      <c r="X124" t="e">
        <f t="shared" si="47"/>
        <v>#N/A</v>
      </c>
      <c r="Y124" s="47">
        <f t="shared" si="48"/>
        <v>1.3634660695203042</v>
      </c>
      <c r="Z124" t="e">
        <f t="shared" si="49"/>
        <v>#N/A</v>
      </c>
      <c r="AA124" s="47" t="e">
        <f t="shared" si="50"/>
        <v>#N/A</v>
      </c>
      <c r="AB124" t="e">
        <f t="shared" si="51"/>
        <v>#N/A</v>
      </c>
      <c r="AD124">
        <v>111</v>
      </c>
      <c r="AE124" s="47">
        <f t="shared" si="63"/>
        <v>38.613009932358764</v>
      </c>
      <c r="AF124">
        <f t="shared" si="52"/>
        <v>1.4480027914785951</v>
      </c>
      <c r="AG124" t="e">
        <f t="shared" si="53"/>
        <v>#N/A</v>
      </c>
      <c r="AH124" s="47">
        <f t="shared" si="54"/>
        <v>36.770415597168459</v>
      </c>
      <c r="AI124">
        <f t="shared" si="55"/>
        <v>1.4269101326088298</v>
      </c>
      <c r="AJ124" s="47">
        <f t="shared" si="56"/>
        <v>36.678540218289825</v>
      </c>
      <c r="AK124">
        <f t="shared" si="57"/>
        <v>1.4258428779320729</v>
      </c>
      <c r="AL124" s="47">
        <f t="shared" si="58"/>
        <v>36.336663170225378</v>
      </c>
      <c r="AM124">
        <f t="shared" si="59"/>
        <v>1.4218580322438115</v>
      </c>
      <c r="AN124" s="47">
        <f t="shared" si="60"/>
        <v>34.756714864989817</v>
      </c>
      <c r="AO124">
        <f t="shared" si="61"/>
        <v>1.4031558425841331</v>
      </c>
      <c r="AV124" s="99"/>
    </row>
    <row r="125" spans="15:48" x14ac:dyDescent="0.2">
      <c r="O125" s="45">
        <f t="shared" si="38"/>
        <v>1.6149127502432066</v>
      </c>
      <c r="P125" s="45">
        <f t="shared" si="39"/>
        <v>1.6149127502432066</v>
      </c>
      <c r="Q125" s="100">
        <f t="shared" si="41"/>
        <v>22.114212369255597</v>
      </c>
      <c r="R125" s="252">
        <f t="shared" si="62"/>
        <v>-0.40499999999999947</v>
      </c>
      <c r="S125">
        <f t="shared" si="42"/>
        <v>6.1929591649864424</v>
      </c>
      <c r="T125" t="e">
        <f t="shared" si="43"/>
        <v>#N/A</v>
      </c>
      <c r="U125" s="47">
        <f t="shared" si="44"/>
        <v>3.3080727993328645</v>
      </c>
      <c r="V125" t="e">
        <f t="shared" si="45"/>
        <v>#N/A</v>
      </c>
      <c r="W125" s="47">
        <f t="shared" si="46"/>
        <v>2.9595572899415821</v>
      </c>
      <c r="X125" t="e">
        <f t="shared" si="47"/>
        <v>#N/A</v>
      </c>
      <c r="Y125" s="47">
        <f t="shared" si="48"/>
        <v>1.8125689211668319</v>
      </c>
      <c r="Z125" t="e">
        <f t="shared" si="49"/>
        <v>#N/A</v>
      </c>
      <c r="AA125" s="47" t="e">
        <f t="shared" si="50"/>
        <v>#N/A</v>
      </c>
      <c r="AB125" t="e">
        <f t="shared" si="51"/>
        <v>#N/A</v>
      </c>
      <c r="AD125">
        <v>112</v>
      </c>
      <c r="AE125" s="47">
        <f t="shared" si="63"/>
        <v>39.039689941259738</v>
      </c>
      <c r="AF125">
        <f t="shared" si="52"/>
        <v>1.4716857456324879</v>
      </c>
      <c r="AG125" t="e">
        <f t="shared" si="53"/>
        <v>#N/A</v>
      </c>
      <c r="AH125" s="47">
        <f t="shared" si="54"/>
        <v>37.181476235429443</v>
      </c>
      <c r="AI125">
        <f t="shared" si="55"/>
        <v>1.4497136146564162</v>
      </c>
      <c r="AJ125" s="47">
        <f t="shared" si="56"/>
        <v>37.08880996269005</v>
      </c>
      <c r="AK125">
        <f t="shared" si="57"/>
        <v>1.4486018234277844</v>
      </c>
      <c r="AL125" s="47">
        <f t="shared" si="58"/>
        <v>36.743979449445689</v>
      </c>
      <c r="AM125">
        <f t="shared" si="59"/>
        <v>1.4444506595436388</v>
      </c>
      <c r="AN125" s="47">
        <f t="shared" si="60"/>
        <v>35.150159823389679</v>
      </c>
      <c r="AO125">
        <f t="shared" si="61"/>
        <v>1.4249672551160861</v>
      </c>
      <c r="AV125" s="99"/>
    </row>
    <row r="126" spans="15:48" x14ac:dyDescent="0.2">
      <c r="O126" s="45">
        <f t="shared" si="38"/>
        <v>1.5753177101397569</v>
      </c>
      <c r="P126" s="45">
        <f t="shared" si="39"/>
        <v>1.5753177101397569</v>
      </c>
      <c r="Q126" s="100">
        <f t="shared" si="41"/>
        <v>22.07546251374481</v>
      </c>
      <c r="R126" s="252">
        <f t="shared" si="62"/>
        <v>-0.39999999999999947</v>
      </c>
      <c r="S126">
        <f t="shared" si="42"/>
        <v>6.4518201525899208</v>
      </c>
      <c r="T126" t="e">
        <f t="shared" si="43"/>
        <v>#N/A</v>
      </c>
      <c r="U126" s="47">
        <f t="shared" si="44"/>
        <v>3.5416675568597644</v>
      </c>
      <c r="V126" t="e">
        <f t="shared" si="45"/>
        <v>#N/A</v>
      </c>
      <c r="W126" s="47">
        <f t="shared" si="46"/>
        <v>3.3566130529742142</v>
      </c>
      <c r="X126" t="e">
        <f t="shared" si="47"/>
        <v>#N/A</v>
      </c>
      <c r="Y126" s="47">
        <f t="shared" si="48"/>
        <v>2.2591969797577724</v>
      </c>
      <c r="Z126" t="e">
        <f t="shared" si="49"/>
        <v>#N/A</v>
      </c>
      <c r="AA126" s="47" t="e">
        <f t="shared" si="50"/>
        <v>#N/A</v>
      </c>
      <c r="AB126" t="e">
        <f t="shared" si="51"/>
        <v>#N/A</v>
      </c>
      <c r="AD126">
        <v>113</v>
      </c>
      <c r="AE126" s="47">
        <f t="shared" si="63"/>
        <v>39.463371673764328</v>
      </c>
      <c r="AF126">
        <f t="shared" si="52"/>
        <v>1.4951937409272349</v>
      </c>
      <c r="AG126" t="e">
        <f t="shared" si="53"/>
        <v>#N/A</v>
      </c>
      <c r="AH126" s="47">
        <f t="shared" si="54"/>
        <v>37.58964835446416</v>
      </c>
      <c r="AI126">
        <f t="shared" si="55"/>
        <v>1.472348187648123</v>
      </c>
      <c r="AJ126" s="47">
        <f t="shared" si="56"/>
        <v>37.496196745467692</v>
      </c>
      <c r="AK126">
        <f t="shared" si="57"/>
        <v>1.4711921659610638</v>
      </c>
      <c r="AL126" s="47">
        <f t="shared" si="58"/>
        <v>37.14843352101537</v>
      </c>
      <c r="AM126">
        <f t="shared" si="59"/>
        <v>1.4668758267222937</v>
      </c>
      <c r="AN126" s="47">
        <f t="shared" si="60"/>
        <v>35.540840047779426</v>
      </c>
      <c r="AO126">
        <f t="shared" si="61"/>
        <v>1.4466165702790925</v>
      </c>
      <c r="AV126" s="99"/>
    </row>
    <row r="127" spans="15:48" x14ac:dyDescent="0.2">
      <c r="O127" s="45">
        <f t="shared" si="38"/>
        <v>1.536212896666143</v>
      </c>
      <c r="P127" s="45">
        <f t="shared" si="39"/>
        <v>1.536212896666143</v>
      </c>
      <c r="Q127" s="100">
        <f t="shared" si="41"/>
        <v>22.037192488301571</v>
      </c>
      <c r="R127" s="252">
        <f t="shared" si="62"/>
        <v>-0.39499999999999946</v>
      </c>
      <c r="S127">
        <f t="shared" si="42"/>
        <v>6.7044897690452041</v>
      </c>
      <c r="T127" t="e">
        <f t="shared" si="43"/>
        <v>#N/A</v>
      </c>
      <c r="U127" s="47">
        <f t="shared" si="44"/>
        <v>3.7713181805231519</v>
      </c>
      <c r="V127" t="e">
        <f t="shared" si="45"/>
        <v>#N/A</v>
      </c>
      <c r="W127" s="47">
        <f t="shared" si="46"/>
        <v>3.7494156790608528</v>
      </c>
      <c r="X127" t="e">
        <f t="shared" si="47"/>
        <v>#N/A</v>
      </c>
      <c r="Y127" s="47">
        <f t="shared" si="48"/>
        <v>2.7027404411610387</v>
      </c>
      <c r="Z127" t="e">
        <f t="shared" si="49"/>
        <v>#N/A</v>
      </c>
      <c r="AA127" s="47">
        <f t="shared" si="50"/>
        <v>0.23033846507801947</v>
      </c>
      <c r="AB127" t="e">
        <f t="shared" si="51"/>
        <v>#N/A</v>
      </c>
      <c r="AD127">
        <v>114</v>
      </c>
      <c r="AE127" s="47">
        <f t="shared" si="63"/>
        <v>39.883926072312534</v>
      </c>
      <c r="AF127">
        <f t="shared" si="52"/>
        <v>1.5185192024134133</v>
      </c>
      <c r="AG127" t="e">
        <f t="shared" si="53"/>
        <v>#N/A</v>
      </c>
      <c r="AH127" s="47">
        <f t="shared" si="54"/>
        <v>37.994807621091091</v>
      </c>
      <c r="AI127">
        <f t="shared" si="55"/>
        <v>1.4948065381993543</v>
      </c>
      <c r="AJ127" s="47">
        <f t="shared" si="56"/>
        <v>37.900576472662294</v>
      </c>
      <c r="AK127">
        <f t="shared" si="57"/>
        <v>1.4936066053837702</v>
      </c>
      <c r="AL127" s="47">
        <f t="shared" si="58"/>
        <v>37.549902184306198</v>
      </c>
      <c r="AM127">
        <f t="shared" si="59"/>
        <v>1.4891262830539034</v>
      </c>
      <c r="AN127" s="47">
        <f t="shared" si="60"/>
        <v>35.928636533178114</v>
      </c>
      <c r="AO127">
        <f t="shared" si="61"/>
        <v>1.4680967693077367</v>
      </c>
      <c r="AV127" s="99"/>
    </row>
    <row r="128" spans="15:48" x14ac:dyDescent="0.2">
      <c r="O128" s="45">
        <f t="shared" si="38"/>
        <v>1.4975983710189666</v>
      </c>
      <c r="P128" s="45">
        <f t="shared" si="39"/>
        <v>1.4975983710189666</v>
      </c>
      <c r="Q128" s="100">
        <f t="shared" si="41"/>
        <v>21.999402350294304</v>
      </c>
      <c r="R128" s="252">
        <f t="shared" si="62"/>
        <v>-0.38999999999999946</v>
      </c>
      <c r="S128">
        <f t="shared" si="42"/>
        <v>6.9507255445784395</v>
      </c>
      <c r="T128" t="e">
        <f t="shared" si="43"/>
        <v>#N/A</v>
      </c>
      <c r="U128" s="47">
        <f t="shared" si="44"/>
        <v>3.9967689227727554</v>
      </c>
      <c r="V128" t="e">
        <f t="shared" si="45"/>
        <v>#N/A</v>
      </c>
      <c r="W128" s="47">
        <f t="shared" si="46"/>
        <v>4.1374674512066729</v>
      </c>
      <c r="X128" t="e">
        <f t="shared" si="47"/>
        <v>#N/A</v>
      </c>
      <c r="Y128" s="47">
        <f t="shared" si="48"/>
        <v>3.1425937128028347</v>
      </c>
      <c r="Z128" t="e">
        <f t="shared" si="49"/>
        <v>#N/A</v>
      </c>
      <c r="AA128" s="47">
        <f t="shared" si="50"/>
        <v>0.61129613143072103</v>
      </c>
      <c r="AB128" t="e">
        <f t="shared" si="51"/>
        <v>#N/A</v>
      </c>
      <c r="AD128">
        <v>115</v>
      </c>
      <c r="AE128" s="47">
        <f t="shared" si="63"/>
        <v>40.301225031960556</v>
      </c>
      <c r="AF128">
        <f t="shared" si="52"/>
        <v>1.5416545896724783</v>
      </c>
      <c r="AG128" t="e">
        <f t="shared" si="53"/>
        <v>#N/A</v>
      </c>
      <c r="AH128" s="47">
        <f t="shared" si="54"/>
        <v>38.396830619872773</v>
      </c>
      <c r="AI128">
        <f t="shared" si="55"/>
        <v>1.5170813852043341</v>
      </c>
      <c r="AJ128" s="47">
        <f t="shared" si="56"/>
        <v>38.301825966291624</v>
      </c>
      <c r="AK128">
        <f t="shared" si="57"/>
        <v>1.5158378737119438</v>
      </c>
      <c r="AL128" s="47">
        <f t="shared" si="58"/>
        <v>37.948263148074219</v>
      </c>
      <c r="AM128">
        <f t="shared" si="59"/>
        <v>1.5111948095481178</v>
      </c>
      <c r="AN128" s="47">
        <f t="shared" si="60"/>
        <v>36.313431153019621</v>
      </c>
      <c r="AO128">
        <f t="shared" si="61"/>
        <v>1.489400863146892</v>
      </c>
      <c r="AV128" s="99"/>
    </row>
    <row r="129" spans="15:41" x14ac:dyDescent="0.2">
      <c r="O129" s="45">
        <f t="shared" si="38"/>
        <v>1.4594741936375613</v>
      </c>
      <c r="P129" s="45">
        <f t="shared" si="39"/>
        <v>1.4594741936375613</v>
      </c>
      <c r="Q129" s="100">
        <f t="shared" si="41"/>
        <v>21.962092156381118</v>
      </c>
      <c r="R129" s="252">
        <f t="shared" si="62"/>
        <v>-0.38499999999999945</v>
      </c>
      <c r="S129">
        <f t="shared" si="42"/>
        <v>7.1902911835334757</v>
      </c>
      <c r="T129" t="e">
        <f t="shared" si="43"/>
        <v>#N/A</v>
      </c>
      <c r="U129" s="47">
        <f t="shared" si="44"/>
        <v>4.2177687132038022</v>
      </c>
      <c r="V129" t="e">
        <f t="shared" si="45"/>
        <v>#N/A</v>
      </c>
      <c r="W129" s="47">
        <f t="shared" si="46"/>
        <v>4.520276672185024</v>
      </c>
      <c r="X129" t="e">
        <f t="shared" si="47"/>
        <v>#N/A</v>
      </c>
      <c r="Y129" s="47">
        <f t="shared" si="48"/>
        <v>3.5781562405142044</v>
      </c>
      <c r="Z129" t="e">
        <f t="shared" si="49"/>
        <v>#N/A</v>
      </c>
      <c r="AA129" s="47">
        <f t="shared" si="50"/>
        <v>0.99130182521945387</v>
      </c>
      <c r="AB129" t="e">
        <f t="shared" si="51"/>
        <v>#N/A</v>
      </c>
      <c r="AD129">
        <v>116</v>
      </c>
      <c r="AE129" s="47">
        <f t="shared" si="63"/>
        <v>40.715141439402814</v>
      </c>
      <c r="AF129">
        <f t="shared" si="52"/>
        <v>1.5645923974854818</v>
      </c>
      <c r="AG129" t="e">
        <f t="shared" si="53"/>
        <v>#N/A</v>
      </c>
      <c r="AH129" s="47">
        <f t="shared" si="54"/>
        <v>38.795594890709282</v>
      </c>
      <c r="AI129">
        <f t="shared" si="55"/>
        <v>1.5391654804039963</v>
      </c>
      <c r="AJ129" s="47">
        <f t="shared" si="56"/>
        <v>38.699823001872943</v>
      </c>
      <c r="AK129">
        <f t="shared" si="57"/>
        <v>1.5378787356885404</v>
      </c>
      <c r="AL129" s="47">
        <f t="shared" si="58"/>
        <v>38.343395067710858</v>
      </c>
      <c r="AM129">
        <f t="shared" si="59"/>
        <v>1.5330742194935809</v>
      </c>
      <c r="AN129" s="47">
        <f t="shared" si="60"/>
        <v>36.695106695135159</v>
      </c>
      <c r="AO129">
        <f t="shared" si="61"/>
        <v>1.5105218929038708</v>
      </c>
    </row>
    <row r="130" spans="15:41" x14ac:dyDescent="0.2">
      <c r="O130" s="45">
        <f t="shared" si="38"/>
        <v>1.4218404242034239</v>
      </c>
      <c r="P130" s="45">
        <f t="shared" si="39"/>
        <v>1.4218404242034239</v>
      </c>
      <c r="Q130" s="100">
        <f t="shared" si="41"/>
        <v>21.925261962509353</v>
      </c>
      <c r="R130" s="252">
        <f t="shared" si="62"/>
        <v>-0.37999999999999945</v>
      </c>
      <c r="S130">
        <f t="shared" si="42"/>
        <v>7.4229567911286862</v>
      </c>
      <c r="T130" t="e">
        <f t="shared" si="43"/>
        <v>#N/A</v>
      </c>
      <c r="U130" s="47">
        <f t="shared" si="44"/>
        <v>4.4340714381584538</v>
      </c>
      <c r="V130" t="e">
        <f t="shared" si="45"/>
        <v>#N/A</v>
      </c>
      <c r="W130" s="47">
        <f t="shared" si="46"/>
        <v>4.8973582875629749</v>
      </c>
      <c r="X130" t="e">
        <f t="shared" si="47"/>
        <v>#N/A</v>
      </c>
      <c r="Y130" s="47">
        <f t="shared" si="48"/>
        <v>4.0088333284983388</v>
      </c>
      <c r="Z130" t="e">
        <f t="shared" si="49"/>
        <v>#N/A</v>
      </c>
      <c r="AA130" s="47">
        <f t="shared" si="50"/>
        <v>1.3697637628944226</v>
      </c>
      <c r="AB130" t="e">
        <f t="shared" si="51"/>
        <v>#N/A</v>
      </c>
      <c r="AD130">
        <v>117</v>
      </c>
      <c r="AE130" s="47">
        <f t="shared" si="63"/>
        <v>41.125549211691897</v>
      </c>
      <c r="AF130">
        <f t="shared" si="52"/>
        <v>1.5873251563416935</v>
      </c>
      <c r="AG130" t="e">
        <f t="shared" si="53"/>
        <v>#N/A</v>
      </c>
      <c r="AH130" s="47">
        <f t="shared" si="54"/>
        <v>39.190978966140797</v>
      </c>
      <c r="AI130">
        <f t="shared" si="55"/>
        <v>1.5610516087923061</v>
      </c>
      <c r="AJ130" s="47">
        <f t="shared" si="56"/>
        <v>39.094446345653708</v>
      </c>
      <c r="AK130">
        <f t="shared" si="57"/>
        <v>1.5597219891845298</v>
      </c>
      <c r="AL130" s="47">
        <f t="shared" si="58"/>
        <v>38.735177582205658</v>
      </c>
      <c r="AM130">
        <f t="shared" si="59"/>
        <v>1.5547573588394654</v>
      </c>
      <c r="AN130" s="47">
        <f t="shared" si="60"/>
        <v>37.073546897457213</v>
      </c>
      <c r="AO130">
        <f t="shared" si="61"/>
        <v>1.5314529301371484</v>
      </c>
    </row>
    <row r="131" spans="15:41" x14ac:dyDescent="0.2">
      <c r="O131" s="45">
        <f t="shared" si="38"/>
        <v>1.3846971216398742</v>
      </c>
      <c r="P131" s="45">
        <f t="shared" si="39"/>
        <v>1.3846971216398742</v>
      </c>
      <c r="Q131" s="100">
        <f t="shared" si="41"/>
        <v>21.888911823914896</v>
      </c>
      <c r="R131" s="252">
        <f t="shared" si="62"/>
        <v>-0.37499999999999944</v>
      </c>
      <c r="S131">
        <f t="shared" si="42"/>
        <v>7.6484990940712665</v>
      </c>
      <c r="T131" t="e">
        <f t="shared" si="43"/>
        <v>#N/A</v>
      </c>
      <c r="U131" s="47">
        <f t="shared" si="44"/>
        <v>4.6454362148072024</v>
      </c>
      <c r="V131" t="e">
        <f t="shared" si="45"/>
        <v>#N/A</v>
      </c>
      <c r="W131" s="47">
        <f t="shared" si="46"/>
        <v>5.2682345003097906</v>
      </c>
      <c r="X131" t="e">
        <f t="shared" si="47"/>
        <v>#N/A</v>
      </c>
      <c r="Y131" s="47">
        <f t="shared" si="48"/>
        <v>4.4340369512991495</v>
      </c>
      <c r="Z131" t="e">
        <f t="shared" si="49"/>
        <v>#N/A</v>
      </c>
      <c r="AA131" s="47">
        <f t="shared" si="50"/>
        <v>1.7460925650000005</v>
      </c>
      <c r="AB131" t="e">
        <f t="shared" si="51"/>
        <v>#N/A</v>
      </c>
      <c r="AD131">
        <v>118</v>
      </c>
      <c r="AE131" s="47">
        <f t="shared" si="63"/>
        <v>41.532323334644659</v>
      </c>
      <c r="AF131">
        <f t="shared" si="52"/>
        <v>1.6098454327701721</v>
      </c>
      <c r="AG131" t="e">
        <f t="shared" si="53"/>
        <v>#N/A</v>
      </c>
      <c r="AH131" s="47">
        <f t="shared" si="54"/>
        <v>39.582862408347779</v>
      </c>
      <c r="AI131">
        <f t="shared" si="55"/>
        <v>1.5827325888438517</v>
      </c>
      <c r="AJ131" s="47">
        <f t="shared" si="56"/>
        <v>39.485575791540612</v>
      </c>
      <c r="AK131">
        <f t="shared" si="57"/>
        <v>1.5813604654211704</v>
      </c>
      <c r="AL131" s="47">
        <f t="shared" si="58"/>
        <v>39.123491350809431</v>
      </c>
      <c r="AM131">
        <f t="shared" si="59"/>
        <v>1.5762371063978451</v>
      </c>
      <c r="AN131" s="47">
        <f t="shared" si="60"/>
        <v>37.448636483434129</v>
      </c>
      <c r="AO131">
        <f t="shared" si="61"/>
        <v>1.5521870769642365</v>
      </c>
    </row>
    <row r="132" spans="15:41" x14ac:dyDescent="0.2">
      <c r="O132" s="45">
        <f t="shared" si="38"/>
        <v>1.3480443441115995</v>
      </c>
      <c r="P132" s="45">
        <f t="shared" si="39"/>
        <v>1.3480443441115995</v>
      </c>
      <c r="Q132" s="100">
        <f t="shared" si="41"/>
        <v>21.853041795122294</v>
      </c>
      <c r="R132" s="252">
        <f t="shared" si="62"/>
        <v>-0.36999999999999944</v>
      </c>
      <c r="S132">
        <f t="shared" si="42"/>
        <v>7.8667016548173718</v>
      </c>
      <c r="T132" t="e">
        <f t="shared" si="43"/>
        <v>#N/A</v>
      </c>
      <c r="U132" s="47">
        <f t="shared" si="44"/>
        <v>4.8516276594050369</v>
      </c>
      <c r="V132" t="e">
        <f t="shared" si="45"/>
        <v>#N/A</v>
      </c>
      <c r="W132" s="47">
        <f t="shared" si="46"/>
        <v>5.6324353762096555</v>
      </c>
      <c r="X132" t="e">
        <f t="shared" si="47"/>
        <v>#N/A</v>
      </c>
      <c r="Y132" s="47">
        <f t="shared" si="48"/>
        <v>4.853186556662533</v>
      </c>
      <c r="Z132" t="e">
        <f t="shared" si="49"/>
        <v>#N/A</v>
      </c>
      <c r="AA132" s="47">
        <f t="shared" si="50"/>
        <v>2.1197021740164059</v>
      </c>
      <c r="AB132" t="e">
        <f t="shared" si="51"/>
        <v>#N/A</v>
      </c>
      <c r="AD132">
        <v>119</v>
      </c>
      <c r="AE132" s="47">
        <f t="shared" si="63"/>
        <v>41.935339900922756</v>
      </c>
      <c r="AF132">
        <f t="shared" si="52"/>
        <v>1.6321458294752069</v>
      </c>
      <c r="AG132" t="e">
        <f t="shared" si="53"/>
        <v>#N/A</v>
      </c>
      <c r="AH132" s="47">
        <f t="shared" si="54"/>
        <v>39.971125845837477</v>
      </c>
      <c r="AI132">
        <f t="shared" si="55"/>
        <v>1.6042012725433972</v>
      </c>
      <c r="AJ132" s="47">
        <f t="shared" si="56"/>
        <v>39.873092197715494</v>
      </c>
      <c r="AK132">
        <f t="shared" si="57"/>
        <v>1.6027870289941406</v>
      </c>
      <c r="AL132" s="47">
        <f t="shared" si="58"/>
        <v>39.508218089386581</v>
      </c>
      <c r="AM132">
        <f t="shared" si="59"/>
        <v>1.5975063738475379</v>
      </c>
      <c r="AN132" s="47">
        <f t="shared" si="60"/>
        <v>37.820261197144447</v>
      </c>
      <c r="AO132">
        <f t="shared" si="61"/>
        <v>1.5727174659691041</v>
      </c>
    </row>
    <row r="133" spans="15:41" x14ac:dyDescent="0.2">
      <c r="O133" s="45">
        <f t="shared" si="38"/>
        <v>1.3118821490239725</v>
      </c>
      <c r="P133" s="45">
        <f t="shared" si="39"/>
        <v>1.3118821490239725</v>
      </c>
      <c r="Q133" s="100">
        <f t="shared" si="41"/>
        <v>21.81765192994385</v>
      </c>
      <c r="R133" s="252">
        <f t="shared" si="62"/>
        <v>-0.36499999999999944</v>
      </c>
      <c r="S133">
        <f t="shared" si="42"/>
        <v>8.0773550792724507</v>
      </c>
      <c r="T133" t="e">
        <f t="shared" si="43"/>
        <v>#N/A</v>
      </c>
      <c r="U133" s="47">
        <f t="shared" si="44"/>
        <v>5.0524161494235997</v>
      </c>
      <c r="V133" t="e">
        <f t="shared" si="45"/>
        <v>#N/A</v>
      </c>
      <c r="W133" s="47">
        <f t="shared" si="46"/>
        <v>5.9894994393114924</v>
      </c>
      <c r="X133" t="e">
        <f t="shared" si="47"/>
        <v>#N/A</v>
      </c>
      <c r="Y133" s="47">
        <f t="shared" si="48"/>
        <v>5.26570985819402</v>
      </c>
      <c r="Z133" t="e">
        <f t="shared" si="49"/>
        <v>#N/A</v>
      </c>
      <c r="AA133" s="47">
        <f t="shared" si="50"/>
        <v>2.4900107670281559</v>
      </c>
      <c r="AB133" t="e">
        <f t="shared" si="51"/>
        <v>#N/A</v>
      </c>
      <c r="AD133">
        <v>120</v>
      </c>
      <c r="AE133" s="47">
        <f t="shared" si="63"/>
        <v>42.334476147775973</v>
      </c>
      <c r="AF133">
        <f t="shared" si="52"/>
        <v>1.6542189852541056</v>
      </c>
      <c r="AG133" t="e">
        <f t="shared" si="53"/>
        <v>#N/A</v>
      </c>
      <c r="AH133" s="47">
        <f t="shared" si="54"/>
        <v>40.355651009805634</v>
      </c>
      <c r="AI133">
        <f t="shared" si="55"/>
        <v>1.6254505451955907</v>
      </c>
      <c r="AJ133" s="47">
        <f t="shared" si="56"/>
        <v>40.256877522927063</v>
      </c>
      <c r="AK133">
        <f t="shared" si="57"/>
        <v>1.6239945776777116</v>
      </c>
      <c r="AL133" s="47">
        <f t="shared" si="58"/>
        <v>39.889240606445597</v>
      </c>
      <c r="AM133">
        <f t="shared" si="59"/>
        <v>1.6185581055175491</v>
      </c>
      <c r="AN133" s="47">
        <f t="shared" si="60"/>
        <v>38.188307838100357</v>
      </c>
      <c r="AO133">
        <f t="shared" si="61"/>
        <v>1.5930372598870042</v>
      </c>
    </row>
    <row r="134" spans="15:41" x14ac:dyDescent="0.2">
      <c r="O134" s="45">
        <f t="shared" ref="O134:O197" si="64">(SQRT($K$18*$K$18*R134*R134*1000000+$M$4*$M$4))-$M$4</f>
        <v>1.2762105930231655</v>
      </c>
      <c r="P134" s="45">
        <f t="shared" ref="P134:P197" si="65">(COS($P$1*PI()/180)*SQRT($K$18*$K$18*R134*R134*1000000+$P$3)-$P$2*$K$17*R134*1000)/(1-$P$2)-$M$4</f>
        <v>1.2762105930231655</v>
      </c>
      <c r="Q134" s="100">
        <f t="shared" si="41"/>
        <v>21.782742281479273</v>
      </c>
      <c r="R134" s="252">
        <f t="shared" si="62"/>
        <v>-0.35999999999999943</v>
      </c>
      <c r="S134">
        <f t="shared" si="42"/>
        <v>8.2802572177324496</v>
      </c>
      <c r="T134" t="e">
        <f t="shared" si="43"/>
        <v>#N/A</v>
      </c>
      <c r="U134" s="47">
        <f t="shared" si="44"/>
        <v>5.247578079267452</v>
      </c>
      <c r="V134" t="e">
        <f t="shared" si="45"/>
        <v>#N/A</v>
      </c>
      <c r="W134" s="47">
        <f t="shared" si="46"/>
        <v>6.3389742566613361</v>
      </c>
      <c r="X134" t="e">
        <f t="shared" si="47"/>
        <v>#N/A</v>
      </c>
      <c r="Y134" s="47">
        <f t="shared" si="48"/>
        <v>5.6710436167306915</v>
      </c>
      <c r="Z134" t="e">
        <f t="shared" si="49"/>
        <v>#N/A</v>
      </c>
      <c r="AA134" s="47">
        <f t="shared" si="50"/>
        <v>2.8564416617979069</v>
      </c>
      <c r="AB134" t="e">
        <f t="shared" si="51"/>
        <v>#N/A</v>
      </c>
      <c r="AD134">
        <v>121</v>
      </c>
      <c r="AE134" s="47">
        <f t="shared" ref="AE134:AE165" si="66">IF( $K$10 &lt; AD134, $K$16*$I$23-$M$4-$K$16*$K$15*$H$23*COS($AD134*PI()/180), #N/A)</f>
        <v>42.729610494437011</v>
      </c>
      <c r="AF134">
        <f t="shared" si="52"/>
        <v>1.6760575746729891</v>
      </c>
      <c r="AG134" t="e">
        <f t="shared" si="53"/>
        <v>#N/A</v>
      </c>
      <c r="AH134" s="47">
        <f t="shared" si="54"/>
        <v>40.736320770162322</v>
      </c>
      <c r="AI134">
        <f t="shared" si="55"/>
        <v>1.6464733249901828</v>
      </c>
      <c r="AJ134" s="47">
        <f t="shared" si="56"/>
        <v>40.636814862447459</v>
      </c>
      <c r="AK134">
        <f t="shared" si="57"/>
        <v>1.6449760419842978</v>
      </c>
      <c r="AL134" s="47">
        <f t="shared" si="58"/>
        <v>40.266442838836745</v>
      </c>
      <c r="AM134">
        <f t="shared" si="59"/>
        <v>1.6393852779253839</v>
      </c>
      <c r="AN134" s="47">
        <f t="shared" si="60"/>
        <v>38.552664295729684</v>
      </c>
      <c r="AO134">
        <f t="shared" si="61"/>
        <v>1.613139651041678</v>
      </c>
    </row>
    <row r="135" spans="15:41" x14ac:dyDescent="0.2">
      <c r="O135" s="45">
        <f t="shared" si="64"/>
        <v>1.2410297319950132</v>
      </c>
      <c r="P135" s="45">
        <f t="shared" si="65"/>
        <v>1.2410297319950132</v>
      </c>
      <c r="Q135" s="100">
        <f t="shared" ref="Q135:Q198" si="67">SQRT((R135*R135+PI()*PI()*$F$18*$F$18)*$K$18*$K$18*1000000+$M$4*$M$4) - $M$4</f>
        <v>21.748312902115686</v>
      </c>
      <c r="R135" s="252">
        <f t="shared" si="62"/>
        <v>-0.35499999999999943</v>
      </c>
      <c r="S135">
        <f t="shared" ref="S135:S198" si="68">IF( AND($R135/S$3&gt;= 0, $R135/S$3&lt;=$K$31),S$2*ABS(SIN($R135/S$3*PI()))*$K$30,#N/A)</f>
        <v>8.4752133588730914</v>
      </c>
      <c r="T135" t="e">
        <f t="shared" ref="T135:T198" si="69">IF( AND($R135/T$3&gt;0,$R135/T$3&lt;=$K$31),T$2*ABS(SIN($R135/T$3*PI()))*$K$30,#N/A)</f>
        <v>#N/A</v>
      </c>
      <c r="U135" s="47">
        <f t="shared" ref="U135:U198" si="70">IF( AND($R135/U$3&gt;= 0, $R135/U$3&lt;=$K$31),U$2*ABS(SIN($R135/U$3*PI()))*$K$30,#N/A)</f>
        <v>5.4368961092896662</v>
      </c>
      <c r="V135" t="e">
        <f t="shared" ref="V135:V198" si="71">IF( AND($R135/V$3&gt;0,$R135/V$3&lt;=$K$31),V$2*ABS(SIN($R135/V$3*PI()))*$K$30,#N/A)</f>
        <v>#N/A</v>
      </c>
      <c r="W135" s="47">
        <f t="shared" ref="W135:W198" si="72">IF( AND($R135/W$3&gt;= 0, $R135/W$3&lt;=$K$31),W$2*ABS(SIN($R135/W$3*PI()))*$K$30,#N/A)</f>
        <v>6.6804170115764352</v>
      </c>
      <c r="X135" t="e">
        <f t="shared" ref="X135:X198" si="73">IF( AND($R135/X$3&gt;0,$R135/X$3&lt;=$K$31),X$2*ABS(SIN($R135/X$3*PI()))*$K$30,#N/A)</f>
        <v>#N/A</v>
      </c>
      <c r="Y135" s="47">
        <f t="shared" ref="Y135:Y198" si="74">IF( AND($R135/Y$3&gt;= 0, $R135/Y$3&lt;=$K$31),Y$2*ABS(SIN($R135/Y$3*PI()))*$K$30,#N/A)</f>
        <v>6.0686344093604045</v>
      </c>
      <c r="Z135" t="e">
        <f t="shared" ref="Z135:Z198" si="75">IF( AND($R135/Z$3&gt;0,$R135/Z$3&lt;=$K$31),Z$2*ABS(SIN($R135/Z$3*PI()))*$K$30,#N/A)</f>
        <v>#N/A</v>
      </c>
      <c r="AA135" s="47">
        <f t="shared" ref="AA135:AA198" si="76">IF( AND($R135/AA$3&gt;= 0, $R135/AA$3&lt;=$K$31),AA$2*ABS(SIN($R135/AA$3*PI()))*$K$30,#N/A)</f>
        <v>3.2184242148347746</v>
      </c>
      <c r="AB135" t="e">
        <f t="shared" ref="AB135:AB198" si="77">IF( AND($R135/AB$3&gt;0,$R135/AB$3&lt;=$K$31),AB$2*ABS(SIN($R135/AB$3*PI()))*$K$30,#N/A)</f>
        <v>#N/A</v>
      </c>
      <c r="AD135">
        <v>122</v>
      </c>
      <c r="AE135" s="47">
        <f t="shared" si="66"/>
        <v>43.120622579156105</v>
      </c>
      <c r="AF135">
        <f t="shared" ref="AF135:AF192" si="78">IF(ABS(PI()*$K$18*$F$17*1000/$H$23/SIN($AD135*PI()/180))&lt;1, $AF$4* ($K$16*$K$15*$I$23-$K$16*$H$23*COS($AD135*PI()/180))/$K$18/1000*(1-ASIN(PI()*$K$18*$F$17*1000/$H$23/SIN($AD135*PI()/180))/PI()), #N/A)</f>
        <v>1.6976543074729809</v>
      </c>
      <c r="AG135" t="e">
        <f t="shared" ref="AG135:AG192" si="79">IF($K$9=1, $AF$4*($K$16*$K$15*$I$23-$K$16*$H$23*COS($AD135*PI()/180))/$K$18/1000,#N/A)</f>
        <v>#N/A</v>
      </c>
      <c r="AH135" s="47">
        <f t="shared" ref="AH135:AH192" si="80">IF( $K$10 &lt; AD135, $K$16*$I$24-$M$4-$K$16*$K$15*$H$24*COS($AD135*PI()/180), #N/A)</f>
        <v>41.113019171210908</v>
      </c>
      <c r="AI135">
        <f t="shared" ref="AI135:AI192" si="81">IF(ABS(PI()*$K$18*$F$17*1000/$H$24/SIN($AD135*PI()/180))&lt;1, $AF$4*($K$16*$K$15*$I$24-$K$16*$H$24*COS($AD135*PI()/180))/$K$18/1000*(1-ASIN(PI()*$K$18*$F$17*1000/$H$24/SIN($AD135*PI()/180))/PI()), #N/A)</f>
        <v>1.6672625622947805</v>
      </c>
      <c r="AJ135" s="47">
        <f t="shared" ref="AJ135:AJ192" si="82">IF( $K$10 &gt; AD135, #N/A,  $K$16*$I$25-$M$4-$K$16*$K$15*$H$25*COS($AD135*PI()/180))</f>
        <v>41.012788483682513</v>
      </c>
      <c r="AK135">
        <f t="shared" ref="AK135:AK192" si="83">IF(ABS(PI()*$K$18*$F$17*1000/$H$25/SIN($AD135*PI()/180))&lt;1,$AF$4* ($K$16*$K$15*$I$25-$K$16*$H$25*COS($AD135*PI()/180))/$K$18/1000*(1-ASIN(PI()*$K$18*$F$17*1000/$H$25/SIN($AD135*PI()/180))/PI()), #N/A)</f>
        <v>1.6657243844513883</v>
      </c>
      <c r="AL135" s="47">
        <f t="shared" ref="AL135:AL192" si="84">IF( $K$10 &gt; AD135, #N/A,  $K$16*$I$26-$M$4-$K$16*$K$15*$H$26*COS($AD135*PI()/180))</f>
        <v>40.639709887105987</v>
      </c>
      <c r="AM135">
        <f t="shared" ref="AM135:AM192" si="85">IF(ABS(PI()*$K$18*$F$17*1000/$H$26/SIN($AD135*PI()/180))&lt;1, $AF$4* ($K$16*$K$15*$I$26-$K$16*$H$26*COS($AD135*PI()/180))/$K$18/1000*(1-ASIN(PI()*$K$18*$F$17*1000/$H$26/SIN($AD135*PI()/180))/PI()), #N/A)</f>
        <v>1.6599808990421749</v>
      </c>
      <c r="AN135" s="47">
        <f t="shared" ref="AN135:AN192" si="86">IF( $K$10 &gt; AD135, #N/A,  $K$16*$I$27-$M$4-$K$16*$K$15*$H$27*COS($AD135*PI()/180))</f>
        <v>38.913219583525823</v>
      </c>
      <c r="AO135">
        <f t="shared" ref="AO135:AO192" si="87">IF(ABS(PI()*$K$18*$F$17*1000/$H$27/SIN($AD135*PI()/180))&lt;1, $AF$4*($K$16*$K$15*$I$27-$K$16*$H$27*COS($AD135*PI()/180))/$K$18/1000*(1-ASIN(PI()*$K$18*$F$17*1000/$H$27/SIN($AD135*PI()/180))/PI()), #N/A)</f>
        <v>1.6330178605065138</v>
      </c>
    </row>
    <row r="136" spans="15:41" x14ac:dyDescent="0.2">
      <c r="O136" s="45">
        <f t="shared" si="64"/>
        <v>1.2063396210650126</v>
      </c>
      <c r="P136" s="45">
        <f t="shared" si="65"/>
        <v>1.2063396210650126</v>
      </c>
      <c r="Q136" s="100">
        <f t="shared" si="67"/>
        <v>21.714363843526826</v>
      </c>
      <c r="R136" s="252">
        <f t="shared" ref="R136:R199" si="88">R135+$R$4</f>
        <v>-0.34999999999999942</v>
      </c>
      <c r="S136">
        <f t="shared" si="68"/>
        <v>8.6620364166009995</v>
      </c>
      <c r="T136" t="e">
        <f t="shared" si="69"/>
        <v>#N/A</v>
      </c>
      <c r="U136" s="47">
        <f t="shared" si="70"/>
        <v>5.6201594078293908</v>
      </c>
      <c r="V136" t="e">
        <f t="shared" si="71"/>
        <v>#N/A</v>
      </c>
      <c r="W136" s="47">
        <f t="shared" si="72"/>
        <v>7.0133950647346772</v>
      </c>
      <c r="X136" t="e">
        <f t="shared" si="73"/>
        <v>#N/A</v>
      </c>
      <c r="Y136" s="47">
        <f t="shared" si="74"/>
        <v>6.4579393850383839</v>
      </c>
      <c r="Z136" t="e">
        <f t="shared" si="75"/>
        <v>#N/A</v>
      </c>
      <c r="AA136" s="47">
        <f t="shared" si="76"/>
        <v>3.57539471005843</v>
      </c>
      <c r="AB136" t="e">
        <f t="shared" si="77"/>
        <v>#N/A</v>
      </c>
      <c r="AD136">
        <v>123</v>
      </c>
      <c r="AE136" s="47">
        <f t="shared" si="66"/>
        <v>43.507393295864453</v>
      </c>
      <c r="AF136">
        <f t="shared" si="78"/>
        <v>1.7190019276754316</v>
      </c>
      <c r="AG136" t="e">
        <f t="shared" si="79"/>
        <v>#N/A</v>
      </c>
      <c r="AH136" s="47">
        <f t="shared" si="80"/>
        <v>41.485631466969281</v>
      </c>
      <c r="AI136">
        <f t="shared" si="81"/>
        <v>1.6878112386433608</v>
      </c>
      <c r="AJ136" s="47">
        <f t="shared" si="82"/>
        <v>41.384683861425074</v>
      </c>
      <c r="AK136">
        <f t="shared" si="83"/>
        <v>1.6862325986240621</v>
      </c>
      <c r="AL136" s="47">
        <f t="shared" si="84"/>
        <v>41.008928050494518</v>
      </c>
      <c r="AM136">
        <f t="shared" si="85"/>
        <v>1.6803380072527268</v>
      </c>
      <c r="AN136" s="47">
        <f t="shared" si="86"/>
        <v>39.269863872855346</v>
      </c>
      <c r="AO136">
        <f t="shared" si="87"/>
        <v>1.6526651369573737</v>
      </c>
    </row>
    <row r="137" spans="15:41" x14ac:dyDescent="0.2">
      <c r="O137" s="45">
        <f t="shared" si="64"/>
        <v>1.1721403145977547</v>
      </c>
      <c r="P137" s="45">
        <f t="shared" si="65"/>
        <v>1.1721403145977547</v>
      </c>
      <c r="Q137" s="100">
        <f t="shared" si="67"/>
        <v>21.680895156672818</v>
      </c>
      <c r="R137" s="252">
        <f t="shared" si="88"/>
        <v>-0.34499999999999942</v>
      </c>
      <c r="S137">
        <f t="shared" si="68"/>
        <v>8.8405471095874972</v>
      </c>
      <c r="T137" t="e">
        <f t="shared" si="69"/>
        <v>#N/A</v>
      </c>
      <c r="U137" s="47">
        <f t="shared" si="70"/>
        <v>5.7971638860019103</v>
      </c>
      <c r="V137" t="e">
        <f t="shared" si="71"/>
        <v>#N/A</v>
      </c>
      <c r="W137" s="47">
        <f t="shared" si="72"/>
        <v>7.3374865023682965</v>
      </c>
      <c r="X137" t="e">
        <f t="shared" si="73"/>
        <v>#N/A</v>
      </c>
      <c r="Y137" s="47">
        <f t="shared" si="74"/>
        <v>6.8384270057695495</v>
      </c>
      <c r="Z137" t="e">
        <f t="shared" si="75"/>
        <v>#N/A</v>
      </c>
      <c r="AA137" s="47">
        <f t="shared" si="76"/>
        <v>3.926797236675196</v>
      </c>
      <c r="AB137" t="e">
        <f t="shared" si="77"/>
        <v>#N/A</v>
      </c>
      <c r="AD137">
        <v>124</v>
      </c>
      <c r="AE137" s="47">
        <f t="shared" si="66"/>
        <v>43.889804830454992</v>
      </c>
      <c r="AF137">
        <f t="shared" si="78"/>
        <v>1.7400932123503989</v>
      </c>
      <c r="AG137" t="e">
        <f t="shared" si="79"/>
        <v>#N/A</v>
      </c>
      <c r="AH137" s="47">
        <f t="shared" si="80"/>
        <v>41.854044156122562</v>
      </c>
      <c r="AI137">
        <f t="shared" si="81"/>
        <v>1.7081123653842847</v>
      </c>
      <c r="AJ137" s="47">
        <f t="shared" si="82"/>
        <v>41.752387712740436</v>
      </c>
      <c r="AK137">
        <f t="shared" si="83"/>
        <v>1.7064937076968125</v>
      </c>
      <c r="AL137" s="47">
        <f t="shared" si="84"/>
        <v>41.373984861573049</v>
      </c>
      <c r="AM137">
        <f t="shared" si="85"/>
        <v>1.7004496699741152</v>
      </c>
      <c r="AN137" s="47">
        <f t="shared" si="86"/>
        <v>39.622488526412809</v>
      </c>
      <c r="AO137">
        <f t="shared" si="87"/>
        <v>1.672074755180242</v>
      </c>
    </row>
    <row r="138" spans="15:41" x14ac:dyDescent="0.2">
      <c r="O138" s="45">
        <f t="shared" si="64"/>
        <v>1.1384318661966972</v>
      </c>
      <c r="P138" s="45">
        <f t="shared" si="65"/>
        <v>1.1384318661966972</v>
      </c>
      <c r="Q138" s="100">
        <f t="shared" si="67"/>
        <v>21.647906891799607</v>
      </c>
      <c r="R138" s="252">
        <f t="shared" si="88"/>
        <v>-0.33999999999999941</v>
      </c>
      <c r="S138">
        <f t="shared" si="68"/>
        <v>9.0105741333125984</v>
      </c>
      <c r="T138" t="e">
        <f t="shared" si="69"/>
        <v>#N/A</v>
      </c>
      <c r="U138" s="47">
        <f t="shared" si="70"/>
        <v>5.9677124249796831</v>
      </c>
      <c r="V138" t="e">
        <f t="shared" si="71"/>
        <v>#N/A</v>
      </c>
      <c r="W138" s="47">
        <f t="shared" si="72"/>
        <v>7.6522806708673778</v>
      </c>
      <c r="X138" t="e">
        <f t="shared" si="73"/>
        <v>#N/A</v>
      </c>
      <c r="Y138" s="47">
        <f t="shared" si="74"/>
        <v>7.2095777723445069</v>
      </c>
      <c r="Z138" t="e">
        <f t="shared" si="75"/>
        <v>#N/A</v>
      </c>
      <c r="AA138" s="47">
        <f t="shared" si="76"/>
        <v>4.2720845548989139</v>
      </c>
      <c r="AB138" t="e">
        <f t="shared" si="77"/>
        <v>#N/A</v>
      </c>
      <c r="AD138">
        <v>125</v>
      </c>
      <c r="AE138" s="47">
        <f t="shared" si="66"/>
        <v>44.267740696669797</v>
      </c>
      <c r="AF138">
        <f t="shared" si="78"/>
        <v>1.760920970007541</v>
      </c>
      <c r="AG138" t="e">
        <f t="shared" si="79"/>
        <v>#N/A</v>
      </c>
      <c r="AH138" s="47">
        <f t="shared" si="80"/>
        <v>42.21814501659675</v>
      </c>
      <c r="AI138">
        <f t="shared" si="81"/>
        <v>1.7281589819464203</v>
      </c>
      <c r="AJ138" s="47">
        <f t="shared" si="82"/>
        <v>42.115788031473464</v>
      </c>
      <c r="AK138">
        <f t="shared" si="83"/>
        <v>1.7265007627732394</v>
      </c>
      <c r="AL138" s="47">
        <f t="shared" si="84"/>
        <v>41.734769120500559</v>
      </c>
      <c r="AM138">
        <f t="shared" si="85"/>
        <v>1.720308981891302</v>
      </c>
      <c r="AN138" s="47">
        <f t="shared" si="86"/>
        <v>39.970986131312813</v>
      </c>
      <c r="AO138">
        <f t="shared" si="87"/>
        <v>1.691240014191618</v>
      </c>
    </row>
    <row r="139" spans="15:41" x14ac:dyDescent="0.2">
      <c r="O139" s="45">
        <f t="shared" si="64"/>
        <v>1.105214328703255</v>
      </c>
      <c r="P139" s="45">
        <f t="shared" si="65"/>
        <v>1.105214328703255</v>
      </c>
      <c r="Q139" s="100">
        <f t="shared" si="67"/>
        <v>21.615399098439184</v>
      </c>
      <c r="R139" s="252">
        <f t="shared" si="88"/>
        <v>-0.33499999999999941</v>
      </c>
      <c r="S139">
        <f t="shared" si="68"/>
        <v>9.1719543244543011</v>
      </c>
      <c r="T139" t="e">
        <f t="shared" si="69"/>
        <v>#N/A</v>
      </c>
      <c r="U139" s="47">
        <f t="shared" si="70"/>
        <v>6.1316150955112629</v>
      </c>
      <c r="V139" t="e">
        <f t="shared" si="71"/>
        <v>#N/A</v>
      </c>
      <c r="W139" s="47">
        <f t="shared" si="72"/>
        <v>7.9573786971156943</v>
      </c>
      <c r="X139" t="e">
        <f t="shared" si="73"/>
        <v>#N/A</v>
      </c>
      <c r="Y139" s="47">
        <f t="shared" si="74"/>
        <v>7.570884933638383</v>
      </c>
      <c r="Z139" t="e">
        <f t="shared" si="75"/>
        <v>#N/A</v>
      </c>
      <c r="AA139" s="47">
        <f t="shared" si="76"/>
        <v>4.6107189481684303</v>
      </c>
      <c r="AB139" t="e">
        <f t="shared" si="77"/>
        <v>#N/A</v>
      </c>
      <c r="AD139">
        <v>126</v>
      </c>
      <c r="AE139" s="47">
        <f t="shared" si="66"/>
        <v>44.641085771582873</v>
      </c>
      <c r="AF139">
        <f t="shared" si="78"/>
        <v>1.7814780385625897</v>
      </c>
      <c r="AG139" t="e">
        <f t="shared" si="79"/>
        <v>#N/A</v>
      </c>
      <c r="AH139" s="47">
        <f t="shared" si="80"/>
        <v>42.577823139742627</v>
      </c>
      <c r="AI139">
        <f t="shared" si="81"/>
        <v>1.7479441536758993</v>
      </c>
      <c r="AJ139" s="47">
        <f t="shared" si="82"/>
        <v>42.474774122366753</v>
      </c>
      <c r="AK139">
        <f t="shared" si="83"/>
        <v>1.7462468406961225</v>
      </c>
      <c r="AL139" s="47">
        <f t="shared" si="84"/>
        <v>42.09117092889678</v>
      </c>
      <c r="AM139">
        <f t="shared" si="85"/>
        <v>1.7399090627621234</v>
      </c>
      <c r="AN139" s="47">
        <f t="shared" si="86"/>
        <v>40.315250531808928</v>
      </c>
      <c r="AO139">
        <f t="shared" si="87"/>
        <v>1.7101542349233956</v>
      </c>
    </row>
    <row r="140" spans="15:41" x14ac:dyDescent="0.2">
      <c r="O140" s="45">
        <f t="shared" si="64"/>
        <v>1.0724877541970272</v>
      </c>
      <c r="P140" s="45">
        <f t="shared" si="65"/>
        <v>1.0724877541970272</v>
      </c>
      <c r="Q140" s="100">
        <f t="shared" si="67"/>
        <v>21.583371825408335</v>
      </c>
      <c r="R140" s="252">
        <f t="shared" si="88"/>
        <v>-0.3299999999999994</v>
      </c>
      <c r="S140">
        <f t="shared" si="68"/>
        <v>9.3245328174652524</v>
      </c>
      <c r="T140" t="e">
        <f t="shared" si="69"/>
        <v>#N/A</v>
      </c>
      <c r="U140" s="47">
        <f t="shared" si="70"/>
        <v>6.2886893694336337</v>
      </c>
      <c r="V140" t="e">
        <f t="shared" si="71"/>
        <v>#N/A</v>
      </c>
      <c r="W140" s="47">
        <f t="shared" si="72"/>
        <v>8.2523939938995543</v>
      </c>
      <c r="X140" t="e">
        <f t="shared" si="73"/>
        <v>#N/A</v>
      </c>
      <c r="Y140" s="47">
        <f t="shared" si="74"/>
        <v>7.9218551785040825</v>
      </c>
      <c r="Z140" t="e">
        <f t="shared" si="75"/>
        <v>#N/A</v>
      </c>
      <c r="AA140" s="47">
        <f t="shared" si="76"/>
        <v>4.9421730605345946</v>
      </c>
      <c r="AB140" t="e">
        <f t="shared" si="77"/>
        <v>#N/A</v>
      </c>
      <c r="AD140">
        <v>127</v>
      </c>
      <c r="AE140" s="47">
        <f t="shared" si="66"/>
        <v>45.009726330667725</v>
      </c>
      <c r="AF140">
        <f t="shared" si="78"/>
        <v>1.801757282825629</v>
      </c>
      <c r="AG140" t="e">
        <f t="shared" si="79"/>
        <v>#N/A</v>
      </c>
      <c r="AH140" s="47">
        <f t="shared" si="80"/>
        <v>42.932968964119596</v>
      </c>
      <c r="AI140">
        <f t="shared" si="81"/>
        <v>1.7674609691889889</v>
      </c>
      <c r="AJ140" s="47">
        <f t="shared" si="82"/>
        <v>42.82923663477942</v>
      </c>
      <c r="AK140">
        <f t="shared" si="83"/>
        <v>1.7657250413933052</v>
      </c>
      <c r="AL140" s="47">
        <f t="shared" si="84"/>
        <v>42.443081723318336</v>
      </c>
      <c r="AM140">
        <f t="shared" si="85"/>
        <v>1.7592430547369622</v>
      </c>
      <c r="AN140" s="47">
        <f t="shared" si="86"/>
        <v>40.655176861629798</v>
      </c>
      <c r="AO140">
        <f t="shared" si="87"/>
        <v>1.7288107574168006</v>
      </c>
    </row>
    <row r="141" spans="15:41" x14ac:dyDescent="0.2">
      <c r="O141" s="45">
        <f t="shared" si="64"/>
        <v>1.0402521939947746</v>
      </c>
      <c r="P141" s="45">
        <f t="shared" si="65"/>
        <v>1.0402521939947746</v>
      </c>
      <c r="Q141" s="100">
        <f t="shared" si="67"/>
        <v>21.551825120808758</v>
      </c>
      <c r="R141" s="252">
        <f t="shared" si="88"/>
        <v>-0.3249999999999994</v>
      </c>
      <c r="S141">
        <f t="shared" si="68"/>
        <v>9.4681631931866566</v>
      </c>
      <c r="T141" t="e">
        <f t="shared" si="69"/>
        <v>#N/A</v>
      </c>
      <c r="U141" s="47">
        <f t="shared" si="70"/>
        <v>6.4387603229424224</v>
      </c>
      <c r="V141" t="e">
        <f t="shared" si="71"/>
        <v>#N/A</v>
      </c>
      <c r="W141" s="47">
        <f t="shared" si="72"/>
        <v>8.5369527497492967</v>
      </c>
      <c r="X141" t="e">
        <f t="shared" si="73"/>
        <v>#N/A</v>
      </c>
      <c r="Y141" s="47">
        <f t="shared" si="74"/>
        <v>8.2620093093152054</v>
      </c>
      <c r="Z141" t="e">
        <f t="shared" si="75"/>
        <v>#N/A</v>
      </c>
      <c r="AA141" s="47">
        <f t="shared" si="76"/>
        <v>5.265930717912596</v>
      </c>
      <c r="AB141" t="e">
        <f t="shared" si="77"/>
        <v>#N/A</v>
      </c>
      <c r="AD141">
        <v>128</v>
      </c>
      <c r="AE141" s="47">
        <f t="shared" si="66"/>
        <v>45.373550082438946</v>
      </c>
      <c r="AF141">
        <f t="shared" si="78"/>
        <v>1.8217515914492088</v>
      </c>
      <c r="AG141" t="e">
        <f t="shared" si="79"/>
        <v>#N/A</v>
      </c>
      <c r="AH141" s="47">
        <f t="shared" si="80"/>
        <v>43.283474308869167</v>
      </c>
      <c r="AI141">
        <f t="shared" si="81"/>
        <v>1.7867025371782581</v>
      </c>
      <c r="AJ141" s="47">
        <f t="shared" si="82"/>
        <v>43.179067595996429</v>
      </c>
      <c r="AK141">
        <f t="shared" si="83"/>
        <v>1.7849284846765219</v>
      </c>
      <c r="AL141" s="47">
        <f t="shared" si="84"/>
        <v>42.790394308328203</v>
      </c>
      <c r="AM141">
        <f t="shared" si="85"/>
        <v>1.7783041191300497</v>
      </c>
      <c r="AN141" s="47">
        <f t="shared" si="86"/>
        <v>40.990661575922402</v>
      </c>
      <c r="AO141">
        <f t="shared" si="87"/>
        <v>1.7472029374615035</v>
      </c>
    </row>
    <row r="142" spans="15:41" x14ac:dyDescent="0.2">
      <c r="O142" s="45">
        <f t="shared" si="64"/>
        <v>1.0085076986505328</v>
      </c>
      <c r="P142" s="45">
        <f t="shared" si="65"/>
        <v>1.0085076986505328</v>
      </c>
      <c r="Q142" s="100">
        <f t="shared" si="67"/>
        <v>21.520759032026945</v>
      </c>
      <c r="R142" s="252">
        <f t="shared" si="88"/>
        <v>-0.3199999999999994</v>
      </c>
      <c r="S142">
        <f t="shared" si="68"/>
        <v>9.60270761935673</v>
      </c>
      <c r="T142" t="e">
        <f t="shared" si="69"/>
        <v>#N/A</v>
      </c>
      <c r="U142" s="47">
        <f t="shared" si="70"/>
        <v>6.5816608313936156</v>
      </c>
      <c r="V142" t="e">
        <f t="shared" si="71"/>
        <v>#N/A</v>
      </c>
      <c r="W142" s="47">
        <f t="shared" si="72"/>
        <v>8.8106944025927749</v>
      </c>
      <c r="X142" t="e">
        <f t="shared" si="73"/>
        <v>#N/A</v>
      </c>
      <c r="Y142" s="47">
        <f t="shared" si="74"/>
        <v>8.5908828962390729</v>
      </c>
      <c r="Z142" t="e">
        <f t="shared" si="75"/>
        <v>#N/A</v>
      </c>
      <c r="AA142" s="47">
        <f t="shared" si="76"/>
        <v>5.58148773192082</v>
      </c>
      <c r="AB142" t="e">
        <f t="shared" si="77"/>
        <v>#N/A</v>
      </c>
      <c r="AD142">
        <v>129</v>
      </c>
      <c r="AE142" s="47">
        <f t="shared" si="66"/>
        <v>45.732446202657307</v>
      </c>
      <c r="AF142">
        <f t="shared" si="78"/>
        <v>1.8414538732647117</v>
      </c>
      <c r="AG142" t="e">
        <f t="shared" si="79"/>
        <v>#N/A</v>
      </c>
      <c r="AH142" s="47">
        <f t="shared" si="80"/>
        <v>43.62923240666791</v>
      </c>
      <c r="AI142">
        <f t="shared" si="81"/>
        <v>1.8056619825994487</v>
      </c>
      <c r="AJ142" s="47">
        <f t="shared" si="82"/>
        <v>43.52416044411811</v>
      </c>
      <c r="AK142">
        <f t="shared" si="83"/>
        <v>1.8038503064205367</v>
      </c>
      <c r="AL142" s="47">
        <f t="shared" si="84"/>
        <v>43.133002889148486</v>
      </c>
      <c r="AM142">
        <f t="shared" si="85"/>
        <v>1.7970854325695695</v>
      </c>
      <c r="AN142" s="47">
        <f t="shared" si="86"/>
        <v>41.321602482792862</v>
      </c>
      <c r="AO142">
        <f t="shared" si="87"/>
        <v>1.765324142606097</v>
      </c>
    </row>
    <row r="143" spans="15:41" x14ac:dyDescent="0.2">
      <c r="O143" s="45">
        <f t="shared" si="64"/>
        <v>0.97725431795504392</v>
      </c>
      <c r="P143" s="45">
        <f t="shared" si="65"/>
        <v>0.97725431795504392</v>
      </c>
      <c r="Q143" s="100">
        <f t="shared" si="67"/>
        <v>21.490173605733276</v>
      </c>
      <c r="R143" s="252">
        <f t="shared" si="88"/>
        <v>-0.31499999999999939</v>
      </c>
      <c r="S143">
        <f t="shared" si="68"/>
        <v>9.7280369828789119</v>
      </c>
      <c r="T143" t="e">
        <f t="shared" si="69"/>
        <v>#N/A</v>
      </c>
      <c r="U143" s="47">
        <f t="shared" si="70"/>
        <v>6.7172317554198253</v>
      </c>
      <c r="V143" t="e">
        <f t="shared" si="71"/>
        <v>#N/A</v>
      </c>
      <c r="W143" s="47">
        <f t="shared" si="72"/>
        <v>9.073272096620574</v>
      </c>
      <c r="X143" t="e">
        <f t="shared" si="73"/>
        <v>#N/A</v>
      </c>
      <c r="Y143" s="47">
        <f t="shared" si="74"/>
        <v>8.9080269113465569</v>
      </c>
      <c r="Z143" t="e">
        <f t="shared" si="75"/>
        <v>#N/A</v>
      </c>
      <c r="AA143" s="47">
        <f t="shared" si="76"/>
        <v>5.8883526850542953</v>
      </c>
      <c r="AB143" t="e">
        <f t="shared" si="77"/>
        <v>#N/A</v>
      </c>
      <c r="AD143">
        <v>130</v>
      </c>
      <c r="AE143" s="47">
        <f t="shared" si="66"/>
        <v>46.086305368087906</v>
      </c>
      <c r="AF143">
        <f t="shared" si="78"/>
        <v>1.8608570529240207</v>
      </c>
      <c r="AG143" t="e">
        <f t="shared" si="79"/>
        <v>#N/A</v>
      </c>
      <c r="AH143" s="47">
        <f t="shared" si="80"/>
        <v>43.970137936249827</v>
      </c>
      <c r="AI143">
        <f t="shared" si="81"/>
        <v>1.8243324421549394</v>
      </c>
      <c r="AJ143" s="47">
        <f t="shared" si="82"/>
        <v>43.864410060519944</v>
      </c>
      <c r="AK143">
        <f t="shared" si="83"/>
        <v>1.8224836540384119</v>
      </c>
      <c r="AL143" s="47">
        <f t="shared" si="84"/>
        <v>43.470803103886567</v>
      </c>
      <c r="AM143">
        <f t="shared" si="85"/>
        <v>1.8155801824421498</v>
      </c>
      <c r="AN143" s="47">
        <f t="shared" si="86"/>
        <v>41.64789877443507</v>
      </c>
      <c r="AO143">
        <f t="shared" si="87"/>
        <v>1.7831677474543917</v>
      </c>
    </row>
    <row r="144" spans="15:41" x14ac:dyDescent="0.2">
      <c r="O144" s="45">
        <f t="shared" si="64"/>
        <v>0.94649210093518832</v>
      </c>
      <c r="P144" s="45">
        <f t="shared" si="65"/>
        <v>0.94649210093518832</v>
      </c>
      <c r="Q144" s="100">
        <f t="shared" si="67"/>
        <v>21.46006888788213</v>
      </c>
      <c r="R144" s="252">
        <f t="shared" si="88"/>
        <v>-0.30999999999999939</v>
      </c>
      <c r="S144">
        <f t="shared" si="68"/>
        <v>9.8440310137228924</v>
      </c>
      <c r="T144" t="e">
        <f t="shared" si="69"/>
        <v>#N/A</v>
      </c>
      <c r="U144" s="47">
        <f t="shared" si="70"/>
        <v>6.8453221181538622</v>
      </c>
      <c r="V144" t="e">
        <f t="shared" si="71"/>
        <v>#N/A</v>
      </c>
      <c r="W144" s="47">
        <f t="shared" si="72"/>
        <v>9.3243531217841866</v>
      </c>
      <c r="X144" t="e">
        <f t="shared" si="73"/>
        <v>#N/A</v>
      </c>
      <c r="Y144" s="47">
        <f t="shared" si="74"/>
        <v>9.213008341692861</v>
      </c>
      <c r="Z144" t="e">
        <f t="shared" si="75"/>
        <v>#N/A</v>
      </c>
      <c r="AA144" s="47">
        <f t="shared" si="76"/>
        <v>6.1860476959700801</v>
      </c>
      <c r="AB144" t="e">
        <f t="shared" si="77"/>
        <v>#N/A</v>
      </c>
      <c r="AD144">
        <v>131</v>
      </c>
      <c r="AE144" s="47">
        <f t="shared" si="66"/>
        <v>46.435019789801018</v>
      </c>
      <c r="AF144">
        <f t="shared" si="78"/>
        <v>1.8799540657500917</v>
      </c>
      <c r="AG144" t="e">
        <f t="shared" si="79"/>
        <v>#N/A</v>
      </c>
      <c r="AH144" s="47">
        <f t="shared" si="80"/>
        <v>44.30608705448816</v>
      </c>
      <c r="AI144">
        <f t="shared" si="81"/>
        <v>1.8427070589760453</v>
      </c>
      <c r="AJ144" s="47">
        <f t="shared" si="82"/>
        <v>44.1997128018727</v>
      </c>
      <c r="AK144">
        <f t="shared" si="83"/>
        <v>1.8408216811550746</v>
      </c>
      <c r="AL144" s="47">
        <f t="shared" si="84"/>
        <v>43.803692055324674</v>
      </c>
      <c r="AM144">
        <f t="shared" si="85"/>
        <v>1.8337815615336484</v>
      </c>
      <c r="AN144" s="47">
        <f t="shared" si="86"/>
        <v>41.969451057837666</v>
      </c>
      <c r="AO144">
        <f t="shared" si="87"/>
        <v>1.8007271281481021</v>
      </c>
    </row>
    <row r="145" spans="15:41" x14ac:dyDescent="0.2">
      <c r="O145" s="45">
        <f t="shared" si="64"/>
        <v>0.91622109585352973</v>
      </c>
      <c r="P145" s="45">
        <f t="shared" si="65"/>
        <v>0.91622109585352973</v>
      </c>
      <c r="Q145" s="100">
        <f t="shared" si="67"/>
        <v>21.430444923711207</v>
      </c>
      <c r="R145" s="252">
        <f t="shared" si="88"/>
        <v>-0.30499999999999938</v>
      </c>
      <c r="S145">
        <f t="shared" si="68"/>
        <v>9.9505784003395306</v>
      </c>
      <c r="T145" t="e">
        <f t="shared" si="69"/>
        <v>#N/A</v>
      </c>
      <c r="U145" s="47">
        <f t="shared" si="70"/>
        <v>6.9657892733622377</v>
      </c>
      <c r="V145" t="e">
        <f t="shared" si="71"/>
        <v>#N/A</v>
      </c>
      <c r="W145" s="47">
        <f t="shared" si="72"/>
        <v>9.5636193353702019</v>
      </c>
      <c r="X145" t="e">
        <f t="shared" si="73"/>
        <v>#N/A</v>
      </c>
      <c r="Y145" s="47">
        <f t="shared" si="74"/>
        <v>9.5054107805322268</v>
      </c>
      <c r="Z145" t="e">
        <f t="shared" si="75"/>
        <v>#N/A</v>
      </c>
      <c r="AA145" s="47">
        <f t="shared" si="76"/>
        <v>6.4741091636927255</v>
      </c>
      <c r="AB145" t="e">
        <f t="shared" si="77"/>
        <v>#N/A</v>
      </c>
      <c r="AD145">
        <v>132</v>
      </c>
      <c r="AE145" s="47">
        <f t="shared" si="66"/>
        <v>46.778483246005713</v>
      </c>
      <c r="AF145">
        <f t="shared" si="78"/>
        <v>1.8987378516840554</v>
      </c>
      <c r="AG145" t="e">
        <f t="shared" si="79"/>
        <v>#N/A</v>
      </c>
      <c r="AH145" s="47">
        <f t="shared" si="80"/>
        <v>44.636977428027066</v>
      </c>
      <c r="AI145">
        <f t="shared" si="81"/>
        <v>1.8607789763901921</v>
      </c>
      <c r="AJ145" s="47">
        <f t="shared" si="82"/>
        <v>44.529966531713193</v>
      </c>
      <c r="AK145">
        <f t="shared" si="83"/>
        <v>1.8588575413651465</v>
      </c>
      <c r="AL145" s="47">
        <f t="shared" si="84"/>
        <v>44.131568342263435</v>
      </c>
      <c r="AM145">
        <f t="shared" si="85"/>
        <v>1.8516827617518661</v>
      </c>
      <c r="AN145" s="47">
        <f t="shared" si="86"/>
        <v>42.286161385060183</v>
      </c>
      <c r="AO145">
        <f t="shared" si="87"/>
        <v>1.8179956559200074</v>
      </c>
    </row>
    <row r="146" spans="15:41" x14ac:dyDescent="0.2">
      <c r="O146" s="45">
        <f t="shared" si="64"/>
        <v>0.88644135020865633</v>
      </c>
      <c r="P146" s="45">
        <f t="shared" si="65"/>
        <v>0.88644135020865633</v>
      </c>
      <c r="Q146" s="100">
        <f t="shared" si="67"/>
        <v>21.401301757741294</v>
      </c>
      <c r="R146" s="252">
        <f t="shared" si="88"/>
        <v>-0.29999999999999938</v>
      </c>
      <c r="S146">
        <f t="shared" si="68"/>
        <v>10.047576896478965</v>
      </c>
      <c r="T146" t="e">
        <f t="shared" si="69"/>
        <v>#N/A</v>
      </c>
      <c r="U146" s="47">
        <f t="shared" si="70"/>
        <v>7.0784990643013685</v>
      </c>
      <c r="V146" t="e">
        <f t="shared" si="71"/>
        <v>#N/A</v>
      </c>
      <c r="W146" s="47">
        <f t="shared" si="72"/>
        <v>9.7907675651163188</v>
      </c>
      <c r="X146" t="e">
        <f t="shared" si="73"/>
        <v>#N/A</v>
      </c>
      <c r="Y146" s="47">
        <f t="shared" si="74"/>
        <v>9.7848349958593985</v>
      </c>
      <c r="Z146" t="e">
        <f t="shared" si="75"/>
        <v>#N/A</v>
      </c>
      <c r="AA146" s="47">
        <f t="shared" si="76"/>
        <v>6.7520884895808999</v>
      </c>
      <c r="AB146" t="e">
        <f t="shared" si="77"/>
        <v>#N/A</v>
      </c>
      <c r="AD146">
        <v>133</v>
      </c>
      <c r="AE146" s="47">
        <f t="shared" si="66"/>
        <v>47.116591114406049</v>
      </c>
      <c r="AF146">
        <f t="shared" si="78"/>
        <v>1.9172013481974348</v>
      </c>
      <c r="AG146" t="e">
        <f t="shared" si="79"/>
        <v>#N/A</v>
      </c>
      <c r="AH146" s="47">
        <f t="shared" si="80"/>
        <v>44.962708264453383</v>
      </c>
      <c r="AI146">
        <f t="shared" si="81"/>
        <v>1.8785413306396683</v>
      </c>
      <c r="AJ146" s="47">
        <f t="shared" si="82"/>
        <v>44.85507065155609</v>
      </c>
      <c r="AK146">
        <f t="shared" si="83"/>
        <v>1.8765843809416336</v>
      </c>
      <c r="AL146" s="47">
        <f t="shared" si="84"/>
        <v>44.454332090409636</v>
      </c>
      <c r="AM146">
        <f t="shared" si="85"/>
        <v>1.8692769667974276</v>
      </c>
      <c r="AN146" s="47">
        <f t="shared" si="86"/>
        <v>42.597933283068897</v>
      </c>
      <c r="AO146">
        <f t="shared" si="87"/>
        <v>1.8349666895819976</v>
      </c>
    </row>
    <row r="147" spans="15:41" x14ac:dyDescent="0.2">
      <c r="O147" s="45">
        <f t="shared" si="64"/>
        <v>0.8571529107338165</v>
      </c>
      <c r="P147" s="45">
        <f t="shared" si="65"/>
        <v>0.8571529107338165</v>
      </c>
      <c r="Q147" s="100">
        <f t="shared" si="67"/>
        <v>21.372639433776158</v>
      </c>
      <c r="R147" s="252">
        <f t="shared" si="88"/>
        <v>-0.29499999999999937</v>
      </c>
      <c r="S147">
        <f t="shared" si="68"/>
        <v>10.134933419309341</v>
      </c>
      <c r="T147" t="e">
        <f t="shared" si="69"/>
        <v>#N/A</v>
      </c>
      <c r="U147" s="47">
        <f t="shared" si="70"/>
        <v>7.1833259731195476</v>
      </c>
      <c r="V147" t="e">
        <f t="shared" si="71"/>
        <v>#N/A</v>
      </c>
      <c r="W147" s="47">
        <f t="shared" si="72"/>
        <v>10.005509993358446</v>
      </c>
      <c r="X147" t="e">
        <f t="shared" si="73"/>
        <v>#N/A</v>
      </c>
      <c r="Y147" s="47">
        <f t="shared" si="74"/>
        <v>10.050899475501476</v>
      </c>
      <c r="Z147" t="e">
        <f t="shared" si="75"/>
        <v>#N/A</v>
      </c>
      <c r="AA147" s="47">
        <f t="shared" si="76"/>
        <v>7.0195527759308822</v>
      </c>
      <c r="AB147" t="e">
        <f t="shared" si="77"/>
        <v>#N/A</v>
      </c>
      <c r="AD147">
        <v>134</v>
      </c>
      <c r="AE147" s="47">
        <f t="shared" si="66"/>
        <v>47.449240404069968</v>
      </c>
      <c r="AF147">
        <f t="shared" si="78"/>
        <v>1.9353374820152778</v>
      </c>
      <c r="AG147" t="e">
        <f t="shared" si="79"/>
        <v>#N/A</v>
      </c>
      <c r="AH147" s="47">
        <f t="shared" si="80"/>
        <v>45.283180342998911</v>
      </c>
      <c r="AI147">
        <f t="shared" si="81"/>
        <v>1.895987242395565</v>
      </c>
      <c r="AJ147" s="47">
        <f t="shared" si="82"/>
        <v>45.17492613153712</v>
      </c>
      <c r="AK147">
        <f t="shared" si="83"/>
        <v>1.8939953303389738</v>
      </c>
      <c r="AL147" s="47">
        <f t="shared" si="84"/>
        <v>44.771884982798923</v>
      </c>
      <c r="AM147">
        <f t="shared" si="85"/>
        <v>1.8865573436258747</v>
      </c>
      <c r="AN147" s="47">
        <f t="shared" si="86"/>
        <v>42.90467178312349</v>
      </c>
      <c r="AO147">
        <f t="shared" si="87"/>
        <v>1.8516335667888988</v>
      </c>
    </row>
    <row r="148" spans="15:41" x14ac:dyDescent="0.2">
      <c r="O148" s="45">
        <f t="shared" si="64"/>
        <v>0.82835582339725988</v>
      </c>
      <c r="P148" s="45">
        <f t="shared" si="65"/>
        <v>0.82835582339725988</v>
      </c>
      <c r="Q148" s="100">
        <f t="shared" si="67"/>
        <v>21.344457994901745</v>
      </c>
      <c r="R148" s="252">
        <f t="shared" si="88"/>
        <v>-0.28999999999999937</v>
      </c>
      <c r="S148">
        <f t="shared" si="68"/>
        <v>10.212564138742049</v>
      </c>
      <c r="T148" t="e">
        <f t="shared" si="69"/>
        <v>#N/A</v>
      </c>
      <c r="U148" s="47">
        <f t="shared" si="70"/>
        <v>7.280153260638337</v>
      </c>
      <c r="V148" t="e">
        <f t="shared" si="71"/>
        <v>#N/A</v>
      </c>
      <c r="W148" s="47">
        <f t="shared" si="72"/>
        <v>10.207574521722123</v>
      </c>
      <c r="X148" t="e">
        <f t="shared" si="73"/>
        <v>#N/A</v>
      </c>
      <c r="Y148" s="47">
        <f t="shared" si="74"/>
        <v>10.303240948015983</v>
      </c>
      <c r="Z148" t="e">
        <f t="shared" si="75"/>
        <v>#N/A</v>
      </c>
      <c r="AA148" s="47">
        <f t="shared" si="76"/>
        <v>7.2760855001289038</v>
      </c>
      <c r="AB148" t="e">
        <f t="shared" si="77"/>
        <v>#N/A</v>
      </c>
      <c r="AD148">
        <v>135</v>
      </c>
      <c r="AE148" s="47">
        <f t="shared" si="66"/>
        <v>47.776329786801405</v>
      </c>
      <c r="AF148">
        <f t="shared" si="78"/>
        <v>1.9531391594686744</v>
      </c>
      <c r="AG148" t="e">
        <f t="shared" si="79"/>
        <v>#N/A</v>
      </c>
      <c r="AH148" s="47">
        <f t="shared" si="80"/>
        <v>45.598296044764034</v>
      </c>
      <c r="AI148">
        <f t="shared" si="81"/>
        <v>1.9131098068827759</v>
      </c>
      <c r="AJ148" s="47">
        <f t="shared" si="82"/>
        <v>45.489435540578597</v>
      </c>
      <c r="AK148">
        <f t="shared" si="83"/>
        <v>1.9110834943061707</v>
      </c>
      <c r="AL148" s="47">
        <f t="shared" si="84"/>
        <v>45.084130289744067</v>
      </c>
      <c r="AM148">
        <f t="shared" si="85"/>
        <v>1.9035170325161967</v>
      </c>
      <c r="AN148" s="47">
        <f t="shared" si="86"/>
        <v>43.20628344970541</v>
      </c>
      <c r="AO148">
        <f t="shared" si="87"/>
        <v>1.8679895938907733</v>
      </c>
    </row>
    <row r="149" spans="15:41" x14ac:dyDescent="0.2">
      <c r="O149" s="45">
        <f t="shared" si="64"/>
        <v>0.80005013340178266</v>
      </c>
      <c r="P149" s="45">
        <f t="shared" si="65"/>
        <v>0.80005013340178266</v>
      </c>
      <c r="Q149" s="100">
        <f t="shared" si="67"/>
        <v>21.316757483486526</v>
      </c>
      <c r="R149" s="252">
        <f t="shared" si="88"/>
        <v>-0.28499999999999936</v>
      </c>
      <c r="S149">
        <f t="shared" si="68"/>
        <v>10.280394557877749</v>
      </c>
      <c r="T149" t="e">
        <f t="shared" si="69"/>
        <v>#N/A</v>
      </c>
      <c r="U149" s="47">
        <f t="shared" si="70"/>
        <v>7.3688730963577047</v>
      </c>
      <c r="V149" t="e">
        <f t="shared" si="71"/>
        <v>#N/A</v>
      </c>
      <c r="W149" s="47">
        <f t="shared" si="72"/>
        <v>10.396705115896124</v>
      </c>
      <c r="X149" t="e">
        <f t="shared" si="73"/>
        <v>#N/A</v>
      </c>
      <c r="Y149" s="47">
        <f t="shared" si="74"/>
        <v>10.541514878683985</v>
      </c>
      <c r="Z149" t="e">
        <f t="shared" si="75"/>
        <v>#N/A</v>
      </c>
      <c r="AA149" s="47">
        <f t="shared" si="76"/>
        <v>7.5212871633025919</v>
      </c>
      <c r="AB149" t="e">
        <f t="shared" si="77"/>
        <v>#N/A</v>
      </c>
      <c r="AD149">
        <v>136</v>
      </c>
      <c r="AE149" s="47">
        <f t="shared" si="66"/>
        <v>48.09775962800579</v>
      </c>
      <c r="AF149">
        <f t="shared" si="78"/>
        <v>1.9705992552621889</v>
      </c>
      <c r="AG149" t="e">
        <f t="shared" si="79"/>
        <v>#N/A</v>
      </c>
      <c r="AH149" s="47">
        <f t="shared" si="80"/>
        <v>45.907959382453406</v>
      </c>
      <c r="AI149">
        <f t="shared" si="81"/>
        <v>1.9299020823984834</v>
      </c>
      <c r="AJ149" s="47">
        <f t="shared" si="82"/>
        <v>45.798503076067789</v>
      </c>
      <c r="AK149">
        <f t="shared" si="83"/>
        <v>1.9278419403922915</v>
      </c>
      <c r="AL149" s="47">
        <f t="shared" si="84"/>
        <v>45.390972898299772</v>
      </c>
      <c r="AM149">
        <f t="shared" si="85"/>
        <v>1.9201491355274576</v>
      </c>
      <c r="AN149" s="47">
        <f t="shared" si="86"/>
        <v>43.50267640897922</v>
      </c>
      <c r="AO149">
        <f t="shared" si="87"/>
        <v>1.8840280341523246</v>
      </c>
    </row>
    <row r="150" spans="15:41" x14ac:dyDescent="0.2">
      <c r="O150" s="45">
        <f t="shared" si="64"/>
        <v>0.77223588518393171</v>
      </c>
      <c r="P150" s="45">
        <f t="shared" si="65"/>
        <v>0.77223588518393171</v>
      </c>
      <c r="Q150" s="100">
        <f t="shared" si="67"/>
        <v>21.28953794118047</v>
      </c>
      <c r="R150" s="252">
        <f t="shared" si="88"/>
        <v>-0.27999999999999936</v>
      </c>
      <c r="S150">
        <f t="shared" si="68"/>
        <v>10.338359584495933</v>
      </c>
      <c r="T150" t="e">
        <f t="shared" si="69"/>
        <v>#N/A</v>
      </c>
      <c r="U150" s="47">
        <f t="shared" si="70"/>
        <v>7.4493866785401046</v>
      </c>
      <c r="V150" t="e">
        <f t="shared" si="71"/>
        <v>#N/A</v>
      </c>
      <c r="W150" s="47">
        <f t="shared" si="72"/>
        <v>10.57266213005145</v>
      </c>
      <c r="X150" t="e">
        <f t="shared" si="73"/>
        <v>#N/A</v>
      </c>
      <c r="Y150" s="47">
        <f t="shared" si="74"/>
        <v>10.765395939920941</v>
      </c>
      <c r="Z150" t="e">
        <f t="shared" si="75"/>
        <v>#N/A</v>
      </c>
      <c r="AA150" s="47">
        <f t="shared" si="76"/>
        <v>7.7547759124612599</v>
      </c>
      <c r="AB150" t="e">
        <f t="shared" si="77"/>
        <v>#N/A</v>
      </c>
      <c r="AD150">
        <v>137</v>
      </c>
      <c r="AE150" s="47">
        <f t="shared" si="66"/>
        <v>48.413432017039725</v>
      </c>
      <c r="AF150">
        <f t="shared" si="78"/>
        <v>1.9877105994018718</v>
      </c>
      <c r="AG150" t="e">
        <f t="shared" si="79"/>
        <v>#N/A</v>
      </c>
      <c r="AH150" s="47">
        <f t="shared" si="80"/>
        <v>46.212076029614572</v>
      </c>
      <c r="AI150">
        <f t="shared" si="81"/>
        <v>1.9463570769661716</v>
      </c>
      <c r="AJ150" s="47">
        <f t="shared" si="82"/>
        <v>46.102034593039377</v>
      </c>
      <c r="AK150">
        <f t="shared" si="83"/>
        <v>1.9442636855861517</v>
      </c>
      <c r="AL150" s="47">
        <f t="shared" si="84"/>
        <v>45.69231934123502</v>
      </c>
      <c r="AM150">
        <f t="shared" si="85"/>
        <v>1.9364467030846075</v>
      </c>
      <c r="AN150" s="47">
        <f t="shared" si="86"/>
        <v>43.793760376778295</v>
      </c>
      <c r="AO150">
        <f t="shared" si="87"/>
        <v>1.8997420940769421</v>
      </c>
    </row>
    <row r="151" spans="15:41" x14ac:dyDescent="0.2">
      <c r="O151" s="45">
        <f t="shared" si="64"/>
        <v>0.74491312241411833</v>
      </c>
      <c r="P151" s="45">
        <f t="shared" si="65"/>
        <v>0.74491312241411833</v>
      </c>
      <c r="Q151" s="100">
        <f t="shared" si="67"/>
        <v>21.262799408915157</v>
      </c>
      <c r="R151" s="252">
        <f t="shared" si="88"/>
        <v>-0.27499999999999936</v>
      </c>
      <c r="S151">
        <f t="shared" si="68"/>
        <v>10.386403593519507</v>
      </c>
      <c r="T151" t="e">
        <f t="shared" si="69"/>
        <v>#N/A</v>
      </c>
      <c r="U151" s="47">
        <f t="shared" si="70"/>
        <v>7.5216043442398037</v>
      </c>
      <c r="V151" t="e">
        <f t="shared" si="71"/>
        <v>#N/A</v>
      </c>
      <c r="W151" s="47">
        <f t="shared" si="72"/>
        <v>10.735222610494604</v>
      </c>
      <c r="X151" t="e">
        <f t="shared" si="73"/>
        <v>#N/A</v>
      </c>
      <c r="Y151" s="47">
        <f t="shared" si="74"/>
        <v>10.974578455463085</v>
      </c>
      <c r="Z151" t="e">
        <f t="shared" si="75"/>
        <v>#N/A</v>
      </c>
      <c r="AA151" s="47">
        <f t="shared" si="76"/>
        <v>7.9761881351562689</v>
      </c>
      <c r="AB151" t="e">
        <f t="shared" si="77"/>
        <v>#N/A</v>
      </c>
      <c r="AD151">
        <v>138</v>
      </c>
      <c r="AE151" s="47">
        <f t="shared" si="66"/>
        <v>48.723250797035533</v>
      </c>
      <c r="AF151">
        <f t="shared" si="78"/>
        <v>2.0044659619811371</v>
      </c>
      <c r="AG151" t="e">
        <f t="shared" si="79"/>
        <v>#N/A</v>
      </c>
      <c r="AH151" s="47">
        <f t="shared" si="80"/>
        <v>46.510553349370774</v>
      </c>
      <c r="AI151">
        <f t="shared" si="81"/>
        <v>1.96246773281803</v>
      </c>
      <c r="AJ151" s="47">
        <f t="shared" si="82"/>
        <v>46.399937632852911</v>
      </c>
      <c r="AK151">
        <f t="shared" si="83"/>
        <v>1.960341680782852</v>
      </c>
      <c r="AL151" s="47">
        <f t="shared" si="84"/>
        <v>45.988077825504092</v>
      </c>
      <c r="AM151">
        <f t="shared" si="85"/>
        <v>1.9524027183852843</v>
      </c>
      <c r="AN151" s="47">
        <f t="shared" si="86"/>
        <v>44.079446686106266</v>
      </c>
      <c r="AO151">
        <f t="shared" si="87"/>
        <v>1.9151249075228962</v>
      </c>
    </row>
    <row r="152" spans="15:41" x14ac:dyDescent="0.2">
      <c r="O152" s="45">
        <f t="shared" si="64"/>
        <v>0.71808188799604977</v>
      </c>
      <c r="P152" s="45">
        <f t="shared" si="65"/>
        <v>0.71808188799604977</v>
      </c>
      <c r="Q152" s="100">
        <f t="shared" si="67"/>
        <v>21.236541926903328</v>
      </c>
      <c r="R152" s="252">
        <f t="shared" si="88"/>
        <v>-0.26999999999999935</v>
      </c>
      <c r="S152">
        <f t="shared" si="68"/>
        <v>10.424480480394363</v>
      </c>
      <c r="T152" t="e">
        <f t="shared" si="69"/>
        <v>#N/A</v>
      </c>
      <c r="U152" s="47">
        <f t="shared" si="70"/>
        <v>7.5854456691548977</v>
      </c>
      <c r="V152" t="e">
        <f t="shared" si="71"/>
        <v>#N/A</v>
      </c>
      <c r="W152" s="47">
        <f t="shared" si="72"/>
        <v>10.884180578170383</v>
      </c>
      <c r="X152" t="e">
        <f t="shared" si="73"/>
        <v>#N/A</v>
      </c>
      <c r="Y152" s="47">
        <f t="shared" si="74"/>
        <v>11.16877681772289</v>
      </c>
      <c r="Z152" t="e">
        <f t="shared" si="75"/>
        <v>#N/A</v>
      </c>
      <c r="AA152" s="47">
        <f t="shared" si="76"/>
        <v>8.1851790257353461</v>
      </c>
      <c r="AB152" t="e">
        <f t="shared" si="77"/>
        <v>#N/A</v>
      </c>
      <c r="AD152">
        <v>139</v>
      </c>
      <c r="AE152" s="47">
        <f t="shared" si="66"/>
        <v>49.027121594191541</v>
      </c>
      <c r="AF152">
        <f t="shared" si="78"/>
        <v>2.0208580354627053</v>
      </c>
      <c r="AG152" t="e">
        <f t="shared" si="79"/>
        <v>#N/A</v>
      </c>
      <c r="AH152" s="47">
        <f t="shared" si="80"/>
        <v>46.803300422639012</v>
      </c>
      <c r="AI152">
        <f t="shared" si="81"/>
        <v>1.9782269083387474</v>
      </c>
      <c r="AJ152" s="47">
        <f t="shared" si="82"/>
        <v>46.692121451356641</v>
      </c>
      <c r="AK152">
        <f t="shared" si="83"/>
        <v>1.9760687927098606</v>
      </c>
      <c r="AL152" s="47">
        <f t="shared" si="84"/>
        <v>46.278158260207618</v>
      </c>
      <c r="AM152">
        <f t="shared" si="85"/>
        <v>1.968010079259247</v>
      </c>
      <c r="AN152" s="47">
        <f t="shared" si="86"/>
        <v>44.359648314145815</v>
      </c>
      <c r="AO152">
        <f t="shared" si="87"/>
        <v>1.9301695172382258</v>
      </c>
    </row>
    <row r="153" spans="15:41" x14ac:dyDescent="0.2">
      <c r="O153" s="45">
        <f t="shared" si="64"/>
        <v>0.69174222406684294</v>
      </c>
      <c r="P153" s="45">
        <f t="shared" si="65"/>
        <v>0.69174222406684294</v>
      </c>
      <c r="Q153" s="100">
        <f t="shared" si="67"/>
        <v>21.210765534638654</v>
      </c>
      <c r="R153" s="252">
        <f t="shared" si="88"/>
        <v>-0.26499999999999935</v>
      </c>
      <c r="S153">
        <f t="shared" si="68"/>
        <v>10.452553705332779</v>
      </c>
      <c r="T153" t="e">
        <f t="shared" si="69"/>
        <v>#N/A</v>
      </c>
      <c r="U153" s="47">
        <f t="shared" si="70"/>
        <v>7.640839557190839</v>
      </c>
      <c r="V153" t="e">
        <f t="shared" si="71"/>
        <v>#N/A</v>
      </c>
      <c r="W153" s="47">
        <f t="shared" si="72"/>
        <v>11.019347289656258</v>
      </c>
      <c r="X153" t="e">
        <f t="shared" si="73"/>
        <v>#N/A</v>
      </c>
      <c r="Y153" s="47">
        <f t="shared" si="74"/>
        <v>11.347725877743688</v>
      </c>
      <c r="Z153" t="e">
        <f t="shared" si="75"/>
        <v>#N/A</v>
      </c>
      <c r="AA153" s="47">
        <f t="shared" si="76"/>
        <v>8.3814231223090356</v>
      </c>
      <c r="AB153" t="e">
        <f t="shared" si="77"/>
        <v>#N/A</v>
      </c>
      <c r="AD153">
        <v>140</v>
      </c>
      <c r="AE153" s="47">
        <f t="shared" si="66"/>
        <v>49.324951846519269</v>
      </c>
      <c r="AF153">
        <f t="shared" si="78"/>
        <v>2.0368794140224669</v>
      </c>
      <c r="AG153" t="e">
        <f t="shared" si="79"/>
        <v>#N/A</v>
      </c>
      <c r="AH153" s="47">
        <f t="shared" si="80"/>
        <v>47.090228075824847</v>
      </c>
      <c r="AI153">
        <f t="shared" si="81"/>
        <v>1.9936273570302274</v>
      </c>
      <c r="AJ153" s="47">
        <f t="shared" si="82"/>
        <v>46.978497046528972</v>
      </c>
      <c r="AK153">
        <f t="shared" si="83"/>
        <v>1.9914377828718606</v>
      </c>
      <c r="AL153" s="47">
        <f t="shared" si="84"/>
        <v>46.562472284035081</v>
      </c>
      <c r="AM153">
        <f t="shared" si="85"/>
        <v>1.9832615770384108</v>
      </c>
      <c r="AN153" s="47">
        <f t="shared" si="86"/>
        <v>44.634279908766644</v>
      </c>
      <c r="AO153">
        <f t="shared" si="87"/>
        <v>1.9448688533661194</v>
      </c>
    </row>
    <row r="154" spans="15:41" x14ac:dyDescent="0.2">
      <c r="O154" s="45">
        <f t="shared" si="64"/>
        <v>0.66589417199554646</v>
      </c>
      <c r="P154" s="45">
        <f t="shared" si="65"/>
        <v>0.66589417199554646</v>
      </c>
      <c r="Q154" s="100">
        <f t="shared" si="67"/>
        <v>21.185470270895507</v>
      </c>
      <c r="R154" s="252">
        <f t="shared" si="88"/>
        <v>-0.25999999999999934</v>
      </c>
      <c r="S154">
        <f t="shared" si="68"/>
        <v>10.47059632837815</v>
      </c>
      <c r="T154" t="e">
        <f t="shared" si="69"/>
        <v>#N/A</v>
      </c>
      <c r="U154" s="47">
        <f t="shared" si="70"/>
        <v>7.6877243196357057</v>
      </c>
      <c r="V154" t="e">
        <f t="shared" si="71"/>
        <v>#N/A</v>
      </c>
      <c r="W154" s="47">
        <f t="shared" si="72"/>
        <v>11.140551476317622</v>
      </c>
      <c r="X154" t="e">
        <f t="shared" si="73"/>
        <v>#N/A</v>
      </c>
      <c r="Y154" s="47">
        <f t="shared" si="74"/>
        <v>11.51118130722112</v>
      </c>
      <c r="Z154" t="e">
        <f t="shared" si="75"/>
        <v>#N/A</v>
      </c>
      <c r="AA154" s="47">
        <f t="shared" si="76"/>
        <v>8.5646148135930993</v>
      </c>
      <c r="AB154" t="e">
        <f t="shared" si="77"/>
        <v>#N/A</v>
      </c>
      <c r="AD154">
        <v>141</v>
      </c>
      <c r="AE154" s="47">
        <f t="shared" si="66"/>
        <v>49.616650832038708</v>
      </c>
      <c r="AF154">
        <f t="shared" si="78"/>
        <v>2.0525225694320341</v>
      </c>
      <c r="AG154" t="e">
        <f t="shared" si="79"/>
        <v>#N/A</v>
      </c>
      <c r="AH154" s="47">
        <f t="shared" si="80"/>
        <v>47.371248907985596</v>
      </c>
      <c r="AI154">
        <f t="shared" si="81"/>
        <v>2.008661702966378</v>
      </c>
      <c r="AJ154" s="47">
        <f t="shared" si="82"/>
        <v>47.258977185589444</v>
      </c>
      <c r="AK154">
        <f t="shared" si="83"/>
        <v>2.0064412829830913</v>
      </c>
      <c r="AL154" s="47">
        <f t="shared" si="84"/>
        <v>46.840933292180644</v>
      </c>
      <c r="AM154">
        <f t="shared" si="85"/>
        <v>1.9981498719047008</v>
      </c>
      <c r="AN154" s="47">
        <f t="shared" si="86"/>
        <v>44.903257814524622</v>
      </c>
      <c r="AO154">
        <f t="shared" si="87"/>
        <v>1.9592157083805724</v>
      </c>
    </row>
    <row r="155" spans="15:41" x14ac:dyDescent="0.2">
      <c r="O155" s="45">
        <f t="shared" si="64"/>
        <v>0.64053777238439125</v>
      </c>
      <c r="P155" s="45">
        <f t="shared" si="65"/>
        <v>0.64053777238439125</v>
      </c>
      <c r="Q155" s="100">
        <f t="shared" si="67"/>
        <v>21.160656173728285</v>
      </c>
      <c r="R155" s="252">
        <f t="shared" si="88"/>
        <v>-0.25499999999999934</v>
      </c>
      <c r="S155">
        <f t="shared" si="68"/>
        <v>10.478591035257432</v>
      </c>
      <c r="T155" t="e">
        <f t="shared" si="69"/>
        <v>#N/A</v>
      </c>
      <c r="U155" s="47">
        <f t="shared" si="70"/>
        <v>7.7260477438590689</v>
      </c>
      <c r="V155" t="e">
        <f t="shared" si="71"/>
        <v>#N/A</v>
      </c>
      <c r="W155" s="47">
        <f t="shared" si="72"/>
        <v>11.247639561320872</v>
      </c>
      <c r="X155" t="e">
        <f t="shared" si="73"/>
        <v>#N/A</v>
      </c>
      <c r="Y155" s="47">
        <f t="shared" si="74"/>
        <v>11.658919932097065</v>
      </c>
      <c r="Z155" t="e">
        <f t="shared" si="75"/>
        <v>#N/A</v>
      </c>
      <c r="AA155" s="47">
        <f t="shared" si="76"/>
        <v>8.7344688148375056</v>
      </c>
      <c r="AB155" t="e">
        <f t="shared" si="77"/>
        <v>#N/A</v>
      </c>
      <c r="AD155">
        <v>142</v>
      </c>
      <c r="AE155" s="47">
        <f t="shared" si="66"/>
        <v>49.902129696413141</v>
      </c>
      <c r="AF155">
        <f t="shared" si="78"/>
        <v>2.0677798228464432</v>
      </c>
      <c r="AG155" t="e">
        <f t="shared" si="79"/>
        <v>#N/A</v>
      </c>
      <c r="AH155" s="47">
        <f t="shared" si="80"/>
        <v>47.646277317453475</v>
      </c>
      <c r="AI155">
        <f t="shared" si="81"/>
        <v>2.0233224120952005</v>
      </c>
      <c r="AJ155" s="47">
        <f t="shared" si="82"/>
        <v>47.533476431570634</v>
      </c>
      <c r="AK155">
        <f t="shared" si="83"/>
        <v>2.0210717662439559</v>
      </c>
      <c r="AL155" s="47">
        <f t="shared" si="84"/>
        <v>47.113456462723704</v>
      </c>
      <c r="AM155">
        <f t="shared" si="85"/>
        <v>2.0126674640706428</v>
      </c>
      <c r="AN155" s="47">
        <f t="shared" si="86"/>
        <v>45.16650009814402</v>
      </c>
      <c r="AO155">
        <f t="shared" si="87"/>
        <v>1.9732027077982066</v>
      </c>
    </row>
    <row r="156" spans="15:41" x14ac:dyDescent="0.2">
      <c r="O156" s="45">
        <f t="shared" si="64"/>
        <v>0.61567306506719888</v>
      </c>
      <c r="P156" s="45">
        <f t="shared" si="65"/>
        <v>0.61567306506719888</v>
      </c>
      <c r="Q156" s="100">
        <f t="shared" si="67"/>
        <v>21.13632328047197</v>
      </c>
      <c r="R156" s="252">
        <f t="shared" si="88"/>
        <v>-0.24999999999999933</v>
      </c>
      <c r="S156">
        <f t="shared" si="68"/>
        <v>10.47653015399646</v>
      </c>
      <c r="T156" t="e">
        <f t="shared" si="69"/>
        <v>#N/A</v>
      </c>
      <c r="U156" s="47">
        <f t="shared" si="70"/>
        <v>7.7557671514579418</v>
      </c>
      <c r="V156" t="e">
        <f t="shared" si="71"/>
        <v>#N/A</v>
      </c>
      <c r="W156" s="47">
        <f t="shared" si="72"/>
        <v>11.340475854229366</v>
      </c>
      <c r="X156" t="e">
        <f t="shared" si="73"/>
        <v>#N/A</v>
      </c>
      <c r="Y156" s="47">
        <f t="shared" si="74"/>
        <v>11.790740037270583</v>
      </c>
      <c r="Z156" t="e">
        <f t="shared" si="75"/>
        <v>#N/A</v>
      </c>
      <c r="AA156" s="47">
        <f t="shared" si="76"/>
        <v>8.8907206121008979</v>
      </c>
      <c r="AB156" t="e">
        <f t="shared" si="77"/>
        <v>#N/A</v>
      </c>
      <c r="AD156">
        <v>143</v>
      </c>
      <c r="AE156" s="47">
        <f t="shared" si="66"/>
        <v>50.181301480014959</v>
      </c>
      <c r="AF156">
        <f t="shared" si="78"/>
        <v>2.0826433117264136</v>
      </c>
      <c r="AG156" t="e">
        <f t="shared" si="79"/>
        <v>#N/A</v>
      </c>
      <c r="AH156" s="47">
        <f t="shared" si="80"/>
        <v>47.915229527910697</v>
      </c>
      <c r="AI156">
        <f t="shared" si="81"/>
        <v>2.0376017586063004</v>
      </c>
      <c r="AJ156" s="47">
        <f t="shared" si="82"/>
        <v>47.801911169343072</v>
      </c>
      <c r="AK156">
        <f t="shared" si="83"/>
        <v>2.0353215136793796</v>
      </c>
      <c r="AL156" s="47">
        <f t="shared" si="84"/>
        <v>47.37995878246651</v>
      </c>
      <c r="AM156">
        <f t="shared" si="85"/>
        <v>2.0268066600079533</v>
      </c>
      <c r="AN156" s="47">
        <f t="shared" si="86"/>
        <v>45.423926573475157</v>
      </c>
      <c r="AO156">
        <f t="shared" si="87"/>
        <v>1.9868222758705085</v>
      </c>
    </row>
    <row r="157" spans="15:41" x14ac:dyDescent="0.2">
      <c r="O157" s="45">
        <f t="shared" si="64"/>
        <v>0.59130008910960896</v>
      </c>
      <c r="P157" s="45">
        <f t="shared" si="65"/>
        <v>0.59130008910960896</v>
      </c>
      <c r="Q157" s="100">
        <f t="shared" si="67"/>
        <v>21.112471627740547</v>
      </c>
      <c r="R157" s="252">
        <f t="shared" si="88"/>
        <v>-0.24499999999999933</v>
      </c>
      <c r="S157">
        <f t="shared" si="68"/>
        <v>10.464415662282228</v>
      </c>
      <c r="T157" t="e">
        <f t="shared" si="69"/>
        <v>#N/A</v>
      </c>
      <c r="U157" s="47">
        <f t="shared" si="70"/>
        <v>7.7768494457850439</v>
      </c>
      <c r="V157" t="e">
        <f t="shared" si="71"/>
        <v>#N/A</v>
      </c>
      <c r="W157" s="47">
        <f t="shared" si="72"/>
        <v>11.418942722935657</v>
      </c>
      <c r="X157" t="e">
        <f t="shared" si="73"/>
        <v>#N/A</v>
      </c>
      <c r="Y157" s="47">
        <f t="shared" si="74"/>
        <v>11.906461642009875</v>
      </c>
      <c r="Z157" t="e">
        <f t="shared" si="75"/>
        <v>#N/A</v>
      </c>
      <c r="AA157" s="47">
        <f t="shared" si="76"/>
        <v>9.0331268741786115</v>
      </c>
      <c r="AB157" t="e">
        <f t="shared" si="77"/>
        <v>#N/A</v>
      </c>
      <c r="AD157">
        <v>144</v>
      </c>
      <c r="AE157" s="47">
        <f t="shared" si="66"/>
        <v>50.454081144414474</v>
      </c>
      <c r="AF157">
        <f t="shared" si="78"/>
        <v>2.0971049509530109</v>
      </c>
      <c r="AG157" t="e">
        <f t="shared" si="79"/>
        <v>#N/A</v>
      </c>
      <c r="AH157" s="47">
        <f t="shared" si="80"/>
        <v>48.17802361390855</v>
      </c>
      <c r="AI157">
        <f t="shared" si="81"/>
        <v>2.0514917854078702</v>
      </c>
      <c r="AJ157" s="47">
        <f t="shared" si="82"/>
        <v>48.064199631085245</v>
      </c>
      <c r="AK157">
        <f t="shared" si="83"/>
        <v>2.0491825745822734</v>
      </c>
      <c r="AL157" s="47">
        <f t="shared" si="84"/>
        <v>47.640359072220804</v>
      </c>
      <c r="AM157">
        <f t="shared" si="85"/>
        <v>2.0405595327647146</v>
      </c>
      <c r="AN157" s="47">
        <f t="shared" si="86"/>
        <v>45.675458825919875</v>
      </c>
      <c r="AO157">
        <f t="shared" si="87"/>
        <v>2.0000665952835583</v>
      </c>
    </row>
    <row r="158" spans="15:41" x14ac:dyDescent="0.2">
      <c r="O158" s="45">
        <f t="shared" si="64"/>
        <v>0.56741888280896546</v>
      </c>
      <c r="P158" s="45">
        <f t="shared" si="65"/>
        <v>0.56741888280896546</v>
      </c>
      <c r="Q158" s="100">
        <f t="shared" si="67"/>
        <v>21.089101251428019</v>
      </c>
      <c r="R158" s="252">
        <f t="shared" si="88"/>
        <v>-0.23999999999999932</v>
      </c>
      <c r="S158">
        <f t="shared" si="68"/>
        <v>10.442259185565025</v>
      </c>
      <c r="T158" t="e">
        <f t="shared" si="69"/>
        <v>#N/A</v>
      </c>
      <c r="U158" s="47">
        <f t="shared" si="70"/>
        <v>7.7892711488064705</v>
      </c>
      <c r="V158" t="e">
        <f t="shared" si="71"/>
        <v>#N/A</v>
      </c>
      <c r="W158" s="47">
        <f t="shared" si="72"/>
        <v>11.482940742712183</v>
      </c>
      <c r="X158" t="e">
        <f t="shared" si="73"/>
        <v>#N/A</v>
      </c>
      <c r="Y158" s="47">
        <f t="shared" si="74"/>
        <v>12.005926745689177</v>
      </c>
      <c r="Z158" t="e">
        <f t="shared" si="75"/>
        <v>#N/A</v>
      </c>
      <c r="AA158" s="47">
        <f t="shared" si="76"/>
        <v>9.161465831542813</v>
      </c>
      <c r="AB158" t="e">
        <f t="shared" si="77"/>
        <v>#N/A</v>
      </c>
      <c r="AD158">
        <v>145</v>
      </c>
      <c r="AE158" s="47">
        <f t="shared" si="66"/>
        <v>50.720385598283464</v>
      </c>
      <c r="AF158">
        <f t="shared" si="78"/>
        <v>2.1111563869769077</v>
      </c>
      <c r="AG158" t="e">
        <f t="shared" si="79"/>
        <v>#N/A</v>
      </c>
      <c r="AH158" s="47">
        <f t="shared" si="80"/>
        <v>48.434579525822699</v>
      </c>
      <c r="AI158">
        <f t="shared" si="81"/>
        <v>2.0649842575382924</v>
      </c>
      <c r="AJ158" s="47">
        <f t="shared" si="82"/>
        <v>48.320261921190863</v>
      </c>
      <c r="AK158">
        <f t="shared" si="83"/>
        <v>2.0626467198863367</v>
      </c>
      <c r="AL158" s="47">
        <f t="shared" si="84"/>
        <v>47.894578011535785</v>
      </c>
      <c r="AM158">
        <f t="shared" si="85"/>
        <v>2.0539178751919924</v>
      </c>
      <c r="AN158" s="47">
        <f t="shared" si="86"/>
        <v>45.921020236317474</v>
      </c>
      <c r="AO158">
        <f t="shared" si="87"/>
        <v>2.0129275596694929</v>
      </c>
    </row>
    <row r="159" spans="15:41" x14ac:dyDescent="0.2">
      <c r="O159" s="45">
        <f t="shared" si="64"/>
        <v>0.5440294836934072</v>
      </c>
      <c r="P159" s="45">
        <f t="shared" si="65"/>
        <v>0.5440294836934072</v>
      </c>
      <c r="Q159" s="100">
        <f t="shared" si="67"/>
        <v>21.066212186707389</v>
      </c>
      <c r="R159" s="252">
        <f t="shared" si="88"/>
        <v>-0.23499999999999932</v>
      </c>
      <c r="S159">
        <f t="shared" si="68"/>
        <v>10.410081985902295</v>
      </c>
      <c r="T159" t="e">
        <f t="shared" si="69"/>
        <v>#N/A</v>
      </c>
      <c r="U159" s="47">
        <f t="shared" si="70"/>
        <v>7.7930184272477145</v>
      </c>
      <c r="V159" t="e">
        <f t="shared" si="71"/>
        <v>#N/A</v>
      </c>
      <c r="W159" s="47">
        <f t="shared" si="72"/>
        <v>11.532388822191516</v>
      </c>
      <c r="X159" t="e">
        <f t="shared" si="73"/>
        <v>#N/A</v>
      </c>
      <c r="Y159" s="47">
        <f t="shared" si="74"/>
        <v>12.088999543515085</v>
      </c>
      <c r="Z159" t="e">
        <f t="shared" si="75"/>
        <v>#N/A</v>
      </c>
      <c r="AA159" s="47">
        <f t="shared" si="76"/>
        <v>9.2755376217045757</v>
      </c>
      <c r="AB159" t="e">
        <f t="shared" si="77"/>
        <v>#N/A</v>
      </c>
      <c r="AD159">
        <v>146</v>
      </c>
      <c r="AE159" s="47">
        <f t="shared" si="66"/>
        <v>50.980133722705503</v>
      </c>
      <c r="AF159">
        <f t="shared" si="78"/>
        <v>2.1247889435714509</v>
      </c>
      <c r="AG159" t="e">
        <f t="shared" si="79"/>
        <v>#N/A</v>
      </c>
      <c r="AH159" s="47">
        <f t="shared" si="80"/>
        <v>48.684819114237079</v>
      </c>
      <c r="AI159">
        <f t="shared" si="81"/>
        <v>2.0780706070605022</v>
      </c>
      <c r="AJ159" s="47">
        <f t="shared" si="82"/>
        <v>48.57002004060584</v>
      </c>
      <c r="AK159">
        <f t="shared" si="83"/>
        <v>2.0757053870152298</v>
      </c>
      <c r="AL159" s="47">
        <f t="shared" si="84"/>
        <v>48.142538162859864</v>
      </c>
      <c r="AM159">
        <f t="shared" si="85"/>
        <v>2.0668731446227255</v>
      </c>
      <c r="AN159" s="47">
        <f t="shared" si="86"/>
        <v>46.160536004283514</v>
      </c>
      <c r="AO159">
        <f t="shared" si="87"/>
        <v>2.0253967174518985</v>
      </c>
    </row>
    <row r="160" spans="15:41" x14ac:dyDescent="0.2">
      <c r="O160" s="45">
        <f t="shared" si="64"/>
        <v>0.52113192852198154</v>
      </c>
      <c r="P160" s="45">
        <f t="shared" si="65"/>
        <v>0.52113192852198154</v>
      </c>
      <c r="Q160" s="100">
        <f t="shared" si="67"/>
        <v>21.043804468030544</v>
      </c>
      <c r="R160" s="252">
        <f t="shared" si="88"/>
        <v>-0.22999999999999932</v>
      </c>
      <c r="S160">
        <f t="shared" si="68"/>
        <v>10.367914941554886</v>
      </c>
      <c r="T160" t="e">
        <f t="shared" si="69"/>
        <v>#N/A</v>
      </c>
      <c r="U160" s="47">
        <f t="shared" si="70"/>
        <v>7.7880871079989173</v>
      </c>
      <c r="V160" t="e">
        <f t="shared" si="71"/>
        <v>#N/A</v>
      </c>
      <c r="W160" s="47">
        <f t="shared" si="72"/>
        <v>11.567224306116579</v>
      </c>
      <c r="X160" t="e">
        <f t="shared" si="73"/>
        <v>#N/A</v>
      </c>
      <c r="Y160" s="47">
        <f t="shared" si="74"/>
        <v>12.155566611947807</v>
      </c>
      <c r="Z160" t="e">
        <f t="shared" si="75"/>
        <v>#N/A</v>
      </c>
      <c r="AA160" s="47">
        <f t="shared" si="76"/>
        <v>9.3751646004600975</v>
      </c>
      <c r="AB160" t="e">
        <f t="shared" si="77"/>
        <v>#N/A</v>
      </c>
      <c r="AD160">
        <v>147</v>
      </c>
      <c r="AE160" s="47">
        <f t="shared" si="66"/>
        <v>51.233246395885686</v>
      </c>
      <c r="AF160">
        <f t="shared" si="78"/>
        <v>2.1379935574111784</v>
      </c>
      <c r="AG160" t="e">
        <f t="shared" si="79"/>
        <v>#N/A</v>
      </c>
      <c r="AH160" s="47">
        <f t="shared" si="80"/>
        <v>48.928666153748921</v>
      </c>
      <c r="AI160">
        <f t="shared" si="81"/>
        <v>2.0907418676344505</v>
      </c>
      <c r="AJ160" s="47">
        <f t="shared" si="82"/>
        <v>48.813397910587526</v>
      </c>
      <c r="AK160">
        <f t="shared" si="83"/>
        <v>2.0883496144020679</v>
      </c>
      <c r="AL160" s="47">
        <f t="shared" si="84"/>
        <v>48.384163995128887</v>
      </c>
      <c r="AM160">
        <f t="shared" si="85"/>
        <v>2.0794163971916033</v>
      </c>
      <c r="AN160" s="47">
        <f t="shared" si="86"/>
        <v>46.393933170994842</v>
      </c>
      <c r="AO160">
        <f t="shared" si="87"/>
        <v>2.037465205188159</v>
      </c>
    </row>
    <row r="161" spans="15:41" x14ac:dyDescent="0.2">
      <c r="O161" s="45">
        <f t="shared" si="64"/>
        <v>0.49872625328464437</v>
      </c>
      <c r="P161" s="45">
        <f t="shared" si="65"/>
        <v>0.49872625328464437</v>
      </c>
      <c r="Q161" s="100">
        <f t="shared" si="67"/>
        <v>21.021878129128254</v>
      </c>
      <c r="R161" s="252">
        <f t="shared" si="88"/>
        <v>-0.22499999999999931</v>
      </c>
      <c r="S161">
        <f t="shared" si="68"/>
        <v>10.315798517355296</v>
      </c>
      <c r="T161" t="e">
        <f t="shared" si="69"/>
        <v>#N/A</v>
      </c>
      <c r="U161" s="47">
        <f t="shared" si="70"/>
        <v>7.7744826827622013</v>
      </c>
      <c r="V161" t="e">
        <f t="shared" si="71"/>
        <v>#N/A</v>
      </c>
      <c r="W161" s="47">
        <f t="shared" si="72"/>
        <v>11.587403054730609</v>
      </c>
      <c r="X161" t="e">
        <f t="shared" si="73"/>
        <v>#N/A</v>
      </c>
      <c r="Y161" s="47">
        <f t="shared" si="74"/>
        <v>12.205537063564098</v>
      </c>
      <c r="Z161" t="e">
        <f t="shared" si="75"/>
        <v>#N/A</v>
      </c>
      <c r="AA161" s="47">
        <f t="shared" si="76"/>
        <v>9.4601916185363315</v>
      </c>
      <c r="AB161" t="e">
        <f t="shared" si="77"/>
        <v>#N/A</v>
      </c>
      <c r="AD161">
        <v>148</v>
      </c>
      <c r="AE161" s="47">
        <f t="shared" si="66"/>
        <v>51.479646517251766</v>
      </c>
      <c r="AF161">
        <f t="shared" si="78"/>
        <v>2.1507607012517731</v>
      </c>
      <c r="AG161" t="e">
        <f t="shared" si="79"/>
        <v>#N/A</v>
      </c>
      <c r="AH161" s="47">
        <f t="shared" si="80"/>
        <v>49.166046366187778</v>
      </c>
      <c r="AI161">
        <f t="shared" si="81"/>
        <v>2.1029885965106749</v>
      </c>
      <c r="AJ161" s="47">
        <f t="shared" si="82"/>
        <v>49.050321395879081</v>
      </c>
      <c r="AK161">
        <f t="shared" si="83"/>
        <v>2.1005699634205066</v>
      </c>
      <c r="AL161" s="47">
        <f t="shared" si="84"/>
        <v>48.619381906773683</v>
      </c>
      <c r="AM161">
        <f t="shared" si="85"/>
        <v>2.091538209530639</v>
      </c>
      <c r="AN161" s="47">
        <f t="shared" si="86"/>
        <v>46.621140641413504</v>
      </c>
      <c r="AO161">
        <f t="shared" si="87"/>
        <v>2.0491236681112315</v>
      </c>
    </row>
    <row r="162" spans="15:41" x14ac:dyDescent="0.2">
      <c r="O162" s="45">
        <f t="shared" si="64"/>
        <v>0.47681249320112329</v>
      </c>
      <c r="P162" s="45">
        <f t="shared" si="65"/>
        <v>0.47681249320112329</v>
      </c>
      <c r="Q162" s="100">
        <f t="shared" si="67"/>
        <v>21.000433203009493</v>
      </c>
      <c r="R162" s="252">
        <f t="shared" si="88"/>
        <v>-0.21999999999999931</v>
      </c>
      <c r="S162">
        <f t="shared" si="68"/>
        <v>10.253782725876331</v>
      </c>
      <c r="T162" t="e">
        <f t="shared" si="69"/>
        <v>#N/A</v>
      </c>
      <c r="U162" s="47">
        <f t="shared" si="70"/>
        <v>7.7522203019359068</v>
      </c>
      <c r="V162" t="e">
        <f t="shared" si="71"/>
        <v>#N/A</v>
      </c>
      <c r="W162" s="47">
        <f t="shared" si="72"/>
        <v>11.592899499706279</v>
      </c>
      <c r="X162" t="e">
        <f t="shared" si="73"/>
        <v>#N/A</v>
      </c>
      <c r="Y162" s="47">
        <f t="shared" si="74"/>
        <v>12.238842671150531</v>
      </c>
      <c r="Z162" t="e">
        <f t="shared" si="75"/>
        <v>#N/A</v>
      </c>
      <c r="AA162" s="47">
        <f t="shared" si="76"/>
        <v>9.5304862632052387</v>
      </c>
      <c r="AB162" t="e">
        <f t="shared" si="77"/>
        <v>#N/A</v>
      </c>
      <c r="AD162">
        <v>149</v>
      </c>
      <c r="AE162" s="47">
        <f t="shared" si="66"/>
        <v>51.719259030939867</v>
      </c>
      <c r="AF162">
        <f t="shared" si="78"/>
        <v>2.1630802919120247</v>
      </c>
      <c r="AG162" t="e">
        <f t="shared" si="79"/>
        <v>#N/A</v>
      </c>
      <c r="AH162" s="47">
        <f t="shared" si="80"/>
        <v>49.396887443241404</v>
      </c>
      <c r="AI162">
        <f t="shared" si="81"/>
        <v>2.1148007811039347</v>
      </c>
      <c r="AJ162" s="47">
        <f t="shared" si="82"/>
        <v>49.280718327291744</v>
      </c>
      <c r="AK162">
        <f t="shared" si="83"/>
        <v>2.1123564248841653</v>
      </c>
      <c r="AL162" s="47">
        <f t="shared" si="84"/>
        <v>48.848120248139736</v>
      </c>
      <c r="AM162">
        <f t="shared" si="85"/>
        <v>2.1032285849888948</v>
      </c>
      <c r="AN162" s="47">
        <f t="shared" si="86"/>
        <v>46.842089205942997</v>
      </c>
      <c r="AO162">
        <f t="shared" si="87"/>
        <v>2.0603621649785553</v>
      </c>
    </row>
    <row r="163" spans="15:41" x14ac:dyDescent="0.2">
      <c r="O163" s="45">
        <f t="shared" si="64"/>
        <v>0.45539068272148597</v>
      </c>
      <c r="P163" s="45">
        <f t="shared" si="65"/>
        <v>0.45539068272148597</v>
      </c>
      <c r="Q163" s="100">
        <f t="shared" si="67"/>
        <v>20.97946972196155</v>
      </c>
      <c r="R163" s="252">
        <f t="shared" si="88"/>
        <v>-0.2149999999999993</v>
      </c>
      <c r="S163">
        <f t="shared" si="68"/>
        <v>10.18192707943747</v>
      </c>
      <c r="T163" t="e">
        <f t="shared" si="69"/>
        <v>#N/A</v>
      </c>
      <c r="U163" s="47">
        <f t="shared" si="70"/>
        <v>7.7213247577425346</v>
      </c>
      <c r="V163" t="e">
        <f t="shared" si="71"/>
        <v>#N/A</v>
      </c>
      <c r="W163" s="47">
        <f t="shared" si="72"/>
        <v>11.583706676543111</v>
      </c>
      <c r="X163" t="e">
        <f t="shared" si="73"/>
        <v>#N/A</v>
      </c>
      <c r="Y163" s="47">
        <f t="shared" si="74"/>
        <v>12.255437960857581</v>
      </c>
      <c r="Z163" t="e">
        <f t="shared" si="75"/>
        <v>#N/A</v>
      </c>
      <c r="AA163" s="47">
        <f t="shared" si="76"/>
        <v>9.5859390644903577</v>
      </c>
      <c r="AB163" t="e">
        <f t="shared" si="77"/>
        <v>#N/A</v>
      </c>
      <c r="AD163">
        <v>150</v>
      </c>
      <c r="AE163" s="47">
        <f t="shared" si="66"/>
        <v>51.952010948657133</v>
      </c>
      <c r="AF163">
        <f t="shared" si="78"/>
        <v>2.174941579509762</v>
      </c>
      <c r="AG163" t="e">
        <f t="shared" si="79"/>
        <v>#N/A</v>
      </c>
      <c r="AH163" s="47">
        <f t="shared" si="80"/>
        <v>49.621119068481519</v>
      </c>
      <c r="AI163">
        <f t="shared" si="81"/>
        <v>2.1261677265458792</v>
      </c>
      <c r="AJ163" s="47">
        <f t="shared" si="82"/>
        <v>49.504518523688319</v>
      </c>
      <c r="AK163">
        <f t="shared" si="83"/>
        <v>2.1236983065105783</v>
      </c>
      <c r="AL163" s="47">
        <f t="shared" si="84"/>
        <v>49.070309343312445</v>
      </c>
      <c r="AM163">
        <f t="shared" si="85"/>
        <v>2.1144768407619967</v>
      </c>
      <c r="AN163" s="47">
        <f t="shared" si="86"/>
        <v>47.056711561510198</v>
      </c>
      <c r="AO163">
        <f t="shared" si="87"/>
        <v>2.0711700535619655</v>
      </c>
    </row>
    <row r="164" spans="15:41" x14ac:dyDescent="0.2">
      <c r="O164" s="45">
        <f t="shared" si="64"/>
        <v>0.4344608555254581</v>
      </c>
      <c r="P164" s="45">
        <f t="shared" si="65"/>
        <v>0.4344608555254581</v>
      </c>
      <c r="Q164" s="100">
        <f t="shared" si="67"/>
        <v>20.958987717549689</v>
      </c>
      <c r="R164" s="252">
        <f t="shared" si="88"/>
        <v>-0.2099999999999993</v>
      </c>
      <c r="S164">
        <f t="shared" si="68"/>
        <v>10.100300532994931</v>
      </c>
      <c r="T164" t="e">
        <f t="shared" si="69"/>
        <v>#N/A</v>
      </c>
      <c r="U164" s="47">
        <f t="shared" si="70"/>
        <v>7.6818304566192026</v>
      </c>
      <c r="V164" t="e">
        <f t="shared" si="71"/>
        <v>#N/A</v>
      </c>
      <c r="W164" s="47">
        <f t="shared" si="72"/>
        <v>11.559836233392149</v>
      </c>
      <c r="X164" t="e">
        <f t="shared" si="73"/>
        <v>#N/A</v>
      </c>
      <c r="Y164" s="47">
        <f t="shared" si="74"/>
        <v>12.255300274287414</v>
      </c>
      <c r="Z164" t="e">
        <f t="shared" si="75"/>
        <v>#N/A</v>
      </c>
      <c r="AA164" s="47">
        <f t="shared" si="76"/>
        <v>9.6264636656446001</v>
      </c>
      <c r="AB164" t="e">
        <f t="shared" si="77"/>
        <v>#N/A</v>
      </c>
      <c r="AD164">
        <v>151</v>
      </c>
      <c r="AE164" s="47">
        <f t="shared" si="66"/>
        <v>52.177831371914721</v>
      </c>
      <c r="AF164">
        <f t="shared" si="78"/>
        <v>2.1863330134219741</v>
      </c>
      <c r="AG164" t="e">
        <f t="shared" si="79"/>
        <v>#N/A</v>
      </c>
      <c r="AH164" s="47">
        <f t="shared" si="80"/>
        <v>49.838672938782885</v>
      </c>
      <c r="AI164">
        <f t="shared" si="81"/>
        <v>2.1370779196191365</v>
      </c>
      <c r="AJ164" s="47">
        <f t="shared" si="82"/>
        <v>49.721653813360959</v>
      </c>
      <c r="AK164">
        <f t="shared" si="83"/>
        <v>2.1345840967484611</v>
      </c>
      <c r="AL164" s="47">
        <f t="shared" si="84"/>
        <v>49.285881511341024</v>
      </c>
      <c r="AM164">
        <f t="shared" si="85"/>
        <v>2.1252714713167187</v>
      </c>
      <c r="AN164" s="47">
        <f t="shared" si="86"/>
        <v>47.264942332066497</v>
      </c>
      <c r="AO164">
        <f t="shared" si="87"/>
        <v>2.0815358520974439</v>
      </c>
    </row>
    <row r="165" spans="15:41" x14ac:dyDescent="0.2">
      <c r="O165" s="45">
        <f t="shared" si="64"/>
        <v>0.41402304452208227</v>
      </c>
      <c r="P165" s="45">
        <f t="shared" si="65"/>
        <v>0.41402304452208227</v>
      </c>
      <c r="Q165" s="100">
        <f t="shared" si="67"/>
        <v>20.938987220616468</v>
      </c>
      <c r="R165" s="252">
        <f t="shared" si="88"/>
        <v>-0.20499999999999929</v>
      </c>
      <c r="S165">
        <f t="shared" si="68"/>
        <v>10.008981417970336</v>
      </c>
      <c r="T165" t="e">
        <f t="shared" si="69"/>
        <v>#N/A</v>
      </c>
      <c r="U165" s="47">
        <f t="shared" si="70"/>
        <v>7.6337813809013433</v>
      </c>
      <c r="V165" t="e">
        <f t="shared" si="71"/>
        <v>#N/A</v>
      </c>
      <c r="W165" s="47">
        <f t="shared" si="72"/>
        <v>11.521318416296674</v>
      </c>
      <c r="X165" t="e">
        <f t="shared" si="73"/>
        <v>#N/A</v>
      </c>
      <c r="Y165" s="47">
        <f t="shared" si="74"/>
        <v>12.238429799430547</v>
      </c>
      <c r="Z165" t="e">
        <f t="shared" si="75"/>
        <v>#N/A</v>
      </c>
      <c r="AA165" s="47">
        <f t="shared" si="76"/>
        <v>9.6519969576337648</v>
      </c>
      <c r="AB165" t="e">
        <f t="shared" si="77"/>
        <v>#N/A</v>
      </c>
      <c r="AD165">
        <v>152</v>
      </c>
      <c r="AE165" s="47">
        <f t="shared" si="66"/>
        <v>52.396651513624121</v>
      </c>
      <c r="AF165">
        <f t="shared" si="78"/>
        <v>2.197242079140846</v>
      </c>
      <c r="AG165" t="e">
        <f t="shared" si="79"/>
        <v>#N/A</v>
      </c>
      <c r="AH165" s="47">
        <f t="shared" si="80"/>
        <v>50.049482785129129</v>
      </c>
      <c r="AI165">
        <f t="shared" si="81"/>
        <v>2.1475188631568587</v>
      </c>
      <c r="AJ165" s="47">
        <f t="shared" si="82"/>
        <v>49.932058054797011</v>
      </c>
      <c r="AK165">
        <f t="shared" si="83"/>
        <v>2.1450012990477125</v>
      </c>
      <c r="AL165" s="47">
        <f t="shared" si="84"/>
        <v>49.49477108685479</v>
      </c>
      <c r="AM165">
        <f t="shared" si="85"/>
        <v>2.1355999821725886</v>
      </c>
      <c r="AN165" s="47">
        <f t="shared" si="86"/>
        <v>47.466718088502013</v>
      </c>
      <c r="AO165">
        <f t="shared" si="87"/>
        <v>2.0914470706708919</v>
      </c>
    </row>
    <row r="166" spans="15:41" x14ac:dyDescent="0.2">
      <c r="O166" s="45">
        <f t="shared" si="64"/>
        <v>0.39407728184983171</v>
      </c>
      <c r="P166" s="45">
        <f t="shared" si="65"/>
        <v>0.39407728184983171</v>
      </c>
      <c r="Q166" s="100">
        <f t="shared" si="67"/>
        <v>20.919468261282532</v>
      </c>
      <c r="R166" s="252">
        <f t="shared" si="88"/>
        <v>-0.19999999999999929</v>
      </c>
      <c r="S166">
        <f t="shared" si="68"/>
        <v>9.9080573670813781</v>
      </c>
      <c r="T166" t="e">
        <f t="shared" si="69"/>
        <v>#N/A</v>
      </c>
      <c r="U166" s="47">
        <f t="shared" si="70"/>
        <v>7.5772310398423253</v>
      </c>
      <c r="V166" t="e">
        <f t="shared" si="71"/>
        <v>#N/A</v>
      </c>
      <c r="W166" s="47">
        <f t="shared" si="72"/>
        <v>11.468202030867699</v>
      </c>
      <c r="X166" t="e">
        <f t="shared" si="73"/>
        <v>#N/A</v>
      </c>
      <c r="Y166" s="47">
        <f t="shared" si="74"/>
        <v>12.204849570409175</v>
      </c>
      <c r="Z166" t="e">
        <f t="shared" si="75"/>
        <v>#N/A</v>
      </c>
      <c r="AA166" s="47">
        <f t="shared" si="76"/>
        <v>9.662499177416354</v>
      </c>
      <c r="AB166" t="e">
        <f t="shared" si="77"/>
        <v>#N/A</v>
      </c>
      <c r="AD166">
        <v>153</v>
      </c>
      <c r="AE166" s="47">
        <f t="shared" ref="AE166:AE192" si="89">IF( $K$10 &lt; AD166, $K$16*$I$23-$M$4-$K$16*$K$15*$H$23*COS($AD166*PI()/180), #N/A)</f>
        <v>52.608404719050412</v>
      </c>
      <c r="AF166">
        <f t="shared" si="78"/>
        <v>2.2076550984644037</v>
      </c>
      <c r="AG166" t="e">
        <f t="shared" si="79"/>
        <v>#N/A</v>
      </c>
      <c r="AH166" s="47">
        <f t="shared" si="80"/>
        <v>50.253484392798882</v>
      </c>
      <c r="AI166">
        <f t="shared" si="81"/>
        <v>2.1574768732322012</v>
      </c>
      <c r="AJ166" s="47">
        <f t="shared" si="82"/>
        <v>50.135667156826301</v>
      </c>
      <c r="AK166">
        <f t="shared" si="83"/>
        <v>2.1549362288905725</v>
      </c>
      <c r="AL166" s="47">
        <f t="shared" si="84"/>
        <v>49.696914440065498</v>
      </c>
      <c r="AM166">
        <f t="shared" si="85"/>
        <v>2.145448686336175</v>
      </c>
      <c r="AN166" s="47">
        <f t="shared" si="86"/>
        <v>47.661977367966699</v>
      </c>
      <c r="AO166">
        <f t="shared" si="87"/>
        <v>2.1008900047236905</v>
      </c>
    </row>
    <row r="167" spans="15:41" x14ac:dyDescent="0.2">
      <c r="O167" s="45">
        <f t="shared" si="64"/>
        <v>0.3746235988760418</v>
      </c>
      <c r="P167" s="45">
        <f t="shared" si="65"/>
        <v>0.3746235988760418</v>
      </c>
      <c r="Q167" s="100">
        <f t="shared" si="67"/>
        <v>20.900430868945364</v>
      </c>
      <c r="R167" s="252">
        <f t="shared" si="88"/>
        <v>-0.19499999999999929</v>
      </c>
      <c r="S167">
        <f t="shared" si="68"/>
        <v>9.7976252302466911</v>
      </c>
      <c r="T167" t="e">
        <f t="shared" si="69"/>
        <v>#N/A</v>
      </c>
      <c r="U167" s="47">
        <f t="shared" si="70"/>
        <v>7.5122424100235428</v>
      </c>
      <c r="V167" t="e">
        <f t="shared" si="71"/>
        <v>#N/A</v>
      </c>
      <c r="W167" s="47">
        <f t="shared" si="72"/>
        <v>11.400554380442763</v>
      </c>
      <c r="X167" t="e">
        <f t="shared" si="73"/>
        <v>#N/A</v>
      </c>
      <c r="Y167" s="47">
        <f t="shared" si="74"/>
        <v>12.154605436027511</v>
      </c>
      <c r="Z167" t="e">
        <f t="shared" si="75"/>
        <v>#N/A</v>
      </c>
      <c r="AA167" s="47">
        <f t="shared" si="76"/>
        <v>9.6579539698666306</v>
      </c>
      <c r="AB167" t="e">
        <f t="shared" si="77"/>
        <v>#N/A</v>
      </c>
      <c r="AD167">
        <v>154</v>
      </c>
      <c r="AE167" s="47">
        <f t="shared" si="89"/>
        <v>52.813026486115945</v>
      </c>
      <c r="AF167">
        <f t="shared" si="78"/>
        <v>2.2175569831249629</v>
      </c>
      <c r="AG167" t="e">
        <f t="shared" si="79"/>
        <v>#N/A</v>
      </c>
      <c r="AH167" s="47">
        <f t="shared" si="80"/>
        <v>50.450615620926257</v>
      </c>
      <c r="AI167">
        <f t="shared" si="81"/>
        <v>2.1669368290906585</v>
      </c>
      <c r="AJ167" s="47">
        <f t="shared" si="82"/>
        <v>50.332419098143944</v>
      </c>
      <c r="AK167">
        <f t="shared" si="83"/>
        <v>2.1643737635289533</v>
      </c>
      <c r="AL167" s="47">
        <f t="shared" si="84"/>
        <v>49.89224999614953</v>
      </c>
      <c r="AM167">
        <f t="shared" si="85"/>
        <v>2.1548024533031347</v>
      </c>
      <c r="AN167" s="47">
        <f t="shared" si="86"/>
        <v>47.850660692592498</v>
      </c>
      <c r="AO167">
        <f t="shared" si="87"/>
        <v>2.109849480445992</v>
      </c>
    </row>
    <row r="168" spans="15:41" x14ac:dyDescent="0.2">
      <c r="O168" s="45">
        <f t="shared" si="64"/>
        <v>0.35566202619679643</v>
      </c>
      <c r="P168" s="45">
        <f t="shared" si="65"/>
        <v>0.35566202619679643</v>
      </c>
      <c r="Q168" s="100">
        <f t="shared" si="67"/>
        <v>20.881875072279399</v>
      </c>
      <c r="R168" s="252">
        <f t="shared" si="88"/>
        <v>-0.18999999999999928</v>
      </c>
      <c r="S168">
        <f t="shared" si="68"/>
        <v>9.6777909816456038</v>
      </c>
      <c r="T168" t="e">
        <f t="shared" si="69"/>
        <v>#N/A</v>
      </c>
      <c r="U168" s="47">
        <f t="shared" si="70"/>
        <v>7.4388878652213304</v>
      </c>
      <c r="V168" t="e">
        <f t="shared" si="71"/>
        <v>#N/A</v>
      </c>
      <c r="W168" s="47">
        <f t="shared" si="72"/>
        <v>11.318461180806436</v>
      </c>
      <c r="X168" t="e">
        <f t="shared" si="73"/>
        <v>#N/A</v>
      </c>
      <c r="Y168" s="47">
        <f t="shared" si="74"/>
        <v>12.087765997172063</v>
      </c>
      <c r="Z168" t="e">
        <f t="shared" si="75"/>
        <v>#N/A</v>
      </c>
      <c r="AA168" s="47">
        <f t="shared" si="76"/>
        <v>9.6383684132444767</v>
      </c>
      <c r="AB168" t="e">
        <f t="shared" si="77"/>
        <v>#N/A</v>
      </c>
      <c r="AD168">
        <v>155</v>
      </c>
      <c r="AE168" s="47">
        <f t="shared" si="89"/>
        <v>53.010454485048214</v>
      </c>
      <c r="AF168">
        <f t="shared" si="78"/>
        <v>2.2269309287784242</v>
      </c>
      <c r="AG168" t="e">
        <f t="shared" si="79"/>
        <v>#N/A</v>
      </c>
      <c r="AH168" s="47">
        <f t="shared" si="80"/>
        <v>50.640816421429491</v>
      </c>
      <c r="AI168">
        <f t="shared" si="81"/>
        <v>2.1758818625487422</v>
      </c>
      <c r="AJ168" s="47">
        <f t="shared" si="82"/>
        <v>50.522253946202625</v>
      </c>
      <c r="AK168">
        <f t="shared" si="83"/>
        <v>2.1732970311408448</v>
      </c>
      <c r="AL168" s="47">
        <f t="shared" si="84"/>
        <v>50.080718254004267</v>
      </c>
      <c r="AM168">
        <f t="shared" si="85"/>
        <v>2.1636443973011428</v>
      </c>
      <c r="AN168" s="47">
        <f t="shared" si="86"/>
        <v>48.032710587610907</v>
      </c>
      <c r="AO168">
        <f t="shared" si="87"/>
        <v>2.1183085385352727</v>
      </c>
    </row>
    <row r="169" spans="15:41" x14ac:dyDescent="0.2">
      <c r="O169" s="45">
        <f t="shared" si="64"/>
        <v>0.33719259363635956</v>
      </c>
      <c r="P169" s="45">
        <f t="shared" si="65"/>
        <v>0.33719259363635956</v>
      </c>
      <c r="Q169" s="100">
        <f t="shared" si="67"/>
        <v>20.863800899236253</v>
      </c>
      <c r="R169" s="252">
        <f t="shared" si="88"/>
        <v>-0.18499999999999928</v>
      </c>
      <c r="S169">
        <f t="shared" si="68"/>
        <v>9.5486696180219486</v>
      </c>
      <c r="T169" t="e">
        <f t="shared" si="69"/>
        <v>#N/A</v>
      </c>
      <c r="U169" s="47">
        <f t="shared" si="70"/>
        <v>7.3572490958088101</v>
      </c>
      <c r="V169" t="e">
        <f t="shared" si="71"/>
        <v>#N/A</v>
      </c>
      <c r="W169" s="47">
        <f t="shared" si="72"/>
        <v>11.222026451580547</v>
      </c>
      <c r="X169" t="e">
        <f t="shared" si="73"/>
        <v>#N/A</v>
      </c>
      <c r="Y169" s="47">
        <f t="shared" si="74"/>
        <v>12.00442251314734</v>
      </c>
      <c r="Z169" t="e">
        <f t="shared" si="75"/>
        <v>#N/A</v>
      </c>
      <c r="AA169" s="47">
        <f t="shared" si="76"/>
        <v>9.603773008172416</v>
      </c>
      <c r="AB169" t="e">
        <f t="shared" si="77"/>
        <v>#N/A</v>
      </c>
      <c r="AD169">
        <v>156</v>
      </c>
      <c r="AE169" s="47">
        <f t="shared" si="89"/>
        <v>53.200628577366246</v>
      </c>
      <c r="AF169">
        <f t="shared" si="78"/>
        <v>2.235758031898853</v>
      </c>
      <c r="AG169" t="e">
        <f t="shared" si="79"/>
        <v>#N/A</v>
      </c>
      <c r="AH169" s="47">
        <f t="shared" si="80"/>
        <v>50.824028857302238</v>
      </c>
      <c r="AI169">
        <f t="shared" si="81"/>
        <v>2.1842929691354267</v>
      </c>
      <c r="AJ169" s="47">
        <f t="shared" si="82"/>
        <v>50.705113875468662</v>
      </c>
      <c r="AK169">
        <f t="shared" si="83"/>
        <v>2.1816870216680897</v>
      </c>
      <c r="AL169" s="47">
        <f t="shared" si="84"/>
        <v>50.262261804372613</v>
      </c>
      <c r="AM169">
        <f t="shared" si="85"/>
        <v>2.1719554869825686</v>
      </c>
      <c r="AN169" s="47">
        <f t="shared" si="86"/>
        <v>48.208071598860357</v>
      </c>
      <c r="AO169">
        <f t="shared" si="87"/>
        <v>2.1262480382663105</v>
      </c>
    </row>
    <row r="170" spans="15:41" x14ac:dyDescent="0.2">
      <c r="O170" s="45">
        <f t="shared" si="64"/>
        <v>0.31921533024774362</v>
      </c>
      <c r="P170" s="45">
        <f t="shared" si="65"/>
        <v>0.31921533024774362</v>
      </c>
      <c r="Q170" s="100">
        <f t="shared" si="67"/>
        <v>20.846208377043695</v>
      </c>
      <c r="R170" s="252">
        <f t="shared" si="88"/>
        <v>-0.17999999999999927</v>
      </c>
      <c r="S170">
        <f t="shared" si="68"/>
        <v>9.4103850483295481</v>
      </c>
      <c r="T170" t="e">
        <f t="shared" si="69"/>
        <v>#N/A</v>
      </c>
      <c r="U170" s="47">
        <f t="shared" si="70"/>
        <v>7.2674170177824298</v>
      </c>
      <c r="V170" t="e">
        <f t="shared" si="71"/>
        <v>#N/A</v>
      </c>
      <c r="W170" s="47">
        <f t="shared" si="72"/>
        <v>11.111372384421765</v>
      </c>
      <c r="X170" t="e">
        <f t="shared" si="73"/>
        <v>#N/A</v>
      </c>
      <c r="Y170" s="47">
        <f t="shared" si="74"/>
        <v>11.904688777074854</v>
      </c>
      <c r="Z170" t="e">
        <f t="shared" si="75"/>
        <v>#N/A</v>
      </c>
      <c r="AA170" s="47">
        <f t="shared" si="76"/>
        <v>9.5542216301369347</v>
      </c>
      <c r="AB170" t="e">
        <f t="shared" si="77"/>
        <v>#N/A</v>
      </c>
      <c r="AD170">
        <v>157</v>
      </c>
      <c r="AE170" s="47">
        <f t="shared" si="89"/>
        <v>53.383490834199264</v>
      </c>
      <c r="AF170">
        <f t="shared" si="78"/>
        <v>2.2440168060215626</v>
      </c>
      <c r="AG170" t="e">
        <f t="shared" si="79"/>
        <v>#N/A</v>
      </c>
      <c r="AH170" s="47">
        <f t="shared" si="80"/>
        <v>51.000197120261731</v>
      </c>
      <c r="AI170">
        <f t="shared" si="81"/>
        <v>2.192148517055581</v>
      </c>
      <c r="AJ170" s="47">
        <f t="shared" si="82"/>
        <v>50.880943185036202</v>
      </c>
      <c r="AK170">
        <f t="shared" si="83"/>
        <v>2.1895220953954793</v>
      </c>
      <c r="AL170" s="47">
        <f t="shared" si="84"/>
        <v>50.436825347330483</v>
      </c>
      <c r="AM170">
        <f t="shared" si="85"/>
        <v>2.1797140525542678</v>
      </c>
      <c r="AN170" s="47">
        <f t="shared" si="86"/>
        <v>48.376690309678068</v>
      </c>
      <c r="AO170">
        <f t="shared" si="87"/>
        <v>2.1336461575029015</v>
      </c>
    </row>
    <row r="171" spans="15:41" x14ac:dyDescent="0.2">
      <c r="O171" s="45">
        <f t="shared" si="64"/>
        <v>0.30173026431157268</v>
      </c>
      <c r="P171" s="45">
        <f t="shared" si="65"/>
        <v>0.30173026431157268</v>
      </c>
      <c r="Q171" s="100">
        <f t="shared" si="67"/>
        <v>20.82909753220622</v>
      </c>
      <c r="R171" s="252">
        <f t="shared" si="88"/>
        <v>-0.17499999999999927</v>
      </c>
      <c r="S171">
        <f t="shared" si="68"/>
        <v>9.2630699748252532</v>
      </c>
      <c r="T171" t="e">
        <f t="shared" si="69"/>
        <v>#N/A</v>
      </c>
      <c r="U171" s="47">
        <f t="shared" si="70"/>
        <v>7.1694916715144936</v>
      </c>
      <c r="V171" t="e">
        <f t="shared" si="71"/>
        <v>#N/A</v>
      </c>
      <c r="W171" s="47">
        <f t="shared" si="72"/>
        <v>10.986639188193559</v>
      </c>
      <c r="X171" t="e">
        <f t="shared" si="73"/>
        <v>#N/A</v>
      </c>
      <c r="Y171" s="47">
        <f t="shared" si="74"/>
        <v>11.788700960525548</v>
      </c>
      <c r="Z171" t="e">
        <f t="shared" si="75"/>
        <v>#N/A</v>
      </c>
      <c r="AA171" s="47">
        <f t="shared" si="76"/>
        <v>9.4897914455880894</v>
      </c>
      <c r="AB171" t="e">
        <f t="shared" si="77"/>
        <v>#N/A</v>
      </c>
      <c r="AD171">
        <v>158</v>
      </c>
      <c r="AE171" s="47">
        <f t="shared" si="89"/>
        <v>53.558985553932395</v>
      </c>
      <c r="AF171">
        <f t="shared" si="78"/>
        <v>2.2516825651662278</v>
      </c>
      <c r="AG171" t="e">
        <f t="shared" si="79"/>
        <v>#N/A</v>
      </c>
      <c r="AH171" s="47">
        <f t="shared" si="80"/>
        <v>51.169267547748476</v>
      </c>
      <c r="AI171">
        <f t="shared" si="81"/>
        <v>2.1994236213061713</v>
      </c>
      <c r="AJ171" s="47">
        <f t="shared" si="82"/>
        <v>51.049688315594246</v>
      </c>
      <c r="AK171">
        <f t="shared" si="83"/>
        <v>2.1967773565754891</v>
      </c>
      <c r="AL171" s="47">
        <f t="shared" si="84"/>
        <v>50.604355709131667</v>
      </c>
      <c r="AM171">
        <f t="shared" si="85"/>
        <v>2.1868951575489133</v>
      </c>
      <c r="AN171" s="47">
        <f t="shared" si="86"/>
        <v>48.538515357171264</v>
      </c>
      <c r="AO171">
        <f t="shared" si="87"/>
        <v>2.1404777553643499</v>
      </c>
    </row>
    <row r="172" spans="15:41" x14ac:dyDescent="0.2">
      <c r="O172" s="45">
        <f t="shared" si="64"/>
        <v>0.2847374233363098</v>
      </c>
      <c r="P172" s="45">
        <f t="shared" si="65"/>
        <v>0.2847374233363098</v>
      </c>
      <c r="Q172" s="100">
        <f t="shared" si="67"/>
        <v>20.812468390504364</v>
      </c>
      <c r="R172" s="252">
        <f t="shared" si="88"/>
        <v>-0.16999999999999926</v>
      </c>
      <c r="S172">
        <f t="shared" si="68"/>
        <v>9.1068657657236454</v>
      </c>
      <c r="T172" t="e">
        <f t="shared" si="69"/>
        <v>#N/A</v>
      </c>
      <c r="U172" s="47">
        <f t="shared" si="70"/>
        <v>7.0635821103444583</v>
      </c>
      <c r="V172" t="e">
        <f t="shared" si="71"/>
        <v>#N/A</v>
      </c>
      <c r="W172" s="47">
        <f t="shared" si="72"/>
        <v>10.847984911308687</v>
      </c>
      <c r="X172" t="e">
        <f t="shared" si="73"/>
        <v>#N/A</v>
      </c>
      <c r="Y172" s="47">
        <f t="shared" si="74"/>
        <v>11.656617427597789</v>
      </c>
      <c r="Z172" t="e">
        <f t="shared" si="75"/>
        <v>#N/A</v>
      </c>
      <c r="AA172" s="47">
        <f t="shared" si="76"/>
        <v>9.4105827917680589</v>
      </c>
      <c r="AB172" t="e">
        <f t="shared" si="77"/>
        <v>#N/A</v>
      </c>
      <c r="AD172">
        <v>159</v>
      </c>
      <c r="AE172" s="47">
        <f t="shared" si="89"/>
        <v>53.727059279173965</v>
      </c>
      <c r="AF172">
        <f t="shared" si="78"/>
        <v>2.2587266299456181</v>
      </c>
      <c r="AG172" t="e">
        <f t="shared" si="79"/>
        <v>#N/A</v>
      </c>
      <c r="AH172" s="47">
        <f t="shared" si="80"/>
        <v>51.33118863927244</v>
      </c>
      <c r="AI172">
        <f t="shared" si="81"/>
        <v>2.2060893377525423</v>
      </c>
      <c r="AJ172" s="47">
        <f t="shared" si="82"/>
        <v>51.211297865741358</v>
      </c>
      <c r="AK172">
        <f t="shared" si="83"/>
        <v>2.2034238468690237</v>
      </c>
      <c r="AL172" s="47">
        <f t="shared" si="84"/>
        <v>50.76480185840505</v>
      </c>
      <c r="AM172">
        <f t="shared" si="85"/>
        <v>2.1934697898689253</v>
      </c>
      <c r="AN172" s="47">
        <f t="shared" si="86"/>
        <v>48.693497447862853</v>
      </c>
      <c r="AO172">
        <f t="shared" si="87"/>
        <v>2.1467135514920921</v>
      </c>
    </row>
    <row r="173" spans="15:41" x14ac:dyDescent="0.2">
      <c r="O173" s="45">
        <f t="shared" si="64"/>
        <v>0.26823683405814336</v>
      </c>
      <c r="P173" s="45">
        <f t="shared" si="65"/>
        <v>0.26823683405814336</v>
      </c>
      <c r="Q173" s="100">
        <f t="shared" si="67"/>
        <v>20.79632097699448</v>
      </c>
      <c r="R173" s="252">
        <f t="shared" si="88"/>
        <v>-0.16499999999999926</v>
      </c>
      <c r="S173">
        <f t="shared" si="68"/>
        <v>8.9419223195356263</v>
      </c>
      <c r="T173" t="e">
        <f t="shared" si="69"/>
        <v>#N/A</v>
      </c>
      <c r="U173" s="47">
        <f t="shared" si="70"/>
        <v>6.9498062791330328</v>
      </c>
      <c r="V173" t="e">
        <f t="shared" si="71"/>
        <v>#N/A</v>
      </c>
      <c r="W173" s="47">
        <f t="shared" si="72"/>
        <v>10.695585241467349</v>
      </c>
      <c r="X173" t="e">
        <f t="shared" si="73"/>
        <v>#N/A</v>
      </c>
      <c r="Y173" s="47">
        <f t="shared" si="74"/>
        <v>11.508618518694766</v>
      </c>
      <c r="Z173" t="e">
        <f t="shared" si="75"/>
        <v>#N/A</v>
      </c>
      <c r="AA173" s="47">
        <f t="shared" si="76"/>
        <v>9.316719020455773</v>
      </c>
      <c r="AB173" t="e">
        <f t="shared" si="77"/>
        <v>#N/A</v>
      </c>
      <c r="AD173">
        <v>160</v>
      </c>
      <c r="AE173" s="47">
        <f t="shared" si="89"/>
        <v>53.887660813039091</v>
      </c>
      <c r="AF173">
        <f t="shared" si="78"/>
        <v>2.2651152939542647</v>
      </c>
      <c r="AG173" t="e">
        <f t="shared" si="79"/>
        <v>#N/A</v>
      </c>
      <c r="AH173" s="47">
        <f t="shared" si="80"/>
        <v>51.485911072100585</v>
      </c>
      <c r="AI173">
        <f t="shared" si="81"/>
        <v>2.2121116137707202</v>
      </c>
      <c r="AJ173" s="47">
        <f t="shared" si="82"/>
        <v>51.365722607643022</v>
      </c>
      <c r="AK173">
        <f t="shared" si="83"/>
        <v>2.209427495155829</v>
      </c>
      <c r="AL173" s="47">
        <f t="shared" si="84"/>
        <v>50.918114921699285</v>
      </c>
      <c r="AM173">
        <f t="shared" si="85"/>
        <v>2.199403808459337</v>
      </c>
      <c r="AN173" s="47">
        <f t="shared" si="86"/>
        <v>48.841589372706665</v>
      </c>
      <c r="AO173">
        <f t="shared" si="87"/>
        <v>2.1523190573015416</v>
      </c>
    </row>
    <row r="174" spans="15:41" x14ac:dyDescent="0.2">
      <c r="O174" s="45">
        <f t="shared" si="64"/>
        <v>0.25222852244053229</v>
      </c>
      <c r="P174" s="45">
        <f t="shared" si="65"/>
        <v>0.25222852244053229</v>
      </c>
      <c r="Q174" s="100">
        <f t="shared" si="67"/>
        <v>20.780655316009074</v>
      </c>
      <c r="R174" s="252">
        <f t="shared" si="88"/>
        <v>-0.15999999999999925</v>
      </c>
      <c r="S174">
        <f t="shared" si="68"/>
        <v>8.7683979212210428</v>
      </c>
      <c r="T174" t="e">
        <f t="shared" si="69"/>
        <v>#N/A</v>
      </c>
      <c r="U174" s="47">
        <f t="shared" si="70"/>
        <v>6.8282908829143674</v>
      </c>
      <c r="V174" t="e">
        <f t="shared" si="71"/>
        <v>#N/A</v>
      </c>
      <c r="W174" s="47">
        <f t="shared" si="72"/>
        <v>10.52963328304474</v>
      </c>
      <c r="X174" t="e">
        <f t="shared" si="73"/>
        <v>#N/A</v>
      </c>
      <c r="Y174" s="47">
        <f t="shared" si="74"/>
        <v>11.344906304296503</v>
      </c>
      <c r="Z174" t="e">
        <f t="shared" si="75"/>
        <v>#N/A</v>
      </c>
      <c r="AA174" s="47">
        <f t="shared" si="76"/>
        <v>9.2083463058709665</v>
      </c>
      <c r="AB174" t="e">
        <f t="shared" si="77"/>
        <v>#N/A</v>
      </c>
      <c r="AD174">
        <v>161</v>
      </c>
      <c r="AE174" s="47">
        <f t="shared" si="89"/>
        <v>54.040741234744779</v>
      </c>
      <c r="AF174">
        <f t="shared" si="78"/>
        <v>2.2708084615708484</v>
      </c>
      <c r="AG174" t="e">
        <f t="shared" si="79"/>
        <v>#N/A</v>
      </c>
      <c r="AH174" s="47">
        <f t="shared" si="80"/>
        <v>51.633387716281035</v>
      </c>
      <c r="AI174">
        <f t="shared" si="81"/>
        <v>2.2174499051673302</v>
      </c>
      <c r="AJ174" s="47">
        <f t="shared" si="82"/>
        <v>51.512915502026893</v>
      </c>
      <c r="AK174">
        <f t="shared" si="83"/>
        <v>2.2147477333508876</v>
      </c>
      <c r="AL174" s="47">
        <f t="shared" si="84"/>
        <v>51.064248198370109</v>
      </c>
      <c r="AM174">
        <f t="shared" si="85"/>
        <v>2.2046565549619479</v>
      </c>
      <c r="AN174" s="47">
        <f t="shared" si="86"/>
        <v>48.98274602146779</v>
      </c>
      <c r="AO174">
        <f t="shared" si="87"/>
        <v>2.1572531671728923</v>
      </c>
    </row>
    <row r="175" spans="15:41" x14ac:dyDescent="0.2">
      <c r="O175" s="45">
        <f t="shared" si="64"/>
        <v>0.23671251367409241</v>
      </c>
      <c r="P175" s="45">
        <f t="shared" si="65"/>
        <v>0.23671251367409241</v>
      </c>
      <c r="Q175" s="100">
        <f t="shared" si="67"/>
        <v>20.765471431156129</v>
      </c>
      <c r="R175" s="252">
        <f t="shared" si="88"/>
        <v>-0.15499999999999925</v>
      </c>
      <c r="S175">
        <f t="shared" si="68"/>
        <v>8.5864590902934346</v>
      </c>
      <c r="T175" t="e">
        <f t="shared" si="69"/>
        <v>#N/A</v>
      </c>
      <c r="U175" s="47">
        <f t="shared" si="70"/>
        <v>6.6991712457925621</v>
      </c>
      <c r="V175" t="e">
        <f t="shared" si="71"/>
        <v>#N/A</v>
      </c>
      <c r="W175" s="47">
        <f t="shared" si="72"/>
        <v>10.350339312410075</v>
      </c>
      <c r="X175" t="e">
        <f t="shared" si="73"/>
        <v>#N/A</v>
      </c>
      <c r="Y175" s="47">
        <f t="shared" si="74"/>
        <v>11.165704309062718</v>
      </c>
      <c r="Z175" t="e">
        <f t="shared" si="75"/>
        <v>#N/A</v>
      </c>
      <c r="AA175" s="47">
        <f t="shared" si="76"/>
        <v>9.0856334170368083</v>
      </c>
      <c r="AB175" t="e">
        <f t="shared" si="77"/>
        <v>#N/A</v>
      </c>
      <c r="AD175">
        <v>162</v>
      </c>
      <c r="AE175" s="47">
        <f t="shared" si="89"/>
        <v>54.186253914511653</v>
      </c>
      <c r="AF175">
        <f t="shared" si="78"/>
        <v>2.2757578285051978</v>
      </c>
      <c r="AG175" t="e">
        <f t="shared" si="79"/>
        <v>#N/A</v>
      </c>
      <c r="AH175" s="47">
        <f t="shared" si="80"/>
        <v>51.773573648999346</v>
      </c>
      <c r="AI175">
        <f t="shared" si="81"/>
        <v>2.2220553286244344</v>
      </c>
      <c r="AJ175" s="47">
        <f t="shared" si="82"/>
        <v>51.652831712511464</v>
      </c>
      <c r="AK175">
        <f t="shared" si="83"/>
        <v>2.2193356473637973</v>
      </c>
      <c r="AL175" s="47">
        <f t="shared" si="84"/>
        <v>51.203157174805838</v>
      </c>
      <c r="AM175">
        <f t="shared" si="85"/>
        <v>2.2091789990714732</v>
      </c>
      <c r="AN175" s="47">
        <f t="shared" si="86"/>
        <v>49.116924396463602</v>
      </c>
      <c r="AO175">
        <f t="shared" si="87"/>
        <v>2.1614662762506653</v>
      </c>
    </row>
    <row r="176" spans="15:41" x14ac:dyDescent="0.2">
      <c r="O176" s="45">
        <f t="shared" si="64"/>
        <v>0.22168883217614166</v>
      </c>
      <c r="P176" s="45">
        <f t="shared" si="65"/>
        <v>0.22168883217614166</v>
      </c>
      <c r="Q176" s="100">
        <f t="shared" si="67"/>
        <v>20.750769345318986</v>
      </c>
      <c r="R176" s="252">
        <f t="shared" si="88"/>
        <v>-0.14999999999999925</v>
      </c>
      <c r="S176">
        <f t="shared" si="68"/>
        <v>8.396280421022615</v>
      </c>
      <c r="T176" t="e">
        <f t="shared" si="69"/>
        <v>#N/A</v>
      </c>
      <c r="U176" s="47">
        <f t="shared" si="70"/>
        <v>6.5625911602396778</v>
      </c>
      <c r="V176" t="e">
        <f t="shared" si="71"/>
        <v>#N/A</v>
      </c>
      <c r="W176" s="47">
        <f t="shared" si="72"/>
        <v>10.157930511487109</v>
      </c>
      <c r="X176" t="e">
        <f t="shared" si="73"/>
        <v>#N/A</v>
      </c>
      <c r="Y176" s="47">
        <f t="shared" si="74"/>
        <v>10.971257206643152</v>
      </c>
      <c r="Z176" t="e">
        <f t="shared" si="75"/>
        <v>#N/A</v>
      </c>
      <c r="AA176" s="47">
        <f t="shared" si="76"/>
        <v>8.9487714549555921</v>
      </c>
      <c r="AB176" t="e">
        <f t="shared" si="77"/>
        <v>#N/A</v>
      </c>
      <c r="AD176">
        <v>163</v>
      </c>
      <c r="AE176" s="47">
        <f t="shared" si="89"/>
        <v>54.324154527767845</v>
      </c>
      <c r="AF176">
        <f t="shared" si="78"/>
        <v>2.2799044153474766</v>
      </c>
      <c r="AG176" t="e">
        <f t="shared" si="79"/>
        <v>#N/A</v>
      </c>
      <c r="AH176" s="47">
        <f t="shared" si="80"/>
        <v>51.906426168262392</v>
      </c>
      <c r="AI176">
        <f t="shared" si="81"/>
        <v>2.2258681568125502</v>
      </c>
      <c r="AJ176" s="47">
        <f t="shared" si="82"/>
        <v>51.785428619263627</v>
      </c>
      <c r="AK176">
        <f t="shared" si="83"/>
        <v>2.2231314701794385</v>
      </c>
      <c r="AL176" s="47">
        <f t="shared" si="84"/>
        <v>51.334799537986598</v>
      </c>
      <c r="AM176">
        <f t="shared" si="85"/>
        <v>2.2129112239494737</v>
      </c>
      <c r="AN176" s="47">
        <f t="shared" si="86"/>
        <v>49.244083625661261</v>
      </c>
      <c r="AO176">
        <f t="shared" si="87"/>
        <v>2.1648977281392225</v>
      </c>
    </row>
    <row r="177" spans="15:41" x14ac:dyDescent="0.2">
      <c r="O177" s="45">
        <f t="shared" si="64"/>
        <v>0.20715750159138224</v>
      </c>
      <c r="P177" s="45">
        <f t="shared" si="65"/>
        <v>0.20715750159138224</v>
      </c>
      <c r="Q177" s="100">
        <f t="shared" si="67"/>
        <v>20.736549080656232</v>
      </c>
      <c r="R177" s="252">
        <f t="shared" si="88"/>
        <v>-0.14499999999999924</v>
      </c>
      <c r="S177">
        <f t="shared" si="68"/>
        <v>8.1980444148884928</v>
      </c>
      <c r="T177" t="e">
        <f t="shared" si="69"/>
        <v>#N/A</v>
      </c>
      <c r="U177" s="47">
        <f t="shared" si="70"/>
        <v>6.4187027269630414</v>
      </c>
      <c r="V177" t="e">
        <f t="shared" si="71"/>
        <v>#N/A</v>
      </c>
      <c r="W177" s="47">
        <f t="shared" si="72"/>
        <v>9.9526506798938037</v>
      </c>
      <c r="X177" t="e">
        <f t="shared" si="73"/>
        <v>#N/A</v>
      </c>
      <c r="Y177" s="47">
        <f t="shared" si="74"/>
        <v>10.761830485612126</v>
      </c>
      <c r="Z177" t="e">
        <f t="shared" si="75"/>
        <v>#N/A</v>
      </c>
      <c r="AA177" s="47">
        <f t="shared" si="76"/>
        <v>8.7979735550068057</v>
      </c>
      <c r="AB177" t="e">
        <f t="shared" si="77"/>
        <v>#N/A</v>
      </c>
      <c r="AD177">
        <v>164</v>
      </c>
      <c r="AE177" s="47">
        <f t="shared" si="89"/>
        <v>54.454401068650682</v>
      </c>
      <c r="AF177">
        <f t="shared" si="78"/>
        <v>2.2831751685886448</v>
      </c>
      <c r="AG177" t="e">
        <f t="shared" si="79"/>
        <v>#N/A</v>
      </c>
      <c r="AH177" s="47">
        <f t="shared" si="80"/>
        <v>52.031904805905832</v>
      </c>
      <c r="AI177">
        <f t="shared" si="81"/>
        <v>2.2288143658811208</v>
      </c>
      <c r="AJ177" s="47">
        <f t="shared" si="82"/>
        <v>51.910665831981078</v>
      </c>
      <c r="AK177">
        <f t="shared" si="83"/>
        <v>2.2260611265169512</v>
      </c>
      <c r="AL177" s="47">
        <f t="shared" si="84"/>
        <v>51.45913518837331</v>
      </c>
      <c r="AM177">
        <f t="shared" si="85"/>
        <v>2.2157789602010904</v>
      </c>
      <c r="AN177" s="47">
        <f t="shared" si="86"/>
        <v>49.364184975127728</v>
      </c>
      <c r="AO177">
        <f t="shared" si="87"/>
        <v>2.1674722963038642</v>
      </c>
    </row>
    <row r="178" spans="15:41" x14ac:dyDescent="0.2">
      <c r="O178" s="45">
        <f t="shared" si="64"/>
        <v>0.19311854479042267</v>
      </c>
      <c r="P178" s="45">
        <f t="shared" si="65"/>
        <v>0.19311854479042267</v>
      </c>
      <c r="Q178" s="100">
        <f t="shared" si="67"/>
        <v>20.722810658601816</v>
      </c>
      <c r="R178" s="252">
        <f t="shared" si="88"/>
        <v>-0.13999999999999924</v>
      </c>
      <c r="S178">
        <f t="shared" si="68"/>
        <v>7.9919413054468516</v>
      </c>
      <c r="T178" t="e">
        <f t="shared" si="69"/>
        <v>#N/A</v>
      </c>
      <c r="U178" s="47">
        <f t="shared" si="70"/>
        <v>6.2676661855201887</v>
      </c>
      <c r="V178" t="e">
        <f t="shared" si="71"/>
        <v>#N/A</v>
      </c>
      <c r="W178" s="47">
        <f t="shared" si="72"/>
        <v>9.7347599260258058</v>
      </c>
      <c r="X178" t="e">
        <f t="shared" si="73"/>
        <v>#N/A</v>
      </c>
      <c r="Y178" s="47">
        <f t="shared" si="74"/>
        <v>10.537710086983425</v>
      </c>
      <c r="Z178" t="e">
        <f t="shared" si="75"/>
        <v>#N/A</v>
      </c>
      <c r="AA178" s="47">
        <f t="shared" si="76"/>
        <v>8.6334745550310164</v>
      </c>
      <c r="AB178" t="e">
        <f t="shared" si="77"/>
        <v>#N/A</v>
      </c>
      <c r="AD178">
        <v>165</v>
      </c>
      <c r="AE178" s="47">
        <f t="shared" si="89"/>
        <v>54.576953862802085</v>
      </c>
      <c r="AF178">
        <f t="shared" si="78"/>
        <v>2.2854781896388747</v>
      </c>
      <c r="AG178" t="e">
        <f t="shared" si="79"/>
        <v>#N/A</v>
      </c>
      <c r="AH178" s="47">
        <f t="shared" si="80"/>
        <v>52.149971339921109</v>
      </c>
      <c r="AI178">
        <f t="shared" si="81"/>
        <v>2.2308007883942906</v>
      </c>
      <c r="AJ178" s="47">
        <f t="shared" si="82"/>
        <v>52.028505202195632</v>
      </c>
      <c r="AK178">
        <f t="shared" si="83"/>
        <v>2.2280313817394144</v>
      </c>
      <c r="AL178" s="47">
        <f t="shared" si="84"/>
        <v>51.576126252122421</v>
      </c>
      <c r="AM178">
        <f t="shared" si="85"/>
        <v>2.2176887195940349</v>
      </c>
      <c r="AN178" s="47">
        <f t="shared" si="86"/>
        <v>49.477191860828526</v>
      </c>
      <c r="AO178">
        <f t="shared" si="87"/>
        <v>2.169095242989258</v>
      </c>
    </row>
    <row r="179" spans="15:41" x14ac:dyDescent="0.2">
      <c r="O179" s="45">
        <f t="shared" si="64"/>
        <v>0.17957198387068729</v>
      </c>
      <c r="P179" s="45">
        <f t="shared" si="65"/>
        <v>0.17957198387068729</v>
      </c>
      <c r="Q179" s="100">
        <f t="shared" si="67"/>
        <v>20.709554099864249</v>
      </c>
      <c r="R179" s="252">
        <f t="shared" si="88"/>
        <v>-0.13499999999999923</v>
      </c>
      <c r="S179">
        <f t="shared" si="68"/>
        <v>7.7781688757752061</v>
      </c>
      <c r="T179" t="e">
        <f t="shared" si="69"/>
        <v>#N/A</v>
      </c>
      <c r="U179" s="47">
        <f t="shared" si="70"/>
        <v>6.109649735870085</v>
      </c>
      <c r="V179" t="e">
        <f t="shared" si="71"/>
        <v>#N/A</v>
      </c>
      <c r="W179" s="47">
        <f t="shared" si="72"/>
        <v>9.5045343374752296</v>
      </c>
      <c r="X179" t="e">
        <f t="shared" si="73"/>
        <v>#N/A</v>
      </c>
      <c r="Y179" s="47">
        <f t="shared" si="74"/>
        <v>10.299202013800386</v>
      </c>
      <c r="Z179" t="e">
        <f t="shared" si="75"/>
        <v>#N/A</v>
      </c>
      <c r="AA179" s="47">
        <f t="shared" si="76"/>
        <v>8.4555306296164918</v>
      </c>
      <c r="AB179" t="e">
        <f t="shared" si="77"/>
        <v>#N/A</v>
      </c>
      <c r="AD179">
        <v>166</v>
      </c>
      <c r="AE179" s="47">
        <f t="shared" si="89"/>
        <v>54.691775579453761</v>
      </c>
      <c r="AF179">
        <f t="shared" si="78"/>
        <v>2.286695898135374</v>
      </c>
      <c r="AG179" t="e">
        <f t="shared" si="79"/>
        <v>#N/A</v>
      </c>
      <c r="AH179" s="47">
        <f t="shared" si="80"/>
        <v>52.260589806098217</v>
      </c>
      <c r="AI179">
        <f t="shared" si="81"/>
        <v>2.2317081659803328</v>
      </c>
      <c r="AJ179" s="47">
        <f t="shared" si="82"/>
        <v>52.138910834893579</v>
      </c>
      <c r="AK179">
        <f t="shared" si="83"/>
        <v>2.2289228886446391</v>
      </c>
      <c r="AL179" s="47">
        <f t="shared" si="84"/>
        <v>51.685737092622574</v>
      </c>
      <c r="AM179">
        <f t="shared" si="85"/>
        <v>2.218520819741868</v>
      </c>
      <c r="AN179" s="47">
        <f t="shared" si="86"/>
        <v>49.583069859771541</v>
      </c>
      <c r="AO179">
        <f t="shared" si="87"/>
        <v>2.1696452349824318</v>
      </c>
    </row>
    <row r="180" spans="15:41" x14ac:dyDescent="0.2">
      <c r="O180" s="45">
        <f t="shared" si="64"/>
        <v>0.16651784015562043</v>
      </c>
      <c r="P180" s="45">
        <f t="shared" si="65"/>
        <v>0.16651784015562043</v>
      </c>
      <c r="Q180" s="100">
        <f t="shared" si="67"/>
        <v>20.696779424427064</v>
      </c>
      <c r="R180" s="252">
        <f t="shared" si="88"/>
        <v>-0.12999999999999923</v>
      </c>
      <c r="S180">
        <f t="shared" si="68"/>
        <v>7.55693226867389</v>
      </c>
      <c r="T180" t="e">
        <f t="shared" si="69"/>
        <v>#N/A</v>
      </c>
      <c r="U180" s="47">
        <f t="shared" si="70"/>
        <v>5.9448293510593393</v>
      </c>
      <c r="V180" t="e">
        <f t="shared" si="71"/>
        <v>#N/A</v>
      </c>
      <c r="W180" s="47">
        <f t="shared" si="72"/>
        <v>9.2622656312023359</v>
      </c>
      <c r="X180" t="e">
        <f t="shared" si="73"/>
        <v>#N/A</v>
      </c>
      <c r="Y180" s="47">
        <f t="shared" si="74"/>
        <v>10.046631913334306</v>
      </c>
      <c r="Z180" t="e">
        <f t="shared" si="75"/>
        <v>#N/A</v>
      </c>
      <c r="AA180" s="47">
        <f t="shared" si="76"/>
        <v>8.2644188911580425</v>
      </c>
      <c r="AB180" t="e">
        <f t="shared" si="77"/>
        <v>#N/A</v>
      </c>
      <c r="AD180">
        <v>167</v>
      </c>
      <c r="AE180" s="47">
        <f t="shared" si="89"/>
        <v>54.798831242798514</v>
      </c>
      <c r="AF180">
        <f t="shared" si="78"/>
        <v>2.286675002879007</v>
      </c>
      <c r="AG180" t="e">
        <f t="shared" si="79"/>
        <v>#N/A</v>
      </c>
      <c r="AH180" s="47">
        <f t="shared" si="80"/>
        <v>52.363726508980776</v>
      </c>
      <c r="AI180">
        <f t="shared" si="81"/>
        <v>2.2313809550201991</v>
      </c>
      <c r="AJ180" s="47">
        <f t="shared" si="82"/>
        <v>52.241849099449681</v>
      </c>
      <c r="AK180">
        <f t="shared" si="83"/>
        <v>2.2285799843998464</v>
      </c>
      <c r="AL180" s="47">
        <f t="shared" si="84"/>
        <v>51.787934321349944</v>
      </c>
      <c r="AM180">
        <f t="shared" si="85"/>
        <v>2.2181191480013847</v>
      </c>
      <c r="AN180" s="47">
        <f t="shared" si="86"/>
        <v>49.68178672049261</v>
      </c>
      <c r="AO180">
        <f t="shared" si="87"/>
        <v>2.1689639446337203</v>
      </c>
    </row>
    <row r="181" spans="15:41" x14ac:dyDescent="0.2">
      <c r="O181" s="45">
        <f t="shared" si="64"/>
        <v>0.15395613419491383</v>
      </c>
      <c r="P181" s="45">
        <f t="shared" si="65"/>
        <v>0.15395613419491383</v>
      </c>
      <c r="Q181" s="100">
        <f t="shared" si="67"/>
        <v>20.684486651548468</v>
      </c>
      <c r="R181" s="252">
        <f t="shared" si="88"/>
        <v>-0.12499999999999922</v>
      </c>
      <c r="S181">
        <f t="shared" si="68"/>
        <v>7.3284437898045205</v>
      </c>
      <c r="T181" t="e">
        <f t="shared" si="69"/>
        <v>#N/A</v>
      </c>
      <c r="U181" s="47">
        <f t="shared" si="70"/>
        <v>5.7733885812520178</v>
      </c>
      <c r="V181" t="e">
        <f t="shared" si="71"/>
        <v>#N/A</v>
      </c>
      <c r="W181" s="47">
        <f t="shared" si="72"/>
        <v>9.0082607839033564</v>
      </c>
      <c r="X181" t="e">
        <f t="shared" si="73"/>
        <v>#N/A</v>
      </c>
      <c r="Y181" s="47">
        <f t="shared" si="74"/>
        <v>9.7803446324615617</v>
      </c>
      <c r="Z181" t="e">
        <f t="shared" si="75"/>
        <v>#N/A</v>
      </c>
      <c r="AA181" s="47">
        <f t="shared" si="76"/>
        <v>8.0604369583093902</v>
      </c>
      <c r="AB181" t="e">
        <f t="shared" si="77"/>
        <v>#N/A</v>
      </c>
      <c r="AD181">
        <v>168</v>
      </c>
      <c r="AE181" s="47">
        <f t="shared" si="89"/>
        <v>54.898088242644221</v>
      </c>
      <c r="AF181">
        <f t="shared" si="78"/>
        <v>2.2852113902948972</v>
      </c>
      <c r="AG181" t="e">
        <f t="shared" si="79"/>
        <v>#N/A</v>
      </c>
      <c r="AH181" s="47">
        <f t="shared" si="80"/>
        <v>52.45935003212999</v>
      </c>
      <c r="AI181">
        <f t="shared" si="81"/>
        <v>2.2296119606985183</v>
      </c>
      <c r="AJ181" s="47">
        <f t="shared" si="82"/>
        <v>52.337288639871367</v>
      </c>
      <c r="AK181">
        <f t="shared" si="83"/>
        <v>2.2267953111061933</v>
      </c>
      <c r="AL181" s="47">
        <f t="shared" si="84"/>
        <v>51.882686808038642</v>
      </c>
      <c r="AM181">
        <f t="shared" si="85"/>
        <v>2.216275731130414</v>
      </c>
      <c r="AN181" s="47">
        <f t="shared" si="86"/>
        <v>49.773312372879701</v>
      </c>
      <c r="AO181">
        <f t="shared" si="87"/>
        <v>2.166840368342978</v>
      </c>
    </row>
    <row r="182" spans="15:41" x14ac:dyDescent="0.2">
      <c r="O182" s="45">
        <f t="shared" si="64"/>
        <v>0.14188688576393815</v>
      </c>
      <c r="P182" s="45">
        <f t="shared" si="65"/>
        <v>0.14188688576393815</v>
      </c>
      <c r="Q182" s="100">
        <f t="shared" si="67"/>
        <v>20.672675799761123</v>
      </c>
      <c r="R182" s="252">
        <f t="shared" si="88"/>
        <v>-0.11999999999999922</v>
      </c>
      <c r="S182">
        <f t="shared" si="68"/>
        <v>7.0929227039547538</v>
      </c>
      <c r="T182" t="e">
        <f t="shared" si="69"/>
        <v>#N/A</v>
      </c>
      <c r="U182" s="47">
        <f t="shared" si="70"/>
        <v>5.595518349321293</v>
      </c>
      <c r="V182" t="e">
        <f t="shared" si="71"/>
        <v>#N/A</v>
      </c>
      <c r="W182" s="47">
        <f t="shared" si="72"/>
        <v>8.7428416430428104</v>
      </c>
      <c r="X182" t="e">
        <f t="shared" si="73"/>
        <v>#N/A</v>
      </c>
      <c r="Y182" s="47">
        <f t="shared" si="74"/>
        <v>9.5007037468265327</v>
      </c>
      <c r="Z182" t="e">
        <f t="shared" si="75"/>
        <v>#N/A</v>
      </c>
      <c r="AA182" s="47">
        <f t="shared" si="76"/>
        <v>7.8439024925011145</v>
      </c>
      <c r="AB182" t="e">
        <f t="shared" si="77"/>
        <v>#N/A</v>
      </c>
      <c r="AD182">
        <v>169</v>
      </c>
      <c r="AE182" s="47">
        <f t="shared" si="89"/>
        <v>54.989516344347194</v>
      </c>
      <c r="AF182">
        <f t="shared" si="78"/>
        <v>2.2820266392170865</v>
      </c>
      <c r="AG182" t="e">
        <f t="shared" si="79"/>
        <v>#N/A</v>
      </c>
      <c r="AH182" s="47">
        <f t="shared" si="80"/>
        <v>52.547431247694362</v>
      </c>
      <c r="AI182">
        <f t="shared" si="81"/>
        <v>2.2261184458710814</v>
      </c>
      <c r="AJ182" s="47">
        <f t="shared" si="82"/>
        <v>52.425200384350077</v>
      </c>
      <c r="AK182">
        <f t="shared" si="83"/>
        <v>2.2232859031301473</v>
      </c>
      <c r="AL182" s="47">
        <f t="shared" si="84"/>
        <v>51.969965690163335</v>
      </c>
      <c r="AM182">
        <f t="shared" si="85"/>
        <v>2.2127067413113708</v>
      </c>
      <c r="AN182" s="47">
        <f t="shared" si="86"/>
        <v>49.857618937332433</v>
      </c>
      <c r="AO182">
        <f t="shared" si="87"/>
        <v>2.1629864310313249</v>
      </c>
    </row>
    <row r="183" spans="15:41" x14ac:dyDescent="0.2">
      <c r="O183" s="45">
        <f t="shared" si="64"/>
        <v>0.1303101138639704</v>
      </c>
      <c r="P183" s="45">
        <f t="shared" si="65"/>
        <v>0.1303101138639704</v>
      </c>
      <c r="Q183" s="100">
        <f t="shared" si="67"/>
        <v>20.661346886871797</v>
      </c>
      <c r="R183" s="252">
        <f t="shared" si="88"/>
        <v>-0.11499999999999921</v>
      </c>
      <c r="S183">
        <f t="shared" si="68"/>
        <v>6.850595024624849</v>
      </c>
      <c r="T183" t="e">
        <f t="shared" si="69"/>
        <v>#N/A</v>
      </c>
      <c r="U183" s="47">
        <f t="shared" si="70"/>
        <v>5.4114167382305753</v>
      </c>
      <c r="V183" t="e">
        <f t="shared" si="71"/>
        <v>#N/A</v>
      </c>
      <c r="W183" s="47">
        <f t="shared" si="72"/>
        <v>8.4663445190432505</v>
      </c>
      <c r="X183" t="e">
        <f t="shared" si="73"/>
        <v>#N/A</v>
      </c>
      <c r="Y183" s="47">
        <f t="shared" si="74"/>
        <v>9.2080910644331784</v>
      </c>
      <c r="Z183" t="e">
        <f t="shared" si="75"/>
        <v>#N/A</v>
      </c>
      <c r="AA183" s="47">
        <f t="shared" si="76"/>
        <v>7.6151527032459256</v>
      </c>
      <c r="AB183" t="e">
        <f t="shared" si="77"/>
        <v>#N/A</v>
      </c>
      <c r="AD183">
        <v>170</v>
      </c>
      <c r="AE183" s="47">
        <f t="shared" si="89"/>
        <v>55.073087698021979</v>
      </c>
      <c r="AF183">
        <f t="shared" si="78"/>
        <v>2.2767301775033593</v>
      </c>
      <c r="AG183" t="e">
        <f t="shared" si="79"/>
        <v>#N/A</v>
      </c>
      <c r="AH183" s="47">
        <f t="shared" si="80"/>
        <v>52.627943325282381</v>
      </c>
      <c r="AI183">
        <f t="shared" si="81"/>
        <v>2.2205036119688519</v>
      </c>
      <c r="AJ183" s="47">
        <f t="shared" si="82"/>
        <v>52.505557554116834</v>
      </c>
      <c r="AK183">
        <f t="shared" si="83"/>
        <v>2.2176546321202726</v>
      </c>
      <c r="AL183" s="47">
        <f t="shared" si="84"/>
        <v>52.049744381731053</v>
      </c>
      <c r="AM183">
        <f t="shared" si="85"/>
        <v>2.2070138056450483</v>
      </c>
      <c r="AN183" s="47">
        <f t="shared" si="86"/>
        <v>49.934680733254609</v>
      </c>
      <c r="AO183">
        <f t="shared" si="87"/>
        <v>2.1569976255473358</v>
      </c>
    </row>
    <row r="184" spans="15:41" x14ac:dyDescent="0.2">
      <c r="O184" s="45">
        <f t="shared" si="64"/>
        <v>0.11922583672162546</v>
      </c>
      <c r="P184" s="45">
        <f t="shared" si="65"/>
        <v>0.11922583672162546</v>
      </c>
      <c r="Q184" s="100">
        <f t="shared" si="67"/>
        <v>20.650499929961825</v>
      </c>
      <c r="R184" s="252">
        <f t="shared" si="88"/>
        <v>-0.10999999999999921</v>
      </c>
      <c r="S184">
        <f t="shared" si="68"/>
        <v>6.6016932971379463</v>
      </c>
      <c r="T184" t="e">
        <f t="shared" si="69"/>
        <v>#N/A</v>
      </c>
      <c r="U184" s="47">
        <f t="shared" si="70"/>
        <v>5.2212887704408848</v>
      </c>
      <c r="V184" t="e">
        <f t="shared" si="71"/>
        <v>#N/A</v>
      </c>
      <c r="W184" s="47">
        <f t="shared" si="72"/>
        <v>8.1791197591490512</v>
      </c>
      <c r="X184" t="e">
        <f t="shared" si="73"/>
        <v>#N/A</v>
      </c>
      <c r="Y184" s="47">
        <f t="shared" si="74"/>
        <v>8.9029061043430371</v>
      </c>
      <c r="Z184" t="e">
        <f t="shared" si="75"/>
        <v>#N/A</v>
      </c>
      <c r="AA184" s="47">
        <f t="shared" si="76"/>
        <v>7.3745438230016918</v>
      </c>
      <c r="AB184" t="e">
        <f t="shared" si="77"/>
        <v>#N/A</v>
      </c>
      <c r="AD184">
        <v>171</v>
      </c>
      <c r="AE184" s="47">
        <f t="shared" si="89"/>
        <v>55.148776847024678</v>
      </c>
      <c r="AF184">
        <f t="shared" si="78"/>
        <v>2.2687556287845068</v>
      </c>
      <c r="AG184" t="e">
        <f t="shared" si="79"/>
        <v>#N/A</v>
      </c>
      <c r="AH184" s="47">
        <f t="shared" si="80"/>
        <v>52.700861740135281</v>
      </c>
      <c r="AI184">
        <f t="shared" si="81"/>
        <v>2.2121917617663263</v>
      </c>
      <c r="AJ184" s="47">
        <f t="shared" si="82"/>
        <v>52.578335671599284</v>
      </c>
      <c r="AK184">
        <f t="shared" si="83"/>
        <v>2.2093253068126439</v>
      </c>
      <c r="AL184" s="47">
        <f t="shared" si="84"/>
        <v>52.121998581379493</v>
      </c>
      <c r="AM184">
        <f t="shared" si="85"/>
        <v>2.1986188681112631</v>
      </c>
      <c r="AN184" s="47">
        <f t="shared" si="86"/>
        <v>50.004474286876658</v>
      </c>
      <c r="AO184">
        <f t="shared" si="87"/>
        <v>2.1482866968883285</v>
      </c>
    </row>
    <row r="185" spans="15:41" x14ac:dyDescent="0.2">
      <c r="O185" s="45">
        <f t="shared" si="64"/>
        <v>0.10863407178931084</v>
      </c>
      <c r="P185" s="45">
        <f t="shared" si="65"/>
        <v>0.10863407178931084</v>
      </c>
      <c r="Q185" s="100">
        <f t="shared" si="67"/>
        <v>20.640134945386535</v>
      </c>
      <c r="R185" s="252">
        <f t="shared" si="88"/>
        <v>-0.10499999999999921</v>
      </c>
      <c r="S185">
        <f t="shared" si="68"/>
        <v>6.3464563754821981</v>
      </c>
      <c r="T185" t="e">
        <f t="shared" si="69"/>
        <v>#N/A</v>
      </c>
      <c r="U185" s="47">
        <f t="shared" si="70"/>
        <v>5.0253461795901533</v>
      </c>
      <c r="V185" t="e">
        <f t="shared" si="71"/>
        <v>#N/A</v>
      </c>
      <c r="W185" s="47">
        <f t="shared" si="72"/>
        <v>7.8815313035042918</v>
      </c>
      <c r="X185" t="e">
        <f t="shared" si="73"/>
        <v>#N/A</v>
      </c>
      <c r="Y185" s="47">
        <f t="shared" si="74"/>
        <v>8.5855655511914293</v>
      </c>
      <c r="Z185" t="e">
        <f t="shared" si="75"/>
        <v>#N/A</v>
      </c>
      <c r="AA185" s="47">
        <f t="shared" si="76"/>
        <v>7.1224505524099824</v>
      </c>
      <c r="AB185" t="e">
        <f t="shared" si="77"/>
        <v>#N/A</v>
      </c>
      <c r="AD185">
        <v>172</v>
      </c>
      <c r="AE185" s="47">
        <f t="shared" si="89"/>
        <v>55.216560735707276</v>
      </c>
      <c r="AF185">
        <f t="shared" si="78"/>
        <v>2.2572480522942624</v>
      </c>
      <c r="AG185" t="e">
        <f t="shared" si="79"/>
        <v>#N/A</v>
      </c>
      <c r="AH185" s="47">
        <f t="shared" si="80"/>
        <v>52.766164280597508</v>
      </c>
      <c r="AI185">
        <f t="shared" si="81"/>
        <v>2.20031332915674</v>
      </c>
      <c r="AJ185" s="47">
        <f t="shared" si="82"/>
        <v>52.643512567877821</v>
      </c>
      <c r="AK185">
        <f t="shared" si="83"/>
        <v>2.19742758508362</v>
      </c>
      <c r="AL185" s="47">
        <f t="shared" si="84"/>
        <v>52.186706279779514</v>
      </c>
      <c r="AM185">
        <f t="shared" si="85"/>
        <v>2.186648656744</v>
      </c>
      <c r="AN185" s="47">
        <f t="shared" si="86"/>
        <v>50.066978338406045</v>
      </c>
      <c r="AO185">
        <f t="shared" si="87"/>
        <v>2.1359659023410624</v>
      </c>
    </row>
    <row r="186" spans="15:41" x14ac:dyDescent="0.2">
      <c r="O186" s="45">
        <f t="shared" si="64"/>
        <v>9.8534835744658267E-2</v>
      </c>
      <c r="P186" s="45">
        <f t="shared" si="65"/>
        <v>9.8534835744658267E-2</v>
      </c>
      <c r="Q186" s="100">
        <f t="shared" si="67"/>
        <v>20.630251948775026</v>
      </c>
      <c r="R186" s="252">
        <f t="shared" si="88"/>
        <v>-9.9999999999999201E-2</v>
      </c>
      <c r="S186">
        <f t="shared" si="68"/>
        <v>6.0851291930989149</v>
      </c>
      <c r="T186" t="e">
        <f t="shared" si="69"/>
        <v>#N/A</v>
      </c>
      <c r="U186" s="47">
        <f t="shared" si="70"/>
        <v>4.8238071746987021</v>
      </c>
      <c r="V186" t="e">
        <f t="shared" si="71"/>
        <v>#N/A</v>
      </c>
      <c r="W186" s="47">
        <f t="shared" si="72"/>
        <v>7.5739562240071692</v>
      </c>
      <c r="X186" t="e">
        <f t="shared" si="73"/>
        <v>#N/A</v>
      </c>
      <c r="Y186" s="47">
        <f t="shared" si="74"/>
        <v>8.2565026862665967</v>
      </c>
      <c r="Z186" t="e">
        <f t="shared" si="75"/>
        <v>#N/A</v>
      </c>
      <c r="AA186" s="47">
        <f t="shared" si="76"/>
        <v>6.8592654767740999</v>
      </c>
      <c r="AB186" t="e">
        <f t="shared" si="77"/>
        <v>#N/A</v>
      </c>
      <c r="AD186">
        <v>173</v>
      </c>
      <c r="AE186" s="47">
        <f t="shared" si="89"/>
        <v>55.276418716440652</v>
      </c>
      <c r="AF186">
        <f t="shared" si="78"/>
        <v>2.2408509872376072</v>
      </c>
      <c r="AG186" t="e">
        <f t="shared" si="79"/>
        <v>#N/A</v>
      </c>
      <c r="AH186" s="47">
        <f t="shared" si="80"/>
        <v>52.823831054882653</v>
      </c>
      <c r="AI186">
        <f t="shared" si="81"/>
        <v>2.1834874538411393</v>
      </c>
      <c r="AJ186" s="47">
        <f t="shared" si="82"/>
        <v>52.701068389438461</v>
      </c>
      <c r="AK186">
        <f t="shared" si="83"/>
        <v>2.1805793100399038</v>
      </c>
      <c r="AL186" s="47">
        <f t="shared" si="84"/>
        <v>52.243847766339329</v>
      </c>
      <c r="AM186">
        <f t="shared" si="85"/>
        <v>2.1697161175771993</v>
      </c>
      <c r="AN186" s="47">
        <f t="shared" si="86"/>
        <v>50.122173848503195</v>
      </c>
      <c r="AO186">
        <f t="shared" si="87"/>
        <v>2.1186239589150229</v>
      </c>
    </row>
    <row r="187" spans="15:41" x14ac:dyDescent="0.2">
      <c r="O187" s="45">
        <f t="shared" si="64"/>
        <v>8.8928144490182603E-2</v>
      </c>
      <c r="P187" s="45">
        <f t="shared" si="65"/>
        <v>8.8928144490182603E-2</v>
      </c>
      <c r="Q187" s="100">
        <f t="shared" si="67"/>
        <v>20.620850955030392</v>
      </c>
      <c r="R187" s="252">
        <f t="shared" si="88"/>
        <v>-9.4999999999999196E-2</v>
      </c>
      <c r="S187">
        <f t="shared" si="68"/>
        <v>5.8179625278366709</v>
      </c>
      <c r="T187" t="e">
        <f t="shared" si="69"/>
        <v>#N/A</v>
      </c>
      <c r="U187" s="47">
        <f t="shared" si="70"/>
        <v>4.6168961971634825</v>
      </c>
      <c r="V187" t="e">
        <f t="shared" si="71"/>
        <v>#N/A</v>
      </c>
      <c r="W187" s="47">
        <f t="shared" si="72"/>
        <v>7.2567842465252861</v>
      </c>
      <c r="X187" t="e">
        <f t="shared" si="73"/>
        <v>#N/A</v>
      </c>
      <c r="Y187" s="47">
        <f t="shared" si="74"/>
        <v>7.9161667959286071</v>
      </c>
      <c r="Z187" t="e">
        <f t="shared" si="75"/>
        <v>#N/A</v>
      </c>
      <c r="AA187" s="47">
        <f t="shared" si="76"/>
        <v>6.5853984546852713</v>
      </c>
      <c r="AB187" t="e">
        <f t="shared" si="77"/>
        <v>#N/A</v>
      </c>
      <c r="AD187">
        <v>174</v>
      </c>
      <c r="AE187" s="47">
        <f t="shared" si="89"/>
        <v>55.328332555904012</v>
      </c>
      <c r="AF187">
        <f t="shared" si="78"/>
        <v>2.2172701456259269</v>
      </c>
      <c r="AG187" t="e">
        <f t="shared" si="79"/>
        <v>#N/A</v>
      </c>
      <c r="AH187" s="47">
        <f t="shared" si="80"/>
        <v>52.873844497132623</v>
      </c>
      <c r="AI187">
        <f t="shared" si="81"/>
        <v>2.1593756326321425</v>
      </c>
      <c r="AJ187" s="47">
        <f t="shared" si="82"/>
        <v>52.750985604220389</v>
      </c>
      <c r="AK187">
        <f t="shared" si="83"/>
        <v>2.1564396237237364</v>
      </c>
      <c r="AL187" s="47">
        <f t="shared" si="84"/>
        <v>52.293405635208607</v>
      </c>
      <c r="AM187">
        <f t="shared" si="85"/>
        <v>2.1454714942534223</v>
      </c>
      <c r="AN187" s="47">
        <f t="shared" si="86"/>
        <v>50.170044004081021</v>
      </c>
      <c r="AO187">
        <f t="shared" si="87"/>
        <v>2.0938669733956869</v>
      </c>
    </row>
    <row r="188" spans="15:41" x14ac:dyDescent="0.2">
      <c r="O188" s="45">
        <f t="shared" si="64"/>
        <v>7.9814013153736596E-2</v>
      </c>
      <c r="P188" s="45">
        <f t="shared" si="65"/>
        <v>7.9814013153736596E-2</v>
      </c>
      <c r="Q188" s="100">
        <f t="shared" si="67"/>
        <v>20.611931978329494</v>
      </c>
      <c r="R188" s="252">
        <f t="shared" si="88"/>
        <v>-8.9999999999999192E-2</v>
      </c>
      <c r="S188">
        <f t="shared" si="68"/>
        <v>5.5452127612969244</v>
      </c>
      <c r="T188" t="e">
        <f t="shared" si="69"/>
        <v>#N/A</v>
      </c>
      <c r="U188" s="47">
        <f t="shared" si="70"/>
        <v>4.4048436708117285</v>
      </c>
      <c r="V188" t="e">
        <f t="shared" si="71"/>
        <v>#N/A</v>
      </c>
      <c r="W188" s="47">
        <f t="shared" si="72"/>
        <v>6.9304172570771927</v>
      </c>
      <c r="X188" t="e">
        <f t="shared" si="73"/>
        <v>#N/A</v>
      </c>
      <c r="Y188" s="47">
        <f t="shared" si="74"/>
        <v>7.5650225581757145</v>
      </c>
      <c r="Z188" t="e">
        <f t="shared" si="75"/>
        <v>#N/A</v>
      </c>
      <c r="AA188" s="47">
        <f t="shared" si="76"/>
        <v>6.3012759797491267</v>
      </c>
      <c r="AB188" t="e">
        <f t="shared" si="77"/>
        <v>#N/A</v>
      </c>
      <c r="AD188">
        <v>175</v>
      </c>
      <c r="AE188" s="47">
        <f t="shared" si="89"/>
        <v>55.372286440638959</v>
      </c>
      <c r="AF188">
        <f t="shared" si="78"/>
        <v>2.1822775911088002</v>
      </c>
      <c r="AG188" t="e">
        <f t="shared" si="79"/>
        <v>#N/A</v>
      </c>
      <c r="AH188" s="47">
        <f t="shared" si="80"/>
        <v>52.916189372768436</v>
      </c>
      <c r="AI188">
        <f t="shared" si="81"/>
        <v>2.1236598339110366</v>
      </c>
      <c r="AJ188" s="47">
        <f t="shared" si="82"/>
        <v>52.793249006956444</v>
      </c>
      <c r="AK188">
        <f t="shared" si="83"/>
        <v>2.1206856803554199</v>
      </c>
      <c r="AL188" s="47">
        <f t="shared" si="84"/>
        <v>52.335364790580407</v>
      </c>
      <c r="AM188">
        <f t="shared" si="85"/>
        <v>2.1095737342049121</v>
      </c>
      <c r="AN188" s="47">
        <f t="shared" si="86"/>
        <v>50.21057422342642</v>
      </c>
      <c r="AO188">
        <f t="shared" si="87"/>
        <v>2.0572632419952521</v>
      </c>
    </row>
    <row r="189" spans="15:41" x14ac:dyDescent="0.2">
      <c r="O189" s="45">
        <f t="shared" si="64"/>
        <v>7.1192456088056133E-2</v>
      </c>
      <c r="P189" s="45">
        <f t="shared" si="65"/>
        <v>7.1192456088056133E-2</v>
      </c>
      <c r="Q189" s="100">
        <f t="shared" si="67"/>
        <v>20.603495032122737</v>
      </c>
      <c r="R189" s="252">
        <f t="shared" si="88"/>
        <v>-8.4999999999999187E-2</v>
      </c>
      <c r="S189">
        <f t="shared" si="68"/>
        <v>5.2671416328021188</v>
      </c>
      <c r="T189" t="e">
        <f t="shared" si="69"/>
        <v>#N/A</v>
      </c>
      <c r="U189" s="47">
        <f t="shared" si="70"/>
        <v>4.1878857452923226</v>
      </c>
      <c r="V189" t="e">
        <f t="shared" si="71"/>
        <v>#N/A</v>
      </c>
      <c r="W189" s="47">
        <f t="shared" si="72"/>
        <v>6.5952687926058902</v>
      </c>
      <c r="X189" t="e">
        <f t="shared" si="73"/>
        <v>#N/A</v>
      </c>
      <c r="Y189" s="47">
        <f t="shared" si="74"/>
        <v>7.2035494081957037</v>
      </c>
      <c r="Z189" t="e">
        <f t="shared" si="75"/>
        <v>#N/A</v>
      </c>
      <c r="AA189" s="47">
        <f t="shared" si="76"/>
        <v>6.0073405164064493</v>
      </c>
      <c r="AB189" t="e">
        <f t="shared" si="77"/>
        <v>#N/A</v>
      </c>
      <c r="AD189">
        <v>176</v>
      </c>
      <c r="AE189" s="47">
        <f t="shared" si="89"/>
        <v>55.408266981866404</v>
      </c>
      <c r="AF189">
        <f t="shared" si="78"/>
        <v>2.1270653188948629</v>
      </c>
      <c r="AG189" t="e">
        <f t="shared" si="79"/>
        <v>#N/A</v>
      </c>
      <c r="AH189" s="47">
        <f t="shared" si="80"/>
        <v>52.950852783130749</v>
      </c>
      <c r="AI189">
        <f t="shared" si="81"/>
        <v>2.0673123804494762</v>
      </c>
      <c r="AJ189" s="47">
        <f t="shared" si="82"/>
        <v>52.827845723804714</v>
      </c>
      <c r="AK189">
        <f t="shared" si="83"/>
        <v>2.0642780007249026</v>
      </c>
      <c r="AL189" s="47">
        <f t="shared" si="84"/>
        <v>52.36971245128953</v>
      </c>
      <c r="AM189">
        <f t="shared" si="85"/>
        <v>2.0529386650009984</v>
      </c>
      <c r="AN189" s="47">
        <f t="shared" si="86"/>
        <v>50.243752160641947</v>
      </c>
      <c r="AO189">
        <f t="shared" si="87"/>
        <v>1.9995046678670281</v>
      </c>
    </row>
    <row r="190" spans="15:41" x14ac:dyDescent="0.2">
      <c r="O190" s="45">
        <f t="shared" si="64"/>
        <v>6.3063486870646557E-2</v>
      </c>
      <c r="P190" s="45">
        <f t="shared" si="65"/>
        <v>6.3063486870646557E-2</v>
      </c>
      <c r="Q190" s="100">
        <f t="shared" si="67"/>
        <v>20.595540129134065</v>
      </c>
      <c r="R190" s="252">
        <f t="shared" si="88"/>
        <v>-7.9999999999999183E-2</v>
      </c>
      <c r="S190">
        <f t="shared" si="68"/>
        <v>4.9840159882223114</v>
      </c>
      <c r="T190" t="e">
        <f t="shared" si="69"/>
        <v>#N/A</v>
      </c>
      <c r="U190" s="47">
        <f t="shared" si="70"/>
        <v>3.9662640330907037</v>
      </c>
      <c r="V190" t="e">
        <f t="shared" si="71"/>
        <v>#N/A</v>
      </c>
      <c r="W190" s="47">
        <f t="shared" si="72"/>
        <v>6.2517635169895645</v>
      </c>
      <c r="X190" t="e">
        <f t="shared" si="73"/>
        <v>#N/A</v>
      </c>
      <c r="Y190" s="47">
        <f t="shared" si="74"/>
        <v>6.8322408837685229</v>
      </c>
      <c r="Z190" t="e">
        <f t="shared" si="75"/>
        <v>#N/A</v>
      </c>
      <c r="AA190" s="47">
        <f t="shared" si="76"/>
        <v>5.7040498108824957</v>
      </c>
      <c r="AB190" t="e">
        <f t="shared" si="77"/>
        <v>#N/A</v>
      </c>
      <c r="AD190">
        <v>177</v>
      </c>
      <c r="AE190" s="47">
        <f t="shared" si="89"/>
        <v>55.43626321956495</v>
      </c>
      <c r="AF190">
        <f t="shared" si="78"/>
        <v>2.0293187749793984</v>
      </c>
      <c r="AG190" t="e">
        <f t="shared" si="79"/>
        <v>#N/A</v>
      </c>
      <c r="AH190" s="47">
        <f t="shared" si="80"/>
        <v>52.977824169408983</v>
      </c>
      <c r="AI190">
        <f t="shared" si="81"/>
        <v>1.9672864639631893</v>
      </c>
      <c r="AJ190" s="47">
        <f t="shared" si="82"/>
        <v>52.854765216270124</v>
      </c>
      <c r="AK190">
        <f t="shared" si="83"/>
        <v>1.9641300196775877</v>
      </c>
      <c r="AL190" s="47">
        <f t="shared" si="84"/>
        <v>52.396438154705798</v>
      </c>
      <c r="AM190">
        <f t="shared" si="85"/>
        <v>1.9523287762492769</v>
      </c>
      <c r="AN190" s="47">
        <f t="shared" si="86"/>
        <v>50.26956770940653</v>
      </c>
      <c r="AO190">
        <f t="shared" si="87"/>
        <v>1.8965880963028059</v>
      </c>
    </row>
    <row r="191" spans="15:41" x14ac:dyDescent="0.2">
      <c r="O191" s="45">
        <f t="shared" si="64"/>
        <v>5.5427118303782663E-2</v>
      </c>
      <c r="P191" s="45">
        <f t="shared" si="65"/>
        <v>5.5427118303782663E-2</v>
      </c>
      <c r="Q191" s="100">
        <f t="shared" si="67"/>
        <v>20.588067281360964</v>
      </c>
      <c r="R191" s="252">
        <f t="shared" si="88"/>
        <v>-7.4999999999999178E-2</v>
      </c>
      <c r="S191">
        <f t="shared" si="68"/>
        <v>4.6961075239014392</v>
      </c>
      <c r="T191" t="e">
        <f t="shared" si="69"/>
        <v>#N/A</v>
      </c>
      <c r="U191" s="47">
        <f t="shared" si="70"/>
        <v>3.7402253404601256</v>
      </c>
      <c r="V191" t="e">
        <f t="shared" si="71"/>
        <v>#N/A</v>
      </c>
      <c r="W191" s="47">
        <f t="shared" si="72"/>
        <v>5.9003366829534514</v>
      </c>
      <c r="X191" t="e">
        <f t="shared" si="73"/>
        <v>#N/A</v>
      </c>
      <c r="Y191" s="47">
        <f t="shared" si="74"/>
        <v>6.4516039514139001</v>
      </c>
      <c r="Z191" t="e">
        <f t="shared" si="75"/>
        <v>#N/A</v>
      </c>
      <c r="AA191" s="47">
        <f t="shared" si="76"/>
        <v>5.3918761783379896</v>
      </c>
      <c r="AB191" t="e">
        <f t="shared" si="77"/>
        <v>#N/A</v>
      </c>
      <c r="AD191">
        <v>178</v>
      </c>
      <c r="AE191" s="47">
        <f t="shared" si="89"/>
        <v>55.456266625809377</v>
      </c>
      <c r="AF191">
        <f t="shared" si="78"/>
        <v>1.8046312993545166</v>
      </c>
      <c r="AG191" t="e">
        <f t="shared" si="79"/>
        <v>#N/A</v>
      </c>
      <c r="AH191" s="47">
        <f t="shared" si="80"/>
        <v>52.997095315857607</v>
      </c>
      <c r="AI191">
        <f t="shared" si="81"/>
        <v>1.7340244112956462</v>
      </c>
      <c r="AJ191" s="47">
        <f t="shared" si="82"/>
        <v>52.873999284414481</v>
      </c>
      <c r="AK191">
        <f t="shared" si="83"/>
        <v>1.7303945055268732</v>
      </c>
      <c r="AL191" s="47">
        <f t="shared" si="84"/>
        <v>52.415533759921047</v>
      </c>
      <c r="AM191">
        <f t="shared" si="85"/>
        <v>1.7167877383132977</v>
      </c>
      <c r="AN191" s="47">
        <f t="shared" si="86"/>
        <v>50.28801300605393</v>
      </c>
      <c r="AO191">
        <f t="shared" si="87"/>
        <v>1.6516815742430633</v>
      </c>
    </row>
    <row r="192" spans="15:41" x14ac:dyDescent="0.2">
      <c r="O192" s="45">
        <f t="shared" si="64"/>
        <v>4.8283362414167641E-2</v>
      </c>
      <c r="P192" s="45">
        <f t="shared" si="65"/>
        <v>4.8283362414167641E-2</v>
      </c>
      <c r="Q192" s="100">
        <f t="shared" si="67"/>
        <v>20.581076500074118</v>
      </c>
      <c r="R192" s="252">
        <f t="shared" si="88"/>
        <v>-6.9999999999999174E-2</v>
      </c>
      <c r="S192">
        <f t="shared" si="68"/>
        <v>4.4036925259288759</v>
      </c>
      <c r="T192" t="e">
        <f t="shared" si="69"/>
        <v>#N/A</v>
      </c>
      <c r="U192" s="47">
        <f t="shared" si="70"/>
        <v>3.5100213925689587</v>
      </c>
      <c r="V192" t="e">
        <f t="shared" si="71"/>
        <v>#N/A</v>
      </c>
      <c r="W192" s="47">
        <f t="shared" si="72"/>
        <v>5.5414335805646697</v>
      </c>
      <c r="X192" t="e">
        <f t="shared" si="73"/>
        <v>#N/A</v>
      </c>
      <c r="Y192" s="47">
        <f t="shared" si="74"/>
        <v>6.0621583142040283</v>
      </c>
      <c r="Z192" t="e">
        <f t="shared" si="75"/>
        <v>#N/A</v>
      </c>
      <c r="AA192" s="47">
        <f t="shared" si="76"/>
        <v>5.0713057673318591</v>
      </c>
      <c r="AB192" t="e">
        <f t="shared" si="77"/>
        <v>#N/A</v>
      </c>
      <c r="AD192">
        <v>179</v>
      </c>
      <c r="AE192" s="47">
        <f t="shared" si="89"/>
        <v>55.468271107368366</v>
      </c>
      <c r="AF192" t="e">
        <f t="shared" si="78"/>
        <v>#N/A</v>
      </c>
      <c r="AG192" t="e">
        <f t="shared" si="79"/>
        <v>#N/A</v>
      </c>
      <c r="AH192" s="47">
        <f t="shared" si="80"/>
        <v>53.008660352298712</v>
      </c>
      <c r="AI192" t="e">
        <f t="shared" si="81"/>
        <v>#N/A</v>
      </c>
      <c r="AJ192" s="47">
        <f t="shared" si="82"/>
        <v>52.885542069354301</v>
      </c>
      <c r="AK192" t="e">
        <f t="shared" si="83"/>
        <v>#N/A</v>
      </c>
      <c r="AL192" s="47">
        <f t="shared" si="84"/>
        <v>52.426993450228949</v>
      </c>
      <c r="AM192" t="e">
        <f t="shared" si="85"/>
        <v>#N/A</v>
      </c>
      <c r="AN192" s="47">
        <f t="shared" si="86"/>
        <v>50.29908243196811</v>
      </c>
      <c r="AO192" t="e">
        <f t="shared" si="87"/>
        <v>#N/A</v>
      </c>
    </row>
    <row r="193" spans="15:28" x14ac:dyDescent="0.2">
      <c r="O193" s="45">
        <f t="shared" si="64"/>
        <v>4.163223045338782E-2</v>
      </c>
      <c r="P193" s="45">
        <f t="shared" si="65"/>
        <v>4.163223045338782E-2</v>
      </c>
      <c r="Q193" s="100">
        <f t="shared" si="67"/>
        <v>20.574567795817416</v>
      </c>
      <c r="R193" s="252">
        <f t="shared" si="88"/>
        <v>-6.499999999999917E-2</v>
      </c>
      <c r="S193">
        <f t="shared" si="68"/>
        <v>4.1070516050065526</v>
      </c>
      <c r="T193" t="e">
        <f t="shared" si="69"/>
        <v>#N/A</v>
      </c>
      <c r="U193" s="47">
        <f t="shared" si="70"/>
        <v>3.2759085531701011</v>
      </c>
      <c r="V193" t="e">
        <f t="shared" si="71"/>
        <v>#N/A</v>
      </c>
      <c r="W193" s="47">
        <f t="shared" si="72"/>
        <v>5.1755089730088217</v>
      </c>
      <c r="X193" t="e">
        <f t="shared" si="73"/>
        <v>#N/A</v>
      </c>
      <c r="Y193" s="47">
        <f t="shared" si="74"/>
        <v>5.6644357021863767</v>
      </c>
      <c r="Z193" t="e">
        <f t="shared" si="75"/>
        <v>#N/A</v>
      </c>
      <c r="AA193" s="47">
        <f t="shared" si="76"/>
        <v>4.7428378027412252</v>
      </c>
      <c r="AB193" t="e">
        <f t="shared" si="77"/>
        <v>#N/A</v>
      </c>
    </row>
    <row r="194" spans="15:28" x14ac:dyDescent="0.2">
      <c r="O194" s="45">
        <f t="shared" si="64"/>
        <v>3.5473732897230548E-2</v>
      </c>
      <c r="P194" s="45">
        <f t="shared" si="65"/>
        <v>3.5473732897230548E-2</v>
      </c>
      <c r="Q194" s="100">
        <f t="shared" si="67"/>
        <v>20.568541178408168</v>
      </c>
      <c r="R194" s="252">
        <f t="shared" si="88"/>
        <v>-5.9999999999999172E-2</v>
      </c>
      <c r="S194">
        <f t="shared" si="68"/>
        <v>3.8064694271660287</v>
      </c>
      <c r="T194" t="e">
        <f t="shared" si="69"/>
        <v>#N/A</v>
      </c>
      <c r="U194" s="47">
        <f t="shared" si="70"/>
        <v>3.0381475391046839</v>
      </c>
      <c r="V194" t="e">
        <f t="shared" si="71"/>
        <v>#N/A</v>
      </c>
      <c r="W194" s="47">
        <f t="shared" si="72"/>
        <v>4.8030265203632787</v>
      </c>
      <c r="X194" t="e">
        <f t="shared" si="73"/>
        <v>#N/A</v>
      </c>
      <c r="Y194" s="47">
        <f t="shared" si="74"/>
        <v>5.2589791463854665</v>
      </c>
      <c r="Z194" t="e">
        <f t="shared" si="75"/>
        <v>#N/A</v>
      </c>
      <c r="AA194" s="47">
        <f t="shared" si="76"/>
        <v>4.4069838083175954</v>
      </c>
      <c r="AB194" t="e">
        <f t="shared" si="77"/>
        <v>#N/A</v>
      </c>
    </row>
    <row r="195" spans="15:28" x14ac:dyDescent="0.2">
      <c r="O195" s="45">
        <f t="shared" si="64"/>
        <v>2.9807879445570507E-2</v>
      </c>
      <c r="P195" s="45">
        <f t="shared" si="65"/>
        <v>2.9807879445570507E-2</v>
      </c>
      <c r="Q195" s="100">
        <f t="shared" si="67"/>
        <v>20.562996656936548</v>
      </c>
      <c r="R195" s="252">
        <f t="shared" si="88"/>
        <v>-5.4999999999999175E-2</v>
      </c>
      <c r="S195">
        <f t="shared" si="68"/>
        <v>3.5022344405939441</v>
      </c>
      <c r="T195" t="e">
        <f t="shared" si="69"/>
        <v>#N/A</v>
      </c>
      <c r="U195" s="47">
        <f t="shared" si="70"/>
        <v>2.7970031299580116</v>
      </c>
      <c r="V195" t="e">
        <f t="shared" si="71"/>
        <v>#N/A</v>
      </c>
      <c r="W195" s="47">
        <f t="shared" si="72"/>
        <v>4.4244581920972879</v>
      </c>
      <c r="X195" t="e">
        <f t="shared" si="73"/>
        <v>#N/A</v>
      </c>
      <c r="Y195" s="47">
        <f t="shared" si="74"/>
        <v>4.8463422373748299</v>
      </c>
      <c r="Z195" t="e">
        <f t="shared" si="75"/>
        <v>#N/A</v>
      </c>
      <c r="AA195" s="47">
        <f t="shared" si="76"/>
        <v>4.0642668100900083</v>
      </c>
      <c r="AB195" t="e">
        <f t="shared" si="77"/>
        <v>#N/A</v>
      </c>
    </row>
    <row r="196" spans="15:28" x14ac:dyDescent="0.2">
      <c r="O196" s="45">
        <f t="shared" si="64"/>
        <v>2.4634679023165518E-2</v>
      </c>
      <c r="P196" s="45">
        <f t="shared" si="65"/>
        <v>2.4634679023165518E-2</v>
      </c>
      <c r="Q196" s="100">
        <f t="shared" si="67"/>
        <v>20.5579342397657</v>
      </c>
      <c r="R196" s="252">
        <f t="shared" si="88"/>
        <v>-4.9999999999999177E-2</v>
      </c>
      <c r="S196">
        <f t="shared" si="68"/>
        <v>3.1946385988279955</v>
      </c>
      <c r="T196" t="e">
        <f t="shared" si="69"/>
        <v>#N/A</v>
      </c>
      <c r="U196" s="47">
        <f t="shared" si="70"/>
        <v>2.552743873191087</v>
      </c>
      <c r="V196" t="e">
        <f t="shared" si="71"/>
        <v>#N/A</v>
      </c>
      <c r="W196" s="47">
        <f t="shared" si="72"/>
        <v>4.0402836690433208</v>
      </c>
      <c r="X196" t="e">
        <f t="shared" si="73"/>
        <v>#N/A</v>
      </c>
      <c r="Y196" s="47">
        <f t="shared" si="74"/>
        <v>4.4270883694314902</v>
      </c>
      <c r="Z196" t="e">
        <f t="shared" si="75"/>
        <v>#N/A</v>
      </c>
      <c r="AA196" s="47">
        <f t="shared" si="76"/>
        <v>3.7152205218556591</v>
      </c>
      <c r="AB196" t="e">
        <f t="shared" si="77"/>
        <v>#N/A</v>
      </c>
    </row>
    <row r="197" spans="15:28" x14ac:dyDescent="0.2">
      <c r="O197" s="45">
        <f t="shared" si="64"/>
        <v>1.9954139778405988E-2</v>
      </c>
      <c r="P197" s="45">
        <f t="shared" si="65"/>
        <v>1.9954139778405988E-2</v>
      </c>
      <c r="Q197" s="100">
        <f t="shared" si="67"/>
        <v>20.553353934532197</v>
      </c>
      <c r="R197" s="252">
        <f t="shared" si="88"/>
        <v>-4.499999999999918E-2</v>
      </c>
      <c r="S197">
        <f t="shared" si="68"/>
        <v>2.8839770805890668</v>
      </c>
      <c r="T197" t="e">
        <f t="shared" si="69"/>
        <v>#N/A</v>
      </c>
      <c r="U197" s="47">
        <f t="shared" si="70"/>
        <v>2.3056417850760829</v>
      </c>
      <c r="V197" t="e">
        <f t="shared" si="71"/>
        <v>#N/A</v>
      </c>
      <c r="W197" s="47">
        <f t="shared" si="72"/>
        <v>3.6509897355974124</v>
      </c>
      <c r="X197" t="e">
        <f t="shared" si="73"/>
        <v>#N/A</v>
      </c>
      <c r="Y197" s="47">
        <f t="shared" si="74"/>
        <v>4.0017899713049419</v>
      </c>
      <c r="Z197" t="e">
        <f t="shared" si="75"/>
        <v>#N/A</v>
      </c>
      <c r="AA197" s="47">
        <f t="shared" si="76"/>
        <v>3.3603885140264453</v>
      </c>
      <c r="AB197" t="e">
        <f t="shared" si="77"/>
        <v>#N/A</v>
      </c>
    </row>
    <row r="198" spans="15:28" x14ac:dyDescent="0.2">
      <c r="O198" s="45">
        <f t="shared" ref="O198:O261" si="90">(SQRT($K$18*$K$18*R198*R198*1000000+$M$4*$M$4))-$M$4</f>
        <v>1.5766269084110718E-2</v>
      </c>
      <c r="P198" s="45">
        <f t="shared" ref="P198:P261" si="91">(COS($P$1*PI()/180)*SQRT($K$18*$K$18*R198*R198*1000000+$P$3)-$P$2*$K$17*R198*1000)/(1-$P$2)-$M$4</f>
        <v>1.5766269084110718E-2</v>
      </c>
      <c r="Q198" s="100">
        <f t="shared" si="67"/>
        <v>20.549255748145015</v>
      </c>
      <c r="R198" s="252">
        <f t="shared" si="88"/>
        <v>-3.9999999999999182E-2</v>
      </c>
      <c r="S198">
        <f t="shared" si="68"/>
        <v>2.5705480065183721</v>
      </c>
      <c r="T198" t="e">
        <f t="shared" si="69"/>
        <v>#N/A</v>
      </c>
      <c r="U198" s="47">
        <f t="shared" si="70"/>
        <v>2.0559720477688144</v>
      </c>
      <c r="V198" t="e">
        <f t="shared" si="71"/>
        <v>#N/A</v>
      </c>
      <c r="W198" s="47">
        <f t="shared" si="72"/>
        <v>3.257069662918632</v>
      </c>
      <c r="X198" t="e">
        <f t="shared" si="73"/>
        <v>#N/A</v>
      </c>
      <c r="Y198" s="47">
        <f t="shared" si="74"/>
        <v>3.5710277246508979</v>
      </c>
      <c r="Z198" t="e">
        <f t="shared" si="75"/>
        <v>#N/A</v>
      </c>
      <c r="AA198" s="47">
        <f t="shared" si="76"/>
        <v>3.0003233671257843</v>
      </c>
      <c r="AB198" t="e">
        <f t="shared" si="77"/>
        <v>#N/A</v>
      </c>
    </row>
    <row r="199" spans="15:28" x14ac:dyDescent="0.2">
      <c r="O199" s="45">
        <f t="shared" si="90"/>
        <v>1.2071073537072152E-2</v>
      </c>
      <c r="P199" s="45">
        <f t="shared" si="91"/>
        <v>1.2071073537072152E-2</v>
      </c>
      <c r="Q199" s="100">
        <f t="shared" ref="Q199:Q262" si="92">SQRT((R199*R199+PI()*PI()*$F$18*$F$18)*$K$18*$K$18*1000000+$M$4*$M$4) - $M$4</f>
        <v>20.545639686786217</v>
      </c>
      <c r="R199" s="252">
        <f t="shared" si="88"/>
        <v>-3.4999999999999185E-2</v>
      </c>
      <c r="S199">
        <f t="shared" ref="S199:S262" si="93">IF( AND($R199/S$3&gt;= 0, $R199/S$3&lt;=$K$31),S$2*ABS(SIN($R199/S$3*PI()))*$K$30,#N/A)</f>
        <v>2.2546521530914325</v>
      </c>
      <c r="T199" t="e">
        <f t="shared" ref="T199:T262" si="94">IF( AND($R199/T$3&gt;0,$R199/T$3&lt;=$K$31),T$2*ABS(SIN($R199/T$3*PI()))*$K$30,#N/A)</f>
        <v>#N/A</v>
      </c>
      <c r="U199" s="47">
        <f t="shared" ref="U199:U262" si="95">IF( AND($R199/U$3&gt;= 0, $R199/U$3&lt;=$K$31),U$2*ABS(SIN($R199/U$3*PI()))*$K$30,#N/A)</f>
        <v>1.8040127028555679</v>
      </c>
      <c r="V199" t="e">
        <f t="shared" ref="V199:V262" si="96">IF( AND($R199/V$3&gt;0,$R199/V$3&lt;=$K$31),V$2*ABS(SIN($R199/V$3*PI()))*$K$30,#N/A)</f>
        <v>#N/A</v>
      </c>
      <c r="W199" s="47">
        <f t="shared" ref="W199:W262" si="97">IF( AND($R199/W$3&gt;= 0, $R199/W$3&lt;=$K$31),W$2*ABS(SIN($R199/W$3*PI()))*$K$30,#N/A)</f>
        <v>2.859022583909236</v>
      </c>
      <c r="X199" t="e">
        <f t="shared" ref="X199:X262" si="98">IF( AND($R199/X$3&gt;0,$R199/X$3&lt;=$K$31),X$2*ABS(SIN($R199/X$3*PI()))*$K$30,#N/A)</f>
        <v>#N/A</v>
      </c>
      <c r="Y199" s="47">
        <f t="shared" ref="Y199:Y262" si="99">IF( AND($R199/Y$3&gt;= 0, $R199/Y$3&lt;=$K$31),Y$2*ABS(SIN($R199/Y$3*PI()))*$K$30,#N/A)</f>
        <v>3.1353897711969241</v>
      </c>
      <c r="Z199" t="e">
        <f t="shared" ref="Z199:Z262" si="100">IF( AND($R199/Z$3&gt;0,$R199/Z$3&lt;=$K$31),Z$2*ABS(SIN($R199/Z$3*PI()))*$K$30,#N/A)</f>
        <v>#N/A</v>
      </c>
      <c r="AA199" s="47">
        <f t="shared" ref="AA199:AA262" si="101">IF( AND($R199/AA$3&gt;= 0, $R199/AA$3&lt;=$K$31),AA$2*ABS(SIN($R199/AA$3*PI()))*$K$30,#N/A)</f>
        <v>2.6355858112539763</v>
      </c>
      <c r="AB199" t="e">
        <f t="shared" ref="AB199:AB262" si="102">IF( AND($R199/AB$3&gt;0,$R199/AB$3&lt;=$K$31),AB$2*ABS(SIN($R199/AB$3*PI()))*$K$30,#N/A)</f>
        <v>#N/A</v>
      </c>
    </row>
    <row r="200" spans="15:28" x14ac:dyDescent="0.2">
      <c r="O200" s="45">
        <f t="shared" si="90"/>
        <v>8.8685589581700697E-3</v>
      </c>
      <c r="P200" s="45">
        <f t="shared" si="91"/>
        <v>8.8685589581700697E-3</v>
      </c>
      <c r="Q200" s="100">
        <f t="shared" si="92"/>
        <v>20.542505755910611</v>
      </c>
      <c r="R200" s="252">
        <f t="shared" ref="R200:R263" si="103">R199+$R$4</f>
        <v>-2.9999999999999184E-2</v>
      </c>
      <c r="S200">
        <f t="shared" si="93"/>
        <v>1.9365926639834425</v>
      </c>
      <c r="T200" t="e">
        <f t="shared" si="94"/>
        <v>#N/A</v>
      </c>
      <c r="U200" s="47">
        <f t="shared" si="95"/>
        <v>1.5500443417155574</v>
      </c>
      <c r="V200" t="e">
        <f t="shared" si="96"/>
        <v>#N/A</v>
      </c>
      <c r="W200" s="47">
        <f t="shared" si="97"/>
        <v>2.4573528607674455</v>
      </c>
      <c r="X200" t="e">
        <f t="shared" si="98"/>
        <v>#N/A</v>
      </c>
      <c r="Y200" s="47">
        <f t="shared" si="99"/>
        <v>2.6954709097224585</v>
      </c>
      <c r="Z200" t="e">
        <f t="shared" si="100"/>
        <v>#N/A</v>
      </c>
      <c r="AA200" s="47">
        <f t="shared" si="101"/>
        <v>2.2667438528622048</v>
      </c>
      <c r="AB200" t="e">
        <f t="shared" si="102"/>
        <v>#N/A</v>
      </c>
    </row>
    <row r="201" spans="15:28" x14ac:dyDescent="0.2">
      <c r="O201" s="45">
        <f t="shared" si="90"/>
        <v>6.1587303921442071E-3</v>
      </c>
      <c r="P201" s="45">
        <f t="shared" si="91"/>
        <v>6.1587303921442071E-3</v>
      </c>
      <c r="Q201" s="100">
        <f t="shared" si="92"/>
        <v>20.539853960245978</v>
      </c>
      <c r="R201" s="252">
        <f t="shared" si="103"/>
        <v>-2.4999999999999183E-2</v>
      </c>
      <c r="S201">
        <f t="shared" si="93"/>
        <v>1.616674759162984</v>
      </c>
      <c r="T201" t="e">
        <f t="shared" si="94"/>
        <v>#N/A</v>
      </c>
      <c r="U201" s="47">
        <f t="shared" si="95"/>
        <v>1.2943497930438408</v>
      </c>
      <c r="V201" t="e">
        <f t="shared" si="96"/>
        <v>#N/A</v>
      </c>
      <c r="W201" s="47">
        <f t="shared" si="97"/>
        <v>2.0525694459142376</v>
      </c>
      <c r="X201" t="e">
        <f t="shared" si="98"/>
        <v>#N/A</v>
      </c>
      <c r="Y201" s="47">
        <f t="shared" si="99"/>
        <v>2.2518717839496167</v>
      </c>
      <c r="Z201" t="e">
        <f t="shared" si="100"/>
        <v>#N/A</v>
      </c>
      <c r="AA201" s="47">
        <f t="shared" si="101"/>
        <v>1.8943718901950766</v>
      </c>
      <c r="AB201" t="e">
        <f t="shared" si="102"/>
        <v>#N/A</v>
      </c>
    </row>
    <row r="202" spans="15:28" x14ac:dyDescent="0.2">
      <c r="O202" s="45">
        <f t="shared" si="90"/>
        <v>3.9415921079353211E-3</v>
      </c>
      <c r="P202" s="45">
        <f t="shared" si="91"/>
        <v>3.9415921079353211E-3</v>
      </c>
      <c r="Q202" s="100">
        <f t="shared" si="92"/>
        <v>20.537684303792389</v>
      </c>
      <c r="R202" s="252">
        <f t="shared" si="103"/>
        <v>-1.9999999999999182E-2</v>
      </c>
      <c r="S202">
        <f t="shared" si="93"/>
        <v>1.2952054419932715</v>
      </c>
      <c r="T202" t="e">
        <f t="shared" si="94"/>
        <v>#N/A</v>
      </c>
      <c r="U202" s="47">
        <f t="shared" si="95"/>
        <v>1.0372138078826709</v>
      </c>
      <c r="V202" t="e">
        <f t="shared" si="96"/>
        <v>#N/A</v>
      </c>
      <c r="W202" s="47">
        <f t="shared" si="97"/>
        <v>1.6451852371038842</v>
      </c>
      <c r="X202" t="e">
        <f t="shared" si="98"/>
        <v>#N/A</v>
      </c>
      <c r="Y202" s="47">
        <f t="shared" si="99"/>
        <v>1.805198062453593</v>
      </c>
      <c r="Z202" t="e">
        <f t="shared" si="100"/>
        <v>#N/A</v>
      </c>
      <c r="AA202" s="47">
        <f t="shared" si="101"/>
        <v>1.5190498187791979</v>
      </c>
      <c r="AB202" t="e">
        <f t="shared" si="102"/>
        <v>#N/A</v>
      </c>
    </row>
    <row r="203" spans="15:28" x14ac:dyDescent="0.2">
      <c r="O203" s="45">
        <f t="shared" si="90"/>
        <v>2.2171475982304401E-3</v>
      </c>
      <c r="P203" s="45">
        <f t="shared" si="91"/>
        <v>2.2171475982304401E-3</v>
      </c>
      <c r="Q203" s="100">
        <f t="shared" si="92"/>
        <v>20.535996789823116</v>
      </c>
      <c r="R203" s="252">
        <f t="shared" si="103"/>
        <v>-1.4999999999999181E-2</v>
      </c>
      <c r="S203">
        <f t="shared" si="93"/>
        <v>0.9724932046219904</v>
      </c>
      <c r="T203" t="e">
        <f t="shared" si="94"/>
        <v>#N/A</v>
      </c>
      <c r="U203" s="47">
        <f t="shared" si="95"/>
        <v>0.77892274251205407</v>
      </c>
      <c r="V203" t="e">
        <f t="shared" si="96"/>
        <v>#N/A</v>
      </c>
      <c r="W203" s="47">
        <f t="shared" si="97"/>
        <v>1.2357164275354136</v>
      </c>
      <c r="X203" t="e">
        <f t="shared" si="98"/>
        <v>#N/A</v>
      </c>
      <c r="Y203" s="47">
        <f t="shared" si="99"/>
        <v>1.3560596117123815</v>
      </c>
      <c r="Z203" t="e">
        <f t="shared" si="100"/>
        <v>#N/A</v>
      </c>
      <c r="AA203" s="47">
        <f t="shared" si="101"/>
        <v>1.1413621283508313</v>
      </c>
      <c r="AB203" t="e">
        <f t="shared" si="102"/>
        <v>#N/A</v>
      </c>
    </row>
    <row r="204" spans="15:28" x14ac:dyDescent="0.2">
      <c r="O204" s="45">
        <f t="shared" si="90"/>
        <v>9.8539957934917766E-4</v>
      </c>
      <c r="P204" s="45">
        <f t="shared" si="91"/>
        <v>9.8539957934917766E-4</v>
      </c>
      <c r="Q204" s="100">
        <f t="shared" si="92"/>
        <v>20.534791420883721</v>
      </c>
      <c r="R204" s="252">
        <f t="shared" si="103"/>
        <v>-9.9999999999991797E-3</v>
      </c>
      <c r="S204">
        <f t="shared" si="93"/>
        <v>0.6488477319424536</v>
      </c>
      <c r="T204" t="e">
        <f t="shared" si="94"/>
        <v>#N/A</v>
      </c>
      <c r="U204" s="47">
        <f t="shared" si="95"/>
        <v>0.5197642395526525</v>
      </c>
      <c r="V204" t="e">
        <f t="shared" si="96"/>
        <v>#N/A</v>
      </c>
      <c r="W204" s="47">
        <f t="shared" si="97"/>
        <v>0.82468185178842157</v>
      </c>
      <c r="X204" t="e">
        <f t="shared" si="98"/>
        <v>#N/A</v>
      </c>
      <c r="Y204" s="47">
        <f t="shared" si="99"/>
        <v>0.90506966342487682</v>
      </c>
      <c r="Z204" t="e">
        <f t="shared" si="100"/>
        <v>#N/A</v>
      </c>
      <c r="AA204" s="47">
        <f t="shared" si="101"/>
        <v>0.76189699262897836</v>
      </c>
      <c r="AB204" t="e">
        <f t="shared" si="102"/>
        <v>#N/A</v>
      </c>
    </row>
    <row r="205" spans="15:28" x14ac:dyDescent="0.2">
      <c r="O205" s="45">
        <f t="shared" si="90"/>
        <v>2.4634999192585383E-4</v>
      </c>
      <c r="P205" s="45">
        <f t="shared" si="91"/>
        <v>2.4634999192585383E-4</v>
      </c>
      <c r="Q205" s="100">
        <f t="shared" si="92"/>
        <v>20.534068198792852</v>
      </c>
      <c r="R205" s="252">
        <f t="shared" si="103"/>
        <v>-4.9999999999991796E-3</v>
      </c>
      <c r="S205">
        <f t="shared" si="93"/>
        <v>0.32457960441016076</v>
      </c>
      <c r="T205" t="e">
        <f t="shared" si="94"/>
        <v>#N/A</v>
      </c>
      <c r="U205" s="47">
        <f t="shared" si="95"/>
        <v>0.2600269076361712</v>
      </c>
      <c r="V205" t="e">
        <f t="shared" si="96"/>
        <v>#N/A</v>
      </c>
      <c r="W205" s="47">
        <f t="shared" si="97"/>
        <v>0.41260232841202449</v>
      </c>
      <c r="X205" t="e">
        <f t="shared" si="98"/>
        <v>#N/A</v>
      </c>
      <c r="Y205" s="47">
        <f t="shared" si="99"/>
        <v>0.45284397723427261</v>
      </c>
      <c r="Z205" t="e">
        <f t="shared" si="100"/>
        <v>#N/A</v>
      </c>
      <c r="AA205" s="47">
        <f t="shared" si="101"/>
        <v>0.3812453533513902</v>
      </c>
      <c r="AB205" t="e">
        <f t="shared" si="102"/>
        <v>#N/A</v>
      </c>
    </row>
    <row r="206" spans="15:28" x14ac:dyDescent="0.2">
      <c r="O206" s="45">
        <f t="shared" si="90"/>
        <v>0</v>
      </c>
      <c r="P206" s="45">
        <f t="shared" si="91"/>
        <v>0</v>
      </c>
      <c r="Q206" s="100">
        <f t="shared" si="92"/>
        <v>20.533827124641221</v>
      </c>
      <c r="R206" s="252">
        <f t="shared" si="103"/>
        <v>8.2052420413702976E-16</v>
      </c>
      <c r="S206" t="e">
        <f t="shared" si="93"/>
        <v>#N/A</v>
      </c>
      <c r="T206">
        <f t="shared" si="94"/>
        <v>1.5248617443639633E-15</v>
      </c>
      <c r="U206" s="47" t="e">
        <f t="shared" si="95"/>
        <v>#N/A</v>
      </c>
      <c r="V206">
        <f t="shared" si="96"/>
        <v>1.1364392106075757E-15</v>
      </c>
      <c r="W206" s="47" t="e">
        <f t="shared" si="97"/>
        <v>#N/A</v>
      </c>
      <c r="X206">
        <f t="shared" si="98"/>
        <v>1.6934063445222448E-15</v>
      </c>
      <c r="Y206" s="47" t="e">
        <f t="shared" si="99"/>
        <v>#N/A</v>
      </c>
      <c r="Z206">
        <f t="shared" si="100"/>
        <v>1.7921341323934145E-15</v>
      </c>
      <c r="AA206" s="47" t="e">
        <f t="shared" si="101"/>
        <v>#N/A</v>
      </c>
      <c r="AB206">
        <f t="shared" si="102"/>
        <v>1.415049999410625E-15</v>
      </c>
    </row>
    <row r="207" spans="15:28" x14ac:dyDescent="0.2">
      <c r="O207" s="45">
        <f t="shared" si="90"/>
        <v>2.4634999192585383E-4</v>
      </c>
      <c r="P207" s="45">
        <f t="shared" si="91"/>
        <v>2.4634999192585383E-4</v>
      </c>
      <c r="Q207" s="100">
        <f t="shared" si="92"/>
        <v>20.534068198792852</v>
      </c>
      <c r="R207" s="252">
        <f t="shared" si="103"/>
        <v>5.0000000000008206E-3</v>
      </c>
      <c r="S207" t="e">
        <f t="shared" si="93"/>
        <v>#N/A</v>
      </c>
      <c r="T207">
        <f t="shared" si="94"/>
        <v>9.2919194080248787E-3</v>
      </c>
      <c r="U207" s="47" t="e">
        <f t="shared" si="95"/>
        <v>#N/A</v>
      </c>
      <c r="V207">
        <f t="shared" si="96"/>
        <v>6.9250220329939707E-3</v>
      </c>
      <c r="W207" s="47" t="e">
        <f t="shared" si="97"/>
        <v>#N/A</v>
      </c>
      <c r="X207">
        <f t="shared" si="98"/>
        <v>1.0318964539996041E-2</v>
      </c>
      <c r="Y207" s="47" t="e">
        <f t="shared" si="99"/>
        <v>#N/A</v>
      </c>
      <c r="Z207">
        <f t="shared" si="100"/>
        <v>1.092057339397165E-2</v>
      </c>
      <c r="AA207" s="47" t="e">
        <f t="shared" si="101"/>
        <v>#N/A</v>
      </c>
      <c r="AB207">
        <f t="shared" si="102"/>
        <v>8.6227680581848955E-3</v>
      </c>
    </row>
    <row r="208" spans="15:28" x14ac:dyDescent="0.2">
      <c r="O208" s="45">
        <f t="shared" si="90"/>
        <v>9.8539957934917766E-4</v>
      </c>
      <c r="P208" s="45">
        <f t="shared" si="91"/>
        <v>9.8539957934917766E-4</v>
      </c>
      <c r="Q208" s="100">
        <f t="shared" si="92"/>
        <v>20.534791420883721</v>
      </c>
      <c r="R208" s="252">
        <f t="shared" si="103"/>
        <v>1.0000000000000821E-2</v>
      </c>
      <c r="S208" t="e">
        <f t="shared" si="93"/>
        <v>#N/A</v>
      </c>
      <c r="T208">
        <f t="shared" si="94"/>
        <v>1.8583371232017306E-2</v>
      </c>
      <c r="U208" s="47" t="e">
        <f t="shared" si="95"/>
        <v>#N/A</v>
      </c>
      <c r="V208">
        <f t="shared" si="96"/>
        <v>1.3849694092389125E-2</v>
      </c>
      <c r="W208" s="47" t="e">
        <f t="shared" si="97"/>
        <v>#N/A</v>
      </c>
      <c r="X208">
        <f t="shared" si="98"/>
        <v>2.0637405839934102E-2</v>
      </c>
      <c r="Y208" s="47" t="e">
        <f t="shared" si="99"/>
        <v>#N/A</v>
      </c>
      <c r="Z208">
        <f t="shared" si="100"/>
        <v>2.1840592008043246E-2</v>
      </c>
      <c r="AA208" s="47" t="e">
        <f t="shared" si="101"/>
        <v>#N/A</v>
      </c>
      <c r="AB208">
        <f t="shared" si="102"/>
        <v>1.7245096655538115E-2</v>
      </c>
    </row>
    <row r="209" spans="15:28" x14ac:dyDescent="0.2">
      <c r="O209" s="45">
        <f t="shared" si="90"/>
        <v>2.2171475982304401E-3</v>
      </c>
      <c r="P209" s="45">
        <f t="shared" si="91"/>
        <v>2.2171475982304401E-3</v>
      </c>
      <c r="Q209" s="100">
        <f t="shared" si="92"/>
        <v>20.535996789823116</v>
      </c>
      <c r="R209" s="252">
        <f t="shared" si="103"/>
        <v>1.5000000000000822E-2</v>
      </c>
      <c r="S209" t="e">
        <f t="shared" si="93"/>
        <v>#N/A</v>
      </c>
      <c r="T209">
        <f t="shared" si="94"/>
        <v>2.7873887911477442E-2</v>
      </c>
      <c r="U209" s="47" t="e">
        <f t="shared" si="95"/>
        <v>#N/A</v>
      </c>
      <c r="V209">
        <f t="shared" si="96"/>
        <v>2.0773666222275732E-2</v>
      </c>
      <c r="W209" s="47" t="e">
        <f t="shared" si="97"/>
        <v>#N/A</v>
      </c>
      <c r="X209">
        <f t="shared" si="98"/>
        <v>3.0954800686291341E-2</v>
      </c>
      <c r="Y209" s="47" t="e">
        <f t="shared" si="99"/>
        <v>#N/A</v>
      </c>
      <c r="Z209">
        <f t="shared" si="100"/>
        <v>3.2759501090501887E-2</v>
      </c>
      <c r="AA209" s="47" t="e">
        <f t="shared" si="101"/>
        <v>#N/A</v>
      </c>
      <c r="AB209">
        <f t="shared" si="102"/>
        <v>2.5866546353627996E-2</v>
      </c>
    </row>
    <row r="210" spans="15:28" x14ac:dyDescent="0.2">
      <c r="O210" s="45">
        <f t="shared" si="90"/>
        <v>3.9415921080490079E-3</v>
      </c>
      <c r="P210" s="45">
        <f t="shared" si="91"/>
        <v>3.9415921080490079E-3</v>
      </c>
      <c r="Q210" s="100">
        <f t="shared" si="92"/>
        <v>20.537684303792389</v>
      </c>
      <c r="R210" s="252">
        <f t="shared" si="103"/>
        <v>2.0000000000000823E-2</v>
      </c>
      <c r="S210" t="e">
        <f t="shared" si="93"/>
        <v>#N/A</v>
      </c>
      <c r="T210">
        <f t="shared" si="94"/>
        <v>3.7163001932961869E-2</v>
      </c>
      <c r="U210" s="47" t="e">
        <f t="shared" si="95"/>
        <v>#N/A</v>
      </c>
      <c r="V210">
        <f t="shared" si="96"/>
        <v>2.7696588502115628E-2</v>
      </c>
      <c r="W210" s="47" t="e">
        <f t="shared" si="97"/>
        <v>#N/A</v>
      </c>
      <c r="X210">
        <f t="shared" si="98"/>
        <v>4.1270625918605378E-2</v>
      </c>
      <c r="Y210" s="47" t="e">
        <f t="shared" si="99"/>
        <v>#N/A</v>
      </c>
      <c r="Z210">
        <f t="shared" si="100"/>
        <v>4.3676745945998588E-2</v>
      </c>
      <c r="AA210" s="47" t="e">
        <f t="shared" si="101"/>
        <v>#N/A</v>
      </c>
      <c r="AB210">
        <f t="shared" si="102"/>
        <v>3.4486677758814734E-2</v>
      </c>
    </row>
    <row r="211" spans="15:28" x14ac:dyDescent="0.2">
      <c r="O211" s="45">
        <f t="shared" si="90"/>
        <v>6.1587303921442071E-3</v>
      </c>
      <c r="P211" s="45">
        <f t="shared" si="91"/>
        <v>6.1587303921442071E-3</v>
      </c>
      <c r="Q211" s="100">
        <f t="shared" si="92"/>
        <v>20.539853960245978</v>
      </c>
      <c r="R211" s="252">
        <f t="shared" si="103"/>
        <v>2.5000000000000824E-2</v>
      </c>
      <c r="S211" t="e">
        <f t="shared" si="93"/>
        <v>#N/A</v>
      </c>
      <c r="T211">
        <f t="shared" si="94"/>
        <v>4.6450245853611141E-2</v>
      </c>
      <c r="U211" s="47" t="e">
        <f t="shared" si="95"/>
        <v>#N/A</v>
      </c>
      <c r="V211">
        <f t="shared" si="96"/>
        <v>3.4618111064427498E-2</v>
      </c>
      <c r="W211" s="47" t="e">
        <f t="shared" si="97"/>
        <v>#N/A</v>
      </c>
      <c r="X211">
        <f t="shared" si="98"/>
        <v>5.1584358456003662E-2</v>
      </c>
      <c r="Y211" s="47" t="e">
        <f t="shared" si="99"/>
        <v>#N/A</v>
      </c>
      <c r="Z211">
        <f t="shared" si="100"/>
        <v>5.4591771963729337E-2</v>
      </c>
      <c r="AA211" s="47" t="e">
        <f t="shared" si="101"/>
        <v>#N/A</v>
      </c>
      <c r="AB211">
        <f t="shared" si="102"/>
        <v>4.3105051544645508E-2</v>
      </c>
    </row>
    <row r="212" spans="15:28" x14ac:dyDescent="0.2">
      <c r="O212" s="45">
        <f t="shared" si="90"/>
        <v>8.8685589581700697E-3</v>
      </c>
      <c r="P212" s="45">
        <f t="shared" si="91"/>
        <v>8.8685589581700697E-3</v>
      </c>
      <c r="Q212" s="100">
        <f t="shared" si="92"/>
        <v>20.542505755910611</v>
      </c>
      <c r="R212" s="252">
        <f t="shared" si="103"/>
        <v>3.0000000000000825E-2</v>
      </c>
      <c r="S212" t="e">
        <f t="shared" si="93"/>
        <v>#N/A</v>
      </c>
      <c r="T212">
        <f t="shared" si="94"/>
        <v>5.5735152324672223E-2</v>
      </c>
      <c r="U212" s="47" t="e">
        <f t="shared" si="95"/>
        <v>#N/A</v>
      </c>
      <c r="V212">
        <f t="shared" si="96"/>
        <v>4.1537884112468317E-2</v>
      </c>
      <c r="W212" s="47" t="e">
        <f t="shared" si="97"/>
        <v>#N/A</v>
      </c>
      <c r="X212">
        <f t="shared" si="98"/>
        <v>6.1895475323727231E-2</v>
      </c>
      <c r="Y212" s="47" t="e">
        <f t="shared" si="99"/>
        <v>#N/A</v>
      </c>
      <c r="Z212">
        <f t="shared" si="100"/>
        <v>6.5504024645610087E-2</v>
      </c>
      <c r="AA212" s="47" t="e">
        <f t="shared" si="101"/>
        <v>#N/A</v>
      </c>
      <c r="AB212">
        <f t="shared" si="102"/>
        <v>5.1721228474244894E-2</v>
      </c>
    </row>
    <row r="213" spans="15:28" x14ac:dyDescent="0.2">
      <c r="O213" s="45">
        <f t="shared" si="90"/>
        <v>1.2071073537072152E-2</v>
      </c>
      <c r="P213" s="45">
        <f t="shared" si="91"/>
        <v>1.2071073537072152E-2</v>
      </c>
      <c r="Q213" s="100">
        <f t="shared" si="92"/>
        <v>20.545639686786217</v>
      </c>
      <c r="R213" s="252">
        <f t="shared" si="103"/>
        <v>3.5000000000000822E-2</v>
      </c>
      <c r="S213" t="e">
        <f t="shared" si="93"/>
        <v>#N/A</v>
      </c>
      <c r="T213">
        <f t="shared" si="94"/>
        <v>6.5017254115016215E-2</v>
      </c>
      <c r="U213" s="47" t="e">
        <f t="shared" si="95"/>
        <v>#N/A</v>
      </c>
      <c r="V213">
        <f t="shared" si="96"/>
        <v>4.8455557937911196E-2</v>
      </c>
      <c r="W213" s="47" t="e">
        <f t="shared" si="97"/>
        <v>#N/A</v>
      </c>
      <c r="X213">
        <f t="shared" si="98"/>
        <v>7.220345367964888E-2</v>
      </c>
      <c r="Y213" s="47" t="e">
        <f t="shared" si="99"/>
        <v>#N/A</v>
      </c>
      <c r="Z213">
        <f t="shared" si="100"/>
        <v>7.6412949634446017E-2</v>
      </c>
      <c r="AA213" s="47" t="e">
        <f t="shared" si="101"/>
        <v>#N/A</v>
      </c>
      <c r="AB213">
        <f t="shared" si="102"/>
        <v>6.0334769422700607E-2</v>
      </c>
    </row>
    <row r="214" spans="15:28" x14ac:dyDescent="0.2">
      <c r="O214" s="45">
        <f t="shared" si="90"/>
        <v>1.5766269084110718E-2</v>
      </c>
      <c r="P214" s="45">
        <f t="shared" si="91"/>
        <v>1.5766269084110718E-2</v>
      </c>
      <c r="Q214" s="100">
        <f t="shared" si="92"/>
        <v>20.549255748145015</v>
      </c>
      <c r="R214" s="252">
        <f t="shared" si="103"/>
        <v>4.000000000000082E-2</v>
      </c>
      <c r="S214" t="e">
        <f t="shared" si="93"/>
        <v>#N/A</v>
      </c>
      <c r="T214">
        <f t="shared" si="94"/>
        <v>7.4296084134650178E-2</v>
      </c>
      <c r="U214" s="47" t="e">
        <f t="shared" si="95"/>
        <v>#N/A</v>
      </c>
      <c r="V214">
        <f t="shared" si="96"/>
        <v>5.5370782938518825E-2</v>
      </c>
      <c r="W214" s="47" t="e">
        <f t="shared" si="97"/>
        <v>#N/A</v>
      </c>
      <c r="X214">
        <f t="shared" si="98"/>
        <v>8.2507770840784866E-2</v>
      </c>
      <c r="Y214" s="47" t="e">
        <f t="shared" si="99"/>
        <v>#N/A</v>
      </c>
      <c r="Z214">
        <f t="shared" si="100"/>
        <v>8.7317992742093578E-2</v>
      </c>
      <c r="AA214" s="47" t="e">
        <f t="shared" si="101"/>
        <v>#N/A</v>
      </c>
      <c r="AB214">
        <f t="shared" si="102"/>
        <v>6.8945235399443611E-2</v>
      </c>
    </row>
    <row r="215" spans="15:28" x14ac:dyDescent="0.2">
      <c r="O215" s="45">
        <f t="shared" si="90"/>
        <v>1.9954139778405988E-2</v>
      </c>
      <c r="P215" s="45">
        <f t="shared" si="91"/>
        <v>1.9954139778405988E-2</v>
      </c>
      <c r="Q215" s="100">
        <f t="shared" si="92"/>
        <v>20.553353934532197</v>
      </c>
      <c r="R215" s="252">
        <f t="shared" si="103"/>
        <v>4.5000000000000817E-2</v>
      </c>
      <c r="S215" t="e">
        <f t="shared" si="93"/>
        <v>#N/A</v>
      </c>
      <c r="T215">
        <f t="shared" si="94"/>
        <v>8.3571175458221875E-2</v>
      </c>
      <c r="U215" s="47" t="e">
        <f t="shared" si="95"/>
        <v>#N/A</v>
      </c>
      <c r="V215">
        <f t="shared" si="96"/>
        <v>6.2283209635811472E-2</v>
      </c>
      <c r="W215" s="47" t="e">
        <f t="shared" si="97"/>
        <v>#N/A</v>
      </c>
      <c r="X215">
        <f t="shared" si="98"/>
        <v>9.2807904309798309E-2</v>
      </c>
      <c r="Y215" s="47" t="e">
        <f t="shared" si="99"/>
        <v>#N/A</v>
      </c>
      <c r="Z215">
        <f t="shared" si="100"/>
        <v>9.8218599977614077E-2</v>
      </c>
      <c r="AA215" s="47" t="e">
        <f t="shared" si="101"/>
        <v>#N/A</v>
      </c>
      <c r="AB215">
        <f t="shared" si="102"/>
        <v>7.7552187570621267E-2</v>
      </c>
    </row>
    <row r="216" spans="15:28" x14ac:dyDescent="0.2">
      <c r="O216" s="45">
        <f t="shared" si="90"/>
        <v>2.4634679023165518E-2</v>
      </c>
      <c r="P216" s="45">
        <f t="shared" si="91"/>
        <v>2.4634679023165518E-2</v>
      </c>
      <c r="Q216" s="100">
        <f t="shared" si="92"/>
        <v>20.5579342397657</v>
      </c>
      <c r="R216" s="252">
        <f t="shared" si="103"/>
        <v>5.0000000000000815E-2</v>
      </c>
      <c r="S216" t="e">
        <f t="shared" si="93"/>
        <v>#N/A</v>
      </c>
      <c r="T216">
        <f t="shared" si="94"/>
        <v>9.2842061348516094E-2</v>
      </c>
      <c r="U216" s="47" t="e">
        <f t="shared" si="95"/>
        <v>#N/A</v>
      </c>
      <c r="V216">
        <f t="shared" si="96"/>
        <v>6.9192488692728746E-2</v>
      </c>
      <c r="W216" s="47" t="e">
        <f t="shared" si="97"/>
        <v>#N/A</v>
      </c>
      <c r="X216">
        <f t="shared" si="98"/>
        <v>0.10310333180149338</v>
      </c>
      <c r="Y216" s="47" t="e">
        <f t="shared" si="99"/>
        <v>#N/A</v>
      </c>
      <c r="Z216">
        <f t="shared" si="100"/>
        <v>0.10911421757541709</v>
      </c>
      <c r="AA216" s="47" t="e">
        <f t="shared" si="101"/>
        <v>#N/A</v>
      </c>
      <c r="AB216">
        <f t="shared" si="102"/>
        <v>8.6155187281462653E-2</v>
      </c>
    </row>
    <row r="217" spans="15:28" x14ac:dyDescent="0.2">
      <c r="O217" s="45">
        <f t="shared" si="90"/>
        <v>2.9807879445570507E-2</v>
      </c>
      <c r="P217" s="45">
        <f t="shared" si="91"/>
        <v>2.9807879445570507E-2</v>
      </c>
      <c r="Q217" s="100">
        <f t="shared" si="92"/>
        <v>20.562996656936548</v>
      </c>
      <c r="R217" s="252">
        <f t="shared" si="103"/>
        <v>5.5000000000000812E-2</v>
      </c>
      <c r="S217" t="e">
        <f t="shared" si="93"/>
        <v>#N/A</v>
      </c>
      <c r="T217">
        <f t="shared" si="94"/>
        <v>0.10210827527994168</v>
      </c>
      <c r="U217" s="47" t="e">
        <f t="shared" si="95"/>
        <v>#N/A</v>
      </c>
      <c r="V217">
        <f t="shared" si="96"/>
        <v>7.6098270931284337E-2</v>
      </c>
      <c r="W217" s="47" t="e">
        <f t="shared" si="97"/>
        <v>#N/A</v>
      </c>
      <c r="X217">
        <f t="shared" si="98"/>
        <v>0.11339353126929845</v>
      </c>
      <c r="Y217" s="47" t="e">
        <f t="shared" si="99"/>
        <v>#N/A</v>
      </c>
      <c r="Z217">
        <f t="shared" si="100"/>
        <v>0.12000429202339255</v>
      </c>
      <c r="AA217" s="47" t="e">
        <f t="shared" si="101"/>
        <v>#N/A</v>
      </c>
      <c r="AB217">
        <f t="shared" si="102"/>
        <v>9.4753796078634739E-2</v>
      </c>
    </row>
    <row r="218" spans="15:28" x14ac:dyDescent="0.2">
      <c r="O218" s="45">
        <f t="shared" si="90"/>
        <v>3.5473732897230548E-2</v>
      </c>
      <c r="P218" s="45">
        <f t="shared" si="91"/>
        <v>3.5473732897230548E-2</v>
      </c>
      <c r="Q218" s="100">
        <f t="shared" si="92"/>
        <v>20.568541178408168</v>
      </c>
      <c r="R218" s="252">
        <f t="shared" si="103"/>
        <v>6.000000000000081E-2</v>
      </c>
      <c r="S218" t="e">
        <f t="shared" si="93"/>
        <v>#N/A</v>
      </c>
      <c r="T218">
        <f t="shared" si="94"/>
        <v>0.11136935096200777</v>
      </c>
      <c r="U218" s="47" t="e">
        <f t="shared" si="95"/>
        <v>#N/A</v>
      </c>
      <c r="V218">
        <f t="shared" si="96"/>
        <v>8.3000207350212463E-2</v>
      </c>
      <c r="W218" s="47" t="e">
        <f t="shared" si="97"/>
        <v>#N/A</v>
      </c>
      <c r="X218">
        <f t="shared" si="98"/>
        <v>0.12367798093173751</v>
      </c>
      <c r="Y218" s="47" t="e">
        <f t="shared" si="99"/>
        <v>#N/A</v>
      </c>
      <c r="Z218">
        <f t="shared" si="100"/>
        <v>0.13088827009102991</v>
      </c>
      <c r="AA218" s="47" t="e">
        <f t="shared" si="101"/>
        <v>#N/A</v>
      </c>
      <c r="AB218">
        <f t="shared" si="102"/>
        <v>0.10334757573258799</v>
      </c>
    </row>
    <row r="219" spans="15:28" x14ac:dyDescent="0.2">
      <c r="O219" s="45">
        <f t="shared" si="90"/>
        <v>4.163223045338782E-2</v>
      </c>
      <c r="P219" s="45">
        <f t="shared" si="91"/>
        <v>4.163223045338782E-2</v>
      </c>
      <c r="Q219" s="100">
        <f t="shared" si="92"/>
        <v>20.574567795817416</v>
      </c>
      <c r="R219" s="252">
        <f t="shared" si="103"/>
        <v>6.5000000000000807E-2</v>
      </c>
      <c r="S219" t="e">
        <f t="shared" si="93"/>
        <v>#N/A</v>
      </c>
      <c r="T219">
        <f t="shared" si="94"/>
        <v>0.12062482236278842</v>
      </c>
      <c r="U219" s="47" t="e">
        <f t="shared" si="95"/>
        <v>#N/A</v>
      </c>
      <c r="V219">
        <f t="shared" si="96"/>
        <v>8.9897949142605682E-2</v>
      </c>
      <c r="W219" s="47" t="e">
        <f t="shared" si="97"/>
        <v>#N/A</v>
      </c>
      <c r="X219">
        <f t="shared" si="98"/>
        <v>0.13395615929888791</v>
      </c>
      <c r="Y219" s="47" t="e">
        <f t="shared" si="99"/>
        <v>#N/A</v>
      </c>
      <c r="Z219">
        <f t="shared" si="100"/>
        <v>0.14176559885752299</v>
      </c>
      <c r="AA219" s="47" t="e">
        <f t="shared" si="101"/>
        <v>#N/A</v>
      </c>
      <c r="AB219">
        <f t="shared" si="102"/>
        <v>0.11193608825989111</v>
      </c>
    </row>
    <row r="220" spans="15:28" x14ac:dyDescent="0.2">
      <c r="O220" s="45">
        <f t="shared" si="90"/>
        <v>4.8283362414167641E-2</v>
      </c>
      <c r="P220" s="45">
        <f t="shared" si="91"/>
        <v>4.8283362414167641E-2</v>
      </c>
      <c r="Q220" s="100">
        <f t="shared" si="92"/>
        <v>20.581076500074118</v>
      </c>
      <c r="R220" s="252">
        <f t="shared" si="103"/>
        <v>7.0000000000000812E-2</v>
      </c>
      <c r="S220" t="e">
        <f t="shared" si="93"/>
        <v>#N/A</v>
      </c>
      <c r="T220">
        <f t="shared" si="94"/>
        <v>0.12987422373237378</v>
      </c>
      <c r="U220" s="47" t="e">
        <f t="shared" si="95"/>
        <v>#N/A</v>
      </c>
      <c r="V220">
        <f t="shared" si="96"/>
        <v>9.6791147713542636E-2</v>
      </c>
      <c r="W220" s="47" t="e">
        <f t="shared" si="97"/>
        <v>#N/A</v>
      </c>
      <c r="X220">
        <f t="shared" si="98"/>
        <v>0.14422754519882322</v>
      </c>
      <c r="Y220" s="47" t="e">
        <f t="shared" si="99"/>
        <v>#N/A</v>
      </c>
      <c r="Z220">
        <f t="shared" si="100"/>
        <v>0.15263572573985909</v>
      </c>
      <c r="AA220" s="47" t="e">
        <f t="shared" si="101"/>
        <v>#N/A</v>
      </c>
      <c r="AB220">
        <f t="shared" si="102"/>
        <v>0.12051889594555275</v>
      </c>
    </row>
    <row r="221" spans="15:28" x14ac:dyDescent="0.2">
      <c r="O221" s="45">
        <f t="shared" si="90"/>
        <v>5.5427118303782663E-2</v>
      </c>
      <c r="P221" s="45">
        <f t="shared" si="91"/>
        <v>5.5427118303782663E-2</v>
      </c>
      <c r="Q221" s="100">
        <f t="shared" si="92"/>
        <v>20.588067281360964</v>
      </c>
      <c r="R221" s="252">
        <f t="shared" si="103"/>
        <v>7.5000000000000816E-2</v>
      </c>
      <c r="S221" t="e">
        <f t="shared" si="93"/>
        <v>#N/A</v>
      </c>
      <c r="T221">
        <f t="shared" si="94"/>
        <v>0.13911708962630775</v>
      </c>
      <c r="U221" s="47" t="e">
        <f t="shared" si="95"/>
        <v>#N/A</v>
      </c>
      <c r="V221">
        <f t="shared" si="96"/>
        <v>0.10367945469770525</v>
      </c>
      <c r="W221" s="47" t="e">
        <f t="shared" si="97"/>
        <v>#N/A</v>
      </c>
      <c r="X221">
        <f t="shared" si="98"/>
        <v>0.15449161780404039</v>
      </c>
      <c r="Y221" s="47" t="e">
        <f t="shared" si="99"/>
        <v>#N/A</v>
      </c>
      <c r="Z221">
        <f t="shared" si="100"/>
        <v>0.16349809852089098</v>
      </c>
      <c r="AA221" s="47" t="e">
        <f t="shared" si="101"/>
        <v>#N/A</v>
      </c>
      <c r="AB221">
        <f t="shared" si="102"/>
        <v>0.12909556136532974</v>
      </c>
    </row>
    <row r="222" spans="15:28" x14ac:dyDescent="0.2">
      <c r="O222" s="45">
        <f t="shared" si="90"/>
        <v>6.3063486870646557E-2</v>
      </c>
      <c r="P222" s="45">
        <f t="shared" si="91"/>
        <v>6.3063486870646557E-2</v>
      </c>
      <c r="Q222" s="100">
        <f t="shared" si="92"/>
        <v>20.595540129134065</v>
      </c>
      <c r="R222" s="252">
        <f t="shared" si="103"/>
        <v>8.000000000000082E-2</v>
      </c>
      <c r="S222" t="e">
        <f t="shared" si="93"/>
        <v>#N/A</v>
      </c>
      <c r="T222">
        <f t="shared" si="94"/>
        <v>0.14835295492900949</v>
      </c>
      <c r="U222" s="47" t="e">
        <f t="shared" si="95"/>
        <v>#N/A</v>
      </c>
      <c r="V222">
        <f t="shared" si="96"/>
        <v>0.11056252197698413</v>
      </c>
      <c r="W222" s="47" t="e">
        <f t="shared" si="97"/>
        <v>#N/A</v>
      </c>
      <c r="X222">
        <f t="shared" si="98"/>
        <v>0.16474785665786879</v>
      </c>
      <c r="Y222" s="47" t="e">
        <f t="shared" si="99"/>
        <v>#N/A</v>
      </c>
      <c r="Z222">
        <f t="shared" si="100"/>
        <v>0.17435216537739021</v>
      </c>
      <c r="AA222" s="47" t="e">
        <f t="shared" si="101"/>
        <v>#N/A</v>
      </c>
      <c r="AB222">
        <f t="shared" si="102"/>
        <v>0.13766564740802062</v>
      </c>
    </row>
    <row r="223" spans="15:28" x14ac:dyDescent="0.2">
      <c r="O223" s="45">
        <f t="shared" si="90"/>
        <v>7.1192456088056133E-2</v>
      </c>
      <c r="P223" s="45">
        <f t="shared" si="91"/>
        <v>7.1192456088056133E-2</v>
      </c>
      <c r="Q223" s="100">
        <f t="shared" si="92"/>
        <v>20.603495032122737</v>
      </c>
      <c r="R223" s="252">
        <f t="shared" si="103"/>
        <v>8.5000000000000825E-2</v>
      </c>
      <c r="S223" t="e">
        <f t="shared" si="93"/>
        <v>#N/A</v>
      </c>
      <c r="T223">
        <f t="shared" si="94"/>
        <v>0.15758135487717898</v>
      </c>
      <c r="U223" s="47" t="e">
        <f t="shared" si="95"/>
        <v>#N/A</v>
      </c>
      <c r="V223">
        <f t="shared" si="96"/>
        <v>0.1174400016980718</v>
      </c>
      <c r="W223" s="47" t="e">
        <f t="shared" si="97"/>
        <v>#N/A</v>
      </c>
      <c r="X223">
        <f t="shared" si="98"/>
        <v>0.17499574170086127</v>
      </c>
      <c r="Y223" s="47" t="e">
        <f t="shared" si="99"/>
        <v>#N/A</v>
      </c>
      <c r="Z223">
        <f t="shared" si="100"/>
        <v>0.18519737490808055</v>
      </c>
      <c r="AA223" s="47" t="e">
        <f t="shared" si="101"/>
        <v>#N/A</v>
      </c>
      <c r="AB223">
        <f t="shared" si="102"/>
        <v>0.14622871729774292</v>
      </c>
    </row>
    <row r="224" spans="15:28" x14ac:dyDescent="0.2">
      <c r="O224" s="45">
        <f t="shared" si="90"/>
        <v>7.9814013153736596E-2</v>
      </c>
      <c r="P224" s="45">
        <f t="shared" si="91"/>
        <v>7.9814013153736596E-2</v>
      </c>
      <c r="Q224" s="100">
        <f t="shared" si="92"/>
        <v>20.611931978329494</v>
      </c>
      <c r="R224" s="252">
        <f t="shared" si="103"/>
        <v>9.0000000000000829E-2</v>
      </c>
      <c r="S224" t="e">
        <f t="shared" si="93"/>
        <v>#N/A</v>
      </c>
      <c r="T224">
        <f t="shared" si="94"/>
        <v>0.16680182508318464</v>
      </c>
      <c r="U224" s="47" t="e">
        <f t="shared" si="95"/>
        <v>#N/A</v>
      </c>
      <c r="V224">
        <f t="shared" si="96"/>
        <v>0.12431154629004224</v>
      </c>
      <c r="W224" s="47" t="e">
        <f t="shared" si="97"/>
        <v>#N/A</v>
      </c>
      <c r="X224">
        <f t="shared" si="98"/>
        <v>0.1852347532971641</v>
      </c>
      <c r="Y224" s="47" t="e">
        <f t="shared" si="99"/>
        <v>#N/A</v>
      </c>
      <c r="Z224">
        <f t="shared" si="100"/>
        <v>0.19603317616164997</v>
      </c>
      <c r="AA224" s="47" t="e">
        <f t="shared" si="101"/>
        <v>#N/A</v>
      </c>
      <c r="AB224">
        <f t="shared" si="102"/>
        <v>0.15478433461619359</v>
      </c>
    </row>
    <row r="225" spans="15:28" x14ac:dyDescent="0.2">
      <c r="O225" s="45">
        <f t="shared" si="90"/>
        <v>8.8928144490182603E-2</v>
      </c>
      <c r="P225" s="45">
        <f t="shared" si="91"/>
        <v>8.8928144490182603E-2</v>
      </c>
      <c r="Q225" s="100">
        <f t="shared" si="92"/>
        <v>20.620850955030392</v>
      </c>
      <c r="R225" s="252">
        <f t="shared" si="103"/>
        <v>9.5000000000000834E-2</v>
      </c>
      <c r="S225" t="e">
        <f t="shared" si="93"/>
        <v>#N/A</v>
      </c>
      <c r="T225">
        <f t="shared" si="94"/>
        <v>0.17601390155843202</v>
      </c>
      <c r="U225" s="47" t="e">
        <f t="shared" si="95"/>
        <v>#N/A</v>
      </c>
      <c r="V225">
        <f t="shared" si="96"/>
        <v>0.13117680848191615</v>
      </c>
      <c r="W225" s="47" t="e">
        <f t="shared" si="97"/>
        <v>#N/A</v>
      </c>
      <c r="X225">
        <f t="shared" si="98"/>
        <v>0.19546437226086658</v>
      </c>
      <c r="Y225" s="47" t="e">
        <f t="shared" si="99"/>
        <v>#N/A</v>
      </c>
      <c r="Z225">
        <f t="shared" si="100"/>
        <v>0.20685901866473963</v>
      </c>
      <c r="AA225" s="47" t="e">
        <f t="shared" si="101"/>
        <v>#N/A</v>
      </c>
      <c r="AB225">
        <f t="shared" si="102"/>
        <v>0.16333206332489117</v>
      </c>
    </row>
    <row r="226" spans="15:28" x14ac:dyDescent="0.2">
      <c r="O226" s="45">
        <f t="shared" si="90"/>
        <v>9.8534835744658267E-2</v>
      </c>
      <c r="P226" s="45">
        <f t="shared" si="91"/>
        <v>9.8534835744658267E-2</v>
      </c>
      <c r="Q226" s="100">
        <f t="shared" si="92"/>
        <v>20.630251948775026</v>
      </c>
      <c r="R226" s="252">
        <f t="shared" si="103"/>
        <v>0.10000000000000084</v>
      </c>
      <c r="S226" t="e">
        <f t="shared" si="93"/>
        <v>#N/A</v>
      </c>
      <c r="T226">
        <f t="shared" si="94"/>
        <v>0.18521712073671245</v>
      </c>
      <c r="U226" s="47" t="e">
        <f t="shared" si="95"/>
        <v>#N/A</v>
      </c>
      <c r="V226">
        <f t="shared" si="96"/>
        <v>0.13803544132021145</v>
      </c>
      <c r="W226" s="47" t="e">
        <f t="shared" si="97"/>
        <v>#N/A</v>
      </c>
      <c r="X226">
        <f t="shared" si="98"/>
        <v>0.20568407988232656</v>
      </c>
      <c r="Y226" s="47" t="e">
        <f t="shared" si="99"/>
        <v>#N/A</v>
      </c>
      <c r="Z226">
        <f t="shared" si="100"/>
        <v>0.2176743524499086</v>
      </c>
      <c r="AA226" s="47" t="e">
        <f t="shared" si="101"/>
        <v>#N/A</v>
      </c>
      <c r="AB226">
        <f t="shared" si="102"/>
        <v>0.17187146778739854</v>
      </c>
    </row>
    <row r="227" spans="15:28" x14ac:dyDescent="0.2">
      <c r="O227" s="45">
        <f t="shared" si="90"/>
        <v>0.10863407178931084</v>
      </c>
      <c r="P227" s="45">
        <f t="shared" si="91"/>
        <v>0.10863407178931084</v>
      </c>
      <c r="Q227" s="100">
        <f t="shared" si="92"/>
        <v>20.640134945386535</v>
      </c>
      <c r="R227" s="252">
        <f t="shared" si="103"/>
        <v>0.10500000000000084</v>
      </c>
      <c r="S227" t="e">
        <f t="shared" si="93"/>
        <v>#N/A</v>
      </c>
      <c r="T227">
        <f t="shared" si="94"/>
        <v>0.19441101949753034</v>
      </c>
      <c r="U227" s="47" t="e">
        <f t="shared" si="95"/>
        <v>#N/A</v>
      </c>
      <c r="V227">
        <f t="shared" si="96"/>
        <v>0.14488709818647724</v>
      </c>
      <c r="W227" s="47" t="e">
        <f t="shared" si="97"/>
        <v>#N/A</v>
      </c>
      <c r="X227">
        <f t="shared" si="98"/>
        <v>0.21589335795447309</v>
      </c>
      <c r="Y227" s="47" t="e">
        <f t="shared" si="99"/>
        <v>#N/A</v>
      </c>
      <c r="Z227">
        <f t="shared" si="100"/>
        <v>0.22847862808357305</v>
      </c>
      <c r="AA227" s="47" t="e">
        <f t="shared" si="101"/>
        <v>#N/A</v>
      </c>
      <c r="AB227">
        <f t="shared" si="102"/>
        <v>0.1804021127915251</v>
      </c>
    </row>
    <row r="228" spans="15:28" x14ac:dyDescent="0.2">
      <c r="O228" s="45">
        <f t="shared" si="90"/>
        <v>0.11922583672162546</v>
      </c>
      <c r="P228" s="45">
        <f t="shared" si="91"/>
        <v>0.11922583672162546</v>
      </c>
      <c r="Q228" s="100">
        <f t="shared" si="92"/>
        <v>20.650499929961825</v>
      </c>
      <c r="R228" s="252">
        <f t="shared" si="103"/>
        <v>0.11000000000000085</v>
      </c>
      <c r="S228" t="e">
        <f t="shared" si="93"/>
        <v>#N/A</v>
      </c>
      <c r="T228">
        <f t="shared" si="94"/>
        <v>0.20359513518940831</v>
      </c>
      <c r="U228" s="47" t="e">
        <f t="shared" si="95"/>
        <v>#N/A</v>
      </c>
      <c r="V228">
        <f t="shared" si="96"/>
        <v>0.15173143281481108</v>
      </c>
      <c r="W228" s="47" t="e">
        <f t="shared" si="97"/>
        <v>#N/A</v>
      </c>
      <c r="X228">
        <f t="shared" si="98"/>
        <v>0.2260916887990824</v>
      </c>
      <c r="Y228" s="47" t="e">
        <f t="shared" si="99"/>
        <v>#N/A</v>
      </c>
      <c r="Z228">
        <f t="shared" si="100"/>
        <v>0.23927129669391822</v>
      </c>
      <c r="AA228" s="47" t="e">
        <f t="shared" si="101"/>
        <v>#N/A</v>
      </c>
      <c r="AB228">
        <f t="shared" si="102"/>
        <v>0.18892356357150766</v>
      </c>
    </row>
    <row r="229" spans="15:28" x14ac:dyDescent="0.2">
      <c r="O229" s="45">
        <f t="shared" si="90"/>
        <v>0.1303101138639704</v>
      </c>
      <c r="P229" s="45">
        <f t="shared" si="91"/>
        <v>0.1303101138639704</v>
      </c>
      <c r="Q229" s="100">
        <f t="shared" si="92"/>
        <v>20.661346886871797</v>
      </c>
      <c r="R229" s="252">
        <f t="shared" si="103"/>
        <v>0.11500000000000085</v>
      </c>
      <c r="S229" t="e">
        <f t="shared" si="93"/>
        <v>#N/A</v>
      </c>
      <c r="T229">
        <f t="shared" si="94"/>
        <v>0.21276900565316825</v>
      </c>
      <c r="U229" s="47" t="e">
        <f t="shared" si="95"/>
        <v>#N/A</v>
      </c>
      <c r="V229">
        <f t="shared" si="96"/>
        <v>0.15856809930935842</v>
      </c>
      <c r="W229" s="47" t="e">
        <f t="shared" si="97"/>
        <v>#N/A</v>
      </c>
      <c r="X229">
        <f t="shared" si="98"/>
        <v>0.23627855529302796</v>
      </c>
      <c r="Y229" s="47" t="e">
        <f t="shared" si="99"/>
        <v>#N/A</v>
      </c>
      <c r="Z229">
        <f t="shared" si="100"/>
        <v>0.2500518099987819</v>
      </c>
      <c r="AA229" s="47" t="e">
        <f t="shared" si="101"/>
        <v>#N/A</v>
      </c>
      <c r="AB229">
        <f t="shared" si="102"/>
        <v>0.19743538583016812</v>
      </c>
    </row>
    <row r="230" spans="15:28" x14ac:dyDescent="0.2">
      <c r="O230" s="45">
        <f t="shared" si="90"/>
        <v>0.14188688576393815</v>
      </c>
      <c r="P230" s="45">
        <f t="shared" si="91"/>
        <v>0.14188688576393815</v>
      </c>
      <c r="Q230" s="100">
        <f t="shared" si="92"/>
        <v>20.672675799761123</v>
      </c>
      <c r="R230" s="252">
        <f t="shared" si="103"/>
        <v>0.12000000000000086</v>
      </c>
      <c r="S230" t="e">
        <f t="shared" si="93"/>
        <v>#N/A</v>
      </c>
      <c r="T230">
        <f t="shared" si="94"/>
        <v>0.22193216924518824</v>
      </c>
      <c r="U230" s="47" t="e">
        <f t="shared" si="95"/>
        <v>#N/A</v>
      </c>
      <c r="V230">
        <f t="shared" si="96"/>
        <v>0.16539675216179342</v>
      </c>
      <c r="W230" s="47" t="e">
        <f t="shared" si="97"/>
        <v>#N/A</v>
      </c>
      <c r="X230">
        <f t="shared" si="98"/>
        <v>0.24645344089450216</v>
      </c>
      <c r="Y230" s="47" t="e">
        <f t="shared" si="99"/>
        <v>#N/A</v>
      </c>
      <c r="Z230">
        <f t="shared" si="100"/>
        <v>0.26081962033350775</v>
      </c>
      <c r="AA230" s="47" t="e">
        <f t="shared" si="101"/>
        <v>#N/A</v>
      </c>
      <c r="AB230">
        <f t="shared" si="102"/>
        <v>0.20593714576104766</v>
      </c>
    </row>
    <row r="231" spans="15:28" x14ac:dyDescent="0.2">
      <c r="O231" s="45">
        <f t="shared" si="90"/>
        <v>0.15395613419491383</v>
      </c>
      <c r="P231" s="45">
        <f t="shared" si="91"/>
        <v>0.15395613419491383</v>
      </c>
      <c r="Q231" s="100">
        <f t="shared" si="92"/>
        <v>20.684486651548468</v>
      </c>
      <c r="R231" s="252">
        <f t="shared" si="103"/>
        <v>0.12500000000000086</v>
      </c>
      <c r="S231" t="e">
        <f t="shared" si="93"/>
        <v>#N/A</v>
      </c>
      <c r="T231">
        <f t="shared" si="94"/>
        <v>0.23108416486063291</v>
      </c>
      <c r="U231" s="47" t="e">
        <f t="shared" si="95"/>
        <v>#N/A</v>
      </c>
      <c r="V231">
        <f t="shared" si="96"/>
        <v>0.17221704626877998</v>
      </c>
      <c r="W231" s="47" t="e">
        <f t="shared" si="97"/>
        <v>#N/A</v>
      </c>
      <c r="X231">
        <f t="shared" si="98"/>
        <v>0.25661582966920793</v>
      </c>
      <c r="Y231" s="47" t="e">
        <f t="shared" si="99"/>
        <v>#N/A</v>
      </c>
      <c r="Z231">
        <f t="shared" si="100"/>
        <v>0.27157418067876754</v>
      </c>
      <c r="AA231" s="47" t="e">
        <f t="shared" si="101"/>
        <v>#N/A</v>
      </c>
      <c r="AB231">
        <f t="shared" si="102"/>
        <v>0.21442841007051558</v>
      </c>
    </row>
    <row r="232" spans="15:28" x14ac:dyDescent="0.2">
      <c r="O232" s="45">
        <f t="shared" si="90"/>
        <v>0.16651784015562043</v>
      </c>
      <c r="P232" s="45">
        <f t="shared" si="91"/>
        <v>0.16651784015562043</v>
      </c>
      <c r="Q232" s="100">
        <f t="shared" si="92"/>
        <v>20.696779424427064</v>
      </c>
      <c r="R232" s="252">
        <f t="shared" si="103"/>
        <v>0.13000000000000086</v>
      </c>
      <c r="S232" t="e">
        <f t="shared" si="93"/>
        <v>#N/A</v>
      </c>
      <c r="T232">
        <f t="shared" si="94"/>
        <v>0.24022453195665716</v>
      </c>
      <c r="U232" s="47" t="e">
        <f t="shared" si="95"/>
        <v>#N/A</v>
      </c>
      <c r="V232">
        <f t="shared" si="96"/>
        <v>0.17902863694941254</v>
      </c>
      <c r="W232" s="47" t="e">
        <f t="shared" si="97"/>
        <v>#N/A</v>
      </c>
      <c r="X232">
        <f t="shared" si="98"/>
        <v>0.26676520631652062</v>
      </c>
      <c r="Y232" s="47" t="e">
        <f t="shared" si="99"/>
        <v>#N/A</v>
      </c>
      <c r="Z232">
        <f t="shared" si="100"/>
        <v>0.2823149446883505</v>
      </c>
      <c r="AA232" s="47" t="e">
        <f t="shared" si="101"/>
        <v>#N/A</v>
      </c>
      <c r="AB232">
        <f t="shared" si="102"/>
        <v>0.22290874599985247</v>
      </c>
    </row>
    <row r="233" spans="15:28" x14ac:dyDescent="0.2">
      <c r="O233" s="45">
        <f t="shared" si="90"/>
        <v>0.17957198387068729</v>
      </c>
      <c r="P233" s="45">
        <f t="shared" si="91"/>
        <v>0.17957198387068729</v>
      </c>
      <c r="Q233" s="100">
        <f t="shared" si="92"/>
        <v>20.709554099864249</v>
      </c>
      <c r="R233" s="252">
        <f t="shared" si="103"/>
        <v>0.13500000000000087</v>
      </c>
      <c r="S233" t="e">
        <f t="shared" si="93"/>
        <v>#N/A</v>
      </c>
      <c r="T233">
        <f t="shared" si="94"/>
        <v>0.24935281057558131</v>
      </c>
      <c r="U233" s="47" t="e">
        <f t="shared" si="95"/>
        <v>#N/A</v>
      </c>
      <c r="V233">
        <f t="shared" si="96"/>
        <v>0.18583117996263515</v>
      </c>
      <c r="W233" s="47" t="e">
        <f t="shared" si="97"/>
        <v>#N/A</v>
      </c>
      <c r="X233">
        <f t="shared" si="98"/>
        <v>0.27690105619561667</v>
      </c>
      <c r="Y233" s="47" t="e">
        <f t="shared" si="99"/>
        <v>#N/A</v>
      </c>
      <c r="Z233">
        <f t="shared" si="100"/>
        <v>0.29304136671691811</v>
      </c>
      <c r="AA233" s="47" t="e">
        <f t="shared" si="101"/>
        <v>#N/A</v>
      </c>
      <c r="AB233">
        <f t="shared" si="102"/>
        <v>0.23137772134730553</v>
      </c>
    </row>
    <row r="234" spans="15:28" x14ac:dyDescent="0.2">
      <c r="O234" s="45">
        <f t="shared" si="90"/>
        <v>0.19311854479042267</v>
      </c>
      <c r="P234" s="45">
        <f t="shared" si="91"/>
        <v>0.19311854479042267</v>
      </c>
      <c r="Q234" s="100">
        <f t="shared" si="92"/>
        <v>20.722810658601816</v>
      </c>
      <c r="R234" s="252">
        <f t="shared" si="103"/>
        <v>0.14000000000000087</v>
      </c>
      <c r="S234" t="e">
        <f t="shared" si="93"/>
        <v>#N/A</v>
      </c>
      <c r="T234">
        <f t="shared" si="94"/>
        <v>0.25846854136803687</v>
      </c>
      <c r="U234" s="47" t="e">
        <f t="shared" si="95"/>
        <v>#N/A</v>
      </c>
      <c r="V234">
        <f t="shared" si="96"/>
        <v>0.1926243315246389</v>
      </c>
      <c r="W234" s="47" t="e">
        <f t="shared" si="97"/>
        <v>#N/A</v>
      </c>
      <c r="X234">
        <f t="shared" si="98"/>
        <v>0.28702286535156973</v>
      </c>
      <c r="Y234" s="47" t="e">
        <f t="shared" si="99"/>
        <v>#N/A</v>
      </c>
      <c r="Z234">
        <f t="shared" si="100"/>
        <v>0.30375290184772413</v>
      </c>
      <c r="AA234" s="47" t="e">
        <f t="shared" si="101"/>
        <v>#N/A</v>
      </c>
      <c r="AB234">
        <f t="shared" si="102"/>
        <v>0.23983490449011594</v>
      </c>
    </row>
    <row r="235" spans="15:28" x14ac:dyDescent="0.2">
      <c r="O235" s="45">
        <f t="shared" si="90"/>
        <v>0.20715750159138224</v>
      </c>
      <c r="P235" s="45">
        <f t="shared" si="91"/>
        <v>0.20715750159138224</v>
      </c>
      <c r="Q235" s="100">
        <f t="shared" si="92"/>
        <v>20.736549080656232</v>
      </c>
      <c r="R235" s="252">
        <f t="shared" si="103"/>
        <v>0.14500000000000088</v>
      </c>
      <c r="S235" t="e">
        <f t="shared" si="93"/>
        <v>#N/A</v>
      </c>
      <c r="T235">
        <f t="shared" si="94"/>
        <v>0.2675712656160818</v>
      </c>
      <c r="U235" s="47" t="e">
        <f t="shared" si="95"/>
        <v>#N/A</v>
      </c>
      <c r="V235">
        <f t="shared" si="96"/>
        <v>0.1994077483262357</v>
      </c>
      <c r="W235" s="47" t="e">
        <f t="shared" si="97"/>
        <v>#N/A</v>
      </c>
      <c r="X235">
        <f t="shared" si="98"/>
        <v>0.29713012054141119</v>
      </c>
      <c r="Y235" s="47" t="e">
        <f t="shared" si="99"/>
        <v>#N/A</v>
      </c>
      <c r="Z235">
        <f t="shared" si="100"/>
        <v>0.31444900592029679</v>
      </c>
      <c r="AA235" s="47" t="e">
        <f t="shared" si="101"/>
        <v>#N/A</v>
      </c>
      <c r="AB235">
        <f t="shared" si="102"/>
        <v>0.24827986440651661</v>
      </c>
    </row>
    <row r="236" spans="15:28" x14ac:dyDescent="0.2">
      <c r="O236" s="45">
        <f t="shared" si="90"/>
        <v>0.22168883217614166</v>
      </c>
      <c r="P236" s="45">
        <f t="shared" si="91"/>
        <v>0.22168883217614166</v>
      </c>
      <c r="Q236" s="100">
        <f t="shared" si="92"/>
        <v>20.750769345318986</v>
      </c>
      <c r="R236" s="252">
        <f t="shared" si="103"/>
        <v>0.15000000000000088</v>
      </c>
      <c r="S236" t="e">
        <f t="shared" si="93"/>
        <v>#N/A</v>
      </c>
      <c r="T236">
        <f t="shared" si="94"/>
        <v>0.27666052525628371</v>
      </c>
      <c r="U236" s="47" t="e">
        <f t="shared" si="95"/>
        <v>#N/A</v>
      </c>
      <c r="V236">
        <f t="shared" si="96"/>
        <v>0.20618108755020823</v>
      </c>
      <c r="W236" s="47" t="e">
        <f t="shared" si="97"/>
        <v>#N/A</v>
      </c>
      <c r="X236">
        <f t="shared" si="98"/>
        <v>0.30722230926015537</v>
      </c>
      <c r="Y236" s="47" t="e">
        <f t="shared" si="99"/>
        <v>#N/A</v>
      </c>
      <c r="Z236">
        <f t="shared" si="100"/>
        <v>0.32512913555808304</v>
      </c>
      <c r="AA236" s="47" t="e">
        <f t="shared" si="101"/>
        <v>#N/A</v>
      </c>
      <c r="AB236">
        <f t="shared" si="102"/>
        <v>0.25671217069769925</v>
      </c>
    </row>
    <row r="237" spans="15:28" x14ac:dyDescent="0.2">
      <c r="O237" s="45">
        <f t="shared" si="90"/>
        <v>0.23671251367409241</v>
      </c>
      <c r="P237" s="45">
        <f t="shared" si="91"/>
        <v>0.23671251367409241</v>
      </c>
      <c r="Q237" s="100">
        <f t="shared" si="92"/>
        <v>20.765471431156129</v>
      </c>
      <c r="R237" s="252">
        <f t="shared" si="103"/>
        <v>0.15500000000000089</v>
      </c>
      <c r="S237" t="e">
        <f t="shared" si="93"/>
        <v>#N/A</v>
      </c>
      <c r="T237">
        <f t="shared" si="94"/>
        <v>0.2857358629027707</v>
      </c>
      <c r="U237" s="47" t="e">
        <f t="shared" si="95"/>
        <v>#N/A</v>
      </c>
      <c r="V237">
        <f t="shared" si="96"/>
        <v>0.21294400688863538</v>
      </c>
      <c r="W237" s="47" t="e">
        <f t="shared" si="97"/>
        <v>#N/A</v>
      </c>
      <c r="X237">
        <f t="shared" si="98"/>
        <v>0.31729891976678665</v>
      </c>
      <c r="Y237" s="47" t="e">
        <f t="shared" si="99"/>
        <v>#N/A</v>
      </c>
      <c r="Z237">
        <f t="shared" si="100"/>
        <v>0.33579274819605248</v>
      </c>
      <c r="AA237" s="47" t="e">
        <f t="shared" si="101"/>
        <v>#N/A</v>
      </c>
      <c r="AB237">
        <f t="shared" si="102"/>
        <v>0.2651313936097498</v>
      </c>
    </row>
    <row r="238" spans="15:28" x14ac:dyDescent="0.2">
      <c r="O238" s="45">
        <f t="shared" si="90"/>
        <v>0.25222852244053229</v>
      </c>
      <c r="P238" s="45">
        <f t="shared" si="91"/>
        <v>0.25222852244053229</v>
      </c>
      <c r="Q238" s="100">
        <f t="shared" si="92"/>
        <v>20.780655316009074</v>
      </c>
      <c r="R238" s="252">
        <f t="shared" si="103"/>
        <v>0.16000000000000089</v>
      </c>
      <c r="S238" t="e">
        <f t="shared" si="93"/>
        <v>#N/A</v>
      </c>
      <c r="T238">
        <f t="shared" si="94"/>
        <v>0.29479682187024753</v>
      </c>
      <c r="U238" s="47" t="e">
        <f t="shared" si="95"/>
        <v>#N/A</v>
      </c>
      <c r="V238">
        <f t="shared" si="96"/>
        <v>0.21969616456019125</v>
      </c>
      <c r="W238" s="47" t="e">
        <f t="shared" si="97"/>
        <v>#N/A</v>
      </c>
      <c r="X238">
        <f t="shared" si="98"/>
        <v>0.32735944111020843</v>
      </c>
      <c r="Y238" s="47" t="e">
        <f t="shared" si="99"/>
        <v>#N/A</v>
      </c>
      <c r="Z238">
        <f t="shared" si="100"/>
        <v>0.34643930210826085</v>
      </c>
      <c r="AA238" s="47" t="e">
        <f t="shared" si="101"/>
        <v>#N/A</v>
      </c>
      <c r="AB238">
        <f t="shared" si="102"/>
        <v>0.27353710405555065</v>
      </c>
    </row>
    <row r="239" spans="15:28" x14ac:dyDescent="0.2">
      <c r="O239" s="45">
        <f t="shared" si="90"/>
        <v>0.26823683405814336</v>
      </c>
      <c r="P239" s="45">
        <f t="shared" si="91"/>
        <v>0.26823683405814336</v>
      </c>
      <c r="Q239" s="100">
        <f t="shared" si="92"/>
        <v>20.79632097699448</v>
      </c>
      <c r="R239" s="252">
        <f t="shared" si="103"/>
        <v>0.1650000000000009</v>
      </c>
      <c r="S239" t="e">
        <f t="shared" si="93"/>
        <v>#N/A</v>
      </c>
      <c r="T239">
        <f t="shared" si="94"/>
        <v>0.3038429461969766</v>
      </c>
      <c r="U239" s="47" t="e">
        <f t="shared" si="95"/>
        <v>#N/A</v>
      </c>
      <c r="V239">
        <f t="shared" si="96"/>
        <v>0.22643721932741834</v>
      </c>
      <c r="W239" s="47" t="e">
        <f t="shared" si="97"/>
        <v>#N/A</v>
      </c>
      <c r="X239">
        <f t="shared" si="98"/>
        <v>0.33740336315515135</v>
      </c>
      <c r="Y239" s="47" t="e">
        <f t="shared" si="99"/>
        <v>#N/A</v>
      </c>
      <c r="Z239">
        <f t="shared" si="100"/>
        <v>0.35706825643537016</v>
      </c>
      <c r="AA239" s="47" t="e">
        <f t="shared" si="101"/>
        <v>#N/A</v>
      </c>
      <c r="AB239">
        <f t="shared" si="102"/>
        <v>0.28192887363664942</v>
      </c>
    </row>
    <row r="240" spans="15:28" x14ac:dyDescent="0.2">
      <c r="O240" s="45">
        <f t="shared" si="90"/>
        <v>0.2847374233363098</v>
      </c>
      <c r="P240" s="45">
        <f t="shared" si="91"/>
        <v>0.2847374233363098</v>
      </c>
      <c r="Q240" s="100">
        <f t="shared" si="92"/>
        <v>20.812468390504364</v>
      </c>
      <c r="R240" s="252">
        <f t="shared" si="103"/>
        <v>0.1700000000000009</v>
      </c>
      <c r="S240" t="e">
        <f t="shared" si="93"/>
        <v>#N/A</v>
      </c>
      <c r="T240">
        <f t="shared" si="94"/>
        <v>0.31287378066772298</v>
      </c>
      <c r="U240" s="47" t="e">
        <f t="shared" si="95"/>
        <v>#N/A</v>
      </c>
      <c r="V240">
        <f t="shared" si="96"/>
        <v>0.23316683051397241</v>
      </c>
      <c r="W240" s="47" t="e">
        <f t="shared" si="97"/>
        <v>#N/A</v>
      </c>
      <c r="X240">
        <f t="shared" si="98"/>
        <v>0.34743017660804082</v>
      </c>
      <c r="Y240" s="47" t="e">
        <f t="shared" si="99"/>
        <v>#N/A</v>
      </c>
      <c r="Z240">
        <f t="shared" si="100"/>
        <v>0.36767907121212512</v>
      </c>
      <c r="AA240" s="47" t="e">
        <f t="shared" si="101"/>
        <v>#N/A</v>
      </c>
      <c r="AB240">
        <f t="shared" si="102"/>
        <v>0.29030627466509223</v>
      </c>
    </row>
    <row r="241" spans="15:28" x14ac:dyDescent="0.2">
      <c r="O241" s="45">
        <f t="shared" si="90"/>
        <v>0.30173026431157268</v>
      </c>
      <c r="P241" s="45">
        <f t="shared" si="91"/>
        <v>0.30173026431157268</v>
      </c>
      <c r="Q241" s="100">
        <f t="shared" si="92"/>
        <v>20.82909753220622</v>
      </c>
      <c r="R241" s="252">
        <f t="shared" si="103"/>
        <v>0.1750000000000009</v>
      </c>
      <c r="S241" t="e">
        <f t="shared" si="93"/>
        <v>#N/A</v>
      </c>
      <c r="T241">
        <f t="shared" si="94"/>
        <v>0.32188887083666129</v>
      </c>
      <c r="U241" s="47" t="e">
        <f t="shared" si="95"/>
        <v>#N/A</v>
      </c>
      <c r="V241">
        <f t="shared" si="96"/>
        <v>0.23988465802183992</v>
      </c>
      <c r="W241" s="47" t="e">
        <f t="shared" si="97"/>
        <v>#N/A</v>
      </c>
      <c r="X241">
        <f t="shared" si="98"/>
        <v>0.35743937304282181</v>
      </c>
      <c r="Y241" s="47" t="e">
        <f t="shared" si="99"/>
        <v>#N/A</v>
      </c>
      <c r="Z241">
        <f t="shared" si="100"/>
        <v>0.3782712073947842</v>
      </c>
      <c r="AA241" s="47" t="e">
        <f t="shared" si="101"/>
        <v>#N/A</v>
      </c>
      <c r="AB241">
        <f t="shared" si="102"/>
        <v>0.29866888018522103</v>
      </c>
    </row>
    <row r="242" spans="15:28" x14ac:dyDescent="0.2">
      <c r="O242" s="45">
        <f t="shared" si="90"/>
        <v>0.31921533024774362</v>
      </c>
      <c r="P242" s="45">
        <f t="shared" si="91"/>
        <v>0.31921533024774362</v>
      </c>
      <c r="Q242" s="100">
        <f t="shared" si="92"/>
        <v>20.846208377043695</v>
      </c>
      <c r="R242" s="252">
        <f t="shared" si="103"/>
        <v>0.18000000000000091</v>
      </c>
      <c r="S242" t="e">
        <f t="shared" si="93"/>
        <v>#N/A</v>
      </c>
      <c r="T242">
        <f t="shared" si="94"/>
        <v>0.33088776305024425</v>
      </c>
      <c r="U242" s="47" t="e">
        <f t="shared" si="95"/>
        <v>#N/A</v>
      </c>
      <c r="V242">
        <f t="shared" si="96"/>
        <v>0.2465903623485253</v>
      </c>
      <c r="W242" s="47" t="e">
        <f t="shared" si="97"/>
        <v>#N/A</v>
      </c>
      <c r="X242">
        <f t="shared" si="98"/>
        <v>0.36743044492673871</v>
      </c>
      <c r="Y242" s="47" t="e">
        <f t="shared" si="99"/>
        <v>#N/A</v>
      </c>
      <c r="Z242">
        <f t="shared" si="100"/>
        <v>0.38884412688850373</v>
      </c>
      <c r="AA242" s="47" t="e">
        <f t="shared" si="101"/>
        <v>#N/A</v>
      </c>
      <c r="AB242">
        <f t="shared" si="102"/>
        <v>0.30701626399543314</v>
      </c>
    </row>
    <row r="243" spans="15:28" x14ac:dyDescent="0.2">
      <c r="O243" s="45">
        <f t="shared" si="90"/>
        <v>0.33719259363647325</v>
      </c>
      <c r="P243" s="45">
        <f t="shared" si="91"/>
        <v>0.33719259363647325</v>
      </c>
      <c r="Q243" s="100">
        <f t="shared" si="92"/>
        <v>20.863800899236253</v>
      </c>
      <c r="R243" s="252">
        <f t="shared" si="103"/>
        <v>0.18500000000000091</v>
      </c>
      <c r="S243" t="e">
        <f t="shared" si="93"/>
        <v>#N/A</v>
      </c>
      <c r="T243">
        <f t="shared" si="94"/>
        <v>0.33987000447003118</v>
      </c>
      <c r="U243" s="47" t="e">
        <f t="shared" si="95"/>
        <v>#N/A</v>
      </c>
      <c r="V243">
        <f t="shared" si="96"/>
        <v>0.25328360460420896</v>
      </c>
      <c r="W243" s="47" t="e">
        <f t="shared" si="97"/>
        <v>#N/A</v>
      </c>
      <c r="X243">
        <f t="shared" si="98"/>
        <v>0.37740288564607127</v>
      </c>
      <c r="Y243" s="47" t="e">
        <f t="shared" si="99"/>
        <v>#N/A</v>
      </c>
      <c r="Z243">
        <f t="shared" si="100"/>
        <v>0.39939729257467366</v>
      </c>
      <c r="AA243" s="47" t="e">
        <f t="shared" si="101"/>
        <v>#N/A</v>
      </c>
      <c r="AB243">
        <f t="shared" si="102"/>
        <v>0.31534800066990293</v>
      </c>
    </row>
    <row r="244" spans="15:28" x14ac:dyDescent="0.2">
      <c r="O244" s="45">
        <f t="shared" si="90"/>
        <v>0.35566202619679643</v>
      </c>
      <c r="P244" s="45">
        <f t="shared" si="91"/>
        <v>0.35566202619679643</v>
      </c>
      <c r="Q244" s="100">
        <f t="shared" si="92"/>
        <v>20.881875072279399</v>
      </c>
      <c r="R244" s="252">
        <f t="shared" si="103"/>
        <v>0.19000000000000092</v>
      </c>
      <c r="S244" t="e">
        <f t="shared" si="93"/>
        <v>#N/A</v>
      </c>
      <c r="T244">
        <f t="shared" si="94"/>
        <v>0.34883514309547575</v>
      </c>
      <c r="U244" s="47" t="e">
        <f t="shared" si="95"/>
        <v>#N/A</v>
      </c>
      <c r="V244">
        <f t="shared" si="96"/>
        <v>0.2599640465288735</v>
      </c>
      <c r="W244" s="47" t="e">
        <f t="shared" si="97"/>
        <v>#N/A</v>
      </c>
      <c r="X244">
        <f t="shared" si="98"/>
        <v>0.38735618953182321</v>
      </c>
      <c r="Y244" s="47" t="e">
        <f t="shared" si="99"/>
        <v>#N/A</v>
      </c>
      <c r="Z244">
        <f t="shared" si="100"/>
        <v>0.40993016833820428</v>
      </c>
      <c r="AA244" s="47" t="e">
        <f t="shared" si="101"/>
        <v>#N/A</v>
      </c>
      <c r="AB244">
        <f t="shared" si="102"/>
        <v>0.32366366558026394</v>
      </c>
    </row>
    <row r="245" spans="15:28" x14ac:dyDescent="0.2">
      <c r="O245" s="45">
        <f t="shared" si="90"/>
        <v>0.3746235988760418</v>
      </c>
      <c r="P245" s="45">
        <f t="shared" si="91"/>
        <v>0.3746235988760418</v>
      </c>
      <c r="Q245" s="100">
        <f t="shared" si="92"/>
        <v>20.900430868945364</v>
      </c>
      <c r="R245" s="252">
        <f t="shared" si="103"/>
        <v>0.19500000000000092</v>
      </c>
      <c r="S245" t="e">
        <f t="shared" si="93"/>
        <v>#N/A</v>
      </c>
      <c r="T245">
        <f t="shared" si="94"/>
        <v>0.35778272778667108</v>
      </c>
      <c r="U245" s="47" t="e">
        <f t="shared" si="95"/>
        <v>#N/A</v>
      </c>
      <c r="V245">
        <f t="shared" si="96"/>
        <v>0.26663135050939912</v>
      </c>
      <c r="W245" s="47" t="e">
        <f t="shared" si="97"/>
        <v>#N/A</v>
      </c>
      <c r="X245">
        <f t="shared" si="98"/>
        <v>0.39728985188536248</v>
      </c>
      <c r="Y245" s="47" t="e">
        <f t="shared" si="99"/>
        <v>#N/A</v>
      </c>
      <c r="Z245">
        <f t="shared" si="100"/>
        <v>0.42044221909476137</v>
      </c>
      <c r="AA245" s="47" t="e">
        <f t="shared" si="101"/>
        <v>#N/A</v>
      </c>
      <c r="AB245">
        <f t="shared" si="102"/>
        <v>0.33196283491724954</v>
      </c>
    </row>
    <row r="246" spans="15:28" x14ac:dyDescent="0.2">
      <c r="O246" s="45">
        <f t="shared" si="90"/>
        <v>0.39407728184983171</v>
      </c>
      <c r="P246" s="45">
        <f t="shared" si="91"/>
        <v>0.39407728184983171</v>
      </c>
      <c r="Q246" s="100">
        <f t="shared" si="92"/>
        <v>20.919468261282532</v>
      </c>
      <c r="R246" s="252">
        <f t="shared" si="103"/>
        <v>0.20000000000000093</v>
      </c>
      <c r="S246" t="e">
        <f t="shared" si="93"/>
        <v>#N/A</v>
      </c>
      <c r="T246">
        <f t="shared" si="94"/>
        <v>0.36671230828705187</v>
      </c>
      <c r="U246" s="47" t="e">
        <f t="shared" si="95"/>
        <v>#N/A</v>
      </c>
      <c r="V246">
        <f t="shared" si="96"/>
        <v>0.27328517959662502</v>
      </c>
      <c r="W246" s="47" t="e">
        <f t="shared" si="97"/>
        <v>#N/A</v>
      </c>
      <c r="X246">
        <f t="shared" si="98"/>
        <v>0.40720336900401349</v>
      </c>
      <c r="Y246" s="47" t="e">
        <f t="shared" si="99"/>
        <v>#N/A</v>
      </c>
      <c r="Z246">
        <f t="shared" si="100"/>
        <v>0.43093291081794893</v>
      </c>
      <c r="AA246" s="47" t="e">
        <f t="shared" si="101"/>
        <v>#N/A</v>
      </c>
      <c r="AB246">
        <f t="shared" si="102"/>
        <v>0.34024508571229301</v>
      </c>
    </row>
    <row r="247" spans="15:28" x14ac:dyDescent="0.2">
      <c r="O247" s="45">
        <f t="shared" si="90"/>
        <v>0.41402304452208227</v>
      </c>
      <c r="P247" s="45">
        <f t="shared" si="91"/>
        <v>0.41402304452208227</v>
      </c>
      <c r="Q247" s="100">
        <f t="shared" si="92"/>
        <v>20.938987220616582</v>
      </c>
      <c r="R247" s="252">
        <f t="shared" si="103"/>
        <v>0.20500000000000093</v>
      </c>
      <c r="S247" t="e">
        <f t="shared" si="93"/>
        <v>#N/A</v>
      </c>
      <c r="T247">
        <f t="shared" si="94"/>
        <v>0.37562343524605224</v>
      </c>
      <c r="U247" s="47" t="e">
        <f t="shared" si="95"/>
        <v>#N/A</v>
      </c>
      <c r="V247">
        <f t="shared" si="96"/>
        <v>0.27992519752237882</v>
      </c>
      <c r="W247" s="47" t="e">
        <f t="shared" si="97"/>
        <v>#N/A</v>
      </c>
      <c r="X247">
        <f t="shared" si="98"/>
        <v>0.41709623820659797</v>
      </c>
      <c r="Y247" s="47" t="e">
        <f t="shared" si="99"/>
        <v>#N/A</v>
      </c>
      <c r="Z247">
        <f t="shared" si="100"/>
        <v>0.44140171056643918</v>
      </c>
      <c r="AA247" s="47" t="e">
        <f t="shared" si="101"/>
        <v>#N/A</v>
      </c>
      <c r="AB247">
        <f t="shared" si="102"/>
        <v>0.34850999585908393</v>
      </c>
    </row>
    <row r="248" spans="15:28" x14ac:dyDescent="0.2">
      <c r="O248" s="45">
        <f t="shared" si="90"/>
        <v>0.4344608555254581</v>
      </c>
      <c r="P248" s="45">
        <f t="shared" si="91"/>
        <v>0.4344608555254581</v>
      </c>
      <c r="Q248" s="100">
        <f t="shared" si="92"/>
        <v>20.958987717549689</v>
      </c>
      <c r="R248" s="252">
        <f t="shared" si="103"/>
        <v>0.21000000000000094</v>
      </c>
      <c r="S248" t="e">
        <f t="shared" si="93"/>
        <v>#N/A</v>
      </c>
      <c r="T248">
        <f t="shared" si="94"/>
        <v>0.38451566024171768</v>
      </c>
      <c r="U248" s="47" t="e">
        <f t="shared" si="95"/>
        <v>#N/A</v>
      </c>
      <c r="V248">
        <f t="shared" si="96"/>
        <v>0.28655106871647007</v>
      </c>
      <c r="W248" s="47" t="e">
        <f t="shared" si="97"/>
        <v>#N/A</v>
      </c>
      <c r="X248">
        <f t="shared" si="98"/>
        <v>0.42696795785892366</v>
      </c>
      <c r="Y248" s="47" t="e">
        <f t="shared" si="99"/>
        <v>#N/A</v>
      </c>
      <c r="Z248">
        <f t="shared" si="100"/>
        <v>0.45184808651104608</v>
      </c>
      <c r="AA248" s="47" t="e">
        <f t="shared" si="101"/>
        <v>#N/A</v>
      </c>
      <c r="AB248">
        <f t="shared" si="102"/>
        <v>0.35675714413508081</v>
      </c>
    </row>
    <row r="249" spans="15:28" x14ac:dyDescent="0.2">
      <c r="O249" s="45">
        <f t="shared" si="90"/>
        <v>0.45539068272148597</v>
      </c>
      <c r="P249" s="45">
        <f t="shared" si="91"/>
        <v>0.45539068272148597</v>
      </c>
      <c r="Q249" s="100">
        <f t="shared" si="92"/>
        <v>20.97946972196155</v>
      </c>
      <c r="R249" s="252">
        <f t="shared" si="103"/>
        <v>0.21500000000000094</v>
      </c>
      <c r="S249" t="e">
        <f t="shared" si="93"/>
        <v>#N/A</v>
      </c>
      <c r="T249">
        <f t="shared" si="94"/>
        <v>0.3933885358032696</v>
      </c>
      <c r="U249" s="47" t="e">
        <f t="shared" si="95"/>
        <v>#N/A</v>
      </c>
      <c r="V249">
        <f t="shared" si="96"/>
        <v>0.29316245832364951</v>
      </c>
      <c r="W249" s="47" t="e">
        <f t="shared" si="97"/>
        <v>#N/A</v>
      </c>
      <c r="X249">
        <f t="shared" si="98"/>
        <v>0.43681802739922171</v>
      </c>
      <c r="Y249" s="47" t="e">
        <f t="shared" si="99"/>
        <v>#N/A</v>
      </c>
      <c r="Z249">
        <f t="shared" si="100"/>
        <v>0.46227150796174293</v>
      </c>
      <c r="AA249" s="47" t="e">
        <f t="shared" si="101"/>
        <v>#N/A</v>
      </c>
      <c r="AB249">
        <f t="shared" si="102"/>
        <v>0.36498611022297917</v>
      </c>
    </row>
    <row r="250" spans="15:28" x14ac:dyDescent="0.2">
      <c r="O250" s="45">
        <f t="shared" si="90"/>
        <v>0.47681249320112329</v>
      </c>
      <c r="P250" s="45">
        <f t="shared" si="91"/>
        <v>0.47681249320112329</v>
      </c>
      <c r="Q250" s="100">
        <f t="shared" si="92"/>
        <v>21.000433203009493</v>
      </c>
      <c r="R250" s="252">
        <f t="shared" si="103"/>
        <v>0.22000000000000094</v>
      </c>
      <c r="S250" t="e">
        <f t="shared" si="93"/>
        <v>#N/A</v>
      </c>
      <c r="T250">
        <f t="shared" si="94"/>
        <v>0.40224161543362452</v>
      </c>
      <c r="U250" s="47" t="e">
        <f t="shared" si="95"/>
        <v>#N/A</v>
      </c>
      <c r="V250">
        <f t="shared" si="96"/>
        <v>0.29975903222053146</v>
      </c>
      <c r="W250" s="47" t="e">
        <f t="shared" si="97"/>
        <v>#N/A</v>
      </c>
      <c r="X250">
        <f t="shared" si="98"/>
        <v>0.4466459473635272</v>
      </c>
      <c r="Y250" s="47" t="e">
        <f t="shared" si="99"/>
        <v>#N/A</v>
      </c>
      <c r="Z250">
        <f t="shared" si="100"/>
        <v>0.47267144539462286</v>
      </c>
      <c r="AA250" s="47" t="e">
        <f t="shared" si="101"/>
        <v>#N/A</v>
      </c>
      <c r="AB250">
        <f t="shared" si="102"/>
        <v>0.37319647473213252</v>
      </c>
    </row>
    <row r="251" spans="15:28" x14ac:dyDescent="0.2">
      <c r="O251" s="45">
        <f t="shared" si="90"/>
        <v>0.49872625328464437</v>
      </c>
      <c r="P251" s="45">
        <f t="shared" si="91"/>
        <v>0.49872625328464437</v>
      </c>
      <c r="Q251" s="100">
        <f t="shared" si="92"/>
        <v>21.021878129128254</v>
      </c>
      <c r="R251" s="252">
        <f t="shared" si="103"/>
        <v>0.22500000000000095</v>
      </c>
      <c r="S251" t="e">
        <f t="shared" si="93"/>
        <v>#N/A</v>
      </c>
      <c r="T251">
        <f t="shared" si="94"/>
        <v>0.41107445363186051</v>
      </c>
      <c r="U251" s="47" t="e">
        <f t="shared" si="95"/>
        <v>#N/A</v>
      </c>
      <c r="V251">
        <f t="shared" si="96"/>
        <v>0.30634045703248008</v>
      </c>
      <c r="W251" s="47" t="e">
        <f t="shared" si="97"/>
        <v>#N/A</v>
      </c>
      <c r="X251">
        <f t="shared" si="98"/>
        <v>0.45645121941100608</v>
      </c>
      <c r="Y251" s="47" t="e">
        <f t="shared" si="99"/>
        <v>#N/A</v>
      </c>
      <c r="Z251">
        <f t="shared" si="100"/>
        <v>0.48304737047879837</v>
      </c>
      <c r="AA251" s="47" t="e">
        <f t="shared" si="101"/>
        <v>#N/A</v>
      </c>
      <c r="AB251">
        <f t="shared" si="102"/>
        <v>0.38138781921992732</v>
      </c>
    </row>
    <row r="252" spans="15:28" x14ac:dyDescent="0.2">
      <c r="O252" s="45">
        <f t="shared" si="90"/>
        <v>0.52113192852198154</v>
      </c>
      <c r="P252" s="45">
        <f t="shared" si="91"/>
        <v>0.52113192852198154</v>
      </c>
      <c r="Q252" s="100">
        <f t="shared" si="92"/>
        <v>21.043804468030544</v>
      </c>
      <c r="R252" s="252">
        <f t="shared" si="103"/>
        <v>0.23000000000000095</v>
      </c>
      <c r="S252" t="e">
        <f t="shared" si="93"/>
        <v>#N/A</v>
      </c>
      <c r="T252">
        <f t="shared" si="94"/>
        <v>0.41988660591563676</v>
      </c>
      <c r="U252" s="47" t="e">
        <f t="shared" si="95"/>
        <v>#N/A</v>
      </c>
      <c r="V252">
        <f t="shared" si="96"/>
        <v>0.31290640015045695</v>
      </c>
      <c r="W252" s="47" t="e">
        <f t="shared" si="97"/>
        <v>#N/A</v>
      </c>
      <c r="X252">
        <f t="shared" si="98"/>
        <v>0.46623334634922436</v>
      </c>
      <c r="Y252" s="47" t="e">
        <f t="shared" si="99"/>
        <v>#N/A</v>
      </c>
      <c r="Z252">
        <f t="shared" si="100"/>
        <v>0.49339875610324196</v>
      </c>
      <c r="AA252" s="47" t="e">
        <f t="shared" si="101"/>
        <v>#N/A</v>
      </c>
      <c r="AB252">
        <f t="shared" si="102"/>
        <v>0.38955972621310808</v>
      </c>
    </row>
    <row r="253" spans="15:28" x14ac:dyDescent="0.2">
      <c r="O253" s="45">
        <f t="shared" si="90"/>
        <v>0.5440294836934072</v>
      </c>
      <c r="P253" s="45">
        <f t="shared" si="91"/>
        <v>0.5440294836934072</v>
      </c>
      <c r="Q253" s="100">
        <f t="shared" si="92"/>
        <v>21.066212186707389</v>
      </c>
      <c r="R253" s="252">
        <f t="shared" si="103"/>
        <v>0.23500000000000096</v>
      </c>
      <c r="S253" t="e">
        <f t="shared" si="93"/>
        <v>#N/A</v>
      </c>
      <c r="T253">
        <f t="shared" si="94"/>
        <v>0.42867762884356031</v>
      </c>
      <c r="U253" s="47" t="e">
        <f t="shared" si="95"/>
        <v>#N/A</v>
      </c>
      <c r="V253">
        <f t="shared" si="96"/>
        <v>0.31945652974783051</v>
      </c>
      <c r="W253" s="47" t="e">
        <f t="shared" si="97"/>
        <v>#N/A</v>
      </c>
      <c r="X253">
        <f t="shared" si="98"/>
        <v>0.47599183215935847</v>
      </c>
      <c r="Y253" s="47" t="e">
        <f t="shared" si="99"/>
        <v>#N/A</v>
      </c>
      <c r="Z253">
        <f t="shared" si="100"/>
        <v>0.50372507640356401</v>
      </c>
      <c r="AA253" s="47" t="e">
        <f t="shared" si="101"/>
        <v>#N/A</v>
      </c>
      <c r="AB253">
        <f t="shared" si="102"/>
        <v>0.39771177922905526</v>
      </c>
    </row>
    <row r="254" spans="15:28" x14ac:dyDescent="0.2">
      <c r="O254" s="45">
        <f t="shared" si="90"/>
        <v>0.56741888280896546</v>
      </c>
      <c r="P254" s="45">
        <f t="shared" si="91"/>
        <v>0.56741888280896546</v>
      </c>
      <c r="Q254" s="100">
        <f t="shared" si="92"/>
        <v>21.089101251428019</v>
      </c>
      <c r="R254" s="252">
        <f t="shared" si="103"/>
        <v>0.24000000000000096</v>
      </c>
      <c r="S254" t="e">
        <f t="shared" si="93"/>
        <v>#N/A</v>
      </c>
      <c r="T254">
        <f t="shared" si="94"/>
        <v>0.43744708003750071</v>
      </c>
      <c r="U254" s="47" t="e">
        <f t="shared" si="95"/>
        <v>#N/A</v>
      </c>
      <c r="V254">
        <f t="shared" si="96"/>
        <v>0.32599051479714553</v>
      </c>
      <c r="W254" s="47" t="e">
        <f t="shared" si="97"/>
        <v>#N/A</v>
      </c>
      <c r="X254">
        <f t="shared" si="98"/>
        <v>0.48572618202134732</v>
      </c>
      <c r="Y254" s="47" t="e">
        <f t="shared" si="99"/>
        <v>#N/A</v>
      </c>
      <c r="Z254">
        <f t="shared" si="100"/>
        <v>0.514025806788727</v>
      </c>
      <c r="AA254" s="47" t="e">
        <f t="shared" si="101"/>
        <v>#N/A</v>
      </c>
      <c r="AB254">
        <f t="shared" si="102"/>
        <v>0.40584356279700989</v>
      </c>
    </row>
    <row r="255" spans="15:28" x14ac:dyDescent="0.2">
      <c r="O255" s="45">
        <f t="shared" si="90"/>
        <v>0.59130008910960896</v>
      </c>
      <c r="P255" s="45">
        <f t="shared" si="91"/>
        <v>0.59130008910960896</v>
      </c>
      <c r="Q255" s="100">
        <f t="shared" si="92"/>
        <v>21.112471627740547</v>
      </c>
      <c r="R255" s="252">
        <f t="shared" si="103"/>
        <v>0.24500000000000097</v>
      </c>
      <c r="S255" t="e">
        <f t="shared" si="93"/>
        <v>#N/A</v>
      </c>
      <c r="T255">
        <f t="shared" si="94"/>
        <v>0.44619451820485106</v>
      </c>
      <c r="U255" s="47" t="e">
        <f t="shared" si="95"/>
        <v>#N/A</v>
      </c>
      <c r="V255">
        <f t="shared" si="96"/>
        <v>0.33250802508685268</v>
      </c>
      <c r="W255" s="47" t="e">
        <f t="shared" si="97"/>
        <v>#N/A</v>
      </c>
      <c r="X255">
        <f t="shared" si="98"/>
        <v>0.49543590233898271</v>
      </c>
      <c r="Y255" s="47" t="e">
        <f t="shared" si="99"/>
        <v>#N/A</v>
      </c>
      <c r="Z255">
        <f t="shared" si="100"/>
        <v>0.52430042396769594</v>
      </c>
      <c r="AA255" s="47" t="e">
        <f t="shared" si="101"/>
        <v>#N/A</v>
      </c>
      <c r="AB255">
        <f t="shared" si="102"/>
        <v>0.41395466247924945</v>
      </c>
    </row>
    <row r="256" spans="15:28" x14ac:dyDescent="0.2">
      <c r="O256" s="45">
        <f t="shared" si="90"/>
        <v>0.61567306506719888</v>
      </c>
      <c r="P256" s="45">
        <f t="shared" si="91"/>
        <v>0.61567306506719888</v>
      </c>
      <c r="Q256" s="100">
        <f t="shared" si="92"/>
        <v>21.13632328047197</v>
      </c>
      <c r="R256" s="252">
        <f t="shared" si="103"/>
        <v>0.25000000000000094</v>
      </c>
      <c r="S256" t="e">
        <f t="shared" si="93"/>
        <v>#N/A</v>
      </c>
      <c r="T256">
        <f t="shared" si="94"/>
        <v>0.4549195031607346</v>
      </c>
      <c r="U256" s="47" t="e">
        <f t="shared" si="95"/>
        <v>#N/A</v>
      </c>
      <c r="V256">
        <f t="shared" si="96"/>
        <v>0.33900873123799635</v>
      </c>
      <c r="W256" s="47" t="e">
        <f t="shared" si="97"/>
        <v>#N/A</v>
      </c>
      <c r="X256">
        <f t="shared" si="98"/>
        <v>0.50512050076493786</v>
      </c>
      <c r="Y256" s="47" t="e">
        <f t="shared" si="99"/>
        <v>#N/A</v>
      </c>
      <c r="Z256">
        <f t="shared" si="100"/>
        <v>0.53454840597602193</v>
      </c>
      <c r="AA256" s="47" t="e">
        <f t="shared" si="101"/>
        <v>#N/A</v>
      </c>
      <c r="AB256">
        <f t="shared" si="102"/>
        <v>0.42204466489220849</v>
      </c>
    </row>
    <row r="257" spans="15:28" x14ac:dyDescent="0.2">
      <c r="O257" s="45">
        <f t="shared" si="90"/>
        <v>0.64053777238439125</v>
      </c>
      <c r="P257" s="45">
        <f t="shared" si="91"/>
        <v>0.64053777238439125</v>
      </c>
      <c r="Q257" s="100">
        <f t="shared" si="92"/>
        <v>21.160656173728285</v>
      </c>
      <c r="R257" s="252">
        <f t="shared" si="103"/>
        <v>0.25500000000000095</v>
      </c>
      <c r="S257" t="e">
        <f t="shared" si="93"/>
        <v>#N/A</v>
      </c>
      <c r="T257">
        <f t="shared" si="94"/>
        <v>0.46362159585015583</v>
      </c>
      <c r="U257" s="47" t="e">
        <f t="shared" si="95"/>
        <v>#N/A</v>
      </c>
      <c r="V257">
        <f t="shared" si="96"/>
        <v>0.34549230472086107</v>
      </c>
      <c r="W257" s="47" t="e">
        <f t="shared" si="97"/>
        <v>#N/A</v>
      </c>
      <c r="X257">
        <f t="shared" si="98"/>
        <v>0.51477948622573311</v>
      </c>
      <c r="Y257" s="47" t="e">
        <f t="shared" si="99"/>
        <v>#N/A</v>
      </c>
      <c r="Z257">
        <f t="shared" si="100"/>
        <v>0.54476923220235873</v>
      </c>
      <c r="AA257" s="47" t="e">
        <f t="shared" si="101"/>
        <v>#N/A</v>
      </c>
      <c r="AB257">
        <f t="shared" si="102"/>
        <v>0.43011315772754821</v>
      </c>
    </row>
    <row r="258" spans="15:28" x14ac:dyDescent="0.2">
      <c r="O258" s="45">
        <f t="shared" si="90"/>
        <v>0.66589417199554646</v>
      </c>
      <c r="P258" s="45">
        <f t="shared" si="91"/>
        <v>0.66589417199554646</v>
      </c>
      <c r="Q258" s="100">
        <f t="shared" si="92"/>
        <v>21.185470270895507</v>
      </c>
      <c r="R258" s="252">
        <f t="shared" si="103"/>
        <v>0.26000000000000095</v>
      </c>
      <c r="S258" t="e">
        <f t="shared" si="93"/>
        <v>#N/A</v>
      </c>
      <c r="T258">
        <f t="shared" si="94"/>
        <v>0.47230035837009388</v>
      </c>
      <c r="U258" s="47" t="e">
        <f t="shared" si="95"/>
        <v>#N/A</v>
      </c>
      <c r="V258">
        <f t="shared" si="96"/>
        <v>0.35195841787157417</v>
      </c>
      <c r="W258" s="47" t="e">
        <f t="shared" si="97"/>
        <v>#N/A</v>
      </c>
      <c r="X258">
        <f t="shared" si="98"/>
        <v>0.5244123689466359</v>
      </c>
      <c r="Y258" s="47" t="e">
        <f t="shared" si="99"/>
        <v>#N/A</v>
      </c>
      <c r="Z258">
        <f t="shared" si="100"/>
        <v>0.55496238341491044</v>
      </c>
      <c r="AA258" s="47" t="e">
        <f t="shared" si="101"/>
        <v>#N/A</v>
      </c>
      <c r="AB258">
        <f t="shared" si="102"/>
        <v>0.43815972977316847</v>
      </c>
    </row>
    <row r="259" spans="15:28" x14ac:dyDescent="0.2">
      <c r="O259" s="45">
        <f t="shared" si="90"/>
        <v>0.69174222406684294</v>
      </c>
      <c r="P259" s="45">
        <f t="shared" si="91"/>
        <v>0.69174222406684294</v>
      </c>
      <c r="Q259" s="100">
        <f t="shared" si="92"/>
        <v>21.210765534638654</v>
      </c>
      <c r="R259" s="252">
        <f t="shared" si="103"/>
        <v>0.26500000000000096</v>
      </c>
      <c r="S259" t="e">
        <f t="shared" si="93"/>
        <v>#N/A</v>
      </c>
      <c r="T259">
        <f t="shared" si="94"/>
        <v>0.48095535399153894</v>
      </c>
      <c r="U259" s="47" t="e">
        <f t="shared" si="95"/>
        <v>#N/A</v>
      </c>
      <c r="V259">
        <f t="shared" si="96"/>
        <v>0.35840674390866523</v>
      </c>
      <c r="W259" s="47" t="e">
        <f t="shared" si="97"/>
        <v>#N/A</v>
      </c>
      <c r="X259">
        <f t="shared" si="98"/>
        <v>0.53401866047649604</v>
      </c>
      <c r="Y259" s="47" t="e">
        <f t="shared" si="99"/>
        <v>#N/A</v>
      </c>
      <c r="Z259">
        <f t="shared" si="100"/>
        <v>0.56512734178780966</v>
      </c>
      <c r="AA259" s="47" t="e">
        <f t="shared" si="101"/>
        <v>#N/A</v>
      </c>
      <c r="AB259">
        <f t="shared" si="102"/>
        <v>0.44618397093416617</v>
      </c>
    </row>
    <row r="260" spans="15:28" x14ac:dyDescent="0.2">
      <c r="O260" s="45">
        <f t="shared" si="90"/>
        <v>0.71808188799616346</v>
      </c>
      <c r="P260" s="45">
        <f t="shared" si="91"/>
        <v>0.71808188799616346</v>
      </c>
      <c r="Q260" s="100">
        <f t="shared" si="92"/>
        <v>21.236541926903328</v>
      </c>
      <c r="R260" s="252">
        <f t="shared" si="103"/>
        <v>0.27000000000000096</v>
      </c>
      <c r="S260" t="e">
        <f t="shared" si="93"/>
        <v>#N/A</v>
      </c>
      <c r="T260">
        <f t="shared" si="94"/>
        <v>0.48958614718146903</v>
      </c>
      <c r="U260" s="47" t="e">
        <f t="shared" si="95"/>
        <v>#N/A</v>
      </c>
      <c r="V260">
        <f t="shared" si="96"/>
        <v>0.36483695694958085</v>
      </c>
      <c r="W260" s="47" t="e">
        <f t="shared" si="97"/>
        <v>#N/A</v>
      </c>
      <c r="X260">
        <f t="shared" si="98"/>
        <v>0.54359787371251378</v>
      </c>
      <c r="Y260" s="47" t="e">
        <f t="shared" si="99"/>
        <v>#N/A</v>
      </c>
      <c r="Z260">
        <f t="shared" si="100"/>
        <v>0.57526359092742319</v>
      </c>
      <c r="AA260" s="47" t="e">
        <f t="shared" si="101"/>
        <v>#N/A</v>
      </c>
      <c r="AB260">
        <f t="shared" si="102"/>
        <v>0.4541854722537354</v>
      </c>
    </row>
    <row r="261" spans="15:28" x14ac:dyDescent="0.2">
      <c r="O261" s="45">
        <f t="shared" si="90"/>
        <v>0.74491312241411833</v>
      </c>
      <c r="P261" s="45">
        <f t="shared" si="91"/>
        <v>0.74491312241411833</v>
      </c>
      <c r="Q261" s="100">
        <f t="shared" si="92"/>
        <v>21.262799408915157</v>
      </c>
      <c r="R261" s="252">
        <f t="shared" si="103"/>
        <v>0.27500000000000097</v>
      </c>
      <c r="S261" t="e">
        <f t="shared" si="93"/>
        <v>#N/A</v>
      </c>
      <c r="T261">
        <f t="shared" si="94"/>
        <v>0.49819230362476663</v>
      </c>
      <c r="U261" s="47" t="e">
        <f t="shared" si="95"/>
        <v>#N/A</v>
      </c>
      <c r="V261">
        <f t="shared" si="96"/>
        <v>0.37124873202715397</v>
      </c>
      <c r="W261" s="47" t="e">
        <f t="shared" si="97"/>
        <v>#N/A</v>
      </c>
      <c r="X261">
        <f t="shared" si="98"/>
        <v>0.55314952292493835</v>
      </c>
      <c r="Y261" s="47" t="e">
        <f t="shared" si="99"/>
        <v>#N/A</v>
      </c>
      <c r="Z261">
        <f t="shared" si="100"/>
        <v>0.58537061589858541</v>
      </c>
      <c r="AA261" s="47" t="e">
        <f t="shared" si="101"/>
        <v>#N/A</v>
      </c>
      <c r="AB261">
        <f t="shared" si="102"/>
        <v>0.46216382593401012</v>
      </c>
    </row>
    <row r="262" spans="15:28" x14ac:dyDescent="0.2">
      <c r="O262" s="45">
        <f t="shared" ref="O262:O325" si="104">(SQRT($K$18*$K$18*R262*R262*1000000+$M$4*$M$4))-$M$4</f>
        <v>0.77223588518393171</v>
      </c>
      <c r="P262" s="45">
        <f t="shared" ref="P262:P325" si="105">(COS($P$1*PI()/180)*SQRT($K$18*$K$18*R262*R262*1000000+$P$3)-$P$2*$K$17*R262*1000)/(1-$P$2)-$M$4</f>
        <v>0.77223588518393171</v>
      </c>
      <c r="Q262" s="100">
        <f t="shared" si="92"/>
        <v>21.28953794118047</v>
      </c>
      <c r="R262" s="252">
        <f t="shared" si="103"/>
        <v>0.28000000000000097</v>
      </c>
      <c r="S262" t="e">
        <f t="shared" si="93"/>
        <v>#N/A</v>
      </c>
      <c r="T262">
        <f t="shared" si="94"/>
        <v>0.50677339024607393</v>
      </c>
      <c r="U262" s="47" t="e">
        <f t="shared" si="95"/>
        <v>#N/A</v>
      </c>
      <c r="V262">
        <f t="shared" si="96"/>
        <v>0.37764174510602705</v>
      </c>
      <c r="W262" s="47" t="e">
        <f t="shared" si="97"/>
        <v>#N/A</v>
      </c>
      <c r="X262">
        <f t="shared" si="98"/>
        <v>0.5626731237816982</v>
      </c>
      <c r="Y262" s="47" t="e">
        <f t="shared" si="99"/>
        <v>#N/A</v>
      </c>
      <c r="Z262">
        <f t="shared" si="100"/>
        <v>0.59544790325075836</v>
      </c>
      <c r="AA262" s="47" t="e">
        <f t="shared" si="101"/>
        <v>#N/A</v>
      </c>
      <c r="AB262">
        <f t="shared" si="102"/>
        <v>0.47011862535684773</v>
      </c>
    </row>
    <row r="263" spans="15:28" x14ac:dyDescent="0.2">
      <c r="O263" s="45">
        <f t="shared" si="104"/>
        <v>0.80005013340189635</v>
      </c>
      <c r="P263" s="45">
        <f t="shared" si="105"/>
        <v>0.80005013340189635</v>
      </c>
      <c r="Q263" s="100">
        <f t="shared" ref="Q263:Q326" si="106">SQRT((R263*R263+PI()*PI()*$F$18*$F$18)*$K$18*$K$18*1000000+$M$4*$M$4) - $M$4</f>
        <v>21.316757483486526</v>
      </c>
      <c r="R263" s="252">
        <f t="shared" si="103"/>
        <v>0.28500000000000097</v>
      </c>
      <c r="S263" t="e">
        <f t="shared" ref="S263:S326" si="107">IF( AND($R263/S$3&gt;= 0, $R263/S$3&lt;=$K$31),S$2*ABS(SIN($R263/S$3*PI()))*$K$30,#N/A)</f>
        <v>#N/A</v>
      </c>
      <c r="T263">
        <f t="shared" ref="T263:T326" si="108">IF( AND($R263/T$3&gt;0,$R263/T$3&lt;=$K$31),T$2*ABS(SIN($R263/T$3*PI()))*$K$30,#N/A)</f>
        <v>0.51532897523158661</v>
      </c>
      <c r="U263" s="47" t="e">
        <f t="shared" ref="U263:U326" si="109">IF( AND($R263/U$3&gt;= 0, $R263/U$3&lt;=$K$31),U$2*ABS(SIN($R263/U$3*PI()))*$K$30,#N/A)</f>
        <v>#N/A</v>
      </c>
      <c r="V263">
        <f t="shared" ref="V263:V326" si="110">IF( AND($R263/V$3&gt;0,$R263/V$3&lt;=$K$31),V$2*ABS(SIN($R263/V$3*PI()))*$K$30,#N/A)</f>
        <v>0.38401567309902762</v>
      </c>
      <c r="W263" s="47" t="e">
        <f t="shared" ref="W263:W326" si="111">IF( AND($R263/W$3&gt;= 0, $R263/W$3&lt;=$K$31),W$2*ABS(SIN($R263/W$3*PI()))*$K$30,#N/A)</f>
        <v>#N/A</v>
      </c>
      <c r="X263">
        <f t="shared" ref="X263:X326" si="112">IF( AND($R263/X$3&gt;0,$R263/X$3&lt;=$K$31),X$2*ABS(SIN($R263/X$3*PI()))*$K$30,#N/A)</f>
        <v>0.57216819337295977</v>
      </c>
      <c r="Y263" s="47" t="e">
        <f t="shared" ref="Y263:Y326" si="113">IF( AND($R263/Y$3&gt;= 0, $R263/Y$3&lt;=$K$31),Y$2*ABS(SIN($R263/Y$3*PI()))*$K$30,#N/A)</f>
        <v>#N/A</v>
      </c>
      <c r="Z263">
        <f t="shared" ref="Z263:Z326" si="114">IF( AND($R263/Z$3&gt;0,$R263/Z$3&lt;=$K$31),Z$2*ABS(SIN($R263/Z$3*PI()))*$K$30,#N/A)</f>
        <v>0.60549494104411528</v>
      </c>
      <c r="AA263" s="47" t="e">
        <f t="shared" ref="AA263:AA326" si="115">IF( AND($R263/AA$3&gt;= 0, $R263/AA$3&lt;=$K$31),AA$2*ABS(SIN($R263/AA$3*PI()))*$K$30,#N/A)</f>
        <v>#N/A</v>
      </c>
      <c r="AB263">
        <f t="shared" ref="AB263:AB326" si="116">IF( AND($R263/AB$3&gt;0,$R263/AB$3&lt;=$K$31),AB$2*ABS(SIN($R263/AB$3*PI()))*$K$30,#N/A)</f>
        <v>0.47804946510455215</v>
      </c>
    </row>
    <row r="264" spans="15:28" x14ac:dyDescent="0.2">
      <c r="O264" s="45">
        <f t="shared" si="104"/>
        <v>0.82835582339737357</v>
      </c>
      <c r="P264" s="45">
        <f t="shared" si="105"/>
        <v>0.82835582339737357</v>
      </c>
      <c r="Q264" s="100">
        <f t="shared" si="106"/>
        <v>21.344457994901745</v>
      </c>
      <c r="R264" s="252">
        <f t="shared" ref="R264:R327" si="117">R263+$R$4</f>
        <v>0.29000000000000098</v>
      </c>
      <c r="S264" t="e">
        <f t="shared" si="107"/>
        <v>#N/A</v>
      </c>
      <c r="T264">
        <f t="shared" si="108"/>
        <v>0.52385862805078209</v>
      </c>
      <c r="U264" s="47" t="e">
        <f t="shared" si="109"/>
        <v>#N/A</v>
      </c>
      <c r="V264">
        <f t="shared" si="110"/>
        <v>0.39037019388349664</v>
      </c>
      <c r="W264" s="47" t="e">
        <f t="shared" si="111"/>
        <v>#N/A</v>
      </c>
      <c r="X264">
        <f t="shared" si="112"/>
        <v>0.58163425023561433</v>
      </c>
      <c r="Y264" s="47" t="e">
        <f t="shared" si="113"/>
        <v>#N/A</v>
      </c>
      <c r="Z264">
        <f t="shared" si="114"/>
        <v>0.61551121887554794</v>
      </c>
      <c r="AA264" s="47" t="e">
        <f t="shared" si="115"/>
        <v>#N/A</v>
      </c>
      <c r="AB264">
        <f t="shared" si="116"/>
        <v>0.48595594098053646</v>
      </c>
    </row>
    <row r="265" spans="15:28" x14ac:dyDescent="0.2">
      <c r="O265" s="45">
        <f t="shared" si="104"/>
        <v>0.8571529107338165</v>
      </c>
      <c r="P265" s="45">
        <f t="shared" si="105"/>
        <v>0.8571529107338165</v>
      </c>
      <c r="Q265" s="100">
        <f t="shared" si="106"/>
        <v>21.372639433776158</v>
      </c>
      <c r="R265" s="252">
        <f t="shared" si="117"/>
        <v>0.29500000000000098</v>
      </c>
      <c r="S265" t="e">
        <f t="shared" si="107"/>
        <v>#N/A</v>
      </c>
      <c r="T265">
        <f t="shared" si="108"/>
        <v>0.53236191947808598</v>
      </c>
      <c r="U265" s="47" t="e">
        <f t="shared" si="109"/>
        <v>#N/A</v>
      </c>
      <c r="V265">
        <f t="shared" si="110"/>
        <v>0.39670498631756779</v>
      </c>
      <c r="W265" s="47" t="e">
        <f t="shared" si="111"/>
        <v>#N/A</v>
      </c>
      <c r="X265">
        <f t="shared" si="112"/>
        <v>0.59107081437769116</v>
      </c>
      <c r="Y265" s="47" t="e">
        <f t="shared" si="113"/>
        <v>#N/A</v>
      </c>
      <c r="Z265">
        <f t="shared" si="114"/>
        <v>0.62549622790459547</v>
      </c>
      <c r="AA265" s="47" t="e">
        <f t="shared" si="115"/>
        <v>#N/A</v>
      </c>
      <c r="AB265">
        <f t="shared" si="116"/>
        <v>0.49383765002992241</v>
      </c>
    </row>
    <row r="266" spans="15:28" x14ac:dyDescent="0.2">
      <c r="O266" s="45">
        <f t="shared" si="104"/>
        <v>0.88644135020865633</v>
      </c>
      <c r="P266" s="45">
        <f t="shared" si="105"/>
        <v>0.88644135020865633</v>
      </c>
      <c r="Q266" s="100">
        <f t="shared" si="106"/>
        <v>21.401301757741294</v>
      </c>
      <c r="R266" s="252">
        <f t="shared" si="117"/>
        <v>0.30000000000000099</v>
      </c>
      <c r="S266" t="e">
        <f t="shared" si="107"/>
        <v>#N/A</v>
      </c>
      <c r="T266">
        <f t="shared" si="108"/>
        <v>0.5408384216144706</v>
      </c>
      <c r="U266" s="47" t="e">
        <f t="shared" si="109"/>
        <v>#N/A</v>
      </c>
      <c r="V266">
        <f t="shared" si="110"/>
        <v>0.40301973025639692</v>
      </c>
      <c r="W266" s="47" t="e">
        <f t="shared" si="111"/>
        <v>#N/A</v>
      </c>
      <c r="X266">
        <f t="shared" si="112"/>
        <v>0.60047740730269628</v>
      </c>
      <c r="Y266" s="47" t="e">
        <f t="shared" si="113"/>
        <v>#N/A</v>
      </c>
      <c r="Z266">
        <f t="shared" si="114"/>
        <v>0.63544946087929466</v>
      </c>
      <c r="AA266" s="47" t="e">
        <f t="shared" si="115"/>
        <v>#N/A</v>
      </c>
      <c r="AB266">
        <f t="shared" si="116"/>
        <v>0.50169419056007714</v>
      </c>
    </row>
    <row r="267" spans="15:28" x14ac:dyDescent="0.2">
      <c r="O267" s="45">
        <f t="shared" si="104"/>
        <v>0.91622109585352973</v>
      </c>
      <c r="P267" s="45">
        <f t="shared" si="105"/>
        <v>0.91622109585352973</v>
      </c>
      <c r="Q267" s="100">
        <f t="shared" si="106"/>
        <v>21.430444923711207</v>
      </c>
      <c r="R267" s="252">
        <f t="shared" si="117"/>
        <v>0.30500000000000099</v>
      </c>
      <c r="S267" t="e">
        <f t="shared" si="107"/>
        <v>#N/A</v>
      </c>
      <c r="T267">
        <f t="shared" si="108"/>
        <v>0.54928770790898696</v>
      </c>
      <c r="U267" s="47" t="e">
        <f t="shared" si="109"/>
        <v>#N/A</v>
      </c>
      <c r="V267">
        <f t="shared" si="110"/>
        <v>0.40931410656834183</v>
      </c>
      <c r="W267" s="47" t="e">
        <f t="shared" si="111"/>
        <v>#N/A</v>
      </c>
      <c r="X267">
        <f t="shared" si="112"/>
        <v>0.6098535520338757</v>
      </c>
      <c r="Y267" s="47" t="e">
        <f t="shared" si="113"/>
        <v>#N/A</v>
      </c>
      <c r="Z267">
        <f t="shared" si="114"/>
        <v>0.64537041216194924</v>
      </c>
      <c r="AA267" s="47" t="e">
        <f t="shared" si="115"/>
        <v>#N/A</v>
      </c>
      <c r="AB267">
        <f t="shared" si="116"/>
        <v>0.5095251621610859</v>
      </c>
    </row>
    <row r="268" spans="15:28" x14ac:dyDescent="0.2">
      <c r="O268" s="45">
        <f t="shared" si="104"/>
        <v>0.94649210093518832</v>
      </c>
      <c r="P268" s="45">
        <f t="shared" si="105"/>
        <v>0.94649210093518832</v>
      </c>
      <c r="Q268" s="100">
        <f t="shared" si="106"/>
        <v>21.46006888788213</v>
      </c>
      <c r="R268" s="252">
        <f t="shared" si="117"/>
        <v>0.310000000000001</v>
      </c>
      <c r="S268" t="e">
        <f t="shared" si="107"/>
        <v>#N/A</v>
      </c>
      <c r="T268">
        <f t="shared" si="108"/>
        <v>0.55770935318023085</v>
      </c>
      <c r="U268" s="47" t="e">
        <f t="shared" si="109"/>
        <v>#N/A</v>
      </c>
      <c r="V268">
        <f t="shared" si="110"/>
        <v>0.41558779715108984</v>
      </c>
      <c r="W268" s="47" t="e">
        <f t="shared" si="111"/>
        <v>#N/A</v>
      </c>
      <c r="X268">
        <f t="shared" si="112"/>
        <v>0.61919877313840099</v>
      </c>
      <c r="Y268" s="47" t="e">
        <f t="shared" si="113"/>
        <v>#N/A</v>
      </c>
      <c r="Z268">
        <f t="shared" si="114"/>
        <v>0.65525857775481589</v>
      </c>
      <c r="AA268" s="47" t="e">
        <f t="shared" si="115"/>
        <v>#N/A</v>
      </c>
      <c r="AB268">
        <f t="shared" si="116"/>
        <v>0.51733016572615842</v>
      </c>
    </row>
    <row r="269" spans="15:28" x14ac:dyDescent="0.2">
      <c r="O269" s="45">
        <f t="shared" si="104"/>
        <v>0.97725431795504392</v>
      </c>
      <c r="P269" s="45">
        <f t="shared" si="105"/>
        <v>0.97725431795504392</v>
      </c>
      <c r="Q269" s="100">
        <f t="shared" si="106"/>
        <v>21.490173605733276</v>
      </c>
      <c r="R269" s="252">
        <f t="shared" si="117"/>
        <v>0.315000000000001</v>
      </c>
      <c r="S269" t="e">
        <f t="shared" si="107"/>
        <v>#N/A</v>
      </c>
      <c r="T269">
        <f t="shared" si="108"/>
        <v>0.56610293363773778</v>
      </c>
      <c r="U269" s="47" t="e">
        <f t="shared" si="109"/>
        <v>#N/A</v>
      </c>
      <c r="V269">
        <f t="shared" si="110"/>
        <v>0.42184048494773446</v>
      </c>
      <c r="W269" s="47" t="e">
        <f t="shared" si="111"/>
        <v>#N/A</v>
      </c>
      <c r="X269">
        <f t="shared" si="112"/>
        <v>0.62851259675147708</v>
      </c>
      <c r="Y269" s="47" t="e">
        <f t="shared" si="113"/>
        <v>#N/A</v>
      </c>
      <c r="Z269">
        <f t="shared" si="114"/>
        <v>0.66511345532570887</v>
      </c>
      <c r="AA269" s="47" t="e">
        <f t="shared" si="115"/>
        <v>#N/A</v>
      </c>
      <c r="AB269">
        <f t="shared" si="116"/>
        <v>0.52510880347197009</v>
      </c>
    </row>
    <row r="270" spans="15:28" x14ac:dyDescent="0.2">
      <c r="O270" s="45">
        <f t="shared" si="104"/>
        <v>1.0085076986506465</v>
      </c>
      <c r="P270" s="45">
        <f t="shared" si="105"/>
        <v>1.0085076986506465</v>
      </c>
      <c r="Q270" s="100">
        <f t="shared" si="106"/>
        <v>21.520759032026945</v>
      </c>
      <c r="R270" s="252">
        <f t="shared" si="117"/>
        <v>0.32000000000000101</v>
      </c>
      <c r="S270" t="e">
        <f t="shared" si="107"/>
        <v>#N/A</v>
      </c>
      <c r="T270">
        <f t="shared" si="108"/>
        <v>0.57446802690330878</v>
      </c>
      <c r="U270" s="47" t="e">
        <f t="shared" si="109"/>
        <v>#N/A</v>
      </c>
      <c r="V270">
        <f t="shared" si="110"/>
        <v>0.42807185396279812</v>
      </c>
      <c r="W270" s="47" t="e">
        <f t="shared" si="111"/>
        <v>#N/A</v>
      </c>
      <c r="X270">
        <f t="shared" si="112"/>
        <v>0.6377945506003706</v>
      </c>
      <c r="Y270" s="47" t="e">
        <f t="shared" si="113"/>
        <v>#N/A</v>
      </c>
      <c r="Z270">
        <f t="shared" si="114"/>
        <v>0.67493454423351917</v>
      </c>
      <c r="AA270" s="47" t="e">
        <f t="shared" si="115"/>
        <v>#N/A</v>
      </c>
      <c r="AB270">
        <f t="shared" si="116"/>
        <v>0.53286067895893452</v>
      </c>
    </row>
    <row r="271" spans="15:28" x14ac:dyDescent="0.2">
      <c r="O271" s="45">
        <f t="shared" si="104"/>
        <v>1.0402521939947746</v>
      </c>
      <c r="P271" s="45">
        <f t="shared" si="105"/>
        <v>1.0402521939947746</v>
      </c>
      <c r="Q271" s="100">
        <f t="shared" si="106"/>
        <v>21.551825120808758</v>
      </c>
      <c r="R271" s="252">
        <f t="shared" si="117"/>
        <v>0.32500000000000101</v>
      </c>
      <c r="S271" t="e">
        <f t="shared" si="107"/>
        <v>#N/A</v>
      </c>
      <c r="T271">
        <f t="shared" si="108"/>
        <v>0.58280421203226496</v>
      </c>
      <c r="U271" s="47" t="e">
        <f t="shared" si="109"/>
        <v>#N/A</v>
      </c>
      <c r="V271">
        <f t="shared" si="110"/>
        <v>0.43428158927820254</v>
      </c>
      <c r="W271" s="47" t="e">
        <f t="shared" si="111"/>
        <v>#N/A</v>
      </c>
      <c r="X271">
        <f t="shared" si="112"/>
        <v>0.64704416402835652</v>
      </c>
      <c r="Y271" s="47" t="e">
        <f t="shared" si="113"/>
        <v>#N/A</v>
      </c>
      <c r="Z271">
        <f t="shared" si="114"/>
        <v>0.6847213455536475</v>
      </c>
      <c r="AA271" s="47" t="e">
        <f t="shared" si="115"/>
        <v>#N/A</v>
      </c>
      <c r="AB271">
        <f t="shared" si="116"/>
        <v>0.54058539711140829</v>
      </c>
    </row>
    <row r="272" spans="15:28" x14ac:dyDescent="0.2">
      <c r="O272" s="45">
        <f t="shared" si="104"/>
        <v>1.0724877541970272</v>
      </c>
      <c r="P272" s="45">
        <f t="shared" si="105"/>
        <v>1.0724877541970272</v>
      </c>
      <c r="Q272" s="100">
        <f t="shared" si="106"/>
        <v>21.583371825408335</v>
      </c>
      <c r="R272" s="252">
        <f t="shared" si="117"/>
        <v>0.33000000000000101</v>
      </c>
      <c r="S272" t="e">
        <f t="shared" si="107"/>
        <v>#N/A</v>
      </c>
      <c r="T272">
        <f t="shared" si="108"/>
        <v>0.59111106953463111</v>
      </c>
      <c r="U272" s="47" t="e">
        <f t="shared" si="109"/>
        <v>#N/A</v>
      </c>
      <c r="V272">
        <f t="shared" si="110"/>
        <v>0.44046937706918293</v>
      </c>
      <c r="W272" s="47" t="e">
        <f t="shared" si="111"/>
        <v>#N/A</v>
      </c>
      <c r="X272">
        <f t="shared" si="112"/>
        <v>0.65626096801858402</v>
      </c>
      <c r="Y272" s="47" t="e">
        <f t="shared" si="113"/>
        <v>#N/A</v>
      </c>
      <c r="Z272">
        <f t="shared" si="114"/>
        <v>0.69447336210335042</v>
      </c>
      <c r="AA272" s="47" t="e">
        <f t="shared" si="115"/>
        <v>#N/A</v>
      </c>
      <c r="AB272">
        <f t="shared" si="116"/>
        <v>0.54828256423782629</v>
      </c>
    </row>
    <row r="273" spans="15:28" x14ac:dyDescent="0.2">
      <c r="O273" s="45">
        <f t="shared" si="104"/>
        <v>1.105214328703255</v>
      </c>
      <c r="P273" s="45">
        <f t="shared" si="105"/>
        <v>1.105214328703255</v>
      </c>
      <c r="Q273" s="100">
        <f t="shared" si="106"/>
        <v>21.615399098439184</v>
      </c>
      <c r="R273" s="252">
        <f t="shared" si="117"/>
        <v>0.33500000000000102</v>
      </c>
      <c r="S273" t="e">
        <f t="shared" si="107"/>
        <v>#N/A</v>
      </c>
      <c r="T273">
        <f t="shared" si="108"/>
        <v>0.59938818139624406</v>
      </c>
      <c r="U273" s="47" t="e">
        <f t="shared" si="109"/>
        <v>#N/A</v>
      </c>
      <c r="V273">
        <f t="shared" si="110"/>
        <v>0.44663490462014876</v>
      </c>
      <c r="W273" s="47" t="e">
        <f t="shared" si="111"/>
        <v>#N/A</v>
      </c>
      <c r="X273">
        <f t="shared" si="112"/>
        <v>0.6654444952178592</v>
      </c>
      <c r="Y273" s="47" t="e">
        <f t="shared" si="113"/>
        <v>#N/A</v>
      </c>
      <c r="Z273">
        <f t="shared" si="114"/>
        <v>0.70419009846699754</v>
      </c>
      <c r="AA273" s="47" t="e">
        <f t="shared" si="115"/>
        <v>#N/A</v>
      </c>
      <c r="AB273">
        <f t="shared" si="116"/>
        <v>0.55595178805076617</v>
      </c>
    </row>
    <row r="274" spans="15:28" x14ac:dyDescent="0.2">
      <c r="O274" s="45">
        <f t="shared" si="104"/>
        <v>1.1384318661966972</v>
      </c>
      <c r="P274" s="45">
        <f t="shared" si="105"/>
        <v>1.1384318661966972</v>
      </c>
      <c r="Q274" s="100">
        <f t="shared" si="106"/>
        <v>21.647906891799607</v>
      </c>
      <c r="R274" s="252">
        <f t="shared" si="117"/>
        <v>0.34000000000000102</v>
      </c>
      <c r="S274" t="e">
        <f t="shared" si="107"/>
        <v>#N/A</v>
      </c>
      <c r="T274">
        <f t="shared" si="108"/>
        <v>0.60763513109978828</v>
      </c>
      <c r="U274" s="47" t="e">
        <f t="shared" si="109"/>
        <v>#N/A</v>
      </c>
      <c r="V274">
        <f t="shared" si="110"/>
        <v>0.45277786034048728</v>
      </c>
      <c r="W274" s="47" t="e">
        <f t="shared" si="111"/>
        <v>#N/A</v>
      </c>
      <c r="X274">
        <f t="shared" si="112"/>
        <v>0.67459427996034194</v>
      </c>
      <c r="Y274" s="47" t="e">
        <f t="shared" si="113"/>
        <v>#N/A</v>
      </c>
      <c r="Z274">
        <f t="shared" si="114"/>
        <v>0.71387106102124009</v>
      </c>
      <c r="AA274" s="47" t="e">
        <f t="shared" si="115"/>
        <v>#N/A</v>
      </c>
      <c r="AB274">
        <f t="shared" si="116"/>
        <v>0.5635926776869411</v>
      </c>
    </row>
    <row r="275" spans="15:28" x14ac:dyDescent="0.2">
      <c r="O275" s="45">
        <f t="shared" si="104"/>
        <v>1.1721403145977547</v>
      </c>
      <c r="P275" s="45">
        <f t="shared" si="105"/>
        <v>1.1721403145977547</v>
      </c>
      <c r="Q275" s="100">
        <f t="shared" si="106"/>
        <v>21.680895156672818</v>
      </c>
      <c r="R275" s="252">
        <f t="shared" si="117"/>
        <v>0.34500000000000103</v>
      </c>
      <c r="S275" t="e">
        <f t="shared" si="107"/>
        <v>#N/A</v>
      </c>
      <c r="T275">
        <f t="shared" si="108"/>
        <v>0.61585150364575525</v>
      </c>
      <c r="U275" s="47" t="e">
        <f t="shared" si="109"/>
        <v>#N/A</v>
      </c>
      <c r="V275">
        <f t="shared" si="110"/>
        <v>0.45889793378031069</v>
      </c>
      <c r="W275" s="47" t="e">
        <f t="shared" si="111"/>
        <v>#N/A</v>
      </c>
      <c r="X275">
        <f t="shared" si="112"/>
        <v>0.68370985829115938</v>
      </c>
      <c r="Y275" s="47" t="e">
        <f t="shared" si="113"/>
        <v>#N/A</v>
      </c>
      <c r="Z275">
        <f t="shared" si="114"/>
        <v>0.72351575796008694</v>
      </c>
      <c r="AA275" s="47" t="e">
        <f t="shared" si="115"/>
        <v>#N/A</v>
      </c>
      <c r="AB275">
        <f t="shared" si="116"/>
        <v>0.57120484372712033</v>
      </c>
    </row>
    <row r="276" spans="15:28" x14ac:dyDescent="0.2">
      <c r="O276" s="45">
        <f t="shared" si="104"/>
        <v>1.2063396210650126</v>
      </c>
      <c r="P276" s="45">
        <f t="shared" si="105"/>
        <v>1.2063396210650126</v>
      </c>
      <c r="Q276" s="100">
        <f t="shared" si="106"/>
        <v>21.714363843526826</v>
      </c>
      <c r="R276" s="252">
        <f t="shared" si="117"/>
        <v>0.35000000000000103</v>
      </c>
      <c r="S276" t="e">
        <f t="shared" si="107"/>
        <v>#N/A</v>
      </c>
      <c r="T276">
        <f t="shared" si="108"/>
        <v>0.62403688557332759</v>
      </c>
      <c r="U276" s="47" t="e">
        <f t="shared" si="109"/>
        <v>#N/A</v>
      </c>
      <c r="V276">
        <f t="shared" si="110"/>
        <v>0.4649948156461452</v>
      </c>
      <c r="W276" s="47" t="e">
        <f t="shared" si="111"/>
        <v>#N/A</v>
      </c>
      <c r="X276">
        <f t="shared" si="112"/>
        <v>0.69279076798993056</v>
      </c>
      <c r="Y276" s="47" t="e">
        <f t="shared" si="113"/>
        <v>#N/A</v>
      </c>
      <c r="Z276">
        <f t="shared" si="114"/>
        <v>0.73312369931988952</v>
      </c>
      <c r="AA276" s="47" t="e">
        <f t="shared" si="115"/>
        <v>#N/A</v>
      </c>
      <c r="AB276">
        <f t="shared" si="116"/>
        <v>0.5787878982159762</v>
      </c>
    </row>
    <row r="277" spans="15:28" x14ac:dyDescent="0.2">
      <c r="O277" s="45">
        <f t="shared" si="104"/>
        <v>1.2410297319950132</v>
      </c>
      <c r="P277" s="45">
        <f t="shared" si="105"/>
        <v>1.2410297319950132</v>
      </c>
      <c r="Q277" s="100">
        <f t="shared" si="106"/>
        <v>21.748312902115686</v>
      </c>
      <c r="R277" s="252">
        <f t="shared" si="117"/>
        <v>0.35500000000000104</v>
      </c>
      <c r="S277" t="e">
        <f t="shared" si="107"/>
        <v>#N/A</v>
      </c>
      <c r="T277">
        <f t="shared" si="108"/>
        <v>0.63219086498118471</v>
      </c>
      <c r="U277" s="47" t="e">
        <f t="shared" si="109"/>
        <v>#N/A</v>
      </c>
      <c r="V277">
        <f t="shared" si="110"/>
        <v>0.47106819781656228</v>
      </c>
      <c r="W277" s="47" t="e">
        <f t="shared" si="111"/>
        <v>#N/A</v>
      </c>
      <c r="X277">
        <f t="shared" si="112"/>
        <v>0.70183654859420497</v>
      </c>
      <c r="Y277" s="47" t="e">
        <f t="shared" si="113"/>
        <v>#N/A</v>
      </c>
      <c r="Z277">
        <f t="shared" si="114"/>
        <v>0.7426943970042319</v>
      </c>
      <c r="AA277" s="47" t="e">
        <f t="shared" si="115"/>
        <v>#N/A</v>
      </c>
      <c r="AB277">
        <f t="shared" si="116"/>
        <v>0.58634145468185606</v>
      </c>
    </row>
    <row r="278" spans="15:28" x14ac:dyDescent="0.2">
      <c r="O278" s="45">
        <f t="shared" si="104"/>
        <v>1.2762105930231655</v>
      </c>
      <c r="P278" s="45">
        <f t="shared" si="105"/>
        <v>1.2762105930231655</v>
      </c>
      <c r="Q278" s="100">
        <f t="shared" si="106"/>
        <v>21.782742281479273</v>
      </c>
      <c r="R278" s="252">
        <f t="shared" si="117"/>
        <v>0.36000000000000104</v>
      </c>
      <c r="S278" t="e">
        <f t="shared" si="107"/>
        <v>#N/A</v>
      </c>
      <c r="T278">
        <f t="shared" si="108"/>
        <v>0.64031303154822994</v>
      </c>
      <c r="U278" s="47" t="e">
        <f t="shared" si="109"/>
        <v>#N/A</v>
      </c>
      <c r="V278">
        <f t="shared" si="110"/>
        <v>0.47711777335775046</v>
      </c>
      <c r="W278" s="47" t="e">
        <f t="shared" si="111"/>
        <v>#N/A</v>
      </c>
      <c r="X278">
        <f t="shared" si="112"/>
        <v>0.7108467414228099</v>
      </c>
      <c r="Y278" s="47" t="e">
        <f t="shared" si="113"/>
        <v>#N/A</v>
      </c>
      <c r="Z278">
        <f t="shared" si="114"/>
        <v>0.75222736480872776</v>
      </c>
      <c r="AA278" s="47" t="e">
        <f t="shared" si="115"/>
        <v>#N/A</v>
      </c>
      <c r="AB278">
        <f t="shared" si="116"/>
        <v>0.59386512815647896</v>
      </c>
    </row>
    <row r="279" spans="15:28" x14ac:dyDescent="0.2">
      <c r="O279" s="45">
        <f t="shared" si="104"/>
        <v>1.3118821490239725</v>
      </c>
      <c r="P279" s="45">
        <f t="shared" si="105"/>
        <v>1.3118821490239725</v>
      </c>
      <c r="Q279" s="100">
        <f t="shared" si="106"/>
        <v>21.81765192994385</v>
      </c>
      <c r="R279" s="252">
        <f t="shared" si="117"/>
        <v>0.36500000000000105</v>
      </c>
      <c r="S279" t="e">
        <f t="shared" si="107"/>
        <v>#N/A</v>
      </c>
      <c r="T279">
        <f t="shared" si="108"/>
        <v>0.64840297655423906</v>
      </c>
      <c r="U279" s="47" t="e">
        <f t="shared" si="109"/>
        <v>#N/A</v>
      </c>
      <c r="V279">
        <f t="shared" si="110"/>
        <v>0.48314323653902647</v>
      </c>
      <c r="W279" s="47" t="e">
        <f t="shared" si="111"/>
        <v>#N/A</v>
      </c>
      <c r="X279">
        <f t="shared" si="112"/>
        <v>0.71982088959910984</v>
      </c>
      <c r="Y279" s="47" t="e">
        <f t="shared" si="113"/>
        <v>#N/A</v>
      </c>
      <c r="Z279">
        <f t="shared" si="114"/>
        <v>0.76172211844571958</v>
      </c>
      <c r="AA279" s="47" t="e">
        <f t="shared" si="115"/>
        <v>#N/A</v>
      </c>
      <c r="AB279">
        <f t="shared" si="116"/>
        <v>0.60135853519455584</v>
      </c>
    </row>
    <row r="280" spans="15:28" x14ac:dyDescent="0.2">
      <c r="O280" s="45">
        <f t="shared" si="104"/>
        <v>1.3480443441115995</v>
      </c>
      <c r="P280" s="45">
        <f t="shared" si="105"/>
        <v>1.3480443441115995</v>
      </c>
      <c r="Q280" s="100">
        <f t="shared" si="106"/>
        <v>21.853041795122294</v>
      </c>
      <c r="R280" s="252">
        <f t="shared" si="117"/>
        <v>0.37000000000000105</v>
      </c>
      <c r="S280" t="e">
        <f t="shared" si="107"/>
        <v>#N/A</v>
      </c>
      <c r="T280">
        <f t="shared" si="108"/>
        <v>0.65646029290042784</v>
      </c>
      <c r="U280" s="47" t="e">
        <f t="shared" si="109"/>
        <v>#N/A</v>
      </c>
      <c r="V280">
        <f t="shared" si="110"/>
        <v>0.48914428284828676</v>
      </c>
      <c r="W280" s="47" t="e">
        <f t="shared" si="111"/>
        <v>#N/A</v>
      </c>
      <c r="X280">
        <f t="shared" si="112"/>
        <v>0.72875853807417257</v>
      </c>
      <c r="Y280" s="47" t="e">
        <f t="shared" si="113"/>
        <v>#N/A</v>
      </c>
      <c r="Z280">
        <f t="shared" si="114"/>
        <v>0.77117817556888091</v>
      </c>
      <c r="AA280" s="47" t="e">
        <f t="shared" si="115"/>
        <v>#N/A</v>
      </c>
      <c r="AB280">
        <f t="shared" si="116"/>
        <v>0.60882129389333139</v>
      </c>
    </row>
    <row r="281" spans="15:28" x14ac:dyDescent="0.2">
      <c r="O281" s="45">
        <f t="shared" si="104"/>
        <v>1.3846971216398742</v>
      </c>
      <c r="P281" s="45">
        <f t="shared" si="105"/>
        <v>1.3846971216398742</v>
      </c>
      <c r="Q281" s="100">
        <f t="shared" si="106"/>
        <v>21.888911823914896</v>
      </c>
      <c r="R281" s="252">
        <f t="shared" si="117"/>
        <v>0.37500000000000105</v>
      </c>
      <c r="S281" t="e">
        <f t="shared" si="107"/>
        <v>#N/A</v>
      </c>
      <c r="T281">
        <f t="shared" si="108"/>
        <v>0.66448457512993764</v>
      </c>
      <c r="U281" s="47" t="e">
        <f t="shared" si="109"/>
        <v>#N/A</v>
      </c>
      <c r="V281">
        <f t="shared" si="110"/>
        <v>0.49512060900739635</v>
      </c>
      <c r="W281" s="47" t="e">
        <f t="shared" si="111"/>
        <v>#N/A</v>
      </c>
      <c r="X281">
        <f t="shared" si="112"/>
        <v>0.73765923364984276</v>
      </c>
      <c r="Y281" s="47" t="e">
        <f t="shared" si="113"/>
        <v>#N/A</v>
      </c>
      <c r="Z281">
        <f t="shared" si="114"/>
        <v>0.78059505579772093</v>
      </c>
      <c r="AA281" s="47" t="e">
        <f t="shared" si="115"/>
        <v>#N/A</v>
      </c>
      <c r="AB281">
        <f t="shared" si="116"/>
        <v>0.61625302391204828</v>
      </c>
    </row>
    <row r="282" spans="15:28" x14ac:dyDescent="0.2">
      <c r="O282" s="45">
        <f t="shared" si="104"/>
        <v>1.4218404242034239</v>
      </c>
      <c r="P282" s="45">
        <f t="shared" si="105"/>
        <v>1.4218404242034239</v>
      </c>
      <c r="Q282" s="100">
        <f t="shared" si="106"/>
        <v>21.925261962509353</v>
      </c>
      <c r="R282" s="252">
        <f t="shared" si="117"/>
        <v>0.38000000000000106</v>
      </c>
      <c r="S282" t="e">
        <f t="shared" si="107"/>
        <v>#N/A</v>
      </c>
      <c r="T282">
        <f t="shared" si="108"/>
        <v>0.67247541944823797</v>
      </c>
      <c r="U282" s="47" t="e">
        <f t="shared" si="109"/>
        <v>#N/A</v>
      </c>
      <c r="V282">
        <f t="shared" si="110"/>
        <v>0.50107191298751586</v>
      </c>
      <c r="W282" s="47" t="e">
        <f t="shared" si="111"/>
        <v>#N/A</v>
      </c>
      <c r="X282">
        <f t="shared" si="112"/>
        <v>0.74652252500172334</v>
      </c>
      <c r="Y282" s="47" t="e">
        <f t="shared" si="113"/>
        <v>#N/A</v>
      </c>
      <c r="Z282">
        <f t="shared" si="114"/>
        <v>0.78997228074198789</v>
      </c>
      <c r="AA282" s="47" t="e">
        <f t="shared" si="115"/>
        <v>#N/A</v>
      </c>
      <c r="AB282">
        <f t="shared" si="116"/>
        <v>0.62365334649133131</v>
      </c>
    </row>
    <row r="283" spans="15:28" x14ac:dyDescent="0.2">
      <c r="O283" s="45">
        <f t="shared" si="104"/>
        <v>1.4594741936375613</v>
      </c>
      <c r="P283" s="45">
        <f t="shared" si="105"/>
        <v>1.4594741936375613</v>
      </c>
      <c r="Q283" s="100">
        <f t="shared" si="106"/>
        <v>21.962092156381118</v>
      </c>
      <c r="R283" s="252">
        <f t="shared" si="117"/>
        <v>0.38500000000000106</v>
      </c>
      <c r="S283" t="e">
        <f t="shared" si="107"/>
        <v>#N/A</v>
      </c>
      <c r="T283">
        <f t="shared" si="108"/>
        <v>0.68043242374344748</v>
      </c>
      <c r="U283" s="47" t="e">
        <f t="shared" si="109"/>
        <v>#N/A</v>
      </c>
      <c r="V283">
        <f t="shared" si="110"/>
        <v>0.50699789402436546</v>
      </c>
      <c r="W283" s="47" t="e">
        <f t="shared" si="111"/>
        <v>#N/A</v>
      </c>
      <c r="X283">
        <f t="shared" si="112"/>
        <v>0.75534796270205884</v>
      </c>
      <c r="Y283" s="47" t="e">
        <f t="shared" si="113"/>
        <v>#N/A</v>
      </c>
      <c r="Z283">
        <f t="shared" si="114"/>
        <v>0.79930937402597191</v>
      </c>
      <c r="AA283" s="47" t="e">
        <f t="shared" si="115"/>
        <v>#N/A</v>
      </c>
      <c r="AB283">
        <f t="shared" si="116"/>
        <v>0.63102188447248997</v>
      </c>
    </row>
    <row r="284" spans="15:28" x14ac:dyDescent="0.2">
      <c r="O284" s="45">
        <f t="shared" si="104"/>
        <v>1.4975983710189666</v>
      </c>
      <c r="P284" s="45">
        <f t="shared" si="105"/>
        <v>1.4975983710189666</v>
      </c>
      <c r="Q284" s="100">
        <f t="shared" si="106"/>
        <v>21.999402350294304</v>
      </c>
      <c r="R284" s="252">
        <f t="shared" si="117"/>
        <v>0.39000000000000107</v>
      </c>
      <c r="S284" t="e">
        <f t="shared" si="107"/>
        <v>#N/A</v>
      </c>
      <c r="T284">
        <f t="shared" si="108"/>
        <v>0.68835518760656811</v>
      </c>
      <c r="U284" s="47" t="e">
        <f t="shared" si="109"/>
        <v>#N/A</v>
      </c>
      <c r="V284">
        <f t="shared" si="110"/>
        <v>0.51289825263342459</v>
      </c>
      <c r="W284" s="47" t="e">
        <f t="shared" si="111"/>
        <v>#N/A</v>
      </c>
      <c r="X284">
        <f t="shared" si="112"/>
        <v>0.76413509924252654</v>
      </c>
      <c r="Y284" s="47" t="e">
        <f t="shared" si="113"/>
        <v>#N/A</v>
      </c>
      <c r="Z284">
        <f t="shared" si="114"/>
        <v>0.80860586131270618</v>
      </c>
      <c r="AA284" s="47" t="e">
        <f t="shared" si="115"/>
        <v>#N/A</v>
      </c>
      <c r="AB284">
        <f t="shared" si="116"/>
        <v>0.63835826231674209</v>
      </c>
    </row>
    <row r="285" spans="15:28" x14ac:dyDescent="0.2">
      <c r="O285" s="45">
        <f t="shared" si="104"/>
        <v>1.536212896666143</v>
      </c>
      <c r="P285" s="45">
        <f t="shared" si="105"/>
        <v>1.536212896666143</v>
      </c>
      <c r="Q285" s="100">
        <f t="shared" si="106"/>
        <v>22.037192488301571</v>
      </c>
      <c r="R285" s="252">
        <f t="shared" si="117"/>
        <v>0.39500000000000107</v>
      </c>
      <c r="S285" t="e">
        <f t="shared" si="107"/>
        <v>#N/A</v>
      </c>
      <c r="T285">
        <f t="shared" si="108"/>
        <v>0.69624331235163373</v>
      </c>
      <c r="U285" s="47" t="e">
        <f t="shared" si="109"/>
        <v>#N/A</v>
      </c>
      <c r="V285">
        <f t="shared" si="110"/>
        <v>0.51877269062506737</v>
      </c>
      <c r="W285" s="47" t="e">
        <f t="shared" si="111"/>
        <v>#N/A</v>
      </c>
      <c r="X285">
        <f t="shared" si="112"/>
        <v>0.77288348905692628</v>
      </c>
      <c r="Y285" s="47" t="e">
        <f t="shared" si="113"/>
        <v>#N/A</v>
      </c>
      <c r="Z285">
        <f t="shared" si="114"/>
        <v>0.81786127032806311</v>
      </c>
      <c r="AA285" s="47" t="e">
        <f t="shared" si="115"/>
        <v>#N/A</v>
      </c>
      <c r="AB285">
        <f t="shared" si="116"/>
        <v>0.64566210612435193</v>
      </c>
    </row>
    <row r="286" spans="15:28" x14ac:dyDescent="0.2">
      <c r="O286" s="45">
        <f t="shared" si="104"/>
        <v>1.5753177101397569</v>
      </c>
      <c r="P286" s="45">
        <f t="shared" si="105"/>
        <v>1.5753177101397569</v>
      </c>
      <c r="Q286" s="100">
        <f t="shared" si="106"/>
        <v>22.07546251374481</v>
      </c>
      <c r="R286" s="252">
        <f t="shared" si="117"/>
        <v>0.40000000000000108</v>
      </c>
      <c r="S286" t="e">
        <f t="shared" si="107"/>
        <v>#N/A</v>
      </c>
      <c r="T286">
        <f t="shared" si="108"/>
        <v>0.70409640103577364</v>
      </c>
      <c r="U286" s="47" t="e">
        <f t="shared" si="109"/>
        <v>#N/A</v>
      </c>
      <c r="V286">
        <f t="shared" si="110"/>
        <v>0.52462091111963205</v>
      </c>
      <c r="W286" s="47" t="e">
        <f t="shared" si="111"/>
        <v>#N/A</v>
      </c>
      <c r="X286">
        <f t="shared" si="112"/>
        <v>0.78159268854377428</v>
      </c>
      <c r="Y286" s="47" t="e">
        <f t="shared" si="113"/>
        <v>#N/A</v>
      </c>
      <c r="Z286">
        <f t="shared" si="114"/>
        <v>0.82707513088474705</v>
      </c>
      <c r="AA286" s="47" t="e">
        <f t="shared" si="115"/>
        <v>#N/A</v>
      </c>
      <c r="AB286">
        <f t="shared" si="116"/>
        <v>0.65293304365368598</v>
      </c>
    </row>
    <row r="287" spans="15:28" x14ac:dyDescent="0.2">
      <c r="O287" s="45">
        <f t="shared" si="104"/>
        <v>1.6149127502432066</v>
      </c>
      <c r="P287" s="45">
        <f t="shared" si="105"/>
        <v>1.6149127502432066</v>
      </c>
      <c r="Q287" s="100">
        <f t="shared" si="106"/>
        <v>22.114212369255597</v>
      </c>
      <c r="R287" s="252">
        <f t="shared" si="117"/>
        <v>0.40500000000000108</v>
      </c>
      <c r="S287" t="e">
        <f t="shared" si="107"/>
        <v>#N/A</v>
      </c>
      <c r="T287">
        <f t="shared" si="108"/>
        <v>0.71191405847918698</v>
      </c>
      <c r="U287" s="47" t="e">
        <f t="shared" si="109"/>
        <v>#N/A</v>
      </c>
      <c r="V287">
        <f t="shared" si="110"/>
        <v>0.53044261856242481</v>
      </c>
      <c r="W287" s="47" t="e">
        <f t="shared" si="111"/>
        <v>#N/A</v>
      </c>
      <c r="X287">
        <f t="shared" si="112"/>
        <v>0.79026225608879719</v>
      </c>
      <c r="Y287" s="47" t="e">
        <f t="shared" si="113"/>
        <v>#N/A</v>
      </c>
      <c r="Z287">
        <f t="shared" si="114"/>
        <v>0.83624697490617994</v>
      </c>
      <c r="AA287" s="47" t="e">
        <f t="shared" si="115"/>
        <v>#N/A</v>
      </c>
      <c r="AB287">
        <f t="shared" si="116"/>
        <v>0.66017070434018565</v>
      </c>
    </row>
    <row r="288" spans="15:28" x14ac:dyDescent="0.2">
      <c r="O288" s="45">
        <f t="shared" si="104"/>
        <v>1.654997955023191</v>
      </c>
      <c r="P288" s="45">
        <f t="shared" si="105"/>
        <v>1.654997955023191</v>
      </c>
      <c r="Q288" s="100">
        <f t="shared" si="106"/>
        <v>22.153441996755419</v>
      </c>
      <c r="R288" s="252">
        <f t="shared" si="117"/>
        <v>0.41000000000000109</v>
      </c>
      <c r="S288" t="e">
        <f t="shared" si="107"/>
        <v>#N/A</v>
      </c>
      <c r="T288">
        <f t="shared" si="108"/>
        <v>0.71969589128502864</v>
      </c>
      <c r="U288" s="47" t="e">
        <f t="shared" si="109"/>
        <v>#N/A</v>
      </c>
      <c r="V288">
        <f t="shared" si="110"/>
        <v>0.53623751873865633</v>
      </c>
      <c r="W288" s="47" t="e">
        <f t="shared" si="111"/>
        <v>#N/A</v>
      </c>
      <c r="X288">
        <f t="shared" si="112"/>
        <v>0.7988917520873241</v>
      </c>
      <c r="Y288" s="47" t="e">
        <f t="shared" si="113"/>
        <v>#N/A</v>
      </c>
      <c r="Z288">
        <f t="shared" si="114"/>
        <v>0.8453763364502811</v>
      </c>
      <c r="AA288" s="47" t="e">
        <f t="shared" si="115"/>
        <v>#N/A</v>
      </c>
      <c r="AB288">
        <f t="shared" si="116"/>
        <v>0.66737471931525139</v>
      </c>
    </row>
    <row r="289" spans="15:28" x14ac:dyDescent="0.2">
      <c r="O289" s="45">
        <f t="shared" si="104"/>
        <v>1.6955732617701642</v>
      </c>
      <c r="P289" s="45">
        <f t="shared" si="105"/>
        <v>1.6955732617701642</v>
      </c>
      <c r="Q289" s="100">
        <f t="shared" si="106"/>
        <v>22.193151337456356</v>
      </c>
      <c r="R289" s="252">
        <f t="shared" si="117"/>
        <v>0.41500000000000109</v>
      </c>
      <c r="S289" t="e">
        <f t="shared" si="107"/>
        <v>#N/A</v>
      </c>
      <c r="T289">
        <f t="shared" si="108"/>
        <v>0.72744150785920558</v>
      </c>
      <c r="U289" s="47" t="e">
        <f t="shared" si="109"/>
        <v>#N/A</v>
      </c>
      <c r="V289">
        <f t="shared" si="110"/>
        <v>0.54200531878831082</v>
      </c>
      <c r="W289" s="47" t="e">
        <f t="shared" si="111"/>
        <v>#N/A</v>
      </c>
      <c r="X289">
        <f t="shared" si="112"/>
        <v>0.80748073896657779</v>
      </c>
      <c r="Y289" s="47" t="e">
        <f t="shared" si="113"/>
        <v>#N/A</v>
      </c>
      <c r="Z289">
        <f t="shared" si="114"/>
        <v>0.85446275173313657</v>
      </c>
      <c r="AA289" s="47" t="e">
        <f t="shared" si="115"/>
        <v>#N/A</v>
      </c>
      <c r="AB289">
        <f t="shared" si="116"/>
        <v>0.67454472142504385</v>
      </c>
    </row>
    <row r="290" spans="15:28" x14ac:dyDescent="0.2">
      <c r="O290" s="45">
        <f t="shared" si="104"/>
        <v>1.7366386070185627</v>
      </c>
      <c r="P290" s="45">
        <f t="shared" si="105"/>
        <v>1.7366386070185627</v>
      </c>
      <c r="Q290" s="100">
        <f t="shared" si="106"/>
        <v>22.2333403318612</v>
      </c>
      <c r="R290" s="252">
        <f t="shared" si="117"/>
        <v>0.42000000000000109</v>
      </c>
      <c r="S290" t="e">
        <f t="shared" si="107"/>
        <v>#N/A</v>
      </c>
      <c r="T290">
        <f t="shared" si="108"/>
        <v>0.73515051843008317</v>
      </c>
      <c r="U290" s="47" t="e">
        <f t="shared" si="109"/>
        <v>#N/A</v>
      </c>
      <c r="V290">
        <f t="shared" si="110"/>
        <v>0.54774572722094594</v>
      </c>
      <c r="W290" s="47" t="e">
        <f t="shared" si="111"/>
        <v>#N/A</v>
      </c>
      <c r="X290">
        <f t="shared" si="112"/>
        <v>0.81602878120786226</v>
      </c>
      <c r="Y290" s="47" t="e">
        <f t="shared" si="113"/>
        <v>#N/A</v>
      </c>
      <c r="Z290">
        <f t="shared" si="114"/>
        <v>0.863505759152561</v>
      </c>
      <c r="AA290" s="47" t="e">
        <f t="shared" si="115"/>
        <v>#N/A</v>
      </c>
      <c r="AB290">
        <f t="shared" si="116"/>
        <v>0.68168034524919419</v>
      </c>
    </row>
    <row r="291" spans="15:28" x14ac:dyDescent="0.2">
      <c r="O291" s="45">
        <f t="shared" si="104"/>
        <v>1.7781939265473738</v>
      </c>
      <c r="P291" s="45">
        <f t="shared" si="105"/>
        <v>1.7781939265473738</v>
      </c>
      <c r="Q291" s="100">
        <f t="shared" si="106"/>
        <v>22.274008919764242</v>
      </c>
      <c r="R291" s="252">
        <f t="shared" si="117"/>
        <v>0.4250000000000011</v>
      </c>
      <c r="S291" t="e">
        <f t="shared" si="107"/>
        <v>#N/A</v>
      </c>
      <c r="T291">
        <f t="shared" si="108"/>
        <v>0.74282253506809803</v>
      </c>
      <c r="U291" s="47" t="e">
        <f t="shared" si="109"/>
        <v>#N/A</v>
      </c>
      <c r="V291">
        <f t="shared" si="110"/>
        <v>0.55345845393042481</v>
      </c>
      <c r="W291" s="47" t="e">
        <f t="shared" si="111"/>
        <v>#N/A</v>
      </c>
      <c r="X291">
        <f t="shared" si="112"/>
        <v>0.8245354453686472</v>
      </c>
      <c r="Y291" s="47" t="e">
        <f t="shared" si="113"/>
        <v>#N/A</v>
      </c>
      <c r="Z291">
        <f t="shared" si="114"/>
        <v>0.87250489931154662</v>
      </c>
      <c r="AA291" s="47" t="e">
        <f t="shared" si="115"/>
        <v>#N/A</v>
      </c>
      <c r="AB291">
        <f t="shared" si="116"/>
        <v>0.68878122711942946</v>
      </c>
    </row>
    <row r="292" spans="15:28" x14ac:dyDescent="0.2">
      <c r="O292" s="45">
        <f t="shared" si="104"/>
        <v>1.8202391553812731</v>
      </c>
      <c r="P292" s="45">
        <f t="shared" si="105"/>
        <v>1.8202391553812731</v>
      </c>
      <c r="Q292" s="100">
        <f t="shared" si="106"/>
        <v>22.315157040251506</v>
      </c>
      <c r="R292" s="252">
        <f t="shared" si="117"/>
        <v>0.4300000000000011</v>
      </c>
      <c r="S292" t="e">
        <f t="shared" si="107"/>
        <v>#N/A</v>
      </c>
      <c r="T292">
        <f t="shared" si="108"/>
        <v>0.75045717170527981</v>
      </c>
      <c r="U292" s="47" t="e">
        <f t="shared" si="109"/>
        <v>#N/A</v>
      </c>
      <c r="V292">
        <f t="shared" si="110"/>
        <v>0.55914321020957647</v>
      </c>
      <c r="W292" s="47" t="e">
        <f t="shared" si="111"/>
        <v>#N/A</v>
      </c>
      <c r="X292">
        <f t="shared" si="112"/>
        <v>0.8330003001045454</v>
      </c>
      <c r="Y292" s="47" t="e">
        <f t="shared" si="113"/>
        <v>#N/A</v>
      </c>
      <c r="Z292">
        <f t="shared" si="114"/>
        <v>0.8814597150416027</v>
      </c>
      <c r="AA292" s="47" t="e">
        <f t="shared" si="115"/>
        <v>#N/A</v>
      </c>
      <c r="AB292">
        <f t="shared" si="116"/>
        <v>0.69584700513810616</v>
      </c>
    </row>
    <row r="293" spans="15:28" x14ac:dyDescent="0.2">
      <c r="O293" s="45">
        <f t="shared" si="104"/>
        <v>1.8627742277900552</v>
      </c>
      <c r="P293" s="45">
        <f t="shared" si="105"/>
        <v>1.8627742277900552</v>
      </c>
      <c r="Q293" s="100">
        <f t="shared" si="106"/>
        <v>22.356784631701203</v>
      </c>
      <c r="R293" s="252">
        <f t="shared" si="117"/>
        <v>0.43500000000000111</v>
      </c>
      <c r="S293" t="e">
        <f t="shared" si="107"/>
        <v>#N/A</v>
      </c>
      <c r="T293">
        <f t="shared" si="108"/>
        <v>0.75805404415467914</v>
      </c>
      <c r="U293" s="47" t="e">
        <f t="shared" si="109"/>
        <v>#N/A</v>
      </c>
      <c r="V293">
        <f t="shared" si="110"/>
        <v>0.56479970876478691</v>
      </c>
      <c r="W293" s="47" t="e">
        <f t="shared" si="111"/>
        <v>#N/A</v>
      </c>
      <c r="X293">
        <f t="shared" si="112"/>
        <v>0.84142291619118559</v>
      </c>
      <c r="Y293" s="47" t="e">
        <f t="shared" si="113"/>
        <v>#N/A</v>
      </c>
      <c r="Z293">
        <f t="shared" si="114"/>
        <v>0.89036975142597863</v>
      </c>
      <c r="AA293" s="47" t="e">
        <f t="shared" si="115"/>
        <v>#N/A</v>
      </c>
      <c r="AB293">
        <f t="shared" si="116"/>
        <v>0.70287731919665375</v>
      </c>
    </row>
    <row r="294" spans="15:28" x14ac:dyDescent="0.2">
      <c r="O294" s="45">
        <f t="shared" si="104"/>
        <v>1.9057990772899984</v>
      </c>
      <c r="P294" s="45">
        <f t="shared" si="105"/>
        <v>1.9057990772899984</v>
      </c>
      <c r="Q294" s="100">
        <f t="shared" si="106"/>
        <v>22.398891631784636</v>
      </c>
      <c r="R294" s="252">
        <f t="shared" si="117"/>
        <v>0.44000000000000111</v>
      </c>
      <c r="S294" t="e">
        <f t="shared" si="107"/>
        <v>#N/A</v>
      </c>
      <c r="T294">
        <f t="shared" si="108"/>
        <v>0.76561277012969986</v>
      </c>
      <c r="U294" s="47" t="e">
        <f t="shared" si="109"/>
        <v>#N/A</v>
      </c>
      <c r="V294">
        <f t="shared" si="110"/>
        <v>0.57042766373051823</v>
      </c>
      <c r="W294" s="47" t="e">
        <f t="shared" si="111"/>
        <v>#N/A</v>
      </c>
      <c r="X294">
        <f t="shared" si="112"/>
        <v>0.84980286654597625</v>
      </c>
      <c r="Y294" s="47" t="e">
        <f t="shared" si="113"/>
        <v>#N/A</v>
      </c>
      <c r="Z294">
        <f t="shared" si="114"/>
        <v>0.89923455582277545</v>
      </c>
      <c r="AA294" s="47" t="e">
        <f t="shared" si="115"/>
        <v>#N/A</v>
      </c>
      <c r="AB294">
        <f t="shared" si="116"/>
        <v>0.70987181099392938</v>
      </c>
    </row>
    <row r="295" spans="15:28" x14ac:dyDescent="0.2">
      <c r="O295" s="45">
        <f t="shared" si="104"/>
        <v>1.9493136366439785</v>
      </c>
      <c r="P295" s="45">
        <f t="shared" si="105"/>
        <v>1.9493136366439785</v>
      </c>
      <c r="Q295" s="100">
        <f t="shared" si="106"/>
        <v>22.441477977465638</v>
      </c>
      <c r="R295" s="252">
        <f t="shared" si="117"/>
        <v>0.44500000000000112</v>
      </c>
      <c r="S295" t="e">
        <f t="shared" si="107"/>
        <v>#N/A</v>
      </c>
      <c r="T295">
        <f t="shared" si="108"/>
        <v>0.77313296926333652</v>
      </c>
      <c r="U295" s="47" t="e">
        <f t="shared" si="109"/>
        <v>#N/A</v>
      </c>
      <c r="V295">
        <f t="shared" si="110"/>
        <v>0.57602679068375484</v>
      </c>
      <c r="W295" s="47" t="e">
        <f t="shared" si="111"/>
        <v>#N/A</v>
      </c>
      <c r="X295">
        <f t="shared" si="112"/>
        <v>0.85813972624976231</v>
      </c>
      <c r="Y295" s="47" t="e">
        <f t="shared" si="113"/>
        <v>#N/A</v>
      </c>
      <c r="Z295">
        <f t="shared" si="114"/>
        <v>0.90805367788794045</v>
      </c>
      <c r="AA295" s="47" t="e">
        <f t="shared" si="115"/>
        <v>#N/A</v>
      </c>
      <c r="AB295">
        <f t="shared" si="116"/>
        <v>0.71683012405447755</v>
      </c>
    </row>
    <row r="296" spans="15:28" x14ac:dyDescent="0.2">
      <c r="O296" s="45">
        <f t="shared" si="104"/>
        <v>1.9933178378621506</v>
      </c>
      <c r="P296" s="45">
        <f t="shared" si="105"/>
        <v>1.9933178378621506</v>
      </c>
      <c r="Q296" s="100">
        <f t="shared" si="106"/>
        <v>22.484543605002273</v>
      </c>
      <c r="R296" s="252">
        <f t="shared" si="117"/>
        <v>0.45000000000000112</v>
      </c>
      <c r="S296" t="e">
        <f t="shared" si="107"/>
        <v>#N/A</v>
      </c>
      <c r="T296">
        <f t="shared" si="108"/>
        <v>0.78061426312731474</v>
      </c>
      <c r="U296" s="47" t="e">
        <f t="shared" si="109"/>
        <v>#N/A</v>
      </c>
      <c r="V296">
        <f t="shared" si="110"/>
        <v>0.58159680665837876</v>
      </c>
      <c r="W296" s="47" t="e">
        <f t="shared" si="111"/>
        <v>#N/A</v>
      </c>
      <c r="X296">
        <f t="shared" si="112"/>
        <v>0.86643307256837065</v>
      </c>
      <c r="Y296" s="47" t="e">
        <f t="shared" si="113"/>
        <v>#N/A</v>
      </c>
      <c r="Z296">
        <f t="shared" si="114"/>
        <v>0.91682666959814529</v>
      </c>
      <c r="AA296" s="47" t="e">
        <f t="shared" si="115"/>
        <v>#N/A</v>
      </c>
      <c r="AB296">
        <f t="shared" si="116"/>
        <v>0.72375190374669751</v>
      </c>
    </row>
    <row r="297" spans="15:28" x14ac:dyDescent="0.2">
      <c r="O297" s="45">
        <f t="shared" si="104"/>
        <v>2.0378116122024039</v>
      </c>
      <c r="P297" s="45">
        <f t="shared" si="105"/>
        <v>2.0378116122024039</v>
      </c>
      <c r="Q297" s="100">
        <f t="shared" si="106"/>
        <v>22.528088449946154</v>
      </c>
      <c r="R297" s="252">
        <f t="shared" si="117"/>
        <v>0.45500000000000113</v>
      </c>
      <c r="S297" t="e">
        <f t="shared" si="107"/>
        <v>#N/A</v>
      </c>
      <c r="T297">
        <f t="shared" si="108"/>
        <v>0.78805627525113531</v>
      </c>
      <c r="U297" s="47" t="e">
        <f t="shared" si="109"/>
        <v>#N/A</v>
      </c>
      <c r="V297">
        <f t="shared" si="110"/>
        <v>0.58713743015946906</v>
      </c>
      <c r="W297" s="47" t="e">
        <f t="shared" si="111"/>
        <v>#N/A</v>
      </c>
      <c r="X297">
        <f t="shared" si="112"/>
        <v>0.87468248497404644</v>
      </c>
      <c r="Y297" s="47" t="e">
        <f t="shared" si="113"/>
        <v>#N/A</v>
      </c>
      <c r="Z297">
        <f t="shared" si="114"/>
        <v>0.92555308527354518</v>
      </c>
      <c r="AA297" s="47" t="e">
        <f t="shared" si="115"/>
        <v>#N/A</v>
      </c>
      <c r="AB297">
        <f t="shared" si="116"/>
        <v>0.73063679730091879</v>
      </c>
    </row>
    <row r="298" spans="15:28" x14ac:dyDescent="0.2">
      <c r="O298" s="45">
        <f t="shared" si="104"/>
        <v>2.0827948901709306</v>
      </c>
      <c r="P298" s="45">
        <f t="shared" si="105"/>
        <v>2.0827948901709306</v>
      </c>
      <c r="Q298" s="100">
        <f t="shared" si="106"/>
        <v>22.57211244714415</v>
      </c>
      <c r="R298" s="252">
        <f t="shared" si="117"/>
        <v>0.46000000000000113</v>
      </c>
      <c r="S298" t="e">
        <f t="shared" si="107"/>
        <v>#N/A</v>
      </c>
      <c r="T298">
        <f t="shared" si="108"/>
        <v>0.79545863114101767</v>
      </c>
      <c r="U298" s="47" t="e">
        <f t="shared" si="109"/>
        <v>#N/A</v>
      </c>
      <c r="V298">
        <f t="shared" si="110"/>
        <v>0.59264838117752816</v>
      </c>
      <c r="W298" s="47" t="e">
        <f t="shared" si="111"/>
        <v>#N/A</v>
      </c>
      <c r="X298">
        <f t="shared" si="112"/>
        <v>0.88288754516677515</v>
      </c>
      <c r="Y298" s="47" t="e">
        <f t="shared" si="113"/>
        <v>#N/A</v>
      </c>
      <c r="Z298">
        <f t="shared" si="114"/>
        <v>0.93423248160042194</v>
      </c>
      <c r="AA298" s="47" t="e">
        <f t="shared" si="115"/>
        <v>#N/A</v>
      </c>
      <c r="AB298">
        <f t="shared" si="116"/>
        <v>0.73748445382737848</v>
      </c>
    </row>
    <row r="299" spans="15:28" x14ac:dyDescent="0.2">
      <c r="O299" s="45">
        <f t="shared" si="104"/>
        <v>2.1282676015225661</v>
      </c>
      <c r="P299" s="45">
        <f t="shared" si="105"/>
        <v>2.1282676015225661</v>
      </c>
      <c r="Q299" s="100">
        <f t="shared" si="106"/>
        <v>22.61661553073759</v>
      </c>
      <c r="R299" s="252">
        <f t="shared" si="117"/>
        <v>0.46500000000000113</v>
      </c>
      <c r="S299" t="e">
        <f t="shared" si="107"/>
        <v>#N/A</v>
      </c>
      <c r="T299">
        <f t="shared" si="108"/>
        <v>0.80282095829874567</v>
      </c>
      <c r="U299" s="47" t="e">
        <f t="shared" si="109"/>
        <v>#N/A</v>
      </c>
      <c r="V299">
        <f t="shared" si="110"/>
        <v>0.59812938120263293</v>
      </c>
      <c r="W299" s="47" t="e">
        <f t="shared" si="111"/>
        <v>#N/A</v>
      </c>
      <c r="X299">
        <f t="shared" si="112"/>
        <v>0.89104783709549495</v>
      </c>
      <c r="Y299" s="47" t="e">
        <f t="shared" si="113"/>
        <v>#N/A</v>
      </c>
      <c r="Z299">
        <f t="shared" si="114"/>
        <v>0.94286441765370332</v>
      </c>
      <c r="AA299" s="47" t="e">
        <f t="shared" si="115"/>
        <v>#N/A</v>
      </c>
      <c r="AB299">
        <f t="shared" si="116"/>
        <v>0.74429452433410537</v>
      </c>
    </row>
    <row r="300" spans="15:28" x14ac:dyDescent="0.2">
      <c r="O300" s="45">
        <f t="shared" si="104"/>
        <v>2.1742296752616994</v>
      </c>
      <c r="P300" s="45">
        <f t="shared" si="105"/>
        <v>2.1742296752616994</v>
      </c>
      <c r="Q300" s="100">
        <f t="shared" si="106"/>
        <v>22.661597634163741</v>
      </c>
      <c r="R300" s="252">
        <f t="shared" si="117"/>
        <v>0.47000000000000114</v>
      </c>
      <c r="S300" t="e">
        <f t="shared" si="107"/>
        <v>#N/A</v>
      </c>
      <c r="T300">
        <f t="shared" si="108"/>
        <v>0.81014288624041142</v>
      </c>
      <c r="U300" s="47" t="e">
        <f t="shared" si="109"/>
        <v>#N/A</v>
      </c>
      <c r="V300">
        <f t="shared" si="110"/>
        <v>0.60358015323850933</v>
      </c>
      <c r="W300" s="47" t="e">
        <f t="shared" si="111"/>
        <v>#N/A</v>
      </c>
      <c r="X300">
        <f t="shared" si="112"/>
        <v>0.89916294697919197</v>
      </c>
      <c r="Y300" s="47" t="e">
        <f t="shared" si="113"/>
        <v>#N/A</v>
      </c>
      <c r="Z300">
        <f t="shared" si="114"/>
        <v>0.95144845491936347</v>
      </c>
      <c r="AA300" s="47" t="e">
        <f t="shared" si="115"/>
        <v>#N/A</v>
      </c>
      <c r="AB300">
        <f t="shared" si="116"/>
        <v>0.75106666174470615</v>
      </c>
    </row>
    <row r="301" spans="15:28" x14ac:dyDescent="0.2">
      <c r="O301" s="45">
        <f t="shared" si="104"/>
        <v>2.2206810396428409</v>
      </c>
      <c r="P301" s="45">
        <f t="shared" si="105"/>
        <v>2.2206810396428409</v>
      </c>
      <c r="Q301" s="100">
        <f t="shared" si="106"/>
        <v>22.707058690155918</v>
      </c>
      <c r="R301" s="252">
        <f t="shared" si="117"/>
        <v>0.47500000000000114</v>
      </c>
      <c r="S301" t="e">
        <f t="shared" si="107"/>
        <v>#N/A</v>
      </c>
      <c r="T301">
        <f t="shared" si="108"/>
        <v>0.81742404651506029</v>
      </c>
      <c r="U301" s="47" t="e">
        <f t="shared" si="109"/>
        <v>#N/A</v>
      </c>
      <c r="V301">
        <f t="shared" si="110"/>
        <v>0.60900042181653269</v>
      </c>
      <c r="W301" s="47" t="e">
        <f t="shared" si="111"/>
        <v>#N/A</v>
      </c>
      <c r="X301">
        <f t="shared" si="112"/>
        <v>0.90723246332788243</v>
      </c>
      <c r="Y301" s="47" t="e">
        <f t="shared" si="113"/>
        <v>#N/A</v>
      </c>
      <c r="Z301">
        <f t="shared" si="114"/>
        <v>0.95998415731669928</v>
      </c>
      <c r="AA301" s="47" t="e">
        <f t="shared" si="115"/>
        <v>#N/A</v>
      </c>
      <c r="AB301">
        <f t="shared" si="116"/>
        <v>0.75780052091605377</v>
      </c>
    </row>
    <row r="302" spans="15:28" x14ac:dyDescent="0.2">
      <c r="O302" s="45">
        <f t="shared" si="104"/>
        <v>2.267621622170509</v>
      </c>
      <c r="P302" s="45">
        <f t="shared" si="105"/>
        <v>2.267621622170509</v>
      </c>
      <c r="Q302" s="100">
        <f t="shared" si="106"/>
        <v>22.752998630743832</v>
      </c>
      <c r="R302" s="252">
        <f t="shared" si="117"/>
        <v>0.48000000000000115</v>
      </c>
      <c r="S302" t="e">
        <f t="shared" si="107"/>
        <v>#N/A</v>
      </c>
      <c r="T302">
        <f t="shared" si="108"/>
        <v>0.82466407272323017</v>
      </c>
      <c r="U302" s="47" t="e">
        <f t="shared" si="109"/>
        <v>#N/A</v>
      </c>
      <c r="V302">
        <f t="shared" si="110"/>
        <v>0.61438991300964718</v>
      </c>
      <c r="W302" s="47" t="e">
        <f t="shared" si="111"/>
        <v>#N/A</v>
      </c>
      <c r="X302">
        <f t="shared" si="112"/>
        <v>0.91525597696347738</v>
      </c>
      <c r="Y302" s="47" t="e">
        <f t="shared" si="113"/>
        <v>#N/A</v>
      </c>
      <c r="Z302">
        <f t="shared" si="114"/>
        <v>0.96847109122048503</v>
      </c>
      <c r="AA302" s="47" t="e">
        <f t="shared" si="115"/>
        <v>#N/A</v>
      </c>
      <c r="AB302">
        <f t="shared" si="116"/>
        <v>0.76449575865587871</v>
      </c>
    </row>
    <row r="303" spans="15:28" x14ac:dyDescent="0.2">
      <c r="O303" s="45">
        <f t="shared" si="104"/>
        <v>2.3150513496005942</v>
      </c>
      <c r="P303" s="45">
        <f t="shared" si="105"/>
        <v>2.3150513496005942</v>
      </c>
      <c r="Q303" s="100">
        <f t="shared" si="106"/>
        <v>22.79941738725438</v>
      </c>
      <c r="R303" s="252">
        <f t="shared" si="117"/>
        <v>0.48500000000000115</v>
      </c>
      <c r="S303" t="e">
        <f t="shared" si="107"/>
        <v>#N/A</v>
      </c>
      <c r="T303">
        <f t="shared" si="108"/>
        <v>0.8318626005353903</v>
      </c>
      <c r="U303" s="47" t="e">
        <f t="shared" si="109"/>
        <v>#N/A</v>
      </c>
      <c r="V303">
        <f t="shared" si="110"/>
        <v>0.6197483544462109</v>
      </c>
      <c r="W303" s="47" t="e">
        <f t="shared" si="111"/>
        <v>#N/A</v>
      </c>
      <c r="X303">
        <f t="shared" si="112"/>
        <v>0.92323308104053148</v>
      </c>
      <c r="Y303" s="47" t="e">
        <f t="shared" si="113"/>
        <v>#N/A</v>
      </c>
      <c r="Z303">
        <f t="shared" si="114"/>
        <v>0.97690882548299951</v>
      </c>
      <c r="AA303" s="47" t="e">
        <f t="shared" si="115"/>
        <v>#N/A</v>
      </c>
      <c r="AB303">
        <f t="shared" si="116"/>
        <v>0.77115203374025854</v>
      </c>
    </row>
    <row r="304" spans="15:28" x14ac:dyDescent="0.2">
      <c r="O304" s="45">
        <f t="shared" si="104"/>
        <v>2.362970147940473</v>
      </c>
      <c r="P304" s="45">
        <f t="shared" si="105"/>
        <v>2.362970147940473</v>
      </c>
      <c r="Q304" s="100">
        <f t="shared" si="106"/>
        <v>22.846314890311987</v>
      </c>
      <c r="R304" s="252">
        <f t="shared" si="117"/>
        <v>0.49000000000000116</v>
      </c>
      <c r="S304" t="e">
        <f t="shared" si="107"/>
        <v>#N/A</v>
      </c>
      <c r="T304">
        <f t="shared" si="108"/>
        <v>0.83901926771027435</v>
      </c>
      <c r="U304" s="47" t="e">
        <f t="shared" si="109"/>
        <v>#N/A</v>
      </c>
      <c r="V304">
        <f t="shared" si="110"/>
        <v>0.62507547532375984</v>
      </c>
      <c r="W304" s="47" t="e">
        <f t="shared" si="111"/>
        <v>#N/A</v>
      </c>
      <c r="X304">
        <f t="shared" si="112"/>
        <v>0.93116337106687197</v>
      </c>
      <c r="Y304" s="47" t="e">
        <f t="shared" si="113"/>
        <v>#N/A</v>
      </c>
      <c r="Z304">
        <f t="shared" si="114"/>
        <v>0.98529693145593067</v>
      </c>
      <c r="AA304" s="47" t="e">
        <f t="shared" si="115"/>
        <v>#N/A</v>
      </c>
      <c r="AB304">
        <f t="shared" si="116"/>
        <v>0.77776900693100948</v>
      </c>
    </row>
    <row r="305" spans="15:28" x14ac:dyDescent="0.2">
      <c r="O305" s="45">
        <f t="shared" si="104"/>
        <v>2.4113779424498034</v>
      </c>
      <c r="P305" s="45">
        <f t="shared" si="105"/>
        <v>2.4113779424498034</v>
      </c>
      <c r="Q305" s="100">
        <f t="shared" si="106"/>
        <v>22.893691069839178</v>
      </c>
      <c r="R305" s="252">
        <f t="shared" si="117"/>
        <v>0.49500000000000116</v>
      </c>
      <c r="S305" t="e">
        <f t="shared" si="107"/>
        <v>#N/A</v>
      </c>
      <c r="T305">
        <f t="shared" si="108"/>
        <v>0.84613371411310978</v>
      </c>
      <c r="U305" s="47" t="e">
        <f t="shared" si="109"/>
        <v>#N/A</v>
      </c>
      <c r="V305">
        <f t="shared" si="110"/>
        <v>0.63037100642269495</v>
      </c>
      <c r="W305" s="47" t="e">
        <f t="shared" si="111"/>
        <v>#N/A</v>
      </c>
      <c r="X305">
        <f t="shared" si="112"/>
        <v>0.9390464449241096</v>
      </c>
      <c r="Y305" s="47" t="e">
        <f t="shared" si="113"/>
        <v>#N/A</v>
      </c>
      <c r="Z305">
        <f t="shared" si="114"/>
        <v>0.99363498301215036</v>
      </c>
      <c r="AA305" s="47" t="e">
        <f t="shared" si="115"/>
        <v>#N/A</v>
      </c>
      <c r="AB305">
        <f t="shared" si="116"/>
        <v>0.78434634099297595</v>
      </c>
    </row>
    <row r="306" spans="15:28" x14ac:dyDescent="0.2">
      <c r="O306" s="45">
        <f t="shared" si="104"/>
        <v>2.4602746576407526</v>
      </c>
      <c r="P306" s="45">
        <f t="shared" si="105"/>
        <v>2.4602746576407526</v>
      </c>
      <c r="Q306" s="100">
        <f t="shared" si="106"/>
        <v>22.941545855057143</v>
      </c>
      <c r="R306" s="252">
        <f t="shared" si="117"/>
        <v>0.50000000000000111</v>
      </c>
      <c r="S306" t="e">
        <f t="shared" si="107"/>
        <v>#N/A</v>
      </c>
      <c r="T306">
        <f t="shared" si="108"/>
        <v>0.85320558173373895</v>
      </c>
      <c r="U306" s="47" t="e">
        <f t="shared" si="109"/>
        <v>#N/A</v>
      </c>
      <c r="V306">
        <f t="shared" si="110"/>
        <v>0.635634680119886</v>
      </c>
      <c r="W306" s="47" t="e">
        <f t="shared" si="111"/>
        <v>#N/A</v>
      </c>
      <c r="X306">
        <f t="shared" si="112"/>
        <v>0.94688190288802832</v>
      </c>
      <c r="Y306" s="47" t="e">
        <f t="shared" si="113"/>
        <v>#N/A</v>
      </c>
      <c r="Z306">
        <f t="shared" si="114"/>
        <v>1.001922556567362</v>
      </c>
      <c r="AA306" s="47" t="e">
        <f t="shared" si="115"/>
        <v>#N/A</v>
      </c>
      <c r="AB306">
        <f t="shared" si="116"/>
        <v>0.79088370071121616</v>
      </c>
    </row>
    <row r="307" spans="15:28" x14ac:dyDescent="0.2">
      <c r="O307" s="45">
        <f t="shared" si="104"/>
        <v>2.5096602172792473</v>
      </c>
      <c r="P307" s="45">
        <f t="shared" si="105"/>
        <v>2.5096602172792473</v>
      </c>
      <c r="Q307" s="100">
        <f t="shared" si="106"/>
        <v>22.989879174486191</v>
      </c>
      <c r="R307" s="252">
        <f t="shared" si="117"/>
        <v>0.50500000000000111</v>
      </c>
      <c r="S307" t="e">
        <f t="shared" si="107"/>
        <v>#N/A</v>
      </c>
      <c r="T307">
        <f t="shared" si="108"/>
        <v>0.86023451470463708</v>
      </c>
      <c r="U307" s="47" t="e">
        <f t="shared" si="109"/>
        <v>#N/A</v>
      </c>
      <c r="V307">
        <f t="shared" si="110"/>
        <v>0.64086623040219814</v>
      </c>
      <c r="W307" s="47" t="e">
        <f t="shared" si="111"/>
        <v>#N/A</v>
      </c>
      <c r="X307">
        <f t="shared" si="112"/>
        <v>0.9546693476488548</v>
      </c>
      <c r="Y307" s="47" t="e">
        <f t="shared" si="113"/>
        <v>#N/A</v>
      </c>
      <c r="Z307">
        <f t="shared" si="114"/>
        <v>1.010159231101621</v>
      </c>
      <c r="AA307" s="47" t="e">
        <f t="shared" si="115"/>
        <v>#N/A</v>
      </c>
      <c r="AB307">
        <f t="shared" si="116"/>
        <v>0.79738075290808819</v>
      </c>
    </row>
    <row r="308" spans="15:28" x14ac:dyDescent="0.2">
      <c r="O308" s="45">
        <f t="shared" si="104"/>
        <v>2.5595345443847464</v>
      </c>
      <c r="P308" s="45">
        <f t="shared" si="105"/>
        <v>2.5595345443847464</v>
      </c>
      <c r="Q308" s="100">
        <f t="shared" si="106"/>
        <v>23.038690955946322</v>
      </c>
      <c r="R308" s="252">
        <f t="shared" si="117"/>
        <v>0.51000000000000112</v>
      </c>
      <c r="S308" t="e">
        <f t="shared" si="107"/>
        <v>#N/A</v>
      </c>
      <c r="T308">
        <f t="shared" si="108"/>
        <v>0.8672201593188168</v>
      </c>
      <c r="U308" s="47" t="e">
        <f t="shared" si="109"/>
        <v>#N/A</v>
      </c>
      <c r="V308">
        <f t="shared" si="110"/>
        <v>0.64606539287993492</v>
      </c>
      <c r="W308" s="47" t="e">
        <f t="shared" si="111"/>
        <v>#N/A</v>
      </c>
      <c r="X308">
        <f t="shared" si="112"/>
        <v>0.96240838433140352</v>
      </c>
      <c r="Y308" s="47" t="e">
        <f t="shared" si="113"/>
        <v>#N/A</v>
      </c>
      <c r="Z308">
        <f t="shared" si="114"/>
        <v>1.0183445881807203</v>
      </c>
      <c r="AA308" s="47" t="e">
        <f t="shared" si="115"/>
        <v>#N/A</v>
      </c>
      <c r="AB308">
        <f t="shared" si="116"/>
        <v>0.80383716646022996</v>
      </c>
    </row>
    <row r="309" spans="15:28" x14ac:dyDescent="0.2">
      <c r="O309" s="45">
        <f t="shared" si="104"/>
        <v>2.6098975612314916</v>
      </c>
      <c r="P309" s="45">
        <f t="shared" si="105"/>
        <v>2.6098975612314916</v>
      </c>
      <c r="Q309" s="100">
        <f t="shared" si="106"/>
        <v>23.087981126557565</v>
      </c>
      <c r="R309" s="252">
        <f t="shared" si="117"/>
        <v>0.51500000000000112</v>
      </c>
      <c r="S309" t="e">
        <f t="shared" si="107"/>
        <v>#N/A</v>
      </c>
      <c r="T309">
        <f t="shared" si="108"/>
        <v>0.87416216404763081</v>
      </c>
      <c r="U309" s="47" t="e">
        <f t="shared" si="109"/>
        <v>#N/A</v>
      </c>
      <c r="V309">
        <f t="shared" si="110"/>
        <v>0.65123190480019988</v>
      </c>
      <c r="W309" s="47" t="e">
        <f t="shared" si="111"/>
        <v>#N/A</v>
      </c>
      <c r="X309">
        <f t="shared" si="112"/>
        <v>0.97009862051510054</v>
      </c>
      <c r="Y309" s="47" t="e">
        <f t="shared" si="113"/>
        <v>#N/A</v>
      </c>
      <c r="Z309">
        <f t="shared" si="114"/>
        <v>1.0264782119774503</v>
      </c>
      <c r="AA309" s="47" t="e">
        <f t="shared" si="115"/>
        <v>#N/A</v>
      </c>
      <c r="AB309">
        <f t="shared" si="116"/>
        <v>0.810252612315434</v>
      </c>
    </row>
    <row r="310" spans="15:28" x14ac:dyDescent="0.2">
      <c r="O310" s="45">
        <f t="shared" si="104"/>
        <v>2.6607491893487349</v>
      </c>
      <c r="P310" s="45">
        <f t="shared" si="105"/>
        <v>2.6607491893487349</v>
      </c>
      <c r="Q310" s="100">
        <f t="shared" si="106"/>
        <v>23.137749612741004</v>
      </c>
      <c r="R310" s="252">
        <f t="shared" si="117"/>
        <v>0.52000000000000113</v>
      </c>
      <c r="S310" t="e">
        <f t="shared" si="107"/>
        <v>#N/A</v>
      </c>
      <c r="T310">
        <f t="shared" si="108"/>
        <v>0.88106017955845861</v>
      </c>
      <c r="U310" s="47" t="e">
        <f t="shared" si="109"/>
        <v>#N/A</v>
      </c>
      <c r="V310">
        <f t="shared" si="110"/>
        <v>0.65636550506017544</v>
      </c>
      <c r="W310" s="47" t="e">
        <f t="shared" si="111"/>
        <v>#N/A</v>
      </c>
      <c r="X310">
        <f t="shared" si="112"/>
        <v>0.97773966625388109</v>
      </c>
      <c r="Y310" s="47" t="e">
        <f t="shared" si="113"/>
        <v>#N/A</v>
      </c>
      <c r="Z310">
        <f t="shared" si="114"/>
        <v>1.0345596892927214</v>
      </c>
      <c r="AA310" s="47" t="e">
        <f t="shared" si="115"/>
        <v>#N/A</v>
      </c>
      <c r="AB310">
        <f t="shared" si="116"/>
        <v>0.81662676350941932</v>
      </c>
    </row>
    <row r="311" spans="15:28" x14ac:dyDescent="0.2">
      <c r="O311" s="45">
        <f t="shared" si="104"/>
        <v>2.7120893495215341</v>
      </c>
      <c r="P311" s="45">
        <f t="shared" si="105"/>
        <v>2.7120893495215341</v>
      </c>
      <c r="Q311" s="100">
        <f t="shared" si="106"/>
        <v>23.187996340218774</v>
      </c>
      <c r="R311" s="252">
        <f t="shared" si="117"/>
        <v>0.52500000000000113</v>
      </c>
      <c r="S311" t="e">
        <f t="shared" si="107"/>
        <v>#N/A</v>
      </c>
      <c r="T311">
        <f t="shared" si="108"/>
        <v>0.88791385873228657</v>
      </c>
      <c r="U311" s="47" t="e">
        <f t="shared" si="109"/>
        <v>#N/A</v>
      </c>
      <c r="V311">
        <f t="shared" si="110"/>
        <v>0.66146593422031841</v>
      </c>
      <c r="W311" s="47" t="e">
        <f t="shared" si="111"/>
        <v>#N/A</v>
      </c>
      <c r="X311">
        <f t="shared" si="112"/>
        <v>0.98533113409596262</v>
      </c>
      <c r="Y311" s="47" t="e">
        <f t="shared" si="113"/>
        <v>#N/A</v>
      </c>
      <c r="Z311">
        <f t="shared" si="114"/>
        <v>1.042588609576556</v>
      </c>
      <c r="AA311" s="47" t="e">
        <f t="shared" si="115"/>
        <v>#N/A</v>
      </c>
      <c r="AB311">
        <f t="shared" si="116"/>
        <v>0.82295929518249344</v>
      </c>
    </row>
    <row r="312" spans="15:28" x14ac:dyDescent="0.2">
      <c r="O312" s="45">
        <f t="shared" si="104"/>
        <v>2.7639179617912077</v>
      </c>
      <c r="P312" s="45">
        <f t="shared" si="105"/>
        <v>2.7639179617912077</v>
      </c>
      <c r="Q312" s="100">
        <f t="shared" si="106"/>
        <v>23.238721234014974</v>
      </c>
      <c r="R312" s="252">
        <f t="shared" si="117"/>
        <v>0.53000000000000114</v>
      </c>
      <c r="S312" t="e">
        <f t="shared" si="107"/>
        <v>#N/A</v>
      </c>
      <c r="T312">
        <f t="shared" si="108"/>
        <v>0.8947228566811759</v>
      </c>
      <c r="U312" s="47" t="e">
        <f t="shared" si="109"/>
        <v>#N/A</v>
      </c>
      <c r="V312">
        <f t="shared" si="110"/>
        <v>0.66653293451747186</v>
      </c>
      <c r="W312" s="47" t="e">
        <f t="shared" si="111"/>
        <v>#N/A</v>
      </c>
      <c r="X312">
        <f t="shared" si="112"/>
        <v>0.99287263910349211</v>
      </c>
      <c r="Y312" s="47" t="e">
        <f t="shared" si="113"/>
        <v>#N/A</v>
      </c>
      <c r="Z312">
        <f t="shared" si="114"/>
        <v>1.0505645649489443</v>
      </c>
      <c r="AA312" s="47" t="e">
        <f t="shared" si="115"/>
        <v>#N/A</v>
      </c>
      <c r="AB312">
        <f t="shared" si="116"/>
        <v>0.82924988459611071</v>
      </c>
    </row>
    <row r="313" spans="15:28" x14ac:dyDescent="0.2">
      <c r="O313" s="45">
        <f t="shared" si="104"/>
        <v>2.8162349454561308</v>
      </c>
      <c r="P313" s="45">
        <f t="shared" si="105"/>
        <v>2.8162349454561308</v>
      </c>
      <c r="Q313" s="100">
        <f t="shared" si="106"/>
        <v>23.289924218456122</v>
      </c>
      <c r="R313" s="252">
        <f t="shared" si="117"/>
        <v>0.53500000000000114</v>
      </c>
      <c r="S313" t="e">
        <f t="shared" si="107"/>
        <v>#N/A</v>
      </c>
      <c r="T313">
        <f t="shared" si="108"/>
        <v>0.90148683076561709</v>
      </c>
      <c r="U313" s="47" t="e">
        <f t="shared" si="109"/>
        <v>#N/A</v>
      </c>
      <c r="V313">
        <f t="shared" si="110"/>
        <v>0.67156624987789082</v>
      </c>
      <c r="W313" s="47" t="e">
        <f t="shared" si="111"/>
        <v>#N/A</v>
      </c>
      <c r="X313">
        <f t="shared" si="112"/>
        <v>1.0003637988720631</v>
      </c>
      <c r="Y313" s="47" t="e">
        <f t="shared" si="113"/>
        <v>#N/A</v>
      </c>
      <c r="Z313">
        <f t="shared" si="114"/>
        <v>1.0584871502205668</v>
      </c>
      <c r="AA313" s="47" t="e">
        <f t="shared" si="115"/>
        <v>#N/A</v>
      </c>
      <c r="AB313">
        <f t="shared" si="116"/>
        <v>0.83549821114931877</v>
      </c>
    </row>
    <row r="314" spans="15:28" x14ac:dyDescent="0.2">
      <c r="O314" s="45">
        <f t="shared" si="104"/>
        <v>2.8690402190721898</v>
      </c>
      <c r="P314" s="45">
        <f t="shared" si="105"/>
        <v>2.8690402190721898</v>
      </c>
      <c r="Q314" s="100">
        <f t="shared" si="106"/>
        <v>23.341605217171377</v>
      </c>
      <c r="R314" s="252">
        <f t="shared" si="117"/>
        <v>0.54000000000000115</v>
      </c>
      <c r="S314" t="e">
        <f t="shared" si="107"/>
        <v>#N/A</v>
      </c>
      <c r="T314">
        <f t="shared" si="108"/>
        <v>0.90820544061177244</v>
      </c>
      <c r="U314" s="47" t="e">
        <f t="shared" si="109"/>
        <v>#N/A</v>
      </c>
      <c r="V314">
        <f t="shared" si="110"/>
        <v>0.67656562593018521</v>
      </c>
      <c r="W314" s="47" t="e">
        <f t="shared" si="111"/>
        <v>#N/A</v>
      </c>
      <c r="X314">
        <f t="shared" si="112"/>
        <v>1.0078042335501081</v>
      </c>
      <c r="Y314" s="47" t="e">
        <f t="shared" si="113"/>
        <v>#N/A</v>
      </c>
      <c r="Z314">
        <f t="shared" si="114"/>
        <v>1.0663559629133761</v>
      </c>
      <c r="AA314" s="47" t="e">
        <f t="shared" si="115"/>
        <v>#N/A</v>
      </c>
      <c r="AB314">
        <f t="shared" si="116"/>
        <v>0.84170395639510009</v>
      </c>
    </row>
    <row r="315" spans="15:28" x14ac:dyDescent="0.2">
      <c r="O315" s="45">
        <f t="shared" si="104"/>
        <v>2.9223337004536916</v>
      </c>
      <c r="P315" s="45">
        <f t="shared" si="105"/>
        <v>2.9223337004536916</v>
      </c>
      <c r="Q315" s="100">
        <f t="shared" si="106"/>
        <v>23.393764153094025</v>
      </c>
      <c r="R315" s="252">
        <f t="shared" si="117"/>
        <v>0.54500000000000115</v>
      </c>
      <c r="S315" t="e">
        <f t="shared" si="107"/>
        <v>#N/A</v>
      </c>
      <c r="T315">
        <f t="shared" si="108"/>
        <v>0.91487834812860436</v>
      </c>
      <c r="U315" s="47" t="e">
        <f t="shared" si="109"/>
        <v>#N/A</v>
      </c>
      <c r="V315">
        <f t="shared" si="110"/>
        <v>0.68153081001817295</v>
      </c>
      <c r="W315" s="47" t="e">
        <f t="shared" si="111"/>
        <v>#N/A</v>
      </c>
      <c r="X315">
        <f t="shared" si="112"/>
        <v>1.0151935658581586</v>
      </c>
      <c r="Y315" s="47" t="e">
        <f t="shared" si="113"/>
        <v>#N/A</v>
      </c>
      <c r="Z315">
        <f t="shared" si="114"/>
        <v>1.0741706032810452</v>
      </c>
      <c r="AA315" s="47" t="e">
        <f t="shared" si="115"/>
        <v>#N/A</v>
      </c>
      <c r="AB315">
        <f t="shared" si="116"/>
        <v>0.84786680405659998</v>
      </c>
    </row>
    <row r="316" spans="15:28" x14ac:dyDescent="0.2">
      <c r="O316" s="45">
        <f t="shared" si="104"/>
        <v>2.9761153066734778</v>
      </c>
      <c r="P316" s="45">
        <f t="shared" si="105"/>
        <v>2.9761153066734778</v>
      </c>
      <c r="Q316" s="100">
        <f t="shared" si="106"/>
        <v>23.446400948460791</v>
      </c>
      <c r="R316" s="252">
        <f t="shared" si="117"/>
        <v>0.55000000000000115</v>
      </c>
      <c r="S316" t="e">
        <f t="shared" si="107"/>
        <v>#N/A</v>
      </c>
      <c r="T316">
        <f t="shared" si="108"/>
        <v>0.92150521752488856</v>
      </c>
      <c r="U316" s="47" t="e">
        <f t="shared" si="109"/>
        <v>#N/A</v>
      </c>
      <c r="V316">
        <f t="shared" si="110"/>
        <v>0.68646155121365093</v>
      </c>
      <c r="W316" s="47" t="e">
        <f t="shared" si="111"/>
        <v>#N/A</v>
      </c>
      <c r="X316">
        <f t="shared" si="112"/>
        <v>1.0225314211079748</v>
      </c>
      <c r="Y316" s="47" t="e">
        <f t="shared" si="113"/>
        <v>#N/A</v>
      </c>
      <c r="Z316">
        <f t="shared" si="114"/>
        <v>1.081930674329274</v>
      </c>
      <c r="AA316" s="47" t="e">
        <f t="shared" si="115"/>
        <v>#N/A</v>
      </c>
      <c r="AB316">
        <f t="shared" si="116"/>
        <v>0.85398644004324686</v>
      </c>
    </row>
    <row r="317" spans="15:28" x14ac:dyDescent="0.2">
      <c r="O317" s="45">
        <f t="shared" si="104"/>
        <v>3.030384954064175</v>
      </c>
      <c r="P317" s="45">
        <f t="shared" si="105"/>
        <v>3.030384954064175</v>
      </c>
      <c r="Q317" s="100">
        <f t="shared" si="106"/>
        <v>23.499515524813432</v>
      </c>
      <c r="R317" s="252">
        <f t="shared" si="117"/>
        <v>0.55500000000000116</v>
      </c>
      <c r="S317" t="e">
        <f t="shared" si="107"/>
        <v>#N/A</v>
      </c>
      <c r="T317">
        <f t="shared" si="108"/>
        <v>0.92808571532611128</v>
      </c>
      <c r="U317" s="47" t="e">
        <f t="shared" si="109"/>
        <v>#N/A</v>
      </c>
      <c r="V317">
        <f t="shared" si="110"/>
        <v>0.69135760032907434</v>
      </c>
      <c r="W317" s="47" t="e">
        <f t="shared" si="111"/>
        <v>#N/A</v>
      </c>
      <c r="X317">
        <f t="shared" si="112"/>
        <v>1.0298174272215466</v>
      </c>
      <c r="Y317" s="47" t="e">
        <f t="shared" si="113"/>
        <v>#N/A</v>
      </c>
      <c r="Z317">
        <f t="shared" si="114"/>
        <v>1.0896357818359586</v>
      </c>
      <c r="AA317" s="47" t="e">
        <f t="shared" si="115"/>
        <v>#N/A</v>
      </c>
      <c r="AB317">
        <f t="shared" si="116"/>
        <v>0.86006255246675867</v>
      </c>
    </row>
    <row r="318" spans="15:28" x14ac:dyDescent="0.2">
      <c r="O318" s="45">
        <f t="shared" si="104"/>
        <v>3.0851425582185357</v>
      </c>
      <c r="P318" s="45">
        <f t="shared" si="105"/>
        <v>3.0851425582185357</v>
      </c>
      <c r="Q318" s="100">
        <f t="shared" si="106"/>
        <v>23.553107802999079</v>
      </c>
      <c r="R318" s="252">
        <f t="shared" si="117"/>
        <v>0.56000000000000116</v>
      </c>
      <c r="S318" t="e">
        <f t="shared" si="107"/>
        <v>#N/A</v>
      </c>
      <c r="T318">
        <f t="shared" si="108"/>
        <v>0.93461951039125113</v>
      </c>
      <c r="U318" s="47" t="e">
        <f t="shared" si="109"/>
        <v>#N/A</v>
      </c>
      <c r="V318">
        <f t="shared" si="110"/>
        <v>0.69621870993015167</v>
      </c>
      <c r="W318" s="47" t="e">
        <f t="shared" si="111"/>
        <v>#N/A</v>
      </c>
      <c r="X318">
        <f t="shared" si="112"/>
        <v>1.03705121474996</v>
      </c>
      <c r="Y318" s="47" t="e">
        <f t="shared" si="113"/>
        <v>#N/A</v>
      </c>
      <c r="Z318">
        <f t="shared" si="114"/>
        <v>1.0972855343712156</v>
      </c>
      <c r="AA318" s="47" t="e">
        <f t="shared" si="115"/>
        <v>#N/A</v>
      </c>
      <c r="AB318">
        <f t="shared" si="116"/>
        <v>0.86609483165704049</v>
      </c>
    </row>
    <row r="319" spans="15:28" x14ac:dyDescent="0.2">
      <c r="O319" s="45">
        <f t="shared" si="104"/>
        <v>3.1403880339896659</v>
      </c>
      <c r="P319" s="45">
        <f t="shared" si="105"/>
        <v>3.1403880339896659</v>
      </c>
      <c r="Q319" s="100">
        <f t="shared" si="106"/>
        <v>23.607177703170237</v>
      </c>
      <c r="R319" s="252">
        <f t="shared" si="117"/>
        <v>0.56500000000000117</v>
      </c>
      <c r="S319" t="e">
        <f t="shared" si="107"/>
        <v>#N/A</v>
      </c>
      <c r="T319">
        <f t="shared" si="108"/>
        <v>0.94110627392944124</v>
      </c>
      <c r="U319" s="47" t="e">
        <f t="shared" si="109"/>
        <v>#N/A</v>
      </c>
      <c r="V319">
        <f t="shared" si="110"/>
        <v>0.70104463434834796</v>
      </c>
      <c r="W319" s="47" t="e">
        <f t="shared" si="111"/>
        <v>#N/A</v>
      </c>
      <c r="X319">
        <f t="shared" si="112"/>
        <v>1.0442324168921289</v>
      </c>
      <c r="Y319" s="47" t="e">
        <f t="shared" si="113"/>
        <v>#N/A</v>
      </c>
      <c r="Z319">
        <f t="shared" si="114"/>
        <v>1.1048795433172709</v>
      </c>
      <c r="AA319" s="47" t="e">
        <f t="shared" si="115"/>
        <v>#N/A</v>
      </c>
      <c r="AB319">
        <f t="shared" si="116"/>
        <v>0.87208297017796388</v>
      </c>
    </row>
    <row r="320" spans="15:28" x14ac:dyDescent="0.2">
      <c r="O320" s="45">
        <f t="shared" si="104"/>
        <v>3.1961212954927305</v>
      </c>
      <c r="P320" s="45">
        <f t="shared" si="105"/>
        <v>3.1961212954927305</v>
      </c>
      <c r="Q320" s="100">
        <f t="shared" si="106"/>
        <v>23.66172514478626</v>
      </c>
      <c r="R320" s="252">
        <f t="shared" si="117"/>
        <v>0.57000000000000117</v>
      </c>
      <c r="S320" t="e">
        <f t="shared" si="107"/>
        <v>#N/A</v>
      </c>
      <c r="T320">
        <f t="shared" si="108"/>
        <v>0.94754567951651569</v>
      </c>
      <c r="U320" s="47" t="e">
        <f t="shared" si="109"/>
        <v>#N/A</v>
      </c>
      <c r="V320">
        <f t="shared" si="110"/>
        <v>0.7058351296933012</v>
      </c>
      <c r="W320" s="47" t="e">
        <f t="shared" si="111"/>
        <v>#N/A</v>
      </c>
      <c r="X320">
        <f t="shared" si="112"/>
        <v>1.051360669513397</v>
      </c>
      <c r="Y320" s="47" t="e">
        <f t="shared" si="113"/>
        <v>#N/A</v>
      </c>
      <c r="Z320">
        <f t="shared" si="114"/>
        <v>1.1124174228881991</v>
      </c>
      <c r="AA320" s="47" t="e">
        <f t="shared" si="115"/>
        <v>#N/A</v>
      </c>
      <c r="AB320">
        <f t="shared" si="116"/>
        <v>0.87802666284303832</v>
      </c>
    </row>
    <row r="321" spans="15:28" x14ac:dyDescent="0.2">
      <c r="O321" s="45">
        <f t="shared" si="104"/>
        <v>3.2523422561047255</v>
      </c>
      <c r="P321" s="45">
        <f t="shared" si="105"/>
        <v>3.2523422561047255</v>
      </c>
      <c r="Q321" s="100">
        <f t="shared" si="106"/>
        <v>23.71675004661347</v>
      </c>
      <c r="R321" s="252">
        <f t="shared" si="117"/>
        <v>0.57500000000000118</v>
      </c>
      <c r="S321" t="e">
        <f t="shared" si="107"/>
        <v>#N/A</v>
      </c>
      <c r="T321">
        <f t="shared" si="108"/>
        <v>0.95393740311143527</v>
      </c>
      <c r="U321" s="47" t="e">
        <f t="shared" si="109"/>
        <v>#N/A</v>
      </c>
      <c r="V321">
        <f t="shared" si="110"/>
        <v>0.71058995386514778</v>
      </c>
      <c r="W321" s="47" t="e">
        <f t="shared" si="111"/>
        <v>#N/A</v>
      </c>
      <c r="X321">
        <f t="shared" si="112"/>
        <v>1.0584356111639992</v>
      </c>
      <c r="Y321" s="47" t="e">
        <f t="shared" si="113"/>
        <v>#N/A</v>
      </c>
      <c r="Z321">
        <f t="shared" si="114"/>
        <v>1.119898790149523</v>
      </c>
      <c r="AA321" s="47" t="e">
        <f t="shared" si="115"/>
        <v>#N/A</v>
      </c>
      <c r="AB321">
        <f t="shared" si="116"/>
        <v>0.88392560673096332</v>
      </c>
    </row>
    <row r="322" spans="15:28" x14ac:dyDescent="0.2">
      <c r="O322" s="45">
        <f t="shared" si="104"/>
        <v>3.3090508284652742</v>
      </c>
      <c r="P322" s="45">
        <f t="shared" si="105"/>
        <v>3.3090508284652742</v>
      </c>
      <c r="Q322" s="100">
        <f t="shared" si="106"/>
        <v>23.772252326725493</v>
      </c>
      <c r="R322" s="252">
        <f t="shared" si="117"/>
        <v>0.58000000000000118</v>
      </c>
      <c r="S322" t="e">
        <f t="shared" si="107"/>
        <v>#N/A</v>
      </c>
      <c r="T322">
        <f t="shared" si="108"/>
        <v>0.96028112307259395</v>
      </c>
      <c r="U322" s="47" t="e">
        <f t="shared" si="109"/>
        <v>#N/A</v>
      </c>
      <c r="V322">
        <f t="shared" si="110"/>
        <v>0.71530886656675696</v>
      </c>
      <c r="W322" s="47" t="e">
        <f t="shared" si="111"/>
        <v>#N/A</v>
      </c>
      <c r="X322">
        <f t="shared" si="112"/>
        <v>1.0654568830973918</v>
      </c>
      <c r="Y322" s="47" t="e">
        <f t="shared" si="113"/>
        <v>#N/A</v>
      </c>
      <c r="Z322">
        <f t="shared" si="114"/>
        <v>1.1273232650376674</v>
      </c>
      <c r="AA322" s="47" t="e">
        <f t="shared" si="115"/>
        <v>#N/A</v>
      </c>
      <c r="AB322">
        <f t="shared" si="116"/>
        <v>0.8897795012010673</v>
      </c>
    </row>
    <row r="323" spans="15:28" x14ac:dyDescent="0.2">
      <c r="O323" s="45">
        <f t="shared" si="104"/>
        <v>3.366246924477764</v>
      </c>
      <c r="P323" s="45">
        <f t="shared" si="105"/>
        <v>3.366246924477764</v>
      </c>
      <c r="Q323" s="100">
        <f t="shared" si="106"/>
        <v>23.828231902504513</v>
      </c>
      <c r="R323" s="252">
        <f t="shared" si="117"/>
        <v>0.58500000000000119</v>
      </c>
      <c r="S323" t="e">
        <f t="shared" si="107"/>
        <v>#N/A</v>
      </c>
      <c r="T323">
        <f t="shared" si="108"/>
        <v>0.96657652017400375</v>
      </c>
      <c r="U323" s="47" t="e">
        <f t="shared" si="109"/>
        <v>#N/A</v>
      </c>
      <c r="V323">
        <f t="shared" si="110"/>
        <v>0.71999162931587646</v>
      </c>
      <c r="W323" s="47" t="e">
        <f t="shared" si="111"/>
        <v>#N/A</v>
      </c>
      <c r="X323">
        <f t="shared" si="112"/>
        <v>1.0724241292884418</v>
      </c>
      <c r="Y323" s="47" t="e">
        <f t="shared" si="113"/>
        <v>#N/A</v>
      </c>
      <c r="Z323">
        <f t="shared" si="114"/>
        <v>1.1346904703792668</v>
      </c>
      <c r="AA323" s="47" t="e">
        <f t="shared" si="115"/>
        <v>#N/A</v>
      </c>
      <c r="AB323">
        <f t="shared" si="116"/>
        <v>0.89558804790863</v>
      </c>
    </row>
    <row r="324" spans="15:28" x14ac:dyDescent="0.2">
      <c r="O324" s="45">
        <f t="shared" si="104"/>
        <v>3.4239304553094598</v>
      </c>
      <c r="P324" s="45">
        <f t="shared" si="105"/>
        <v>3.4239304553094598</v>
      </c>
      <c r="Q324" s="100">
        <f t="shared" si="106"/>
        <v>23.884688690641269</v>
      </c>
      <c r="R324" s="252">
        <f t="shared" si="117"/>
        <v>0.59000000000000119</v>
      </c>
      <c r="S324" t="e">
        <f t="shared" si="107"/>
        <v>#N/A</v>
      </c>
      <c r="T324">
        <f t="shared" si="108"/>
        <v>0.97282327762135978</v>
      </c>
      <c r="U324" s="47" t="e">
        <f t="shared" si="109"/>
        <v>#N/A</v>
      </c>
      <c r="V324">
        <f t="shared" si="110"/>
        <v>0.72463800545718293</v>
      </c>
      <c r="W324" s="47" t="e">
        <f t="shared" si="111"/>
        <v>#N/A</v>
      </c>
      <c r="X324">
        <f t="shared" si="112"/>
        <v>1.0793369964514803</v>
      </c>
      <c r="Y324" s="47" t="e">
        <f t="shared" si="113"/>
        <v>#N/A</v>
      </c>
      <c r="Z324">
        <f t="shared" si="114"/>
        <v>1.1420000319103254</v>
      </c>
      <c r="AA324" s="47" t="e">
        <f t="shared" si="115"/>
        <v>#N/A</v>
      </c>
      <c r="AB324">
        <f t="shared" si="116"/>
        <v>0.90135095082008776</v>
      </c>
    </row>
    <row r="325" spans="15:28" x14ac:dyDescent="0.2">
      <c r="O325" s="45">
        <f t="shared" si="104"/>
        <v>3.4821013313926414</v>
      </c>
      <c r="P325" s="45">
        <f t="shared" si="105"/>
        <v>3.4821013313926414</v>
      </c>
      <c r="Q325" s="100">
        <f t="shared" si="106"/>
        <v>23.94162260713631</v>
      </c>
      <c r="R325" s="252">
        <f t="shared" si="117"/>
        <v>0.59500000000000119</v>
      </c>
      <c r="S325" t="e">
        <f t="shared" si="107"/>
        <v>#N/A</v>
      </c>
      <c r="T325">
        <f t="shared" si="108"/>
        <v>0.9790210810679808</v>
      </c>
      <c r="U325" s="47" t="e">
        <f t="shared" si="109"/>
        <v>#N/A</v>
      </c>
      <c r="V325">
        <f t="shared" si="110"/>
        <v>0.7292477601742432</v>
      </c>
      <c r="W325" s="47" t="e">
        <f t="shared" si="111"/>
        <v>#N/A</v>
      </c>
      <c r="X325">
        <f t="shared" si="112"/>
        <v>1.0861951340582163</v>
      </c>
      <c r="Y325" s="47" t="e">
        <f t="shared" si="113"/>
        <v>#N/A</v>
      </c>
      <c r="Z325">
        <f t="shared" si="114"/>
        <v>1.1492515782952319</v>
      </c>
      <c r="AA325" s="47" t="e">
        <f t="shared" si="115"/>
        <v>#N/A</v>
      </c>
      <c r="AB325">
        <f t="shared" si="116"/>
        <v>0.90706791622812022</v>
      </c>
    </row>
    <row r="326" spans="15:28" x14ac:dyDescent="0.2">
      <c r="O326" s="45">
        <f t="shared" ref="O326:O389" si="118">(SQRT($K$18*$K$18*R326*R326*1000000+$M$4*$M$4))-$M$4</f>
        <v>3.5407594624247167</v>
      </c>
      <c r="P326" s="45">
        <f t="shared" ref="P326:P389" si="119">(COS($P$1*PI()/180)*SQRT($K$18*$K$18*R326*R326*1000000+$P$3)-$P$2*$K$17*R326*1000)/(1-$P$2)-$M$4</f>
        <v>3.5407594624247167</v>
      </c>
      <c r="Q326" s="100">
        <f t="shared" si="106"/>
        <v>23.999033567299875</v>
      </c>
      <c r="R326" s="252">
        <f t="shared" si="117"/>
        <v>0.6000000000000012</v>
      </c>
      <c r="S326" t="e">
        <f t="shared" si="107"/>
        <v>#N/A</v>
      </c>
      <c r="T326">
        <f t="shared" si="108"/>
        <v>0.98516961863062791</v>
      </c>
      <c r="U326" s="47" t="e">
        <f t="shared" si="109"/>
        <v>#N/A</v>
      </c>
      <c r="V326">
        <f t="shared" si="110"/>
        <v>0.73382066050138073</v>
      </c>
      <c r="W326" s="47" t="e">
        <f t="shared" si="111"/>
        <v>#N/A</v>
      </c>
      <c r="X326">
        <f t="shared" si="112"/>
        <v>1.0929981943555114</v>
      </c>
      <c r="Y326" s="47" t="e">
        <f t="shared" si="113"/>
        <v>#N/A</v>
      </c>
      <c r="Z326">
        <f t="shared" si="114"/>
        <v>1.156444741145622</v>
      </c>
      <c r="AA326" s="47" t="e">
        <f t="shared" si="115"/>
        <v>#N/A</v>
      </c>
      <c r="AB326">
        <f t="shared" si="116"/>
        <v>0.91273865276662025</v>
      </c>
    </row>
    <row r="327" spans="15:28" x14ac:dyDescent="0.2">
      <c r="O327" s="45">
        <f t="shared" si="118"/>
        <v>3.5999047573698135</v>
      </c>
      <c r="P327" s="45">
        <f t="shared" si="119"/>
        <v>3.5999047573698135</v>
      </c>
      <c r="Q327" s="100">
        <f t="shared" ref="Q327:Q390" si="120">SQRT((R327*R327+PI()*PI()*$F$18*$F$18)*$K$18*$K$18*1000000+$M$4*$M$4) - $M$4</f>
        <v>24.056921485753037</v>
      </c>
      <c r="R327" s="252">
        <f t="shared" si="117"/>
        <v>0.6050000000000012</v>
      </c>
      <c r="S327" t="e">
        <f t="shared" ref="S327:S390" si="121">IF( AND($R327/S$3&gt;= 0, $R327/S$3&lt;=$K$31),S$2*ABS(SIN($R327/S$3*PI()))*$K$30,#N/A)</f>
        <v>#N/A</v>
      </c>
      <c r="T327">
        <f t="shared" ref="T327:T390" si="122">IF( AND($R327/T$3&gt;0,$R327/T$3&lt;=$K$31),T$2*ABS(SIN($R327/T$3*PI()))*$K$30,#N/A)</f>
        <v>0.99126858090519954</v>
      </c>
      <c r="U327" s="47" t="e">
        <f t="shared" ref="U327:U390" si="123">IF( AND($R327/U$3&gt;= 0, $R327/U$3&lt;=$K$31),U$2*ABS(SIN($R327/U$3*PI()))*$K$30,#N/A)</f>
        <v>#N/A</v>
      </c>
      <c r="V327">
        <f t="shared" ref="V327:V390" si="124">IF( AND($R327/V$3&gt;0,$R327/V$3&lt;=$K$31),V$2*ABS(SIN($R327/V$3*PI()))*$K$30,#N/A)</f>
        <v>0.73835647533544924</v>
      </c>
      <c r="W327" s="47" t="e">
        <f t="shared" ref="W327:W390" si="125">IF( AND($R327/W$3&gt;= 0, $R327/W$3&lt;=$K$31),W$2*ABS(SIN($R327/W$3*PI()))*$K$30,#N/A)</f>
        <v>#N/A</v>
      </c>
      <c r="X327">
        <f t="shared" ref="X327:X390" si="126">IF( AND($R327/X$3&gt;0,$R327/X$3&lt;=$K$31),X$2*ABS(SIN($R327/X$3*PI()))*$K$30,#N/A)</f>
        <v>1.099745832383012</v>
      </c>
      <c r="Y327" s="47" t="e">
        <f t="shared" ref="Y327:Y390" si="127">IF( AND($R327/Y$3&gt;= 0, $R327/Y$3&lt;=$K$31),Y$2*ABS(SIN($R327/Y$3*PI()))*$K$30,#N/A)</f>
        <v>#N/A</v>
      </c>
      <c r="Z327">
        <f t="shared" ref="Z327:Z390" si="128">IF( AND($R327/Z$3&gt;0,$R327/Z$3&lt;=$K$31),Z$2*ABS(SIN($R327/Z$3*PI()))*$K$30,#N/A)</f>
        <v>1.1635791550390944</v>
      </c>
      <c r="AA327" s="47" t="e">
        <f t="shared" ref="AA327:AA390" si="129">IF( AND($R327/AA$3&gt;= 0, $R327/AA$3&lt;=$K$31),AA$2*ABS(SIN($R327/AA$3*PI()))*$K$30,#N/A)</f>
        <v>#N/A</v>
      </c>
      <c r="AB327">
        <f t="shared" ref="AB327:AB390" si="130">IF( AND($R327/AB$3&gt;0,$R327/AB$3&lt;=$K$31),AB$2*ABS(SIN($R327/AB$3*PI()))*$K$30,#N/A)</f>
        <v>0.91836287142554218</v>
      </c>
    </row>
    <row r="328" spans="15:28" x14ac:dyDescent="0.2">
      <c r="O328" s="45">
        <f t="shared" si="118"/>
        <v>3.6595371244584385</v>
      </c>
      <c r="P328" s="45">
        <f t="shared" si="119"/>
        <v>3.6595371244584385</v>
      </c>
      <c r="Q328" s="100">
        <f t="shared" si="120"/>
        <v>24.115286276428378</v>
      </c>
      <c r="R328" s="252">
        <f t="shared" ref="R328:R391" si="131">R327+$R$4</f>
        <v>0.61000000000000121</v>
      </c>
      <c r="S328" t="e">
        <f t="shared" si="121"/>
        <v>#N/A</v>
      </c>
      <c r="T328">
        <f t="shared" si="122"/>
        <v>0.99731766098230057</v>
      </c>
      <c r="U328" s="47" t="e">
        <f t="shared" si="123"/>
        <v>#N/A</v>
      </c>
      <c r="V328">
        <f t="shared" si="124"/>
        <v>0.74285497544751233</v>
      </c>
      <c r="W328" s="47" t="e">
        <f t="shared" si="125"/>
        <v>#N/A</v>
      </c>
      <c r="X328">
        <f t="shared" si="126"/>
        <v>1.1064377059906425</v>
      </c>
      <c r="Y328" s="47" t="e">
        <f t="shared" si="127"/>
        <v>#N/A</v>
      </c>
      <c r="Z328">
        <f t="shared" si="128"/>
        <v>1.1706544575377742</v>
      </c>
      <c r="AA328" s="47" t="e">
        <f t="shared" si="129"/>
        <v>#N/A</v>
      </c>
      <c r="AB328">
        <f t="shared" si="130"/>
        <v>0.92394028556563235</v>
      </c>
    </row>
    <row r="329" spans="15:28" x14ac:dyDescent="0.2">
      <c r="O329" s="45">
        <f t="shared" si="118"/>
        <v>3.7196564711891824</v>
      </c>
      <c r="P329" s="45">
        <f t="shared" si="119"/>
        <v>3.7196564711891824</v>
      </c>
      <c r="Q329" s="100">
        <f t="shared" si="120"/>
        <v>24.174127852570109</v>
      </c>
      <c r="R329" s="252">
        <f t="shared" si="131"/>
        <v>0.61500000000000121</v>
      </c>
      <c r="S329" t="e">
        <f t="shared" si="121"/>
        <v>#N/A</v>
      </c>
      <c r="T329">
        <f t="shared" si="122"/>
        <v>1.003316554462687</v>
      </c>
      <c r="U329" s="47" t="e">
        <f t="shared" si="123"/>
        <v>#N/A</v>
      </c>
      <c r="V329">
        <f t="shared" si="124"/>
        <v>0.74731593349442771</v>
      </c>
      <c r="W329" s="47" t="e">
        <f t="shared" si="125"/>
        <v>#N/A</v>
      </c>
      <c r="X329">
        <f t="shared" si="126"/>
        <v>1.1130734758559535</v>
      </c>
      <c r="Y329" s="47" t="e">
        <f t="shared" si="127"/>
        <v>#N/A</v>
      </c>
      <c r="Z329">
        <f t="shared" si="128"/>
        <v>1.177670289206725</v>
      </c>
      <c r="AA329" s="47" t="e">
        <f t="shared" si="129"/>
        <v>#N/A</v>
      </c>
      <c r="AB329">
        <f t="shared" si="130"/>
        <v>0.92947061093303729</v>
      </c>
    </row>
    <row r="330" spans="15:28" x14ac:dyDescent="0.2">
      <c r="O330" s="45">
        <f t="shared" si="118"/>
        <v>3.7802627043286066</v>
      </c>
      <c r="P330" s="45">
        <f t="shared" si="119"/>
        <v>3.7802627043286066</v>
      </c>
      <c r="Q330" s="100">
        <f t="shared" si="120"/>
        <v>24.233446126735089</v>
      </c>
      <c r="R330" s="252">
        <f t="shared" si="131"/>
        <v>0.62000000000000122</v>
      </c>
      <c r="S330" t="e">
        <f t="shared" si="121"/>
        <v>#N/A</v>
      </c>
      <c r="T330">
        <f t="shared" si="122"/>
        <v>1.0092649594725827</v>
      </c>
      <c r="U330" s="47" t="e">
        <f t="shared" si="123"/>
        <v>#N/A</v>
      </c>
      <c r="V330">
        <f t="shared" si="124"/>
        <v>0.75173912403033716</v>
      </c>
      <c r="W330" s="47" t="e">
        <f t="shared" si="125"/>
        <v>#N/A</v>
      </c>
      <c r="X330">
        <f t="shared" si="126"/>
        <v>1.1196528055013277</v>
      </c>
      <c r="Y330" s="47" t="e">
        <f t="shared" si="127"/>
        <v>#N/A</v>
      </c>
      <c r="Z330">
        <f t="shared" si="128"/>
        <v>1.1846262936322098</v>
      </c>
      <c r="AA330" s="47" t="e">
        <f t="shared" si="129"/>
        <v>#N/A</v>
      </c>
      <c r="AB330">
        <f t="shared" si="130"/>
        <v>0.93495356567379062</v>
      </c>
    </row>
    <row r="331" spans="15:28" x14ac:dyDescent="0.2">
      <c r="O331" s="45">
        <f t="shared" si="118"/>
        <v>3.8413557299122658</v>
      </c>
      <c r="P331" s="45">
        <f t="shared" si="119"/>
        <v>3.8413557299122658</v>
      </c>
      <c r="Q331" s="100">
        <f t="shared" si="120"/>
        <v>24.293241010793736</v>
      </c>
      <c r="R331" s="252">
        <f t="shared" si="131"/>
        <v>0.62500000000000122</v>
      </c>
      <c r="S331" t="e">
        <f t="shared" si="121"/>
        <v>#N/A</v>
      </c>
      <c r="T331">
        <f t="shared" si="122"/>
        <v>1.0151625766788714</v>
      </c>
      <c r="U331" s="47" t="e">
        <f t="shared" si="123"/>
        <v>#N/A</v>
      </c>
      <c r="V331">
        <f t="shared" si="124"/>
        <v>0.75612432351805925</v>
      </c>
      <c r="W331" s="47" t="e">
        <f t="shared" si="125"/>
        <v>#N/A</v>
      </c>
      <c r="X331">
        <f t="shared" si="126"/>
        <v>1.1261753613110426</v>
      </c>
      <c r="Y331" s="47" t="e">
        <f t="shared" si="127"/>
        <v>#N/A</v>
      </c>
      <c r="Z331">
        <f t="shared" si="128"/>
        <v>1.1915221174397956</v>
      </c>
      <c r="AA331" s="47" t="e">
        <f t="shared" si="129"/>
        <v>#N/A</v>
      </c>
      <c r="AB331">
        <f t="shared" si="130"/>
        <v>0.94038887034817797</v>
      </c>
    </row>
    <row r="332" spans="15:28" x14ac:dyDescent="0.2">
      <c r="O332" s="45">
        <f t="shared" si="118"/>
        <v>3.9029354532456182</v>
      </c>
      <c r="P332" s="45">
        <f t="shared" si="119"/>
        <v>3.9029354532456182</v>
      </c>
      <c r="Q332" s="100">
        <f t="shared" si="120"/>
        <v>24.353512415929913</v>
      </c>
      <c r="R332" s="252">
        <f t="shared" si="131"/>
        <v>0.63000000000000123</v>
      </c>
      <c r="S332" t="e">
        <f t="shared" si="121"/>
        <v>#N/A</v>
      </c>
      <c r="T332">
        <f t="shared" si="122"/>
        <v>1.0210091093041598</v>
      </c>
      <c r="U332" s="47" t="e">
        <f t="shared" si="123"/>
        <v>#N/A</v>
      </c>
      <c r="V332">
        <f t="shared" si="124"/>
        <v>0.76047131034038717</v>
      </c>
      <c r="W332" s="47" t="e">
        <f t="shared" si="125"/>
        <v>#N/A</v>
      </c>
      <c r="X332">
        <f t="shared" si="126"/>
        <v>1.1326408125481855</v>
      </c>
      <c r="Y332" s="47" t="e">
        <f t="shared" si="127"/>
        <v>#N/A</v>
      </c>
      <c r="Z332">
        <f t="shared" si="128"/>
        <v>1.1983574103123065</v>
      </c>
      <c r="AA332" s="47" t="e">
        <f t="shared" si="129"/>
        <v>#N/A</v>
      </c>
      <c r="AB332">
        <f t="shared" si="130"/>
        <v>0.94577624794497894</v>
      </c>
    </row>
    <row r="333" spans="15:28" x14ac:dyDescent="0.2">
      <c r="O333" s="45">
        <f t="shared" si="118"/>
        <v>3.965001778904707</v>
      </c>
      <c r="P333" s="45">
        <f t="shared" si="119"/>
        <v>3.965001778904707</v>
      </c>
      <c r="Q333" s="100">
        <f t="shared" si="120"/>
        <v>24.414260252642293</v>
      </c>
      <c r="R333" s="252">
        <f t="shared" si="131"/>
        <v>0.63500000000000123</v>
      </c>
      <c r="S333" t="e">
        <f t="shared" si="121"/>
        <v>#N/A</v>
      </c>
      <c r="T333">
        <f t="shared" si="122"/>
        <v>1.0268042631417105</v>
      </c>
      <c r="U333" s="47" t="e">
        <f t="shared" si="123"/>
        <v>#N/A</v>
      </c>
      <c r="V333">
        <f t="shared" si="124"/>
        <v>0.76477986481128812</v>
      </c>
      <c r="W333" s="47" t="e">
        <f t="shared" si="125"/>
        <v>#N/A</v>
      </c>
      <c r="X333">
        <f t="shared" si="126"/>
        <v>1.139048831371426</v>
      </c>
      <c r="Y333" s="47" t="e">
        <f t="shared" si="127"/>
        <v>#N/A</v>
      </c>
      <c r="Z333">
        <f t="shared" si="128"/>
        <v>1.2051318250076202</v>
      </c>
      <c r="AA333" s="47" t="e">
        <f t="shared" si="129"/>
        <v>#N/A</v>
      </c>
      <c r="AB333">
        <f t="shared" si="130"/>
        <v>0.95111542389558446</v>
      </c>
    </row>
    <row r="334" spans="15:28" x14ac:dyDescent="0.2">
      <c r="O334" s="45">
        <f t="shared" si="118"/>
        <v>4.0275546107365017</v>
      </c>
      <c r="P334" s="45">
        <f t="shared" si="119"/>
        <v>4.0275546107365017</v>
      </c>
      <c r="Q334" s="100">
        <f t="shared" si="120"/>
        <v>24.475484430744586</v>
      </c>
      <c r="R334" s="252">
        <f t="shared" si="131"/>
        <v>0.64000000000000123</v>
      </c>
      <c r="S334" t="e">
        <f t="shared" si="121"/>
        <v>#N/A</v>
      </c>
      <c r="T334">
        <f t="shared" si="122"/>
        <v>1.0325477465702471</v>
      </c>
      <c r="U334" s="47" t="e">
        <f t="shared" si="123"/>
        <v>#N/A</v>
      </c>
      <c r="V334">
        <f t="shared" si="124"/>
        <v>0.76904976918700596</v>
      </c>
      <c r="W334" s="47" t="e">
        <f t="shared" si="125"/>
        <v>#N/A</v>
      </c>
      <c r="X334">
        <f t="shared" si="126"/>
        <v>1.1453990928516378</v>
      </c>
      <c r="Y334" s="47" t="e">
        <f t="shared" si="127"/>
        <v>#N/A</v>
      </c>
      <c r="Z334">
        <f t="shared" si="128"/>
        <v>1.2118450173763076</v>
      </c>
      <c r="AA334" s="47" t="e">
        <f t="shared" si="129"/>
        <v>#N/A</v>
      </c>
      <c r="AB334">
        <f t="shared" si="130"/>
        <v>0.95640612608799047</v>
      </c>
    </row>
    <row r="335" spans="15:28" x14ac:dyDescent="0.2">
      <c r="O335" s="45">
        <f t="shared" si="118"/>
        <v>4.0905938518600351</v>
      </c>
      <c r="P335" s="45">
        <f t="shared" si="119"/>
        <v>4.0905938518600351</v>
      </c>
      <c r="Q335" s="100">
        <f t="shared" si="120"/>
        <v>24.537184859366562</v>
      </c>
      <c r="R335" s="252">
        <f t="shared" si="131"/>
        <v>0.64500000000000124</v>
      </c>
      <c r="S335" t="e">
        <f t="shared" si="121"/>
        <v>#N/A</v>
      </c>
      <c r="T335">
        <f t="shared" si="122"/>
        <v>1.0382392705686312</v>
      </c>
      <c r="U335" s="47" t="e">
        <f t="shared" si="123"/>
        <v>#N/A</v>
      </c>
      <c r="V335">
        <f t="shared" si="124"/>
        <v>0.77328080767706531</v>
      </c>
      <c r="W335" s="47" t="e">
        <f t="shared" si="125"/>
        <v>#N/A</v>
      </c>
      <c r="X335">
        <f t="shared" si="126"/>
        <v>1.1516912749883756</v>
      </c>
      <c r="Y335" s="47" t="e">
        <f t="shared" si="127"/>
        <v>#N/A</v>
      </c>
      <c r="Z335">
        <f t="shared" si="128"/>
        <v>1.2184966463791169</v>
      </c>
      <c r="AA335" s="47" t="e">
        <f t="shared" si="129"/>
        <v>#N/A</v>
      </c>
      <c r="AB335">
        <f t="shared" si="130"/>
        <v>0.96164808488066622</v>
      </c>
    </row>
    <row r="336" spans="15:28" x14ac:dyDescent="0.2">
      <c r="O336" s="45">
        <f t="shared" si="118"/>
        <v>4.1541194046670853</v>
      </c>
      <c r="P336" s="45">
        <f t="shared" si="119"/>
        <v>4.1541194046670853</v>
      </c>
      <c r="Q336" s="100">
        <f t="shared" si="120"/>
        <v>24.599361446954163</v>
      </c>
      <c r="R336" s="252">
        <f t="shared" si="131"/>
        <v>0.65000000000000124</v>
      </c>
      <c r="S336" t="e">
        <f t="shared" si="121"/>
        <v>#N/A</v>
      </c>
      <c r="T336">
        <f t="shared" si="122"/>
        <v>1.0438785487304036</v>
      </c>
      <c r="U336" s="47" t="e">
        <f t="shared" si="123"/>
        <v>#N/A</v>
      </c>
      <c r="V336">
        <f t="shared" si="124"/>
        <v>0.77747276645517716</v>
      </c>
      <c r="W336" s="47" t="e">
        <f t="shared" si="125"/>
        <v>#N/A</v>
      </c>
      <c r="X336">
        <f t="shared" si="126"/>
        <v>1.1579250587262033</v>
      </c>
      <c r="Y336" s="47" t="e">
        <f t="shared" si="127"/>
        <v>#N/A</v>
      </c>
      <c r="Z336">
        <f t="shared" si="128"/>
        <v>1.2250863741042988</v>
      </c>
      <c r="AA336" s="47" t="e">
        <f t="shared" si="129"/>
        <v>#N/A</v>
      </c>
      <c r="AB336">
        <f t="shared" si="130"/>
        <v>0.96684103311629677</v>
      </c>
    </row>
    <row r="337" spans="15:28" x14ac:dyDescent="0.2">
      <c r="O337" s="45">
        <f t="shared" si="118"/>
        <v>4.2181311708225167</v>
      </c>
      <c r="P337" s="45">
        <f t="shared" si="119"/>
        <v>4.2181311708225167</v>
      </c>
      <c r="Q337" s="100">
        <f t="shared" si="120"/>
        <v>24.662014101270984</v>
      </c>
      <c r="R337" s="252">
        <f t="shared" si="131"/>
        <v>0.65500000000000125</v>
      </c>
      <c r="S337" t="e">
        <f t="shared" si="121"/>
        <v>#N/A</v>
      </c>
      <c r="T337">
        <f t="shared" si="122"/>
        <v>1.0494652972781984</v>
      </c>
      <c r="U337" s="47" t="e">
        <f t="shared" si="123"/>
        <v>#N/A</v>
      </c>
      <c r="V337">
        <f t="shared" si="124"/>
        <v>0.78162543367004522</v>
      </c>
      <c r="W337" s="47" t="e">
        <f t="shared" si="125"/>
        <v>#N/A</v>
      </c>
      <c r="X337">
        <f t="shared" si="126"/>
        <v>1.1641001279708711</v>
      </c>
      <c r="Y337" s="47" t="e">
        <f t="shared" si="127"/>
        <v>#N/A</v>
      </c>
      <c r="Z337">
        <f t="shared" si="128"/>
        <v>1.2316138657847726</v>
      </c>
      <c r="AA337" s="47" t="e">
        <f t="shared" si="129"/>
        <v>#N/A</v>
      </c>
      <c r="AB337">
        <f t="shared" si="130"/>
        <v>0.97198470613539811</v>
      </c>
    </row>
    <row r="338" spans="15:28" x14ac:dyDescent="0.2">
      <c r="O338" s="45">
        <f t="shared" si="118"/>
        <v>4.2826290512659853</v>
      </c>
      <c r="P338" s="45">
        <f t="shared" si="119"/>
        <v>4.2826290512659853</v>
      </c>
      <c r="Q338" s="100">
        <f t="shared" si="120"/>
        <v>24.725142729398044</v>
      </c>
      <c r="R338" s="252">
        <f t="shared" si="131"/>
        <v>0.66000000000000125</v>
      </c>
      <c r="S338" t="e">
        <f t="shared" si="121"/>
        <v>#N/A</v>
      </c>
      <c r="T338">
        <f t="shared" si="122"/>
        <v>1.0549992350780226</v>
      </c>
      <c r="U338" s="47" t="e">
        <f t="shared" si="123"/>
        <v>#N/A</v>
      </c>
      <c r="V338">
        <f t="shared" si="124"/>
        <v>0.78573859945607227</v>
      </c>
      <c r="W338" s="47" t="e">
        <f t="shared" si="125"/>
        <v>#N/A</v>
      </c>
      <c r="X338">
        <f t="shared" si="126"/>
        <v>1.1702161696053441</v>
      </c>
      <c r="Y338" s="47" t="e">
        <f t="shared" si="127"/>
        <v>#N/A</v>
      </c>
      <c r="Z338">
        <f t="shared" si="128"/>
        <v>1.238078789815132</v>
      </c>
      <c r="AA338" s="47" t="e">
        <f t="shared" si="129"/>
        <v>#N/A</v>
      </c>
      <c r="AB338">
        <f t="shared" si="130"/>
        <v>0.97707884178980642</v>
      </c>
    </row>
    <row r="339" spans="15:28" x14ac:dyDescent="0.2">
      <c r="O339" s="45">
        <f t="shared" si="118"/>
        <v>4.3476129462114841</v>
      </c>
      <c r="P339" s="45">
        <f t="shared" si="119"/>
        <v>4.3476129462114841</v>
      </c>
      <c r="Q339" s="100">
        <f t="shared" si="120"/>
        <v>24.788747237735265</v>
      </c>
      <c r="R339" s="252">
        <f t="shared" si="131"/>
        <v>0.66500000000000126</v>
      </c>
      <c r="S339" t="e">
        <f t="shared" si="121"/>
        <v>#N/A</v>
      </c>
      <c r="T339">
        <f t="shared" si="122"/>
        <v>1.0604800836534032</v>
      </c>
      <c r="U339" s="47" t="e">
        <f t="shared" si="123"/>
        <v>#N/A</v>
      </c>
      <c r="V339">
        <f t="shared" si="124"/>
        <v>0.7898120559439662</v>
      </c>
      <c r="W339" s="47" t="e">
        <f t="shared" si="125"/>
        <v>#N/A</v>
      </c>
      <c r="X339">
        <f t="shared" si="126"/>
        <v>1.1762728735056796</v>
      </c>
      <c r="Y339" s="47" t="e">
        <f t="shared" si="127"/>
        <v>#N/A</v>
      </c>
      <c r="Z339">
        <f t="shared" si="128"/>
        <v>1.2444808177684932</v>
      </c>
      <c r="AA339" s="47" t="e">
        <f t="shared" si="129"/>
        <v>#N/A</v>
      </c>
      <c r="AB339">
        <f t="shared" si="130"/>
        <v>0.98212318045603753</v>
      </c>
    </row>
    <row r="340" spans="15:28" x14ac:dyDescent="0.2">
      <c r="O340" s="45">
        <f t="shared" si="118"/>
        <v>4.4130827551490484</v>
      </c>
      <c r="P340" s="45">
        <f t="shared" si="119"/>
        <v>4.4130827551490484</v>
      </c>
      <c r="Q340" s="100">
        <f t="shared" si="120"/>
        <v>24.85282753200147</v>
      </c>
      <c r="R340" s="252">
        <f t="shared" si="131"/>
        <v>0.67000000000000126</v>
      </c>
      <c r="S340" t="e">
        <f t="shared" si="121"/>
        <v>#N/A</v>
      </c>
      <c r="T340">
        <f t="shared" si="122"/>
        <v>1.0659075671994007</v>
      </c>
      <c r="U340" s="47" t="e">
        <f t="shared" si="123"/>
        <v>#N/A</v>
      </c>
      <c r="V340">
        <f t="shared" si="124"/>
        <v>0.79384559727124493</v>
      </c>
      <c r="W340" s="47" t="e">
        <f t="shared" si="125"/>
        <v>#N/A</v>
      </c>
      <c r="X340">
        <f t="shared" si="126"/>
        <v>1.1822699325567521</v>
      </c>
      <c r="Y340" s="47" t="e">
        <f t="shared" si="127"/>
        <v>#N/A</v>
      </c>
      <c r="Z340">
        <f t="shared" si="128"/>
        <v>1.2508196244131771</v>
      </c>
      <c r="AA340" s="47" t="e">
        <f t="shared" si="129"/>
        <v>#N/A</v>
      </c>
      <c r="AB340">
        <f t="shared" si="130"/>
        <v>0.98711746504851972</v>
      </c>
    </row>
    <row r="341" spans="15:28" x14ac:dyDescent="0.2">
      <c r="O341" s="45">
        <f t="shared" si="118"/>
        <v>4.4790383768450965</v>
      </c>
      <c r="P341" s="45">
        <f t="shared" si="119"/>
        <v>4.4790383768450965</v>
      </c>
      <c r="Q341" s="100">
        <f t="shared" si="120"/>
        <v>24.917383517235635</v>
      </c>
      <c r="R341" s="252">
        <f t="shared" si="131"/>
        <v>0.67500000000000127</v>
      </c>
      <c r="S341" t="e">
        <f t="shared" si="121"/>
        <v>#N/A</v>
      </c>
      <c r="T341">
        <f t="shared" si="122"/>
        <v>1.0712814125964887</v>
      </c>
      <c r="U341" s="47" t="e">
        <f t="shared" si="123"/>
        <v>#N/A</v>
      </c>
      <c r="V341">
        <f t="shared" si="124"/>
        <v>0.79783901959264114</v>
      </c>
      <c r="W341" s="47" t="e">
        <f t="shared" si="125"/>
        <v>#N/A</v>
      </c>
      <c r="X341">
        <f t="shared" si="126"/>
        <v>1.188207042667826</v>
      </c>
      <c r="Y341" s="47" t="e">
        <f t="shared" si="127"/>
        <v>#N/A</v>
      </c>
      <c r="Z341">
        <f t="shared" si="128"/>
        <v>1.2570948877292336</v>
      </c>
      <c r="AA341" s="47" t="e">
        <f t="shared" si="129"/>
        <v>#N/A</v>
      </c>
      <c r="AB341">
        <f t="shared" si="130"/>
        <v>0.992061441032695</v>
      </c>
    </row>
    <row r="342" spans="15:28" x14ac:dyDescent="0.2">
      <c r="O342" s="45">
        <f t="shared" si="118"/>
        <v>4.5454797093432262</v>
      </c>
      <c r="P342" s="45">
        <f t="shared" si="119"/>
        <v>4.5454797093432262</v>
      </c>
      <c r="Q342" s="100">
        <f t="shared" si="120"/>
        <v>24.982415097797457</v>
      </c>
      <c r="R342" s="252">
        <f t="shared" si="131"/>
        <v>0.68000000000000127</v>
      </c>
      <c r="S342" t="e">
        <f t="shared" si="121"/>
        <v>#N/A</v>
      </c>
      <c r="T342">
        <f t="shared" si="122"/>
        <v>1.0766013494242954</v>
      </c>
      <c r="U342" s="47" t="e">
        <f t="shared" si="123"/>
        <v>#N/A</v>
      </c>
      <c r="V342">
        <f t="shared" si="124"/>
        <v>0.8017921210904031</v>
      </c>
      <c r="W342" s="47" t="e">
        <f t="shared" si="125"/>
        <v>#N/A</v>
      </c>
      <c r="X342">
        <f t="shared" si="126"/>
        <v>1.1940839027879757</v>
      </c>
      <c r="Y342" s="47" t="e">
        <f t="shared" si="127"/>
        <v>#N/A</v>
      </c>
      <c r="Z342">
        <f t="shared" si="128"/>
        <v>1.2633062889247983</v>
      </c>
      <c r="AA342" s="47" t="e">
        <f t="shared" si="129"/>
        <v>#N/A</v>
      </c>
      <c r="AB342">
        <f t="shared" si="130"/>
        <v>0.99695485643799275</v>
      </c>
    </row>
    <row r="343" spans="15:28" x14ac:dyDescent="0.2">
      <c r="O343" s="45">
        <f t="shared" si="118"/>
        <v>4.6124066499651235</v>
      </c>
      <c r="P343" s="45">
        <f t="shared" si="119"/>
        <v>4.6124066499651235</v>
      </c>
      <c r="Q343" s="100">
        <f t="shared" si="120"/>
        <v>25.047922177367695</v>
      </c>
      <c r="R343" s="252">
        <f t="shared" si="131"/>
        <v>0.68500000000000127</v>
      </c>
      <c r="S343" t="e">
        <f t="shared" si="121"/>
        <v>#N/A</v>
      </c>
      <c r="T343">
        <f t="shared" si="122"/>
        <v>1.0818671099752146</v>
      </c>
      <c r="U343" s="47" t="e">
        <f t="shared" si="123"/>
        <v>#N/A</v>
      </c>
      <c r="V343">
        <f t="shared" si="124"/>
        <v>0.80570470198449462</v>
      </c>
      <c r="W343" s="47" t="e">
        <f t="shared" si="125"/>
        <v>#N/A</v>
      </c>
      <c r="X343">
        <f t="shared" si="126"/>
        <v>1.1999002149213498</v>
      </c>
      <c r="Y343" s="47" t="e">
        <f t="shared" si="127"/>
        <v>#N/A</v>
      </c>
      <c r="Z343">
        <f t="shared" si="128"/>
        <v>1.2694535124522905</v>
      </c>
      <c r="AA343" s="47" t="e">
        <f t="shared" si="129"/>
        <v>#N/A</v>
      </c>
      <c r="AB343">
        <f t="shared" si="130"/>
        <v>1.0017974618706702</v>
      </c>
    </row>
    <row r="344" spans="15:28" x14ac:dyDescent="0.2">
      <c r="O344" s="45">
        <f t="shared" si="118"/>
        <v>4.6798190953111316</v>
      </c>
      <c r="P344" s="45">
        <f t="shared" si="119"/>
        <v>4.6798190953111316</v>
      </c>
      <c r="Q344" s="100">
        <f t="shared" si="120"/>
        <v>25.113904658949195</v>
      </c>
      <c r="R344" s="252">
        <f t="shared" si="131"/>
        <v>0.69000000000000128</v>
      </c>
      <c r="S344" t="e">
        <f t="shared" si="121"/>
        <v>#N/A</v>
      </c>
      <c r="T344">
        <f t="shared" si="122"/>
        <v>1.0870784292678752</v>
      </c>
      <c r="U344" s="47" t="e">
        <f t="shared" si="123"/>
        <v>#N/A</v>
      </c>
      <c r="V344">
        <f t="shared" si="124"/>
        <v>0.80957656454269078</v>
      </c>
      <c r="W344" s="47" t="e">
        <f t="shared" si="125"/>
        <v>#N/A</v>
      </c>
      <c r="X344">
        <f t="shared" si="126"/>
        <v>1.2056556841422827</v>
      </c>
      <c r="Y344" s="47" t="e">
        <f t="shared" si="127"/>
        <v>#N/A</v>
      </c>
      <c r="Z344">
        <f t="shared" si="128"/>
        <v>1.2755362460244406</v>
      </c>
      <c r="AA344" s="47" t="e">
        <f t="shared" si="129"/>
        <v>#N/A</v>
      </c>
      <c r="AB344">
        <f t="shared" si="130"/>
        <v>1.0065890105265238</v>
      </c>
    </row>
    <row r="345" spans="15:28" x14ac:dyDescent="0.2">
      <c r="O345" s="45">
        <f t="shared" si="118"/>
        <v>4.7477169412613875</v>
      </c>
      <c r="P345" s="45">
        <f t="shared" si="119"/>
        <v>4.7477169412613875</v>
      </c>
      <c r="Q345" s="100">
        <f t="shared" si="120"/>
        <v>25.180362444867569</v>
      </c>
      <c r="R345" s="252">
        <f t="shared" si="131"/>
        <v>0.69500000000000128</v>
      </c>
      <c r="S345" t="e">
        <f t="shared" si="121"/>
        <v>#N/A</v>
      </c>
      <c r="T345">
        <f t="shared" si="122"/>
        <v>1.0922350450604759</v>
      </c>
      <c r="U345" s="47" t="e">
        <f t="shared" si="123"/>
        <v>#N/A</v>
      </c>
      <c r="V345">
        <f t="shared" si="124"/>
        <v>0.81340751309057213</v>
      </c>
      <c r="W345" s="47" t="e">
        <f t="shared" si="125"/>
        <v>#N/A</v>
      </c>
      <c r="X345">
        <f t="shared" si="126"/>
        <v>1.2113500186102486</v>
      </c>
      <c r="Y345" s="47" t="e">
        <f t="shared" si="127"/>
        <v>#N/A</v>
      </c>
      <c r="Z345">
        <f t="shared" si="128"/>
        <v>1.2815541806301562</v>
      </c>
      <c r="AA345" s="47" t="e">
        <f t="shared" si="129"/>
        <v>#N/A</v>
      </c>
      <c r="AB345">
        <f t="shared" si="130"/>
        <v>1.0113292582034672</v>
      </c>
    </row>
    <row r="346" spans="15:28" x14ac:dyDescent="0.2">
      <c r="O346" s="45">
        <f t="shared" si="118"/>
        <v>4.8161000829763907</v>
      </c>
      <c r="P346" s="45">
        <f t="shared" si="119"/>
        <v>4.8161000829763907</v>
      </c>
      <c r="Q346" s="100">
        <f t="shared" si="120"/>
        <v>25.247295436771992</v>
      </c>
      <c r="R346" s="252">
        <f t="shared" si="131"/>
        <v>0.70000000000000129</v>
      </c>
      <c r="S346" t="e">
        <f t="shared" si="121"/>
        <v>#N/A</v>
      </c>
      <c r="T346">
        <f t="shared" si="122"/>
        <v>1.0973366978639825</v>
      </c>
      <c r="U346" s="47" t="e">
        <f t="shared" si="123"/>
        <v>#N/A</v>
      </c>
      <c r="V346">
        <f t="shared" si="124"/>
        <v>0.81719735402141203</v>
      </c>
      <c r="W346" s="47" t="e">
        <f t="shared" si="125"/>
        <v>#N/A</v>
      </c>
      <c r="X346">
        <f t="shared" si="126"/>
        <v>1.2169829295846593</v>
      </c>
      <c r="Y346" s="47" t="e">
        <f t="shared" si="127"/>
        <v>#N/A</v>
      </c>
      <c r="Z346">
        <f t="shared" si="128"/>
        <v>1.2875070105502202</v>
      </c>
      <c r="AA346" s="47" t="e">
        <f t="shared" si="129"/>
        <v>#N/A</v>
      </c>
      <c r="AB346">
        <f t="shared" si="130"/>
        <v>1.0160179633139768</v>
      </c>
    </row>
    <row r="347" spans="15:28" x14ac:dyDescent="0.2">
      <c r="O347" s="45">
        <f t="shared" si="118"/>
        <v>4.8849684148976849</v>
      </c>
      <c r="P347" s="45">
        <f t="shared" si="119"/>
        <v>4.8849684148976849</v>
      </c>
      <c r="Q347" s="100">
        <f t="shared" si="120"/>
        <v>25.314703535635658</v>
      </c>
      <c r="R347" s="252">
        <f t="shared" si="131"/>
        <v>0.70500000000000129</v>
      </c>
      <c r="S347" t="e">
        <f t="shared" si="121"/>
        <v>#N/A</v>
      </c>
      <c r="T347">
        <f t="shared" si="122"/>
        <v>1.1023831309551839</v>
      </c>
      <c r="U347" s="47" t="e">
        <f t="shared" si="123"/>
        <v>#N/A</v>
      </c>
      <c r="V347">
        <f t="shared" si="124"/>
        <v>0.820945895805962</v>
      </c>
      <c r="W347" s="47" t="e">
        <f t="shared" si="125"/>
        <v>#N/A</v>
      </c>
      <c r="X347">
        <f t="shared" si="126"/>
        <v>1.2225541314395063</v>
      </c>
      <c r="Y347" s="47" t="e">
        <f t="shared" si="127"/>
        <v>#N/A</v>
      </c>
      <c r="Z347">
        <f t="shared" si="128"/>
        <v>1.293394433372822</v>
      </c>
      <c r="AA347" s="47" t="e">
        <f t="shared" si="129"/>
        <v>#N/A</v>
      </c>
      <c r="AB347">
        <f t="shared" si="130"/>
        <v>1.020654886897405</v>
      </c>
    </row>
    <row r="348" spans="15:28" x14ac:dyDescent="0.2">
      <c r="O348" s="45">
        <f t="shared" si="118"/>
        <v>4.9543218307486541</v>
      </c>
      <c r="P348" s="45">
        <f t="shared" si="119"/>
        <v>4.9543218307486541</v>
      </c>
      <c r="Q348" s="100">
        <f t="shared" si="120"/>
        <v>25.382586641756689</v>
      </c>
      <c r="R348" s="252">
        <f t="shared" si="131"/>
        <v>0.7100000000000013</v>
      </c>
      <c r="S348" t="e">
        <f t="shared" si="121"/>
        <v>#N/A</v>
      </c>
      <c r="T348">
        <f t="shared" si="122"/>
        <v>1.1073740903896125</v>
      </c>
      <c r="U348" s="47" t="e">
        <f t="shared" si="123"/>
        <v>#N/A</v>
      </c>
      <c r="V348">
        <f t="shared" si="124"/>
        <v>0.82465294900213104</v>
      </c>
      <c r="W348" s="47" t="e">
        <f t="shared" si="125"/>
        <v>#N/A</v>
      </c>
      <c r="X348">
        <f t="shared" si="126"/>
        <v>1.228063341677843</v>
      </c>
      <c r="Y348" s="47" t="e">
        <f t="shared" si="127"/>
        <v>#N/A</v>
      </c>
      <c r="Z348">
        <f t="shared" si="128"/>
        <v>1.2992161500089194</v>
      </c>
      <c r="AA348" s="47" t="e">
        <f t="shared" si="129"/>
        <v>#N/A</v>
      </c>
      <c r="AB348">
        <f t="shared" si="130"/>
        <v>1.0252397926321581</v>
      </c>
    </row>
    <row r="349" spans="15:28" x14ac:dyDescent="0.2">
      <c r="O349" s="45">
        <f t="shared" si="118"/>
        <v>5.0241602235360006</v>
      </c>
      <c r="P349" s="45">
        <f t="shared" si="119"/>
        <v>5.0241602235360006</v>
      </c>
      <c r="Q349" s="100">
        <f t="shared" si="120"/>
        <v>25.450944654758928</v>
      </c>
      <c r="R349" s="252">
        <f t="shared" si="131"/>
        <v>0.7150000000000013</v>
      </c>
      <c r="S349" t="e">
        <f t="shared" si="121"/>
        <v>#N/A</v>
      </c>
      <c r="T349">
        <f t="shared" si="122"/>
        <v>1.1123093250143232</v>
      </c>
      <c r="U349" s="47" t="e">
        <f t="shared" si="123"/>
        <v>#N/A</v>
      </c>
      <c r="V349">
        <f t="shared" si="124"/>
        <v>0.8283183262645597</v>
      </c>
      <c r="W349" s="47" t="e">
        <f t="shared" si="125"/>
        <v>#N/A</v>
      </c>
      <c r="X349">
        <f t="shared" si="126"/>
        <v>1.2335102809461098</v>
      </c>
      <c r="Y349" s="47" t="e">
        <f t="shared" si="127"/>
        <v>#N/A</v>
      </c>
      <c r="Z349">
        <f t="shared" si="128"/>
        <v>1.3049718647074333</v>
      </c>
      <c r="AA349" s="47" t="e">
        <f t="shared" si="129"/>
        <v>#N/A</v>
      </c>
      <c r="AB349">
        <f t="shared" si="130"/>
        <v>1.0297724468477414</v>
      </c>
    </row>
    <row r="350" spans="15:28" x14ac:dyDescent="0.2">
      <c r="O350" s="45">
        <f t="shared" si="118"/>
        <v>5.0944834855495174</v>
      </c>
      <c r="P350" s="45">
        <f t="shared" si="119"/>
        <v>5.0944834855495174</v>
      </c>
      <c r="Q350" s="100">
        <f t="shared" si="120"/>
        <v>25.519777473592399</v>
      </c>
      <c r="R350" s="252">
        <f t="shared" si="131"/>
        <v>0.72000000000000131</v>
      </c>
      <c r="S350" t="e">
        <f t="shared" si="121"/>
        <v>#N/A</v>
      </c>
      <c r="T350">
        <f t="shared" si="122"/>
        <v>1.1171885864805302</v>
      </c>
      <c r="U350" s="47" t="e">
        <f t="shared" si="123"/>
        <v>#N/A</v>
      </c>
      <c r="V350">
        <f t="shared" si="124"/>
        <v>0.83194184235408719</v>
      </c>
      <c r="W350" s="47" t="e">
        <f t="shared" si="125"/>
        <v>#N/A</v>
      </c>
      <c r="X350">
        <f t="shared" si="126"/>
        <v>1.2388946730482995</v>
      </c>
      <c r="Y350" s="47" t="e">
        <f t="shared" si="127"/>
        <v>#N/A</v>
      </c>
      <c r="Z350">
        <f t="shared" si="128"/>
        <v>1.3106612850702728</v>
      </c>
      <c r="AA350" s="47" t="e">
        <f t="shared" si="129"/>
        <v>#N/A</v>
      </c>
      <c r="AB350">
        <f t="shared" si="130"/>
        <v>1.0342526185366672</v>
      </c>
    </row>
    <row r="351" spans="15:28" x14ac:dyDescent="0.2">
      <c r="O351" s="45">
        <f t="shared" si="118"/>
        <v>5.1652915083636799</v>
      </c>
      <c r="P351" s="45">
        <f t="shared" si="119"/>
        <v>5.1652915083636799</v>
      </c>
      <c r="Q351" s="100">
        <f t="shared" si="120"/>
        <v>25.589084996534211</v>
      </c>
      <c r="R351" s="252">
        <f t="shared" si="131"/>
        <v>0.72500000000000131</v>
      </c>
      <c r="S351" t="e">
        <f t="shared" si="121"/>
        <v>#N/A</v>
      </c>
      <c r="T351">
        <f t="shared" si="122"/>
        <v>1.1220116292561053</v>
      </c>
      <c r="U351" s="47" t="e">
        <f t="shared" si="123"/>
        <v>#N/A</v>
      </c>
      <c r="V351">
        <f t="shared" si="124"/>
        <v>0.83552331414711423</v>
      </c>
      <c r="W351" s="47" t="e">
        <f t="shared" si="125"/>
        <v>#N/A</v>
      </c>
      <c r="X351">
        <f t="shared" si="126"/>
        <v>1.2442162449599607</v>
      </c>
      <c r="Y351" s="47" t="e">
        <f t="shared" si="127"/>
        <v>#N/A</v>
      </c>
      <c r="Z351">
        <f t="shared" si="128"/>
        <v>1.3162841220671888</v>
      </c>
      <c r="AA351" s="47" t="e">
        <f t="shared" si="129"/>
        <v>#N/A</v>
      </c>
      <c r="AB351">
        <f t="shared" si="130"/>
        <v>1.0386800793662285</v>
      </c>
    </row>
    <row r="352" spans="15:28" x14ac:dyDescent="0.2">
      <c r="O352" s="45">
        <f t="shared" si="118"/>
        <v>5.2365841828381008</v>
      </c>
      <c r="P352" s="45">
        <f t="shared" si="119"/>
        <v>5.2365841828381008</v>
      </c>
      <c r="Q352" s="100">
        <f t="shared" si="120"/>
        <v>25.658867121189473</v>
      </c>
      <c r="R352" s="252">
        <f t="shared" si="131"/>
        <v>0.73000000000000131</v>
      </c>
      <c r="S352" t="e">
        <f t="shared" si="121"/>
        <v>#N/A</v>
      </c>
      <c r="T352">
        <f t="shared" si="122"/>
        <v>1.1267782106379343</v>
      </c>
      <c r="U352" s="47" t="e">
        <f t="shared" si="123"/>
        <v>#N/A</v>
      </c>
      <c r="V352">
        <f t="shared" si="124"/>
        <v>0.83906256064485629</v>
      </c>
      <c r="W352" s="47" t="e">
        <f t="shared" si="125"/>
        <v>#N/A</v>
      </c>
      <c r="X352">
        <f t="shared" si="126"/>
        <v>1.2494747268420443</v>
      </c>
      <c r="Y352" s="47" t="e">
        <f t="shared" si="127"/>
        <v>#N/A</v>
      </c>
      <c r="Z352">
        <f t="shared" si="128"/>
        <v>1.3218400900504566</v>
      </c>
      <c r="AA352" s="47" t="e">
        <f t="shared" si="129"/>
        <v>#N/A</v>
      </c>
      <c r="AB352">
        <f t="shared" si="130"/>
        <v>1.0430546036901369</v>
      </c>
    </row>
    <row r="353" spans="15:28" x14ac:dyDescent="0.2">
      <c r="O353" s="45">
        <f t="shared" si="118"/>
        <v>5.3083613991184393</v>
      </c>
      <c r="P353" s="45">
        <f t="shared" si="119"/>
        <v>5.3083613991184393</v>
      </c>
      <c r="Q353" s="100">
        <f t="shared" si="120"/>
        <v>25.729123744491744</v>
      </c>
      <c r="R353" s="252">
        <f t="shared" si="131"/>
        <v>0.73500000000000132</v>
      </c>
      <c r="S353" t="e">
        <f t="shared" si="121"/>
        <v>#N/A</v>
      </c>
      <c r="T353">
        <f t="shared" si="122"/>
        <v>1.1314880907641285</v>
      </c>
      <c r="U353" s="47" t="e">
        <f t="shared" si="123"/>
        <v>#N/A</v>
      </c>
      <c r="V353">
        <f t="shared" si="124"/>
        <v>0.8425594029824921</v>
      </c>
      <c r="W353" s="47" t="e">
        <f t="shared" si="125"/>
        <v>#N/A</v>
      </c>
      <c r="X353">
        <f t="shared" si="126"/>
        <v>1.2546698520545834</v>
      </c>
      <c r="Y353" s="47" t="e">
        <f t="shared" si="127"/>
        <v>#N/A</v>
      </c>
      <c r="Z353">
        <f t="shared" si="128"/>
        <v>1.3273289067693887</v>
      </c>
      <c r="AA353" s="47" t="e">
        <f t="shared" si="129"/>
        <v>#N/A</v>
      </c>
      <c r="AB353">
        <f t="shared" si="130"/>
        <v>1.0473759685600215</v>
      </c>
    </row>
    <row r="354" spans="15:28" x14ac:dyDescent="0.2">
      <c r="O354" s="45">
        <f t="shared" si="118"/>
        <v>5.3806230466375382</v>
      </c>
      <c r="P354" s="45">
        <f t="shared" si="119"/>
        <v>5.3806230466375382</v>
      </c>
      <c r="Q354" s="100">
        <f t="shared" si="120"/>
        <v>25.799854762703944</v>
      </c>
      <c r="R354" s="252">
        <f t="shared" si="131"/>
        <v>0.74000000000000132</v>
      </c>
      <c r="S354" t="e">
        <f t="shared" si="121"/>
        <v>#N/A</v>
      </c>
      <c r="T354">
        <f t="shared" si="122"/>
        <v>1.1361410326260963</v>
      </c>
      <c r="U354" s="47" t="e">
        <f t="shared" si="123"/>
        <v>#N/A</v>
      </c>
      <c r="V354">
        <f t="shared" si="124"/>
        <v>0.84601366443820214</v>
      </c>
      <c r="W354" s="47" t="e">
        <f t="shared" si="125"/>
        <v>#N/A</v>
      </c>
      <c r="X354">
        <f t="shared" si="126"/>
        <v>1.2598013571702162</v>
      </c>
      <c r="Y354" s="47" t="e">
        <f t="shared" si="127"/>
        <v>#N/A</v>
      </c>
      <c r="Z354">
        <f t="shared" si="128"/>
        <v>1.332750293384672</v>
      </c>
      <c r="AA354" s="47" t="e">
        <f t="shared" si="129"/>
        <v>#N/A</v>
      </c>
      <c r="AB354">
        <f t="shared" si="130"/>
        <v>1.0516439537367914</v>
      </c>
    </row>
    <row r="355" spans="15:28" x14ac:dyDescent="0.2">
      <c r="O355" s="45">
        <f t="shared" si="118"/>
        <v>5.4533690141156512</v>
      </c>
      <c r="P355" s="45">
        <f t="shared" si="119"/>
        <v>5.4533690141156512</v>
      </c>
      <c r="Q355" s="100">
        <f t="shared" si="120"/>
        <v>25.871060071419038</v>
      </c>
      <c r="R355" s="252">
        <f t="shared" si="131"/>
        <v>0.74500000000000133</v>
      </c>
      <c r="S355" t="e">
        <f t="shared" si="121"/>
        <v>#N/A</v>
      </c>
      <c r="T355">
        <f t="shared" si="122"/>
        <v>1.1407368020804687</v>
      </c>
      <c r="U355" s="47" t="e">
        <f t="shared" si="123"/>
        <v>#N/A</v>
      </c>
      <c r="V355">
        <f t="shared" si="124"/>
        <v>0.84942517044210031</v>
      </c>
      <c r="W355" s="47" t="e">
        <f t="shared" si="125"/>
        <v>#N/A</v>
      </c>
      <c r="X355">
        <f t="shared" si="126"/>
        <v>1.2648689819875423</v>
      </c>
      <c r="Y355" s="47" t="e">
        <f t="shared" si="127"/>
        <v>#N/A</v>
      </c>
      <c r="Z355">
        <f t="shared" si="128"/>
        <v>1.3381039744825343</v>
      </c>
      <c r="AA355" s="47" t="e">
        <f t="shared" si="129"/>
        <v>#N/A</v>
      </c>
      <c r="AB355">
        <f t="shared" si="130"/>
        <v>1.0558583417018614</v>
      </c>
    </row>
    <row r="356" spans="15:28" x14ac:dyDescent="0.2">
      <c r="O356" s="45">
        <f t="shared" si="118"/>
        <v>5.5265991895616935</v>
      </c>
      <c r="P356" s="45">
        <f t="shared" si="119"/>
        <v>5.5265991895616935</v>
      </c>
      <c r="Q356" s="100">
        <f t="shared" si="120"/>
        <v>25.942739565560942</v>
      </c>
      <c r="R356" s="252">
        <f t="shared" si="131"/>
        <v>0.75000000000000133</v>
      </c>
      <c r="S356" t="e">
        <f t="shared" si="121"/>
        <v>#N/A</v>
      </c>
      <c r="T356">
        <f t="shared" si="122"/>
        <v>1.1452751678608828</v>
      </c>
      <c r="U356" s="47" t="e">
        <f t="shared" si="123"/>
        <v>#N/A</v>
      </c>
      <c r="V356">
        <f t="shared" si="124"/>
        <v>0.85279374858505508</v>
      </c>
      <c r="W356" s="47" t="e">
        <f t="shared" si="125"/>
        <v>#N/A</v>
      </c>
      <c r="X356">
        <f t="shared" si="126"/>
        <v>1.2698724695443162</v>
      </c>
      <c r="Y356" s="47" t="e">
        <f t="shared" si="127"/>
        <v>#N/A</v>
      </c>
      <c r="Z356">
        <f t="shared" si="128"/>
        <v>1.3433896780887353</v>
      </c>
      <c r="AA356" s="47" t="e">
        <f t="shared" si="129"/>
        <v>#N/A</v>
      </c>
      <c r="AB356">
        <f t="shared" si="130"/>
        <v>1.0600189176682375</v>
      </c>
    </row>
    <row r="357" spans="15:28" x14ac:dyDescent="0.2">
      <c r="O357" s="45">
        <f t="shared" si="118"/>
        <v>5.6003134602742648</v>
      </c>
      <c r="P357" s="45">
        <f t="shared" si="119"/>
        <v>5.6003134602742648</v>
      </c>
      <c r="Q357" s="100">
        <f t="shared" si="120"/>
        <v>26.014893139384867</v>
      </c>
      <c r="R357" s="252">
        <f t="shared" si="131"/>
        <v>0.75500000000000134</v>
      </c>
      <c r="S357" t="e">
        <f t="shared" si="121"/>
        <v>#N/A</v>
      </c>
      <c r="T357">
        <f t="shared" si="122"/>
        <v>1.149755901589619</v>
      </c>
      <c r="U357" s="47" t="e">
        <f t="shared" si="123"/>
        <v>#N/A</v>
      </c>
      <c r="V357">
        <f t="shared" si="124"/>
        <v>0.85611922862740497</v>
      </c>
      <c r="W357" s="47" t="e">
        <f t="shared" si="125"/>
        <v>#N/A</v>
      </c>
      <c r="X357">
        <f t="shared" si="126"/>
        <v>1.2748115661304784</v>
      </c>
      <c r="Y357" s="47" t="e">
        <f t="shared" si="127"/>
        <v>#N/A</v>
      </c>
      <c r="Z357">
        <f t="shared" si="128"/>
        <v>1.3486071356823826</v>
      </c>
      <c r="AA357" s="47" t="e">
        <f t="shared" si="129"/>
        <v>#N/A</v>
      </c>
      <c r="AB357">
        <f t="shared" si="130"/>
        <v>1.064125469591463</v>
      </c>
    </row>
    <row r="358" spans="15:28" x14ac:dyDescent="0.2">
      <c r="O358" s="45">
        <f t="shared" si="118"/>
        <v>5.6745117128419906</v>
      </c>
      <c r="P358" s="45">
        <f t="shared" si="119"/>
        <v>5.6745117128419906</v>
      </c>
      <c r="Q358" s="100">
        <f t="shared" si="120"/>
        <v>26.087520686478911</v>
      </c>
      <c r="R358" s="252">
        <f t="shared" si="131"/>
        <v>0.76000000000000134</v>
      </c>
      <c r="S358" t="e">
        <f t="shared" si="121"/>
        <v>#N/A</v>
      </c>
      <c r="T358">
        <f t="shared" si="122"/>
        <v>1.1541787777890935</v>
      </c>
      <c r="U358" s="47" t="e">
        <f t="shared" si="123"/>
        <v>#N/A</v>
      </c>
      <c r="V358">
        <f t="shared" si="124"/>
        <v>0.85940144250755979</v>
      </c>
      <c r="W358" s="47" t="e">
        <f t="shared" si="125"/>
        <v>#N/A</v>
      </c>
      <c r="X358">
        <f t="shared" si="126"/>
        <v>1.2796860213010193</v>
      </c>
      <c r="Y358" s="47" t="e">
        <f t="shared" si="127"/>
        <v>#N/A</v>
      </c>
      <c r="Z358">
        <f t="shared" si="128"/>
        <v>1.353756082209574</v>
      </c>
      <c r="AA358" s="47" t="e">
        <f t="shared" si="129"/>
        <v>#N/A</v>
      </c>
      <c r="AB358">
        <f t="shared" si="130"/>
        <v>1.0681777881804253</v>
      </c>
    </row>
    <row r="359" spans="15:28" x14ac:dyDescent="0.2">
      <c r="O359" s="45">
        <f t="shared" si="118"/>
        <v>5.7491938331447727</v>
      </c>
      <c r="P359" s="45">
        <f t="shared" si="119"/>
        <v>5.7491938331447727</v>
      </c>
      <c r="Q359" s="100">
        <f t="shared" si="120"/>
        <v>26.160622099763714</v>
      </c>
      <c r="R359" s="252">
        <f t="shared" si="131"/>
        <v>0.76500000000000135</v>
      </c>
      <c r="S359" t="e">
        <f t="shared" si="121"/>
        <v>#N/A</v>
      </c>
      <c r="T359">
        <f t="shared" si="122"/>
        <v>1.1585435738932042</v>
      </c>
      <c r="U359" s="47" t="e">
        <f t="shared" si="123"/>
        <v>#N/A</v>
      </c>
      <c r="V359">
        <f t="shared" si="124"/>
        <v>0.8626402243504947</v>
      </c>
      <c r="W359" s="47" t="e">
        <f t="shared" si="125"/>
        <v>#N/A</v>
      </c>
      <c r="X359">
        <f t="shared" si="126"/>
        <v>1.2844955878886777</v>
      </c>
      <c r="Y359" s="47" t="e">
        <f t="shared" si="127"/>
        <v>#N/A</v>
      </c>
      <c r="Z359">
        <f t="shared" si="128"/>
        <v>1.3588362560968623</v>
      </c>
      <c r="AA359" s="47" t="e">
        <f t="shared" si="129"/>
        <v>#N/A</v>
      </c>
      <c r="AB359">
        <f t="shared" si="130"/>
        <v>1.0721756669080231</v>
      </c>
    </row>
    <row r="360" spans="15:28" x14ac:dyDescent="0.2">
      <c r="O360" s="45">
        <f t="shared" si="118"/>
        <v>5.8243597063545849</v>
      </c>
      <c r="P360" s="45">
        <f t="shared" si="119"/>
        <v>5.8243597063545849</v>
      </c>
      <c r="Q360" s="100">
        <f t="shared" si="120"/>
        <v>26.234197271494281</v>
      </c>
      <c r="R360" s="252">
        <f t="shared" si="131"/>
        <v>0.77000000000000135</v>
      </c>
      <c r="S360" t="e">
        <f t="shared" si="121"/>
        <v>#N/A</v>
      </c>
      <c r="T360">
        <f t="shared" si="122"/>
        <v>1.1628500702585312</v>
      </c>
      <c r="U360" s="47" t="e">
        <f t="shared" si="123"/>
        <v>#N/A</v>
      </c>
      <c r="V360">
        <f t="shared" si="124"/>
        <v>0.86583541047613355</v>
      </c>
      <c r="W360" s="47" t="e">
        <f t="shared" si="125"/>
        <v>#N/A</v>
      </c>
      <c r="X360">
        <f t="shared" si="126"/>
        <v>1.2892400220164757</v>
      </c>
      <c r="Y360" s="47" t="e">
        <f t="shared" si="127"/>
        <v>#N/A</v>
      </c>
      <c r="Z360">
        <f t="shared" si="128"/>
        <v>1.3638473992645428</v>
      </c>
      <c r="AA360" s="47" t="e">
        <f t="shared" si="129"/>
        <v>#N/A</v>
      </c>
      <c r="AB360">
        <f t="shared" si="130"/>
        <v>1.0761189020216924</v>
      </c>
    </row>
    <row r="361" spans="15:28" x14ac:dyDescent="0.2">
      <c r="O361" s="45">
        <f t="shared" si="118"/>
        <v>5.9000092169360414</v>
      </c>
      <c r="P361" s="45">
        <f t="shared" si="119"/>
        <v>5.9000092169360414</v>
      </c>
      <c r="Q361" s="100">
        <f t="shared" si="120"/>
        <v>26.308246093260209</v>
      </c>
      <c r="R361" s="252">
        <f t="shared" si="131"/>
        <v>0.77500000000000135</v>
      </c>
      <c r="S361" t="e">
        <f t="shared" si="121"/>
        <v>#N/A</v>
      </c>
      <c r="T361">
        <f t="shared" si="122"/>
        <v>1.1670980501753894</v>
      </c>
      <c r="U361" s="47" t="e">
        <f t="shared" si="123"/>
        <v>#N/A</v>
      </c>
      <c r="V361">
        <f t="shared" si="124"/>
        <v>0.86898683940762067</v>
      </c>
      <c r="W361" s="47" t="e">
        <f t="shared" si="125"/>
        <v>#N/A</v>
      </c>
      <c r="X361">
        <f t="shared" si="126"/>
        <v>1.2939190831100831</v>
      </c>
      <c r="Y361" s="47" t="e">
        <f t="shared" si="127"/>
        <v>#N/A</v>
      </c>
      <c r="Z361">
        <f t="shared" si="128"/>
        <v>1.3687892571397657</v>
      </c>
      <c r="AA361" s="47" t="e">
        <f t="shared" si="129"/>
        <v>#N/A</v>
      </c>
      <c r="AB361">
        <f t="shared" si="130"/>
        <v>1.0800072925537894</v>
      </c>
    </row>
    <row r="362" spans="15:28" x14ac:dyDescent="0.2">
      <c r="O362" s="45">
        <f t="shared" si="118"/>
        <v>5.9761422486477613</v>
      </c>
      <c r="P362" s="45">
        <f t="shared" si="119"/>
        <v>5.9761422486477613</v>
      </c>
      <c r="Q362" s="100">
        <f t="shared" si="120"/>
        <v>26.382768455986479</v>
      </c>
      <c r="R362" s="252">
        <f t="shared" si="131"/>
        <v>0.78000000000000136</v>
      </c>
      <c r="S362" t="e">
        <f t="shared" si="121"/>
        <v>#N/A</v>
      </c>
      <c r="T362">
        <f t="shared" si="122"/>
        <v>1.1712872998787336</v>
      </c>
      <c r="U362" s="47" t="e">
        <f t="shared" si="123"/>
        <v>#N/A</v>
      </c>
      <c r="V362">
        <f t="shared" si="124"/>
        <v>0.8720943518794817</v>
      </c>
      <c r="W362" s="47" t="e">
        <f t="shared" si="125"/>
        <v>#N/A</v>
      </c>
      <c r="X362">
        <f t="shared" si="126"/>
        <v>1.2985325339100171</v>
      </c>
      <c r="Y362" s="47" t="e">
        <f t="shared" si="127"/>
        <v>#N/A</v>
      </c>
      <c r="Z362">
        <f t="shared" si="128"/>
        <v>1.3736615786694668</v>
      </c>
      <c r="AA362" s="47" t="e">
        <f t="shared" si="129"/>
        <v>#N/A</v>
      </c>
      <c r="AB362">
        <f t="shared" si="130"/>
        <v>1.0838406403318337</v>
      </c>
    </row>
    <row r="363" spans="15:28" x14ac:dyDescent="0.2">
      <c r="O363" s="45">
        <f t="shared" si="118"/>
        <v>6.0527586845429369</v>
      </c>
      <c r="P363" s="45">
        <f t="shared" si="119"/>
        <v>6.0527586845429369</v>
      </c>
      <c r="Q363" s="100">
        <f t="shared" si="120"/>
        <v>26.457764249934485</v>
      </c>
      <c r="R363" s="252">
        <f t="shared" si="131"/>
        <v>0.78500000000000136</v>
      </c>
      <c r="S363" t="e">
        <f t="shared" si="121"/>
        <v>#N/A</v>
      </c>
      <c r="T363">
        <f t="shared" si="122"/>
        <v>1.1754176085589152</v>
      </c>
      <c r="U363" s="47" t="e">
        <f t="shared" si="123"/>
        <v>#N/A</v>
      </c>
      <c r="V363">
        <f t="shared" si="124"/>
        <v>0.87515779084567147</v>
      </c>
      <c r="W363" s="47" t="e">
        <f t="shared" si="125"/>
        <v>#N/A</v>
      </c>
      <c r="X363">
        <f t="shared" si="126"/>
        <v>1.3030801404836727</v>
      </c>
      <c r="Y363" s="47" t="e">
        <f t="shared" si="127"/>
        <v>#N/A</v>
      </c>
      <c r="Z363">
        <f t="shared" si="128"/>
        <v>1.3784641163331226</v>
      </c>
      <c r="AA363" s="47" t="e">
        <f t="shared" si="129"/>
        <v>#N/A</v>
      </c>
      <c r="AB363">
        <f t="shared" si="130"/>
        <v>1.087618749988609</v>
      </c>
    </row>
    <row r="364" spans="15:28" x14ac:dyDescent="0.2">
      <c r="O364" s="45">
        <f t="shared" si="118"/>
        <v>6.1298584069702429</v>
      </c>
      <c r="P364" s="45">
        <f t="shared" si="119"/>
        <v>6.1298584069702429</v>
      </c>
      <c r="Q364" s="100">
        <f t="shared" si="120"/>
        <v>26.533233364702596</v>
      </c>
      <c r="R364" s="252">
        <f t="shared" si="131"/>
        <v>0.79000000000000137</v>
      </c>
      <c r="S364" t="e">
        <f t="shared" si="121"/>
        <v>#N/A</v>
      </c>
      <c r="T364">
        <f t="shared" si="122"/>
        <v>1.1794887683722914</v>
      </c>
      <c r="U364" s="47" t="e">
        <f t="shared" si="123"/>
        <v>#N/A</v>
      </c>
      <c r="V364">
        <f t="shared" si="124"/>
        <v>0.87817700148751232</v>
      </c>
      <c r="W364" s="47" t="e">
        <f t="shared" si="125"/>
        <v>#N/A</v>
      </c>
      <c r="X364">
        <f t="shared" si="126"/>
        <v>1.3075616722371846</v>
      </c>
      <c r="Y364" s="47" t="e">
        <f t="shared" si="127"/>
        <v>#N/A</v>
      </c>
      <c r="Z364">
        <f t="shared" si="128"/>
        <v>1.3831966261553248</v>
      </c>
      <c r="AA364" s="47" t="e">
        <f t="shared" si="129"/>
        <v>#N/A</v>
      </c>
      <c r="AB364">
        <f t="shared" si="130"/>
        <v>1.0913414289721182</v>
      </c>
    </row>
    <row r="365" spans="15:28" x14ac:dyDescent="0.2">
      <c r="O365" s="45">
        <f t="shared" si="118"/>
        <v>6.2074412975748601</v>
      </c>
      <c r="P365" s="45">
        <f t="shared" si="119"/>
        <v>6.2074412975748601</v>
      </c>
      <c r="Q365" s="100">
        <f t="shared" si="120"/>
        <v>26.609175689226959</v>
      </c>
      <c r="R365" s="252">
        <f t="shared" si="131"/>
        <v>0.79500000000000137</v>
      </c>
      <c r="S365" t="e">
        <f t="shared" si="121"/>
        <v>#N/A</v>
      </c>
      <c r="T365">
        <f t="shared" si="122"/>
        <v>1.1835005744516829</v>
      </c>
      <c r="U365" s="47" t="e">
        <f t="shared" si="123"/>
        <v>#N/A</v>
      </c>
      <c r="V365">
        <f t="shared" si="124"/>
        <v>0.88115183122151686</v>
      </c>
      <c r="W365" s="47" t="e">
        <f t="shared" si="125"/>
        <v>#N/A</v>
      </c>
      <c r="X365">
        <f t="shared" si="126"/>
        <v>1.3119769019271197</v>
      </c>
      <c r="Y365" s="47" t="e">
        <f t="shared" si="127"/>
        <v>#N/A</v>
      </c>
      <c r="Z365">
        <f t="shared" si="128"/>
        <v>1.3878588677181736</v>
      </c>
      <c r="AA365" s="47" t="e">
        <f t="shared" si="129"/>
        <v>#N/A</v>
      </c>
      <c r="AB365">
        <f t="shared" si="130"/>
        <v>1.0950084875553983</v>
      </c>
    </row>
    <row r="366" spans="15:28" x14ac:dyDescent="0.2">
      <c r="O366" s="45">
        <f t="shared" si="118"/>
        <v>6.2855072372990435</v>
      </c>
      <c r="P366" s="45">
        <f t="shared" si="119"/>
        <v>6.2855072372990435</v>
      </c>
      <c r="Q366" s="100">
        <f t="shared" si="120"/>
        <v>26.685591111782742</v>
      </c>
      <c r="R366" s="252">
        <f t="shared" si="131"/>
        <v>0.80000000000000138</v>
      </c>
      <c r="S366" t="e">
        <f t="shared" si="121"/>
        <v>#N/A</v>
      </c>
      <c r="T366">
        <f t="shared" si="122"/>
        <v>1.1874528249166842</v>
      </c>
      <c r="U366" s="47" t="e">
        <f t="shared" si="123"/>
        <v>#N/A</v>
      </c>
      <c r="V366">
        <f t="shared" si="124"/>
        <v>0.88408212970710032</v>
      </c>
      <c r="W366" s="47" t="e">
        <f t="shared" si="125"/>
        <v>#N/A</v>
      </c>
      <c r="X366">
        <f t="shared" si="126"/>
        <v>1.3163256056720001</v>
      </c>
      <c r="Y366" s="47" t="e">
        <f t="shared" si="127"/>
        <v>#N/A</v>
      </c>
      <c r="Z366">
        <f t="shared" si="128"/>
        <v>1.3924506041734919</v>
      </c>
      <c r="AA366" s="47" t="e">
        <f t="shared" si="129"/>
        <v>#N/A</v>
      </c>
      <c r="AB366">
        <f t="shared" si="130"/>
        <v>1.0986197388461896</v>
      </c>
    </row>
    <row r="367" spans="15:28" x14ac:dyDescent="0.2">
      <c r="O367" s="45">
        <f t="shared" si="118"/>
        <v>6.3640561063834866</v>
      </c>
      <c r="P367" s="45">
        <f t="shared" si="119"/>
        <v>6.3640561063834866</v>
      </c>
      <c r="Q367" s="100">
        <f t="shared" si="120"/>
        <v>26.762479519984254</v>
      </c>
      <c r="R367" s="252">
        <f t="shared" si="131"/>
        <v>0.80500000000000138</v>
      </c>
      <c r="S367" t="e">
        <f t="shared" si="121"/>
        <v>#N/A</v>
      </c>
      <c r="T367">
        <f t="shared" si="122"/>
        <v>1.1913453208838225</v>
      </c>
      <c r="U367" s="47" t="e">
        <f t="shared" si="123"/>
        <v>#N/A</v>
      </c>
      <c r="V367">
        <f t="shared" si="124"/>
        <v>0.88696774885417706</v>
      </c>
      <c r="W367" s="47" t="e">
        <f t="shared" si="125"/>
        <v>#N/A</v>
      </c>
      <c r="X367">
        <f t="shared" si="126"/>
        <v>1.3206075629636558</v>
      </c>
      <c r="Y367" s="47" t="e">
        <f t="shared" si="127"/>
        <v>#N/A</v>
      </c>
      <c r="Z367">
        <f t="shared" si="128"/>
        <v>1.3969716022548577</v>
      </c>
      <c r="AA367" s="47" t="e">
        <f t="shared" si="129"/>
        <v>#N/A</v>
      </c>
      <c r="AB367">
        <f t="shared" si="130"/>
        <v>1.1021749987964597</v>
      </c>
    </row>
    <row r="368" spans="15:28" x14ac:dyDescent="0.2">
      <c r="O368" s="45">
        <f t="shared" si="118"/>
        <v>6.4430877843680037</v>
      </c>
      <c r="P368" s="45">
        <f t="shared" si="119"/>
        <v>6.4430877843680037</v>
      </c>
      <c r="Q368" s="100">
        <f t="shared" si="120"/>
        <v>26.839840800786078</v>
      </c>
      <c r="R368" s="252">
        <f t="shared" si="131"/>
        <v>0.81000000000000139</v>
      </c>
      <c r="S368" t="e">
        <f t="shared" si="121"/>
        <v>#N/A</v>
      </c>
      <c r="T368">
        <f t="shared" si="122"/>
        <v>1.1951778664765653</v>
      </c>
      <c r="U368" s="47" t="e">
        <f t="shared" si="123"/>
        <v>#N/A</v>
      </c>
      <c r="V368">
        <f t="shared" si="124"/>
        <v>0.88980854283064592</v>
      </c>
      <c r="W368" s="47" t="e">
        <f t="shared" si="125"/>
        <v>#N/A</v>
      </c>
      <c r="X368">
        <f t="shared" si="126"/>
        <v>1.324822556678404</v>
      </c>
      <c r="Y368" s="47" t="e">
        <f t="shared" si="127"/>
        <v>#N/A</v>
      </c>
      <c r="Z368">
        <f t="shared" si="128"/>
        <v>1.4014216322894537</v>
      </c>
      <c r="AA368" s="47" t="e">
        <f t="shared" si="129"/>
        <v>#N/A</v>
      </c>
      <c r="AB368">
        <f t="shared" si="130"/>
        <v>1.1056740862117853</v>
      </c>
    </row>
    <row r="369" spans="15:28" x14ac:dyDescent="0.2">
      <c r="O369" s="45">
        <f t="shared" si="118"/>
        <v>6.5226021500922116</v>
      </c>
      <c r="P369" s="45">
        <f t="shared" si="119"/>
        <v>6.5226021500922116</v>
      </c>
      <c r="Q369" s="100">
        <f t="shared" si="120"/>
        <v>26.917674840484437</v>
      </c>
      <c r="R369" s="252">
        <f t="shared" si="131"/>
        <v>0.81500000000000139</v>
      </c>
      <c r="S369" t="e">
        <f t="shared" si="121"/>
        <v>#N/A</v>
      </c>
      <c r="T369">
        <f t="shared" si="122"/>
        <v>1.198950268835177</v>
      </c>
      <c r="U369" s="47" t="e">
        <f t="shared" si="123"/>
        <v>#N/A</v>
      </c>
      <c r="V369">
        <f t="shared" si="124"/>
        <v>0.89260436806975985</v>
      </c>
      <c r="W369" s="47" t="e">
        <f t="shared" si="125"/>
        <v>#N/A</v>
      </c>
      <c r="X369">
        <f t="shared" si="126"/>
        <v>1.3289703730880615</v>
      </c>
      <c r="Y369" s="47" t="e">
        <f t="shared" si="127"/>
        <v>#N/A</v>
      </c>
      <c r="Z369">
        <f t="shared" si="128"/>
        <v>1.405800468209736</v>
      </c>
      <c r="AA369" s="47" t="e">
        <f t="shared" si="129"/>
        <v>#N/A</v>
      </c>
      <c r="AB369">
        <f t="shared" si="130"/>
        <v>1.1091168227605852</v>
      </c>
    </row>
    <row r="370" spans="15:28" x14ac:dyDescent="0.2">
      <c r="O370" s="45">
        <f t="shared" si="118"/>
        <v>6.6025990816966669</v>
      </c>
      <c r="P370" s="45">
        <f t="shared" si="119"/>
        <v>6.6025990816966669</v>
      </c>
      <c r="Q370" s="100">
        <f t="shared" si="120"/>
        <v>26.99598152471674</v>
      </c>
      <c r="R370" s="252">
        <f t="shared" si="131"/>
        <v>0.82000000000000139</v>
      </c>
      <c r="S370" t="e">
        <f t="shared" si="121"/>
        <v>#N/A</v>
      </c>
      <c r="T370">
        <f t="shared" si="122"/>
        <v>1.2026623381264245</v>
      </c>
      <c r="U370" s="47" t="e">
        <f t="shared" si="123"/>
        <v>#N/A</v>
      </c>
      <c r="V370">
        <f t="shared" si="124"/>
        <v>0.89535508327738078</v>
      </c>
      <c r="W370" s="47" t="e">
        <f t="shared" si="125"/>
        <v>#N/A</v>
      </c>
      <c r="X370">
        <f t="shared" si="126"/>
        <v>1.3330508018707807</v>
      </c>
      <c r="Y370" s="47" t="e">
        <f t="shared" si="127"/>
        <v>#N/A</v>
      </c>
      <c r="Z370">
        <f t="shared" si="128"/>
        <v>1.4101078875649173</v>
      </c>
      <c r="AA370" s="47" t="e">
        <f t="shared" si="129"/>
        <v>#N/A</v>
      </c>
      <c r="AB370">
        <f t="shared" si="130"/>
        <v>1.11250303298321</v>
      </c>
    </row>
    <row r="371" spans="15:28" x14ac:dyDescent="0.2">
      <c r="O371" s="45">
        <f t="shared" si="118"/>
        <v>6.6830784566240027</v>
      </c>
      <c r="P371" s="45">
        <f t="shared" si="119"/>
        <v>6.6830784566240027</v>
      </c>
      <c r="Q371" s="100">
        <f t="shared" si="120"/>
        <v>27.074760738463624</v>
      </c>
      <c r="R371" s="252">
        <f t="shared" si="131"/>
        <v>0.8250000000000014</v>
      </c>
      <c r="S371" t="e">
        <f t="shared" si="121"/>
        <v>#N/A</v>
      </c>
      <c r="T371">
        <f t="shared" si="122"/>
        <v>1.2063138875531307</v>
      </c>
      <c r="U371" s="47" t="e">
        <f t="shared" si="123"/>
        <v>#N/A</v>
      </c>
      <c r="V371">
        <f t="shared" si="124"/>
        <v>0.89806054943912117</v>
      </c>
      <c r="W371" s="47" t="e">
        <f t="shared" si="125"/>
        <v>#N/A</v>
      </c>
      <c r="X371">
        <f t="shared" si="126"/>
        <v>1.3370636361217132</v>
      </c>
      <c r="Y371" s="47" t="e">
        <f t="shared" si="127"/>
        <v>#N/A</v>
      </c>
      <c r="Z371">
        <f t="shared" si="128"/>
        <v>1.4143436715322686</v>
      </c>
      <c r="AA371" s="47" t="e">
        <f t="shared" si="129"/>
        <v>#N/A</v>
      </c>
      <c r="AB371">
        <f t="shared" si="130"/>
        <v>1.1158325443008832</v>
      </c>
    </row>
    <row r="372" spans="15:28" x14ac:dyDescent="0.2">
      <c r="O372" s="45">
        <f t="shared" si="118"/>
        <v>6.7640401516192696</v>
      </c>
      <c r="P372" s="45">
        <f t="shared" si="119"/>
        <v>6.7640401516192696</v>
      </c>
      <c r="Q372" s="100">
        <f t="shared" si="120"/>
        <v>27.154012366049301</v>
      </c>
      <c r="R372" s="252">
        <f t="shared" si="131"/>
        <v>0.8300000000000014</v>
      </c>
      <c r="S372" t="e">
        <f t="shared" si="121"/>
        <v>#N/A</v>
      </c>
      <c r="T372">
        <f t="shared" si="122"/>
        <v>1.2099047333635722</v>
      </c>
      <c r="U372" s="47" t="e">
        <f t="shared" si="123"/>
        <v>#N/A</v>
      </c>
      <c r="V372">
        <f t="shared" si="124"/>
        <v>0.90072062982736867</v>
      </c>
      <c r="W372" s="47" t="e">
        <f t="shared" si="125"/>
        <v>#N/A</v>
      </c>
      <c r="X372">
        <f t="shared" si="126"/>
        <v>1.3410086723635035</v>
      </c>
      <c r="Y372" s="47" t="e">
        <f t="shared" si="127"/>
        <v>#N/A</v>
      </c>
      <c r="Z372">
        <f t="shared" si="128"/>
        <v>1.4185076049282357</v>
      </c>
      <c r="AA372" s="47" t="e">
        <f t="shared" si="129"/>
        <v>#N/A</v>
      </c>
      <c r="AB372">
        <f t="shared" si="130"/>
        <v>1.119105187024499</v>
      </c>
    </row>
    <row r="373" spans="15:28" x14ac:dyDescent="0.2">
      <c r="O373" s="45">
        <f t="shared" si="118"/>
        <v>6.8454840427315276</v>
      </c>
      <c r="P373" s="45">
        <f t="shared" si="119"/>
        <v>6.8454840427315276</v>
      </c>
      <c r="Q373" s="100">
        <f t="shared" si="120"/>
        <v>27.23373629114235</v>
      </c>
      <c r="R373" s="252">
        <f t="shared" si="131"/>
        <v>0.83500000000000141</v>
      </c>
      <c r="S373" t="e">
        <f t="shared" si="121"/>
        <v>#N/A</v>
      </c>
      <c r="T373">
        <f t="shared" si="122"/>
        <v>1.2134346948607277</v>
      </c>
      <c r="U373" s="47" t="e">
        <f t="shared" si="123"/>
        <v>#N/A</v>
      </c>
      <c r="V373">
        <f t="shared" si="124"/>
        <v>0.90333519000819718</v>
      </c>
      <c r="W373" s="47" t="e">
        <f t="shared" si="125"/>
        <v>#N/A</v>
      </c>
      <c r="X373">
        <f t="shared" si="126"/>
        <v>1.3448857105566057</v>
      </c>
      <c r="Y373" s="47" t="e">
        <f t="shared" si="127"/>
        <v>#N/A</v>
      </c>
      <c r="Z373">
        <f t="shared" si="128"/>
        <v>1.4225994762193703</v>
      </c>
      <c r="AA373" s="47" t="e">
        <f t="shared" si="129"/>
        <v>#N/A</v>
      </c>
      <c r="AB373">
        <f t="shared" si="130"/>
        <v>1.122320794363268</v>
      </c>
    </row>
    <row r="374" spans="15:28" x14ac:dyDescent="0.2">
      <c r="O374" s="45">
        <f t="shared" si="118"/>
        <v>6.9274100053141865</v>
      </c>
      <c r="P374" s="45">
        <f t="shared" si="119"/>
        <v>6.9274100053141865</v>
      </c>
      <c r="Q374" s="100">
        <f t="shared" si="120"/>
        <v>27.3139323967564</v>
      </c>
      <c r="R374" s="252">
        <f t="shared" si="131"/>
        <v>0.84000000000000141</v>
      </c>
      <c r="S374" t="e">
        <f t="shared" si="121"/>
        <v>#N/A</v>
      </c>
      <c r="T374">
        <f t="shared" si="122"/>
        <v>1.2169035944113709</v>
      </c>
      <c r="U374" s="47" t="e">
        <f t="shared" si="123"/>
        <v>#N/A</v>
      </c>
      <c r="V374">
        <f t="shared" si="124"/>
        <v>0.90590409784815928</v>
      </c>
      <c r="W374" s="47" t="e">
        <f t="shared" si="125"/>
        <v>#N/A</v>
      </c>
      <c r="X374">
        <f t="shared" si="126"/>
        <v>1.3486945541094255</v>
      </c>
      <c r="Y374" s="47" t="e">
        <f t="shared" si="127"/>
        <v>#N/A</v>
      </c>
      <c r="Z374">
        <f t="shared" si="128"/>
        <v>1.4266190775330769</v>
      </c>
      <c r="AA374" s="47" t="e">
        <f t="shared" si="129"/>
        <v>#N/A</v>
      </c>
      <c r="AB374">
        <f t="shared" si="130"/>
        <v>1.125479202433219</v>
      </c>
    </row>
    <row r="375" spans="15:28" x14ac:dyDescent="0.2">
      <c r="O375" s="45">
        <f t="shared" si="118"/>
        <v>7.0098179140264847</v>
      </c>
      <c r="P375" s="45">
        <f t="shared" si="119"/>
        <v>7.0098179140264847</v>
      </c>
      <c r="Q375" s="100">
        <f t="shared" si="120"/>
        <v>27.39460056525138</v>
      </c>
      <c r="R375" s="252">
        <f t="shared" si="131"/>
        <v>0.84500000000000142</v>
      </c>
      <c r="S375" t="e">
        <f t="shared" si="121"/>
        <v>#N/A</v>
      </c>
      <c r="T375">
        <f t="shared" si="122"/>
        <v>1.2203112574550086</v>
      </c>
      <c r="U375" s="47" t="e">
        <f t="shared" si="123"/>
        <v>#N/A</v>
      </c>
      <c r="V375">
        <f t="shared" si="124"/>
        <v>0.90842722352096472</v>
      </c>
      <c r="W375" s="47" t="e">
        <f t="shared" si="125"/>
        <v>#N/A</v>
      </c>
      <c r="X375">
        <f t="shared" si="126"/>
        <v>1.3524350098882911</v>
      </c>
      <c r="Y375" s="47" t="e">
        <f t="shared" si="127"/>
        <v>#N/A</v>
      </c>
      <c r="Z375">
        <f t="shared" si="128"/>
        <v>1.4305662046681717</v>
      </c>
      <c r="AA375" s="47" t="e">
        <f t="shared" si="129"/>
        <v>#N/A</v>
      </c>
      <c r="AB375">
        <f t="shared" si="130"/>
        <v>1.1285802502655515</v>
      </c>
    </row>
    <row r="376" spans="15:28" x14ac:dyDescent="0.2">
      <c r="O376" s="45">
        <f t="shared" si="118"/>
        <v>7.0927076428338296</v>
      </c>
      <c r="P376" s="45">
        <f t="shared" si="119"/>
        <v>7.0927076428338296</v>
      </c>
      <c r="Q376" s="100">
        <f t="shared" si="120"/>
        <v>27.475740678334319</v>
      </c>
      <c r="R376" s="252">
        <f t="shared" si="131"/>
        <v>0.85000000000000142</v>
      </c>
      <c r="S376" t="e">
        <f t="shared" si="121"/>
        <v>#N/A</v>
      </c>
      <c r="T376">
        <f t="shared" si="122"/>
        <v>1.2236575125126645</v>
      </c>
      <c r="U376" s="47" t="e">
        <f t="shared" si="123"/>
        <v>#N/A</v>
      </c>
      <c r="V376">
        <f t="shared" si="124"/>
        <v>0.91090443951404221</v>
      </c>
      <c r="W376" s="47" t="e">
        <f t="shared" si="125"/>
        <v>#N/A</v>
      </c>
      <c r="X376">
        <f t="shared" si="126"/>
        <v>1.3561068882272449</v>
      </c>
      <c r="Y376" s="47" t="e">
        <f t="shared" si="127"/>
        <v>#N/A</v>
      </c>
      <c r="Z376">
        <f t="shared" si="128"/>
        <v>1.4344406571052588</v>
      </c>
      <c r="AA376" s="47" t="e">
        <f t="shared" si="129"/>
        <v>#N/A</v>
      </c>
      <c r="AB376">
        <f t="shared" si="130"/>
        <v>1.131623779814839</v>
      </c>
    </row>
    <row r="377" spans="15:28" x14ac:dyDescent="0.2">
      <c r="O377" s="45">
        <f t="shared" si="118"/>
        <v>7.1760790650092758</v>
      </c>
      <c r="P377" s="45">
        <f t="shared" si="119"/>
        <v>7.1760790650092758</v>
      </c>
      <c r="Q377" s="100">
        <f t="shared" si="120"/>
        <v>27.557352617059792</v>
      </c>
      <c r="R377" s="252">
        <f t="shared" si="131"/>
        <v>0.85500000000000143</v>
      </c>
      <c r="S377" t="e">
        <f t="shared" si="121"/>
        <v>#N/A</v>
      </c>
      <c r="T377">
        <f t="shared" si="122"/>
        <v>1.2269421911955105</v>
      </c>
      <c r="U377" s="47" t="e">
        <f t="shared" si="123"/>
        <v>#N/A</v>
      </c>
      <c r="V377">
        <f t="shared" si="124"/>
        <v>0.9133356206349823</v>
      </c>
      <c r="W377" s="47" t="e">
        <f t="shared" si="125"/>
        <v>#N/A</v>
      </c>
      <c r="X377">
        <f t="shared" si="126"/>
        <v>1.359710002937661</v>
      </c>
      <c r="Y377" s="47" t="e">
        <f t="shared" si="127"/>
        <v>#N/A</v>
      </c>
      <c r="Z377">
        <f t="shared" si="128"/>
        <v>1.4382422380169135</v>
      </c>
      <c r="AA377" s="47" t="e">
        <f t="shared" si="129"/>
        <v>#N/A</v>
      </c>
      <c r="AB377">
        <f t="shared" si="130"/>
        <v>1.1346096359670841</v>
      </c>
    </row>
    <row r="378" spans="15:28" x14ac:dyDescent="0.2">
      <c r="O378" s="45">
        <f t="shared" si="118"/>
        <v>7.2599320531342073</v>
      </c>
      <c r="P378" s="45">
        <f t="shared" si="119"/>
        <v>7.2599320531342073</v>
      </c>
      <c r="Q378" s="100">
        <f t="shared" si="120"/>
        <v>27.639436261831065</v>
      </c>
      <c r="R378" s="252">
        <f t="shared" si="131"/>
        <v>0.86000000000000143</v>
      </c>
      <c r="S378" t="e">
        <f t="shared" si="121"/>
        <v>#N/A</v>
      </c>
      <c r="T378">
        <f t="shared" si="122"/>
        <v>1.2301651282133372</v>
      </c>
      <c r="U378" s="47" t="e">
        <f t="shared" si="123"/>
        <v>#N/A</v>
      </c>
      <c r="V378">
        <f t="shared" si="124"/>
        <v>0.91572064401786446</v>
      </c>
      <c r="W378" s="47" t="e">
        <f t="shared" si="125"/>
        <v>#N/A</v>
      </c>
      <c r="X378">
        <f t="shared" si="126"/>
        <v>1.3632441713176859</v>
      </c>
      <c r="Y378" s="47" t="e">
        <f t="shared" si="127"/>
        <v>#N/A</v>
      </c>
      <c r="Z378">
        <f t="shared" si="128"/>
        <v>1.4419707542776841</v>
      </c>
      <c r="AA378" s="47" t="e">
        <f t="shared" si="129"/>
        <v>#N/A</v>
      </c>
      <c r="AB378">
        <f t="shared" si="130"/>
        <v>1.1375376665476238</v>
      </c>
    </row>
    <row r="379" spans="15:28" x14ac:dyDescent="0.2">
      <c r="O379" s="45">
        <f t="shared" si="118"/>
        <v>7.3442664790993604</v>
      </c>
      <c r="P379" s="45">
        <f t="shared" si="119"/>
        <v>7.3442664790993604</v>
      </c>
      <c r="Q379" s="100">
        <f t="shared" si="120"/>
        <v>27.721991492400889</v>
      </c>
      <c r="R379" s="252">
        <f t="shared" si="131"/>
        <v>0.86500000000000143</v>
      </c>
      <c r="S379" t="e">
        <f t="shared" si="121"/>
        <v>#N/A</v>
      </c>
      <c r="T379">
        <f t="shared" si="122"/>
        <v>1.2333261613828741</v>
      </c>
      <c r="U379" s="47" t="e">
        <f t="shared" si="123"/>
        <v>#N/A</v>
      </c>
      <c r="V379">
        <f t="shared" si="124"/>
        <v>0.91805938912946761</v>
      </c>
      <c r="W379" s="47" t="e">
        <f t="shared" si="125"/>
        <v>#N/A</v>
      </c>
      <c r="X379">
        <f t="shared" si="126"/>
        <v>1.3667092141615036</v>
      </c>
      <c r="Y379" s="47" t="e">
        <f t="shared" si="127"/>
        <v>#N/A</v>
      </c>
      <c r="Z379">
        <f t="shared" si="128"/>
        <v>1.4456260164739021</v>
      </c>
      <c r="AA379" s="47" t="e">
        <f t="shared" si="129"/>
        <v>#N/A</v>
      </c>
      <c r="AB379">
        <f t="shared" si="130"/>
        <v>1.1404077223288849</v>
      </c>
    </row>
    <row r="380" spans="15:28" x14ac:dyDescent="0.2">
      <c r="O380" s="45">
        <f t="shared" si="118"/>
        <v>7.4290822141057333</v>
      </c>
      <c r="P380" s="45">
        <f t="shared" si="119"/>
        <v>7.4290822141057333</v>
      </c>
      <c r="Q380" s="100">
        <f t="shared" si="120"/>
        <v>27.805018187872747</v>
      </c>
      <c r="R380" s="252">
        <f t="shared" si="131"/>
        <v>0.87000000000000144</v>
      </c>
      <c r="S380" t="e">
        <f t="shared" si="121"/>
        <v>#N/A</v>
      </c>
      <c r="T380">
        <f t="shared" si="122"/>
        <v>1.2364251316359491</v>
      </c>
      <c r="U380" s="47" t="e">
        <f t="shared" si="123"/>
        <v>#N/A</v>
      </c>
      <c r="V380">
        <f t="shared" si="124"/>
        <v>0.92035173777536061</v>
      </c>
      <c r="W380" s="47" t="e">
        <f t="shared" si="125"/>
        <v>#N/A</v>
      </c>
      <c r="X380">
        <f t="shared" si="126"/>
        <v>1.370104955768422</v>
      </c>
      <c r="Y380" s="47" t="e">
        <f t="shared" si="127"/>
        <v>#N/A</v>
      </c>
      <c r="Z380">
        <f t="shared" si="128"/>
        <v>1.4492078389133041</v>
      </c>
      <c r="AA380" s="47" t="e">
        <f t="shared" si="129"/>
        <v>#N/A</v>
      </c>
      <c r="AB380">
        <f t="shared" si="130"/>
        <v>1.1432196570379896</v>
      </c>
    </row>
    <row r="381" spans="15:28" x14ac:dyDescent="0.2">
      <c r="O381" s="45">
        <f t="shared" si="118"/>
        <v>7.5143791286656096</v>
      </c>
      <c r="P381" s="45">
        <f t="shared" si="119"/>
        <v>7.5143791286656096</v>
      </c>
      <c r="Q381" s="100">
        <f t="shared" si="120"/>
        <v>27.888516226700858</v>
      </c>
      <c r="R381" s="252">
        <f t="shared" si="131"/>
        <v>0.87500000000000144</v>
      </c>
      <c r="S381" t="e">
        <f t="shared" si="121"/>
        <v>#N/A</v>
      </c>
      <c r="T381">
        <f t="shared" si="122"/>
        <v>1.2394618830274948</v>
      </c>
      <c r="U381" s="47" t="e">
        <f t="shared" si="123"/>
        <v>#N/A</v>
      </c>
      <c r="V381">
        <f t="shared" si="124"/>
        <v>0.92259757410587528</v>
      </c>
      <c r="W381" s="47" t="e">
        <f t="shared" si="125"/>
        <v>#N/A</v>
      </c>
      <c r="X381">
        <f t="shared" si="126"/>
        <v>1.3734312239517819</v>
      </c>
      <c r="Y381" s="47" t="e">
        <f t="shared" si="127"/>
        <v>#N/A</v>
      </c>
      <c r="Z381">
        <f t="shared" si="128"/>
        <v>1.4527160396344656</v>
      </c>
      <c r="AA381" s="47" t="e">
        <f t="shared" si="129"/>
        <v>#N/A</v>
      </c>
      <c r="AB381">
        <f t="shared" si="130"/>
        <v>1.1459733273642112</v>
      </c>
    </row>
    <row r="382" spans="15:28" x14ac:dyDescent="0.2">
      <c r="O382" s="45">
        <f t="shared" si="118"/>
        <v>7.6001570926033537</v>
      </c>
      <c r="P382" s="45">
        <f t="shared" si="119"/>
        <v>7.6001570926033537</v>
      </c>
      <c r="Q382" s="100">
        <f t="shared" si="120"/>
        <v>27.97248548669188</v>
      </c>
      <c r="R382" s="252">
        <f t="shared" si="131"/>
        <v>0.88000000000000145</v>
      </c>
      <c r="S382" t="e">
        <f t="shared" si="121"/>
        <v>#N/A</v>
      </c>
      <c r="T382">
        <f t="shared" si="122"/>
        <v>1.2424362627433945</v>
      </c>
      <c r="U382" s="47" t="e">
        <f t="shared" si="123"/>
        <v>#N/A</v>
      </c>
      <c r="V382">
        <f t="shared" si="124"/>
        <v>0.92479678462196202</v>
      </c>
      <c r="W382" s="47" t="e">
        <f t="shared" si="125"/>
        <v>#N/A</v>
      </c>
      <c r="X382">
        <f t="shared" si="126"/>
        <v>1.3766878500476882</v>
      </c>
      <c r="Y382" s="47" t="e">
        <f t="shared" si="127"/>
        <v>#N/A</v>
      </c>
      <c r="Z382">
        <f t="shared" si="128"/>
        <v>1.4561504404160457</v>
      </c>
      <c r="AA382" s="47" t="e">
        <f t="shared" si="129"/>
        <v>#N/A</v>
      </c>
      <c r="AB382">
        <f t="shared" si="130"/>
        <v>1.1486685929662763</v>
      </c>
    </row>
    <row r="383" spans="15:28" x14ac:dyDescent="0.2">
      <c r="O383" s="45">
        <f t="shared" si="118"/>
        <v>7.6864159750568888</v>
      </c>
      <c r="P383" s="45">
        <f t="shared" si="119"/>
        <v>7.6864159750568888</v>
      </c>
      <c r="Q383" s="100">
        <f t="shared" si="120"/>
        <v>28.056925845005253</v>
      </c>
      <c r="R383" s="252">
        <f t="shared" si="131"/>
        <v>0.88500000000000145</v>
      </c>
      <c r="S383" t="e">
        <f t="shared" si="121"/>
        <v>#N/A</v>
      </c>
      <c r="T383">
        <f t="shared" si="122"/>
        <v>1.2453481211081723</v>
      </c>
      <c r="U383" s="47" t="e">
        <f t="shared" si="123"/>
        <v>#N/A</v>
      </c>
      <c r="V383">
        <f t="shared" si="124"/>
        <v>0.92694925818092511</v>
      </c>
      <c r="W383" s="47" t="e">
        <f t="shared" si="125"/>
        <v>#N/A</v>
      </c>
      <c r="X383">
        <f t="shared" si="126"/>
        <v>1.3798746689235628</v>
      </c>
      <c r="Y383" s="47" t="e">
        <f t="shared" si="127"/>
        <v>#N/A</v>
      </c>
      <c r="Z383">
        <f t="shared" si="128"/>
        <v>1.4595108667858392</v>
      </c>
      <c r="AA383" s="47" t="e">
        <f t="shared" si="129"/>
        <v>#N/A</v>
      </c>
      <c r="AB383">
        <f t="shared" si="130"/>
        <v>1.1513053164795179</v>
      </c>
    </row>
    <row r="384" spans="15:28" x14ac:dyDescent="0.2">
      <c r="O384" s="45">
        <f t="shared" si="118"/>
        <v>7.7731556444779244</v>
      </c>
      <c r="P384" s="45">
        <f t="shared" si="119"/>
        <v>7.7731556444779244</v>
      </c>
      <c r="Q384" s="100">
        <f t="shared" si="120"/>
        <v>28.14183717815456</v>
      </c>
      <c r="R384" s="252">
        <f t="shared" si="131"/>
        <v>0.89000000000000146</v>
      </c>
      <c r="S384" t="e">
        <f t="shared" si="121"/>
        <v>#N/A</v>
      </c>
      <c r="T384">
        <f t="shared" si="122"/>
        <v>1.2481973115925256</v>
      </c>
      <c r="U384" s="47" t="e">
        <f t="shared" si="123"/>
        <v>#N/A</v>
      </c>
      <c r="V384">
        <f t="shared" si="124"/>
        <v>0.92905488600203989</v>
      </c>
      <c r="W384" s="47" t="e">
        <f t="shared" si="125"/>
        <v>#N/A</v>
      </c>
      <c r="X384">
        <f t="shared" si="126"/>
        <v>1.3829915189865165</v>
      </c>
      <c r="Y384" s="47" t="e">
        <f t="shared" si="127"/>
        <v>#N/A</v>
      </c>
      <c r="Z384">
        <f t="shared" si="128"/>
        <v>1.462797148029642</v>
      </c>
      <c r="AA384" s="47" t="e">
        <f t="shared" si="129"/>
        <v>#N/A</v>
      </c>
      <c r="AB384">
        <f t="shared" si="130"/>
        <v>1.1538833635228776</v>
      </c>
    </row>
    <row r="385" spans="15:28" x14ac:dyDescent="0.2">
      <c r="O385" s="45">
        <f t="shared" si="118"/>
        <v>7.8603759686335479</v>
      </c>
      <c r="P385" s="45">
        <f t="shared" si="119"/>
        <v>7.8603759686335479</v>
      </c>
      <c r="Q385" s="100">
        <f t="shared" si="120"/>
        <v>28.227219362007986</v>
      </c>
      <c r="R385" s="252">
        <f t="shared" si="131"/>
        <v>0.89500000000000146</v>
      </c>
      <c r="S385" t="e">
        <f t="shared" si="121"/>
        <v>#N/A</v>
      </c>
      <c r="T385">
        <f t="shared" si="122"/>
        <v>1.2509836908206982</v>
      </c>
      <c r="U385" s="47" t="e">
        <f t="shared" si="123"/>
        <v>#N/A</v>
      </c>
      <c r="V385">
        <f t="shared" si="124"/>
        <v>0.93111356167205017</v>
      </c>
      <c r="W385" s="47" t="e">
        <f t="shared" si="125"/>
        <v>#N/A</v>
      </c>
      <c r="X385">
        <f t="shared" si="126"/>
        <v>1.3860382421915451</v>
      </c>
      <c r="Y385" s="47" t="e">
        <f t="shared" si="127"/>
        <v>#N/A</v>
      </c>
      <c r="Z385">
        <f t="shared" si="128"/>
        <v>1.4660091171999219</v>
      </c>
      <c r="AA385" s="47" t="e">
        <f t="shared" si="129"/>
        <v>#N/A</v>
      </c>
      <c r="AB385">
        <f t="shared" si="130"/>
        <v>1.1564026027057517</v>
      </c>
    </row>
    <row r="386" spans="15:28" x14ac:dyDescent="0.2">
      <c r="O386" s="45">
        <f t="shared" si="118"/>
        <v>7.9480768146069067</v>
      </c>
      <c r="P386" s="45">
        <f t="shared" si="119"/>
        <v>7.9480768146069067</v>
      </c>
      <c r="Q386" s="100">
        <f t="shared" si="120"/>
        <v>28.313072271789224</v>
      </c>
      <c r="R386" s="252">
        <f t="shared" si="131"/>
        <v>0.90000000000000147</v>
      </c>
      <c r="S386" t="e">
        <f t="shared" si="121"/>
        <v>#N/A</v>
      </c>
      <c r="T386">
        <f t="shared" si="122"/>
        <v>1.2537071185776951</v>
      </c>
      <c r="U386" s="47" t="e">
        <f t="shared" si="123"/>
        <v>#N/A</v>
      </c>
      <c r="V386">
        <f t="shared" si="124"/>
        <v>0.93312518115054588</v>
      </c>
      <c r="W386" s="47" t="e">
        <f t="shared" si="125"/>
        <v>#N/A</v>
      </c>
      <c r="X386">
        <f t="shared" si="126"/>
        <v>1.3890146840495403</v>
      </c>
      <c r="Y386" s="47" t="e">
        <f t="shared" si="127"/>
        <v>#N/A</v>
      </c>
      <c r="Z386">
        <f t="shared" si="128"/>
        <v>1.4691466111243012</v>
      </c>
      <c r="AA386" s="47" t="e">
        <f t="shared" si="129"/>
        <v>#N/A</v>
      </c>
      <c r="AB386">
        <f t="shared" si="130"/>
        <v>1.1588629056346902</v>
      </c>
    </row>
    <row r="387" spans="15:28" x14ac:dyDescent="0.2">
      <c r="O387" s="45">
        <f t="shared" si="118"/>
        <v>8.0362580487982314</v>
      </c>
      <c r="P387" s="45">
        <f t="shared" si="119"/>
        <v>8.0362580487982314</v>
      </c>
      <c r="Q387" s="100">
        <f t="shared" si="120"/>
        <v>28.399395782078841</v>
      </c>
      <c r="R387" s="252">
        <f t="shared" si="131"/>
        <v>0.90500000000000147</v>
      </c>
      <c r="S387" t="e">
        <f t="shared" si="121"/>
        <v>#N/A</v>
      </c>
      <c r="T387">
        <f t="shared" si="122"/>
        <v>1.2563674578163393</v>
      </c>
      <c r="U387" s="47" t="e">
        <f t="shared" si="123"/>
        <v>#N/A</v>
      </c>
      <c r="V387">
        <f t="shared" si="124"/>
        <v>0.93508964277522155</v>
      </c>
      <c r="W387" s="47" t="e">
        <f t="shared" si="125"/>
        <v>#N/A</v>
      </c>
      <c r="X387">
        <f t="shared" si="126"/>
        <v>1.3919206936351265</v>
      </c>
      <c r="Y387" s="47" t="e">
        <f t="shared" si="127"/>
        <v>#N/A</v>
      </c>
      <c r="Z387">
        <f t="shared" si="128"/>
        <v>1.4722094704138453</v>
      </c>
      <c r="AA387" s="47" t="e">
        <f t="shared" si="129"/>
        <v>#N/A</v>
      </c>
      <c r="AB387">
        <f t="shared" si="130"/>
        <v>1.161264146919939</v>
      </c>
    </row>
    <row r="388" spans="15:28" x14ac:dyDescent="0.2">
      <c r="O388" s="45">
        <f t="shared" si="118"/>
        <v>8.1249195369261997</v>
      </c>
      <c r="P388" s="45">
        <f t="shared" si="119"/>
        <v>8.1249195369261997</v>
      </c>
      <c r="Q388" s="100">
        <f t="shared" si="120"/>
        <v>28.486189766814618</v>
      </c>
      <c r="R388" s="252">
        <f t="shared" si="131"/>
        <v>0.91000000000000147</v>
      </c>
      <c r="S388" t="e">
        <f t="shared" si="121"/>
        <v>#N/A</v>
      </c>
      <c r="T388">
        <f t="shared" si="122"/>
        <v>1.2589645746641667</v>
      </c>
      <c r="U388" s="47" t="e">
        <f t="shared" si="123"/>
        <v>#N/A</v>
      </c>
      <c r="V388">
        <f t="shared" si="124"/>
        <v>0.93700684726701378</v>
      </c>
      <c r="W388" s="47" t="e">
        <f t="shared" si="125"/>
        <v>#N/A</v>
      </c>
      <c r="X388">
        <f t="shared" si="126"/>
        <v>1.3947561235943113</v>
      </c>
      <c r="Y388" s="47" t="e">
        <f t="shared" si="127"/>
        <v>#N/A</v>
      </c>
      <c r="Z388">
        <f t="shared" si="128"/>
        <v>1.4751975394711596</v>
      </c>
      <c r="AA388" s="47" t="e">
        <f t="shared" si="129"/>
        <v>#N/A</v>
      </c>
      <c r="AB388">
        <f t="shared" si="130"/>
        <v>1.16360620418183</v>
      </c>
    </row>
    <row r="389" spans="15:28" x14ac:dyDescent="0.2">
      <c r="O389" s="45">
        <f t="shared" si="118"/>
        <v>8.2140611440280509</v>
      </c>
      <c r="P389" s="45">
        <f t="shared" si="119"/>
        <v>8.2140611440280509</v>
      </c>
      <c r="Q389" s="100">
        <f t="shared" si="120"/>
        <v>28.573454099292576</v>
      </c>
      <c r="R389" s="252">
        <f t="shared" si="131"/>
        <v>0.91500000000000148</v>
      </c>
      <c r="S389" t="e">
        <f t="shared" si="121"/>
        <v>#N/A</v>
      </c>
      <c r="T389">
        <f t="shared" si="122"/>
        <v>1.2614983384301637</v>
      </c>
      <c r="U389" s="47" t="e">
        <f t="shared" si="123"/>
        <v>#N/A</v>
      </c>
      <c r="V389">
        <f t="shared" si="124"/>
        <v>0.93887669773511817</v>
      </c>
      <c r="W389" s="47" t="e">
        <f t="shared" si="125"/>
        <v>#N/A</v>
      </c>
      <c r="X389">
        <f t="shared" si="126"/>
        <v>1.3975208301519586</v>
      </c>
      <c r="Y389" s="47" t="e">
        <f t="shared" si="127"/>
        <v>#N/A</v>
      </c>
      <c r="Z389">
        <f t="shared" si="128"/>
        <v>1.4781106664982948</v>
      </c>
      <c r="AA389" s="47" t="e">
        <f t="shared" si="129"/>
        <v>#N/A</v>
      </c>
      <c r="AB389">
        <f t="shared" si="130"/>
        <v>1.1658889580570198</v>
      </c>
    </row>
    <row r="390" spans="15:28" x14ac:dyDescent="0.2">
      <c r="O390" s="45">
        <f t="shared" ref="O390:O406" si="132">(SQRT($K$18*$K$18*R390*R390*1000000+$M$4*$M$4))-$M$4</f>
        <v>8.3036827344616313</v>
      </c>
      <c r="P390" s="45">
        <f t="shared" ref="P390:P406" si="133">(COS($P$1*PI()/180)*SQRT($K$18*$K$18*R390*R390*1000000+$P$3)-$P$2*$K$17*R390*1000)/(1-$P$2)-$M$4</f>
        <v>8.3036827344616313</v>
      </c>
      <c r="Q390" s="100">
        <f t="shared" si="120"/>
        <v>28.661188652168221</v>
      </c>
      <c r="R390" s="252">
        <f t="shared" si="131"/>
        <v>0.92000000000000148</v>
      </c>
      <c r="S390" t="e">
        <f t="shared" si="121"/>
        <v>#N/A</v>
      </c>
      <c r="T390">
        <f t="shared" si="122"/>
        <v>1.2639686216113439</v>
      </c>
      <c r="U390" s="47" t="e">
        <f t="shared" si="123"/>
        <v>#N/A</v>
      </c>
      <c r="V390">
        <f t="shared" si="124"/>
        <v>0.94069909968188681</v>
      </c>
      <c r="W390" s="47" t="e">
        <f t="shared" si="125"/>
        <v>#N/A</v>
      </c>
      <c r="X390">
        <f t="shared" si="126"/>
        <v>1.4002146731190788</v>
      </c>
      <c r="Y390" s="47" t="e">
        <f t="shared" si="127"/>
        <v>#N/A</v>
      </c>
      <c r="Z390">
        <f t="shared" si="128"/>
        <v>1.4809487035044577</v>
      </c>
      <c r="AA390" s="47" t="e">
        <f t="shared" si="129"/>
        <v>#N/A</v>
      </c>
      <c r="AB390">
        <f t="shared" si="130"/>
        <v>1.1681122922045712</v>
      </c>
    </row>
    <row r="391" spans="15:28" x14ac:dyDescent="0.2">
      <c r="O391" s="45">
        <f t="shared" si="132"/>
        <v>8.393784171905736</v>
      </c>
      <c r="P391" s="45">
        <f t="shared" si="133"/>
        <v>8.393784171905736</v>
      </c>
      <c r="Q391" s="100">
        <f t="shared" ref="Q391:Q406" si="134">SQRT((R391*R391+PI()*PI()*$F$18*$F$18)*$K$18*$K$18*1000000+$M$4*$M$4) - $M$4</f>
        <v>28.749393297457004</v>
      </c>
      <c r="R391" s="252">
        <f t="shared" si="131"/>
        <v>0.92500000000000149</v>
      </c>
      <c r="S391" t="e">
        <f t="shared" ref="S391:S406" si="135">IF( AND($R391/S$3&gt;= 0, $R391/S$3&lt;=$K$31),S$2*ABS(SIN($R391/S$3*PI()))*$K$30,#N/A)</f>
        <v>#N/A</v>
      </c>
      <c r="T391">
        <f t="shared" ref="T391:T406" si="136">IF( AND($R391/T$3&gt;0,$R391/T$3&lt;=$K$31),T$2*ABS(SIN($R391/T$3*PI()))*$K$30,#N/A)</f>
        <v>1.266375299899164</v>
      </c>
      <c r="U391" s="47" t="e">
        <f t="shared" ref="U391:U406" si="137">IF( AND($R391/U$3&gt;= 0, $R391/U$3&lt;=$K$31),U$2*ABS(SIN($R391/U$3*PI()))*$K$30,#N/A)</f>
        <v>#N/A</v>
      </c>
      <c r="V391">
        <f t="shared" ref="V391:V406" si="138">IF( AND($R391/V$3&gt;0,$R391/V$3&lt;=$K$31),V$2*ABS(SIN($R391/V$3*PI()))*$K$30,#N/A)</f>
        <v>0.94247396100760328</v>
      </c>
      <c r="W391" s="47" t="e">
        <f t="shared" ref="W391:W406" si="139">IF( AND($R391/W$3&gt;= 0, $R391/W$3&lt;=$K$31),W$2*ABS(SIN($R391/W$3*PI()))*$K$30,#N/A)</f>
        <v>#N/A</v>
      </c>
      <c r="X391">
        <f t="shared" ref="X391:X406" si="140">IF( AND($R391/X$3&gt;0,$R391/X$3&lt;=$K$31),X$2*ABS(SIN($R391/X$3*PI()))*$K$30,#N/A)</f>
        <v>1.4028375158999367</v>
      </c>
      <c r="Y391" s="47" t="e">
        <f t="shared" ref="Y391:Y406" si="141">IF( AND($R391/Y$3&gt;= 0, $R391/Y$3&lt;=$K$31),Y$2*ABS(SIN($R391/Y$3*PI()))*$K$30,#N/A)</f>
        <v>#N/A</v>
      </c>
      <c r="Z391">
        <f t="shared" ref="Z391:Z406" si="142">IF( AND($R391/Z$3&gt;0,$R391/Z$3&lt;=$K$31),Z$2*ABS(SIN($R391/Z$3*PI()))*$K$30,#N/A)</f>
        <v>1.4837115063135302</v>
      </c>
      <c r="AA391" s="47" t="e">
        <f t="shared" ref="AA391:AA406" si="143">IF( AND($R391/AA$3&gt;= 0, $R391/AA$3&lt;=$K$31),AA$2*ABS(SIN($R391/AA$3*PI()))*$K$30,#N/A)</f>
        <v>#N/A</v>
      </c>
      <c r="AB391">
        <f t="shared" ref="AB391:AB406" si="144">IF( AND($R391/AB$3&gt;0,$R391/AB$3&lt;=$K$31),AB$2*ABS(SIN($R391/AB$3*PI()))*$K$30,#N/A)</f>
        <v>1.1702760933118845</v>
      </c>
    </row>
    <row r="392" spans="15:28" x14ac:dyDescent="0.2">
      <c r="O392" s="45">
        <f t="shared" si="132"/>
        <v>8.4843653193613591</v>
      </c>
      <c r="P392" s="45">
        <f t="shared" si="133"/>
        <v>8.4843653193613591</v>
      </c>
      <c r="Q392" s="100">
        <f t="shared" si="134"/>
        <v>28.838067906535571</v>
      </c>
      <c r="R392" s="252">
        <f t="shared" ref="R392:R406" si="145">R391+$R$4</f>
        <v>0.93000000000000149</v>
      </c>
      <c r="S392" t="e">
        <f t="shared" si="135"/>
        <v>#N/A</v>
      </c>
      <c r="T392">
        <f t="shared" si="136"/>
        <v>1.2687182521857785</v>
      </c>
      <c r="U392" s="47" t="e">
        <f t="shared" si="137"/>
        <v>#N/A</v>
      </c>
      <c r="V392">
        <f t="shared" si="138"/>
        <v>0.94420119201513708</v>
      </c>
      <c r="W392" s="47" t="e">
        <f t="shared" si="139"/>
        <v>#N/A</v>
      </c>
      <c r="X392">
        <f t="shared" si="140"/>
        <v>1.4053892254989784</v>
      </c>
      <c r="Y392" s="47" t="e">
        <f t="shared" si="141"/>
        <v>#N/A</v>
      </c>
      <c r="Z392">
        <f t="shared" si="142"/>
        <v>1.4863989345713933</v>
      </c>
      <c r="AA392" s="47" t="e">
        <f t="shared" si="143"/>
        <v>#N/A</v>
      </c>
      <c r="AB392">
        <f t="shared" si="144"/>
        <v>1.1723802511004704</v>
      </c>
    </row>
    <row r="393" spans="15:28" x14ac:dyDescent="0.2">
      <c r="O393" s="45">
        <f t="shared" si="132"/>
        <v>8.5754260391526032</v>
      </c>
      <c r="P393" s="45">
        <f t="shared" si="133"/>
        <v>8.5754260391526032</v>
      </c>
      <c r="Q393" s="100">
        <f t="shared" si="134"/>
        <v>28.92721235014244</v>
      </c>
      <c r="R393" s="252">
        <f t="shared" si="145"/>
        <v>0.9350000000000015</v>
      </c>
      <c r="S393" t="e">
        <f t="shared" si="135"/>
        <v>#N/A</v>
      </c>
      <c r="T393">
        <f t="shared" si="136"/>
        <v>1.2709973605701361</v>
      </c>
      <c r="U393" s="47" t="e">
        <f t="shared" si="137"/>
        <v>#N/A</v>
      </c>
      <c r="V393">
        <f t="shared" si="138"/>
        <v>0.94588070541447722</v>
      </c>
      <c r="W393" s="47" t="e">
        <f t="shared" si="139"/>
        <v>#N/A</v>
      </c>
      <c r="X393">
        <f t="shared" si="140"/>
        <v>1.407869672527575</v>
      </c>
      <c r="Y393" s="47" t="e">
        <f t="shared" si="141"/>
        <v>#N/A</v>
      </c>
      <c r="Z393">
        <f t="shared" si="142"/>
        <v>1.4890108517530563</v>
      </c>
      <c r="AA393" s="47" t="e">
        <f t="shared" si="143"/>
        <v>#N/A</v>
      </c>
      <c r="AB393">
        <f t="shared" si="144"/>
        <v>1.1744246583315721</v>
      </c>
    </row>
    <row r="394" spans="15:28" x14ac:dyDescent="0.2">
      <c r="O394" s="45">
        <f t="shared" si="132"/>
        <v>8.6669661929278163</v>
      </c>
      <c r="P394" s="45">
        <f t="shared" si="133"/>
        <v>8.6669661929278163</v>
      </c>
      <c r="Q394" s="100">
        <f t="shared" si="134"/>
        <v>29.016826498379146</v>
      </c>
      <c r="R394" s="252">
        <f t="shared" si="145"/>
        <v>0.9400000000000015</v>
      </c>
      <c r="S394" t="e">
        <f t="shared" si="135"/>
        <v>#N/A</v>
      </c>
      <c r="T394">
        <f t="shared" si="136"/>
        <v>1.27321251036391</v>
      </c>
      <c r="U394" s="47" t="e">
        <f t="shared" si="137"/>
        <v>#N/A</v>
      </c>
      <c r="V394">
        <f t="shared" si="138"/>
        <v>0.94751241632714334</v>
      </c>
      <c r="W394" s="47" t="e">
        <f t="shared" si="139"/>
        <v>#N/A</v>
      </c>
      <c r="X394">
        <f t="shared" si="140"/>
        <v>1.4102787312105833</v>
      </c>
      <c r="Y394" s="47" t="e">
        <f t="shared" si="141"/>
        <v>#N/A</v>
      </c>
      <c r="Z394">
        <f t="shared" si="142"/>
        <v>1.491547125169594</v>
      </c>
      <c r="AA394" s="47" t="e">
        <f t="shared" si="143"/>
        <v>#N/A</v>
      </c>
      <c r="AB394">
        <f t="shared" si="144"/>
        <v>1.1764092108116295</v>
      </c>
    </row>
    <row r="395" spans="15:28" x14ac:dyDescent="0.2">
      <c r="O395" s="45">
        <f t="shared" si="132"/>
        <v>8.7589856416605016</v>
      </c>
      <c r="P395" s="45">
        <f t="shared" si="133"/>
        <v>8.7589856416605016</v>
      </c>
      <c r="Q395" s="100">
        <f t="shared" si="134"/>
        <v>29.106910220710915</v>
      </c>
      <c r="R395" s="252">
        <f t="shared" si="145"/>
        <v>0.94500000000000151</v>
      </c>
      <c r="S395" t="e">
        <f t="shared" si="135"/>
        <v>#N/A</v>
      </c>
      <c r="T395">
        <f t="shared" si="136"/>
        <v>1.2753635900972708</v>
      </c>
      <c r="U395" s="47" t="e">
        <f t="shared" si="137"/>
        <v>#N/A</v>
      </c>
      <c r="V395">
        <f t="shared" si="138"/>
        <v>0.9490962422904754</v>
      </c>
      <c r="W395" s="47" t="e">
        <f t="shared" si="139"/>
        <v>#N/A</v>
      </c>
      <c r="X395">
        <f t="shared" si="140"/>
        <v>1.4126162793927237</v>
      </c>
      <c r="Y395" s="47" t="e">
        <f t="shared" si="141"/>
        <v>#N/A</v>
      </c>
      <c r="Z395">
        <f t="shared" si="142"/>
        <v>1.4940076259748865</v>
      </c>
      <c r="AA395" s="47" t="e">
        <f t="shared" si="143"/>
        <v>#N/A</v>
      </c>
      <c r="AB395">
        <f t="shared" si="144"/>
        <v>1.1783338073975904</v>
      </c>
    </row>
    <row r="396" spans="15:28" x14ac:dyDescent="0.2">
      <c r="O396" s="45">
        <f t="shared" si="132"/>
        <v>8.8514842456504539</v>
      </c>
      <c r="P396" s="45">
        <f t="shared" si="133"/>
        <v>8.8514842456504539</v>
      </c>
      <c r="Q396" s="100">
        <f t="shared" si="134"/>
        <v>29.197463385967808</v>
      </c>
      <c r="R396" s="252">
        <f t="shared" si="145"/>
        <v>0.95000000000000151</v>
      </c>
      <c r="S396" t="e">
        <f t="shared" si="135"/>
        <v>#N/A</v>
      </c>
      <c r="T396">
        <f t="shared" si="136"/>
        <v>1.2774504915244962</v>
      </c>
      <c r="U396" s="47" t="e">
        <f t="shared" si="137"/>
        <v>#N/A</v>
      </c>
      <c r="V396">
        <f t="shared" si="138"/>
        <v>0.95063210326180081</v>
      </c>
      <c r="W396" s="47" t="e">
        <f t="shared" si="139"/>
        <v>#N/A</v>
      </c>
      <c r="X396">
        <f t="shared" si="140"/>
        <v>1.4148821985447735</v>
      </c>
      <c r="Y396" s="47" t="e">
        <f t="shared" si="141"/>
        <v>#N/A</v>
      </c>
      <c r="Z396">
        <f t="shared" si="142"/>
        <v>1.4963922291721654</v>
      </c>
      <c r="AA396" s="47" t="e">
        <f t="shared" si="143"/>
        <v>#N/A</v>
      </c>
      <c r="AB396">
        <f t="shared" si="144"/>
        <v>1.180198350002065</v>
      </c>
    </row>
    <row r="397" spans="15:28" x14ac:dyDescent="0.2">
      <c r="O397" s="45">
        <f t="shared" si="132"/>
        <v>8.9444618645247829</v>
      </c>
      <c r="P397" s="45">
        <f t="shared" si="133"/>
        <v>8.9444618645247829</v>
      </c>
      <c r="Q397" s="100">
        <f t="shared" si="134"/>
        <v>29.28848586234551</v>
      </c>
      <c r="R397" s="252">
        <f t="shared" si="145"/>
        <v>0.95500000000000151</v>
      </c>
      <c r="S397" t="e">
        <f t="shared" si="135"/>
        <v>#N/A</v>
      </c>
      <c r="T397">
        <f t="shared" si="136"/>
        <v>1.2794731096294165</v>
      </c>
      <c r="U397" s="47" t="e">
        <f t="shared" si="137"/>
        <v>#N/A</v>
      </c>
      <c r="V397">
        <f t="shared" si="138"/>
        <v>0.95211992162247983</v>
      </c>
      <c r="W397" s="47" t="e">
        <f t="shared" si="139"/>
        <v>#N/A</v>
      </c>
      <c r="X397">
        <f t="shared" si="140"/>
        <v>1.4170763737695782</v>
      </c>
      <c r="Y397" s="47" t="e">
        <f t="shared" si="141"/>
        <v>#N/A</v>
      </c>
      <c r="Z397">
        <f t="shared" si="142"/>
        <v>1.4987008136203628</v>
      </c>
      <c r="AA397" s="47" t="e">
        <f t="shared" si="143"/>
        <v>#N/A</v>
      </c>
      <c r="AB397">
        <f t="shared" si="144"/>
        <v>1.1820027435983247</v>
      </c>
    </row>
    <row r="398" spans="15:28" x14ac:dyDescent="0.2">
      <c r="O398" s="45">
        <f t="shared" si="132"/>
        <v>9.0379183572387092</v>
      </c>
      <c r="P398" s="45">
        <f t="shared" si="133"/>
        <v>9.0379183572387092</v>
      </c>
      <c r="Q398" s="100">
        <f t="shared" si="134"/>
        <v>29.37997751740636</v>
      </c>
      <c r="R398" s="252">
        <f t="shared" si="145"/>
        <v>0.96000000000000152</v>
      </c>
      <c r="S398" t="e">
        <f t="shared" si="135"/>
        <v>#N/A</v>
      </c>
      <c r="T398">
        <f t="shared" si="136"/>
        <v>1.2814313426307005</v>
      </c>
      <c r="U398" s="47" t="e">
        <f t="shared" si="137"/>
        <v>#N/A</v>
      </c>
      <c r="V398">
        <f t="shared" si="138"/>
        <v>0.95355962218182855</v>
      </c>
      <c r="W398" s="47" t="e">
        <f t="shared" si="139"/>
        <v>#N/A</v>
      </c>
      <c r="X398">
        <f t="shared" si="140"/>
        <v>1.4191986938078769</v>
      </c>
      <c r="Y398" s="47" t="e">
        <f t="shared" si="141"/>
        <v>#N/A</v>
      </c>
      <c r="Z398">
        <f t="shared" si="142"/>
        <v>1.5009332620402667</v>
      </c>
      <c r="AA398" s="47" t="e">
        <f t="shared" si="143"/>
        <v>#N/A</v>
      </c>
      <c r="AB398">
        <f t="shared" si="144"/>
        <v>1.1837468962251445</v>
      </c>
    </row>
    <row r="399" spans="15:28" x14ac:dyDescent="0.2">
      <c r="O399" s="45">
        <f t="shared" si="132"/>
        <v>9.1318535820770421</v>
      </c>
      <c r="P399" s="45">
        <f t="shared" si="133"/>
        <v>9.1318535820770421</v>
      </c>
      <c r="Q399" s="100">
        <f t="shared" si="134"/>
        <v>29.471938218080368</v>
      </c>
      <c r="R399" s="252">
        <f t="shared" si="145"/>
        <v>0.96500000000000152</v>
      </c>
      <c r="S399" t="e">
        <f t="shared" si="135"/>
        <v>#N/A</v>
      </c>
      <c r="T399">
        <f t="shared" si="136"/>
        <v>1.2833250919869772</v>
      </c>
      <c r="U399" s="47" t="e">
        <f t="shared" si="137"/>
        <v>#N/A</v>
      </c>
      <c r="V399">
        <f t="shared" si="138"/>
        <v>0.95495113218091821</v>
      </c>
      <c r="W399" s="47" t="e">
        <f t="shared" si="139"/>
        <v>#N/A</v>
      </c>
      <c r="X399">
        <f t="shared" si="140"/>
        <v>1.4212490510439437</v>
      </c>
      <c r="Y399" s="47" t="e">
        <f t="shared" si="141"/>
        <v>#N/A</v>
      </c>
      <c r="Z399">
        <f t="shared" si="142"/>
        <v>1.5030894610204779</v>
      </c>
      <c r="AA399" s="47" t="e">
        <f t="shared" si="143"/>
        <v>#N/A</v>
      </c>
      <c r="AB399">
        <f t="shared" si="144"/>
        <v>1.1854307189914919</v>
      </c>
    </row>
    <row r="400" spans="15:28" x14ac:dyDescent="0.2">
      <c r="O400" s="45">
        <f t="shared" si="132"/>
        <v>9.2262673966548618</v>
      </c>
      <c r="P400" s="45">
        <f t="shared" si="133"/>
        <v>9.2262673966548618</v>
      </c>
      <c r="Q400" s="100">
        <f t="shared" si="134"/>
        <v>29.564367830665788</v>
      </c>
      <c r="R400" s="252">
        <f t="shared" si="145"/>
        <v>0.97000000000000153</v>
      </c>
      <c r="S400" t="e">
        <f t="shared" si="135"/>
        <v>#N/A</v>
      </c>
      <c r="T400">
        <f t="shared" si="136"/>
        <v>1.285154262401794</v>
      </c>
      <c r="U400" s="47" t="e">
        <f t="shared" si="137"/>
        <v>#N/A</v>
      </c>
      <c r="V400">
        <f t="shared" si="138"/>
        <v>0.95629438129625244</v>
      </c>
      <c r="W400" s="47" t="e">
        <f t="shared" si="139"/>
        <v>#N/A</v>
      </c>
      <c r="X400">
        <f t="shared" si="140"/>
        <v>1.4232273415110457</v>
      </c>
      <c r="Y400" s="47" t="e">
        <f t="shared" si="141"/>
        <v>#N/A</v>
      </c>
      <c r="Z400">
        <f t="shared" si="142"/>
        <v>1.5051693010231717</v>
      </c>
      <c r="AA400" s="47" t="e">
        <f t="shared" si="143"/>
        <v>#N/A</v>
      </c>
      <c r="AB400">
        <f t="shared" si="144"/>
        <v>1.187054126081055</v>
      </c>
    </row>
    <row r="401" spans="15:28" x14ac:dyDescent="0.2">
      <c r="O401" s="45">
        <f t="shared" si="132"/>
        <v>9.3211596579189973</v>
      </c>
      <c r="P401" s="45">
        <f t="shared" si="133"/>
        <v>9.3211596579189973</v>
      </c>
      <c r="Q401" s="100">
        <f t="shared" si="134"/>
        <v>29.657266220830365</v>
      </c>
      <c r="R401" s="252">
        <f t="shared" si="145"/>
        <v>0.97500000000000153</v>
      </c>
      <c r="S401" t="e">
        <f t="shared" si="135"/>
        <v>#N/A</v>
      </c>
      <c r="T401">
        <f t="shared" si="136"/>
        <v>1.2869187618284119</v>
      </c>
      <c r="U401" s="47" t="e">
        <f t="shared" si="137"/>
        <v>#N/A</v>
      </c>
      <c r="V401">
        <f t="shared" si="138"/>
        <v>0.95758930164332179</v>
      </c>
      <c r="W401" s="47" t="e">
        <f t="shared" si="139"/>
        <v>#N/A</v>
      </c>
      <c r="X401">
        <f t="shared" si="140"/>
        <v>1.4251334648967131</v>
      </c>
      <c r="Y401" s="47" t="e">
        <f t="shared" si="141"/>
        <v>#N/A</v>
      </c>
      <c r="Z401">
        <f t="shared" si="142"/>
        <v>1.5071726763896636</v>
      </c>
      <c r="AA401" s="47" t="e">
        <f t="shared" si="143"/>
        <v>#N/A</v>
      </c>
      <c r="AB401">
        <f t="shared" si="144"/>
        <v>1.1886170347566174</v>
      </c>
    </row>
    <row r="402" spans="15:28" x14ac:dyDescent="0.2">
      <c r="O402" s="45">
        <f t="shared" si="132"/>
        <v>9.4165302221482534</v>
      </c>
      <c r="P402" s="45">
        <f t="shared" si="133"/>
        <v>9.4165302221482534</v>
      </c>
      <c r="Q402" s="100">
        <f t="shared" si="134"/>
        <v>29.750633253612591</v>
      </c>
      <c r="R402" s="252">
        <f t="shared" si="145"/>
        <v>0.98000000000000154</v>
      </c>
      <c r="S402" t="e">
        <f t="shared" si="135"/>
        <v>#N/A</v>
      </c>
      <c r="T402">
        <f t="shared" si="136"/>
        <v>1.2886185014744393</v>
      </c>
      <c r="U402" s="47" t="e">
        <f t="shared" si="137"/>
        <v>#N/A</v>
      </c>
      <c r="V402">
        <f t="shared" si="138"/>
        <v>0.95883582778003351</v>
      </c>
      <c r="W402" s="47" t="e">
        <f t="shared" si="139"/>
        <v>#N/A</v>
      </c>
      <c r="X402">
        <f t="shared" si="140"/>
        <v>1.4269673245478269</v>
      </c>
      <c r="Y402" s="47" t="e">
        <f t="shared" si="141"/>
        <v>#N/A</v>
      </c>
      <c r="Z402">
        <f t="shared" si="142"/>
        <v>1.5090994853457751</v>
      </c>
      <c r="AA402" s="47" t="e">
        <f t="shared" si="143"/>
        <v>#N/A</v>
      </c>
      <c r="AB402">
        <f t="shared" si="144"/>
        <v>1.1901193653642741</v>
      </c>
    </row>
    <row r="403" spans="15:28" x14ac:dyDescent="0.2">
      <c r="O403" s="45">
        <f t="shared" si="132"/>
        <v>9.5123789449553442</v>
      </c>
      <c r="P403" s="45">
        <f t="shared" si="133"/>
        <v>9.5123789449553442</v>
      </c>
      <c r="Q403" s="100">
        <f t="shared" si="134"/>
        <v>29.844468793421925</v>
      </c>
      <c r="R403" s="252">
        <f t="shared" si="145"/>
        <v>0.98500000000000154</v>
      </c>
      <c r="S403" t="e">
        <f t="shared" si="135"/>
        <v>#N/A</v>
      </c>
      <c r="T403">
        <f t="shared" si="136"/>
        <v>1.2902533958062974</v>
      </c>
      <c r="U403" s="47" t="e">
        <f t="shared" si="137"/>
        <v>#N/A</v>
      </c>
      <c r="V403">
        <f t="shared" si="138"/>
        <v>0.96003389671001971</v>
      </c>
      <c r="W403" s="47" t="e">
        <f t="shared" si="139"/>
        <v>#N/A</v>
      </c>
      <c r="X403">
        <f t="shared" si="140"/>
        <v>1.4287288274755199</v>
      </c>
      <c r="Y403" s="47" t="e">
        <f t="shared" si="141"/>
        <v>#N/A</v>
      </c>
      <c r="Z403">
        <f t="shared" si="142"/>
        <v>1.5109496300070053</v>
      </c>
      <c r="AA403" s="47" t="e">
        <f t="shared" si="143"/>
        <v>#N/A</v>
      </c>
      <c r="AB403">
        <f t="shared" si="144"/>
        <v>1.1915610413374926</v>
      </c>
    </row>
    <row r="404" spans="15:28" x14ac:dyDescent="0.2">
      <c r="O404" s="45">
        <f t="shared" si="132"/>
        <v>9.6087056812876881</v>
      </c>
      <c r="P404" s="45">
        <f t="shared" si="133"/>
        <v>9.6087056812876881</v>
      </c>
      <c r="Q404" s="100">
        <f t="shared" si="134"/>
        <v>29.938772704040275</v>
      </c>
      <c r="R404" s="252">
        <f t="shared" si="145"/>
        <v>0.99000000000000155</v>
      </c>
      <c r="S404" t="e">
        <f t="shared" si="135"/>
        <v>#N/A</v>
      </c>
      <c r="T404">
        <f t="shared" si="136"/>
        <v>1.2918233625535265</v>
      </c>
      <c r="U404" s="47" t="e">
        <f t="shared" si="137"/>
        <v>#N/A</v>
      </c>
      <c r="V404">
        <f t="shared" si="138"/>
        <v>0.96118344788582033</v>
      </c>
      <c r="W404" s="47" t="e">
        <f t="shared" si="139"/>
        <v>#N/A</v>
      </c>
      <c r="X404">
        <f t="shared" si="140"/>
        <v>1.4304178843598905</v>
      </c>
      <c r="Y404" s="47" t="e">
        <f t="shared" si="141"/>
        <v>#N/A</v>
      </c>
      <c r="Z404">
        <f t="shared" si="142"/>
        <v>1.512723016383503</v>
      </c>
      <c r="AA404" s="47" t="e">
        <f t="shared" si="143"/>
        <v>#N/A</v>
      </c>
      <c r="AB404">
        <f t="shared" si="144"/>
        <v>1.1929419892010131</v>
      </c>
    </row>
    <row r="405" spans="15:28" x14ac:dyDescent="0.2">
      <c r="O405" s="45">
        <f t="shared" si="132"/>
        <v>9.705510285428204</v>
      </c>
      <c r="P405" s="45">
        <f t="shared" si="133"/>
        <v>9.705510285428204</v>
      </c>
      <c r="Q405" s="100">
        <f t="shared" si="134"/>
        <v>30.03354484862291</v>
      </c>
      <c r="R405" s="252">
        <f t="shared" si="145"/>
        <v>0.99500000000000155</v>
      </c>
      <c r="S405" t="e">
        <f t="shared" si="135"/>
        <v>#N/A</v>
      </c>
      <c r="T405">
        <f t="shared" si="136"/>
        <v>1.2933283227129253</v>
      </c>
      <c r="U405" s="47" t="e">
        <f t="shared" si="137"/>
        <v>#N/A</v>
      </c>
      <c r="V405">
        <f t="shared" si="138"/>
        <v>0.96228442321194385</v>
      </c>
      <c r="W405" s="47" t="e">
        <f t="shared" si="139"/>
        <v>#N/A</v>
      </c>
      <c r="X405">
        <f t="shared" si="140"/>
        <v>1.4320344095545339</v>
      </c>
      <c r="Y405" s="47" t="e">
        <f t="shared" si="141"/>
        <v>#N/A</v>
      </c>
      <c r="Z405">
        <f t="shared" si="142"/>
        <v>1.5144195543848422</v>
      </c>
      <c r="AA405" s="47" t="e">
        <f t="shared" si="143"/>
        <v>#N/A</v>
      </c>
      <c r="AB405">
        <f t="shared" si="144"/>
        <v>1.1942621385745944</v>
      </c>
    </row>
    <row r="406" spans="15:28" x14ac:dyDescent="0.2">
      <c r="O406" s="45">
        <f t="shared" si="132"/>
        <v>9.8027926109966756</v>
      </c>
      <c r="P406" s="45">
        <f t="shared" si="133"/>
        <v>9.8027926109966756</v>
      </c>
      <c r="Q406" s="100">
        <f t="shared" si="134"/>
        <v>30.128785089699136</v>
      </c>
      <c r="R406" s="252">
        <f t="shared" si="145"/>
        <v>1.0000000000000016</v>
      </c>
      <c r="S406" t="e">
        <f t="shared" si="135"/>
        <v>#N/A</v>
      </c>
      <c r="T406">
        <f t="shared" si="136"/>
        <v>1.2947682005525265</v>
      </c>
      <c r="U406" s="47" t="e">
        <f t="shared" si="137"/>
        <v>#N/A</v>
      </c>
      <c r="V406">
        <f t="shared" si="138"/>
        <v>0.96333676704780236</v>
      </c>
      <c r="W406" s="47" t="e">
        <f t="shared" si="139"/>
        <v>#N/A</v>
      </c>
      <c r="X406">
        <f t="shared" si="140"/>
        <v>1.433578321090883</v>
      </c>
      <c r="Y406" s="47" t="e">
        <f t="shared" si="141"/>
        <v>#N/A</v>
      </c>
      <c r="Z406">
        <f t="shared" si="142"/>
        <v>1.5160391578245975</v>
      </c>
      <c r="AA406" s="47" t="e">
        <f t="shared" si="143"/>
        <v>#N/A</v>
      </c>
      <c r="AB406">
        <f t="shared" si="144"/>
        <v>1.1955214221766013</v>
      </c>
    </row>
    <row r="407" spans="15:28" x14ac:dyDescent="0.2">
      <c r="O407" s="45"/>
      <c r="P407" s="45"/>
      <c r="Q407" s="100"/>
    </row>
    <row r="408" spans="15:28" x14ac:dyDescent="0.2">
      <c r="O408" s="45"/>
      <c r="P408" s="45"/>
      <c r="Q408" s="100"/>
    </row>
    <row r="409" spans="15:28" x14ac:dyDescent="0.2">
      <c r="O409" s="45"/>
      <c r="P409" s="45"/>
      <c r="Q409" s="100"/>
    </row>
    <row r="410" spans="15:28" x14ac:dyDescent="0.2">
      <c r="O410" s="45"/>
      <c r="P410" s="45"/>
      <c r="Q410" s="100"/>
    </row>
    <row r="411" spans="15:28" x14ac:dyDescent="0.2">
      <c r="O411" s="45"/>
      <c r="P411" s="45"/>
      <c r="Q411" s="100"/>
    </row>
    <row r="412" spans="15:28" x14ac:dyDescent="0.2">
      <c r="O412" s="45"/>
      <c r="P412" s="45"/>
      <c r="Q412" s="100"/>
    </row>
    <row r="413" spans="15:28" x14ac:dyDescent="0.2">
      <c r="O413" s="45"/>
      <c r="P413" s="45"/>
      <c r="Q413" s="100"/>
    </row>
    <row r="414" spans="15:28" x14ac:dyDescent="0.2">
      <c r="O414" s="45"/>
      <c r="P414" s="45"/>
      <c r="Q414" s="100"/>
    </row>
    <row r="415" spans="15:28" x14ac:dyDescent="0.2">
      <c r="O415" s="45"/>
      <c r="P415" s="45"/>
      <c r="Q415" s="100"/>
    </row>
    <row r="416" spans="15:28" x14ac:dyDescent="0.2">
      <c r="O416" s="45"/>
      <c r="P416" s="45"/>
      <c r="Q416" s="100"/>
    </row>
    <row r="417" spans="15:17" x14ac:dyDescent="0.2">
      <c r="O417" s="45"/>
      <c r="P417" s="45"/>
      <c r="Q417" s="100"/>
    </row>
    <row r="418" spans="15:17" x14ac:dyDescent="0.2">
      <c r="O418" s="45"/>
      <c r="P418" s="45"/>
      <c r="Q418" s="100"/>
    </row>
    <row r="419" spans="15:17" x14ac:dyDescent="0.2">
      <c r="O419" s="45"/>
      <c r="P419" s="45"/>
      <c r="Q419" s="100"/>
    </row>
    <row r="420" spans="15:17" x14ac:dyDescent="0.2">
      <c r="O420" s="45"/>
      <c r="P420" s="45"/>
      <c r="Q420" s="100"/>
    </row>
    <row r="421" spans="15:17" x14ac:dyDescent="0.2">
      <c r="O421" s="45"/>
      <c r="P421" s="45"/>
      <c r="Q421" s="100"/>
    </row>
    <row r="422" spans="15:17" x14ac:dyDescent="0.2">
      <c r="O422" s="45"/>
      <c r="P422" s="45"/>
      <c r="Q422" s="100"/>
    </row>
    <row r="423" spans="15:17" x14ac:dyDescent="0.2">
      <c r="O423" s="45"/>
      <c r="P423" s="45"/>
      <c r="Q423" s="100"/>
    </row>
    <row r="424" spans="15:17" x14ac:dyDescent="0.2">
      <c r="O424" s="45"/>
      <c r="P424" s="45"/>
      <c r="Q424" s="100"/>
    </row>
    <row r="425" spans="15:17" x14ac:dyDescent="0.2">
      <c r="O425" s="45"/>
      <c r="P425" s="45"/>
      <c r="Q425" s="100"/>
    </row>
    <row r="426" spans="15:17" x14ac:dyDescent="0.2">
      <c r="O426" s="45"/>
      <c r="P426" s="45"/>
      <c r="Q426" s="100"/>
    </row>
    <row r="427" spans="15:17" x14ac:dyDescent="0.2">
      <c r="O427" s="45"/>
      <c r="P427" s="45"/>
      <c r="Q427" s="100"/>
    </row>
    <row r="428" spans="15:17" x14ac:dyDescent="0.2">
      <c r="O428" s="45"/>
      <c r="P428" s="45"/>
      <c r="Q428" s="100"/>
    </row>
    <row r="429" spans="15:17" x14ac:dyDescent="0.2">
      <c r="O429" s="45"/>
      <c r="P429" s="45"/>
      <c r="Q429" s="100"/>
    </row>
    <row r="430" spans="15:17" x14ac:dyDescent="0.2">
      <c r="O430" s="45"/>
      <c r="P430" s="45"/>
      <c r="Q430" s="100"/>
    </row>
    <row r="431" spans="15:17" x14ac:dyDescent="0.2">
      <c r="O431" s="45"/>
      <c r="P431" s="45"/>
      <c r="Q431" s="100"/>
    </row>
    <row r="432" spans="15:17" x14ac:dyDescent="0.2">
      <c r="O432" s="45"/>
      <c r="P432" s="45"/>
      <c r="Q432" s="100"/>
    </row>
    <row r="433" spans="15:17" x14ac:dyDescent="0.2">
      <c r="O433" s="45"/>
      <c r="P433" s="45"/>
      <c r="Q433" s="100"/>
    </row>
    <row r="434" spans="15:17" x14ac:dyDescent="0.2">
      <c r="O434" s="45"/>
      <c r="P434" s="45"/>
      <c r="Q434" s="100"/>
    </row>
    <row r="435" spans="15:17" x14ac:dyDescent="0.2">
      <c r="O435" s="45"/>
      <c r="P435" s="45"/>
      <c r="Q435" s="100"/>
    </row>
    <row r="436" spans="15:17" x14ac:dyDescent="0.2">
      <c r="O436" s="45"/>
      <c r="P436" s="45"/>
      <c r="Q436" s="100"/>
    </row>
    <row r="437" spans="15:17" x14ac:dyDescent="0.2">
      <c r="O437" s="45"/>
      <c r="P437" s="45"/>
      <c r="Q437" s="100"/>
    </row>
    <row r="438" spans="15:17" x14ac:dyDescent="0.2">
      <c r="O438" s="45"/>
      <c r="P438" s="45"/>
      <c r="Q438" s="100"/>
    </row>
    <row r="439" spans="15:17" x14ac:dyDescent="0.2">
      <c r="O439" s="45"/>
      <c r="P439" s="45"/>
      <c r="Q439" s="100"/>
    </row>
    <row r="440" spans="15:17" x14ac:dyDescent="0.2">
      <c r="O440" s="45"/>
      <c r="P440" s="45"/>
      <c r="Q440" s="100"/>
    </row>
    <row r="441" spans="15:17" x14ac:dyDescent="0.2">
      <c r="O441" s="45"/>
      <c r="P441" s="45"/>
      <c r="Q441" s="100"/>
    </row>
    <row r="442" spans="15:17" x14ac:dyDescent="0.2">
      <c r="O442" s="45"/>
      <c r="P442" s="45"/>
      <c r="Q442" s="100"/>
    </row>
    <row r="443" spans="15:17" x14ac:dyDescent="0.2">
      <c r="O443" s="45"/>
      <c r="P443" s="45"/>
      <c r="Q443" s="100"/>
    </row>
    <row r="444" spans="15:17" x14ac:dyDescent="0.2">
      <c r="O444" s="45"/>
      <c r="P444" s="45"/>
      <c r="Q444" s="100"/>
    </row>
    <row r="445" spans="15:17" x14ac:dyDescent="0.2">
      <c r="O445" s="45"/>
      <c r="P445" s="45"/>
      <c r="Q445" s="100"/>
    </row>
    <row r="446" spans="15:17" x14ac:dyDescent="0.2">
      <c r="O446" s="45"/>
      <c r="P446" s="45"/>
      <c r="Q446" s="100"/>
    </row>
    <row r="447" spans="15:17" x14ac:dyDescent="0.2">
      <c r="O447" s="45"/>
      <c r="P447" s="45"/>
      <c r="Q447" s="100"/>
    </row>
    <row r="448" spans="15:17" x14ac:dyDescent="0.2">
      <c r="O448" s="45"/>
      <c r="P448" s="45"/>
      <c r="Q448" s="100"/>
    </row>
    <row r="449" spans="15:17" x14ac:dyDescent="0.2">
      <c r="O449" s="45"/>
      <c r="P449" s="45"/>
      <c r="Q449" s="100"/>
    </row>
    <row r="450" spans="15:17" x14ac:dyDescent="0.2">
      <c r="O450" s="45"/>
      <c r="P450" s="45"/>
      <c r="Q450" s="100"/>
    </row>
    <row r="451" spans="15:17" x14ac:dyDescent="0.2">
      <c r="O451" s="45"/>
      <c r="P451" s="45"/>
      <c r="Q451" s="100"/>
    </row>
    <row r="452" spans="15:17" x14ac:dyDescent="0.2">
      <c r="O452" s="45"/>
      <c r="P452" s="45"/>
      <c r="Q452" s="100"/>
    </row>
    <row r="453" spans="15:17" x14ac:dyDescent="0.2">
      <c r="O453" s="45"/>
      <c r="P453" s="45"/>
      <c r="Q453" s="100"/>
    </row>
    <row r="454" spans="15:17" x14ac:dyDescent="0.2">
      <c r="O454" s="45"/>
      <c r="P454" s="45"/>
      <c r="Q454" s="100"/>
    </row>
    <row r="455" spans="15:17" x14ac:dyDescent="0.2">
      <c r="O455" s="45"/>
      <c r="P455" s="45"/>
      <c r="Q455" s="100"/>
    </row>
    <row r="456" spans="15:17" x14ac:dyDescent="0.2">
      <c r="O456" s="45"/>
      <c r="P456" s="45"/>
      <c r="Q456" s="100"/>
    </row>
    <row r="457" spans="15:17" x14ac:dyDescent="0.2">
      <c r="O457" s="45"/>
      <c r="P457" s="45"/>
      <c r="Q457" s="100"/>
    </row>
    <row r="458" spans="15:17" x14ac:dyDescent="0.2">
      <c r="O458" s="45"/>
      <c r="P458" s="45"/>
      <c r="Q458" s="100"/>
    </row>
    <row r="459" spans="15:17" x14ac:dyDescent="0.2">
      <c r="O459" s="45"/>
      <c r="P459" s="45"/>
      <c r="Q459" s="100"/>
    </row>
    <row r="460" spans="15:17" x14ac:dyDescent="0.2">
      <c r="O460" s="45"/>
      <c r="P460" s="45"/>
      <c r="Q460" s="100"/>
    </row>
    <row r="461" spans="15:17" x14ac:dyDescent="0.2">
      <c r="O461" s="45"/>
      <c r="P461" s="45"/>
      <c r="Q461" s="100"/>
    </row>
    <row r="462" spans="15:17" x14ac:dyDescent="0.2">
      <c r="O462" s="45"/>
      <c r="P462" s="45"/>
      <c r="Q462" s="100"/>
    </row>
    <row r="463" spans="15:17" x14ac:dyDescent="0.2">
      <c r="O463" s="45"/>
      <c r="P463" s="45"/>
      <c r="Q463" s="100"/>
    </row>
    <row r="464" spans="15:17" x14ac:dyDescent="0.2">
      <c r="O464" s="45"/>
      <c r="P464" s="45"/>
      <c r="Q464" s="100"/>
    </row>
    <row r="465" spans="15:17" x14ac:dyDescent="0.2">
      <c r="O465" s="45"/>
      <c r="P465" s="45"/>
      <c r="Q465" s="100"/>
    </row>
    <row r="466" spans="15:17" x14ac:dyDescent="0.2">
      <c r="O466" s="45"/>
      <c r="P466" s="45"/>
      <c r="Q466" s="100"/>
    </row>
    <row r="467" spans="15:17" x14ac:dyDescent="0.2">
      <c r="O467" s="45"/>
      <c r="P467" s="45"/>
      <c r="Q467" s="100"/>
    </row>
    <row r="468" spans="15:17" x14ac:dyDescent="0.2">
      <c r="O468" s="45"/>
      <c r="P468" s="45"/>
      <c r="Q468" s="100"/>
    </row>
    <row r="469" spans="15:17" x14ac:dyDescent="0.2">
      <c r="O469" s="45"/>
      <c r="P469" s="45"/>
      <c r="Q469" s="100"/>
    </row>
    <row r="470" spans="15:17" x14ac:dyDescent="0.2">
      <c r="O470" s="45"/>
      <c r="P470" s="45"/>
      <c r="Q470" s="100"/>
    </row>
    <row r="471" spans="15:17" x14ac:dyDescent="0.2">
      <c r="O471" s="45"/>
      <c r="P471" s="45"/>
      <c r="Q471" s="100"/>
    </row>
    <row r="472" spans="15:17" x14ac:dyDescent="0.2">
      <c r="O472" s="45"/>
      <c r="P472" s="45"/>
      <c r="Q472" s="100"/>
    </row>
    <row r="473" spans="15:17" x14ac:dyDescent="0.2">
      <c r="O473" s="45"/>
      <c r="P473" s="45"/>
      <c r="Q473" s="100"/>
    </row>
    <row r="474" spans="15:17" x14ac:dyDescent="0.2">
      <c r="O474" s="45"/>
      <c r="P474" s="45"/>
      <c r="Q474" s="100"/>
    </row>
    <row r="475" spans="15:17" x14ac:dyDescent="0.2">
      <c r="O475" s="45"/>
      <c r="P475" s="45"/>
      <c r="Q475" s="100"/>
    </row>
    <row r="476" spans="15:17" x14ac:dyDescent="0.2">
      <c r="O476" s="45"/>
      <c r="P476" s="45"/>
      <c r="Q476" s="100"/>
    </row>
    <row r="477" spans="15:17" x14ac:dyDescent="0.2">
      <c r="O477" s="45"/>
      <c r="P477" s="45"/>
      <c r="Q477" s="100"/>
    </row>
    <row r="478" spans="15:17" x14ac:dyDescent="0.2">
      <c r="O478" s="45"/>
      <c r="P478" s="45"/>
      <c r="Q478" s="100"/>
    </row>
    <row r="479" spans="15:17" x14ac:dyDescent="0.2">
      <c r="O479" s="45"/>
      <c r="P479" s="45"/>
      <c r="Q479" s="100"/>
    </row>
    <row r="480" spans="15:17" x14ac:dyDescent="0.2">
      <c r="O480" s="45"/>
      <c r="P480" s="45"/>
      <c r="Q480" s="100"/>
    </row>
    <row r="481" spans="15:17" x14ac:dyDescent="0.2">
      <c r="O481" s="45"/>
      <c r="P481" s="45"/>
      <c r="Q481" s="100"/>
    </row>
    <row r="482" spans="15:17" x14ac:dyDescent="0.2">
      <c r="O482" s="45"/>
      <c r="P482" s="45"/>
      <c r="Q482" s="100"/>
    </row>
    <row r="483" spans="15:17" x14ac:dyDescent="0.2">
      <c r="O483" s="45"/>
      <c r="P483" s="45"/>
      <c r="Q483" s="100"/>
    </row>
    <row r="484" spans="15:17" x14ac:dyDescent="0.2">
      <c r="O484" s="45"/>
      <c r="P484" s="45"/>
      <c r="Q484" s="100"/>
    </row>
    <row r="485" spans="15:17" x14ac:dyDescent="0.2">
      <c r="O485" s="45"/>
      <c r="P485" s="45"/>
      <c r="Q485" s="100"/>
    </row>
    <row r="486" spans="15:17" x14ac:dyDescent="0.2">
      <c r="O486" s="45"/>
      <c r="P486" s="45"/>
      <c r="Q486" s="100"/>
    </row>
    <row r="487" spans="15:17" x14ac:dyDescent="0.2">
      <c r="O487" s="45"/>
      <c r="P487" s="45"/>
      <c r="Q487" s="100"/>
    </row>
    <row r="488" spans="15:17" x14ac:dyDescent="0.2">
      <c r="O488" s="45"/>
      <c r="P488" s="45"/>
      <c r="Q488" s="100"/>
    </row>
    <row r="489" spans="15:17" x14ac:dyDescent="0.2">
      <c r="O489" s="45"/>
      <c r="P489" s="45"/>
      <c r="Q489" s="100"/>
    </row>
    <row r="490" spans="15:17" x14ac:dyDescent="0.2">
      <c r="O490" s="45"/>
      <c r="P490" s="45"/>
      <c r="Q490" s="100"/>
    </row>
    <row r="491" spans="15:17" x14ac:dyDescent="0.2">
      <c r="O491" s="45"/>
      <c r="P491" s="45"/>
      <c r="Q491" s="100"/>
    </row>
    <row r="492" spans="15:17" x14ac:dyDescent="0.2">
      <c r="O492" s="45"/>
      <c r="P492" s="45"/>
      <c r="Q492" s="100"/>
    </row>
    <row r="493" spans="15:17" x14ac:dyDescent="0.2">
      <c r="O493" s="45"/>
      <c r="P493" s="45"/>
      <c r="Q493" s="100"/>
    </row>
    <row r="494" spans="15:17" x14ac:dyDescent="0.2">
      <c r="O494" s="45"/>
      <c r="P494" s="45"/>
      <c r="Q494" s="100"/>
    </row>
    <row r="495" spans="15:17" x14ac:dyDescent="0.2">
      <c r="O495" s="45"/>
      <c r="P495" s="45"/>
      <c r="Q495" s="100"/>
    </row>
    <row r="496" spans="15:17" x14ac:dyDescent="0.2">
      <c r="O496" s="45"/>
      <c r="P496" s="45"/>
      <c r="Q496" s="100"/>
    </row>
    <row r="497" spans="15:17" x14ac:dyDescent="0.2">
      <c r="O497" s="45"/>
      <c r="P497" s="45"/>
      <c r="Q497" s="100"/>
    </row>
    <row r="498" spans="15:17" x14ac:dyDescent="0.2">
      <c r="O498" s="45"/>
      <c r="P498" s="45"/>
      <c r="Q498" s="100"/>
    </row>
    <row r="499" spans="15:17" x14ac:dyDescent="0.2">
      <c r="O499" s="45"/>
      <c r="P499" s="45"/>
      <c r="Q499" s="100"/>
    </row>
    <row r="500" spans="15:17" x14ac:dyDescent="0.2">
      <c r="O500" s="45"/>
      <c r="P500" s="45"/>
      <c r="Q500" s="100"/>
    </row>
    <row r="501" spans="15:17" x14ac:dyDescent="0.2">
      <c r="O501" s="45"/>
      <c r="P501" s="45"/>
      <c r="Q501" s="100"/>
    </row>
    <row r="502" spans="15:17" x14ac:dyDescent="0.2">
      <c r="O502" s="45"/>
      <c r="P502" s="45"/>
      <c r="Q502" s="100"/>
    </row>
    <row r="503" spans="15:17" x14ac:dyDescent="0.2">
      <c r="O503" s="45"/>
      <c r="P503" s="45"/>
      <c r="Q503" s="100"/>
    </row>
    <row r="504" spans="15:17" x14ac:dyDescent="0.2">
      <c r="O504" s="45"/>
      <c r="P504" s="45"/>
      <c r="Q504" s="100"/>
    </row>
    <row r="505" spans="15:17" x14ac:dyDescent="0.2">
      <c r="O505" s="45"/>
      <c r="P505" s="45"/>
      <c r="Q505" s="100"/>
    </row>
    <row r="506" spans="15:17" x14ac:dyDescent="0.2">
      <c r="O506" s="45"/>
      <c r="P506" s="45"/>
      <c r="Q506" s="100"/>
    </row>
    <row r="507" spans="15:17" x14ac:dyDescent="0.2">
      <c r="O507" s="45"/>
      <c r="P507" s="45"/>
      <c r="Q507" s="100"/>
    </row>
    <row r="508" spans="15:17" x14ac:dyDescent="0.2">
      <c r="O508" s="45"/>
      <c r="P508" s="45"/>
      <c r="Q508" s="100"/>
    </row>
    <row r="509" spans="15:17" x14ac:dyDescent="0.2">
      <c r="O509" s="45"/>
      <c r="P509" s="45"/>
      <c r="Q509" s="100"/>
    </row>
    <row r="510" spans="15:17" x14ac:dyDescent="0.2">
      <c r="O510" s="45"/>
      <c r="P510" s="45"/>
      <c r="Q510" s="100"/>
    </row>
    <row r="511" spans="15:17" x14ac:dyDescent="0.2">
      <c r="O511" s="45"/>
      <c r="P511" s="45"/>
      <c r="Q511" s="100"/>
    </row>
    <row r="512" spans="15:17" x14ac:dyDescent="0.2">
      <c r="O512" s="45"/>
      <c r="P512" s="45"/>
      <c r="Q512" s="100"/>
    </row>
    <row r="513" spans="15:17" x14ac:dyDescent="0.2">
      <c r="O513" s="45"/>
      <c r="P513" s="45"/>
      <c r="Q513" s="100"/>
    </row>
    <row r="514" spans="15:17" x14ac:dyDescent="0.2">
      <c r="O514" s="45"/>
      <c r="P514" s="45"/>
      <c r="Q514" s="100"/>
    </row>
    <row r="515" spans="15:17" x14ac:dyDescent="0.2">
      <c r="O515" s="45"/>
      <c r="P515" s="45"/>
      <c r="Q515" s="100"/>
    </row>
    <row r="516" spans="15:17" x14ac:dyDescent="0.2">
      <c r="O516" s="45"/>
      <c r="P516" s="45"/>
      <c r="Q516" s="100"/>
    </row>
    <row r="517" spans="15:17" x14ac:dyDescent="0.2">
      <c r="O517" s="45"/>
      <c r="P517" s="45"/>
      <c r="Q517" s="100"/>
    </row>
    <row r="518" spans="15:17" x14ac:dyDescent="0.2">
      <c r="O518" s="45"/>
      <c r="P518" s="45"/>
      <c r="Q518" s="100"/>
    </row>
    <row r="519" spans="15:17" x14ac:dyDescent="0.2">
      <c r="O519" s="45"/>
      <c r="P519" s="45"/>
      <c r="Q519" s="100"/>
    </row>
    <row r="520" spans="15:17" x14ac:dyDescent="0.2">
      <c r="O520" s="45"/>
      <c r="P520" s="45"/>
      <c r="Q520" s="100"/>
    </row>
    <row r="521" spans="15:17" x14ac:dyDescent="0.2">
      <c r="O521" s="45"/>
      <c r="P521" s="45"/>
      <c r="Q521" s="100"/>
    </row>
    <row r="522" spans="15:17" x14ac:dyDescent="0.2">
      <c r="O522" s="45"/>
      <c r="P522" s="45"/>
      <c r="Q522" s="100"/>
    </row>
    <row r="523" spans="15:17" x14ac:dyDescent="0.2">
      <c r="O523" s="45"/>
      <c r="P523" s="45"/>
      <c r="Q523" s="100"/>
    </row>
    <row r="524" spans="15:17" x14ac:dyDescent="0.2">
      <c r="O524" s="45"/>
      <c r="P524" s="45"/>
      <c r="Q524" s="100"/>
    </row>
    <row r="525" spans="15:17" x14ac:dyDescent="0.2">
      <c r="O525" s="45"/>
      <c r="P525" s="45"/>
      <c r="Q525" s="100"/>
    </row>
    <row r="526" spans="15:17" x14ac:dyDescent="0.2">
      <c r="O526" s="45"/>
      <c r="P526" s="45"/>
      <c r="Q526" s="100"/>
    </row>
    <row r="527" spans="15:17" x14ac:dyDescent="0.2">
      <c r="O527" s="45"/>
      <c r="P527" s="45"/>
      <c r="Q527" s="100"/>
    </row>
    <row r="528" spans="15:17" x14ac:dyDescent="0.2">
      <c r="O528" s="45"/>
      <c r="P528" s="45"/>
      <c r="Q528" s="100"/>
    </row>
    <row r="529" spans="15:17" x14ac:dyDescent="0.2">
      <c r="O529" s="45"/>
      <c r="P529" s="45"/>
      <c r="Q529" s="100"/>
    </row>
    <row r="530" spans="15:17" x14ac:dyDescent="0.2">
      <c r="O530" s="45"/>
      <c r="P530" s="45"/>
      <c r="Q530" s="100"/>
    </row>
    <row r="531" spans="15:17" x14ac:dyDescent="0.2">
      <c r="O531" s="45"/>
      <c r="P531" s="45"/>
      <c r="Q531" s="100"/>
    </row>
    <row r="532" spans="15:17" x14ac:dyDescent="0.2">
      <c r="O532" s="45"/>
      <c r="P532" s="45"/>
      <c r="Q532" s="100"/>
    </row>
    <row r="533" spans="15:17" x14ac:dyDescent="0.2">
      <c r="O533" s="45"/>
      <c r="P533" s="45"/>
      <c r="Q533" s="100"/>
    </row>
    <row r="534" spans="15:17" x14ac:dyDescent="0.2">
      <c r="O534" s="45"/>
      <c r="P534" s="45"/>
      <c r="Q534" s="100"/>
    </row>
    <row r="535" spans="15:17" x14ac:dyDescent="0.2">
      <c r="O535" s="45"/>
      <c r="P535" s="45"/>
      <c r="Q535" s="100"/>
    </row>
    <row r="536" spans="15:17" x14ac:dyDescent="0.2">
      <c r="O536" s="45"/>
      <c r="P536" s="45"/>
      <c r="Q536" s="100"/>
    </row>
    <row r="537" spans="15:17" x14ac:dyDescent="0.2">
      <c r="O537" s="45"/>
      <c r="P537" s="45"/>
      <c r="Q537" s="100"/>
    </row>
    <row r="538" spans="15:17" x14ac:dyDescent="0.2">
      <c r="O538" s="45"/>
      <c r="P538" s="45"/>
      <c r="Q538" s="100"/>
    </row>
    <row r="539" spans="15:17" x14ac:dyDescent="0.2">
      <c r="O539" s="45"/>
      <c r="P539" s="45"/>
      <c r="Q539" s="100"/>
    </row>
    <row r="540" spans="15:17" x14ac:dyDescent="0.2">
      <c r="O540" s="45"/>
      <c r="P540" s="45"/>
      <c r="Q540" s="100"/>
    </row>
    <row r="541" spans="15:17" x14ac:dyDescent="0.2">
      <c r="O541" s="45"/>
      <c r="P541" s="45"/>
      <c r="Q541" s="100"/>
    </row>
    <row r="542" spans="15:17" x14ac:dyDescent="0.2">
      <c r="O542" s="45"/>
      <c r="P542" s="45"/>
      <c r="Q542" s="100"/>
    </row>
    <row r="543" spans="15:17" x14ac:dyDescent="0.2">
      <c r="O543" s="45"/>
      <c r="P543" s="45"/>
      <c r="Q543" s="100"/>
    </row>
    <row r="544" spans="15:17" x14ac:dyDescent="0.2">
      <c r="O544" s="45"/>
      <c r="P544" s="45"/>
      <c r="Q544" s="100"/>
    </row>
    <row r="545" spans="15:17" x14ac:dyDescent="0.2">
      <c r="O545" s="45"/>
      <c r="P545" s="45"/>
      <c r="Q545" s="100"/>
    </row>
    <row r="546" spans="15:17" x14ac:dyDescent="0.2">
      <c r="O546" s="45"/>
      <c r="P546" s="45"/>
      <c r="Q546" s="100"/>
    </row>
    <row r="547" spans="15:17" x14ac:dyDescent="0.2">
      <c r="O547" s="45"/>
      <c r="P547" s="45"/>
      <c r="Q547" s="100"/>
    </row>
    <row r="548" spans="15:17" x14ac:dyDescent="0.2">
      <c r="O548" s="45"/>
      <c r="P548" s="45"/>
      <c r="Q548" s="100"/>
    </row>
    <row r="549" spans="15:17" x14ac:dyDescent="0.2">
      <c r="O549" s="45"/>
      <c r="P549" s="45"/>
      <c r="Q549" s="100"/>
    </row>
    <row r="550" spans="15:17" x14ac:dyDescent="0.2">
      <c r="O550" s="45"/>
      <c r="P550" s="45"/>
      <c r="Q550" s="100"/>
    </row>
    <row r="551" spans="15:17" x14ac:dyDescent="0.2">
      <c r="O551" s="45"/>
      <c r="P551" s="45"/>
      <c r="Q551" s="100"/>
    </row>
    <row r="552" spans="15:17" x14ac:dyDescent="0.2">
      <c r="O552" s="45"/>
      <c r="P552" s="45"/>
      <c r="Q552" s="100"/>
    </row>
    <row r="553" spans="15:17" x14ac:dyDescent="0.2">
      <c r="O553" s="45"/>
      <c r="P553" s="45"/>
      <c r="Q553" s="100"/>
    </row>
    <row r="554" spans="15:17" x14ac:dyDescent="0.2">
      <c r="O554" s="45"/>
      <c r="P554" s="45"/>
      <c r="Q554" s="100"/>
    </row>
    <row r="555" spans="15:17" x14ac:dyDescent="0.2">
      <c r="O555" s="45"/>
      <c r="P555" s="45"/>
      <c r="Q555" s="100"/>
    </row>
    <row r="556" spans="15:17" x14ac:dyDescent="0.2">
      <c r="O556" s="45"/>
      <c r="P556" s="45"/>
      <c r="Q556" s="100"/>
    </row>
    <row r="557" spans="15:17" x14ac:dyDescent="0.2">
      <c r="O557" s="45"/>
      <c r="P557" s="45"/>
      <c r="Q557" s="100"/>
    </row>
    <row r="558" spans="15:17" x14ac:dyDescent="0.2">
      <c r="O558" s="45"/>
      <c r="P558" s="45"/>
      <c r="Q558" s="100"/>
    </row>
    <row r="559" spans="15:17" x14ac:dyDescent="0.2">
      <c r="O559" s="45"/>
      <c r="P559" s="45"/>
      <c r="Q559" s="100"/>
    </row>
    <row r="560" spans="15:17" x14ac:dyDescent="0.2">
      <c r="O560" s="45"/>
      <c r="P560" s="45"/>
      <c r="Q560" s="100"/>
    </row>
    <row r="561" spans="15:17" x14ac:dyDescent="0.2">
      <c r="O561" s="45"/>
      <c r="P561" s="45"/>
      <c r="Q561" s="100"/>
    </row>
    <row r="562" spans="15:17" x14ac:dyDescent="0.2">
      <c r="O562" s="45"/>
      <c r="P562" s="45"/>
      <c r="Q562" s="100"/>
    </row>
    <row r="563" spans="15:17" x14ac:dyDescent="0.2">
      <c r="O563" s="45"/>
      <c r="P563" s="45"/>
      <c r="Q563" s="100"/>
    </row>
    <row r="564" spans="15:17" x14ac:dyDescent="0.2">
      <c r="O564" s="45"/>
      <c r="P564" s="45"/>
      <c r="Q564" s="100"/>
    </row>
    <row r="565" spans="15:17" x14ac:dyDescent="0.2">
      <c r="O565" s="45"/>
      <c r="P565" s="45"/>
      <c r="Q565" s="100"/>
    </row>
    <row r="566" spans="15:17" x14ac:dyDescent="0.2">
      <c r="O566" s="45"/>
      <c r="P566" s="45"/>
      <c r="Q566" s="100"/>
    </row>
    <row r="567" spans="15:17" x14ac:dyDescent="0.2">
      <c r="O567" s="45"/>
      <c r="P567" s="45"/>
      <c r="Q567" s="100"/>
    </row>
    <row r="568" spans="15:17" x14ac:dyDescent="0.2">
      <c r="O568" s="45"/>
      <c r="P568" s="45"/>
      <c r="Q568" s="100"/>
    </row>
    <row r="569" spans="15:17" x14ac:dyDescent="0.2">
      <c r="O569" s="45"/>
      <c r="P569" s="45"/>
      <c r="Q569" s="100"/>
    </row>
    <row r="570" spans="15:17" x14ac:dyDescent="0.2">
      <c r="O570" s="45"/>
      <c r="P570" s="45"/>
      <c r="Q570" s="100"/>
    </row>
    <row r="571" spans="15:17" x14ac:dyDescent="0.2">
      <c r="O571" s="45"/>
      <c r="P571" s="45"/>
      <c r="Q571" s="100"/>
    </row>
    <row r="572" spans="15:17" x14ac:dyDescent="0.2">
      <c r="O572" s="45"/>
      <c r="P572" s="45"/>
      <c r="Q572" s="100"/>
    </row>
    <row r="573" spans="15:17" x14ac:dyDescent="0.2">
      <c r="O573" s="45"/>
      <c r="P573" s="45"/>
      <c r="Q573" s="100"/>
    </row>
    <row r="574" spans="15:17" x14ac:dyDescent="0.2">
      <c r="O574" s="45"/>
      <c r="P574" s="45"/>
      <c r="Q574" s="100"/>
    </row>
    <row r="575" spans="15:17" x14ac:dyDescent="0.2">
      <c r="O575" s="45"/>
      <c r="P575" s="45"/>
      <c r="Q575" s="100"/>
    </row>
    <row r="576" spans="15:17" x14ac:dyDescent="0.2">
      <c r="O576" s="45"/>
      <c r="P576" s="45"/>
      <c r="Q576" s="100"/>
    </row>
    <row r="577" spans="15:17" x14ac:dyDescent="0.2">
      <c r="O577" s="45"/>
      <c r="P577" s="45"/>
      <c r="Q577" s="100"/>
    </row>
    <row r="578" spans="15:17" x14ac:dyDescent="0.2">
      <c r="O578" s="45"/>
      <c r="P578" s="45"/>
      <c r="Q578" s="100"/>
    </row>
    <row r="579" spans="15:17" x14ac:dyDescent="0.2">
      <c r="O579" s="45"/>
      <c r="P579" s="45"/>
      <c r="Q579" s="100"/>
    </row>
    <row r="580" spans="15:17" x14ac:dyDescent="0.2">
      <c r="O580" s="45"/>
      <c r="P580" s="45"/>
      <c r="Q580" s="100"/>
    </row>
    <row r="581" spans="15:17" x14ac:dyDescent="0.2">
      <c r="O581" s="45"/>
      <c r="P581" s="45"/>
      <c r="Q581" s="100"/>
    </row>
    <row r="582" spans="15:17" x14ac:dyDescent="0.2">
      <c r="O582" s="45"/>
      <c r="P582" s="45"/>
      <c r="Q582" s="100"/>
    </row>
    <row r="583" spans="15:17" x14ac:dyDescent="0.2">
      <c r="O583" s="45"/>
      <c r="P583" s="45"/>
      <c r="Q583" s="100"/>
    </row>
    <row r="584" spans="15:17" x14ac:dyDescent="0.2">
      <c r="O584" s="45"/>
      <c r="P584" s="45"/>
      <c r="Q584" s="100"/>
    </row>
    <row r="585" spans="15:17" x14ac:dyDescent="0.2">
      <c r="O585" s="45"/>
      <c r="P585" s="45"/>
      <c r="Q585" s="100"/>
    </row>
    <row r="586" spans="15:17" x14ac:dyDescent="0.2">
      <c r="O586" s="45"/>
      <c r="P586" s="45"/>
      <c r="Q586" s="100"/>
    </row>
    <row r="587" spans="15:17" x14ac:dyDescent="0.2">
      <c r="O587" s="45"/>
      <c r="P587" s="45"/>
      <c r="Q587" s="100"/>
    </row>
    <row r="588" spans="15:17" x14ac:dyDescent="0.2">
      <c r="O588" s="45"/>
      <c r="P588" s="45"/>
      <c r="Q588" s="100"/>
    </row>
    <row r="589" spans="15:17" x14ac:dyDescent="0.2">
      <c r="O589" s="45"/>
      <c r="P589" s="45"/>
      <c r="Q589" s="100"/>
    </row>
    <row r="590" spans="15:17" x14ac:dyDescent="0.2">
      <c r="O590" s="45"/>
      <c r="P590" s="45"/>
      <c r="Q590" s="100"/>
    </row>
    <row r="591" spans="15:17" x14ac:dyDescent="0.2">
      <c r="O591" s="45"/>
      <c r="P591" s="45"/>
      <c r="Q591" s="100"/>
    </row>
    <row r="592" spans="15:17" x14ac:dyDescent="0.2">
      <c r="O592" s="45"/>
      <c r="P592" s="45"/>
      <c r="Q592" s="100"/>
    </row>
    <row r="593" spans="15:17" x14ac:dyDescent="0.2">
      <c r="O593" s="45"/>
      <c r="P593" s="45"/>
      <c r="Q593" s="100"/>
    </row>
    <row r="594" spans="15:17" x14ac:dyDescent="0.2">
      <c r="O594" s="45"/>
      <c r="P594" s="45"/>
      <c r="Q594" s="100"/>
    </row>
    <row r="595" spans="15:17" x14ac:dyDescent="0.2">
      <c r="O595" s="45"/>
      <c r="P595" s="45"/>
      <c r="Q595" s="100"/>
    </row>
    <row r="596" spans="15:17" x14ac:dyDescent="0.2">
      <c r="O596" s="45"/>
      <c r="P596" s="45"/>
      <c r="Q596" s="100"/>
    </row>
    <row r="597" spans="15:17" x14ac:dyDescent="0.2">
      <c r="O597" s="45"/>
      <c r="P597" s="45"/>
      <c r="Q597" s="100"/>
    </row>
    <row r="598" spans="15:17" x14ac:dyDescent="0.2">
      <c r="O598" s="45"/>
      <c r="P598" s="45"/>
      <c r="Q598" s="100"/>
    </row>
    <row r="599" spans="15:17" x14ac:dyDescent="0.2">
      <c r="O599" s="45"/>
      <c r="P599" s="45"/>
      <c r="Q599" s="100"/>
    </row>
    <row r="600" spans="15:17" x14ac:dyDescent="0.2">
      <c r="O600" s="45"/>
      <c r="P600" s="45"/>
      <c r="Q600" s="100"/>
    </row>
    <row r="601" spans="15:17" x14ac:dyDescent="0.2">
      <c r="O601" s="45"/>
      <c r="P601" s="45"/>
      <c r="Q601" s="100"/>
    </row>
    <row r="602" spans="15:17" x14ac:dyDescent="0.2">
      <c r="O602" s="45"/>
      <c r="P602" s="45"/>
      <c r="Q602" s="100"/>
    </row>
    <row r="603" spans="15:17" x14ac:dyDescent="0.2">
      <c r="O603" s="45"/>
      <c r="P603" s="45"/>
      <c r="Q603" s="100"/>
    </row>
    <row r="604" spans="15:17" x14ac:dyDescent="0.2">
      <c r="O604" s="45"/>
      <c r="P604" s="45"/>
      <c r="Q604" s="100"/>
    </row>
    <row r="605" spans="15:17" x14ac:dyDescent="0.2">
      <c r="O605" s="45"/>
      <c r="P605" s="45"/>
      <c r="Q605" s="100"/>
    </row>
    <row r="606" spans="15:17" x14ac:dyDescent="0.2">
      <c r="O606" s="45"/>
      <c r="P606" s="45"/>
      <c r="Q606" s="100"/>
    </row>
    <row r="607" spans="15:17" x14ac:dyDescent="0.2">
      <c r="O607" s="45"/>
      <c r="P607" s="45"/>
      <c r="Q607" s="100"/>
    </row>
    <row r="608" spans="15:17" x14ac:dyDescent="0.2">
      <c r="O608" s="45"/>
      <c r="P608" s="45"/>
      <c r="Q608" s="100"/>
    </row>
    <row r="609" spans="15:17" x14ac:dyDescent="0.2">
      <c r="O609" s="45"/>
      <c r="P609" s="45"/>
      <c r="Q609" s="100"/>
    </row>
    <row r="610" spans="15:17" x14ac:dyDescent="0.2">
      <c r="O610" s="45"/>
      <c r="P610" s="45"/>
      <c r="Q610" s="100"/>
    </row>
    <row r="611" spans="15:17" x14ac:dyDescent="0.2">
      <c r="O611" s="45"/>
      <c r="P611" s="45"/>
      <c r="Q611" s="100"/>
    </row>
    <row r="612" spans="15:17" x14ac:dyDescent="0.2">
      <c r="O612" s="45"/>
      <c r="P612" s="45"/>
      <c r="Q612" s="100"/>
    </row>
    <row r="613" spans="15:17" x14ac:dyDescent="0.2">
      <c r="O613" s="45"/>
      <c r="P613" s="45"/>
      <c r="Q613" s="100"/>
    </row>
    <row r="614" spans="15:17" x14ac:dyDescent="0.2">
      <c r="O614" s="45"/>
      <c r="P614" s="45"/>
      <c r="Q614" s="100"/>
    </row>
    <row r="615" spans="15:17" x14ac:dyDescent="0.2">
      <c r="O615" s="45"/>
      <c r="P615" s="45"/>
      <c r="Q615" s="100"/>
    </row>
    <row r="616" spans="15:17" x14ac:dyDescent="0.2">
      <c r="O616" s="45"/>
      <c r="P616" s="45"/>
      <c r="Q616" s="100"/>
    </row>
    <row r="617" spans="15:17" x14ac:dyDescent="0.2">
      <c r="O617" s="45"/>
      <c r="P617" s="45"/>
      <c r="Q617" s="100"/>
    </row>
    <row r="618" spans="15:17" x14ac:dyDescent="0.2">
      <c r="O618" s="45"/>
      <c r="P618" s="45"/>
      <c r="Q618" s="100"/>
    </row>
    <row r="619" spans="15:17" x14ac:dyDescent="0.2">
      <c r="O619" s="45"/>
      <c r="P619" s="45"/>
      <c r="Q619" s="100"/>
    </row>
    <row r="620" spans="15:17" x14ac:dyDescent="0.2">
      <c r="O620" s="45"/>
      <c r="P620" s="45"/>
      <c r="Q620" s="100"/>
    </row>
    <row r="621" spans="15:17" x14ac:dyDescent="0.2">
      <c r="O621" s="45"/>
      <c r="P621" s="45"/>
      <c r="Q621" s="100"/>
    </row>
    <row r="622" spans="15:17" x14ac:dyDescent="0.2">
      <c r="O622" s="45"/>
      <c r="P622" s="45"/>
      <c r="Q622" s="100"/>
    </row>
    <row r="623" spans="15:17" x14ac:dyDescent="0.2">
      <c r="O623" s="45"/>
      <c r="P623" s="45"/>
      <c r="Q623" s="100"/>
    </row>
    <row r="624" spans="15:17" x14ac:dyDescent="0.2">
      <c r="O624" s="45"/>
      <c r="P624" s="45"/>
      <c r="Q624" s="100"/>
    </row>
    <row r="625" spans="15:17" x14ac:dyDescent="0.2">
      <c r="O625" s="45"/>
      <c r="P625" s="45"/>
      <c r="Q625" s="100"/>
    </row>
    <row r="626" spans="15:17" x14ac:dyDescent="0.2">
      <c r="O626" s="45"/>
      <c r="P626" s="45"/>
      <c r="Q626" s="100"/>
    </row>
    <row r="627" spans="15:17" x14ac:dyDescent="0.2">
      <c r="O627" s="45"/>
      <c r="P627" s="45"/>
      <c r="Q627" s="100"/>
    </row>
    <row r="628" spans="15:17" x14ac:dyDescent="0.2">
      <c r="O628" s="45"/>
      <c r="P628" s="45"/>
      <c r="Q628" s="100"/>
    </row>
    <row r="629" spans="15:17" x14ac:dyDescent="0.2">
      <c r="O629" s="45"/>
      <c r="P629" s="45"/>
      <c r="Q629" s="100"/>
    </row>
    <row r="630" spans="15:17" x14ac:dyDescent="0.2">
      <c r="O630" s="45"/>
      <c r="P630" s="45"/>
      <c r="Q630" s="100"/>
    </row>
    <row r="631" spans="15:17" x14ac:dyDescent="0.2">
      <c r="O631" s="45"/>
      <c r="P631" s="45"/>
      <c r="Q631" s="100"/>
    </row>
    <row r="632" spans="15:17" x14ac:dyDescent="0.2">
      <c r="O632" s="45"/>
      <c r="P632" s="45"/>
      <c r="Q632" s="100"/>
    </row>
    <row r="633" spans="15:17" x14ac:dyDescent="0.2">
      <c r="O633" s="45"/>
      <c r="P633" s="45"/>
      <c r="Q633" s="100"/>
    </row>
    <row r="634" spans="15:17" x14ac:dyDescent="0.2">
      <c r="O634" s="45"/>
      <c r="P634" s="45"/>
      <c r="Q634" s="100"/>
    </row>
    <row r="635" spans="15:17" x14ac:dyDescent="0.2">
      <c r="O635" s="45"/>
      <c r="P635" s="45"/>
      <c r="Q635" s="100"/>
    </row>
    <row r="636" spans="15:17" x14ac:dyDescent="0.2">
      <c r="O636" s="45"/>
      <c r="P636" s="45"/>
      <c r="Q636" s="100"/>
    </row>
    <row r="637" spans="15:17" x14ac:dyDescent="0.2">
      <c r="O637" s="45"/>
      <c r="P637" s="45"/>
      <c r="Q637" s="100"/>
    </row>
    <row r="638" spans="15:17" x14ac:dyDescent="0.2">
      <c r="O638" s="45"/>
      <c r="P638" s="45"/>
      <c r="Q638" s="100"/>
    </row>
    <row r="639" spans="15:17" x14ac:dyDescent="0.2">
      <c r="O639" s="45"/>
      <c r="P639" s="45"/>
      <c r="Q639" s="100"/>
    </row>
    <row r="640" spans="15:17" x14ac:dyDescent="0.2">
      <c r="O640" s="45"/>
      <c r="P640" s="45"/>
      <c r="Q640" s="100"/>
    </row>
    <row r="641" spans="15:17" x14ac:dyDescent="0.2">
      <c r="O641" s="45"/>
      <c r="P641" s="45"/>
      <c r="Q641" s="100"/>
    </row>
    <row r="642" spans="15:17" x14ac:dyDescent="0.2">
      <c r="O642" s="45"/>
      <c r="P642" s="45"/>
      <c r="Q642" s="100"/>
    </row>
    <row r="643" spans="15:17" x14ac:dyDescent="0.2">
      <c r="O643" s="45"/>
      <c r="P643" s="45"/>
      <c r="Q643" s="100"/>
    </row>
    <row r="644" spans="15:17" x14ac:dyDescent="0.2">
      <c r="O644" s="45"/>
      <c r="P644" s="45"/>
      <c r="Q644" s="100"/>
    </row>
    <row r="645" spans="15:17" x14ac:dyDescent="0.2">
      <c r="O645" s="45"/>
      <c r="P645" s="45"/>
      <c r="Q645" s="100"/>
    </row>
    <row r="646" spans="15:17" x14ac:dyDescent="0.2">
      <c r="O646" s="45"/>
      <c r="P646" s="45"/>
      <c r="Q646" s="100"/>
    </row>
    <row r="647" spans="15:17" x14ac:dyDescent="0.2">
      <c r="O647" s="45"/>
      <c r="P647" s="45"/>
      <c r="Q647" s="100"/>
    </row>
    <row r="648" spans="15:17" x14ac:dyDescent="0.2">
      <c r="O648" s="45"/>
      <c r="P648" s="45"/>
      <c r="Q648" s="100"/>
    </row>
    <row r="649" spans="15:17" x14ac:dyDescent="0.2">
      <c r="O649" s="45"/>
      <c r="P649" s="45"/>
      <c r="Q649" s="100"/>
    </row>
    <row r="650" spans="15:17" x14ac:dyDescent="0.2">
      <c r="O650" s="45"/>
      <c r="P650" s="45"/>
      <c r="Q650" s="100"/>
    </row>
    <row r="651" spans="15:17" x14ac:dyDescent="0.2">
      <c r="O651" s="45"/>
      <c r="P651" s="45"/>
      <c r="Q651" s="100"/>
    </row>
    <row r="652" spans="15:17" x14ac:dyDescent="0.2">
      <c r="O652" s="45"/>
      <c r="P652" s="45"/>
      <c r="Q652" s="100"/>
    </row>
    <row r="653" spans="15:17" x14ac:dyDescent="0.2">
      <c r="O653" s="45"/>
      <c r="P653" s="45"/>
      <c r="Q653" s="100"/>
    </row>
    <row r="654" spans="15:17" x14ac:dyDescent="0.2">
      <c r="O654" s="45"/>
      <c r="P654" s="45"/>
      <c r="Q654" s="100"/>
    </row>
    <row r="655" spans="15:17" x14ac:dyDescent="0.2">
      <c r="O655" s="45"/>
      <c r="P655" s="45"/>
      <c r="Q655" s="100"/>
    </row>
    <row r="656" spans="15:17" x14ac:dyDescent="0.2">
      <c r="O656" s="45"/>
      <c r="P656" s="45"/>
      <c r="Q656" s="100"/>
    </row>
    <row r="657" spans="15:17" x14ac:dyDescent="0.2">
      <c r="O657" s="45"/>
      <c r="P657" s="45"/>
      <c r="Q657" s="100"/>
    </row>
    <row r="658" spans="15:17" x14ac:dyDescent="0.2">
      <c r="O658" s="45"/>
      <c r="P658" s="45"/>
      <c r="Q658" s="100"/>
    </row>
    <row r="659" spans="15:17" x14ac:dyDescent="0.2">
      <c r="O659" s="45"/>
      <c r="P659" s="45"/>
      <c r="Q659" s="100"/>
    </row>
    <row r="660" spans="15:17" x14ac:dyDescent="0.2">
      <c r="O660" s="45"/>
      <c r="P660" s="45"/>
      <c r="Q660" s="100"/>
    </row>
    <row r="661" spans="15:17" x14ac:dyDescent="0.2">
      <c r="O661" s="45"/>
      <c r="P661" s="45"/>
      <c r="Q661" s="100"/>
    </row>
    <row r="662" spans="15:17" x14ac:dyDescent="0.2">
      <c r="O662" s="45"/>
      <c r="P662" s="45"/>
      <c r="Q662" s="100"/>
    </row>
    <row r="663" spans="15:17" x14ac:dyDescent="0.2">
      <c r="O663" s="45"/>
      <c r="P663" s="45"/>
      <c r="Q663" s="100"/>
    </row>
    <row r="664" spans="15:17" x14ac:dyDescent="0.2">
      <c r="O664" s="45"/>
      <c r="P664" s="45"/>
      <c r="Q664" s="100"/>
    </row>
    <row r="665" spans="15:17" x14ac:dyDescent="0.2">
      <c r="O665" s="45"/>
      <c r="P665" s="45"/>
      <c r="Q665" s="100"/>
    </row>
    <row r="666" spans="15:17" x14ac:dyDescent="0.2">
      <c r="O666" s="45"/>
      <c r="P666" s="45"/>
      <c r="Q666" s="100"/>
    </row>
    <row r="667" spans="15:17" x14ac:dyDescent="0.2">
      <c r="O667" s="45"/>
      <c r="P667" s="45"/>
      <c r="Q667" s="100"/>
    </row>
    <row r="668" spans="15:17" x14ac:dyDescent="0.2">
      <c r="O668" s="45"/>
      <c r="P668" s="45"/>
      <c r="Q668" s="100"/>
    </row>
    <row r="669" spans="15:17" x14ac:dyDescent="0.2">
      <c r="O669" s="45"/>
      <c r="P669" s="45"/>
      <c r="Q669" s="100"/>
    </row>
    <row r="670" spans="15:17" x14ac:dyDescent="0.2">
      <c r="O670" s="45"/>
      <c r="P670" s="45"/>
      <c r="Q670" s="100"/>
    </row>
    <row r="671" spans="15:17" x14ac:dyDescent="0.2">
      <c r="O671" s="45"/>
      <c r="P671" s="45"/>
      <c r="Q671" s="100"/>
    </row>
    <row r="672" spans="15:17" x14ac:dyDescent="0.2">
      <c r="O672" s="45"/>
      <c r="P672" s="45"/>
      <c r="Q672" s="100"/>
    </row>
    <row r="673" spans="15:17" x14ac:dyDescent="0.2">
      <c r="O673" s="45"/>
      <c r="P673" s="45"/>
      <c r="Q673" s="100"/>
    </row>
    <row r="674" spans="15:17" x14ac:dyDescent="0.2">
      <c r="O674" s="45"/>
      <c r="P674" s="45"/>
      <c r="Q674" s="100"/>
    </row>
    <row r="675" spans="15:17" x14ac:dyDescent="0.2">
      <c r="O675" s="45"/>
      <c r="P675" s="45"/>
      <c r="Q675" s="100"/>
    </row>
    <row r="676" spans="15:17" x14ac:dyDescent="0.2">
      <c r="O676" s="45"/>
      <c r="P676" s="45"/>
      <c r="Q676" s="100"/>
    </row>
    <row r="677" spans="15:17" x14ac:dyDescent="0.2">
      <c r="O677" s="45"/>
      <c r="P677" s="45"/>
      <c r="Q677" s="100"/>
    </row>
    <row r="678" spans="15:17" x14ac:dyDescent="0.2">
      <c r="O678" s="45"/>
      <c r="P678" s="45"/>
      <c r="Q678" s="100"/>
    </row>
    <row r="679" spans="15:17" x14ac:dyDescent="0.2">
      <c r="O679" s="45"/>
      <c r="P679" s="45"/>
      <c r="Q679" s="100"/>
    </row>
    <row r="680" spans="15:17" x14ac:dyDescent="0.2">
      <c r="O680" s="45"/>
      <c r="P680" s="45"/>
      <c r="Q680" s="100"/>
    </row>
    <row r="681" spans="15:17" x14ac:dyDescent="0.2">
      <c r="O681" s="45"/>
      <c r="P681" s="45"/>
      <c r="Q681" s="100"/>
    </row>
    <row r="682" spans="15:17" x14ac:dyDescent="0.2">
      <c r="O682" s="45"/>
      <c r="P682" s="45"/>
      <c r="Q682" s="100"/>
    </row>
    <row r="683" spans="15:17" x14ac:dyDescent="0.2">
      <c r="O683" s="45"/>
      <c r="P683" s="45"/>
      <c r="Q683" s="100"/>
    </row>
    <row r="684" spans="15:17" x14ac:dyDescent="0.2">
      <c r="O684" s="45"/>
      <c r="P684" s="45"/>
      <c r="Q684" s="100"/>
    </row>
    <row r="685" spans="15:17" x14ac:dyDescent="0.2">
      <c r="O685" s="45"/>
      <c r="P685" s="45"/>
      <c r="Q685" s="100"/>
    </row>
    <row r="686" spans="15:17" x14ac:dyDescent="0.2">
      <c r="O686" s="45"/>
      <c r="P686" s="45"/>
      <c r="Q686" s="100"/>
    </row>
    <row r="687" spans="15:17" x14ac:dyDescent="0.2">
      <c r="O687" s="45"/>
      <c r="P687" s="45"/>
      <c r="Q687" s="100"/>
    </row>
    <row r="688" spans="15:17" x14ac:dyDescent="0.2">
      <c r="O688" s="45"/>
      <c r="P688" s="45"/>
      <c r="Q688" s="100"/>
    </row>
    <row r="689" spans="15:17" x14ac:dyDescent="0.2">
      <c r="O689" s="45"/>
      <c r="P689" s="45"/>
      <c r="Q689" s="100"/>
    </row>
    <row r="690" spans="15:17" x14ac:dyDescent="0.2">
      <c r="O690" s="45"/>
      <c r="P690" s="45"/>
      <c r="Q690" s="100"/>
    </row>
    <row r="691" spans="15:17" x14ac:dyDescent="0.2">
      <c r="O691" s="45"/>
      <c r="P691" s="45"/>
      <c r="Q691" s="100"/>
    </row>
    <row r="692" spans="15:17" x14ac:dyDescent="0.2">
      <c r="O692" s="45"/>
      <c r="P692" s="45"/>
      <c r="Q692" s="100"/>
    </row>
    <row r="693" spans="15:17" x14ac:dyDescent="0.2">
      <c r="O693" s="45"/>
      <c r="P693" s="45"/>
      <c r="Q693" s="100"/>
    </row>
    <row r="694" spans="15:17" x14ac:dyDescent="0.2">
      <c r="O694" s="45"/>
      <c r="P694" s="45"/>
      <c r="Q694" s="100"/>
    </row>
    <row r="695" spans="15:17" x14ac:dyDescent="0.2">
      <c r="O695" s="45"/>
      <c r="P695" s="45"/>
      <c r="Q695" s="100"/>
    </row>
    <row r="696" spans="15:17" x14ac:dyDescent="0.2">
      <c r="O696" s="45"/>
      <c r="P696" s="45"/>
      <c r="Q696" s="100"/>
    </row>
    <row r="697" spans="15:17" x14ac:dyDescent="0.2">
      <c r="O697" s="45"/>
      <c r="P697" s="45"/>
      <c r="Q697" s="100"/>
    </row>
    <row r="698" spans="15:17" x14ac:dyDescent="0.2">
      <c r="O698" s="45"/>
      <c r="P698" s="45"/>
      <c r="Q698" s="100"/>
    </row>
    <row r="699" spans="15:17" x14ac:dyDescent="0.2">
      <c r="O699" s="45"/>
      <c r="P699" s="45"/>
      <c r="Q699" s="100"/>
    </row>
    <row r="700" spans="15:17" x14ac:dyDescent="0.2">
      <c r="O700" s="45"/>
      <c r="P700" s="45"/>
      <c r="Q700" s="100"/>
    </row>
    <row r="701" spans="15:17" x14ac:dyDescent="0.2">
      <c r="O701" s="45"/>
      <c r="P701" s="45"/>
      <c r="Q701" s="100"/>
    </row>
    <row r="702" spans="15:17" x14ac:dyDescent="0.2">
      <c r="O702" s="45"/>
      <c r="P702" s="45"/>
      <c r="Q702" s="100"/>
    </row>
    <row r="703" spans="15:17" x14ac:dyDescent="0.2">
      <c r="O703" s="45"/>
      <c r="P703" s="45"/>
      <c r="Q703" s="100"/>
    </row>
    <row r="704" spans="15:17" x14ac:dyDescent="0.2">
      <c r="O704" s="45"/>
      <c r="P704" s="45"/>
      <c r="Q704" s="100"/>
    </row>
    <row r="705" spans="15:17" x14ac:dyDescent="0.2">
      <c r="O705" s="45"/>
      <c r="P705" s="45"/>
      <c r="Q705" s="100"/>
    </row>
    <row r="706" spans="15:17" x14ac:dyDescent="0.2">
      <c r="O706" s="45"/>
      <c r="P706" s="45"/>
      <c r="Q706" s="100"/>
    </row>
    <row r="707" spans="15:17" x14ac:dyDescent="0.2">
      <c r="O707" s="45"/>
      <c r="P707" s="45"/>
      <c r="Q707" s="100"/>
    </row>
    <row r="708" spans="15:17" x14ac:dyDescent="0.2">
      <c r="O708" s="45"/>
      <c r="P708" s="45"/>
      <c r="Q708" s="100"/>
    </row>
    <row r="709" spans="15:17" x14ac:dyDescent="0.2">
      <c r="O709" s="45"/>
      <c r="P709" s="45"/>
      <c r="Q709" s="100"/>
    </row>
    <row r="710" spans="15:17" x14ac:dyDescent="0.2">
      <c r="O710" s="45"/>
      <c r="P710" s="45"/>
      <c r="Q710" s="100"/>
    </row>
    <row r="711" spans="15:17" x14ac:dyDescent="0.2">
      <c r="O711" s="45"/>
      <c r="P711" s="45"/>
      <c r="Q711" s="100"/>
    </row>
    <row r="712" spans="15:17" x14ac:dyDescent="0.2">
      <c r="O712" s="45"/>
      <c r="P712" s="45"/>
      <c r="Q712" s="100"/>
    </row>
    <row r="713" spans="15:17" x14ac:dyDescent="0.2">
      <c r="O713" s="45"/>
      <c r="P713" s="45"/>
      <c r="Q713" s="100"/>
    </row>
    <row r="714" spans="15:17" x14ac:dyDescent="0.2">
      <c r="O714" s="45"/>
      <c r="P714" s="45"/>
      <c r="Q714" s="100"/>
    </row>
    <row r="715" spans="15:17" x14ac:dyDescent="0.2">
      <c r="O715" s="45"/>
      <c r="P715" s="45"/>
      <c r="Q715" s="100"/>
    </row>
    <row r="716" spans="15:17" x14ac:dyDescent="0.2">
      <c r="O716" s="45"/>
      <c r="P716" s="45"/>
      <c r="Q716" s="100"/>
    </row>
    <row r="717" spans="15:17" x14ac:dyDescent="0.2">
      <c r="O717" s="45"/>
      <c r="P717" s="45"/>
      <c r="Q717" s="100"/>
    </row>
    <row r="718" spans="15:17" x14ac:dyDescent="0.2">
      <c r="O718" s="45"/>
      <c r="P718" s="45"/>
      <c r="Q718" s="100"/>
    </row>
    <row r="719" spans="15:17" x14ac:dyDescent="0.2">
      <c r="O719" s="45"/>
      <c r="P719" s="45"/>
      <c r="Q719" s="100"/>
    </row>
    <row r="720" spans="15:17" x14ac:dyDescent="0.2">
      <c r="O720" s="45"/>
      <c r="P720" s="45"/>
      <c r="Q720" s="100"/>
    </row>
    <row r="721" spans="15:17" x14ac:dyDescent="0.2">
      <c r="O721" s="45"/>
      <c r="P721" s="45"/>
      <c r="Q721" s="100"/>
    </row>
    <row r="722" spans="15:17" x14ac:dyDescent="0.2">
      <c r="O722" s="45"/>
      <c r="P722" s="45"/>
      <c r="Q722" s="100"/>
    </row>
    <row r="723" spans="15:17" x14ac:dyDescent="0.2">
      <c r="O723" s="45"/>
      <c r="P723" s="45"/>
      <c r="Q723" s="100"/>
    </row>
    <row r="724" spans="15:17" x14ac:dyDescent="0.2">
      <c r="O724" s="45"/>
      <c r="P724" s="45"/>
      <c r="Q724" s="100"/>
    </row>
    <row r="725" spans="15:17" x14ac:dyDescent="0.2">
      <c r="O725" s="45"/>
      <c r="P725" s="45"/>
      <c r="Q725" s="100"/>
    </row>
    <row r="726" spans="15:17" x14ac:dyDescent="0.2">
      <c r="O726" s="45"/>
      <c r="P726" s="45"/>
      <c r="Q726" s="100"/>
    </row>
    <row r="727" spans="15:17" x14ac:dyDescent="0.2">
      <c r="O727" s="45"/>
      <c r="P727" s="45"/>
      <c r="Q727" s="100"/>
    </row>
    <row r="728" spans="15:17" x14ac:dyDescent="0.2">
      <c r="O728" s="45"/>
      <c r="P728" s="45"/>
      <c r="Q728" s="100"/>
    </row>
    <row r="729" spans="15:17" x14ac:dyDescent="0.2">
      <c r="O729" s="45"/>
      <c r="P729" s="45"/>
      <c r="Q729" s="100"/>
    </row>
    <row r="730" spans="15:17" x14ac:dyDescent="0.2">
      <c r="O730" s="45"/>
      <c r="P730" s="45"/>
      <c r="Q730" s="100"/>
    </row>
    <row r="731" spans="15:17" x14ac:dyDescent="0.2">
      <c r="O731" s="45"/>
      <c r="P731" s="45"/>
      <c r="Q731" s="100"/>
    </row>
    <row r="732" spans="15:17" x14ac:dyDescent="0.2">
      <c r="O732" s="45"/>
      <c r="P732" s="45"/>
      <c r="Q732" s="100"/>
    </row>
    <row r="733" spans="15:17" x14ac:dyDescent="0.2">
      <c r="O733" s="45"/>
      <c r="P733" s="45"/>
      <c r="Q733" s="100"/>
    </row>
    <row r="734" spans="15:17" x14ac:dyDescent="0.2">
      <c r="O734" s="45"/>
      <c r="P734" s="45"/>
      <c r="Q734" s="100"/>
    </row>
    <row r="735" spans="15:17" x14ac:dyDescent="0.2">
      <c r="O735" s="45"/>
      <c r="P735" s="45"/>
      <c r="Q735" s="100"/>
    </row>
    <row r="736" spans="15:17" x14ac:dyDescent="0.2">
      <c r="O736" s="45"/>
      <c r="P736" s="45"/>
      <c r="Q736" s="100"/>
    </row>
    <row r="737" spans="15:17" x14ac:dyDescent="0.2">
      <c r="O737" s="45"/>
      <c r="P737" s="45"/>
      <c r="Q737" s="100"/>
    </row>
    <row r="738" spans="15:17" x14ac:dyDescent="0.2">
      <c r="O738" s="45"/>
      <c r="P738" s="45"/>
      <c r="Q738" s="100"/>
    </row>
    <row r="739" spans="15:17" x14ac:dyDescent="0.2">
      <c r="O739" s="45"/>
      <c r="P739" s="45"/>
      <c r="Q739" s="100"/>
    </row>
    <row r="740" spans="15:17" x14ac:dyDescent="0.2">
      <c r="O740" s="45"/>
      <c r="P740" s="45"/>
      <c r="Q740" s="100"/>
    </row>
    <row r="741" spans="15:17" x14ac:dyDescent="0.2">
      <c r="O741" s="45"/>
      <c r="P741" s="45"/>
      <c r="Q741" s="100"/>
    </row>
    <row r="742" spans="15:17" x14ac:dyDescent="0.2">
      <c r="O742" s="45"/>
      <c r="P742" s="45"/>
      <c r="Q742" s="100"/>
    </row>
    <row r="743" spans="15:17" x14ac:dyDescent="0.2">
      <c r="O743" s="45"/>
      <c r="P743" s="45"/>
      <c r="Q743" s="100"/>
    </row>
    <row r="744" spans="15:17" x14ac:dyDescent="0.2">
      <c r="O744" s="45"/>
      <c r="P744" s="45"/>
      <c r="Q744" s="100"/>
    </row>
    <row r="745" spans="15:17" x14ac:dyDescent="0.2">
      <c r="O745" s="45"/>
      <c r="P745" s="45"/>
      <c r="Q745" s="100"/>
    </row>
    <row r="746" spans="15:17" x14ac:dyDescent="0.2">
      <c r="O746" s="45"/>
      <c r="P746" s="45"/>
      <c r="Q746" s="100"/>
    </row>
    <row r="747" spans="15:17" x14ac:dyDescent="0.2">
      <c r="O747" s="45"/>
      <c r="P747" s="45"/>
      <c r="Q747" s="100"/>
    </row>
    <row r="748" spans="15:17" x14ac:dyDescent="0.2">
      <c r="O748" s="45"/>
      <c r="P748" s="45"/>
      <c r="Q748" s="100"/>
    </row>
    <row r="749" spans="15:17" x14ac:dyDescent="0.2">
      <c r="O749" s="45"/>
      <c r="P749" s="45"/>
      <c r="Q749" s="100"/>
    </row>
    <row r="750" spans="15:17" x14ac:dyDescent="0.2">
      <c r="O750" s="45"/>
      <c r="P750" s="45"/>
      <c r="Q750" s="100"/>
    </row>
    <row r="751" spans="15:17" x14ac:dyDescent="0.2">
      <c r="O751" s="45"/>
      <c r="P751" s="45"/>
      <c r="Q751" s="100"/>
    </row>
    <row r="752" spans="15:17" x14ac:dyDescent="0.2">
      <c r="O752" s="45"/>
      <c r="P752" s="45"/>
      <c r="Q752" s="100"/>
    </row>
    <row r="753" spans="15:17" x14ac:dyDescent="0.2">
      <c r="O753" s="45"/>
      <c r="P753" s="45"/>
      <c r="Q753" s="100"/>
    </row>
    <row r="754" spans="15:17" x14ac:dyDescent="0.2">
      <c r="O754" s="45"/>
      <c r="P754" s="45"/>
      <c r="Q754" s="100"/>
    </row>
    <row r="755" spans="15:17" x14ac:dyDescent="0.2">
      <c r="O755" s="45"/>
      <c r="P755" s="45"/>
      <c r="Q755" s="100"/>
    </row>
    <row r="756" spans="15:17" x14ac:dyDescent="0.2">
      <c r="O756" s="45"/>
      <c r="P756" s="45"/>
      <c r="Q756" s="100"/>
    </row>
    <row r="757" spans="15:17" x14ac:dyDescent="0.2">
      <c r="O757" s="45"/>
      <c r="P757" s="45"/>
      <c r="Q757" s="100"/>
    </row>
    <row r="758" spans="15:17" x14ac:dyDescent="0.2">
      <c r="O758" s="45"/>
      <c r="P758" s="45"/>
      <c r="Q758" s="100"/>
    </row>
    <row r="759" spans="15:17" x14ac:dyDescent="0.2">
      <c r="O759" s="45"/>
      <c r="P759" s="45"/>
      <c r="Q759" s="100"/>
    </row>
    <row r="760" spans="15:17" x14ac:dyDescent="0.2">
      <c r="O760" s="45"/>
      <c r="P760" s="45"/>
      <c r="Q760" s="100"/>
    </row>
    <row r="761" spans="15:17" x14ac:dyDescent="0.2">
      <c r="O761" s="45"/>
      <c r="P761" s="45"/>
      <c r="Q761" s="100"/>
    </row>
    <row r="762" spans="15:17" x14ac:dyDescent="0.2">
      <c r="O762" s="45"/>
      <c r="P762" s="45"/>
      <c r="Q762" s="100"/>
    </row>
    <row r="763" spans="15:17" x14ac:dyDescent="0.2">
      <c r="O763" s="45"/>
      <c r="P763" s="45"/>
      <c r="Q763" s="100"/>
    </row>
    <row r="764" spans="15:17" x14ac:dyDescent="0.2">
      <c r="O764" s="45"/>
      <c r="P764" s="45"/>
      <c r="Q764" s="100"/>
    </row>
    <row r="765" spans="15:17" x14ac:dyDescent="0.2">
      <c r="O765" s="45"/>
      <c r="P765" s="45"/>
      <c r="Q765" s="100"/>
    </row>
    <row r="766" spans="15:17" x14ac:dyDescent="0.2">
      <c r="O766" s="45"/>
      <c r="P766" s="45"/>
      <c r="Q766" s="100"/>
    </row>
    <row r="767" spans="15:17" x14ac:dyDescent="0.2">
      <c r="O767" s="45"/>
      <c r="P767" s="45"/>
      <c r="Q767" s="100"/>
    </row>
    <row r="768" spans="15:17" x14ac:dyDescent="0.2">
      <c r="O768" s="45"/>
      <c r="P768" s="45"/>
      <c r="Q768" s="100"/>
    </row>
    <row r="769" spans="15:17" x14ac:dyDescent="0.2">
      <c r="O769" s="45"/>
      <c r="P769" s="45"/>
      <c r="Q769" s="100"/>
    </row>
    <row r="770" spans="15:17" x14ac:dyDescent="0.2">
      <c r="O770" s="45"/>
      <c r="P770" s="45"/>
      <c r="Q770" s="100"/>
    </row>
    <row r="771" spans="15:17" x14ac:dyDescent="0.2">
      <c r="O771" s="45"/>
      <c r="P771" s="45"/>
      <c r="Q771" s="100"/>
    </row>
    <row r="772" spans="15:17" x14ac:dyDescent="0.2">
      <c r="O772" s="45"/>
      <c r="P772" s="45"/>
      <c r="Q772" s="100"/>
    </row>
    <row r="773" spans="15:17" x14ac:dyDescent="0.2">
      <c r="O773" s="45"/>
      <c r="P773" s="45"/>
      <c r="Q773" s="100"/>
    </row>
    <row r="774" spans="15:17" x14ac:dyDescent="0.2">
      <c r="O774" s="45"/>
      <c r="P774" s="45"/>
      <c r="Q774" s="100"/>
    </row>
    <row r="775" spans="15:17" x14ac:dyDescent="0.2">
      <c r="O775" s="45"/>
      <c r="P775" s="45"/>
      <c r="Q775" s="100"/>
    </row>
    <row r="776" spans="15:17" x14ac:dyDescent="0.2">
      <c r="O776" s="45"/>
      <c r="P776" s="45"/>
      <c r="Q776" s="100"/>
    </row>
    <row r="777" spans="15:17" x14ac:dyDescent="0.2">
      <c r="O777" s="45"/>
      <c r="P777" s="45"/>
      <c r="Q777" s="100"/>
    </row>
    <row r="778" spans="15:17" x14ac:dyDescent="0.2">
      <c r="O778" s="45"/>
      <c r="P778" s="45"/>
      <c r="Q778" s="100"/>
    </row>
    <row r="779" spans="15:17" x14ac:dyDescent="0.2">
      <c r="O779" s="45"/>
      <c r="P779" s="45"/>
      <c r="Q779" s="100"/>
    </row>
    <row r="780" spans="15:17" x14ac:dyDescent="0.2">
      <c r="O780" s="45"/>
      <c r="P780" s="45"/>
      <c r="Q780" s="100"/>
    </row>
    <row r="781" spans="15:17" x14ac:dyDescent="0.2">
      <c r="O781" s="45"/>
      <c r="P781" s="45"/>
      <c r="Q781" s="100"/>
    </row>
    <row r="782" spans="15:17" x14ac:dyDescent="0.2">
      <c r="O782" s="45"/>
      <c r="P782" s="45"/>
      <c r="Q782" s="100"/>
    </row>
    <row r="783" spans="15:17" x14ac:dyDescent="0.2">
      <c r="O783" s="45"/>
      <c r="P783" s="45"/>
      <c r="Q783" s="100"/>
    </row>
    <row r="784" spans="15:17" x14ac:dyDescent="0.2">
      <c r="O784" s="45"/>
      <c r="P784" s="45"/>
      <c r="Q784" s="100"/>
    </row>
    <row r="785" spans="15:17" x14ac:dyDescent="0.2">
      <c r="O785" s="45"/>
      <c r="P785" s="45"/>
      <c r="Q785" s="100"/>
    </row>
    <row r="786" spans="15:17" x14ac:dyDescent="0.2">
      <c r="O786" s="45"/>
      <c r="P786" s="45"/>
      <c r="Q786" s="100"/>
    </row>
    <row r="787" spans="15:17" x14ac:dyDescent="0.2">
      <c r="O787" s="45"/>
      <c r="P787" s="45"/>
      <c r="Q787" s="100"/>
    </row>
    <row r="788" spans="15:17" x14ac:dyDescent="0.2">
      <c r="O788" s="45"/>
      <c r="P788" s="45"/>
      <c r="Q788" s="100"/>
    </row>
    <row r="789" spans="15:17" x14ac:dyDescent="0.2">
      <c r="O789" s="45"/>
      <c r="P789" s="45"/>
      <c r="Q789" s="100"/>
    </row>
    <row r="790" spans="15:17" x14ac:dyDescent="0.2">
      <c r="O790" s="45"/>
      <c r="P790" s="45"/>
      <c r="Q790" s="100"/>
    </row>
    <row r="791" spans="15:17" x14ac:dyDescent="0.2">
      <c r="O791" s="45"/>
      <c r="P791" s="45"/>
      <c r="Q791" s="100"/>
    </row>
    <row r="792" spans="15:17" x14ac:dyDescent="0.2">
      <c r="O792" s="45"/>
      <c r="P792" s="45"/>
      <c r="Q792" s="100"/>
    </row>
    <row r="793" spans="15:17" x14ac:dyDescent="0.2">
      <c r="O793" s="45"/>
      <c r="P793" s="45"/>
      <c r="Q793" s="100"/>
    </row>
    <row r="794" spans="15:17" x14ac:dyDescent="0.2">
      <c r="O794" s="45"/>
      <c r="P794" s="45"/>
      <c r="Q794" s="100"/>
    </row>
    <row r="795" spans="15:17" x14ac:dyDescent="0.2">
      <c r="O795" s="45"/>
      <c r="P795" s="45"/>
      <c r="Q795" s="100"/>
    </row>
    <row r="796" spans="15:17" x14ac:dyDescent="0.2">
      <c r="O796" s="45"/>
      <c r="P796" s="45"/>
      <c r="Q796" s="100"/>
    </row>
    <row r="797" spans="15:17" x14ac:dyDescent="0.2">
      <c r="O797" s="45"/>
      <c r="P797" s="45"/>
      <c r="Q797" s="100"/>
    </row>
    <row r="798" spans="15:17" x14ac:dyDescent="0.2">
      <c r="O798" s="45"/>
      <c r="P798" s="45"/>
      <c r="Q798" s="100"/>
    </row>
    <row r="799" spans="15:17" x14ac:dyDescent="0.2">
      <c r="O799" s="45"/>
      <c r="P799" s="45"/>
      <c r="Q799" s="100"/>
    </row>
    <row r="800" spans="15:17" x14ac:dyDescent="0.2">
      <c r="O800" s="45"/>
      <c r="P800" s="45"/>
      <c r="Q800" s="100"/>
    </row>
    <row r="801" spans="15:17" x14ac:dyDescent="0.2">
      <c r="O801" s="45"/>
      <c r="P801" s="45"/>
      <c r="Q801" s="100"/>
    </row>
    <row r="802" spans="15:17" x14ac:dyDescent="0.2">
      <c r="O802" s="45"/>
      <c r="P802" s="45"/>
      <c r="Q802" s="100"/>
    </row>
    <row r="803" spans="15:17" x14ac:dyDescent="0.2">
      <c r="O803" s="45"/>
      <c r="P803" s="45"/>
      <c r="Q803" s="100"/>
    </row>
    <row r="804" spans="15:17" x14ac:dyDescent="0.2">
      <c r="O804" s="45"/>
      <c r="P804" s="45"/>
      <c r="Q804" s="100"/>
    </row>
    <row r="805" spans="15:17" x14ac:dyDescent="0.2">
      <c r="O805" s="45"/>
      <c r="P805" s="45"/>
      <c r="Q805" s="100"/>
    </row>
    <row r="806" spans="15:17" x14ac:dyDescent="0.2">
      <c r="O806" s="45"/>
      <c r="P806" s="45"/>
      <c r="Q806" s="100"/>
    </row>
    <row r="807" spans="15:17" x14ac:dyDescent="0.2">
      <c r="O807" s="45"/>
      <c r="P807" s="45"/>
      <c r="Q807" s="100"/>
    </row>
    <row r="808" spans="15:17" x14ac:dyDescent="0.2">
      <c r="O808" s="45"/>
      <c r="P808" s="45"/>
      <c r="Q808" s="100"/>
    </row>
    <row r="809" spans="15:17" x14ac:dyDescent="0.2">
      <c r="O809" s="45"/>
      <c r="P809" s="45"/>
      <c r="Q809" s="100"/>
    </row>
    <row r="810" spans="15:17" x14ac:dyDescent="0.2">
      <c r="O810" s="45"/>
      <c r="P810" s="45"/>
      <c r="Q810" s="100"/>
    </row>
    <row r="811" spans="15:17" x14ac:dyDescent="0.2">
      <c r="O811" s="45"/>
      <c r="P811" s="45"/>
      <c r="Q811" s="100"/>
    </row>
    <row r="812" spans="15:17" x14ac:dyDescent="0.2">
      <c r="O812" s="45"/>
      <c r="P812" s="45"/>
      <c r="Q812" s="100"/>
    </row>
    <row r="813" spans="15:17" x14ac:dyDescent="0.2">
      <c r="O813" s="45"/>
      <c r="P813" s="45"/>
      <c r="Q813" s="100"/>
    </row>
    <row r="814" spans="15:17" x14ac:dyDescent="0.2">
      <c r="O814" s="45"/>
      <c r="P814" s="45"/>
      <c r="Q814" s="100"/>
    </row>
    <row r="815" spans="15:17" x14ac:dyDescent="0.2">
      <c r="O815" s="45"/>
      <c r="P815" s="45"/>
      <c r="Q815" s="100"/>
    </row>
    <row r="816" spans="15:17" x14ac:dyDescent="0.2">
      <c r="O816" s="45"/>
      <c r="P816" s="45"/>
      <c r="Q816" s="100"/>
    </row>
    <row r="817" spans="15:17" x14ac:dyDescent="0.2">
      <c r="O817" s="45"/>
      <c r="P817" s="45"/>
      <c r="Q817" s="100"/>
    </row>
    <row r="818" spans="15:17" x14ac:dyDescent="0.2">
      <c r="O818" s="45"/>
      <c r="P818" s="45"/>
      <c r="Q818" s="100"/>
    </row>
    <row r="819" spans="15:17" x14ac:dyDescent="0.2">
      <c r="O819" s="45"/>
      <c r="P819" s="45"/>
      <c r="Q819" s="100"/>
    </row>
    <row r="820" spans="15:17" x14ac:dyDescent="0.2">
      <c r="O820" s="45"/>
      <c r="P820" s="45"/>
      <c r="Q820" s="100"/>
    </row>
    <row r="821" spans="15:17" x14ac:dyDescent="0.2">
      <c r="O821" s="45"/>
      <c r="P821" s="45"/>
      <c r="Q821" s="100"/>
    </row>
    <row r="822" spans="15:17" x14ac:dyDescent="0.2">
      <c r="O822" s="45"/>
      <c r="P822" s="45"/>
      <c r="Q822" s="100"/>
    </row>
    <row r="823" spans="15:17" x14ac:dyDescent="0.2">
      <c r="O823" s="45"/>
      <c r="P823" s="45"/>
      <c r="Q823" s="100"/>
    </row>
    <row r="824" spans="15:17" x14ac:dyDescent="0.2">
      <c r="O824" s="45"/>
      <c r="P824" s="45"/>
      <c r="Q824" s="100"/>
    </row>
    <row r="825" spans="15:17" x14ac:dyDescent="0.2">
      <c r="O825" s="45"/>
      <c r="P825" s="45"/>
      <c r="Q825" s="100"/>
    </row>
    <row r="826" spans="15:17" x14ac:dyDescent="0.2">
      <c r="O826" s="45"/>
      <c r="P826" s="45"/>
      <c r="Q826" s="100"/>
    </row>
    <row r="827" spans="15:17" x14ac:dyDescent="0.2">
      <c r="O827" s="45"/>
      <c r="P827" s="45"/>
      <c r="Q827" s="100"/>
    </row>
    <row r="828" spans="15:17" x14ac:dyDescent="0.2">
      <c r="O828" s="45"/>
      <c r="P828" s="45"/>
      <c r="Q828" s="100"/>
    </row>
    <row r="829" spans="15:17" x14ac:dyDescent="0.2">
      <c r="O829" s="45"/>
      <c r="P829" s="45"/>
      <c r="Q829" s="100"/>
    </row>
    <row r="830" spans="15:17" x14ac:dyDescent="0.2">
      <c r="O830" s="45"/>
      <c r="P830" s="45"/>
      <c r="Q830" s="100"/>
    </row>
    <row r="831" spans="15:17" x14ac:dyDescent="0.2">
      <c r="O831" s="45"/>
      <c r="P831" s="45"/>
      <c r="Q831" s="100"/>
    </row>
    <row r="832" spans="15:17" x14ac:dyDescent="0.2">
      <c r="O832" s="45"/>
      <c r="P832" s="45"/>
      <c r="Q832" s="100"/>
    </row>
    <row r="833" spans="15:17" x14ac:dyDescent="0.2">
      <c r="O833" s="45"/>
      <c r="P833" s="45"/>
      <c r="Q833" s="100"/>
    </row>
    <row r="834" spans="15:17" x14ac:dyDescent="0.2">
      <c r="O834" s="45"/>
      <c r="P834" s="45"/>
      <c r="Q834" s="100"/>
    </row>
    <row r="835" spans="15:17" x14ac:dyDescent="0.2">
      <c r="O835" s="45"/>
      <c r="P835" s="45"/>
      <c r="Q835" s="100"/>
    </row>
    <row r="836" spans="15:17" x14ac:dyDescent="0.2">
      <c r="O836" s="45"/>
      <c r="P836" s="45"/>
      <c r="Q836" s="100"/>
    </row>
    <row r="837" spans="15:17" x14ac:dyDescent="0.2">
      <c r="O837" s="45"/>
      <c r="P837" s="45"/>
      <c r="Q837" s="100"/>
    </row>
    <row r="838" spans="15:17" x14ac:dyDescent="0.2">
      <c r="O838" s="45"/>
      <c r="P838" s="45"/>
      <c r="Q838" s="100"/>
    </row>
    <row r="839" spans="15:17" x14ac:dyDescent="0.2">
      <c r="O839" s="45"/>
      <c r="P839" s="45"/>
      <c r="Q839" s="100"/>
    </row>
    <row r="840" spans="15:17" x14ac:dyDescent="0.2">
      <c r="O840" s="45"/>
      <c r="P840" s="45"/>
      <c r="Q840" s="100"/>
    </row>
    <row r="841" spans="15:17" x14ac:dyDescent="0.2">
      <c r="O841" s="45"/>
      <c r="P841" s="45"/>
      <c r="Q841" s="100"/>
    </row>
    <row r="842" spans="15:17" x14ac:dyDescent="0.2">
      <c r="O842" s="45"/>
      <c r="P842" s="45"/>
      <c r="Q842" s="100"/>
    </row>
    <row r="843" spans="15:17" x14ac:dyDescent="0.2">
      <c r="O843" s="45"/>
      <c r="P843" s="45"/>
      <c r="Q843" s="100"/>
    </row>
    <row r="844" spans="15:17" x14ac:dyDescent="0.2">
      <c r="O844" s="45"/>
      <c r="P844" s="45"/>
      <c r="Q844" s="100"/>
    </row>
    <row r="845" spans="15:17" x14ac:dyDescent="0.2">
      <c r="O845" s="45"/>
      <c r="P845" s="45"/>
      <c r="Q845" s="100"/>
    </row>
    <row r="846" spans="15:17" x14ac:dyDescent="0.2">
      <c r="O846" s="45"/>
      <c r="P846" s="45"/>
      <c r="Q846" s="100"/>
    </row>
    <row r="847" spans="15:17" x14ac:dyDescent="0.2">
      <c r="O847" s="45"/>
      <c r="P847" s="45"/>
      <c r="Q847" s="100"/>
    </row>
    <row r="848" spans="15:17" x14ac:dyDescent="0.2">
      <c r="O848" s="45"/>
      <c r="P848" s="45"/>
      <c r="Q848" s="100"/>
    </row>
    <row r="849" spans="15:17" x14ac:dyDescent="0.2">
      <c r="O849" s="45"/>
      <c r="P849" s="45"/>
      <c r="Q849" s="100"/>
    </row>
    <row r="850" spans="15:17" x14ac:dyDescent="0.2">
      <c r="O850" s="45"/>
      <c r="P850" s="45"/>
      <c r="Q850" s="100"/>
    </row>
    <row r="851" spans="15:17" x14ac:dyDescent="0.2">
      <c r="O851" s="45"/>
      <c r="P851" s="45"/>
      <c r="Q851" s="100"/>
    </row>
    <row r="852" spans="15:17" x14ac:dyDescent="0.2">
      <c r="O852" s="45"/>
      <c r="P852" s="45"/>
      <c r="Q852" s="100"/>
    </row>
    <row r="853" spans="15:17" x14ac:dyDescent="0.2">
      <c r="O853" s="45"/>
      <c r="P853" s="45"/>
      <c r="Q853" s="100"/>
    </row>
    <row r="854" spans="15:17" x14ac:dyDescent="0.2">
      <c r="O854" s="45"/>
      <c r="P854" s="45"/>
      <c r="Q854" s="100"/>
    </row>
    <row r="855" spans="15:17" x14ac:dyDescent="0.2">
      <c r="O855" s="45"/>
      <c r="P855" s="45"/>
      <c r="Q855" s="100"/>
    </row>
    <row r="856" spans="15:17" x14ac:dyDescent="0.2">
      <c r="O856" s="45"/>
      <c r="P856" s="45"/>
      <c r="Q856" s="100"/>
    </row>
    <row r="857" spans="15:17" x14ac:dyDescent="0.2">
      <c r="O857" s="45"/>
      <c r="P857" s="45"/>
      <c r="Q857" s="100"/>
    </row>
    <row r="858" spans="15:17" x14ac:dyDescent="0.2">
      <c r="O858" s="45"/>
      <c r="P858" s="45"/>
      <c r="Q858" s="100"/>
    </row>
    <row r="859" spans="15:17" x14ac:dyDescent="0.2">
      <c r="O859" s="45"/>
      <c r="P859" s="45"/>
      <c r="Q859" s="100"/>
    </row>
    <row r="860" spans="15:17" x14ac:dyDescent="0.2">
      <c r="O860" s="45"/>
      <c r="P860" s="45"/>
      <c r="Q860" s="100"/>
    </row>
    <row r="861" spans="15:17" x14ac:dyDescent="0.2">
      <c r="O861" s="45"/>
      <c r="P861" s="45"/>
      <c r="Q861" s="100"/>
    </row>
    <row r="862" spans="15:17" x14ac:dyDescent="0.2">
      <c r="O862" s="45"/>
      <c r="P862" s="45"/>
      <c r="Q862" s="100"/>
    </row>
    <row r="863" spans="15:17" x14ac:dyDescent="0.2">
      <c r="O863" s="45"/>
      <c r="P863" s="45"/>
      <c r="Q863" s="100"/>
    </row>
    <row r="864" spans="15:17" x14ac:dyDescent="0.2">
      <c r="O864" s="45"/>
      <c r="P864" s="45"/>
      <c r="Q864" s="100"/>
    </row>
    <row r="865" spans="15:17" x14ac:dyDescent="0.2">
      <c r="O865" s="45"/>
      <c r="P865" s="45"/>
      <c r="Q865" s="100"/>
    </row>
    <row r="866" spans="15:17" x14ac:dyDescent="0.2">
      <c r="O866" s="45"/>
      <c r="P866" s="45"/>
      <c r="Q866" s="100"/>
    </row>
    <row r="867" spans="15:17" x14ac:dyDescent="0.2">
      <c r="O867" s="45"/>
      <c r="P867" s="45"/>
      <c r="Q867" s="100"/>
    </row>
    <row r="868" spans="15:17" x14ac:dyDescent="0.2">
      <c r="O868" s="45"/>
      <c r="P868" s="45"/>
      <c r="Q868" s="100"/>
    </row>
    <row r="869" spans="15:17" x14ac:dyDescent="0.2">
      <c r="O869" s="45"/>
      <c r="P869" s="45"/>
      <c r="Q869" s="100"/>
    </row>
    <row r="870" spans="15:17" x14ac:dyDescent="0.2">
      <c r="O870" s="45"/>
      <c r="P870" s="45"/>
      <c r="Q870" s="100"/>
    </row>
    <row r="871" spans="15:17" x14ac:dyDescent="0.2">
      <c r="O871" s="45"/>
      <c r="P871" s="45"/>
      <c r="Q871" s="100"/>
    </row>
    <row r="872" spans="15:17" x14ac:dyDescent="0.2">
      <c r="O872" s="45"/>
      <c r="P872" s="45"/>
      <c r="Q872" s="100"/>
    </row>
    <row r="873" spans="15:17" x14ac:dyDescent="0.2">
      <c r="O873" s="45"/>
      <c r="P873" s="45"/>
      <c r="Q873" s="100"/>
    </row>
    <row r="874" spans="15:17" x14ac:dyDescent="0.2">
      <c r="O874" s="45"/>
      <c r="P874" s="45"/>
      <c r="Q874" s="100"/>
    </row>
    <row r="875" spans="15:17" x14ac:dyDescent="0.2">
      <c r="O875" s="45"/>
      <c r="P875" s="45"/>
      <c r="Q875" s="100"/>
    </row>
    <row r="876" spans="15:17" x14ac:dyDescent="0.2">
      <c r="O876" s="45"/>
      <c r="P876" s="45"/>
      <c r="Q876" s="100"/>
    </row>
    <row r="877" spans="15:17" x14ac:dyDescent="0.2">
      <c r="O877" s="45"/>
      <c r="P877" s="45"/>
      <c r="Q877" s="100"/>
    </row>
    <row r="878" spans="15:17" x14ac:dyDescent="0.2">
      <c r="O878" s="45"/>
      <c r="P878" s="45"/>
      <c r="Q878" s="100"/>
    </row>
    <row r="879" spans="15:17" x14ac:dyDescent="0.2">
      <c r="O879" s="45"/>
      <c r="P879" s="45"/>
      <c r="Q879" s="100"/>
    </row>
    <row r="880" spans="15:17" x14ac:dyDescent="0.2">
      <c r="O880" s="45"/>
      <c r="P880" s="45"/>
      <c r="Q880" s="100"/>
    </row>
    <row r="881" spans="15:17" x14ac:dyDescent="0.2">
      <c r="O881" s="45"/>
      <c r="P881" s="45"/>
      <c r="Q881" s="100"/>
    </row>
    <row r="882" spans="15:17" x14ac:dyDescent="0.2">
      <c r="O882" s="45"/>
      <c r="P882" s="45"/>
      <c r="Q882" s="100"/>
    </row>
    <row r="883" spans="15:17" x14ac:dyDescent="0.2">
      <c r="O883" s="45"/>
      <c r="P883" s="45"/>
      <c r="Q883" s="100"/>
    </row>
    <row r="884" spans="15:17" x14ac:dyDescent="0.2">
      <c r="O884" s="45"/>
      <c r="P884" s="45"/>
      <c r="Q884" s="100"/>
    </row>
    <row r="885" spans="15:17" x14ac:dyDescent="0.2">
      <c r="O885" s="45"/>
      <c r="P885" s="45"/>
      <c r="Q885" s="100"/>
    </row>
    <row r="886" spans="15:17" x14ac:dyDescent="0.2">
      <c r="O886" s="45"/>
      <c r="P886" s="45"/>
      <c r="Q886" s="100"/>
    </row>
    <row r="887" spans="15:17" x14ac:dyDescent="0.2">
      <c r="O887" s="45"/>
      <c r="P887" s="45"/>
      <c r="Q887" s="100"/>
    </row>
    <row r="888" spans="15:17" x14ac:dyDescent="0.2">
      <c r="O888" s="45"/>
      <c r="P888" s="45"/>
      <c r="Q888" s="100"/>
    </row>
    <row r="889" spans="15:17" x14ac:dyDescent="0.2">
      <c r="O889" s="45"/>
      <c r="P889" s="45"/>
      <c r="Q889" s="100"/>
    </row>
    <row r="890" spans="15:17" x14ac:dyDescent="0.2">
      <c r="O890" s="45"/>
      <c r="P890" s="45"/>
      <c r="Q890" s="100"/>
    </row>
    <row r="891" spans="15:17" x14ac:dyDescent="0.2">
      <c r="O891" s="45"/>
      <c r="P891" s="45"/>
      <c r="Q891" s="100"/>
    </row>
    <row r="892" spans="15:17" x14ac:dyDescent="0.2">
      <c r="O892" s="45"/>
      <c r="P892" s="45"/>
      <c r="Q892" s="100"/>
    </row>
    <row r="893" spans="15:17" x14ac:dyDescent="0.2">
      <c r="O893" s="45"/>
      <c r="P893" s="45"/>
      <c r="Q893" s="100"/>
    </row>
    <row r="894" spans="15:17" x14ac:dyDescent="0.2">
      <c r="O894" s="45"/>
      <c r="P894" s="45"/>
      <c r="Q894" s="100"/>
    </row>
    <row r="895" spans="15:17" x14ac:dyDescent="0.2">
      <c r="O895" s="45"/>
      <c r="P895" s="45"/>
      <c r="Q895" s="100"/>
    </row>
    <row r="896" spans="15:17" x14ac:dyDescent="0.2">
      <c r="O896" s="45"/>
      <c r="P896" s="45"/>
      <c r="Q896" s="100"/>
    </row>
    <row r="897" spans="15:17" x14ac:dyDescent="0.2">
      <c r="O897" s="45"/>
      <c r="P897" s="45"/>
      <c r="Q897" s="100"/>
    </row>
    <row r="898" spans="15:17" x14ac:dyDescent="0.2">
      <c r="O898" s="45"/>
      <c r="P898" s="45"/>
      <c r="Q898" s="100"/>
    </row>
    <row r="899" spans="15:17" x14ac:dyDescent="0.2">
      <c r="O899" s="45"/>
      <c r="P899" s="45"/>
      <c r="Q899" s="100"/>
    </row>
    <row r="900" spans="15:17" x14ac:dyDescent="0.2">
      <c r="O900" s="45"/>
      <c r="P900" s="45"/>
      <c r="Q900" s="100"/>
    </row>
    <row r="901" spans="15:17" x14ac:dyDescent="0.2">
      <c r="O901" s="45"/>
      <c r="P901" s="45"/>
      <c r="Q901" s="100"/>
    </row>
    <row r="902" spans="15:17" x14ac:dyDescent="0.2">
      <c r="O902" s="45"/>
      <c r="P902" s="45"/>
      <c r="Q902" s="100"/>
    </row>
    <row r="903" spans="15:17" x14ac:dyDescent="0.2">
      <c r="O903" s="45"/>
      <c r="P903" s="45"/>
      <c r="Q903" s="100"/>
    </row>
    <row r="904" spans="15:17" x14ac:dyDescent="0.2">
      <c r="O904" s="45"/>
      <c r="P904" s="45"/>
      <c r="Q904" s="100"/>
    </row>
    <row r="905" spans="15:17" x14ac:dyDescent="0.2">
      <c r="O905" s="45"/>
      <c r="P905" s="45"/>
      <c r="Q905" s="100"/>
    </row>
    <row r="906" spans="15:17" x14ac:dyDescent="0.2">
      <c r="O906" s="45"/>
      <c r="P906" s="45"/>
      <c r="Q906" s="100"/>
    </row>
    <row r="907" spans="15:17" x14ac:dyDescent="0.2">
      <c r="O907" s="45"/>
      <c r="P907" s="45"/>
      <c r="Q907" s="100"/>
    </row>
    <row r="908" spans="15:17" x14ac:dyDescent="0.2">
      <c r="O908" s="45"/>
      <c r="P908" s="45"/>
      <c r="Q908" s="100"/>
    </row>
    <row r="909" spans="15:17" x14ac:dyDescent="0.2">
      <c r="O909" s="45"/>
      <c r="P909" s="45"/>
      <c r="Q909" s="100"/>
    </row>
    <row r="910" spans="15:17" x14ac:dyDescent="0.2">
      <c r="O910" s="45"/>
      <c r="P910" s="45"/>
      <c r="Q910" s="100"/>
    </row>
    <row r="911" spans="15:17" x14ac:dyDescent="0.2">
      <c r="O911" s="45"/>
      <c r="P911" s="45"/>
      <c r="Q911" s="100"/>
    </row>
    <row r="912" spans="15:17" x14ac:dyDescent="0.2">
      <c r="O912" s="45"/>
      <c r="P912" s="45"/>
      <c r="Q912" s="100"/>
    </row>
    <row r="913" spans="15:17" x14ac:dyDescent="0.2">
      <c r="O913" s="45"/>
      <c r="P913" s="45"/>
      <c r="Q913" s="100"/>
    </row>
    <row r="914" spans="15:17" x14ac:dyDescent="0.2">
      <c r="O914" s="45"/>
      <c r="P914" s="45"/>
      <c r="Q914" s="100"/>
    </row>
    <row r="915" spans="15:17" x14ac:dyDescent="0.2">
      <c r="O915" s="45"/>
      <c r="P915" s="45"/>
      <c r="Q915" s="100"/>
    </row>
    <row r="916" spans="15:17" x14ac:dyDescent="0.2">
      <c r="O916" s="45"/>
      <c r="P916" s="45"/>
      <c r="Q916" s="100"/>
    </row>
    <row r="917" spans="15:17" x14ac:dyDescent="0.2">
      <c r="O917" s="45"/>
      <c r="P917" s="45"/>
      <c r="Q917" s="100"/>
    </row>
    <row r="918" spans="15:17" x14ac:dyDescent="0.2">
      <c r="O918" s="45"/>
      <c r="P918" s="45"/>
      <c r="Q918" s="100"/>
    </row>
    <row r="919" spans="15:17" x14ac:dyDescent="0.2">
      <c r="O919" s="45"/>
      <c r="P919" s="45"/>
      <c r="Q919" s="100"/>
    </row>
    <row r="920" spans="15:17" x14ac:dyDescent="0.2">
      <c r="O920" s="45"/>
      <c r="P920" s="45"/>
      <c r="Q920" s="100"/>
    </row>
    <row r="921" spans="15:17" x14ac:dyDescent="0.2">
      <c r="O921" s="45"/>
      <c r="P921" s="45"/>
      <c r="Q921" s="100"/>
    </row>
    <row r="922" spans="15:17" x14ac:dyDescent="0.2">
      <c r="O922" s="45"/>
      <c r="P922" s="45"/>
      <c r="Q922" s="100"/>
    </row>
    <row r="923" spans="15:17" x14ac:dyDescent="0.2">
      <c r="O923" s="45"/>
      <c r="P923" s="45"/>
      <c r="Q923" s="100"/>
    </row>
    <row r="924" spans="15:17" x14ac:dyDescent="0.2">
      <c r="O924" s="45"/>
      <c r="P924" s="45"/>
      <c r="Q924" s="100"/>
    </row>
    <row r="925" spans="15:17" x14ac:dyDescent="0.2">
      <c r="O925" s="45"/>
      <c r="P925" s="45"/>
      <c r="Q925" s="100"/>
    </row>
    <row r="926" spans="15:17" x14ac:dyDescent="0.2">
      <c r="O926" s="45"/>
      <c r="P926" s="45"/>
      <c r="Q926" s="100"/>
    </row>
    <row r="927" spans="15:17" x14ac:dyDescent="0.2">
      <c r="O927" s="45"/>
      <c r="P927" s="45"/>
      <c r="Q927" s="100"/>
    </row>
    <row r="928" spans="15:17" x14ac:dyDescent="0.2">
      <c r="O928" s="45"/>
      <c r="P928" s="45"/>
      <c r="Q928" s="100"/>
    </row>
    <row r="929" spans="15:17" x14ac:dyDescent="0.2">
      <c r="O929" s="45"/>
      <c r="P929" s="45"/>
      <c r="Q929" s="100"/>
    </row>
    <row r="930" spans="15:17" x14ac:dyDescent="0.2">
      <c r="O930" s="45"/>
      <c r="P930" s="45"/>
      <c r="Q930" s="100"/>
    </row>
    <row r="931" spans="15:17" x14ac:dyDescent="0.2">
      <c r="O931" s="45"/>
      <c r="P931" s="45"/>
      <c r="Q931" s="100"/>
    </row>
    <row r="932" spans="15:17" x14ac:dyDescent="0.2">
      <c r="O932" s="45"/>
      <c r="P932" s="45"/>
      <c r="Q932" s="100"/>
    </row>
    <row r="933" spans="15:17" x14ac:dyDescent="0.2">
      <c r="O933" s="45"/>
      <c r="P933" s="45"/>
      <c r="Q933" s="100"/>
    </row>
    <row r="934" spans="15:17" x14ac:dyDescent="0.2">
      <c r="O934" s="45"/>
      <c r="P934" s="45"/>
      <c r="Q934" s="100"/>
    </row>
    <row r="935" spans="15:17" x14ac:dyDescent="0.2">
      <c r="O935" s="45"/>
      <c r="P935" s="45"/>
      <c r="Q935" s="100"/>
    </row>
    <row r="936" spans="15:17" x14ac:dyDescent="0.2">
      <c r="O936" s="45"/>
      <c r="P936" s="45"/>
      <c r="Q936" s="100"/>
    </row>
    <row r="937" spans="15:17" x14ac:dyDescent="0.2">
      <c r="O937" s="45"/>
      <c r="P937" s="45"/>
      <c r="Q937" s="100"/>
    </row>
    <row r="938" spans="15:17" x14ac:dyDescent="0.2">
      <c r="O938" s="45"/>
      <c r="P938" s="45"/>
      <c r="Q938" s="100"/>
    </row>
    <row r="939" spans="15:17" x14ac:dyDescent="0.2">
      <c r="O939" s="45"/>
      <c r="P939" s="45"/>
      <c r="Q939" s="100"/>
    </row>
    <row r="940" spans="15:17" x14ac:dyDescent="0.2">
      <c r="O940" s="45"/>
      <c r="P940" s="45"/>
      <c r="Q940" s="100"/>
    </row>
    <row r="941" spans="15:17" x14ac:dyDescent="0.2">
      <c r="O941" s="45"/>
      <c r="P941" s="45"/>
      <c r="Q941" s="100"/>
    </row>
    <row r="942" spans="15:17" x14ac:dyDescent="0.2">
      <c r="O942" s="45"/>
      <c r="P942" s="45"/>
      <c r="Q942" s="100"/>
    </row>
    <row r="943" spans="15:17" x14ac:dyDescent="0.2">
      <c r="O943" s="45"/>
      <c r="P943" s="45"/>
      <c r="Q943" s="100"/>
    </row>
    <row r="944" spans="15:17" x14ac:dyDescent="0.2">
      <c r="O944" s="45"/>
      <c r="P944" s="45"/>
      <c r="Q944" s="100"/>
    </row>
    <row r="945" spans="15:17" x14ac:dyDescent="0.2">
      <c r="O945" s="45"/>
      <c r="P945" s="45"/>
      <c r="Q945" s="100"/>
    </row>
    <row r="946" spans="15:17" x14ac:dyDescent="0.2">
      <c r="O946" s="45"/>
      <c r="P946" s="45"/>
      <c r="Q946" s="100"/>
    </row>
    <row r="947" spans="15:17" x14ac:dyDescent="0.2">
      <c r="O947" s="45"/>
      <c r="P947" s="45"/>
      <c r="Q947" s="100"/>
    </row>
    <row r="948" spans="15:17" x14ac:dyDescent="0.2">
      <c r="O948" s="45"/>
      <c r="P948" s="45"/>
      <c r="Q948" s="100"/>
    </row>
    <row r="949" spans="15:17" x14ac:dyDescent="0.2">
      <c r="O949" s="45"/>
      <c r="P949" s="45"/>
      <c r="Q949" s="100"/>
    </row>
    <row r="950" spans="15:17" x14ac:dyDescent="0.2">
      <c r="O950" s="45"/>
      <c r="P950" s="45"/>
      <c r="Q950" s="100"/>
    </row>
    <row r="951" spans="15:17" x14ac:dyDescent="0.2">
      <c r="O951" s="45"/>
      <c r="P951" s="45"/>
      <c r="Q951" s="100"/>
    </row>
    <row r="952" spans="15:17" x14ac:dyDescent="0.2">
      <c r="O952" s="45"/>
      <c r="P952" s="45"/>
      <c r="Q952" s="100"/>
    </row>
    <row r="953" spans="15:17" x14ac:dyDescent="0.2">
      <c r="O953" s="45"/>
      <c r="P953" s="45"/>
      <c r="Q953" s="100"/>
    </row>
    <row r="954" spans="15:17" x14ac:dyDescent="0.2">
      <c r="O954" s="45"/>
      <c r="P954" s="45"/>
      <c r="Q954" s="100"/>
    </row>
    <row r="955" spans="15:17" x14ac:dyDescent="0.2">
      <c r="O955" s="45"/>
      <c r="P955" s="45"/>
      <c r="Q955" s="100"/>
    </row>
    <row r="956" spans="15:17" x14ac:dyDescent="0.2">
      <c r="O956" s="45"/>
      <c r="P956" s="45"/>
      <c r="Q956" s="100"/>
    </row>
    <row r="957" spans="15:17" x14ac:dyDescent="0.2">
      <c r="O957" s="45"/>
      <c r="P957" s="45"/>
      <c r="Q957" s="100"/>
    </row>
    <row r="958" spans="15:17" x14ac:dyDescent="0.2">
      <c r="O958" s="45"/>
      <c r="P958" s="45"/>
      <c r="Q958" s="100"/>
    </row>
    <row r="959" spans="15:17" x14ac:dyDescent="0.2">
      <c r="O959" s="45"/>
      <c r="P959" s="45"/>
      <c r="Q959" s="100"/>
    </row>
    <row r="960" spans="15:17" x14ac:dyDescent="0.2">
      <c r="O960" s="45"/>
      <c r="P960" s="45"/>
      <c r="Q960" s="100"/>
    </row>
    <row r="961" spans="15:17" x14ac:dyDescent="0.2">
      <c r="O961" s="45"/>
      <c r="P961" s="45"/>
      <c r="Q961" s="100"/>
    </row>
    <row r="962" spans="15:17" x14ac:dyDescent="0.2">
      <c r="O962" s="45"/>
      <c r="P962" s="45"/>
      <c r="Q962" s="100"/>
    </row>
    <row r="963" spans="15:17" x14ac:dyDescent="0.2">
      <c r="O963" s="45"/>
      <c r="P963" s="45"/>
      <c r="Q963" s="100"/>
    </row>
    <row r="964" spans="15:17" x14ac:dyDescent="0.2">
      <c r="O964" s="45"/>
      <c r="P964" s="45"/>
      <c r="Q964" s="100"/>
    </row>
    <row r="965" spans="15:17" x14ac:dyDescent="0.2">
      <c r="O965" s="45"/>
      <c r="P965" s="45"/>
      <c r="Q965" s="100"/>
    </row>
    <row r="966" spans="15:17" x14ac:dyDescent="0.2">
      <c r="O966" s="45"/>
      <c r="P966" s="45"/>
      <c r="Q966" s="100"/>
    </row>
    <row r="967" spans="15:17" x14ac:dyDescent="0.2">
      <c r="O967" s="45"/>
      <c r="P967" s="45"/>
      <c r="Q967" s="100"/>
    </row>
    <row r="968" spans="15:17" x14ac:dyDescent="0.2">
      <c r="O968" s="45"/>
      <c r="P968" s="45"/>
      <c r="Q968" s="100"/>
    </row>
    <row r="969" spans="15:17" x14ac:dyDescent="0.2">
      <c r="O969" s="45"/>
      <c r="P969" s="45"/>
      <c r="Q969" s="100"/>
    </row>
    <row r="970" spans="15:17" x14ac:dyDescent="0.2">
      <c r="O970" s="45"/>
      <c r="P970" s="45"/>
      <c r="Q970" s="100"/>
    </row>
    <row r="971" spans="15:17" x14ac:dyDescent="0.2">
      <c r="O971" s="45"/>
      <c r="P971" s="45"/>
      <c r="Q971" s="100"/>
    </row>
    <row r="972" spans="15:17" x14ac:dyDescent="0.2">
      <c r="O972" s="45"/>
      <c r="P972" s="45"/>
      <c r="Q972" s="100"/>
    </row>
    <row r="973" spans="15:17" x14ac:dyDescent="0.2">
      <c r="O973" s="45"/>
      <c r="P973" s="45"/>
      <c r="Q973" s="100"/>
    </row>
    <row r="974" spans="15:17" x14ac:dyDescent="0.2">
      <c r="O974" s="45"/>
      <c r="P974" s="45"/>
      <c r="Q974" s="100"/>
    </row>
    <row r="975" spans="15:17" x14ac:dyDescent="0.2">
      <c r="O975" s="45"/>
      <c r="P975" s="45"/>
      <c r="Q975" s="100"/>
    </row>
    <row r="976" spans="15:17" x14ac:dyDescent="0.2">
      <c r="O976" s="45"/>
      <c r="P976" s="45"/>
      <c r="Q976" s="100"/>
    </row>
    <row r="977" spans="15:17" x14ac:dyDescent="0.2">
      <c r="O977" s="45"/>
      <c r="P977" s="45"/>
      <c r="Q977" s="100"/>
    </row>
    <row r="978" spans="15:17" x14ac:dyDescent="0.2">
      <c r="O978" s="45"/>
      <c r="P978" s="45"/>
      <c r="Q978" s="100"/>
    </row>
    <row r="979" spans="15:17" x14ac:dyDescent="0.2">
      <c r="O979" s="45"/>
      <c r="P979" s="45"/>
      <c r="Q979" s="100"/>
    </row>
    <row r="980" spans="15:17" x14ac:dyDescent="0.2">
      <c r="O980" s="45"/>
      <c r="P980" s="45"/>
      <c r="Q980" s="100"/>
    </row>
    <row r="981" spans="15:17" x14ac:dyDescent="0.2">
      <c r="O981" s="45"/>
      <c r="P981" s="45"/>
      <c r="Q981" s="100"/>
    </row>
    <row r="982" spans="15:17" x14ac:dyDescent="0.2">
      <c r="O982" s="45"/>
      <c r="P982" s="45"/>
      <c r="Q982" s="100"/>
    </row>
    <row r="983" spans="15:17" x14ac:dyDescent="0.2">
      <c r="O983" s="45"/>
      <c r="P983" s="45"/>
      <c r="Q983" s="100"/>
    </row>
    <row r="984" spans="15:17" x14ac:dyDescent="0.2">
      <c r="O984" s="45"/>
      <c r="P984" s="45"/>
      <c r="Q984" s="100"/>
    </row>
    <row r="985" spans="15:17" x14ac:dyDescent="0.2">
      <c r="O985" s="45"/>
      <c r="P985" s="45"/>
      <c r="Q985" s="100"/>
    </row>
    <row r="986" spans="15:17" x14ac:dyDescent="0.2">
      <c r="O986" s="45"/>
      <c r="P986" s="45"/>
      <c r="Q986" s="100"/>
    </row>
    <row r="987" spans="15:17" x14ac:dyDescent="0.2">
      <c r="O987" s="45"/>
      <c r="P987" s="45"/>
      <c r="Q987" s="100"/>
    </row>
    <row r="988" spans="15:17" x14ac:dyDescent="0.2">
      <c r="O988" s="45"/>
      <c r="P988" s="45"/>
      <c r="Q988" s="100"/>
    </row>
    <row r="989" spans="15:17" x14ac:dyDescent="0.2">
      <c r="O989" s="45"/>
      <c r="P989" s="45"/>
      <c r="Q989" s="100"/>
    </row>
    <row r="990" spans="15:17" x14ac:dyDescent="0.2">
      <c r="O990" s="45"/>
      <c r="P990" s="45"/>
      <c r="Q990" s="100"/>
    </row>
    <row r="991" spans="15:17" x14ac:dyDescent="0.2">
      <c r="O991" s="45"/>
      <c r="P991" s="45"/>
      <c r="Q991" s="100"/>
    </row>
    <row r="992" spans="15:17" x14ac:dyDescent="0.2">
      <c r="O992" s="45"/>
      <c r="P992" s="45"/>
      <c r="Q992" s="100"/>
    </row>
    <row r="993" spans="15:17" x14ac:dyDescent="0.2">
      <c r="O993" s="45"/>
      <c r="P993" s="45"/>
      <c r="Q993" s="100"/>
    </row>
    <row r="994" spans="15:17" x14ac:dyDescent="0.2">
      <c r="O994" s="45"/>
      <c r="P994" s="45"/>
      <c r="Q994" s="100"/>
    </row>
    <row r="995" spans="15:17" x14ac:dyDescent="0.2">
      <c r="O995" s="45"/>
      <c r="P995" s="45"/>
      <c r="Q995" s="100"/>
    </row>
    <row r="996" spans="15:17" x14ac:dyDescent="0.2">
      <c r="O996" s="45"/>
      <c r="P996" s="45"/>
      <c r="Q996" s="100"/>
    </row>
    <row r="997" spans="15:17" x14ac:dyDescent="0.2">
      <c r="O997" s="45"/>
      <c r="P997" s="45"/>
      <c r="Q997" s="100"/>
    </row>
    <row r="998" spans="15:17" x14ac:dyDescent="0.2">
      <c r="O998" s="45"/>
      <c r="P998" s="45"/>
      <c r="Q998" s="100"/>
    </row>
    <row r="999" spans="15:17" x14ac:dyDescent="0.2">
      <c r="O999" s="45"/>
      <c r="P999" s="45"/>
      <c r="Q999" s="100"/>
    </row>
    <row r="1000" spans="15:17" x14ac:dyDescent="0.2">
      <c r="O1000" s="45"/>
      <c r="P1000" s="45"/>
      <c r="Q1000" s="100"/>
    </row>
    <row r="1001" spans="15:17" x14ac:dyDescent="0.2">
      <c r="O1001" s="45"/>
      <c r="P1001" s="45"/>
      <c r="Q1001" s="100"/>
    </row>
    <row r="1002" spans="15:17" x14ac:dyDescent="0.2">
      <c r="O1002" s="45"/>
      <c r="P1002" s="45"/>
      <c r="Q1002" s="100"/>
    </row>
    <row r="1003" spans="15:17" x14ac:dyDescent="0.2">
      <c r="O1003" s="45"/>
      <c r="P1003" s="45"/>
      <c r="Q1003" s="100"/>
    </row>
    <row r="1004" spans="15:17" x14ac:dyDescent="0.2">
      <c r="O1004" s="45"/>
      <c r="P1004" s="45"/>
      <c r="Q1004" s="100"/>
    </row>
    <row r="1005" spans="15:17" x14ac:dyDescent="0.2">
      <c r="O1005" s="45"/>
      <c r="P1005" s="45"/>
      <c r="Q1005" s="100"/>
    </row>
    <row r="1006" spans="15:17" x14ac:dyDescent="0.2">
      <c r="O1006" s="45"/>
      <c r="P1006" s="45"/>
      <c r="Q1006" s="100"/>
    </row>
    <row r="1007" spans="15:17" x14ac:dyDescent="0.2">
      <c r="O1007" s="45"/>
      <c r="P1007" s="45"/>
      <c r="Q1007" s="100"/>
    </row>
    <row r="1008" spans="15:17" x14ac:dyDescent="0.2">
      <c r="O1008" s="45"/>
      <c r="P1008" s="45"/>
      <c r="Q1008" s="100"/>
    </row>
    <row r="1009" spans="15:17" x14ac:dyDescent="0.2">
      <c r="O1009" s="45"/>
      <c r="P1009" s="45"/>
      <c r="Q1009" s="100"/>
    </row>
    <row r="1010" spans="15:17" x14ac:dyDescent="0.2">
      <c r="O1010" s="45"/>
      <c r="P1010" s="45"/>
      <c r="Q1010" s="100"/>
    </row>
    <row r="1011" spans="15:17" x14ac:dyDescent="0.2">
      <c r="O1011" s="45"/>
      <c r="P1011" s="45"/>
      <c r="Q1011" s="100"/>
    </row>
    <row r="1012" spans="15:17" x14ac:dyDescent="0.2">
      <c r="O1012" s="45"/>
      <c r="P1012" s="45"/>
      <c r="Q1012" s="100"/>
    </row>
    <row r="1013" spans="15:17" x14ac:dyDescent="0.2">
      <c r="O1013" s="45"/>
      <c r="P1013" s="45"/>
      <c r="Q1013" s="100"/>
    </row>
    <row r="1014" spans="15:17" x14ac:dyDescent="0.2">
      <c r="O1014" s="45"/>
      <c r="P1014" s="45"/>
      <c r="Q1014" s="100"/>
    </row>
    <row r="1015" spans="15:17" x14ac:dyDescent="0.2">
      <c r="O1015" s="45"/>
      <c r="P1015" s="45"/>
      <c r="Q1015" s="100"/>
    </row>
    <row r="1016" spans="15:17" x14ac:dyDescent="0.2">
      <c r="O1016" s="45"/>
      <c r="P1016" s="45"/>
      <c r="Q1016" s="100"/>
    </row>
    <row r="1017" spans="15:17" x14ac:dyDescent="0.2">
      <c r="O1017" s="45"/>
      <c r="P1017" s="45"/>
      <c r="Q1017" s="100"/>
    </row>
    <row r="1018" spans="15:17" x14ac:dyDescent="0.2">
      <c r="O1018" s="45"/>
      <c r="P1018" s="45"/>
      <c r="Q1018" s="100"/>
    </row>
    <row r="1019" spans="15:17" x14ac:dyDescent="0.2">
      <c r="O1019" s="45"/>
      <c r="P1019" s="45"/>
      <c r="Q1019" s="100"/>
    </row>
    <row r="1020" spans="15:17" x14ac:dyDescent="0.2">
      <c r="O1020" s="45"/>
      <c r="P1020" s="45"/>
      <c r="Q1020" s="100"/>
    </row>
    <row r="1021" spans="15:17" x14ac:dyDescent="0.2">
      <c r="O1021" s="45"/>
      <c r="P1021" s="45"/>
      <c r="Q1021" s="100"/>
    </row>
    <row r="1022" spans="15:17" x14ac:dyDescent="0.2">
      <c r="O1022" s="45"/>
      <c r="P1022" s="45"/>
      <c r="Q1022" s="100"/>
    </row>
    <row r="1023" spans="15:17" x14ac:dyDescent="0.2">
      <c r="O1023" s="45"/>
      <c r="P1023" s="45"/>
      <c r="Q1023" s="100"/>
    </row>
    <row r="1024" spans="15:17" x14ac:dyDescent="0.2">
      <c r="O1024" s="45"/>
      <c r="P1024" s="45"/>
      <c r="Q1024" s="100"/>
    </row>
    <row r="1025" spans="15:17" x14ac:dyDescent="0.2">
      <c r="O1025" s="45"/>
      <c r="P1025" s="45"/>
      <c r="Q1025" s="100"/>
    </row>
    <row r="1026" spans="15:17" x14ac:dyDescent="0.2">
      <c r="O1026" s="45"/>
      <c r="P1026" s="45"/>
      <c r="Q1026" s="100"/>
    </row>
    <row r="1027" spans="15:17" x14ac:dyDescent="0.2">
      <c r="O1027" s="45"/>
      <c r="P1027" s="45"/>
      <c r="Q1027" s="100"/>
    </row>
    <row r="1028" spans="15:17" x14ac:dyDescent="0.2">
      <c r="O1028" s="45"/>
      <c r="P1028" s="45"/>
      <c r="Q1028" s="100"/>
    </row>
    <row r="1029" spans="15:17" x14ac:dyDescent="0.2">
      <c r="O1029" s="45"/>
      <c r="P1029" s="45"/>
      <c r="Q1029" s="100"/>
    </row>
    <row r="1030" spans="15:17" x14ac:dyDescent="0.2">
      <c r="O1030" s="45"/>
      <c r="P1030" s="45"/>
      <c r="Q1030" s="100"/>
    </row>
    <row r="1031" spans="15:17" x14ac:dyDescent="0.2">
      <c r="O1031" s="45"/>
      <c r="P1031" s="45"/>
      <c r="Q1031" s="100"/>
    </row>
    <row r="1032" spans="15:17" x14ac:dyDescent="0.2">
      <c r="O1032" s="45"/>
      <c r="P1032" s="45"/>
      <c r="Q1032" s="100"/>
    </row>
    <row r="1033" spans="15:17" x14ac:dyDescent="0.2">
      <c r="O1033" s="45"/>
      <c r="P1033" s="45"/>
      <c r="Q1033" s="100"/>
    </row>
    <row r="1034" spans="15:17" x14ac:dyDescent="0.2">
      <c r="O1034" s="45"/>
      <c r="P1034" s="45"/>
      <c r="Q1034" s="100"/>
    </row>
    <row r="1035" spans="15:17" x14ac:dyDescent="0.2">
      <c r="O1035" s="45"/>
      <c r="P1035" s="45"/>
      <c r="Q1035" s="100"/>
    </row>
    <row r="1036" spans="15:17" x14ac:dyDescent="0.2">
      <c r="O1036" s="45"/>
      <c r="P1036" s="45"/>
      <c r="Q1036" s="100"/>
    </row>
    <row r="1037" spans="15:17" x14ac:dyDescent="0.2">
      <c r="O1037" s="45"/>
      <c r="P1037" s="45"/>
      <c r="Q1037" s="100"/>
    </row>
    <row r="1038" spans="15:17" x14ac:dyDescent="0.2">
      <c r="O1038" s="45"/>
      <c r="P1038" s="45"/>
      <c r="Q1038" s="100"/>
    </row>
    <row r="1039" spans="15:17" x14ac:dyDescent="0.2">
      <c r="O1039" s="45"/>
      <c r="P1039" s="45"/>
      <c r="Q1039" s="100"/>
    </row>
    <row r="1040" spans="15:17" x14ac:dyDescent="0.2">
      <c r="O1040" s="45"/>
      <c r="P1040" s="45"/>
      <c r="Q1040" s="100"/>
    </row>
    <row r="1041" spans="15:17" x14ac:dyDescent="0.2">
      <c r="O1041" s="45"/>
      <c r="P1041" s="45"/>
      <c r="Q1041" s="100"/>
    </row>
    <row r="1042" spans="15:17" x14ac:dyDescent="0.2">
      <c r="O1042" s="45"/>
      <c r="P1042" s="45"/>
      <c r="Q1042" s="100"/>
    </row>
    <row r="1043" spans="15:17" x14ac:dyDescent="0.2">
      <c r="O1043" s="45"/>
      <c r="P1043" s="45"/>
      <c r="Q1043" s="100"/>
    </row>
    <row r="1044" spans="15:17" x14ac:dyDescent="0.2">
      <c r="O1044" s="45"/>
      <c r="P1044" s="45"/>
      <c r="Q1044" s="100"/>
    </row>
    <row r="1045" spans="15:17" x14ac:dyDescent="0.2">
      <c r="O1045" s="45"/>
      <c r="P1045" s="45"/>
      <c r="Q1045" s="100"/>
    </row>
    <row r="1046" spans="15:17" x14ac:dyDescent="0.2">
      <c r="O1046" s="45"/>
      <c r="P1046" s="45"/>
      <c r="Q1046" s="100"/>
    </row>
    <row r="1047" spans="15:17" x14ac:dyDescent="0.2">
      <c r="O1047" s="45"/>
      <c r="P1047" s="45"/>
      <c r="Q1047" s="100"/>
    </row>
    <row r="1048" spans="15:17" x14ac:dyDescent="0.2">
      <c r="O1048" s="45"/>
      <c r="P1048" s="45"/>
      <c r="Q1048" s="100"/>
    </row>
    <row r="1049" spans="15:17" x14ac:dyDescent="0.2">
      <c r="O1049" s="45"/>
      <c r="P1049" s="45"/>
      <c r="Q1049" s="100"/>
    </row>
    <row r="1050" spans="15:17" x14ac:dyDescent="0.2">
      <c r="O1050" s="45"/>
      <c r="P1050" s="45"/>
      <c r="Q1050" s="100"/>
    </row>
    <row r="1051" spans="15:17" x14ac:dyDescent="0.2">
      <c r="O1051" s="45"/>
      <c r="P1051" s="45"/>
      <c r="Q1051" s="100"/>
    </row>
    <row r="1052" spans="15:17" x14ac:dyDescent="0.2">
      <c r="O1052" s="45"/>
      <c r="P1052" s="45"/>
      <c r="Q1052" s="100"/>
    </row>
    <row r="1053" spans="15:17" x14ac:dyDescent="0.2">
      <c r="O1053" s="45"/>
      <c r="P1053" s="45"/>
      <c r="Q1053" s="100"/>
    </row>
    <row r="1054" spans="15:17" x14ac:dyDescent="0.2">
      <c r="O1054" s="45"/>
      <c r="P1054" s="45"/>
      <c r="Q1054" s="100"/>
    </row>
    <row r="1055" spans="15:17" x14ac:dyDescent="0.2">
      <c r="O1055" s="45"/>
      <c r="P1055" s="45"/>
      <c r="Q1055" s="100"/>
    </row>
    <row r="1056" spans="15:17" x14ac:dyDescent="0.2">
      <c r="O1056" s="45"/>
      <c r="P1056" s="45"/>
      <c r="Q1056" s="100"/>
    </row>
    <row r="1057" spans="15:17" x14ac:dyDescent="0.2">
      <c r="O1057" s="45"/>
      <c r="P1057" s="45"/>
      <c r="Q1057" s="100"/>
    </row>
    <row r="1058" spans="15:17" x14ac:dyDescent="0.2">
      <c r="O1058" s="45"/>
      <c r="P1058" s="45"/>
      <c r="Q1058" s="100"/>
    </row>
    <row r="1059" spans="15:17" x14ac:dyDescent="0.2">
      <c r="O1059" s="45"/>
      <c r="P1059" s="45"/>
      <c r="Q1059" s="100"/>
    </row>
    <row r="1060" spans="15:17" x14ac:dyDescent="0.2">
      <c r="O1060" s="45"/>
      <c r="P1060" s="45"/>
      <c r="Q1060" s="100"/>
    </row>
    <row r="1061" spans="15:17" x14ac:dyDescent="0.2">
      <c r="O1061" s="45"/>
      <c r="P1061" s="45"/>
      <c r="Q1061" s="100"/>
    </row>
    <row r="1062" spans="15:17" x14ac:dyDescent="0.2">
      <c r="O1062" s="45"/>
      <c r="P1062" s="45"/>
      <c r="Q1062" s="100"/>
    </row>
    <row r="1063" spans="15:17" x14ac:dyDescent="0.2">
      <c r="O1063" s="45"/>
      <c r="P1063" s="45"/>
      <c r="Q1063" s="100"/>
    </row>
    <row r="1064" spans="15:17" x14ac:dyDescent="0.2">
      <c r="O1064" s="45"/>
      <c r="P1064" s="45"/>
      <c r="Q1064" s="100"/>
    </row>
    <row r="1065" spans="15:17" x14ac:dyDescent="0.2">
      <c r="O1065" s="45"/>
      <c r="P1065" s="45"/>
      <c r="Q1065" s="100"/>
    </row>
    <row r="1066" spans="15:17" x14ac:dyDescent="0.2">
      <c r="O1066" s="45"/>
      <c r="P1066" s="45"/>
      <c r="Q1066" s="100"/>
    </row>
    <row r="1067" spans="15:17" x14ac:dyDescent="0.2">
      <c r="O1067" s="45"/>
      <c r="P1067" s="45"/>
      <c r="Q1067" s="100"/>
    </row>
    <row r="1068" spans="15:17" x14ac:dyDescent="0.2">
      <c r="O1068" s="45"/>
      <c r="P1068" s="45"/>
      <c r="Q1068" s="100"/>
    </row>
    <row r="1069" spans="15:17" x14ac:dyDescent="0.2">
      <c r="O1069" s="45"/>
      <c r="P1069" s="45"/>
      <c r="Q1069" s="100"/>
    </row>
    <row r="1070" spans="15:17" x14ac:dyDescent="0.2">
      <c r="O1070" s="45"/>
      <c r="P1070" s="45"/>
      <c r="Q1070" s="100"/>
    </row>
    <row r="1071" spans="15:17" x14ac:dyDescent="0.2">
      <c r="O1071" s="45"/>
      <c r="P1071" s="45"/>
      <c r="Q1071" s="100"/>
    </row>
    <row r="1072" spans="15:17" x14ac:dyDescent="0.2">
      <c r="O1072" s="45"/>
      <c r="P1072" s="45"/>
      <c r="Q1072" s="100"/>
    </row>
    <row r="1073" spans="15:17" x14ac:dyDescent="0.2">
      <c r="O1073" s="45"/>
      <c r="P1073" s="45"/>
      <c r="Q1073" s="100"/>
    </row>
    <row r="1074" spans="15:17" x14ac:dyDescent="0.2">
      <c r="O1074" s="45"/>
      <c r="P1074" s="45"/>
      <c r="Q1074" s="100"/>
    </row>
    <row r="1075" spans="15:17" x14ac:dyDescent="0.2">
      <c r="O1075" s="45"/>
      <c r="P1075" s="45"/>
      <c r="Q1075" s="100"/>
    </row>
    <row r="1076" spans="15:17" x14ac:dyDescent="0.2">
      <c r="O1076" s="45"/>
      <c r="P1076" s="45"/>
      <c r="Q1076" s="100"/>
    </row>
    <row r="1077" spans="15:17" x14ac:dyDescent="0.2">
      <c r="O1077" s="45"/>
      <c r="P1077" s="45"/>
      <c r="Q1077" s="100"/>
    </row>
    <row r="1078" spans="15:17" x14ac:dyDescent="0.2">
      <c r="O1078" s="45"/>
      <c r="P1078" s="45"/>
      <c r="Q1078" s="100"/>
    </row>
    <row r="1079" spans="15:17" x14ac:dyDescent="0.2">
      <c r="O1079" s="45"/>
      <c r="P1079" s="45"/>
      <c r="Q1079" s="100"/>
    </row>
    <row r="1080" spans="15:17" x14ac:dyDescent="0.2">
      <c r="O1080" s="45"/>
      <c r="P1080" s="45"/>
      <c r="Q1080" s="100"/>
    </row>
    <row r="1081" spans="15:17" x14ac:dyDescent="0.2">
      <c r="O1081" s="45"/>
      <c r="P1081" s="45"/>
      <c r="Q1081" s="100"/>
    </row>
    <row r="1082" spans="15:17" x14ac:dyDescent="0.2">
      <c r="O1082" s="45"/>
      <c r="P1082" s="45"/>
      <c r="Q1082" s="100"/>
    </row>
    <row r="1083" spans="15:17" x14ac:dyDescent="0.2">
      <c r="O1083" s="45"/>
      <c r="P1083" s="45"/>
      <c r="Q1083" s="100"/>
    </row>
    <row r="1084" spans="15:17" x14ac:dyDescent="0.2">
      <c r="O1084" s="45"/>
      <c r="P1084" s="45"/>
      <c r="Q1084" s="100"/>
    </row>
    <row r="1085" spans="15:17" x14ac:dyDescent="0.2">
      <c r="O1085" s="45"/>
      <c r="P1085" s="45"/>
      <c r="Q1085" s="100"/>
    </row>
    <row r="1086" spans="15:17" x14ac:dyDescent="0.2">
      <c r="O1086" s="45"/>
      <c r="P1086" s="45"/>
      <c r="Q1086" s="100"/>
    </row>
    <row r="1087" spans="15:17" x14ac:dyDescent="0.2">
      <c r="O1087" s="45"/>
      <c r="P1087" s="45"/>
      <c r="Q1087" s="100"/>
    </row>
    <row r="1088" spans="15:17" x14ac:dyDescent="0.2">
      <c r="O1088" s="45"/>
      <c r="P1088" s="45"/>
      <c r="Q1088" s="100"/>
    </row>
    <row r="1089" spans="15:17" x14ac:dyDescent="0.2">
      <c r="O1089" s="45"/>
      <c r="P1089" s="45"/>
      <c r="Q1089" s="100"/>
    </row>
    <row r="1090" spans="15:17" x14ac:dyDescent="0.2">
      <c r="O1090" s="45"/>
      <c r="P1090" s="45"/>
      <c r="Q1090" s="100"/>
    </row>
    <row r="1091" spans="15:17" x14ac:dyDescent="0.2">
      <c r="O1091" s="45"/>
      <c r="P1091" s="45"/>
      <c r="Q1091" s="100"/>
    </row>
    <row r="1092" spans="15:17" x14ac:dyDescent="0.2">
      <c r="O1092" s="45"/>
      <c r="P1092" s="45"/>
      <c r="Q1092" s="100"/>
    </row>
    <row r="1093" spans="15:17" x14ac:dyDescent="0.2">
      <c r="O1093" s="45"/>
      <c r="P1093" s="45"/>
      <c r="Q1093" s="100"/>
    </row>
    <row r="1094" spans="15:17" x14ac:dyDescent="0.2">
      <c r="O1094" s="45"/>
      <c r="P1094" s="45"/>
      <c r="Q1094" s="100"/>
    </row>
    <row r="1095" spans="15:17" x14ac:dyDescent="0.2">
      <c r="O1095" s="45"/>
      <c r="P1095" s="45"/>
      <c r="Q1095" s="100"/>
    </row>
    <row r="1096" spans="15:17" x14ac:dyDescent="0.2">
      <c r="O1096" s="45"/>
      <c r="P1096" s="45"/>
      <c r="Q1096" s="100"/>
    </row>
    <row r="1097" spans="15:17" x14ac:dyDescent="0.2">
      <c r="O1097" s="45"/>
      <c r="P1097" s="45"/>
      <c r="Q1097" s="100"/>
    </row>
    <row r="1098" spans="15:17" x14ac:dyDescent="0.2">
      <c r="O1098" s="45"/>
      <c r="P1098" s="45"/>
      <c r="Q1098" s="100"/>
    </row>
    <row r="1099" spans="15:17" x14ac:dyDescent="0.2">
      <c r="O1099" s="45"/>
      <c r="P1099" s="45"/>
      <c r="Q1099" s="100"/>
    </row>
    <row r="1100" spans="15:17" x14ac:dyDescent="0.2">
      <c r="O1100" s="45"/>
      <c r="P1100" s="45"/>
      <c r="Q1100" s="100"/>
    </row>
    <row r="1101" spans="15:17" x14ac:dyDescent="0.2">
      <c r="O1101" s="45"/>
      <c r="P1101" s="45"/>
      <c r="Q1101" s="100"/>
    </row>
    <row r="1102" spans="15:17" x14ac:dyDescent="0.2">
      <c r="O1102" s="45"/>
      <c r="P1102" s="45"/>
      <c r="Q1102" s="100"/>
    </row>
    <row r="1103" spans="15:17" x14ac:dyDescent="0.2">
      <c r="O1103" s="45"/>
      <c r="P1103" s="45"/>
      <c r="Q1103" s="100"/>
    </row>
    <row r="1104" spans="15:17" x14ac:dyDescent="0.2">
      <c r="O1104" s="45"/>
      <c r="P1104" s="45"/>
      <c r="Q1104" s="100"/>
    </row>
    <row r="1105" spans="15:17" x14ac:dyDescent="0.2">
      <c r="O1105" s="45"/>
      <c r="P1105" s="45"/>
      <c r="Q1105" s="100"/>
    </row>
    <row r="1106" spans="15:17" x14ac:dyDescent="0.2">
      <c r="O1106" s="45"/>
      <c r="P1106" s="45"/>
      <c r="Q1106" s="100"/>
    </row>
    <row r="1107" spans="15:17" x14ac:dyDescent="0.2">
      <c r="O1107" s="45"/>
      <c r="P1107" s="45"/>
      <c r="Q1107" s="100"/>
    </row>
    <row r="1108" spans="15:17" x14ac:dyDescent="0.2">
      <c r="O1108" s="45"/>
      <c r="P1108" s="45"/>
      <c r="Q1108" s="100"/>
    </row>
    <row r="1109" spans="15:17" x14ac:dyDescent="0.2">
      <c r="O1109" s="45"/>
      <c r="P1109" s="45"/>
      <c r="Q1109" s="100"/>
    </row>
    <row r="1110" spans="15:17" x14ac:dyDescent="0.2">
      <c r="O1110" s="45"/>
      <c r="P1110" s="45"/>
      <c r="Q1110" s="100"/>
    </row>
    <row r="1111" spans="15:17" x14ac:dyDescent="0.2">
      <c r="O1111" s="45"/>
      <c r="P1111" s="45"/>
      <c r="Q1111" s="100"/>
    </row>
    <row r="1112" spans="15:17" x14ac:dyDescent="0.2">
      <c r="O1112" s="45"/>
      <c r="P1112" s="45"/>
      <c r="Q1112" s="100"/>
    </row>
    <row r="1113" spans="15:17" x14ac:dyDescent="0.2">
      <c r="O1113" s="45"/>
      <c r="P1113" s="45"/>
      <c r="Q1113" s="100"/>
    </row>
    <row r="1114" spans="15:17" x14ac:dyDescent="0.2">
      <c r="O1114" s="45"/>
      <c r="P1114" s="45"/>
      <c r="Q1114" s="100"/>
    </row>
    <row r="1115" spans="15:17" x14ac:dyDescent="0.2">
      <c r="O1115" s="45"/>
      <c r="P1115" s="45"/>
      <c r="Q1115" s="100"/>
    </row>
    <row r="1116" spans="15:17" x14ac:dyDescent="0.2">
      <c r="O1116" s="45"/>
      <c r="P1116" s="45"/>
      <c r="Q1116" s="100"/>
    </row>
    <row r="1117" spans="15:17" x14ac:dyDescent="0.2">
      <c r="O1117" s="45"/>
      <c r="P1117" s="45"/>
      <c r="Q1117" s="100"/>
    </row>
    <row r="1118" spans="15:17" x14ac:dyDescent="0.2">
      <c r="O1118" s="45"/>
      <c r="P1118" s="45"/>
      <c r="Q1118" s="100"/>
    </row>
    <row r="1119" spans="15:17" x14ac:dyDescent="0.2">
      <c r="O1119" s="45"/>
      <c r="P1119" s="45"/>
      <c r="Q1119" s="100"/>
    </row>
    <row r="1120" spans="15:17" x14ac:dyDescent="0.2">
      <c r="O1120" s="45"/>
      <c r="P1120" s="45"/>
      <c r="Q1120" s="100"/>
    </row>
    <row r="1121" spans="15:17" x14ac:dyDescent="0.2">
      <c r="O1121" s="45"/>
      <c r="P1121" s="45"/>
      <c r="Q1121" s="100"/>
    </row>
    <row r="1122" spans="15:17" x14ac:dyDescent="0.2">
      <c r="O1122" s="45"/>
      <c r="P1122" s="45"/>
      <c r="Q1122" s="100"/>
    </row>
    <row r="1123" spans="15:17" x14ac:dyDescent="0.2">
      <c r="O1123" s="45"/>
      <c r="P1123" s="45"/>
      <c r="Q1123" s="100"/>
    </row>
    <row r="1124" spans="15:17" x14ac:dyDescent="0.2">
      <c r="O1124" s="45"/>
      <c r="P1124" s="45"/>
      <c r="Q1124" s="100"/>
    </row>
    <row r="1125" spans="15:17" x14ac:dyDescent="0.2">
      <c r="O1125" s="45"/>
      <c r="P1125" s="45"/>
      <c r="Q1125" s="100"/>
    </row>
    <row r="1126" spans="15:17" x14ac:dyDescent="0.2">
      <c r="O1126" s="45"/>
      <c r="P1126" s="45"/>
      <c r="Q1126" s="100"/>
    </row>
    <row r="1127" spans="15:17" x14ac:dyDescent="0.2">
      <c r="O1127" s="45"/>
      <c r="P1127" s="45"/>
      <c r="Q1127" s="100"/>
    </row>
    <row r="1128" spans="15:17" x14ac:dyDescent="0.2">
      <c r="O1128" s="45"/>
      <c r="P1128" s="45"/>
      <c r="Q1128" s="100"/>
    </row>
    <row r="1129" spans="15:17" x14ac:dyDescent="0.2">
      <c r="O1129" s="45"/>
      <c r="P1129" s="45"/>
      <c r="Q1129" s="100"/>
    </row>
    <row r="1130" spans="15:17" x14ac:dyDescent="0.2">
      <c r="O1130" s="45"/>
      <c r="P1130" s="45"/>
      <c r="Q1130" s="100"/>
    </row>
    <row r="1131" spans="15:17" x14ac:dyDescent="0.2">
      <c r="O1131" s="45"/>
      <c r="P1131" s="45"/>
      <c r="Q1131" s="100"/>
    </row>
    <row r="1132" spans="15:17" x14ac:dyDescent="0.2">
      <c r="O1132" s="45"/>
      <c r="P1132" s="45"/>
      <c r="Q1132" s="100"/>
    </row>
    <row r="1133" spans="15:17" x14ac:dyDescent="0.2">
      <c r="O1133" s="45"/>
      <c r="P1133" s="45"/>
      <c r="Q1133" s="100"/>
    </row>
    <row r="1134" spans="15:17" x14ac:dyDescent="0.2">
      <c r="O1134" s="45"/>
      <c r="P1134" s="45"/>
      <c r="Q1134" s="100"/>
    </row>
    <row r="1135" spans="15:17" x14ac:dyDescent="0.2">
      <c r="O1135" s="45"/>
      <c r="P1135" s="45"/>
      <c r="Q1135" s="100"/>
    </row>
    <row r="1136" spans="15:17" x14ac:dyDescent="0.2">
      <c r="O1136" s="45"/>
      <c r="P1136" s="45"/>
      <c r="Q1136" s="100"/>
    </row>
    <row r="1137" spans="15:17" x14ac:dyDescent="0.2">
      <c r="O1137" s="45"/>
      <c r="P1137" s="45"/>
      <c r="Q1137" s="100"/>
    </row>
    <row r="1138" spans="15:17" x14ac:dyDescent="0.2">
      <c r="O1138" s="45"/>
      <c r="P1138" s="45"/>
      <c r="Q1138" s="100"/>
    </row>
    <row r="1139" spans="15:17" x14ac:dyDescent="0.2">
      <c r="O1139" s="45"/>
      <c r="P1139" s="45"/>
      <c r="Q1139" s="100"/>
    </row>
    <row r="1140" spans="15:17" x14ac:dyDescent="0.2">
      <c r="O1140" s="45"/>
      <c r="P1140" s="45"/>
      <c r="Q1140" s="100"/>
    </row>
    <row r="1141" spans="15:17" x14ac:dyDescent="0.2">
      <c r="O1141" s="45"/>
      <c r="P1141" s="45"/>
      <c r="Q1141" s="100"/>
    </row>
    <row r="1142" spans="15:17" x14ac:dyDescent="0.2">
      <c r="O1142" s="45"/>
      <c r="P1142" s="45"/>
      <c r="Q1142" s="100"/>
    </row>
    <row r="1143" spans="15:17" x14ac:dyDescent="0.2">
      <c r="O1143" s="45"/>
      <c r="P1143" s="45"/>
      <c r="Q1143" s="100"/>
    </row>
    <row r="1144" spans="15:17" x14ac:dyDescent="0.2">
      <c r="O1144" s="45"/>
      <c r="P1144" s="45"/>
      <c r="Q1144" s="100"/>
    </row>
    <row r="1145" spans="15:17" x14ac:dyDescent="0.2">
      <c r="O1145" s="45"/>
      <c r="P1145" s="45"/>
      <c r="Q1145" s="100"/>
    </row>
    <row r="1146" spans="15:17" x14ac:dyDescent="0.2">
      <c r="O1146" s="45"/>
      <c r="P1146" s="45"/>
      <c r="Q1146" s="100"/>
    </row>
    <row r="1147" spans="15:17" x14ac:dyDescent="0.2">
      <c r="O1147" s="45"/>
      <c r="P1147" s="45"/>
      <c r="Q1147" s="100"/>
    </row>
    <row r="1148" spans="15:17" x14ac:dyDescent="0.2">
      <c r="O1148" s="45"/>
      <c r="P1148" s="45"/>
      <c r="Q1148" s="100"/>
    </row>
    <row r="1149" spans="15:17" x14ac:dyDescent="0.2">
      <c r="O1149" s="45"/>
      <c r="P1149" s="45"/>
      <c r="Q1149" s="100"/>
    </row>
    <row r="1150" spans="15:17" x14ac:dyDescent="0.2">
      <c r="O1150" s="45"/>
      <c r="P1150" s="45"/>
      <c r="Q1150" s="100"/>
    </row>
    <row r="1151" spans="15:17" x14ac:dyDescent="0.2">
      <c r="O1151" s="45"/>
      <c r="P1151" s="45"/>
      <c r="Q1151" s="100"/>
    </row>
    <row r="1152" spans="15:17" x14ac:dyDescent="0.2">
      <c r="O1152" s="45"/>
      <c r="P1152" s="45"/>
      <c r="Q1152" s="100"/>
    </row>
    <row r="1153" spans="15:17" x14ac:dyDescent="0.2">
      <c r="O1153" s="45"/>
      <c r="P1153" s="45"/>
      <c r="Q1153" s="100"/>
    </row>
    <row r="1154" spans="15:17" x14ac:dyDescent="0.2">
      <c r="O1154" s="45"/>
      <c r="P1154" s="45"/>
      <c r="Q1154" s="100"/>
    </row>
    <row r="1155" spans="15:17" x14ac:dyDescent="0.2">
      <c r="O1155" s="45"/>
      <c r="P1155" s="45"/>
      <c r="Q1155" s="100"/>
    </row>
    <row r="1156" spans="15:17" x14ac:dyDescent="0.2">
      <c r="O1156" s="45"/>
      <c r="P1156" s="45"/>
      <c r="Q1156" s="100"/>
    </row>
    <row r="1157" spans="15:17" x14ac:dyDescent="0.2">
      <c r="O1157" s="45"/>
      <c r="P1157" s="45"/>
      <c r="Q1157" s="100"/>
    </row>
    <row r="1158" spans="15:17" x14ac:dyDescent="0.2">
      <c r="O1158" s="45"/>
      <c r="P1158" s="45"/>
      <c r="Q1158" s="100"/>
    </row>
    <row r="1159" spans="15:17" x14ac:dyDescent="0.2">
      <c r="O1159" s="45"/>
      <c r="P1159" s="45"/>
      <c r="Q1159" s="100"/>
    </row>
    <row r="1160" spans="15:17" x14ac:dyDescent="0.2">
      <c r="O1160" s="45"/>
      <c r="P1160" s="45"/>
      <c r="Q1160" s="100"/>
    </row>
    <row r="1161" spans="15:17" x14ac:dyDescent="0.2">
      <c r="O1161" s="45"/>
      <c r="P1161" s="45"/>
      <c r="Q1161" s="100"/>
    </row>
    <row r="1162" spans="15:17" x14ac:dyDescent="0.2">
      <c r="O1162" s="45"/>
      <c r="P1162" s="45"/>
      <c r="Q1162" s="100"/>
    </row>
    <row r="1163" spans="15:17" x14ac:dyDescent="0.2">
      <c r="O1163" s="45"/>
      <c r="P1163" s="45"/>
      <c r="Q1163" s="100"/>
    </row>
    <row r="1164" spans="15:17" x14ac:dyDescent="0.2">
      <c r="O1164" s="45"/>
      <c r="P1164" s="45"/>
      <c r="Q1164" s="100"/>
    </row>
    <row r="1165" spans="15:17" x14ac:dyDescent="0.2">
      <c r="O1165" s="45"/>
      <c r="P1165" s="45"/>
      <c r="Q1165" s="100"/>
    </row>
    <row r="1166" spans="15:17" x14ac:dyDescent="0.2">
      <c r="O1166" s="45"/>
      <c r="P1166" s="45"/>
      <c r="Q1166" s="100"/>
    </row>
    <row r="1167" spans="15:17" x14ac:dyDescent="0.2">
      <c r="O1167" s="45"/>
      <c r="P1167" s="45"/>
      <c r="Q1167" s="100"/>
    </row>
    <row r="1168" spans="15:17" x14ac:dyDescent="0.2">
      <c r="O1168" s="45"/>
      <c r="P1168" s="45"/>
      <c r="Q1168" s="100"/>
    </row>
    <row r="1169" spans="15:17" x14ac:dyDescent="0.2">
      <c r="O1169" s="45"/>
      <c r="P1169" s="45"/>
      <c r="Q1169" s="100"/>
    </row>
    <row r="1170" spans="15:17" x14ac:dyDescent="0.2">
      <c r="O1170" s="45"/>
      <c r="P1170" s="45"/>
      <c r="Q1170" s="100"/>
    </row>
    <row r="1171" spans="15:17" x14ac:dyDescent="0.2">
      <c r="O1171" s="45"/>
      <c r="P1171" s="45"/>
      <c r="Q1171" s="100"/>
    </row>
    <row r="1172" spans="15:17" x14ac:dyDescent="0.2">
      <c r="O1172" s="45"/>
      <c r="P1172" s="45"/>
      <c r="Q1172" s="100"/>
    </row>
    <row r="1173" spans="15:17" x14ac:dyDescent="0.2">
      <c r="O1173" s="45"/>
      <c r="P1173" s="45"/>
      <c r="Q1173" s="100"/>
    </row>
    <row r="1174" spans="15:17" x14ac:dyDescent="0.2">
      <c r="O1174" s="45"/>
      <c r="P1174" s="45"/>
      <c r="Q1174" s="100"/>
    </row>
    <row r="1175" spans="15:17" x14ac:dyDescent="0.2">
      <c r="O1175" s="45"/>
      <c r="P1175" s="45"/>
      <c r="Q1175" s="100"/>
    </row>
    <row r="1176" spans="15:17" x14ac:dyDescent="0.2">
      <c r="O1176" s="45"/>
      <c r="P1176" s="45"/>
      <c r="Q1176" s="100"/>
    </row>
    <row r="1177" spans="15:17" x14ac:dyDescent="0.2">
      <c r="O1177" s="45"/>
      <c r="P1177" s="45"/>
      <c r="Q1177" s="100"/>
    </row>
    <row r="1178" spans="15:17" x14ac:dyDescent="0.2">
      <c r="O1178" s="45"/>
      <c r="P1178" s="45"/>
      <c r="Q1178" s="100"/>
    </row>
    <row r="1179" spans="15:17" x14ac:dyDescent="0.2">
      <c r="O1179" s="45"/>
      <c r="P1179" s="45"/>
      <c r="Q1179" s="100"/>
    </row>
    <row r="1180" spans="15:17" x14ac:dyDescent="0.2">
      <c r="O1180" s="45"/>
      <c r="P1180" s="45"/>
      <c r="Q1180" s="100"/>
    </row>
    <row r="1181" spans="15:17" x14ac:dyDescent="0.2">
      <c r="O1181" s="45"/>
      <c r="P1181" s="45"/>
      <c r="Q1181" s="100"/>
    </row>
    <row r="1182" spans="15:17" x14ac:dyDescent="0.2">
      <c r="O1182" s="45"/>
      <c r="P1182" s="45"/>
      <c r="Q1182" s="100"/>
    </row>
    <row r="1183" spans="15:17" x14ac:dyDescent="0.2">
      <c r="O1183" s="45"/>
      <c r="P1183" s="45"/>
      <c r="Q1183" s="100"/>
    </row>
    <row r="1184" spans="15:17" x14ac:dyDescent="0.2">
      <c r="O1184" s="45"/>
      <c r="P1184" s="45"/>
      <c r="Q1184" s="100"/>
    </row>
    <row r="1185" spans="15:17" x14ac:dyDescent="0.2">
      <c r="O1185" s="45"/>
      <c r="P1185" s="45"/>
      <c r="Q1185" s="100"/>
    </row>
    <row r="1186" spans="15:17" x14ac:dyDescent="0.2">
      <c r="O1186" s="45"/>
      <c r="P1186" s="45"/>
      <c r="Q1186" s="100"/>
    </row>
    <row r="1187" spans="15:17" x14ac:dyDescent="0.2">
      <c r="O1187" s="45"/>
      <c r="P1187" s="45"/>
      <c r="Q1187" s="100"/>
    </row>
    <row r="1188" spans="15:17" x14ac:dyDescent="0.2">
      <c r="O1188" s="45"/>
      <c r="P1188" s="45"/>
      <c r="Q1188" s="100"/>
    </row>
    <row r="1189" spans="15:17" x14ac:dyDescent="0.2">
      <c r="O1189" s="45"/>
      <c r="P1189" s="45"/>
      <c r="Q1189" s="100"/>
    </row>
    <row r="1190" spans="15:17" x14ac:dyDescent="0.2">
      <c r="O1190" s="45"/>
      <c r="P1190" s="45"/>
      <c r="Q1190" s="100"/>
    </row>
    <row r="1191" spans="15:17" x14ac:dyDescent="0.2">
      <c r="O1191" s="45"/>
      <c r="P1191" s="45"/>
      <c r="Q1191" s="100"/>
    </row>
    <row r="1192" spans="15:17" x14ac:dyDescent="0.2">
      <c r="O1192" s="45"/>
      <c r="P1192" s="45"/>
      <c r="Q1192" s="100"/>
    </row>
    <row r="1193" spans="15:17" x14ac:dyDescent="0.2">
      <c r="O1193" s="45"/>
      <c r="P1193" s="45"/>
      <c r="Q1193" s="100"/>
    </row>
    <row r="1194" spans="15:17" x14ac:dyDescent="0.2">
      <c r="O1194" s="45"/>
      <c r="P1194" s="45"/>
      <c r="Q1194" s="100"/>
    </row>
    <row r="1195" spans="15:17" x14ac:dyDescent="0.2">
      <c r="O1195" s="45"/>
      <c r="P1195" s="45"/>
      <c r="Q1195" s="100"/>
    </row>
    <row r="1196" spans="15:17" x14ac:dyDescent="0.2">
      <c r="O1196" s="45"/>
      <c r="P1196" s="45"/>
      <c r="Q1196" s="100"/>
    </row>
    <row r="1197" spans="15:17" x14ac:dyDescent="0.2">
      <c r="O1197" s="45"/>
      <c r="P1197" s="45"/>
      <c r="Q1197" s="100"/>
    </row>
    <row r="1198" spans="15:17" x14ac:dyDescent="0.2">
      <c r="O1198" s="45"/>
      <c r="P1198" s="45"/>
      <c r="Q1198" s="100"/>
    </row>
    <row r="1199" spans="15:17" x14ac:dyDescent="0.2">
      <c r="O1199" s="45"/>
      <c r="P1199" s="45"/>
      <c r="Q1199" s="100"/>
    </row>
    <row r="1200" spans="15:17" x14ac:dyDescent="0.2">
      <c r="O1200" s="45"/>
      <c r="P1200" s="45"/>
      <c r="Q1200" s="100"/>
    </row>
    <row r="1201" spans="15:17" x14ac:dyDescent="0.2">
      <c r="O1201" s="45"/>
      <c r="P1201" s="45"/>
      <c r="Q1201" s="100"/>
    </row>
    <row r="1202" spans="15:17" x14ac:dyDescent="0.2">
      <c r="O1202" s="45"/>
      <c r="P1202" s="45"/>
      <c r="Q1202" s="100"/>
    </row>
    <row r="1203" spans="15:17" x14ac:dyDescent="0.2">
      <c r="O1203" s="45"/>
      <c r="P1203" s="45"/>
      <c r="Q1203" s="100"/>
    </row>
    <row r="1204" spans="15:17" x14ac:dyDescent="0.2">
      <c r="O1204" s="45"/>
      <c r="P1204" s="45"/>
      <c r="Q1204" s="100"/>
    </row>
    <row r="1205" spans="15:17" x14ac:dyDescent="0.2">
      <c r="O1205" s="45"/>
      <c r="P1205" s="45"/>
      <c r="Q1205" s="100"/>
    </row>
    <row r="1206" spans="15:17" x14ac:dyDescent="0.2">
      <c r="O1206" s="45"/>
      <c r="P1206" s="45"/>
      <c r="Q1206" s="100"/>
    </row>
    <row r="1207" spans="15:17" x14ac:dyDescent="0.2">
      <c r="O1207" s="45"/>
      <c r="P1207" s="45"/>
      <c r="Q1207" s="100"/>
    </row>
    <row r="1208" spans="15:17" x14ac:dyDescent="0.2">
      <c r="O1208" s="45"/>
      <c r="P1208" s="45"/>
      <c r="Q1208" s="100"/>
    </row>
    <row r="1209" spans="15:17" x14ac:dyDescent="0.2">
      <c r="O1209" s="45"/>
      <c r="P1209" s="45"/>
      <c r="Q1209" s="100"/>
    </row>
    <row r="1210" spans="15:17" x14ac:dyDescent="0.2">
      <c r="O1210" s="45"/>
      <c r="P1210" s="45"/>
      <c r="Q1210" s="100"/>
    </row>
    <row r="1211" spans="15:17" x14ac:dyDescent="0.2">
      <c r="O1211" s="45"/>
      <c r="P1211" s="45"/>
      <c r="Q1211" s="100"/>
    </row>
    <row r="1212" spans="15:17" x14ac:dyDescent="0.2">
      <c r="O1212" s="45"/>
      <c r="P1212" s="45"/>
      <c r="Q1212" s="100"/>
    </row>
    <row r="1213" spans="15:17" x14ac:dyDescent="0.2">
      <c r="O1213" s="45"/>
      <c r="P1213" s="45"/>
      <c r="Q1213" s="100"/>
    </row>
    <row r="1214" spans="15:17" x14ac:dyDescent="0.2">
      <c r="O1214" s="45"/>
      <c r="P1214" s="45"/>
      <c r="Q1214" s="100"/>
    </row>
    <row r="1215" spans="15:17" x14ac:dyDescent="0.2">
      <c r="O1215" s="45"/>
      <c r="P1215" s="45"/>
      <c r="Q1215" s="100"/>
    </row>
    <row r="1216" spans="15:17" x14ac:dyDescent="0.2">
      <c r="O1216" s="45"/>
      <c r="P1216" s="45"/>
      <c r="Q1216" s="100"/>
    </row>
    <row r="1217" spans="15:17" x14ac:dyDescent="0.2">
      <c r="O1217" s="45"/>
      <c r="P1217" s="45"/>
      <c r="Q1217" s="100"/>
    </row>
    <row r="1218" spans="15:17" x14ac:dyDescent="0.2">
      <c r="O1218" s="45"/>
      <c r="P1218" s="45"/>
      <c r="Q1218" s="100"/>
    </row>
    <row r="1219" spans="15:17" x14ac:dyDescent="0.2">
      <c r="O1219" s="45"/>
      <c r="P1219" s="45"/>
      <c r="Q1219" s="100"/>
    </row>
    <row r="1220" spans="15:17" x14ac:dyDescent="0.2">
      <c r="O1220" s="45"/>
      <c r="P1220" s="45"/>
      <c r="Q1220" s="100"/>
    </row>
    <row r="1221" spans="15:17" x14ac:dyDescent="0.2">
      <c r="O1221" s="45"/>
      <c r="P1221" s="45"/>
      <c r="Q1221" s="100"/>
    </row>
    <row r="1222" spans="15:17" x14ac:dyDescent="0.2">
      <c r="O1222" s="45"/>
      <c r="P1222" s="45"/>
      <c r="Q1222" s="100"/>
    </row>
    <row r="1223" spans="15:17" x14ac:dyDescent="0.2">
      <c r="O1223" s="45"/>
      <c r="P1223" s="45"/>
      <c r="Q1223" s="100"/>
    </row>
    <row r="1224" spans="15:17" x14ac:dyDescent="0.2">
      <c r="O1224" s="45"/>
      <c r="P1224" s="45"/>
      <c r="Q1224" s="100"/>
    </row>
    <row r="1225" spans="15:17" x14ac:dyDescent="0.2">
      <c r="O1225" s="45"/>
      <c r="P1225" s="45"/>
      <c r="Q1225" s="100"/>
    </row>
    <row r="1226" spans="15:17" x14ac:dyDescent="0.2">
      <c r="O1226" s="45"/>
      <c r="P1226" s="45"/>
      <c r="Q1226" s="100"/>
    </row>
    <row r="1227" spans="15:17" x14ac:dyDescent="0.2">
      <c r="O1227" s="45"/>
      <c r="P1227" s="45"/>
      <c r="Q1227" s="100"/>
    </row>
    <row r="1228" spans="15:17" x14ac:dyDescent="0.2">
      <c r="O1228" s="45"/>
      <c r="P1228" s="45"/>
      <c r="Q1228" s="100"/>
    </row>
    <row r="1229" spans="15:17" x14ac:dyDescent="0.2">
      <c r="O1229" s="45"/>
      <c r="P1229" s="45"/>
      <c r="Q1229" s="100"/>
    </row>
    <row r="1230" spans="15:17" x14ac:dyDescent="0.2">
      <c r="O1230" s="45"/>
      <c r="P1230" s="45"/>
      <c r="Q1230" s="100"/>
    </row>
    <row r="1231" spans="15:17" x14ac:dyDescent="0.2">
      <c r="O1231" s="45"/>
      <c r="P1231" s="45"/>
      <c r="Q1231" s="100"/>
    </row>
    <row r="1232" spans="15:17" x14ac:dyDescent="0.2">
      <c r="O1232" s="45"/>
      <c r="P1232" s="45"/>
      <c r="Q1232" s="100"/>
    </row>
    <row r="1233" spans="15:17" x14ac:dyDescent="0.2">
      <c r="O1233" s="45"/>
      <c r="P1233" s="45"/>
      <c r="Q1233" s="100"/>
    </row>
    <row r="1234" spans="15:17" x14ac:dyDescent="0.2">
      <c r="O1234" s="45"/>
      <c r="P1234" s="45"/>
      <c r="Q1234" s="100"/>
    </row>
    <row r="1235" spans="15:17" x14ac:dyDescent="0.2">
      <c r="O1235" s="45"/>
      <c r="P1235" s="45"/>
      <c r="Q1235" s="100"/>
    </row>
    <row r="1236" spans="15:17" x14ac:dyDescent="0.2">
      <c r="O1236" s="45"/>
      <c r="P1236" s="45"/>
      <c r="Q1236" s="100"/>
    </row>
    <row r="1237" spans="15:17" x14ac:dyDescent="0.2">
      <c r="O1237" s="45"/>
      <c r="P1237" s="45"/>
      <c r="Q1237" s="100"/>
    </row>
    <row r="1238" spans="15:17" x14ac:dyDescent="0.2">
      <c r="O1238" s="45"/>
      <c r="P1238" s="45"/>
      <c r="Q1238" s="100"/>
    </row>
    <row r="1239" spans="15:17" x14ac:dyDescent="0.2">
      <c r="O1239" s="45"/>
      <c r="P1239" s="45"/>
      <c r="Q1239" s="100"/>
    </row>
    <row r="1240" spans="15:17" x14ac:dyDescent="0.2">
      <c r="O1240" s="45"/>
      <c r="P1240" s="45"/>
      <c r="Q1240" s="100"/>
    </row>
    <row r="1241" spans="15:17" x14ac:dyDescent="0.2">
      <c r="O1241" s="45"/>
      <c r="P1241" s="45"/>
      <c r="Q1241" s="100"/>
    </row>
    <row r="1242" spans="15:17" x14ac:dyDescent="0.2">
      <c r="O1242" s="45"/>
      <c r="P1242" s="45"/>
      <c r="Q1242" s="100"/>
    </row>
    <row r="1243" spans="15:17" x14ac:dyDescent="0.2">
      <c r="O1243" s="45"/>
      <c r="P1243" s="45"/>
      <c r="Q1243" s="100"/>
    </row>
    <row r="1244" spans="15:17" x14ac:dyDescent="0.2">
      <c r="O1244" s="45"/>
      <c r="P1244" s="45"/>
      <c r="Q1244" s="100"/>
    </row>
    <row r="1245" spans="15:17" x14ac:dyDescent="0.2">
      <c r="O1245" s="45"/>
      <c r="P1245" s="45"/>
      <c r="Q1245" s="100"/>
    </row>
    <row r="1246" spans="15:17" x14ac:dyDescent="0.2">
      <c r="O1246" s="45"/>
      <c r="P1246" s="45"/>
      <c r="Q1246" s="100"/>
    </row>
    <row r="1247" spans="15:17" x14ac:dyDescent="0.2">
      <c r="O1247" s="45"/>
      <c r="P1247" s="45"/>
      <c r="Q1247" s="100"/>
    </row>
    <row r="1248" spans="15:17" x14ac:dyDescent="0.2">
      <c r="O1248" s="45"/>
      <c r="P1248" s="45"/>
      <c r="Q1248" s="100"/>
    </row>
    <row r="1249" spans="15:17" x14ac:dyDescent="0.2">
      <c r="O1249" s="45"/>
      <c r="P1249" s="45"/>
      <c r="Q1249" s="100"/>
    </row>
    <row r="1250" spans="15:17" x14ac:dyDescent="0.2">
      <c r="O1250" s="45"/>
      <c r="P1250" s="45"/>
      <c r="Q1250" s="100"/>
    </row>
    <row r="1251" spans="15:17" x14ac:dyDescent="0.2">
      <c r="O1251" s="45"/>
      <c r="P1251" s="45"/>
      <c r="Q1251" s="100"/>
    </row>
    <row r="1252" spans="15:17" x14ac:dyDescent="0.2">
      <c r="O1252" s="45"/>
      <c r="P1252" s="45"/>
      <c r="Q1252" s="100"/>
    </row>
    <row r="1253" spans="15:17" x14ac:dyDescent="0.2">
      <c r="O1253" s="45"/>
      <c r="P1253" s="45"/>
      <c r="Q1253" s="100"/>
    </row>
    <row r="1254" spans="15:17" x14ac:dyDescent="0.2">
      <c r="O1254" s="45"/>
      <c r="P1254" s="45"/>
      <c r="Q1254" s="100"/>
    </row>
    <row r="1255" spans="15:17" x14ac:dyDescent="0.2">
      <c r="O1255" s="45"/>
      <c r="P1255" s="45"/>
      <c r="Q1255" s="100"/>
    </row>
    <row r="1256" spans="15:17" x14ac:dyDescent="0.2">
      <c r="O1256" s="45"/>
      <c r="P1256" s="45"/>
      <c r="Q1256" s="100"/>
    </row>
    <row r="1257" spans="15:17" x14ac:dyDescent="0.2">
      <c r="O1257" s="45"/>
      <c r="P1257" s="45"/>
      <c r="Q1257" s="100"/>
    </row>
    <row r="1258" spans="15:17" x14ac:dyDescent="0.2">
      <c r="O1258" s="45"/>
      <c r="P1258" s="45"/>
      <c r="Q1258" s="100"/>
    </row>
    <row r="1259" spans="15:17" x14ac:dyDescent="0.2">
      <c r="O1259" s="45"/>
      <c r="P1259" s="45"/>
      <c r="Q1259" s="100"/>
    </row>
    <row r="1260" spans="15:17" x14ac:dyDescent="0.2">
      <c r="O1260" s="45"/>
      <c r="P1260" s="45"/>
      <c r="Q1260" s="100"/>
    </row>
    <row r="1261" spans="15:17" x14ac:dyDescent="0.2">
      <c r="O1261" s="45"/>
      <c r="P1261" s="45"/>
      <c r="Q1261" s="100"/>
    </row>
    <row r="1262" spans="15:17" x14ac:dyDescent="0.2">
      <c r="O1262" s="45"/>
      <c r="P1262" s="45"/>
      <c r="Q1262" s="100"/>
    </row>
    <row r="1263" spans="15:17" x14ac:dyDescent="0.2">
      <c r="O1263" s="45"/>
      <c r="P1263" s="45"/>
      <c r="Q1263" s="100"/>
    </row>
    <row r="1264" spans="15:17" x14ac:dyDescent="0.2">
      <c r="O1264" s="45"/>
      <c r="P1264" s="45"/>
      <c r="Q1264" s="100"/>
    </row>
    <row r="1265" spans="15:17" x14ac:dyDescent="0.2">
      <c r="O1265" s="45"/>
      <c r="P1265" s="45"/>
      <c r="Q1265" s="100"/>
    </row>
    <row r="1266" spans="15:17" x14ac:dyDescent="0.2">
      <c r="O1266" s="45"/>
      <c r="P1266" s="45"/>
      <c r="Q1266" s="100"/>
    </row>
    <row r="1267" spans="15:17" x14ac:dyDescent="0.2">
      <c r="O1267" s="45"/>
      <c r="P1267" s="45"/>
      <c r="Q1267" s="100"/>
    </row>
    <row r="1268" spans="15:17" x14ac:dyDescent="0.2">
      <c r="O1268" s="45"/>
      <c r="P1268" s="45"/>
      <c r="Q1268" s="100"/>
    </row>
    <row r="1269" spans="15:17" x14ac:dyDescent="0.2">
      <c r="O1269" s="45"/>
      <c r="P1269" s="45"/>
      <c r="Q1269" s="100"/>
    </row>
    <row r="1270" spans="15:17" x14ac:dyDescent="0.2">
      <c r="O1270" s="45"/>
      <c r="P1270" s="45"/>
      <c r="Q1270" s="100"/>
    </row>
    <row r="1271" spans="15:17" x14ac:dyDescent="0.2">
      <c r="O1271" s="45"/>
      <c r="P1271" s="45"/>
      <c r="Q1271" s="100"/>
    </row>
    <row r="1272" spans="15:17" x14ac:dyDescent="0.2">
      <c r="O1272" s="45"/>
      <c r="P1272" s="45"/>
      <c r="Q1272" s="100"/>
    </row>
    <row r="1273" spans="15:17" x14ac:dyDescent="0.2">
      <c r="O1273" s="45"/>
      <c r="P1273" s="45"/>
      <c r="Q1273" s="100"/>
    </row>
    <row r="1274" spans="15:17" x14ac:dyDescent="0.2">
      <c r="O1274" s="45"/>
      <c r="P1274" s="45"/>
      <c r="Q1274" s="100"/>
    </row>
    <row r="1275" spans="15:17" x14ac:dyDescent="0.2">
      <c r="O1275" s="45"/>
      <c r="P1275" s="45"/>
      <c r="Q1275" s="100"/>
    </row>
    <row r="1276" spans="15:17" x14ac:dyDescent="0.2">
      <c r="O1276" s="45"/>
      <c r="P1276" s="45"/>
      <c r="Q1276" s="100"/>
    </row>
    <row r="1277" spans="15:17" x14ac:dyDescent="0.2">
      <c r="O1277" s="45"/>
      <c r="P1277" s="45"/>
      <c r="Q1277" s="100"/>
    </row>
    <row r="1278" spans="15:17" x14ac:dyDescent="0.2">
      <c r="O1278" s="45"/>
      <c r="P1278" s="45"/>
      <c r="Q1278" s="100"/>
    </row>
    <row r="1279" spans="15:17" x14ac:dyDescent="0.2">
      <c r="O1279" s="45"/>
      <c r="P1279" s="45"/>
      <c r="Q1279" s="100"/>
    </row>
    <row r="1280" spans="15:17" x14ac:dyDescent="0.2">
      <c r="O1280" s="45"/>
      <c r="P1280" s="45"/>
      <c r="Q1280" s="100"/>
    </row>
    <row r="1281" spans="15:17" x14ac:dyDescent="0.2">
      <c r="O1281" s="45"/>
      <c r="P1281" s="45"/>
      <c r="Q1281" s="100"/>
    </row>
    <row r="1282" spans="15:17" x14ac:dyDescent="0.2">
      <c r="O1282" s="45"/>
      <c r="P1282" s="45"/>
      <c r="Q1282" s="100"/>
    </row>
    <row r="1283" spans="15:17" x14ac:dyDescent="0.2">
      <c r="O1283" s="45"/>
      <c r="P1283" s="45"/>
      <c r="Q1283" s="100"/>
    </row>
    <row r="1284" spans="15:17" x14ac:dyDescent="0.2">
      <c r="O1284" s="45"/>
      <c r="P1284" s="45"/>
      <c r="Q1284" s="100"/>
    </row>
    <row r="1285" spans="15:17" x14ac:dyDescent="0.2">
      <c r="O1285" s="45"/>
      <c r="P1285" s="45"/>
      <c r="Q1285" s="100"/>
    </row>
    <row r="1286" spans="15:17" x14ac:dyDescent="0.2">
      <c r="O1286" s="45"/>
      <c r="P1286" s="45"/>
      <c r="Q1286" s="100"/>
    </row>
    <row r="1287" spans="15:17" x14ac:dyDescent="0.2">
      <c r="O1287" s="45"/>
      <c r="P1287" s="45"/>
      <c r="Q1287" s="100"/>
    </row>
    <row r="1288" spans="15:17" x14ac:dyDescent="0.2">
      <c r="O1288" s="45"/>
      <c r="P1288" s="45"/>
      <c r="Q1288" s="100"/>
    </row>
    <row r="1289" spans="15:17" x14ac:dyDescent="0.2">
      <c r="O1289" s="45"/>
      <c r="P1289" s="45"/>
      <c r="Q1289" s="100"/>
    </row>
    <row r="1290" spans="15:17" x14ac:dyDescent="0.2">
      <c r="O1290" s="45"/>
      <c r="P1290" s="45"/>
      <c r="Q1290" s="100"/>
    </row>
    <row r="1291" spans="15:17" x14ac:dyDescent="0.2">
      <c r="O1291" s="45"/>
      <c r="P1291" s="45"/>
      <c r="Q1291" s="100"/>
    </row>
    <row r="1292" spans="15:17" x14ac:dyDescent="0.2">
      <c r="O1292" s="45"/>
      <c r="P1292" s="45"/>
      <c r="Q1292" s="100"/>
    </row>
    <row r="1293" spans="15:17" x14ac:dyDescent="0.2">
      <c r="O1293" s="45"/>
      <c r="P1293" s="45"/>
      <c r="Q1293" s="100"/>
    </row>
    <row r="1294" spans="15:17" x14ac:dyDescent="0.2">
      <c r="O1294" s="45"/>
      <c r="P1294" s="45"/>
      <c r="Q1294" s="100"/>
    </row>
    <row r="1295" spans="15:17" x14ac:dyDescent="0.2">
      <c r="O1295" s="45"/>
      <c r="P1295" s="45"/>
      <c r="Q1295" s="100"/>
    </row>
    <row r="1296" spans="15:17" x14ac:dyDescent="0.2">
      <c r="O1296" s="45"/>
      <c r="P1296" s="45"/>
      <c r="Q1296" s="100"/>
    </row>
    <row r="1297" spans="15:17" x14ac:dyDescent="0.2">
      <c r="O1297" s="45"/>
      <c r="P1297" s="45"/>
      <c r="Q1297" s="100"/>
    </row>
    <row r="1298" spans="15:17" x14ac:dyDescent="0.2">
      <c r="O1298" s="45"/>
      <c r="P1298" s="45"/>
      <c r="Q1298" s="100"/>
    </row>
    <row r="1299" spans="15:17" x14ac:dyDescent="0.2">
      <c r="O1299" s="45"/>
      <c r="P1299" s="45"/>
      <c r="Q1299" s="100"/>
    </row>
    <row r="1300" spans="15:17" x14ac:dyDescent="0.2">
      <c r="O1300" s="45"/>
      <c r="P1300" s="45"/>
      <c r="Q1300" s="100"/>
    </row>
    <row r="1301" spans="15:17" x14ac:dyDescent="0.2">
      <c r="O1301" s="45"/>
      <c r="P1301" s="45"/>
      <c r="Q1301" s="100"/>
    </row>
    <row r="1302" spans="15:17" x14ac:dyDescent="0.2">
      <c r="O1302" s="45"/>
      <c r="P1302" s="45"/>
      <c r="Q1302" s="100"/>
    </row>
    <row r="1303" spans="15:17" x14ac:dyDescent="0.2">
      <c r="O1303" s="45"/>
      <c r="P1303" s="45"/>
      <c r="Q1303" s="100"/>
    </row>
    <row r="1304" spans="15:17" x14ac:dyDescent="0.2">
      <c r="O1304" s="45"/>
      <c r="P1304" s="45"/>
      <c r="Q1304" s="100"/>
    </row>
    <row r="1305" spans="15:17" x14ac:dyDescent="0.2">
      <c r="O1305" s="45"/>
      <c r="P1305" s="45"/>
      <c r="Q1305" s="100"/>
    </row>
    <row r="1306" spans="15:17" x14ac:dyDescent="0.2">
      <c r="O1306" s="45"/>
      <c r="P1306" s="45"/>
      <c r="Q1306" s="100"/>
    </row>
    <row r="1307" spans="15:17" x14ac:dyDescent="0.2">
      <c r="O1307" s="45"/>
      <c r="P1307" s="45"/>
      <c r="Q1307" s="100"/>
    </row>
    <row r="1308" spans="15:17" x14ac:dyDescent="0.2">
      <c r="O1308" s="45"/>
      <c r="P1308" s="45"/>
      <c r="Q1308" s="100"/>
    </row>
    <row r="1309" spans="15:17" x14ac:dyDescent="0.2">
      <c r="O1309" s="45"/>
      <c r="P1309" s="45"/>
      <c r="Q1309" s="100"/>
    </row>
    <row r="1310" spans="15:17" x14ac:dyDescent="0.2">
      <c r="O1310" s="45"/>
      <c r="P1310" s="45"/>
      <c r="Q1310" s="100"/>
    </row>
    <row r="1311" spans="15:17" x14ac:dyDescent="0.2">
      <c r="O1311" s="45"/>
      <c r="P1311" s="45"/>
      <c r="Q1311" s="100"/>
    </row>
    <row r="1312" spans="15:17" x14ac:dyDescent="0.2">
      <c r="O1312" s="45"/>
      <c r="P1312" s="45"/>
      <c r="Q1312" s="100"/>
    </row>
    <row r="1313" spans="15:17" x14ac:dyDescent="0.2">
      <c r="O1313" s="45"/>
      <c r="P1313" s="45"/>
      <c r="Q1313" s="100"/>
    </row>
    <row r="1314" spans="15:17" x14ac:dyDescent="0.2">
      <c r="O1314" s="45"/>
      <c r="P1314" s="45"/>
      <c r="Q1314" s="100"/>
    </row>
    <row r="1315" spans="15:17" x14ac:dyDescent="0.2">
      <c r="O1315" s="45"/>
      <c r="P1315" s="45"/>
      <c r="Q1315" s="100"/>
    </row>
    <row r="1316" spans="15:17" x14ac:dyDescent="0.2">
      <c r="O1316" s="45"/>
      <c r="P1316" s="45"/>
      <c r="Q1316" s="100"/>
    </row>
    <row r="1317" spans="15:17" x14ac:dyDescent="0.2">
      <c r="O1317" s="45"/>
      <c r="P1317" s="45"/>
      <c r="Q1317" s="100"/>
    </row>
    <row r="1318" spans="15:17" x14ac:dyDescent="0.2">
      <c r="O1318" s="45"/>
      <c r="P1318" s="45"/>
      <c r="Q1318" s="100"/>
    </row>
    <row r="1319" spans="15:17" x14ac:dyDescent="0.2">
      <c r="O1319" s="45"/>
      <c r="P1319" s="45"/>
      <c r="Q1319" s="100"/>
    </row>
    <row r="1320" spans="15:17" x14ac:dyDescent="0.2">
      <c r="O1320" s="45"/>
      <c r="P1320" s="45"/>
      <c r="Q1320" s="100"/>
    </row>
    <row r="1321" spans="15:17" x14ac:dyDescent="0.2">
      <c r="O1321" s="45"/>
      <c r="P1321" s="45"/>
      <c r="Q1321" s="100"/>
    </row>
    <row r="1322" spans="15:17" x14ac:dyDescent="0.2">
      <c r="O1322" s="45"/>
      <c r="P1322" s="45"/>
      <c r="Q1322" s="100"/>
    </row>
    <row r="1323" spans="15:17" x14ac:dyDescent="0.2">
      <c r="O1323" s="45"/>
      <c r="P1323" s="45"/>
      <c r="Q1323" s="100"/>
    </row>
    <row r="1324" spans="15:17" x14ac:dyDescent="0.2">
      <c r="O1324" s="45"/>
      <c r="P1324" s="45"/>
      <c r="Q1324" s="100"/>
    </row>
    <row r="1325" spans="15:17" x14ac:dyDescent="0.2">
      <c r="O1325" s="45"/>
      <c r="P1325" s="45"/>
      <c r="Q1325" s="100"/>
    </row>
    <row r="1326" spans="15:17" x14ac:dyDescent="0.2">
      <c r="O1326" s="45"/>
      <c r="P1326" s="45"/>
      <c r="Q1326" s="100"/>
    </row>
    <row r="1327" spans="15:17" x14ac:dyDescent="0.2">
      <c r="O1327" s="45"/>
      <c r="P1327" s="45"/>
      <c r="Q1327" s="100"/>
    </row>
    <row r="1328" spans="15:17" x14ac:dyDescent="0.2">
      <c r="O1328" s="45"/>
      <c r="P1328" s="45"/>
      <c r="Q1328" s="100"/>
    </row>
    <row r="1329" spans="15:17" x14ac:dyDescent="0.2">
      <c r="O1329" s="45"/>
      <c r="P1329" s="45"/>
      <c r="Q1329" s="100"/>
    </row>
    <row r="1330" spans="15:17" x14ac:dyDescent="0.2">
      <c r="O1330" s="45"/>
      <c r="P1330" s="45"/>
      <c r="Q1330" s="100"/>
    </row>
    <row r="1331" spans="15:17" x14ac:dyDescent="0.2">
      <c r="O1331" s="45"/>
      <c r="P1331" s="45"/>
      <c r="Q1331" s="100"/>
    </row>
    <row r="1332" spans="15:17" x14ac:dyDescent="0.2">
      <c r="O1332" s="45"/>
      <c r="P1332" s="45"/>
      <c r="Q1332" s="100"/>
    </row>
    <row r="1333" spans="15:17" x14ac:dyDescent="0.2">
      <c r="O1333" s="45"/>
      <c r="P1333" s="45"/>
      <c r="Q1333" s="100"/>
    </row>
    <row r="1334" spans="15:17" x14ac:dyDescent="0.2">
      <c r="O1334" s="45"/>
      <c r="P1334" s="45"/>
      <c r="Q1334" s="100"/>
    </row>
    <row r="1335" spans="15:17" x14ac:dyDescent="0.2">
      <c r="O1335" s="45"/>
      <c r="P1335" s="45"/>
      <c r="Q1335" s="100"/>
    </row>
    <row r="1336" spans="15:17" x14ac:dyDescent="0.2">
      <c r="O1336" s="45"/>
      <c r="P1336" s="45"/>
      <c r="Q1336" s="100"/>
    </row>
    <row r="1337" spans="15:17" x14ac:dyDescent="0.2">
      <c r="O1337" s="45"/>
      <c r="P1337" s="45"/>
      <c r="Q1337" s="100"/>
    </row>
    <row r="1338" spans="15:17" x14ac:dyDescent="0.2">
      <c r="O1338" s="45"/>
      <c r="P1338" s="45"/>
      <c r="Q1338" s="100"/>
    </row>
    <row r="1339" spans="15:17" x14ac:dyDescent="0.2">
      <c r="O1339" s="45"/>
      <c r="P1339" s="45"/>
      <c r="Q1339" s="100"/>
    </row>
    <row r="1340" spans="15:17" x14ac:dyDescent="0.2">
      <c r="O1340" s="45"/>
      <c r="P1340" s="45"/>
      <c r="Q1340" s="100"/>
    </row>
    <row r="1341" spans="15:17" x14ac:dyDescent="0.2">
      <c r="O1341" s="45"/>
      <c r="P1341" s="45"/>
      <c r="Q1341" s="100"/>
    </row>
    <row r="1342" spans="15:17" x14ac:dyDescent="0.2">
      <c r="O1342" s="45"/>
      <c r="P1342" s="45"/>
      <c r="Q1342" s="100"/>
    </row>
    <row r="1343" spans="15:17" x14ac:dyDescent="0.2">
      <c r="O1343" s="45"/>
      <c r="P1343" s="45"/>
      <c r="Q1343" s="100"/>
    </row>
    <row r="1344" spans="15:17" x14ac:dyDescent="0.2">
      <c r="O1344" s="45"/>
      <c r="P1344" s="45"/>
      <c r="Q1344" s="100"/>
    </row>
    <row r="1345" spans="15:17" x14ac:dyDescent="0.2">
      <c r="O1345" s="45"/>
      <c r="P1345" s="45"/>
      <c r="Q1345" s="100"/>
    </row>
    <row r="1346" spans="15:17" x14ac:dyDescent="0.2">
      <c r="O1346" s="45"/>
      <c r="P1346" s="45"/>
      <c r="Q1346" s="100"/>
    </row>
    <row r="1347" spans="15:17" x14ac:dyDescent="0.2">
      <c r="O1347" s="45"/>
      <c r="P1347" s="45"/>
      <c r="Q1347" s="100"/>
    </row>
    <row r="1348" spans="15:17" x14ac:dyDescent="0.2">
      <c r="O1348" s="45"/>
      <c r="P1348" s="45"/>
      <c r="Q1348" s="100"/>
    </row>
    <row r="1349" spans="15:17" x14ac:dyDescent="0.2">
      <c r="O1349" s="45"/>
      <c r="P1349" s="45"/>
      <c r="Q1349" s="100"/>
    </row>
    <row r="1350" spans="15:17" x14ac:dyDescent="0.2">
      <c r="O1350" s="45"/>
      <c r="P1350" s="45"/>
      <c r="Q1350" s="100"/>
    </row>
    <row r="1351" spans="15:17" x14ac:dyDescent="0.2">
      <c r="O1351" s="45"/>
      <c r="P1351" s="45"/>
      <c r="Q1351" s="100"/>
    </row>
    <row r="1352" spans="15:17" x14ac:dyDescent="0.2">
      <c r="O1352" s="45"/>
      <c r="P1352" s="45"/>
      <c r="Q1352" s="100"/>
    </row>
    <row r="1353" spans="15:17" x14ac:dyDescent="0.2">
      <c r="O1353" s="45"/>
      <c r="P1353" s="45"/>
      <c r="Q1353" s="100"/>
    </row>
    <row r="1354" spans="15:17" x14ac:dyDescent="0.2">
      <c r="O1354" s="45"/>
      <c r="P1354" s="45"/>
      <c r="Q1354" s="100"/>
    </row>
    <row r="1355" spans="15:17" x14ac:dyDescent="0.2">
      <c r="O1355" s="45"/>
      <c r="P1355" s="45"/>
      <c r="Q1355" s="100"/>
    </row>
    <row r="1356" spans="15:17" x14ac:dyDescent="0.2">
      <c r="O1356" s="45"/>
      <c r="P1356" s="45"/>
      <c r="Q1356" s="100"/>
    </row>
    <row r="1357" spans="15:17" x14ac:dyDescent="0.2">
      <c r="O1357" s="45"/>
      <c r="P1357" s="45"/>
      <c r="Q1357" s="100"/>
    </row>
    <row r="1358" spans="15:17" x14ac:dyDescent="0.2">
      <c r="O1358" s="45"/>
      <c r="P1358" s="45"/>
      <c r="Q1358" s="100"/>
    </row>
    <row r="1359" spans="15:17" x14ac:dyDescent="0.2">
      <c r="O1359" s="45"/>
      <c r="P1359" s="45"/>
      <c r="Q1359" s="100"/>
    </row>
    <row r="1360" spans="15:17" x14ac:dyDescent="0.2">
      <c r="O1360" s="45"/>
      <c r="P1360" s="45"/>
      <c r="Q1360" s="100"/>
    </row>
    <row r="1361" spans="15:17" x14ac:dyDescent="0.2">
      <c r="O1361" s="45"/>
      <c r="P1361" s="45"/>
      <c r="Q1361" s="100"/>
    </row>
    <row r="1362" spans="15:17" x14ac:dyDescent="0.2">
      <c r="O1362" s="45"/>
      <c r="P1362" s="45"/>
      <c r="Q1362" s="100"/>
    </row>
    <row r="1363" spans="15:17" x14ac:dyDescent="0.2">
      <c r="O1363" s="45"/>
      <c r="P1363" s="45"/>
      <c r="Q1363" s="100"/>
    </row>
    <row r="1364" spans="15:17" x14ac:dyDescent="0.2">
      <c r="O1364" s="45"/>
      <c r="P1364" s="45"/>
      <c r="Q1364" s="100"/>
    </row>
    <row r="1365" spans="15:17" x14ac:dyDescent="0.2">
      <c r="O1365" s="45"/>
      <c r="P1365" s="45"/>
      <c r="Q1365" s="100"/>
    </row>
    <row r="1366" spans="15:17" x14ac:dyDescent="0.2">
      <c r="O1366" s="45"/>
      <c r="P1366" s="45"/>
      <c r="Q1366" s="100"/>
    </row>
    <row r="1367" spans="15:17" x14ac:dyDescent="0.2">
      <c r="O1367" s="45"/>
      <c r="P1367" s="45"/>
      <c r="Q1367" s="100"/>
    </row>
    <row r="1368" spans="15:17" x14ac:dyDescent="0.2">
      <c r="O1368" s="45"/>
      <c r="P1368" s="45"/>
      <c r="Q1368" s="100"/>
    </row>
    <row r="1369" spans="15:17" x14ac:dyDescent="0.2">
      <c r="O1369" s="45"/>
      <c r="P1369" s="45"/>
      <c r="Q1369" s="100"/>
    </row>
    <row r="1370" spans="15:17" x14ac:dyDescent="0.2">
      <c r="O1370" s="45"/>
      <c r="P1370" s="45"/>
      <c r="Q1370" s="100"/>
    </row>
    <row r="1371" spans="15:17" x14ac:dyDescent="0.2">
      <c r="O1371" s="45"/>
      <c r="P1371" s="45"/>
      <c r="Q1371" s="100"/>
    </row>
    <row r="1372" spans="15:17" x14ac:dyDescent="0.2">
      <c r="O1372" s="45"/>
      <c r="P1372" s="45"/>
      <c r="Q1372" s="100"/>
    </row>
    <row r="1373" spans="15:17" x14ac:dyDescent="0.2">
      <c r="O1373" s="45"/>
      <c r="P1373" s="45"/>
      <c r="Q1373" s="100"/>
    </row>
    <row r="1374" spans="15:17" x14ac:dyDescent="0.2">
      <c r="O1374" s="45"/>
      <c r="P1374" s="45"/>
      <c r="Q1374" s="100"/>
    </row>
    <row r="1375" spans="15:17" x14ac:dyDescent="0.2">
      <c r="O1375" s="45"/>
      <c r="P1375" s="45"/>
      <c r="Q1375" s="100"/>
    </row>
    <row r="1376" spans="15:17" x14ac:dyDescent="0.2">
      <c r="O1376" s="45"/>
      <c r="P1376" s="45"/>
      <c r="Q1376" s="100"/>
    </row>
    <row r="1377" spans="15:17" x14ac:dyDescent="0.2">
      <c r="O1377" s="45"/>
      <c r="P1377" s="45"/>
      <c r="Q1377" s="100"/>
    </row>
    <row r="1378" spans="15:17" x14ac:dyDescent="0.2">
      <c r="O1378" s="45"/>
      <c r="P1378" s="45"/>
      <c r="Q1378" s="100"/>
    </row>
    <row r="1379" spans="15:17" x14ac:dyDescent="0.2">
      <c r="O1379" s="45"/>
      <c r="P1379" s="45"/>
      <c r="Q1379" s="100"/>
    </row>
    <row r="1380" spans="15:17" x14ac:dyDescent="0.2">
      <c r="O1380" s="45"/>
      <c r="P1380" s="45"/>
      <c r="Q1380" s="100"/>
    </row>
    <row r="1381" spans="15:17" x14ac:dyDescent="0.2">
      <c r="O1381" s="45"/>
      <c r="P1381" s="45"/>
      <c r="Q1381" s="100"/>
    </row>
    <row r="1382" spans="15:17" x14ac:dyDescent="0.2">
      <c r="O1382" s="45"/>
      <c r="P1382" s="45"/>
      <c r="Q1382" s="100"/>
    </row>
    <row r="1383" spans="15:17" x14ac:dyDescent="0.2">
      <c r="O1383" s="45"/>
      <c r="P1383" s="45"/>
      <c r="Q1383" s="100"/>
    </row>
    <row r="1384" spans="15:17" x14ac:dyDescent="0.2">
      <c r="O1384" s="45"/>
      <c r="P1384" s="45"/>
      <c r="Q1384" s="100"/>
    </row>
    <row r="1385" spans="15:17" x14ac:dyDescent="0.2">
      <c r="O1385" s="45"/>
      <c r="P1385" s="45"/>
      <c r="Q1385" s="100"/>
    </row>
    <row r="1386" spans="15:17" x14ac:dyDescent="0.2">
      <c r="O1386" s="45"/>
      <c r="P1386" s="45"/>
      <c r="Q1386" s="100"/>
    </row>
    <row r="1387" spans="15:17" x14ac:dyDescent="0.2">
      <c r="O1387" s="45"/>
      <c r="P1387" s="45"/>
      <c r="Q1387" s="100"/>
    </row>
    <row r="1388" spans="15:17" x14ac:dyDescent="0.2">
      <c r="O1388" s="45"/>
      <c r="P1388" s="45"/>
      <c r="Q1388" s="100"/>
    </row>
    <row r="1389" spans="15:17" x14ac:dyDescent="0.2">
      <c r="O1389" s="45"/>
      <c r="P1389" s="45"/>
      <c r="Q1389" s="100"/>
    </row>
    <row r="1390" spans="15:17" x14ac:dyDescent="0.2">
      <c r="O1390" s="45"/>
      <c r="P1390" s="45"/>
      <c r="Q1390" s="100"/>
    </row>
    <row r="1391" spans="15:17" x14ac:dyDescent="0.2">
      <c r="O1391" s="45"/>
      <c r="P1391" s="45"/>
      <c r="Q1391" s="100"/>
    </row>
    <row r="1392" spans="15:17" x14ac:dyDescent="0.2">
      <c r="O1392" s="45"/>
      <c r="P1392" s="45"/>
      <c r="Q1392" s="100"/>
    </row>
    <row r="1393" spans="15:17" x14ac:dyDescent="0.2">
      <c r="O1393" s="45"/>
      <c r="P1393" s="45"/>
      <c r="Q1393" s="100"/>
    </row>
    <row r="1394" spans="15:17" x14ac:dyDescent="0.2">
      <c r="O1394" s="45"/>
      <c r="P1394" s="45"/>
      <c r="Q1394" s="100"/>
    </row>
    <row r="1395" spans="15:17" x14ac:dyDescent="0.2">
      <c r="O1395" s="45"/>
      <c r="P1395" s="45"/>
      <c r="Q1395" s="100"/>
    </row>
    <row r="1396" spans="15:17" x14ac:dyDescent="0.2">
      <c r="O1396" s="45"/>
      <c r="P1396" s="45"/>
      <c r="Q1396" s="100"/>
    </row>
    <row r="1397" spans="15:17" x14ac:dyDescent="0.2">
      <c r="O1397" s="45"/>
      <c r="P1397" s="45"/>
      <c r="Q1397" s="100"/>
    </row>
    <row r="1398" spans="15:17" x14ac:dyDescent="0.2">
      <c r="O1398" s="45"/>
      <c r="P1398" s="45"/>
      <c r="Q1398" s="100"/>
    </row>
    <row r="1399" spans="15:17" x14ac:dyDescent="0.2">
      <c r="O1399" s="45"/>
      <c r="P1399" s="45"/>
      <c r="Q1399" s="100"/>
    </row>
    <row r="1400" spans="15:17" x14ac:dyDescent="0.2">
      <c r="O1400" s="45"/>
      <c r="P1400" s="45"/>
      <c r="Q1400" s="100"/>
    </row>
    <row r="1401" spans="15:17" x14ac:dyDescent="0.2">
      <c r="O1401" s="45"/>
      <c r="P1401" s="45"/>
      <c r="Q1401" s="100"/>
    </row>
    <row r="1402" spans="15:17" x14ac:dyDescent="0.2">
      <c r="O1402" s="45"/>
      <c r="P1402" s="45"/>
      <c r="Q1402" s="100"/>
    </row>
    <row r="1403" spans="15:17" x14ac:dyDescent="0.2">
      <c r="O1403" s="45"/>
      <c r="P1403" s="45"/>
      <c r="Q1403" s="100"/>
    </row>
    <row r="1404" spans="15:17" x14ac:dyDescent="0.2">
      <c r="O1404" s="45"/>
      <c r="P1404" s="45"/>
      <c r="Q1404" s="100"/>
    </row>
    <row r="1405" spans="15:17" x14ac:dyDescent="0.2">
      <c r="O1405" s="45"/>
      <c r="P1405" s="45"/>
      <c r="Q1405" s="100"/>
    </row>
    <row r="1406" spans="15:17" x14ac:dyDescent="0.2">
      <c r="O1406" s="45"/>
      <c r="P1406" s="45"/>
      <c r="Q1406" s="100"/>
    </row>
    <row r="1407" spans="15:17" x14ac:dyDescent="0.2">
      <c r="O1407" s="45"/>
      <c r="P1407" s="45"/>
      <c r="Q1407" s="100"/>
    </row>
    <row r="1408" spans="15:17" x14ac:dyDescent="0.2">
      <c r="O1408" s="45"/>
      <c r="P1408" s="45"/>
      <c r="Q1408" s="100"/>
    </row>
    <row r="1409" spans="15:17" x14ac:dyDescent="0.2">
      <c r="O1409" s="45"/>
      <c r="P1409" s="45"/>
      <c r="Q1409" s="100"/>
    </row>
    <row r="1410" spans="15:17" x14ac:dyDescent="0.2">
      <c r="O1410" s="45"/>
      <c r="P1410" s="45"/>
      <c r="Q1410" s="100"/>
    </row>
    <row r="1411" spans="15:17" x14ac:dyDescent="0.2">
      <c r="O1411" s="45"/>
      <c r="P1411" s="45"/>
      <c r="Q1411" s="100"/>
    </row>
    <row r="1412" spans="15:17" x14ac:dyDescent="0.2">
      <c r="O1412" s="45"/>
      <c r="P1412" s="45"/>
      <c r="Q1412" s="100"/>
    </row>
    <row r="1413" spans="15:17" x14ac:dyDescent="0.2">
      <c r="O1413" s="45"/>
      <c r="P1413" s="45"/>
      <c r="Q1413" s="100"/>
    </row>
    <row r="1414" spans="15:17" x14ac:dyDescent="0.2">
      <c r="O1414" s="45"/>
      <c r="P1414" s="45"/>
      <c r="Q1414" s="100"/>
    </row>
    <row r="1415" spans="15:17" x14ac:dyDescent="0.2">
      <c r="O1415" s="45"/>
      <c r="P1415" s="45"/>
      <c r="Q1415" s="100"/>
    </row>
    <row r="1416" spans="15:17" x14ac:dyDescent="0.2">
      <c r="O1416" s="45"/>
      <c r="P1416" s="45"/>
      <c r="Q1416" s="100"/>
    </row>
    <row r="1417" spans="15:17" x14ac:dyDescent="0.2">
      <c r="O1417" s="45"/>
      <c r="P1417" s="45"/>
      <c r="Q1417" s="100"/>
    </row>
    <row r="1418" spans="15:17" x14ac:dyDescent="0.2">
      <c r="O1418" s="45"/>
      <c r="P1418" s="45"/>
      <c r="Q1418" s="100"/>
    </row>
    <row r="1419" spans="15:17" x14ac:dyDescent="0.2">
      <c r="O1419" s="45"/>
      <c r="P1419" s="45"/>
      <c r="Q1419" s="100"/>
    </row>
    <row r="1420" spans="15:17" x14ac:dyDescent="0.2">
      <c r="O1420" s="45"/>
      <c r="P1420" s="45"/>
      <c r="Q1420" s="100"/>
    </row>
    <row r="1421" spans="15:17" x14ac:dyDescent="0.2">
      <c r="O1421" s="45"/>
      <c r="P1421" s="45"/>
      <c r="Q1421" s="100"/>
    </row>
    <row r="1422" spans="15:17" x14ac:dyDescent="0.2">
      <c r="O1422" s="45"/>
      <c r="P1422" s="45"/>
      <c r="Q1422" s="100"/>
    </row>
    <row r="1423" spans="15:17" x14ac:dyDescent="0.2">
      <c r="O1423" s="45"/>
      <c r="P1423" s="45"/>
      <c r="Q1423" s="100"/>
    </row>
    <row r="1424" spans="15:17" x14ac:dyDescent="0.2">
      <c r="O1424" s="45"/>
      <c r="P1424" s="45"/>
      <c r="Q1424" s="100"/>
    </row>
    <row r="1425" spans="15:17" x14ac:dyDescent="0.2">
      <c r="O1425" s="45"/>
      <c r="P1425" s="45"/>
      <c r="Q1425" s="100"/>
    </row>
    <row r="1426" spans="15:17" x14ac:dyDescent="0.2">
      <c r="O1426" s="45"/>
      <c r="P1426" s="45"/>
      <c r="Q1426" s="100"/>
    </row>
    <row r="1427" spans="15:17" x14ac:dyDescent="0.2">
      <c r="O1427" s="45"/>
      <c r="P1427" s="45"/>
      <c r="Q1427" s="100"/>
    </row>
    <row r="1428" spans="15:17" x14ac:dyDescent="0.2">
      <c r="O1428" s="45"/>
      <c r="P1428" s="45"/>
      <c r="Q1428" s="100"/>
    </row>
    <row r="1429" spans="15:17" x14ac:dyDescent="0.2">
      <c r="O1429" s="45"/>
      <c r="P1429" s="45"/>
      <c r="Q1429" s="100"/>
    </row>
    <row r="1430" spans="15:17" x14ac:dyDescent="0.2">
      <c r="O1430" s="45"/>
      <c r="P1430" s="45"/>
      <c r="Q1430" s="100"/>
    </row>
    <row r="1431" spans="15:17" x14ac:dyDescent="0.2">
      <c r="O1431" s="45"/>
      <c r="P1431" s="45"/>
      <c r="Q1431" s="100"/>
    </row>
    <row r="1432" spans="15:17" x14ac:dyDescent="0.2">
      <c r="O1432" s="45"/>
      <c r="P1432" s="45"/>
      <c r="Q1432" s="100"/>
    </row>
    <row r="1433" spans="15:17" x14ac:dyDescent="0.2">
      <c r="O1433" s="45"/>
      <c r="P1433" s="45"/>
      <c r="Q1433" s="100"/>
    </row>
    <row r="1434" spans="15:17" x14ac:dyDescent="0.2">
      <c r="O1434" s="45"/>
      <c r="P1434" s="45"/>
      <c r="Q1434" s="100"/>
    </row>
    <row r="1435" spans="15:17" x14ac:dyDescent="0.2">
      <c r="O1435" s="45"/>
      <c r="P1435" s="45"/>
      <c r="Q1435" s="100"/>
    </row>
    <row r="1436" spans="15:17" x14ac:dyDescent="0.2">
      <c r="O1436" s="45"/>
      <c r="P1436" s="45"/>
      <c r="Q1436" s="100"/>
    </row>
    <row r="1437" spans="15:17" x14ac:dyDescent="0.2">
      <c r="O1437" s="45"/>
      <c r="P1437" s="45"/>
      <c r="Q1437" s="100"/>
    </row>
    <row r="1438" spans="15:17" x14ac:dyDescent="0.2">
      <c r="O1438" s="45"/>
      <c r="P1438" s="45"/>
      <c r="Q1438" s="100"/>
    </row>
    <row r="1439" spans="15:17" x14ac:dyDescent="0.2">
      <c r="O1439" s="45"/>
      <c r="P1439" s="45"/>
      <c r="Q1439" s="100"/>
    </row>
    <row r="1440" spans="15:17" x14ac:dyDescent="0.2">
      <c r="O1440" s="45"/>
      <c r="P1440" s="45"/>
      <c r="Q1440" s="100"/>
    </row>
    <row r="1441" spans="15:17" x14ac:dyDescent="0.2">
      <c r="O1441" s="45"/>
      <c r="P1441" s="45"/>
      <c r="Q1441" s="100"/>
    </row>
    <row r="1442" spans="15:17" x14ac:dyDescent="0.2">
      <c r="O1442" s="45"/>
      <c r="P1442" s="45"/>
      <c r="Q1442" s="100"/>
    </row>
    <row r="1443" spans="15:17" x14ac:dyDescent="0.2">
      <c r="O1443" s="45"/>
      <c r="P1443" s="45"/>
      <c r="Q1443" s="100"/>
    </row>
    <row r="1444" spans="15:17" x14ac:dyDescent="0.2">
      <c r="O1444" s="45"/>
      <c r="P1444" s="45"/>
      <c r="Q1444" s="100"/>
    </row>
    <row r="1445" spans="15:17" x14ac:dyDescent="0.2">
      <c r="O1445" s="45"/>
      <c r="P1445" s="45"/>
      <c r="Q1445" s="100"/>
    </row>
    <row r="1446" spans="15:17" x14ac:dyDescent="0.2">
      <c r="O1446" s="45"/>
      <c r="P1446" s="45"/>
      <c r="Q1446" s="100"/>
    </row>
    <row r="1447" spans="15:17" x14ac:dyDescent="0.2">
      <c r="O1447" s="45"/>
      <c r="P1447" s="45"/>
      <c r="Q1447" s="100"/>
    </row>
    <row r="1448" spans="15:17" x14ac:dyDescent="0.2">
      <c r="O1448" s="45"/>
      <c r="P1448" s="45"/>
      <c r="Q1448" s="100"/>
    </row>
    <row r="1449" spans="15:17" x14ac:dyDescent="0.2">
      <c r="O1449" s="45"/>
      <c r="P1449" s="45"/>
      <c r="Q1449" s="100"/>
    </row>
    <row r="1450" spans="15:17" x14ac:dyDescent="0.2">
      <c r="O1450" s="45"/>
      <c r="P1450" s="45"/>
      <c r="Q1450" s="100"/>
    </row>
    <row r="1451" spans="15:17" x14ac:dyDescent="0.2">
      <c r="O1451" s="45"/>
      <c r="P1451" s="45"/>
      <c r="Q1451" s="100"/>
    </row>
    <row r="1452" spans="15:17" x14ac:dyDescent="0.2">
      <c r="O1452" s="45"/>
      <c r="P1452" s="45"/>
      <c r="Q1452" s="100"/>
    </row>
    <row r="1453" spans="15:17" x14ac:dyDescent="0.2">
      <c r="O1453" s="45"/>
      <c r="P1453" s="45"/>
      <c r="Q1453" s="100"/>
    </row>
    <row r="1454" spans="15:17" x14ac:dyDescent="0.2">
      <c r="O1454" s="45"/>
      <c r="P1454" s="45"/>
      <c r="Q1454" s="100"/>
    </row>
    <row r="1455" spans="15:17" x14ac:dyDescent="0.2">
      <c r="O1455" s="45"/>
      <c r="P1455" s="45"/>
      <c r="Q1455" s="100"/>
    </row>
    <row r="1456" spans="15:17" x14ac:dyDescent="0.2">
      <c r="O1456" s="45"/>
      <c r="P1456" s="45"/>
      <c r="Q1456" s="100"/>
    </row>
    <row r="1457" spans="15:17" x14ac:dyDescent="0.2">
      <c r="O1457" s="45"/>
      <c r="P1457" s="45"/>
      <c r="Q1457" s="100"/>
    </row>
    <row r="1458" spans="15:17" x14ac:dyDescent="0.2">
      <c r="O1458" s="45"/>
      <c r="P1458" s="45"/>
      <c r="Q1458" s="100"/>
    </row>
    <row r="1459" spans="15:17" x14ac:dyDescent="0.2">
      <c r="O1459" s="45"/>
      <c r="P1459" s="45"/>
      <c r="Q1459" s="100"/>
    </row>
    <row r="1460" spans="15:17" x14ac:dyDescent="0.2">
      <c r="O1460" s="45"/>
      <c r="P1460" s="45"/>
      <c r="Q1460" s="100"/>
    </row>
    <row r="1461" spans="15:17" x14ac:dyDescent="0.2">
      <c r="O1461" s="45"/>
      <c r="P1461" s="45"/>
      <c r="Q1461" s="100"/>
    </row>
    <row r="1462" spans="15:17" x14ac:dyDescent="0.2">
      <c r="O1462" s="45"/>
      <c r="P1462" s="45"/>
      <c r="Q1462" s="100"/>
    </row>
    <row r="1463" spans="15:17" x14ac:dyDescent="0.2">
      <c r="O1463" s="45"/>
      <c r="P1463" s="45"/>
      <c r="Q1463" s="100"/>
    </row>
    <row r="1464" spans="15:17" x14ac:dyDescent="0.2">
      <c r="O1464" s="45"/>
      <c r="P1464" s="45"/>
      <c r="Q1464" s="100"/>
    </row>
    <row r="1465" spans="15:17" x14ac:dyDescent="0.2">
      <c r="O1465" s="45"/>
      <c r="P1465" s="45"/>
      <c r="Q1465" s="100"/>
    </row>
    <row r="1466" spans="15:17" x14ac:dyDescent="0.2">
      <c r="O1466" s="45"/>
      <c r="P1466" s="45"/>
      <c r="Q1466" s="100"/>
    </row>
    <row r="1467" spans="15:17" x14ac:dyDescent="0.2">
      <c r="O1467" s="45"/>
      <c r="P1467" s="45"/>
      <c r="Q1467" s="100"/>
    </row>
    <row r="1468" spans="15:17" x14ac:dyDescent="0.2">
      <c r="O1468" s="45"/>
      <c r="P1468" s="45"/>
      <c r="Q1468" s="100"/>
    </row>
    <row r="1469" spans="15:17" x14ac:dyDescent="0.2">
      <c r="O1469" s="45"/>
      <c r="P1469" s="45"/>
      <c r="Q1469" s="100"/>
    </row>
    <row r="1470" spans="15:17" x14ac:dyDescent="0.2">
      <c r="O1470" s="45"/>
      <c r="P1470" s="45"/>
      <c r="Q1470" s="100"/>
    </row>
    <row r="1471" spans="15:17" x14ac:dyDescent="0.2">
      <c r="O1471" s="45"/>
      <c r="P1471" s="45"/>
      <c r="Q1471" s="100"/>
    </row>
    <row r="1472" spans="15:17" x14ac:dyDescent="0.2">
      <c r="O1472" s="45"/>
      <c r="P1472" s="45"/>
      <c r="Q1472" s="100"/>
    </row>
    <row r="1473" spans="15:17" x14ac:dyDescent="0.2">
      <c r="O1473" s="45"/>
      <c r="P1473" s="45"/>
      <c r="Q1473" s="100"/>
    </row>
    <row r="1474" spans="15:17" x14ac:dyDescent="0.2">
      <c r="O1474" s="45"/>
      <c r="P1474" s="45"/>
      <c r="Q1474" s="100"/>
    </row>
    <row r="1475" spans="15:17" x14ac:dyDescent="0.2">
      <c r="O1475" s="45"/>
      <c r="P1475" s="45"/>
      <c r="Q1475" s="100"/>
    </row>
    <row r="1476" spans="15:17" x14ac:dyDescent="0.2">
      <c r="O1476" s="45"/>
      <c r="P1476" s="45"/>
      <c r="Q1476" s="100"/>
    </row>
    <row r="1477" spans="15:17" x14ac:dyDescent="0.2">
      <c r="O1477" s="45"/>
      <c r="P1477" s="45"/>
      <c r="Q1477" s="100"/>
    </row>
    <row r="1478" spans="15:17" x14ac:dyDescent="0.2">
      <c r="O1478" s="45"/>
      <c r="P1478" s="45"/>
      <c r="Q1478" s="100"/>
    </row>
    <row r="1479" spans="15:17" x14ac:dyDescent="0.2">
      <c r="O1479" s="45"/>
      <c r="P1479" s="45"/>
      <c r="Q1479" s="100"/>
    </row>
    <row r="1480" spans="15:17" x14ac:dyDescent="0.2">
      <c r="O1480" s="45"/>
      <c r="P1480" s="45"/>
      <c r="Q1480" s="100"/>
    </row>
    <row r="1481" spans="15:17" x14ac:dyDescent="0.2">
      <c r="O1481" s="45"/>
      <c r="P1481" s="45"/>
      <c r="Q1481" s="100"/>
    </row>
    <row r="1482" spans="15:17" x14ac:dyDescent="0.2">
      <c r="O1482" s="45"/>
      <c r="P1482" s="45"/>
      <c r="Q1482" s="100"/>
    </row>
    <row r="1483" spans="15:17" x14ac:dyDescent="0.2">
      <c r="O1483" s="45"/>
      <c r="P1483" s="45"/>
      <c r="Q1483" s="100"/>
    </row>
    <row r="1484" spans="15:17" x14ac:dyDescent="0.2">
      <c r="O1484" s="45"/>
      <c r="P1484" s="45"/>
      <c r="Q1484" s="100"/>
    </row>
    <row r="1485" spans="15:17" x14ac:dyDescent="0.2">
      <c r="O1485" s="45"/>
      <c r="P1485" s="45"/>
      <c r="Q1485" s="100"/>
    </row>
    <row r="1486" spans="15:17" x14ac:dyDescent="0.2">
      <c r="O1486" s="45"/>
      <c r="P1486" s="45"/>
      <c r="Q1486" s="100"/>
    </row>
    <row r="1487" spans="15:17" x14ac:dyDescent="0.2">
      <c r="O1487" s="45"/>
      <c r="P1487" s="45"/>
      <c r="Q1487" s="100"/>
    </row>
    <row r="1488" spans="15:17" x14ac:dyDescent="0.2">
      <c r="O1488" s="45"/>
      <c r="P1488" s="45"/>
      <c r="Q1488" s="100"/>
    </row>
    <row r="1489" spans="15:17" x14ac:dyDescent="0.2">
      <c r="O1489" s="45"/>
      <c r="P1489" s="45"/>
      <c r="Q1489" s="100"/>
    </row>
    <row r="1490" spans="15:17" x14ac:dyDescent="0.2">
      <c r="O1490" s="45"/>
      <c r="P1490" s="45"/>
      <c r="Q1490" s="100"/>
    </row>
    <row r="1491" spans="15:17" x14ac:dyDescent="0.2">
      <c r="O1491" s="45"/>
      <c r="P1491" s="45"/>
      <c r="Q1491" s="100"/>
    </row>
    <row r="1492" spans="15:17" x14ac:dyDescent="0.2">
      <c r="O1492" s="45"/>
      <c r="P1492" s="45"/>
      <c r="Q1492" s="100"/>
    </row>
    <row r="1493" spans="15:17" x14ac:dyDescent="0.2">
      <c r="O1493" s="45"/>
      <c r="P1493" s="45"/>
      <c r="Q1493" s="100"/>
    </row>
    <row r="1494" spans="15:17" x14ac:dyDescent="0.2">
      <c r="O1494" s="45"/>
      <c r="P1494" s="45"/>
      <c r="Q1494" s="100"/>
    </row>
    <row r="1495" spans="15:17" x14ac:dyDescent="0.2">
      <c r="O1495" s="45"/>
      <c r="P1495" s="45"/>
      <c r="Q1495" s="100"/>
    </row>
    <row r="1496" spans="15:17" x14ac:dyDescent="0.2">
      <c r="O1496" s="45"/>
      <c r="P1496" s="45"/>
      <c r="Q1496" s="100"/>
    </row>
    <row r="1497" spans="15:17" x14ac:dyDescent="0.2">
      <c r="O1497" s="45"/>
      <c r="P1497" s="45"/>
      <c r="Q1497" s="100"/>
    </row>
    <row r="1498" spans="15:17" x14ac:dyDescent="0.2">
      <c r="O1498" s="45"/>
      <c r="P1498" s="45"/>
      <c r="Q1498" s="100"/>
    </row>
    <row r="1499" spans="15:17" x14ac:dyDescent="0.2">
      <c r="O1499" s="45"/>
      <c r="P1499" s="45"/>
      <c r="Q1499" s="100"/>
    </row>
    <row r="1500" spans="15:17" x14ac:dyDescent="0.2">
      <c r="O1500" s="45"/>
      <c r="P1500" s="45"/>
      <c r="Q1500" s="100"/>
    </row>
    <row r="1501" spans="15:17" x14ac:dyDescent="0.2">
      <c r="O1501" s="45"/>
      <c r="P1501" s="45"/>
      <c r="Q1501" s="100"/>
    </row>
    <row r="1502" spans="15:17" x14ac:dyDescent="0.2">
      <c r="O1502" s="45"/>
      <c r="P1502" s="45"/>
      <c r="Q1502" s="100"/>
    </row>
    <row r="1503" spans="15:17" x14ac:dyDescent="0.2">
      <c r="O1503" s="45"/>
      <c r="P1503" s="45"/>
      <c r="Q1503" s="100"/>
    </row>
    <row r="1504" spans="15:17" x14ac:dyDescent="0.2">
      <c r="O1504" s="45"/>
      <c r="P1504" s="45"/>
      <c r="Q1504" s="100"/>
    </row>
    <row r="1505" spans="15:17" x14ac:dyDescent="0.2">
      <c r="O1505" s="45"/>
      <c r="P1505" s="45"/>
      <c r="Q1505" s="100"/>
    </row>
    <row r="1506" spans="15:17" x14ac:dyDescent="0.2">
      <c r="O1506" s="45"/>
      <c r="P1506" s="45"/>
      <c r="Q1506" s="100"/>
    </row>
    <row r="1507" spans="15:17" x14ac:dyDescent="0.2">
      <c r="O1507" s="45"/>
      <c r="P1507" s="45"/>
      <c r="Q1507" s="100"/>
    </row>
    <row r="1508" spans="15:17" x14ac:dyDescent="0.2">
      <c r="O1508" s="45"/>
      <c r="P1508" s="45"/>
      <c r="Q1508" s="100"/>
    </row>
    <row r="1509" spans="15:17" x14ac:dyDescent="0.2">
      <c r="O1509" s="45"/>
      <c r="P1509" s="45"/>
      <c r="Q1509" s="100"/>
    </row>
    <row r="1510" spans="15:17" x14ac:dyDescent="0.2">
      <c r="O1510" s="45"/>
      <c r="P1510" s="45"/>
      <c r="Q1510" s="100"/>
    </row>
    <row r="1511" spans="15:17" x14ac:dyDescent="0.2">
      <c r="O1511" s="45"/>
      <c r="P1511" s="45"/>
      <c r="Q1511" s="100"/>
    </row>
    <row r="1512" spans="15:17" x14ac:dyDescent="0.2">
      <c r="O1512" s="45"/>
      <c r="P1512" s="45"/>
      <c r="Q1512" s="100"/>
    </row>
    <row r="1513" spans="15:17" x14ac:dyDescent="0.2">
      <c r="O1513" s="45"/>
      <c r="P1513" s="45"/>
      <c r="Q1513" s="100"/>
    </row>
    <row r="1514" spans="15:17" x14ac:dyDescent="0.2">
      <c r="O1514" s="45"/>
      <c r="P1514" s="45"/>
      <c r="Q1514" s="100"/>
    </row>
    <row r="1515" spans="15:17" x14ac:dyDescent="0.2">
      <c r="O1515" s="45"/>
      <c r="P1515" s="45"/>
      <c r="Q1515" s="100"/>
    </row>
    <row r="1516" spans="15:17" x14ac:dyDescent="0.2">
      <c r="O1516" s="45"/>
      <c r="P1516" s="45"/>
      <c r="Q1516" s="100"/>
    </row>
    <row r="1517" spans="15:17" x14ac:dyDescent="0.2">
      <c r="O1517" s="45"/>
      <c r="P1517" s="45"/>
      <c r="Q1517" s="100"/>
    </row>
    <row r="1518" spans="15:17" x14ac:dyDescent="0.2">
      <c r="O1518" s="45"/>
      <c r="P1518" s="45"/>
      <c r="Q1518" s="100"/>
    </row>
    <row r="1519" spans="15:17" x14ac:dyDescent="0.2">
      <c r="O1519" s="45"/>
      <c r="P1519" s="45"/>
      <c r="Q1519" s="100"/>
    </row>
    <row r="1520" spans="15:17" x14ac:dyDescent="0.2">
      <c r="O1520" s="45"/>
      <c r="P1520" s="45"/>
      <c r="Q1520" s="100"/>
    </row>
    <row r="1521" spans="15:17" x14ac:dyDescent="0.2">
      <c r="O1521" s="45"/>
      <c r="P1521" s="45"/>
      <c r="Q1521" s="100"/>
    </row>
    <row r="1522" spans="15:17" x14ac:dyDescent="0.2">
      <c r="O1522" s="45"/>
      <c r="P1522" s="45"/>
      <c r="Q1522" s="100"/>
    </row>
    <row r="1523" spans="15:17" x14ac:dyDescent="0.2">
      <c r="O1523" s="45"/>
      <c r="P1523" s="45"/>
      <c r="Q1523" s="100"/>
    </row>
    <row r="1524" spans="15:17" x14ac:dyDescent="0.2">
      <c r="O1524" s="45"/>
      <c r="P1524" s="45"/>
      <c r="Q1524" s="100"/>
    </row>
    <row r="1525" spans="15:17" x14ac:dyDescent="0.2">
      <c r="O1525" s="45"/>
      <c r="P1525" s="45"/>
      <c r="Q1525" s="100"/>
    </row>
    <row r="1526" spans="15:17" x14ac:dyDescent="0.2">
      <c r="O1526" s="45"/>
      <c r="P1526" s="45"/>
      <c r="Q1526" s="100"/>
    </row>
    <row r="1527" spans="15:17" x14ac:dyDescent="0.2">
      <c r="O1527" s="45"/>
      <c r="P1527" s="45"/>
      <c r="Q1527" s="100"/>
    </row>
    <row r="1528" spans="15:17" x14ac:dyDescent="0.2">
      <c r="O1528" s="45"/>
      <c r="P1528" s="45"/>
      <c r="Q1528" s="100"/>
    </row>
    <row r="1529" spans="15:17" x14ac:dyDescent="0.2">
      <c r="O1529" s="45"/>
      <c r="P1529" s="45"/>
      <c r="Q1529" s="100"/>
    </row>
    <row r="1530" spans="15:17" x14ac:dyDescent="0.2">
      <c r="O1530" s="45"/>
      <c r="P1530" s="45"/>
      <c r="Q1530" s="100"/>
    </row>
    <row r="1531" spans="15:17" x14ac:dyDescent="0.2">
      <c r="O1531" s="45"/>
      <c r="P1531" s="45"/>
      <c r="Q1531" s="100"/>
    </row>
    <row r="1532" spans="15:17" x14ac:dyDescent="0.2">
      <c r="O1532" s="45"/>
      <c r="P1532" s="45"/>
      <c r="Q1532" s="100"/>
    </row>
    <row r="1533" spans="15:17" x14ac:dyDescent="0.2">
      <c r="O1533" s="45"/>
      <c r="P1533" s="45"/>
      <c r="Q1533" s="100"/>
    </row>
    <row r="1534" spans="15:17" x14ac:dyDescent="0.2">
      <c r="O1534" s="45"/>
      <c r="P1534" s="45"/>
      <c r="Q1534" s="100"/>
    </row>
    <row r="1535" spans="15:17" x14ac:dyDescent="0.2">
      <c r="O1535" s="45"/>
      <c r="P1535" s="45"/>
      <c r="Q1535" s="100"/>
    </row>
    <row r="1536" spans="15:17" x14ac:dyDescent="0.2">
      <c r="O1536" s="45"/>
      <c r="P1536" s="45"/>
      <c r="Q1536" s="100"/>
    </row>
    <row r="1537" spans="15:17" x14ac:dyDescent="0.2">
      <c r="O1537" s="45"/>
      <c r="P1537" s="45"/>
      <c r="Q1537" s="100"/>
    </row>
    <row r="1538" spans="15:17" x14ac:dyDescent="0.2">
      <c r="O1538" s="45"/>
      <c r="P1538" s="45"/>
      <c r="Q1538" s="100"/>
    </row>
    <row r="1539" spans="15:17" x14ac:dyDescent="0.2">
      <c r="O1539" s="45"/>
      <c r="P1539" s="45"/>
      <c r="Q1539" s="100"/>
    </row>
    <row r="1540" spans="15:17" x14ac:dyDescent="0.2">
      <c r="O1540" s="45"/>
      <c r="P1540" s="45"/>
      <c r="Q1540" s="100"/>
    </row>
    <row r="1541" spans="15:17" x14ac:dyDescent="0.2">
      <c r="O1541" s="45"/>
      <c r="P1541" s="45"/>
      <c r="Q1541" s="100"/>
    </row>
    <row r="1542" spans="15:17" x14ac:dyDescent="0.2">
      <c r="O1542" s="45"/>
      <c r="P1542" s="45"/>
      <c r="Q1542" s="100"/>
    </row>
    <row r="1543" spans="15:17" x14ac:dyDescent="0.2">
      <c r="O1543" s="45"/>
      <c r="P1543" s="45"/>
      <c r="Q1543" s="100"/>
    </row>
    <row r="1544" spans="15:17" x14ac:dyDescent="0.2">
      <c r="O1544" s="45"/>
      <c r="P1544" s="45"/>
      <c r="Q1544" s="100"/>
    </row>
    <row r="1545" spans="15:17" x14ac:dyDescent="0.2">
      <c r="O1545" s="45"/>
      <c r="P1545" s="45"/>
      <c r="Q1545" s="100"/>
    </row>
    <row r="1546" spans="15:17" x14ac:dyDescent="0.2">
      <c r="O1546" s="45"/>
      <c r="P1546" s="45"/>
      <c r="Q1546" s="100"/>
    </row>
    <row r="1547" spans="15:17" x14ac:dyDescent="0.2">
      <c r="O1547" s="45"/>
      <c r="P1547" s="45"/>
      <c r="Q1547" s="100"/>
    </row>
    <row r="1548" spans="15:17" x14ac:dyDescent="0.2">
      <c r="O1548" s="45"/>
      <c r="P1548" s="45"/>
      <c r="Q1548" s="100"/>
    </row>
    <row r="1549" spans="15:17" x14ac:dyDescent="0.2">
      <c r="O1549" s="45"/>
      <c r="P1549" s="45"/>
      <c r="Q1549" s="100"/>
    </row>
    <row r="1550" spans="15:17" x14ac:dyDescent="0.2">
      <c r="O1550" s="45"/>
      <c r="P1550" s="45"/>
      <c r="Q1550" s="100"/>
    </row>
    <row r="1551" spans="15:17" x14ac:dyDescent="0.2">
      <c r="O1551" s="45"/>
      <c r="P1551" s="45"/>
      <c r="Q1551" s="100"/>
    </row>
    <row r="1552" spans="15:17" x14ac:dyDescent="0.2">
      <c r="O1552" s="45"/>
      <c r="P1552" s="45"/>
      <c r="Q1552" s="100"/>
    </row>
    <row r="1553" spans="15:17" x14ac:dyDescent="0.2">
      <c r="O1553" s="45"/>
      <c r="P1553" s="45"/>
      <c r="Q1553" s="100"/>
    </row>
    <row r="1554" spans="15:17" x14ac:dyDescent="0.2">
      <c r="O1554" s="45"/>
      <c r="P1554" s="45"/>
      <c r="Q1554" s="100"/>
    </row>
    <row r="1555" spans="15:17" x14ac:dyDescent="0.2">
      <c r="O1555" s="45"/>
      <c r="P1555" s="45"/>
      <c r="Q1555" s="100"/>
    </row>
    <row r="1556" spans="15:17" x14ac:dyDescent="0.2">
      <c r="O1556" s="45"/>
      <c r="P1556" s="45"/>
      <c r="Q1556" s="100"/>
    </row>
    <row r="1557" spans="15:17" x14ac:dyDescent="0.2">
      <c r="O1557" s="45"/>
      <c r="P1557" s="45"/>
      <c r="Q1557" s="100"/>
    </row>
    <row r="1558" spans="15:17" x14ac:dyDescent="0.2">
      <c r="O1558" s="45"/>
      <c r="P1558" s="45"/>
      <c r="Q1558" s="100"/>
    </row>
    <row r="1559" spans="15:17" x14ac:dyDescent="0.2">
      <c r="O1559" s="45"/>
      <c r="P1559" s="45"/>
      <c r="Q1559" s="100"/>
    </row>
    <row r="1560" spans="15:17" x14ac:dyDescent="0.2">
      <c r="O1560" s="45"/>
      <c r="P1560" s="45"/>
      <c r="Q1560" s="100"/>
    </row>
    <row r="1561" spans="15:17" x14ac:dyDescent="0.2">
      <c r="O1561" s="45"/>
      <c r="P1561" s="45"/>
      <c r="Q1561" s="100"/>
    </row>
    <row r="1562" spans="15:17" x14ac:dyDescent="0.2">
      <c r="O1562" s="45"/>
      <c r="P1562" s="45"/>
      <c r="Q1562" s="100"/>
    </row>
    <row r="1563" spans="15:17" x14ac:dyDescent="0.2">
      <c r="O1563" s="45"/>
      <c r="P1563" s="45"/>
      <c r="Q1563" s="100"/>
    </row>
    <row r="1564" spans="15:17" x14ac:dyDescent="0.2">
      <c r="O1564" s="45"/>
      <c r="P1564" s="45"/>
      <c r="Q1564" s="100"/>
    </row>
    <row r="1565" spans="15:17" x14ac:dyDescent="0.2">
      <c r="O1565" s="45"/>
      <c r="P1565" s="45"/>
      <c r="Q1565" s="100"/>
    </row>
    <row r="1566" spans="15:17" x14ac:dyDescent="0.2">
      <c r="O1566" s="45"/>
      <c r="P1566" s="45"/>
      <c r="Q1566" s="100"/>
    </row>
    <row r="1567" spans="15:17" x14ac:dyDescent="0.2">
      <c r="O1567" s="45"/>
      <c r="P1567" s="45"/>
      <c r="Q1567" s="100"/>
    </row>
    <row r="1568" spans="15:17" x14ac:dyDescent="0.2">
      <c r="O1568" s="45"/>
      <c r="P1568" s="45"/>
      <c r="Q1568" s="100"/>
    </row>
    <row r="1569" spans="15:17" x14ac:dyDescent="0.2">
      <c r="O1569" s="45"/>
      <c r="P1569" s="45"/>
      <c r="Q1569" s="100"/>
    </row>
    <row r="1570" spans="15:17" x14ac:dyDescent="0.2">
      <c r="O1570" s="45"/>
      <c r="P1570" s="45"/>
      <c r="Q1570" s="100"/>
    </row>
    <row r="1571" spans="15:17" x14ac:dyDescent="0.2">
      <c r="O1571" s="45"/>
      <c r="P1571" s="45"/>
      <c r="Q1571" s="100"/>
    </row>
    <row r="1572" spans="15:17" x14ac:dyDescent="0.2">
      <c r="O1572" s="45"/>
      <c r="P1572" s="45"/>
      <c r="Q1572" s="100"/>
    </row>
    <row r="1573" spans="15:17" x14ac:dyDescent="0.2">
      <c r="O1573" s="45"/>
      <c r="P1573" s="45"/>
      <c r="Q1573" s="100"/>
    </row>
    <row r="1574" spans="15:17" x14ac:dyDescent="0.2">
      <c r="O1574" s="45"/>
      <c r="P1574" s="45"/>
      <c r="Q1574" s="100"/>
    </row>
    <row r="1575" spans="15:17" x14ac:dyDescent="0.2">
      <c r="O1575" s="45"/>
      <c r="P1575" s="45"/>
      <c r="Q1575" s="100"/>
    </row>
    <row r="1576" spans="15:17" x14ac:dyDescent="0.2">
      <c r="O1576" s="45"/>
      <c r="P1576" s="45"/>
      <c r="Q1576" s="100"/>
    </row>
    <row r="1577" spans="15:17" x14ac:dyDescent="0.2">
      <c r="O1577" s="45"/>
      <c r="P1577" s="45"/>
      <c r="Q1577" s="100"/>
    </row>
    <row r="1578" spans="15:17" x14ac:dyDescent="0.2">
      <c r="O1578" s="45"/>
      <c r="P1578" s="45"/>
      <c r="Q1578" s="100"/>
    </row>
    <row r="1579" spans="15:17" x14ac:dyDescent="0.2">
      <c r="O1579" s="45"/>
      <c r="P1579" s="45"/>
      <c r="Q1579" s="100"/>
    </row>
    <row r="1580" spans="15:17" x14ac:dyDescent="0.2">
      <c r="O1580" s="45"/>
      <c r="P1580" s="45"/>
      <c r="Q1580" s="100"/>
    </row>
    <row r="1581" spans="15:17" x14ac:dyDescent="0.2">
      <c r="O1581" s="45"/>
      <c r="P1581" s="45"/>
      <c r="Q1581" s="100"/>
    </row>
    <row r="1582" spans="15:17" x14ac:dyDescent="0.2">
      <c r="O1582" s="45"/>
      <c r="P1582" s="45"/>
      <c r="Q1582" s="100"/>
    </row>
    <row r="1583" spans="15:17" x14ac:dyDescent="0.2">
      <c r="O1583" s="45"/>
      <c r="P1583" s="45"/>
      <c r="Q1583" s="100"/>
    </row>
    <row r="1584" spans="15:17" x14ac:dyDescent="0.2">
      <c r="O1584" s="45"/>
      <c r="P1584" s="45"/>
      <c r="Q1584" s="100"/>
    </row>
    <row r="1585" spans="15:17" x14ac:dyDescent="0.2">
      <c r="O1585" s="45"/>
      <c r="P1585" s="45"/>
      <c r="Q1585" s="100"/>
    </row>
    <row r="1586" spans="15:17" x14ac:dyDescent="0.2">
      <c r="O1586" s="45"/>
      <c r="P1586" s="45"/>
      <c r="Q1586" s="100"/>
    </row>
    <row r="1587" spans="15:17" x14ac:dyDescent="0.2">
      <c r="O1587" s="45"/>
      <c r="P1587" s="45"/>
      <c r="Q1587" s="100"/>
    </row>
    <row r="1588" spans="15:17" x14ac:dyDescent="0.2">
      <c r="O1588" s="45"/>
      <c r="P1588" s="45"/>
      <c r="Q1588" s="100"/>
    </row>
    <row r="1589" spans="15:17" x14ac:dyDescent="0.2">
      <c r="O1589" s="45"/>
      <c r="P1589" s="45"/>
      <c r="Q1589" s="100"/>
    </row>
    <row r="1590" spans="15:17" x14ac:dyDescent="0.2">
      <c r="O1590" s="45"/>
      <c r="P1590" s="45"/>
      <c r="Q1590" s="100"/>
    </row>
    <row r="1591" spans="15:17" x14ac:dyDescent="0.2">
      <c r="O1591" s="45"/>
      <c r="P1591" s="45"/>
      <c r="Q1591" s="100"/>
    </row>
    <row r="1592" spans="15:17" x14ac:dyDescent="0.2">
      <c r="O1592" s="45"/>
      <c r="P1592" s="45"/>
      <c r="Q1592" s="100"/>
    </row>
    <row r="1593" spans="15:17" x14ac:dyDescent="0.2">
      <c r="O1593" s="45"/>
      <c r="P1593" s="45"/>
      <c r="Q1593" s="100"/>
    </row>
    <row r="1594" spans="15:17" x14ac:dyDescent="0.2">
      <c r="O1594" s="45"/>
      <c r="P1594" s="45"/>
      <c r="Q1594" s="100"/>
    </row>
    <row r="1595" spans="15:17" x14ac:dyDescent="0.2">
      <c r="O1595" s="45"/>
      <c r="P1595" s="45"/>
      <c r="Q1595" s="100"/>
    </row>
    <row r="1596" spans="15:17" x14ac:dyDescent="0.2">
      <c r="O1596" s="45"/>
      <c r="P1596" s="45"/>
      <c r="Q1596" s="100"/>
    </row>
    <row r="1597" spans="15:17" x14ac:dyDescent="0.2">
      <c r="O1597" s="45"/>
      <c r="P1597" s="45"/>
      <c r="Q1597" s="100"/>
    </row>
    <row r="1598" spans="15:17" x14ac:dyDescent="0.2">
      <c r="O1598" s="45"/>
      <c r="P1598" s="45"/>
      <c r="Q1598" s="100"/>
    </row>
    <row r="1599" spans="15:17" x14ac:dyDescent="0.2">
      <c r="O1599" s="45"/>
      <c r="P1599" s="45"/>
      <c r="Q1599" s="100"/>
    </row>
    <row r="1600" spans="15:17" x14ac:dyDescent="0.2">
      <c r="O1600" s="45"/>
      <c r="P1600" s="45"/>
      <c r="Q1600" s="100"/>
    </row>
    <row r="1601" spans="15:17" x14ac:dyDescent="0.2">
      <c r="O1601" s="45"/>
      <c r="P1601" s="45"/>
      <c r="Q1601" s="100"/>
    </row>
    <row r="1602" spans="15:17" x14ac:dyDescent="0.2">
      <c r="O1602" s="45"/>
      <c r="P1602" s="45"/>
      <c r="Q1602" s="100"/>
    </row>
    <row r="1603" spans="15:17" x14ac:dyDescent="0.2">
      <c r="O1603" s="45"/>
      <c r="P1603" s="45"/>
      <c r="Q1603" s="100"/>
    </row>
    <row r="1604" spans="15:17" x14ac:dyDescent="0.2">
      <c r="O1604" s="45"/>
      <c r="P1604" s="45"/>
      <c r="Q1604" s="100"/>
    </row>
    <row r="1605" spans="15:17" x14ac:dyDescent="0.2">
      <c r="O1605" s="45"/>
      <c r="P1605" s="45"/>
      <c r="Q1605" s="100"/>
    </row>
    <row r="1606" spans="15:17" x14ac:dyDescent="0.2">
      <c r="O1606" s="45"/>
      <c r="P1606" s="45"/>
      <c r="Q1606" s="100"/>
    </row>
    <row r="1607" spans="15:17" x14ac:dyDescent="0.2">
      <c r="O1607" s="45"/>
      <c r="P1607" s="45"/>
      <c r="Q1607" s="100"/>
    </row>
    <row r="1608" spans="15:17" x14ac:dyDescent="0.2">
      <c r="O1608" s="45"/>
      <c r="P1608" s="45"/>
      <c r="Q1608" s="100"/>
    </row>
    <row r="1609" spans="15:17" x14ac:dyDescent="0.2">
      <c r="O1609" s="45"/>
      <c r="P1609" s="45"/>
      <c r="Q1609" s="100"/>
    </row>
    <row r="1610" spans="15:17" x14ac:dyDescent="0.2">
      <c r="O1610" s="45"/>
      <c r="P1610" s="45"/>
      <c r="Q1610" s="100"/>
    </row>
    <row r="1611" spans="15:17" x14ac:dyDescent="0.2">
      <c r="O1611" s="45"/>
      <c r="P1611" s="45"/>
      <c r="Q1611" s="100"/>
    </row>
    <row r="1612" spans="15:17" x14ac:dyDescent="0.2">
      <c r="O1612" s="45"/>
      <c r="P1612" s="45"/>
      <c r="Q1612" s="100"/>
    </row>
    <row r="1613" spans="15:17" x14ac:dyDescent="0.2">
      <c r="O1613" s="45"/>
      <c r="P1613" s="45"/>
      <c r="Q1613" s="100"/>
    </row>
    <row r="1614" spans="15:17" x14ac:dyDescent="0.2">
      <c r="O1614" s="45"/>
      <c r="P1614" s="45"/>
      <c r="Q1614" s="100"/>
    </row>
    <row r="1615" spans="15:17" x14ac:dyDescent="0.2">
      <c r="O1615" s="45"/>
      <c r="P1615" s="45"/>
      <c r="Q1615" s="100"/>
    </row>
    <row r="1616" spans="15:17" x14ac:dyDescent="0.2">
      <c r="O1616" s="45"/>
      <c r="P1616" s="45"/>
      <c r="Q1616" s="100"/>
    </row>
    <row r="1617" spans="15:17" x14ac:dyDescent="0.2">
      <c r="O1617" s="45"/>
      <c r="P1617" s="45"/>
      <c r="Q1617" s="100"/>
    </row>
    <row r="1618" spans="15:17" x14ac:dyDescent="0.2">
      <c r="O1618" s="45"/>
      <c r="P1618" s="45"/>
      <c r="Q1618" s="100"/>
    </row>
    <row r="1619" spans="15:17" x14ac:dyDescent="0.2">
      <c r="O1619" s="45"/>
      <c r="P1619" s="45"/>
      <c r="Q1619" s="100"/>
    </row>
    <row r="1620" spans="15:17" x14ac:dyDescent="0.2">
      <c r="O1620" s="45"/>
      <c r="P1620" s="45"/>
      <c r="Q1620" s="100"/>
    </row>
    <row r="1621" spans="15:17" x14ac:dyDescent="0.2">
      <c r="O1621" s="45"/>
      <c r="P1621" s="45"/>
      <c r="Q1621" s="100"/>
    </row>
    <row r="1622" spans="15:17" x14ac:dyDescent="0.2">
      <c r="O1622" s="45"/>
      <c r="P1622" s="45"/>
      <c r="Q1622" s="100"/>
    </row>
    <row r="1623" spans="15:17" x14ac:dyDescent="0.2">
      <c r="O1623" s="45"/>
      <c r="P1623" s="45"/>
      <c r="Q1623" s="100"/>
    </row>
    <row r="1624" spans="15:17" x14ac:dyDescent="0.2">
      <c r="O1624" s="45"/>
      <c r="P1624" s="45"/>
      <c r="Q1624" s="100"/>
    </row>
    <row r="1625" spans="15:17" x14ac:dyDescent="0.2">
      <c r="O1625" s="45"/>
      <c r="P1625" s="45"/>
      <c r="Q1625" s="100"/>
    </row>
    <row r="1626" spans="15:17" x14ac:dyDescent="0.2">
      <c r="O1626" s="45"/>
      <c r="P1626" s="45"/>
      <c r="Q1626" s="100"/>
    </row>
    <row r="1627" spans="15:17" x14ac:dyDescent="0.2">
      <c r="O1627" s="45"/>
      <c r="P1627" s="45"/>
      <c r="Q1627" s="100"/>
    </row>
    <row r="1628" spans="15:17" x14ac:dyDescent="0.2">
      <c r="O1628" s="45"/>
      <c r="P1628" s="45"/>
      <c r="Q1628" s="100"/>
    </row>
    <row r="1629" spans="15:17" x14ac:dyDescent="0.2">
      <c r="O1629" s="45"/>
      <c r="P1629" s="45"/>
      <c r="Q1629" s="100"/>
    </row>
    <row r="1630" spans="15:17" x14ac:dyDescent="0.2">
      <c r="O1630" s="45"/>
      <c r="P1630" s="45"/>
      <c r="Q1630" s="100"/>
    </row>
    <row r="1631" spans="15:17" x14ac:dyDescent="0.2">
      <c r="O1631" s="45"/>
      <c r="P1631" s="45"/>
      <c r="Q1631" s="100"/>
    </row>
    <row r="1632" spans="15:17" x14ac:dyDescent="0.2">
      <c r="O1632" s="45"/>
      <c r="P1632" s="45"/>
      <c r="Q1632" s="100"/>
    </row>
    <row r="1633" spans="15:17" x14ac:dyDescent="0.2">
      <c r="O1633" s="45"/>
      <c r="P1633" s="45"/>
      <c r="Q1633" s="100"/>
    </row>
    <row r="1634" spans="15:17" x14ac:dyDescent="0.2">
      <c r="O1634" s="45"/>
      <c r="P1634" s="45"/>
      <c r="Q1634" s="100"/>
    </row>
    <row r="1635" spans="15:17" x14ac:dyDescent="0.2">
      <c r="O1635" s="45"/>
      <c r="P1635" s="45"/>
      <c r="Q1635" s="100"/>
    </row>
    <row r="1636" spans="15:17" x14ac:dyDescent="0.2">
      <c r="O1636" s="45"/>
      <c r="P1636" s="45"/>
      <c r="Q1636" s="100"/>
    </row>
    <row r="1637" spans="15:17" x14ac:dyDescent="0.2">
      <c r="O1637" s="45"/>
      <c r="P1637" s="45"/>
      <c r="Q1637" s="100"/>
    </row>
    <row r="1638" spans="15:17" x14ac:dyDescent="0.2">
      <c r="O1638" s="45"/>
      <c r="P1638" s="45"/>
      <c r="Q1638" s="100"/>
    </row>
    <row r="1639" spans="15:17" x14ac:dyDescent="0.2">
      <c r="O1639" s="45"/>
      <c r="P1639" s="45"/>
      <c r="Q1639" s="100"/>
    </row>
    <row r="1640" spans="15:17" x14ac:dyDescent="0.2">
      <c r="O1640" s="45"/>
      <c r="P1640" s="45"/>
      <c r="Q1640" s="100"/>
    </row>
    <row r="1641" spans="15:17" x14ac:dyDescent="0.2">
      <c r="O1641" s="45"/>
      <c r="P1641" s="45"/>
      <c r="Q1641" s="100"/>
    </row>
    <row r="1642" spans="15:17" x14ac:dyDescent="0.2">
      <c r="O1642" s="45"/>
      <c r="P1642" s="45"/>
      <c r="Q1642" s="100"/>
    </row>
    <row r="1643" spans="15:17" x14ac:dyDescent="0.2">
      <c r="O1643" s="45"/>
      <c r="P1643" s="45"/>
      <c r="Q1643" s="100"/>
    </row>
    <row r="1644" spans="15:17" x14ac:dyDescent="0.2">
      <c r="O1644" s="45"/>
      <c r="P1644" s="45"/>
      <c r="Q1644" s="100"/>
    </row>
    <row r="1645" spans="15:17" x14ac:dyDescent="0.2">
      <c r="O1645" s="45"/>
      <c r="P1645" s="45"/>
      <c r="Q1645" s="100"/>
    </row>
    <row r="1646" spans="15:17" x14ac:dyDescent="0.2">
      <c r="O1646" s="45"/>
      <c r="P1646" s="45"/>
      <c r="Q1646" s="100"/>
    </row>
    <row r="1647" spans="15:17" x14ac:dyDescent="0.2">
      <c r="O1647" s="45"/>
      <c r="P1647" s="45"/>
      <c r="Q1647" s="100"/>
    </row>
    <row r="1648" spans="15:17" x14ac:dyDescent="0.2">
      <c r="O1648" s="45"/>
      <c r="P1648" s="45"/>
      <c r="Q1648" s="100"/>
    </row>
    <row r="1649" spans="15:17" x14ac:dyDescent="0.2">
      <c r="O1649" s="45"/>
      <c r="P1649" s="45"/>
      <c r="Q1649" s="100"/>
    </row>
    <row r="1650" spans="15:17" x14ac:dyDescent="0.2">
      <c r="O1650" s="45"/>
      <c r="P1650" s="45"/>
      <c r="Q1650" s="100"/>
    </row>
    <row r="1651" spans="15:17" x14ac:dyDescent="0.2">
      <c r="O1651" s="45"/>
      <c r="P1651" s="45"/>
      <c r="Q1651" s="100"/>
    </row>
    <row r="1652" spans="15:17" x14ac:dyDescent="0.2">
      <c r="O1652" s="45"/>
      <c r="P1652" s="45"/>
      <c r="Q1652" s="100"/>
    </row>
    <row r="1653" spans="15:17" x14ac:dyDescent="0.2">
      <c r="O1653" s="45"/>
      <c r="P1653" s="45"/>
      <c r="Q1653" s="100"/>
    </row>
    <row r="1654" spans="15:17" x14ac:dyDescent="0.2">
      <c r="O1654" s="45"/>
      <c r="P1654" s="45"/>
      <c r="Q1654" s="100"/>
    </row>
    <row r="1655" spans="15:17" x14ac:dyDescent="0.2">
      <c r="O1655" s="45"/>
      <c r="P1655" s="45"/>
      <c r="Q1655" s="100"/>
    </row>
    <row r="1656" spans="15:17" x14ac:dyDescent="0.2">
      <c r="O1656" s="45"/>
      <c r="P1656" s="45"/>
      <c r="Q1656" s="100"/>
    </row>
    <row r="1657" spans="15:17" x14ac:dyDescent="0.2">
      <c r="O1657" s="45"/>
      <c r="P1657" s="45"/>
      <c r="Q1657" s="100"/>
    </row>
    <row r="1658" spans="15:17" x14ac:dyDescent="0.2">
      <c r="O1658" s="45"/>
      <c r="P1658" s="45"/>
      <c r="Q1658" s="100"/>
    </row>
    <row r="1659" spans="15:17" x14ac:dyDescent="0.2">
      <c r="O1659" s="45"/>
      <c r="P1659" s="45"/>
      <c r="Q1659" s="100"/>
    </row>
    <row r="1660" spans="15:17" x14ac:dyDescent="0.2">
      <c r="O1660" s="45"/>
      <c r="P1660" s="45"/>
      <c r="Q1660" s="100"/>
    </row>
    <row r="1661" spans="15:17" x14ac:dyDescent="0.2">
      <c r="O1661" s="45"/>
      <c r="P1661" s="45"/>
      <c r="Q1661" s="100"/>
    </row>
    <row r="1662" spans="15:17" x14ac:dyDescent="0.2">
      <c r="O1662" s="45"/>
      <c r="P1662" s="45"/>
      <c r="Q1662" s="100"/>
    </row>
    <row r="1663" spans="15:17" x14ac:dyDescent="0.2">
      <c r="O1663" s="45"/>
      <c r="P1663" s="45"/>
      <c r="Q1663" s="100"/>
    </row>
    <row r="1664" spans="15:17" x14ac:dyDescent="0.2">
      <c r="O1664" s="45"/>
      <c r="P1664" s="45"/>
      <c r="Q1664" s="100"/>
    </row>
    <row r="1665" spans="15:17" x14ac:dyDescent="0.2">
      <c r="O1665" s="45"/>
      <c r="P1665" s="45"/>
      <c r="Q1665" s="100"/>
    </row>
    <row r="1666" spans="15:17" x14ac:dyDescent="0.2">
      <c r="O1666" s="45"/>
      <c r="P1666" s="45"/>
      <c r="Q1666" s="100"/>
    </row>
    <row r="1667" spans="15:17" x14ac:dyDescent="0.2">
      <c r="O1667" s="45"/>
      <c r="P1667" s="45"/>
      <c r="Q1667" s="100"/>
    </row>
    <row r="1668" spans="15:17" x14ac:dyDescent="0.2">
      <c r="O1668" s="45"/>
      <c r="P1668" s="45"/>
      <c r="Q1668" s="100"/>
    </row>
    <row r="1669" spans="15:17" x14ac:dyDescent="0.2">
      <c r="O1669" s="45"/>
      <c r="P1669" s="45"/>
      <c r="Q1669" s="100"/>
    </row>
    <row r="1670" spans="15:17" x14ac:dyDescent="0.2">
      <c r="O1670" s="45"/>
      <c r="P1670" s="45"/>
      <c r="Q1670" s="100"/>
    </row>
    <row r="1671" spans="15:17" x14ac:dyDescent="0.2">
      <c r="O1671" s="45"/>
      <c r="P1671" s="45"/>
      <c r="Q1671" s="100"/>
    </row>
    <row r="1672" spans="15:17" x14ac:dyDescent="0.2">
      <c r="O1672" s="45"/>
      <c r="P1672" s="45"/>
      <c r="Q1672" s="100"/>
    </row>
    <row r="1673" spans="15:17" x14ac:dyDescent="0.2">
      <c r="O1673" s="45"/>
      <c r="P1673" s="45"/>
      <c r="Q1673" s="100"/>
    </row>
    <row r="1674" spans="15:17" x14ac:dyDescent="0.2">
      <c r="O1674" s="45"/>
      <c r="P1674" s="45"/>
      <c r="Q1674" s="100"/>
    </row>
    <row r="1675" spans="15:17" x14ac:dyDescent="0.2">
      <c r="O1675" s="45"/>
      <c r="P1675" s="45"/>
      <c r="Q1675" s="100"/>
    </row>
    <row r="1676" spans="15:17" x14ac:dyDescent="0.2">
      <c r="O1676" s="45"/>
      <c r="P1676" s="45"/>
      <c r="Q1676" s="100"/>
    </row>
    <row r="1677" spans="15:17" x14ac:dyDescent="0.2">
      <c r="O1677" s="45"/>
      <c r="P1677" s="45"/>
      <c r="Q1677" s="100"/>
    </row>
    <row r="1678" spans="15:17" x14ac:dyDescent="0.2">
      <c r="O1678" s="45"/>
      <c r="P1678" s="45"/>
      <c r="Q1678" s="100"/>
    </row>
    <row r="1679" spans="15:17" x14ac:dyDescent="0.2">
      <c r="O1679" s="45"/>
      <c r="P1679" s="45"/>
      <c r="Q1679" s="100"/>
    </row>
    <row r="1680" spans="15:17" x14ac:dyDescent="0.2">
      <c r="O1680" s="45"/>
      <c r="P1680" s="45"/>
      <c r="Q1680" s="100"/>
    </row>
    <row r="1681" spans="15:17" x14ac:dyDescent="0.2">
      <c r="O1681" s="45"/>
      <c r="P1681" s="45"/>
      <c r="Q1681" s="100"/>
    </row>
    <row r="1682" spans="15:17" x14ac:dyDescent="0.2">
      <c r="O1682" s="45"/>
      <c r="P1682" s="45"/>
      <c r="Q1682" s="100"/>
    </row>
    <row r="1683" spans="15:17" x14ac:dyDescent="0.2">
      <c r="O1683" s="45"/>
      <c r="P1683" s="45"/>
      <c r="Q1683" s="100"/>
    </row>
    <row r="1684" spans="15:17" x14ac:dyDescent="0.2">
      <c r="O1684" s="45"/>
      <c r="P1684" s="45"/>
      <c r="Q1684" s="100"/>
    </row>
    <row r="1685" spans="15:17" x14ac:dyDescent="0.2">
      <c r="O1685" s="45"/>
      <c r="P1685" s="45"/>
      <c r="Q1685" s="100"/>
    </row>
    <row r="1686" spans="15:17" x14ac:dyDescent="0.2">
      <c r="O1686" s="45"/>
      <c r="P1686" s="45"/>
      <c r="Q1686" s="100"/>
    </row>
    <row r="1687" spans="15:17" x14ac:dyDescent="0.2">
      <c r="O1687" s="45"/>
      <c r="P1687" s="45"/>
      <c r="Q1687" s="100"/>
    </row>
    <row r="1688" spans="15:17" x14ac:dyDescent="0.2">
      <c r="O1688" s="45"/>
      <c r="P1688" s="45"/>
      <c r="Q1688" s="100"/>
    </row>
    <row r="1689" spans="15:17" x14ac:dyDescent="0.2">
      <c r="O1689" s="45"/>
      <c r="P1689" s="45"/>
      <c r="Q1689" s="100"/>
    </row>
    <row r="1690" spans="15:17" x14ac:dyDescent="0.2">
      <c r="O1690" s="45"/>
      <c r="P1690" s="45"/>
      <c r="Q1690" s="100"/>
    </row>
    <row r="1691" spans="15:17" x14ac:dyDescent="0.2">
      <c r="O1691" s="45"/>
      <c r="P1691" s="45"/>
      <c r="Q1691" s="100"/>
    </row>
    <row r="1692" spans="15:17" x14ac:dyDescent="0.2">
      <c r="O1692" s="45"/>
      <c r="P1692" s="45"/>
      <c r="Q1692" s="100"/>
    </row>
    <row r="1693" spans="15:17" x14ac:dyDescent="0.2">
      <c r="O1693" s="45"/>
      <c r="P1693" s="45"/>
      <c r="Q1693" s="100"/>
    </row>
    <row r="1694" spans="15:17" x14ac:dyDescent="0.2">
      <c r="O1694" s="45"/>
      <c r="P1694" s="45"/>
      <c r="Q1694" s="100"/>
    </row>
    <row r="1695" spans="15:17" x14ac:dyDescent="0.2">
      <c r="O1695" s="45"/>
      <c r="P1695" s="45"/>
      <c r="Q1695" s="100"/>
    </row>
    <row r="1696" spans="15:17" x14ac:dyDescent="0.2">
      <c r="O1696" s="45"/>
      <c r="P1696" s="45"/>
      <c r="Q1696" s="100"/>
    </row>
    <row r="1697" spans="15:17" x14ac:dyDescent="0.2">
      <c r="O1697" s="45"/>
      <c r="P1697" s="45"/>
      <c r="Q1697" s="100"/>
    </row>
    <row r="1698" spans="15:17" x14ac:dyDescent="0.2">
      <c r="O1698" s="45"/>
      <c r="P1698" s="45"/>
      <c r="Q1698" s="100"/>
    </row>
    <row r="1699" spans="15:17" x14ac:dyDescent="0.2">
      <c r="O1699" s="45"/>
      <c r="P1699" s="45"/>
      <c r="Q1699" s="100"/>
    </row>
    <row r="1700" spans="15:17" x14ac:dyDescent="0.2">
      <c r="O1700" s="45"/>
      <c r="P1700" s="45"/>
      <c r="Q1700" s="100"/>
    </row>
    <row r="1701" spans="15:17" x14ac:dyDescent="0.2">
      <c r="O1701" s="45"/>
      <c r="P1701" s="45"/>
      <c r="Q1701" s="100"/>
    </row>
    <row r="1702" spans="15:17" x14ac:dyDescent="0.2">
      <c r="O1702" s="45"/>
      <c r="P1702" s="45"/>
      <c r="Q1702" s="100"/>
    </row>
    <row r="1703" spans="15:17" x14ac:dyDescent="0.2">
      <c r="O1703" s="45"/>
      <c r="P1703" s="45"/>
      <c r="Q1703" s="100"/>
    </row>
    <row r="1704" spans="15:17" x14ac:dyDescent="0.2">
      <c r="O1704" s="45"/>
      <c r="P1704" s="45"/>
      <c r="Q1704" s="100"/>
    </row>
    <row r="1705" spans="15:17" x14ac:dyDescent="0.2">
      <c r="O1705" s="45"/>
      <c r="P1705" s="45"/>
      <c r="Q1705" s="100"/>
    </row>
    <row r="1706" spans="15:17" x14ac:dyDescent="0.2">
      <c r="O1706" s="45"/>
      <c r="P1706" s="45"/>
      <c r="Q1706" s="100"/>
    </row>
    <row r="1707" spans="15:17" x14ac:dyDescent="0.2">
      <c r="O1707" s="45"/>
      <c r="P1707" s="45"/>
      <c r="Q1707" s="100"/>
    </row>
    <row r="1708" spans="15:17" x14ac:dyDescent="0.2">
      <c r="O1708" s="45"/>
      <c r="P1708" s="45"/>
      <c r="Q1708" s="100"/>
    </row>
    <row r="1709" spans="15:17" x14ac:dyDescent="0.2">
      <c r="O1709" s="45"/>
      <c r="P1709" s="45"/>
      <c r="Q1709" s="100"/>
    </row>
    <row r="1710" spans="15:17" x14ac:dyDescent="0.2">
      <c r="O1710" s="45"/>
      <c r="P1710" s="45"/>
      <c r="Q1710" s="100"/>
    </row>
    <row r="1711" spans="15:17" x14ac:dyDescent="0.2">
      <c r="O1711" s="45"/>
      <c r="P1711" s="45"/>
      <c r="Q1711" s="100"/>
    </row>
    <row r="1712" spans="15:17" x14ac:dyDescent="0.2">
      <c r="O1712" s="45"/>
      <c r="P1712" s="45"/>
      <c r="Q1712" s="100"/>
    </row>
    <row r="1713" spans="15:17" x14ac:dyDescent="0.2">
      <c r="O1713" s="45"/>
      <c r="P1713" s="45"/>
      <c r="Q1713" s="100"/>
    </row>
    <row r="1714" spans="15:17" x14ac:dyDescent="0.2">
      <c r="O1714" s="45"/>
      <c r="P1714" s="45"/>
      <c r="Q1714" s="100"/>
    </row>
    <row r="1715" spans="15:17" x14ac:dyDescent="0.2">
      <c r="O1715" s="45"/>
      <c r="P1715" s="45"/>
      <c r="Q1715" s="100"/>
    </row>
    <row r="1716" spans="15:17" x14ac:dyDescent="0.2">
      <c r="O1716" s="45"/>
      <c r="P1716" s="45"/>
      <c r="Q1716" s="100"/>
    </row>
    <row r="1717" spans="15:17" x14ac:dyDescent="0.2">
      <c r="O1717" s="45"/>
      <c r="P1717" s="45"/>
      <c r="Q1717" s="100"/>
    </row>
    <row r="1718" spans="15:17" x14ac:dyDescent="0.2">
      <c r="O1718" s="45"/>
      <c r="P1718" s="45"/>
      <c r="Q1718" s="100"/>
    </row>
    <row r="1719" spans="15:17" x14ac:dyDescent="0.2">
      <c r="O1719" s="45"/>
      <c r="P1719" s="45"/>
      <c r="Q1719" s="100"/>
    </row>
    <row r="1720" spans="15:17" x14ac:dyDescent="0.2">
      <c r="O1720" s="45"/>
      <c r="P1720" s="45"/>
      <c r="Q1720" s="100"/>
    </row>
    <row r="1721" spans="15:17" x14ac:dyDescent="0.2">
      <c r="O1721" s="45"/>
      <c r="P1721" s="45"/>
      <c r="Q1721" s="100"/>
    </row>
    <row r="1722" spans="15:17" x14ac:dyDescent="0.2">
      <c r="O1722" s="45"/>
      <c r="P1722" s="45"/>
      <c r="Q1722" s="100"/>
    </row>
    <row r="1723" spans="15:17" x14ac:dyDescent="0.2">
      <c r="O1723" s="45"/>
      <c r="P1723" s="45"/>
      <c r="Q1723" s="100"/>
    </row>
    <row r="1724" spans="15:17" x14ac:dyDescent="0.2">
      <c r="O1724" s="45"/>
      <c r="P1724" s="45"/>
      <c r="Q1724" s="100"/>
    </row>
    <row r="1725" spans="15:17" x14ac:dyDescent="0.2">
      <c r="O1725" s="45"/>
      <c r="P1725" s="45"/>
      <c r="Q1725" s="100"/>
    </row>
    <row r="1726" spans="15:17" x14ac:dyDescent="0.2">
      <c r="O1726" s="45"/>
      <c r="P1726" s="45"/>
      <c r="Q1726" s="100"/>
    </row>
    <row r="1727" spans="15:17" x14ac:dyDescent="0.2">
      <c r="O1727" s="45"/>
      <c r="P1727" s="45"/>
      <c r="Q1727" s="100"/>
    </row>
    <row r="1728" spans="15:17" x14ac:dyDescent="0.2">
      <c r="O1728" s="45"/>
      <c r="P1728" s="45"/>
      <c r="Q1728" s="100"/>
    </row>
    <row r="1729" spans="15:17" x14ac:dyDescent="0.2">
      <c r="O1729" s="45"/>
      <c r="P1729" s="45"/>
      <c r="Q1729" s="100"/>
    </row>
    <row r="1730" spans="15:17" x14ac:dyDescent="0.2">
      <c r="O1730" s="45"/>
      <c r="P1730" s="45"/>
      <c r="Q1730" s="100"/>
    </row>
    <row r="1731" spans="15:17" x14ac:dyDescent="0.2">
      <c r="O1731" s="45"/>
      <c r="P1731" s="45"/>
      <c r="Q1731" s="100"/>
    </row>
    <row r="1732" spans="15:17" x14ac:dyDescent="0.2">
      <c r="O1732" s="45"/>
      <c r="P1732" s="45"/>
      <c r="Q1732" s="100"/>
    </row>
    <row r="1733" spans="15:17" x14ac:dyDescent="0.2">
      <c r="O1733" s="45"/>
      <c r="P1733" s="45"/>
      <c r="Q1733" s="100"/>
    </row>
    <row r="1734" spans="15:17" x14ac:dyDescent="0.2">
      <c r="O1734" s="45"/>
      <c r="P1734" s="45"/>
      <c r="Q1734" s="100"/>
    </row>
    <row r="1735" spans="15:17" x14ac:dyDescent="0.2">
      <c r="O1735" s="45"/>
      <c r="P1735" s="45"/>
      <c r="Q1735" s="100"/>
    </row>
    <row r="1736" spans="15:17" x14ac:dyDescent="0.2">
      <c r="O1736" s="45"/>
      <c r="P1736" s="45"/>
      <c r="Q1736" s="100"/>
    </row>
    <row r="1737" spans="15:17" x14ac:dyDescent="0.2">
      <c r="O1737" s="45"/>
      <c r="P1737" s="45"/>
      <c r="Q1737" s="100"/>
    </row>
    <row r="1738" spans="15:17" x14ac:dyDescent="0.2">
      <c r="O1738" s="45"/>
      <c r="P1738" s="45"/>
      <c r="Q1738" s="100"/>
    </row>
    <row r="1739" spans="15:17" x14ac:dyDescent="0.2">
      <c r="O1739" s="45"/>
      <c r="P1739" s="45"/>
      <c r="Q1739" s="100"/>
    </row>
    <row r="1740" spans="15:17" x14ac:dyDescent="0.2">
      <c r="O1740" s="45"/>
      <c r="P1740" s="45"/>
      <c r="Q1740" s="100"/>
    </row>
    <row r="1741" spans="15:17" x14ac:dyDescent="0.2">
      <c r="O1741" s="45"/>
      <c r="P1741" s="45"/>
      <c r="Q1741" s="100"/>
    </row>
    <row r="1742" spans="15:17" x14ac:dyDescent="0.2">
      <c r="O1742" s="45"/>
      <c r="P1742" s="45"/>
      <c r="Q1742" s="100"/>
    </row>
    <row r="1743" spans="15:17" x14ac:dyDescent="0.2">
      <c r="O1743" s="45"/>
      <c r="P1743" s="45"/>
      <c r="Q1743" s="100"/>
    </row>
    <row r="1744" spans="15:17" x14ac:dyDescent="0.2">
      <c r="O1744" s="45"/>
      <c r="P1744" s="45"/>
      <c r="Q1744" s="100"/>
    </row>
    <row r="1745" spans="15:17" x14ac:dyDescent="0.2">
      <c r="O1745" s="45"/>
      <c r="P1745" s="45"/>
      <c r="Q1745" s="100"/>
    </row>
    <row r="1746" spans="15:17" x14ac:dyDescent="0.2">
      <c r="O1746" s="45"/>
      <c r="P1746" s="45"/>
      <c r="Q1746" s="100"/>
    </row>
    <row r="1747" spans="15:17" x14ac:dyDescent="0.2">
      <c r="O1747" s="45"/>
      <c r="P1747" s="45"/>
      <c r="Q1747" s="100"/>
    </row>
    <row r="1748" spans="15:17" x14ac:dyDescent="0.2">
      <c r="O1748" s="45"/>
      <c r="P1748" s="45"/>
      <c r="Q1748" s="100"/>
    </row>
    <row r="1749" spans="15:17" x14ac:dyDescent="0.2">
      <c r="O1749" s="45"/>
      <c r="P1749" s="45"/>
      <c r="Q1749" s="100"/>
    </row>
    <row r="1750" spans="15:17" x14ac:dyDescent="0.2">
      <c r="O1750" s="45"/>
      <c r="P1750" s="45"/>
      <c r="Q1750" s="100"/>
    </row>
    <row r="1751" spans="15:17" x14ac:dyDescent="0.2">
      <c r="O1751" s="45"/>
      <c r="P1751" s="45"/>
      <c r="Q1751" s="100"/>
    </row>
    <row r="1752" spans="15:17" x14ac:dyDescent="0.2">
      <c r="O1752" s="45"/>
      <c r="P1752" s="45"/>
      <c r="Q1752" s="100"/>
    </row>
    <row r="1753" spans="15:17" x14ac:dyDescent="0.2">
      <c r="O1753" s="45"/>
      <c r="P1753" s="45"/>
      <c r="Q1753" s="100"/>
    </row>
    <row r="1754" spans="15:17" x14ac:dyDescent="0.2">
      <c r="O1754" s="45"/>
      <c r="P1754" s="45"/>
      <c r="Q1754" s="100"/>
    </row>
    <row r="1755" spans="15:17" x14ac:dyDescent="0.2">
      <c r="O1755" s="45"/>
      <c r="P1755" s="45"/>
      <c r="Q1755" s="100"/>
    </row>
    <row r="1756" spans="15:17" x14ac:dyDescent="0.2">
      <c r="O1756" s="45"/>
      <c r="P1756" s="45"/>
      <c r="Q1756" s="100"/>
    </row>
    <row r="1757" spans="15:17" x14ac:dyDescent="0.2">
      <c r="O1757" s="45"/>
      <c r="P1757" s="45"/>
      <c r="Q1757" s="100"/>
    </row>
    <row r="1758" spans="15:17" x14ac:dyDescent="0.2">
      <c r="O1758" s="45"/>
      <c r="P1758" s="45"/>
      <c r="Q1758" s="100"/>
    </row>
    <row r="1759" spans="15:17" x14ac:dyDescent="0.2">
      <c r="O1759" s="45"/>
      <c r="P1759" s="45"/>
      <c r="Q1759" s="100"/>
    </row>
    <row r="1760" spans="15:17" x14ac:dyDescent="0.2">
      <c r="O1760" s="45"/>
      <c r="P1760" s="45"/>
      <c r="Q1760" s="100"/>
    </row>
    <row r="1761" spans="15:17" x14ac:dyDescent="0.2">
      <c r="O1761" s="45"/>
      <c r="P1761" s="45"/>
      <c r="Q1761" s="100"/>
    </row>
    <row r="1762" spans="15:17" x14ac:dyDescent="0.2">
      <c r="O1762" s="45"/>
      <c r="P1762" s="45"/>
      <c r="Q1762" s="100"/>
    </row>
    <row r="1763" spans="15:17" x14ac:dyDescent="0.2">
      <c r="O1763" s="45"/>
      <c r="P1763" s="45"/>
      <c r="Q1763" s="100"/>
    </row>
    <row r="1764" spans="15:17" x14ac:dyDescent="0.2">
      <c r="O1764" s="45"/>
      <c r="P1764" s="45"/>
      <c r="Q1764" s="100"/>
    </row>
    <row r="1765" spans="15:17" x14ac:dyDescent="0.2">
      <c r="O1765" s="45"/>
      <c r="P1765" s="45"/>
      <c r="Q1765" s="100"/>
    </row>
    <row r="1766" spans="15:17" x14ac:dyDescent="0.2">
      <c r="O1766" s="45"/>
      <c r="P1766" s="45"/>
      <c r="Q1766" s="100"/>
    </row>
    <row r="1767" spans="15:17" x14ac:dyDescent="0.2">
      <c r="O1767" s="45"/>
      <c r="P1767" s="45"/>
      <c r="Q1767" s="100"/>
    </row>
    <row r="1768" spans="15:17" x14ac:dyDescent="0.2">
      <c r="O1768" s="45"/>
      <c r="P1768" s="45"/>
      <c r="Q1768" s="100"/>
    </row>
    <row r="1769" spans="15:17" x14ac:dyDescent="0.2">
      <c r="O1769" s="45"/>
      <c r="P1769" s="45"/>
      <c r="Q1769" s="100"/>
    </row>
    <row r="1770" spans="15:17" x14ac:dyDescent="0.2">
      <c r="O1770" s="45"/>
      <c r="P1770" s="45"/>
      <c r="Q1770" s="100"/>
    </row>
    <row r="1771" spans="15:17" x14ac:dyDescent="0.2">
      <c r="O1771" s="45"/>
      <c r="P1771" s="45"/>
      <c r="Q1771" s="100"/>
    </row>
    <row r="1772" spans="15:17" x14ac:dyDescent="0.2">
      <c r="O1772" s="45"/>
      <c r="P1772" s="45"/>
      <c r="Q1772" s="100"/>
    </row>
    <row r="1773" spans="15:17" x14ac:dyDescent="0.2">
      <c r="O1773" s="45"/>
      <c r="P1773" s="45"/>
      <c r="Q1773" s="100"/>
    </row>
    <row r="1774" spans="15:17" x14ac:dyDescent="0.2">
      <c r="O1774" s="45"/>
      <c r="P1774" s="45"/>
      <c r="Q1774" s="100"/>
    </row>
    <row r="1775" spans="15:17" x14ac:dyDescent="0.2">
      <c r="O1775" s="45"/>
      <c r="P1775" s="45"/>
      <c r="Q1775" s="100"/>
    </row>
    <row r="1776" spans="15:17" x14ac:dyDescent="0.2">
      <c r="O1776" s="45"/>
      <c r="P1776" s="45"/>
      <c r="Q1776" s="100"/>
    </row>
    <row r="1777" spans="15:17" x14ac:dyDescent="0.2">
      <c r="O1777" s="45"/>
      <c r="P1777" s="45"/>
      <c r="Q1777" s="100"/>
    </row>
    <row r="1778" spans="15:17" x14ac:dyDescent="0.2">
      <c r="O1778" s="45"/>
      <c r="P1778" s="45"/>
      <c r="Q1778" s="100"/>
    </row>
    <row r="1779" spans="15:17" x14ac:dyDescent="0.2">
      <c r="O1779" s="45"/>
      <c r="P1779" s="45"/>
      <c r="Q1779" s="100"/>
    </row>
    <row r="1780" spans="15:17" x14ac:dyDescent="0.2">
      <c r="O1780" s="45"/>
      <c r="P1780" s="45"/>
      <c r="Q1780" s="100"/>
    </row>
    <row r="1781" spans="15:17" x14ac:dyDescent="0.2">
      <c r="O1781" s="45"/>
      <c r="P1781" s="45"/>
      <c r="Q1781" s="100"/>
    </row>
    <row r="1782" spans="15:17" x14ac:dyDescent="0.2">
      <c r="O1782" s="45"/>
      <c r="P1782" s="45"/>
      <c r="Q1782" s="100"/>
    </row>
    <row r="1783" spans="15:17" x14ac:dyDescent="0.2">
      <c r="O1783" s="45"/>
      <c r="P1783" s="45"/>
      <c r="Q1783" s="100"/>
    </row>
    <row r="1784" spans="15:17" x14ac:dyDescent="0.2">
      <c r="O1784" s="45"/>
      <c r="P1784" s="45"/>
      <c r="Q1784" s="100"/>
    </row>
    <row r="1785" spans="15:17" x14ac:dyDescent="0.2">
      <c r="O1785" s="45"/>
      <c r="P1785" s="45"/>
      <c r="Q1785" s="100"/>
    </row>
    <row r="1786" spans="15:17" x14ac:dyDescent="0.2">
      <c r="O1786" s="45"/>
      <c r="P1786" s="45"/>
      <c r="Q1786" s="100"/>
    </row>
    <row r="1787" spans="15:17" x14ac:dyDescent="0.2">
      <c r="O1787" s="45"/>
      <c r="P1787" s="45"/>
      <c r="Q1787" s="100"/>
    </row>
    <row r="1788" spans="15:17" x14ac:dyDescent="0.2">
      <c r="O1788" s="45"/>
      <c r="P1788" s="45"/>
      <c r="Q1788" s="100"/>
    </row>
    <row r="1789" spans="15:17" x14ac:dyDescent="0.2">
      <c r="O1789" s="45"/>
      <c r="P1789" s="45"/>
      <c r="Q1789" s="100"/>
    </row>
    <row r="1790" spans="15:17" x14ac:dyDescent="0.2">
      <c r="O1790" s="45"/>
      <c r="P1790" s="45"/>
      <c r="Q1790" s="100"/>
    </row>
    <row r="1791" spans="15:17" x14ac:dyDescent="0.2">
      <c r="O1791" s="45"/>
      <c r="P1791" s="45"/>
      <c r="Q1791" s="100"/>
    </row>
    <row r="1792" spans="15:17" x14ac:dyDescent="0.2">
      <c r="O1792" s="45"/>
      <c r="P1792" s="45"/>
      <c r="Q1792" s="100"/>
    </row>
    <row r="1793" spans="15:17" x14ac:dyDescent="0.2">
      <c r="O1793" s="45"/>
      <c r="P1793" s="45"/>
      <c r="Q1793" s="100"/>
    </row>
    <row r="1794" spans="15:17" x14ac:dyDescent="0.2">
      <c r="O1794" s="45"/>
      <c r="P1794" s="45"/>
      <c r="Q1794" s="100"/>
    </row>
    <row r="1795" spans="15:17" x14ac:dyDescent="0.2">
      <c r="O1795" s="45"/>
      <c r="P1795" s="45"/>
      <c r="Q1795" s="100"/>
    </row>
    <row r="1796" spans="15:17" x14ac:dyDescent="0.2">
      <c r="O1796" s="45"/>
      <c r="P1796" s="45"/>
      <c r="Q1796" s="100"/>
    </row>
    <row r="1797" spans="15:17" x14ac:dyDescent="0.2">
      <c r="O1797" s="45"/>
      <c r="P1797" s="45"/>
      <c r="Q1797" s="100"/>
    </row>
    <row r="1798" spans="15:17" x14ac:dyDescent="0.2">
      <c r="O1798" s="45"/>
      <c r="P1798" s="45"/>
      <c r="Q1798" s="100"/>
    </row>
    <row r="1799" spans="15:17" x14ac:dyDescent="0.2">
      <c r="O1799" s="45"/>
      <c r="P1799" s="45"/>
      <c r="Q1799" s="100"/>
    </row>
    <row r="1800" spans="15:17" x14ac:dyDescent="0.2">
      <c r="O1800" s="45"/>
      <c r="P1800" s="45"/>
      <c r="Q1800" s="100"/>
    </row>
    <row r="1801" spans="15:17" x14ac:dyDescent="0.2">
      <c r="O1801" s="45"/>
      <c r="P1801" s="45"/>
      <c r="Q1801" s="100"/>
    </row>
    <row r="1802" spans="15:17" x14ac:dyDescent="0.2">
      <c r="O1802" s="45"/>
      <c r="P1802" s="45"/>
      <c r="Q1802" s="100"/>
    </row>
    <row r="1803" spans="15:17" x14ac:dyDescent="0.2">
      <c r="O1803" s="45"/>
      <c r="P1803" s="45"/>
      <c r="Q1803" s="100"/>
    </row>
    <row r="1804" spans="15:17" x14ac:dyDescent="0.2">
      <c r="O1804" s="45"/>
      <c r="P1804" s="45"/>
      <c r="Q1804" s="100"/>
    </row>
    <row r="1805" spans="15:17" x14ac:dyDescent="0.2">
      <c r="O1805" s="45"/>
      <c r="P1805" s="45"/>
      <c r="Q1805" s="100"/>
    </row>
    <row r="1806" spans="15:17" x14ac:dyDescent="0.2">
      <c r="O1806" s="45"/>
      <c r="P1806" s="45"/>
      <c r="Q1806" s="100"/>
    </row>
    <row r="1807" spans="15:17" x14ac:dyDescent="0.2">
      <c r="O1807" s="45"/>
      <c r="P1807" s="45"/>
      <c r="Q1807" s="100"/>
    </row>
    <row r="1808" spans="15:17" x14ac:dyDescent="0.2">
      <c r="O1808" s="45"/>
      <c r="P1808" s="45"/>
      <c r="Q1808" s="100"/>
    </row>
    <row r="1809" spans="15:17" x14ac:dyDescent="0.2">
      <c r="O1809" s="45"/>
      <c r="P1809" s="45"/>
      <c r="Q1809" s="100"/>
    </row>
    <row r="1810" spans="15:17" x14ac:dyDescent="0.2">
      <c r="O1810" s="45"/>
      <c r="P1810" s="45"/>
      <c r="Q1810" s="100"/>
    </row>
    <row r="1811" spans="15:17" x14ac:dyDescent="0.2">
      <c r="O1811" s="45"/>
      <c r="P1811" s="45"/>
      <c r="Q1811" s="100"/>
    </row>
    <row r="1812" spans="15:17" x14ac:dyDescent="0.2">
      <c r="O1812" s="45"/>
      <c r="P1812" s="45"/>
      <c r="Q1812" s="100"/>
    </row>
    <row r="1813" spans="15:17" x14ac:dyDescent="0.2">
      <c r="O1813" s="45"/>
      <c r="P1813" s="45"/>
      <c r="Q1813" s="100"/>
    </row>
    <row r="1814" spans="15:17" x14ac:dyDescent="0.2">
      <c r="O1814" s="45"/>
      <c r="P1814" s="45"/>
      <c r="Q1814" s="100"/>
    </row>
    <row r="1815" spans="15:17" x14ac:dyDescent="0.2">
      <c r="O1815" s="45"/>
      <c r="P1815" s="45"/>
      <c r="Q1815" s="100"/>
    </row>
    <row r="1816" spans="15:17" x14ac:dyDescent="0.2">
      <c r="O1816" s="45"/>
      <c r="P1816" s="45"/>
      <c r="Q1816" s="100"/>
    </row>
    <row r="1817" spans="15:17" x14ac:dyDescent="0.2">
      <c r="O1817" s="45"/>
      <c r="P1817" s="45"/>
      <c r="Q1817" s="100"/>
    </row>
    <row r="1818" spans="15:17" x14ac:dyDescent="0.2">
      <c r="O1818" s="45"/>
      <c r="P1818" s="45"/>
      <c r="Q1818" s="100"/>
    </row>
    <row r="1819" spans="15:17" x14ac:dyDescent="0.2">
      <c r="O1819" s="45"/>
      <c r="P1819" s="45"/>
      <c r="Q1819" s="100"/>
    </row>
    <row r="1820" spans="15:17" x14ac:dyDescent="0.2">
      <c r="O1820" s="45"/>
      <c r="P1820" s="45"/>
      <c r="Q1820" s="100"/>
    </row>
    <row r="1821" spans="15:17" x14ac:dyDescent="0.2">
      <c r="O1821" s="45"/>
      <c r="P1821" s="45"/>
      <c r="Q1821" s="100"/>
    </row>
    <row r="1822" spans="15:17" x14ac:dyDescent="0.2">
      <c r="O1822" s="45"/>
      <c r="P1822" s="45"/>
      <c r="Q1822" s="100"/>
    </row>
    <row r="1823" spans="15:17" x14ac:dyDescent="0.2">
      <c r="O1823" s="45"/>
      <c r="P1823" s="45"/>
      <c r="Q1823" s="100"/>
    </row>
    <row r="1824" spans="15:17" x14ac:dyDescent="0.2">
      <c r="O1824" s="45"/>
      <c r="P1824" s="45"/>
      <c r="Q1824" s="100"/>
    </row>
    <row r="1825" spans="15:17" x14ac:dyDescent="0.2">
      <c r="O1825" s="45"/>
      <c r="P1825" s="45"/>
      <c r="Q1825" s="100"/>
    </row>
    <row r="1826" spans="15:17" x14ac:dyDescent="0.2">
      <c r="O1826" s="45"/>
      <c r="P1826" s="45"/>
      <c r="Q1826" s="100"/>
    </row>
    <row r="1827" spans="15:17" x14ac:dyDescent="0.2">
      <c r="O1827" s="45"/>
      <c r="P1827" s="45"/>
      <c r="Q1827" s="100"/>
    </row>
    <row r="1828" spans="15:17" x14ac:dyDescent="0.2">
      <c r="O1828" s="45"/>
      <c r="P1828" s="45"/>
      <c r="Q1828" s="100"/>
    </row>
    <row r="1829" spans="15:17" x14ac:dyDescent="0.2">
      <c r="O1829" s="45"/>
      <c r="P1829" s="45"/>
      <c r="Q1829" s="100"/>
    </row>
    <row r="1830" spans="15:17" x14ac:dyDescent="0.2">
      <c r="O1830" s="45"/>
      <c r="P1830" s="45"/>
      <c r="Q1830" s="100"/>
    </row>
    <row r="1831" spans="15:17" x14ac:dyDescent="0.2">
      <c r="O1831" s="45"/>
      <c r="P1831" s="45"/>
      <c r="Q1831" s="100"/>
    </row>
    <row r="1832" spans="15:17" x14ac:dyDescent="0.2">
      <c r="O1832" s="45"/>
      <c r="P1832" s="45"/>
      <c r="Q1832" s="100"/>
    </row>
    <row r="1833" spans="15:17" x14ac:dyDescent="0.2">
      <c r="O1833" s="45"/>
      <c r="P1833" s="45"/>
      <c r="Q1833" s="100"/>
    </row>
    <row r="1834" spans="15:17" x14ac:dyDescent="0.2">
      <c r="O1834" s="45"/>
      <c r="P1834" s="45"/>
      <c r="Q1834" s="100"/>
    </row>
    <row r="1835" spans="15:17" x14ac:dyDescent="0.2">
      <c r="O1835" s="45"/>
      <c r="P1835" s="45"/>
      <c r="Q1835" s="100"/>
    </row>
    <row r="1836" spans="15:17" x14ac:dyDescent="0.2">
      <c r="O1836" s="45"/>
      <c r="P1836" s="45"/>
      <c r="Q1836" s="100"/>
    </row>
    <row r="1837" spans="15:17" x14ac:dyDescent="0.2">
      <c r="O1837" s="45"/>
      <c r="P1837" s="45"/>
      <c r="Q1837" s="100"/>
    </row>
    <row r="1838" spans="15:17" x14ac:dyDescent="0.2">
      <c r="O1838" s="45"/>
      <c r="P1838" s="45"/>
      <c r="Q1838" s="100"/>
    </row>
    <row r="1839" spans="15:17" x14ac:dyDescent="0.2">
      <c r="O1839" s="45"/>
      <c r="P1839" s="45"/>
      <c r="Q1839" s="100"/>
    </row>
    <row r="1840" spans="15:17" x14ac:dyDescent="0.2">
      <c r="O1840" s="45"/>
      <c r="P1840" s="45"/>
      <c r="Q1840" s="100"/>
    </row>
    <row r="1841" spans="15:17" x14ac:dyDescent="0.2">
      <c r="O1841" s="45"/>
      <c r="P1841" s="45"/>
      <c r="Q1841" s="100"/>
    </row>
    <row r="1842" spans="15:17" x14ac:dyDescent="0.2">
      <c r="O1842" s="45"/>
      <c r="P1842" s="45"/>
      <c r="Q1842" s="100"/>
    </row>
    <row r="1843" spans="15:17" x14ac:dyDescent="0.2">
      <c r="O1843" s="45"/>
      <c r="P1843" s="45"/>
      <c r="Q1843" s="100"/>
    </row>
    <row r="1844" spans="15:17" x14ac:dyDescent="0.2">
      <c r="O1844" s="45"/>
      <c r="P1844" s="45"/>
      <c r="Q1844" s="100"/>
    </row>
    <row r="1845" spans="15:17" x14ac:dyDescent="0.2">
      <c r="O1845" s="45"/>
      <c r="P1845" s="45"/>
      <c r="Q1845" s="100"/>
    </row>
    <row r="1846" spans="15:17" x14ac:dyDescent="0.2">
      <c r="O1846" s="45"/>
      <c r="P1846" s="45"/>
      <c r="Q1846" s="100"/>
    </row>
    <row r="1847" spans="15:17" x14ac:dyDescent="0.2">
      <c r="O1847" s="45"/>
      <c r="P1847" s="45"/>
      <c r="Q1847" s="100"/>
    </row>
    <row r="1848" spans="15:17" x14ac:dyDescent="0.2">
      <c r="O1848" s="45"/>
      <c r="P1848" s="45"/>
      <c r="Q1848" s="100"/>
    </row>
    <row r="1849" spans="15:17" x14ac:dyDescent="0.2">
      <c r="O1849" s="45"/>
      <c r="P1849" s="45"/>
      <c r="Q1849" s="100"/>
    </row>
    <row r="1850" spans="15:17" x14ac:dyDescent="0.2">
      <c r="O1850" s="45"/>
      <c r="P1850" s="45"/>
      <c r="Q1850" s="100"/>
    </row>
    <row r="1851" spans="15:17" x14ac:dyDescent="0.2">
      <c r="O1851" s="45"/>
      <c r="P1851" s="45"/>
      <c r="Q1851" s="100"/>
    </row>
    <row r="1852" spans="15:17" x14ac:dyDescent="0.2">
      <c r="O1852" s="45"/>
      <c r="P1852" s="45"/>
      <c r="Q1852" s="100"/>
    </row>
    <row r="1853" spans="15:17" x14ac:dyDescent="0.2">
      <c r="O1853" s="45"/>
      <c r="P1853" s="45"/>
      <c r="Q1853" s="100"/>
    </row>
    <row r="1854" spans="15:17" x14ac:dyDescent="0.2">
      <c r="O1854" s="45"/>
      <c r="P1854" s="45"/>
      <c r="Q1854" s="100"/>
    </row>
    <row r="1855" spans="15:17" x14ac:dyDescent="0.2">
      <c r="O1855" s="45"/>
      <c r="P1855" s="45"/>
      <c r="Q1855" s="100"/>
    </row>
    <row r="1856" spans="15:17" x14ac:dyDescent="0.2">
      <c r="O1856" s="45"/>
      <c r="P1856" s="45"/>
      <c r="Q1856" s="100"/>
    </row>
    <row r="1857" spans="15:17" x14ac:dyDescent="0.2">
      <c r="O1857" s="45"/>
      <c r="P1857" s="45"/>
      <c r="Q1857" s="100"/>
    </row>
    <row r="1858" spans="15:17" x14ac:dyDescent="0.2">
      <c r="O1858" s="45"/>
      <c r="P1858" s="45"/>
      <c r="Q1858" s="100"/>
    </row>
    <row r="1859" spans="15:17" x14ac:dyDescent="0.2">
      <c r="O1859" s="45"/>
      <c r="P1859" s="45"/>
      <c r="Q1859" s="100"/>
    </row>
    <row r="1860" spans="15:17" x14ac:dyDescent="0.2">
      <c r="O1860" s="45"/>
      <c r="P1860" s="45"/>
      <c r="Q1860" s="100"/>
    </row>
    <row r="1861" spans="15:17" x14ac:dyDescent="0.2">
      <c r="O1861" s="45"/>
      <c r="P1861" s="45"/>
      <c r="Q1861" s="100"/>
    </row>
    <row r="1862" spans="15:17" x14ac:dyDescent="0.2">
      <c r="O1862" s="45"/>
      <c r="P1862" s="45"/>
      <c r="Q1862" s="100"/>
    </row>
    <row r="1863" spans="15:17" x14ac:dyDescent="0.2">
      <c r="O1863" s="45"/>
      <c r="P1863" s="45"/>
      <c r="Q1863" s="100"/>
    </row>
    <row r="1864" spans="15:17" x14ac:dyDescent="0.2">
      <c r="O1864" s="45"/>
      <c r="P1864" s="45"/>
      <c r="Q1864" s="100"/>
    </row>
    <row r="1865" spans="15:17" x14ac:dyDescent="0.2">
      <c r="O1865" s="45"/>
      <c r="P1865" s="45"/>
      <c r="Q1865" s="100"/>
    </row>
    <row r="1866" spans="15:17" x14ac:dyDescent="0.2">
      <c r="O1866" s="45"/>
      <c r="P1866" s="45"/>
      <c r="Q1866" s="100"/>
    </row>
    <row r="1867" spans="15:17" x14ac:dyDescent="0.2">
      <c r="O1867" s="45"/>
      <c r="P1867" s="45"/>
      <c r="Q1867" s="100"/>
    </row>
    <row r="1868" spans="15:17" x14ac:dyDescent="0.2">
      <c r="O1868" s="45"/>
      <c r="P1868" s="45"/>
      <c r="Q1868" s="100"/>
    </row>
    <row r="1869" spans="15:17" x14ac:dyDescent="0.2">
      <c r="O1869" s="45"/>
      <c r="P1869" s="45"/>
      <c r="Q1869" s="100"/>
    </row>
    <row r="1870" spans="15:17" x14ac:dyDescent="0.2">
      <c r="O1870" s="45"/>
      <c r="P1870" s="45"/>
      <c r="Q1870" s="100"/>
    </row>
    <row r="1871" spans="15:17" x14ac:dyDescent="0.2">
      <c r="O1871" s="45"/>
      <c r="P1871" s="45"/>
      <c r="Q1871" s="100"/>
    </row>
    <row r="1872" spans="15:17" x14ac:dyDescent="0.2">
      <c r="O1872" s="45"/>
      <c r="P1872" s="45"/>
      <c r="Q1872" s="100"/>
    </row>
    <row r="1873" spans="15:17" x14ac:dyDescent="0.2">
      <c r="O1873" s="45"/>
      <c r="P1873" s="45"/>
      <c r="Q1873" s="100"/>
    </row>
    <row r="1874" spans="15:17" x14ac:dyDescent="0.2">
      <c r="O1874" s="45"/>
      <c r="P1874" s="45"/>
      <c r="Q1874" s="100"/>
    </row>
    <row r="1875" spans="15:17" x14ac:dyDescent="0.2">
      <c r="O1875" s="45"/>
      <c r="P1875" s="45"/>
      <c r="Q1875" s="100"/>
    </row>
    <row r="1876" spans="15:17" x14ac:dyDescent="0.2">
      <c r="O1876" s="45"/>
      <c r="P1876" s="45"/>
      <c r="Q1876" s="100"/>
    </row>
    <row r="1877" spans="15:17" x14ac:dyDescent="0.2">
      <c r="O1877" s="45"/>
      <c r="P1877" s="45"/>
      <c r="Q1877" s="100"/>
    </row>
    <row r="1878" spans="15:17" x14ac:dyDescent="0.2">
      <c r="O1878" s="45"/>
      <c r="P1878" s="45"/>
      <c r="Q1878" s="100"/>
    </row>
    <row r="1879" spans="15:17" x14ac:dyDescent="0.2">
      <c r="O1879" s="45"/>
      <c r="P1879" s="45"/>
      <c r="Q1879" s="100"/>
    </row>
    <row r="1880" spans="15:17" x14ac:dyDescent="0.2">
      <c r="O1880" s="45"/>
      <c r="P1880" s="45"/>
      <c r="Q1880" s="100"/>
    </row>
    <row r="1881" spans="15:17" x14ac:dyDescent="0.2">
      <c r="O1881" s="45"/>
      <c r="P1881" s="45"/>
      <c r="Q1881" s="100"/>
    </row>
    <row r="1882" spans="15:17" x14ac:dyDescent="0.2">
      <c r="O1882" s="45"/>
      <c r="P1882" s="45"/>
      <c r="Q1882" s="100"/>
    </row>
    <row r="1883" spans="15:17" x14ac:dyDescent="0.2">
      <c r="O1883" s="45"/>
      <c r="P1883" s="45"/>
      <c r="Q1883" s="100"/>
    </row>
    <row r="1884" spans="15:17" x14ac:dyDescent="0.2">
      <c r="O1884" s="45"/>
      <c r="P1884" s="45"/>
      <c r="Q1884" s="100"/>
    </row>
    <row r="1885" spans="15:17" x14ac:dyDescent="0.2">
      <c r="O1885" s="45"/>
      <c r="P1885" s="45"/>
      <c r="Q1885" s="100"/>
    </row>
    <row r="1886" spans="15:17" x14ac:dyDescent="0.2">
      <c r="O1886" s="45"/>
      <c r="P1886" s="45"/>
      <c r="Q1886" s="100"/>
    </row>
    <row r="1887" spans="15:17" x14ac:dyDescent="0.2">
      <c r="O1887" s="45"/>
      <c r="P1887" s="45"/>
      <c r="Q1887" s="100"/>
    </row>
    <row r="1888" spans="15:17" x14ac:dyDescent="0.2">
      <c r="O1888" s="45"/>
      <c r="P1888" s="45"/>
      <c r="Q1888" s="100"/>
    </row>
    <row r="1889" spans="15:17" x14ac:dyDescent="0.2">
      <c r="O1889" s="45"/>
      <c r="P1889" s="45"/>
      <c r="Q1889" s="100"/>
    </row>
    <row r="1890" spans="15:17" x14ac:dyDescent="0.2">
      <c r="O1890" s="45"/>
      <c r="P1890" s="45"/>
      <c r="Q1890" s="100"/>
    </row>
    <row r="1891" spans="15:17" x14ac:dyDescent="0.2">
      <c r="O1891" s="45"/>
      <c r="P1891" s="45"/>
      <c r="Q1891" s="100"/>
    </row>
    <row r="1892" spans="15:17" x14ac:dyDescent="0.2">
      <c r="O1892" s="45"/>
      <c r="P1892" s="45"/>
      <c r="Q1892" s="100"/>
    </row>
    <row r="1893" spans="15:17" x14ac:dyDescent="0.2">
      <c r="O1893" s="45"/>
      <c r="P1893" s="45"/>
      <c r="Q1893" s="100"/>
    </row>
    <row r="1894" spans="15:17" x14ac:dyDescent="0.2">
      <c r="O1894" s="45"/>
      <c r="P1894" s="45"/>
      <c r="Q1894" s="100"/>
    </row>
    <row r="1895" spans="15:17" x14ac:dyDescent="0.2">
      <c r="O1895" s="45"/>
      <c r="P1895" s="45"/>
      <c r="Q1895" s="100"/>
    </row>
    <row r="1896" spans="15:17" x14ac:dyDescent="0.2">
      <c r="O1896" s="45"/>
      <c r="P1896" s="45"/>
      <c r="Q1896" s="100"/>
    </row>
    <row r="1897" spans="15:17" x14ac:dyDescent="0.2">
      <c r="O1897" s="45"/>
      <c r="P1897" s="45"/>
      <c r="Q1897" s="100"/>
    </row>
    <row r="1898" spans="15:17" x14ac:dyDescent="0.2">
      <c r="O1898" s="45"/>
      <c r="P1898" s="45"/>
      <c r="Q1898" s="100"/>
    </row>
    <row r="1899" spans="15:17" x14ac:dyDescent="0.2">
      <c r="O1899" s="45"/>
      <c r="P1899" s="45"/>
      <c r="Q1899" s="100"/>
    </row>
    <row r="1900" spans="15:17" x14ac:dyDescent="0.2">
      <c r="O1900" s="45"/>
      <c r="P1900" s="45"/>
      <c r="Q1900" s="100"/>
    </row>
    <row r="1901" spans="15:17" x14ac:dyDescent="0.2">
      <c r="O1901" s="45"/>
      <c r="P1901" s="45"/>
      <c r="Q1901" s="100"/>
    </row>
    <row r="1902" spans="15:17" x14ac:dyDescent="0.2">
      <c r="O1902" s="45"/>
      <c r="P1902" s="45"/>
      <c r="Q1902" s="100"/>
    </row>
    <row r="1903" spans="15:17" x14ac:dyDescent="0.2">
      <c r="O1903" s="45"/>
      <c r="P1903" s="45"/>
      <c r="Q1903" s="100"/>
    </row>
    <row r="1904" spans="15:17" x14ac:dyDescent="0.2">
      <c r="O1904" s="45"/>
      <c r="P1904" s="45"/>
      <c r="Q1904" s="100"/>
    </row>
    <row r="1905" spans="15:17" x14ac:dyDescent="0.2">
      <c r="O1905" s="45"/>
      <c r="P1905" s="45"/>
      <c r="Q1905" s="100"/>
    </row>
    <row r="1906" spans="15:17" x14ac:dyDescent="0.2">
      <c r="O1906" s="45"/>
      <c r="P1906" s="45"/>
      <c r="Q1906" s="100"/>
    </row>
    <row r="1907" spans="15:17" x14ac:dyDescent="0.2">
      <c r="O1907" s="45"/>
      <c r="P1907" s="45"/>
      <c r="Q1907" s="100"/>
    </row>
    <row r="1908" spans="15:17" x14ac:dyDescent="0.2">
      <c r="O1908" s="45"/>
      <c r="P1908" s="45"/>
      <c r="Q1908" s="100"/>
    </row>
    <row r="1909" spans="15:17" x14ac:dyDescent="0.2">
      <c r="O1909" s="45"/>
      <c r="P1909" s="45"/>
      <c r="Q1909" s="100"/>
    </row>
    <row r="1910" spans="15:17" x14ac:dyDescent="0.2">
      <c r="O1910" s="45"/>
      <c r="P1910" s="45"/>
      <c r="Q1910" s="100"/>
    </row>
    <row r="1911" spans="15:17" x14ac:dyDescent="0.2">
      <c r="O1911" s="45"/>
      <c r="P1911" s="45"/>
      <c r="Q1911" s="100"/>
    </row>
    <row r="1912" spans="15:17" x14ac:dyDescent="0.2">
      <c r="O1912" s="45"/>
      <c r="P1912" s="45"/>
      <c r="Q1912" s="100"/>
    </row>
    <row r="1913" spans="15:17" x14ac:dyDescent="0.2">
      <c r="O1913" s="45"/>
      <c r="P1913" s="45"/>
      <c r="Q1913" s="100"/>
    </row>
    <row r="1914" spans="15:17" x14ac:dyDescent="0.2">
      <c r="O1914" s="45"/>
      <c r="P1914" s="45"/>
      <c r="Q1914" s="100"/>
    </row>
    <row r="1915" spans="15:17" x14ac:dyDescent="0.2">
      <c r="O1915" s="45"/>
      <c r="P1915" s="45"/>
      <c r="Q1915" s="100"/>
    </row>
    <row r="1916" spans="15:17" x14ac:dyDescent="0.2">
      <c r="O1916" s="45"/>
      <c r="P1916" s="45"/>
      <c r="Q1916" s="100"/>
    </row>
    <row r="1917" spans="15:17" x14ac:dyDescent="0.2">
      <c r="O1917" s="45"/>
      <c r="P1917" s="45"/>
      <c r="Q1917" s="100"/>
    </row>
    <row r="1918" spans="15:17" x14ac:dyDescent="0.2">
      <c r="O1918" s="45"/>
      <c r="P1918" s="45"/>
      <c r="Q1918" s="100"/>
    </row>
    <row r="1919" spans="15:17" x14ac:dyDescent="0.2">
      <c r="O1919" s="45"/>
      <c r="P1919" s="45"/>
      <c r="Q1919" s="100"/>
    </row>
    <row r="1920" spans="15:17" x14ac:dyDescent="0.2">
      <c r="O1920" s="45"/>
      <c r="P1920" s="45"/>
      <c r="Q1920" s="100"/>
    </row>
    <row r="1921" spans="15:17" x14ac:dyDescent="0.2">
      <c r="O1921" s="45"/>
      <c r="P1921" s="45"/>
      <c r="Q1921" s="100"/>
    </row>
    <row r="1922" spans="15:17" x14ac:dyDescent="0.2">
      <c r="O1922" s="45"/>
      <c r="P1922" s="45"/>
      <c r="Q1922" s="100"/>
    </row>
    <row r="1923" spans="15:17" x14ac:dyDescent="0.2">
      <c r="O1923" s="45"/>
      <c r="P1923" s="45"/>
      <c r="Q1923" s="100"/>
    </row>
    <row r="1924" spans="15:17" x14ac:dyDescent="0.2">
      <c r="O1924" s="45"/>
      <c r="P1924" s="45"/>
      <c r="Q1924" s="100"/>
    </row>
    <row r="1925" spans="15:17" x14ac:dyDescent="0.2">
      <c r="O1925" s="45"/>
      <c r="P1925" s="45"/>
      <c r="Q1925" s="100"/>
    </row>
    <row r="1926" spans="15:17" x14ac:dyDescent="0.2">
      <c r="O1926" s="45"/>
      <c r="P1926" s="45"/>
      <c r="Q1926" s="100"/>
    </row>
    <row r="1927" spans="15:17" x14ac:dyDescent="0.2">
      <c r="O1927" s="45"/>
      <c r="P1927" s="45"/>
      <c r="Q1927" s="100"/>
    </row>
    <row r="1928" spans="15:17" x14ac:dyDescent="0.2">
      <c r="O1928" s="45"/>
      <c r="P1928" s="45"/>
      <c r="Q1928" s="100"/>
    </row>
    <row r="1929" spans="15:17" x14ac:dyDescent="0.2">
      <c r="O1929" s="45"/>
      <c r="P1929" s="45"/>
      <c r="Q1929" s="100"/>
    </row>
    <row r="1930" spans="15:17" x14ac:dyDescent="0.2">
      <c r="O1930" s="45"/>
      <c r="P1930" s="45"/>
      <c r="Q1930" s="100"/>
    </row>
    <row r="1931" spans="15:17" x14ac:dyDescent="0.2">
      <c r="O1931" s="45"/>
      <c r="P1931" s="45"/>
      <c r="Q1931" s="100"/>
    </row>
    <row r="1932" spans="15:17" x14ac:dyDescent="0.2">
      <c r="O1932" s="45"/>
      <c r="P1932" s="45"/>
      <c r="Q1932" s="100"/>
    </row>
    <row r="1933" spans="15:17" x14ac:dyDescent="0.2">
      <c r="O1933" s="45"/>
      <c r="P1933" s="45"/>
      <c r="Q1933" s="100"/>
    </row>
    <row r="1934" spans="15:17" x14ac:dyDescent="0.2">
      <c r="O1934" s="45"/>
      <c r="P1934" s="45"/>
      <c r="Q1934" s="100"/>
    </row>
    <row r="1935" spans="15:17" x14ac:dyDescent="0.2">
      <c r="O1935" s="45"/>
      <c r="P1935" s="45"/>
      <c r="Q1935" s="100"/>
    </row>
    <row r="1936" spans="15:17" x14ac:dyDescent="0.2">
      <c r="O1936" s="45"/>
      <c r="P1936" s="45"/>
      <c r="Q1936" s="100"/>
    </row>
    <row r="1937" spans="15:17" x14ac:dyDescent="0.2">
      <c r="O1937" s="45"/>
      <c r="P1937" s="45"/>
      <c r="Q1937" s="100"/>
    </row>
    <row r="1938" spans="15:17" x14ac:dyDescent="0.2">
      <c r="O1938" s="45"/>
      <c r="P1938" s="45"/>
      <c r="Q1938" s="100"/>
    </row>
    <row r="1939" spans="15:17" x14ac:dyDescent="0.2">
      <c r="O1939" s="45"/>
      <c r="P1939" s="45"/>
      <c r="Q1939" s="100"/>
    </row>
    <row r="1940" spans="15:17" x14ac:dyDescent="0.2">
      <c r="O1940" s="45"/>
      <c r="P1940" s="45"/>
      <c r="Q1940" s="100"/>
    </row>
    <row r="1941" spans="15:17" x14ac:dyDescent="0.2">
      <c r="O1941" s="45"/>
      <c r="P1941" s="45"/>
      <c r="Q1941" s="100"/>
    </row>
    <row r="1942" spans="15:17" x14ac:dyDescent="0.2">
      <c r="O1942" s="45"/>
      <c r="P1942" s="45"/>
      <c r="Q1942" s="100"/>
    </row>
    <row r="1943" spans="15:17" x14ac:dyDescent="0.2">
      <c r="O1943" s="45"/>
      <c r="P1943" s="45"/>
      <c r="Q1943" s="100"/>
    </row>
    <row r="1944" spans="15:17" x14ac:dyDescent="0.2">
      <c r="O1944" s="45"/>
      <c r="P1944" s="45"/>
      <c r="Q1944" s="100"/>
    </row>
    <row r="1945" spans="15:17" x14ac:dyDescent="0.2">
      <c r="O1945" s="45"/>
      <c r="P1945" s="45"/>
      <c r="Q1945" s="100"/>
    </row>
    <row r="1946" spans="15:17" x14ac:dyDescent="0.2">
      <c r="O1946" s="45"/>
      <c r="P1946" s="45"/>
      <c r="Q1946" s="100"/>
    </row>
    <row r="1947" spans="15:17" x14ac:dyDescent="0.2">
      <c r="O1947" s="45"/>
      <c r="P1947" s="45"/>
      <c r="Q1947" s="100"/>
    </row>
    <row r="1948" spans="15:17" x14ac:dyDescent="0.2">
      <c r="O1948" s="45"/>
      <c r="P1948" s="45"/>
      <c r="Q1948" s="100"/>
    </row>
    <row r="1949" spans="15:17" x14ac:dyDescent="0.2">
      <c r="O1949" s="45"/>
      <c r="P1949" s="45"/>
      <c r="Q1949" s="100"/>
    </row>
    <row r="1950" spans="15:17" x14ac:dyDescent="0.2">
      <c r="O1950" s="45"/>
      <c r="P1950" s="45"/>
      <c r="Q1950" s="100"/>
    </row>
    <row r="1951" spans="15:17" x14ac:dyDescent="0.2">
      <c r="O1951" s="45"/>
      <c r="P1951" s="45"/>
      <c r="Q1951" s="100"/>
    </row>
    <row r="1952" spans="15:17" x14ac:dyDescent="0.2">
      <c r="O1952" s="45"/>
      <c r="P1952" s="45"/>
      <c r="Q1952" s="100"/>
    </row>
    <row r="1953" spans="15:17" x14ac:dyDescent="0.2">
      <c r="O1953" s="45"/>
      <c r="P1953" s="45"/>
      <c r="Q1953" s="100"/>
    </row>
    <row r="1954" spans="15:17" x14ac:dyDescent="0.2">
      <c r="O1954" s="45"/>
      <c r="P1954" s="45"/>
      <c r="Q1954" s="100"/>
    </row>
    <row r="1955" spans="15:17" x14ac:dyDescent="0.2">
      <c r="O1955" s="45"/>
      <c r="P1955" s="45"/>
      <c r="Q1955" s="100"/>
    </row>
    <row r="1956" spans="15:17" x14ac:dyDescent="0.2">
      <c r="O1956" s="45"/>
      <c r="P1956" s="45"/>
      <c r="Q1956" s="100"/>
    </row>
    <row r="1957" spans="15:17" x14ac:dyDescent="0.2">
      <c r="O1957" s="45"/>
      <c r="P1957" s="45"/>
      <c r="Q1957" s="100"/>
    </row>
    <row r="1958" spans="15:17" x14ac:dyDescent="0.2">
      <c r="O1958" s="45"/>
      <c r="P1958" s="45"/>
      <c r="Q1958" s="100"/>
    </row>
    <row r="1959" spans="15:17" x14ac:dyDescent="0.2">
      <c r="O1959" s="45"/>
      <c r="P1959" s="45"/>
      <c r="Q1959" s="100"/>
    </row>
    <row r="1960" spans="15:17" x14ac:dyDescent="0.2">
      <c r="O1960" s="45"/>
      <c r="P1960" s="45"/>
      <c r="Q1960" s="100"/>
    </row>
    <row r="1961" spans="15:17" x14ac:dyDescent="0.2">
      <c r="O1961" s="45"/>
      <c r="P1961" s="45"/>
      <c r="Q1961" s="100"/>
    </row>
    <row r="1962" spans="15:17" x14ac:dyDescent="0.2">
      <c r="O1962" s="45"/>
      <c r="P1962" s="45"/>
      <c r="Q1962" s="100"/>
    </row>
    <row r="1963" spans="15:17" x14ac:dyDescent="0.2">
      <c r="O1963" s="45"/>
      <c r="P1963" s="45"/>
      <c r="Q1963" s="100"/>
    </row>
    <row r="1964" spans="15:17" x14ac:dyDescent="0.2">
      <c r="O1964" s="45"/>
      <c r="P1964" s="45"/>
      <c r="Q1964" s="100"/>
    </row>
    <row r="1965" spans="15:17" x14ac:dyDescent="0.2">
      <c r="O1965" s="45"/>
      <c r="P1965" s="45"/>
      <c r="Q1965" s="100"/>
    </row>
    <row r="1966" spans="15:17" x14ac:dyDescent="0.2">
      <c r="O1966" s="45"/>
      <c r="P1966" s="45"/>
      <c r="Q1966" s="100"/>
    </row>
    <row r="1967" spans="15:17" x14ac:dyDescent="0.2">
      <c r="O1967" s="45"/>
      <c r="P1967" s="45"/>
      <c r="Q1967" s="100"/>
    </row>
    <row r="1968" spans="15:17" x14ac:dyDescent="0.2">
      <c r="O1968" s="45"/>
      <c r="P1968" s="45"/>
      <c r="Q1968" s="100"/>
    </row>
    <row r="1969" spans="15:17" x14ac:dyDescent="0.2">
      <c r="O1969" s="45"/>
      <c r="P1969" s="45"/>
      <c r="Q1969" s="100"/>
    </row>
    <row r="1970" spans="15:17" x14ac:dyDescent="0.2">
      <c r="O1970" s="45"/>
      <c r="P1970" s="45"/>
      <c r="Q1970" s="100"/>
    </row>
    <row r="1971" spans="15:17" x14ac:dyDescent="0.2">
      <c r="O1971" s="45"/>
      <c r="P1971" s="45"/>
      <c r="Q1971" s="100"/>
    </row>
    <row r="1972" spans="15:17" x14ac:dyDescent="0.2">
      <c r="O1972" s="45"/>
      <c r="P1972" s="45"/>
      <c r="Q1972" s="100"/>
    </row>
    <row r="1973" spans="15:17" x14ac:dyDescent="0.2">
      <c r="O1973" s="45"/>
      <c r="P1973" s="45"/>
      <c r="Q1973" s="100"/>
    </row>
    <row r="1974" spans="15:17" x14ac:dyDescent="0.2">
      <c r="O1974" s="45"/>
      <c r="P1974" s="45"/>
      <c r="Q1974" s="100"/>
    </row>
    <row r="1975" spans="15:17" x14ac:dyDescent="0.2">
      <c r="O1975" s="45"/>
      <c r="P1975" s="45"/>
      <c r="Q1975" s="100"/>
    </row>
    <row r="1976" spans="15:17" x14ac:dyDescent="0.2">
      <c r="O1976" s="45"/>
      <c r="P1976" s="45"/>
      <c r="Q1976" s="100"/>
    </row>
    <row r="1977" spans="15:17" x14ac:dyDescent="0.2">
      <c r="O1977" s="45"/>
      <c r="P1977" s="45"/>
      <c r="Q1977" s="100"/>
    </row>
    <row r="1978" spans="15:17" x14ac:dyDescent="0.2">
      <c r="O1978" s="45"/>
      <c r="P1978" s="45"/>
      <c r="Q1978" s="100"/>
    </row>
    <row r="1979" spans="15:17" x14ac:dyDescent="0.2">
      <c r="O1979" s="45"/>
      <c r="P1979" s="45"/>
      <c r="Q1979" s="100"/>
    </row>
    <row r="1980" spans="15:17" x14ac:dyDescent="0.2">
      <c r="O1980" s="45"/>
      <c r="P1980" s="45"/>
      <c r="Q1980" s="100"/>
    </row>
    <row r="1981" spans="15:17" x14ac:dyDescent="0.2">
      <c r="O1981" s="45"/>
      <c r="P1981" s="45"/>
      <c r="Q1981" s="100"/>
    </row>
    <row r="1982" spans="15:17" x14ac:dyDescent="0.2">
      <c r="O1982" s="45"/>
      <c r="P1982" s="45"/>
      <c r="Q1982" s="100"/>
    </row>
    <row r="1983" spans="15:17" x14ac:dyDescent="0.2">
      <c r="O1983" s="45"/>
      <c r="P1983" s="45"/>
      <c r="Q1983" s="100"/>
    </row>
    <row r="1984" spans="15:17" x14ac:dyDescent="0.2">
      <c r="O1984" s="45"/>
      <c r="P1984" s="45"/>
      <c r="Q1984" s="100"/>
    </row>
    <row r="1985" spans="15:17" x14ac:dyDescent="0.2">
      <c r="O1985" s="45"/>
      <c r="P1985" s="45"/>
      <c r="Q1985" s="100"/>
    </row>
    <row r="1986" spans="15:17" x14ac:dyDescent="0.2">
      <c r="O1986" s="45"/>
      <c r="P1986" s="45"/>
      <c r="Q1986" s="100"/>
    </row>
    <row r="1987" spans="15:17" x14ac:dyDescent="0.2">
      <c r="O1987" s="45"/>
      <c r="P1987" s="45"/>
      <c r="Q1987" s="100"/>
    </row>
    <row r="1988" spans="15:17" x14ac:dyDescent="0.2">
      <c r="O1988" s="45"/>
      <c r="P1988" s="45"/>
      <c r="Q1988" s="100"/>
    </row>
    <row r="1989" spans="15:17" x14ac:dyDescent="0.2">
      <c r="O1989" s="45"/>
      <c r="P1989" s="45"/>
      <c r="Q1989" s="100"/>
    </row>
    <row r="1990" spans="15:17" x14ac:dyDescent="0.2">
      <c r="O1990" s="45"/>
      <c r="P1990" s="45"/>
      <c r="Q1990" s="100"/>
    </row>
    <row r="1991" spans="15:17" x14ac:dyDescent="0.2">
      <c r="O1991" s="45"/>
      <c r="P1991" s="45"/>
      <c r="Q1991" s="100"/>
    </row>
    <row r="1992" spans="15:17" x14ac:dyDescent="0.2">
      <c r="O1992" s="45"/>
      <c r="P1992" s="45"/>
      <c r="Q1992" s="100"/>
    </row>
    <row r="1993" spans="15:17" x14ac:dyDescent="0.2">
      <c r="O1993" s="45"/>
      <c r="P1993" s="45"/>
      <c r="Q1993" s="100"/>
    </row>
    <row r="1994" spans="15:17" x14ac:dyDescent="0.2">
      <c r="O1994" s="45"/>
      <c r="P1994" s="45"/>
      <c r="Q1994" s="100"/>
    </row>
    <row r="1995" spans="15:17" x14ac:dyDescent="0.2">
      <c r="O1995" s="45"/>
      <c r="P1995" s="45"/>
      <c r="Q1995" s="100"/>
    </row>
    <row r="1996" spans="15:17" x14ac:dyDescent="0.2">
      <c r="O1996" s="45"/>
      <c r="P1996" s="45"/>
      <c r="Q1996" s="100"/>
    </row>
    <row r="1997" spans="15:17" x14ac:dyDescent="0.2">
      <c r="O1997" s="45"/>
      <c r="P1997" s="45"/>
      <c r="Q1997" s="100"/>
    </row>
    <row r="1998" spans="15:17" x14ac:dyDescent="0.2">
      <c r="O1998" s="45"/>
      <c r="P1998" s="45"/>
      <c r="Q1998" s="100"/>
    </row>
    <row r="1999" spans="15:17" x14ac:dyDescent="0.2">
      <c r="O1999" s="45"/>
      <c r="P1999" s="45"/>
      <c r="Q1999" s="100"/>
    </row>
    <row r="2000" spans="15:17" x14ac:dyDescent="0.2">
      <c r="O2000" s="45"/>
      <c r="P2000" s="45"/>
      <c r="Q2000" s="100"/>
    </row>
    <row r="2001" spans="15:17" x14ac:dyDescent="0.2">
      <c r="O2001" s="45"/>
      <c r="P2001" s="45"/>
      <c r="Q2001" s="100"/>
    </row>
    <row r="2002" spans="15:17" x14ac:dyDescent="0.2">
      <c r="O2002" s="45"/>
      <c r="P2002" s="45"/>
      <c r="Q2002" s="100"/>
    </row>
    <row r="2003" spans="15:17" x14ac:dyDescent="0.2">
      <c r="O2003" s="45"/>
      <c r="P2003" s="45"/>
      <c r="Q2003" s="100"/>
    </row>
    <row r="2004" spans="15:17" x14ac:dyDescent="0.2">
      <c r="O2004" s="45"/>
      <c r="P2004" s="45"/>
      <c r="Q2004" s="100"/>
    </row>
    <row r="2005" spans="15:17" x14ac:dyDescent="0.2">
      <c r="O2005" s="45"/>
      <c r="P2005" s="45"/>
      <c r="Q2005" s="100"/>
    </row>
    <row r="2006" spans="15:17" x14ac:dyDescent="0.2">
      <c r="O2006" s="45"/>
      <c r="P2006" s="45"/>
      <c r="Q2006" s="100"/>
    </row>
    <row r="2007" spans="15:17" x14ac:dyDescent="0.2">
      <c r="O2007" s="45"/>
      <c r="P2007" s="45"/>
      <c r="Q2007" s="100"/>
    </row>
    <row r="2008" spans="15:17" x14ac:dyDescent="0.2">
      <c r="O2008" s="45"/>
      <c r="P2008" s="45"/>
      <c r="Q2008" s="100"/>
    </row>
    <row r="2009" spans="15:17" x14ac:dyDescent="0.2">
      <c r="O2009" s="45"/>
      <c r="P2009" s="45"/>
      <c r="Q2009" s="100"/>
    </row>
    <row r="2010" spans="15:17" x14ac:dyDescent="0.2">
      <c r="O2010" s="45"/>
      <c r="P2010" s="45"/>
      <c r="Q2010" s="100"/>
    </row>
    <row r="2011" spans="15:17" x14ac:dyDescent="0.2">
      <c r="O2011" s="45"/>
      <c r="P2011" s="45"/>
      <c r="Q2011" s="100"/>
    </row>
    <row r="2012" spans="15:17" x14ac:dyDescent="0.2">
      <c r="O2012" s="45"/>
      <c r="P2012" s="45"/>
      <c r="Q2012" s="100"/>
    </row>
    <row r="2013" spans="15:17" x14ac:dyDescent="0.2">
      <c r="O2013" s="45"/>
      <c r="P2013" s="45"/>
      <c r="Q2013" s="100"/>
    </row>
    <row r="2014" spans="15:17" x14ac:dyDescent="0.2">
      <c r="O2014" s="45"/>
      <c r="P2014" s="45"/>
      <c r="Q2014" s="100"/>
    </row>
    <row r="2015" spans="15:17" x14ac:dyDescent="0.2">
      <c r="O2015" s="45"/>
      <c r="P2015" s="45"/>
      <c r="Q2015" s="100"/>
    </row>
    <row r="2016" spans="15:17" x14ac:dyDescent="0.2">
      <c r="O2016" s="45"/>
      <c r="P2016" s="45"/>
      <c r="Q2016" s="100"/>
    </row>
    <row r="2017" spans="15:17" x14ac:dyDescent="0.2">
      <c r="O2017" s="45"/>
      <c r="P2017" s="45"/>
      <c r="Q2017" s="100"/>
    </row>
    <row r="2018" spans="15:17" x14ac:dyDescent="0.2">
      <c r="O2018" s="45"/>
      <c r="P2018" s="45"/>
      <c r="Q2018" s="100"/>
    </row>
    <row r="2019" spans="15:17" x14ac:dyDescent="0.2">
      <c r="O2019" s="45"/>
      <c r="P2019" s="45"/>
      <c r="Q2019" s="100"/>
    </row>
    <row r="2020" spans="15:17" x14ac:dyDescent="0.2">
      <c r="O2020" s="45"/>
      <c r="P2020" s="45"/>
      <c r="Q2020" s="100"/>
    </row>
    <row r="2021" spans="15:17" x14ac:dyDescent="0.2">
      <c r="O2021" s="45"/>
      <c r="P2021" s="45"/>
      <c r="Q2021" s="100"/>
    </row>
    <row r="2022" spans="15:17" x14ac:dyDescent="0.2">
      <c r="O2022" s="45"/>
      <c r="P2022" s="45"/>
      <c r="Q2022" s="100"/>
    </row>
    <row r="2023" spans="15:17" x14ac:dyDescent="0.2">
      <c r="O2023" s="45"/>
      <c r="P2023" s="45"/>
      <c r="Q2023" s="100"/>
    </row>
    <row r="2024" spans="15:17" x14ac:dyDescent="0.2">
      <c r="O2024" s="45"/>
      <c r="P2024" s="45"/>
      <c r="Q2024" s="100"/>
    </row>
    <row r="2025" spans="15:17" x14ac:dyDescent="0.2">
      <c r="O2025" s="45"/>
      <c r="P2025" s="45"/>
      <c r="Q2025" s="100"/>
    </row>
    <row r="2026" spans="15:17" x14ac:dyDescent="0.2">
      <c r="O2026" s="45"/>
      <c r="P2026" s="45"/>
      <c r="Q2026" s="100"/>
    </row>
    <row r="2027" spans="15:17" x14ac:dyDescent="0.2">
      <c r="O2027" s="45"/>
      <c r="P2027" s="45"/>
      <c r="Q2027" s="100"/>
    </row>
    <row r="2028" spans="15:17" x14ac:dyDescent="0.2">
      <c r="O2028" s="45"/>
      <c r="P2028" s="45"/>
      <c r="Q2028" s="100"/>
    </row>
    <row r="2029" spans="15:17" x14ac:dyDescent="0.2">
      <c r="O2029" s="45"/>
      <c r="P2029" s="45"/>
      <c r="Q2029" s="100"/>
    </row>
    <row r="2030" spans="15:17" x14ac:dyDescent="0.2">
      <c r="O2030" s="45"/>
      <c r="P2030" s="45"/>
      <c r="Q2030" s="100"/>
    </row>
    <row r="2031" spans="15:17" x14ac:dyDescent="0.2">
      <c r="O2031" s="45"/>
      <c r="P2031" s="45"/>
      <c r="Q2031" s="100"/>
    </row>
    <row r="2032" spans="15:17" x14ac:dyDescent="0.2">
      <c r="O2032" s="45"/>
      <c r="P2032" s="45"/>
      <c r="Q2032" s="100"/>
    </row>
    <row r="2033" spans="15:17" x14ac:dyDescent="0.2">
      <c r="O2033" s="45"/>
      <c r="P2033" s="45"/>
      <c r="Q2033" s="100"/>
    </row>
    <row r="2034" spans="15:17" x14ac:dyDescent="0.2">
      <c r="O2034" s="45"/>
      <c r="P2034" s="45"/>
      <c r="Q2034" s="100"/>
    </row>
    <row r="2035" spans="15:17" x14ac:dyDescent="0.2">
      <c r="O2035" s="45"/>
      <c r="P2035" s="45"/>
      <c r="Q2035" s="100"/>
    </row>
    <row r="2036" spans="15:17" x14ac:dyDescent="0.2">
      <c r="O2036" s="45"/>
      <c r="P2036" s="45"/>
      <c r="Q2036" s="100"/>
    </row>
    <row r="2037" spans="15:17" x14ac:dyDescent="0.2">
      <c r="O2037" s="45"/>
      <c r="P2037" s="45"/>
      <c r="Q2037" s="100"/>
    </row>
    <row r="2038" spans="15:17" x14ac:dyDescent="0.2">
      <c r="O2038" s="45"/>
      <c r="P2038" s="45"/>
      <c r="Q2038" s="100"/>
    </row>
    <row r="2039" spans="15:17" x14ac:dyDescent="0.2">
      <c r="O2039" s="45"/>
      <c r="P2039" s="45"/>
      <c r="Q2039" s="100"/>
    </row>
    <row r="2040" spans="15:17" x14ac:dyDescent="0.2">
      <c r="O2040" s="45"/>
      <c r="P2040" s="45"/>
      <c r="Q2040" s="100"/>
    </row>
    <row r="2041" spans="15:17" x14ac:dyDescent="0.2">
      <c r="O2041" s="45"/>
      <c r="P2041" s="45"/>
      <c r="Q2041" s="100"/>
    </row>
    <row r="2042" spans="15:17" x14ac:dyDescent="0.2">
      <c r="O2042" s="45"/>
      <c r="P2042" s="45"/>
      <c r="Q2042" s="100"/>
    </row>
    <row r="2043" spans="15:17" x14ac:dyDescent="0.2">
      <c r="O2043" s="45"/>
      <c r="P2043" s="45"/>
      <c r="Q2043" s="100"/>
    </row>
    <row r="2044" spans="15:17" x14ac:dyDescent="0.2">
      <c r="O2044" s="45"/>
      <c r="P2044" s="45"/>
      <c r="Q2044" s="100"/>
    </row>
    <row r="2045" spans="15:17" x14ac:dyDescent="0.2">
      <c r="O2045" s="45"/>
      <c r="P2045" s="45"/>
      <c r="Q2045" s="100"/>
    </row>
    <row r="2046" spans="15:17" x14ac:dyDescent="0.2">
      <c r="O2046" s="45"/>
      <c r="P2046" s="45"/>
      <c r="Q2046" s="100"/>
    </row>
    <row r="2047" spans="15:17" x14ac:dyDescent="0.2">
      <c r="O2047" s="45"/>
      <c r="P2047" s="45"/>
      <c r="Q2047" s="100"/>
    </row>
    <row r="2048" spans="15:17" x14ac:dyDescent="0.2">
      <c r="O2048" s="45"/>
      <c r="P2048" s="45"/>
      <c r="Q2048" s="100"/>
    </row>
    <row r="2049" spans="15:17" x14ac:dyDescent="0.2">
      <c r="O2049" s="45"/>
      <c r="P2049" s="45"/>
      <c r="Q2049" s="100"/>
    </row>
    <row r="2050" spans="15:17" x14ac:dyDescent="0.2">
      <c r="O2050" s="45"/>
      <c r="P2050" s="45"/>
      <c r="Q2050" s="100"/>
    </row>
    <row r="2051" spans="15:17" x14ac:dyDescent="0.2">
      <c r="O2051" s="45"/>
      <c r="P2051" s="45"/>
      <c r="Q2051" s="100"/>
    </row>
    <row r="2052" spans="15:17" x14ac:dyDescent="0.2">
      <c r="O2052" s="45"/>
      <c r="P2052" s="45"/>
      <c r="Q2052" s="100"/>
    </row>
    <row r="2053" spans="15:17" x14ac:dyDescent="0.2">
      <c r="O2053" s="45"/>
      <c r="P2053" s="45"/>
      <c r="Q2053" s="100"/>
    </row>
    <row r="2054" spans="15:17" x14ac:dyDescent="0.2">
      <c r="O2054" s="45"/>
      <c r="P2054" s="45"/>
      <c r="Q2054" s="100"/>
    </row>
    <row r="2055" spans="15:17" x14ac:dyDescent="0.2">
      <c r="O2055" s="45"/>
      <c r="P2055" s="45"/>
      <c r="Q2055" s="100"/>
    </row>
    <row r="2056" spans="15:17" x14ac:dyDescent="0.2">
      <c r="O2056" s="45"/>
      <c r="P2056" s="45"/>
      <c r="Q2056" s="100"/>
    </row>
    <row r="2057" spans="15:17" x14ac:dyDescent="0.2">
      <c r="O2057" s="45"/>
      <c r="P2057" s="45"/>
      <c r="Q2057" s="100"/>
    </row>
    <row r="2058" spans="15:17" x14ac:dyDescent="0.2">
      <c r="O2058" s="45"/>
      <c r="P2058" s="45"/>
      <c r="Q2058" s="100"/>
    </row>
    <row r="2059" spans="15:17" x14ac:dyDescent="0.2">
      <c r="O2059" s="45"/>
      <c r="P2059" s="45"/>
      <c r="Q2059" s="100"/>
    </row>
    <row r="2060" spans="15:17" x14ac:dyDescent="0.2">
      <c r="O2060" s="45"/>
      <c r="P2060" s="45"/>
      <c r="Q2060" s="100"/>
    </row>
    <row r="2061" spans="15:17" x14ac:dyDescent="0.2">
      <c r="O2061" s="45"/>
      <c r="P2061" s="45"/>
      <c r="Q2061" s="100"/>
    </row>
    <row r="2062" spans="15:17" x14ac:dyDescent="0.2">
      <c r="O2062" s="45"/>
      <c r="P2062" s="45"/>
      <c r="Q2062" s="100"/>
    </row>
    <row r="2063" spans="15:17" x14ac:dyDescent="0.2">
      <c r="O2063" s="45"/>
      <c r="P2063" s="45"/>
      <c r="Q2063" s="100"/>
    </row>
    <row r="2064" spans="15:17" x14ac:dyDescent="0.2">
      <c r="O2064" s="45"/>
      <c r="P2064" s="45"/>
      <c r="Q2064" s="100"/>
    </row>
    <row r="2065" spans="15:17" x14ac:dyDescent="0.2">
      <c r="O2065" s="45"/>
      <c r="P2065" s="45"/>
      <c r="Q2065" s="100"/>
    </row>
    <row r="2066" spans="15:17" x14ac:dyDescent="0.2">
      <c r="O2066" s="45"/>
      <c r="P2066" s="45"/>
      <c r="Q2066" s="100"/>
    </row>
    <row r="2067" spans="15:17" x14ac:dyDescent="0.2">
      <c r="O2067" s="45"/>
      <c r="P2067" s="45"/>
      <c r="Q2067" s="100"/>
    </row>
    <row r="2068" spans="15:17" x14ac:dyDescent="0.2">
      <c r="O2068" s="45"/>
      <c r="P2068" s="45"/>
      <c r="Q2068" s="100"/>
    </row>
    <row r="2069" spans="15:17" x14ac:dyDescent="0.2">
      <c r="O2069" s="45"/>
      <c r="P2069" s="45"/>
      <c r="Q2069" s="100"/>
    </row>
    <row r="2070" spans="15:17" x14ac:dyDescent="0.2">
      <c r="O2070" s="45"/>
      <c r="P2070" s="45"/>
      <c r="Q2070" s="100"/>
    </row>
    <row r="2071" spans="15:17" x14ac:dyDescent="0.2">
      <c r="O2071" s="45"/>
      <c r="P2071" s="45"/>
      <c r="Q2071" s="100"/>
    </row>
    <row r="2072" spans="15:17" x14ac:dyDescent="0.2">
      <c r="O2072" s="45"/>
      <c r="P2072" s="45"/>
      <c r="Q2072" s="100"/>
    </row>
    <row r="2073" spans="15:17" x14ac:dyDescent="0.2">
      <c r="O2073" s="45"/>
      <c r="P2073" s="45"/>
      <c r="Q2073" s="100"/>
    </row>
    <row r="2074" spans="15:17" x14ac:dyDescent="0.2">
      <c r="O2074" s="45"/>
      <c r="P2074" s="45"/>
      <c r="Q2074" s="100"/>
    </row>
    <row r="2075" spans="15:17" x14ac:dyDescent="0.2">
      <c r="O2075" s="45"/>
      <c r="P2075" s="45"/>
      <c r="Q2075" s="100"/>
    </row>
    <row r="2076" spans="15:17" x14ac:dyDescent="0.2">
      <c r="O2076" s="45"/>
      <c r="P2076" s="45"/>
      <c r="Q2076" s="100"/>
    </row>
    <row r="2077" spans="15:17" x14ac:dyDescent="0.2">
      <c r="O2077" s="45"/>
      <c r="P2077" s="45"/>
      <c r="Q2077" s="100"/>
    </row>
    <row r="2078" spans="15:17" x14ac:dyDescent="0.2">
      <c r="O2078" s="45"/>
      <c r="P2078" s="45"/>
      <c r="Q2078" s="100"/>
    </row>
    <row r="2079" spans="15:17" x14ac:dyDescent="0.2">
      <c r="O2079" s="45"/>
      <c r="P2079" s="45"/>
      <c r="Q2079" s="100"/>
    </row>
    <row r="2080" spans="15:17" x14ac:dyDescent="0.2">
      <c r="O2080" s="45"/>
      <c r="P2080" s="45"/>
      <c r="Q2080" s="100"/>
    </row>
    <row r="2081" spans="15:17" x14ac:dyDescent="0.2">
      <c r="O2081" s="45"/>
      <c r="P2081" s="45"/>
      <c r="Q2081" s="100"/>
    </row>
    <row r="2082" spans="15:17" x14ac:dyDescent="0.2">
      <c r="O2082" s="45"/>
      <c r="P2082" s="45"/>
      <c r="Q2082" s="100"/>
    </row>
    <row r="2083" spans="15:17" x14ac:dyDescent="0.2">
      <c r="O2083" s="45"/>
      <c r="P2083" s="45"/>
      <c r="Q2083" s="100"/>
    </row>
    <row r="2084" spans="15:17" x14ac:dyDescent="0.2">
      <c r="O2084" s="45"/>
      <c r="P2084" s="45"/>
      <c r="Q2084" s="100"/>
    </row>
    <row r="2085" spans="15:17" x14ac:dyDescent="0.2">
      <c r="O2085" s="45"/>
      <c r="P2085" s="45"/>
      <c r="Q2085" s="100"/>
    </row>
    <row r="2086" spans="15:17" x14ac:dyDescent="0.2">
      <c r="O2086" s="45"/>
      <c r="P2086" s="45"/>
      <c r="Q2086" s="100"/>
    </row>
    <row r="2087" spans="15:17" x14ac:dyDescent="0.2">
      <c r="O2087" s="45"/>
      <c r="P2087" s="45"/>
      <c r="Q2087" s="100"/>
    </row>
    <row r="2088" spans="15:17" x14ac:dyDescent="0.2">
      <c r="O2088" s="45"/>
      <c r="P2088" s="45"/>
      <c r="Q2088" s="100"/>
    </row>
    <row r="2089" spans="15:17" x14ac:dyDescent="0.2">
      <c r="O2089" s="45"/>
      <c r="P2089" s="45"/>
      <c r="Q2089" s="100"/>
    </row>
    <row r="2090" spans="15:17" x14ac:dyDescent="0.2">
      <c r="O2090" s="45"/>
      <c r="P2090" s="45"/>
      <c r="Q2090" s="100"/>
    </row>
    <row r="2091" spans="15:17" x14ac:dyDescent="0.2">
      <c r="O2091" s="45"/>
      <c r="P2091" s="45"/>
      <c r="Q2091" s="100"/>
    </row>
    <row r="2092" spans="15:17" x14ac:dyDescent="0.2">
      <c r="O2092" s="45"/>
      <c r="P2092" s="45"/>
      <c r="Q2092" s="100"/>
    </row>
    <row r="2093" spans="15:17" x14ac:dyDescent="0.2">
      <c r="O2093" s="45"/>
      <c r="P2093" s="45"/>
      <c r="Q2093" s="100"/>
    </row>
    <row r="2094" spans="15:17" x14ac:dyDescent="0.2">
      <c r="O2094" s="45"/>
      <c r="P2094" s="45"/>
      <c r="Q2094" s="100"/>
    </row>
    <row r="2095" spans="15:17" x14ac:dyDescent="0.2">
      <c r="O2095" s="45"/>
      <c r="P2095" s="45"/>
      <c r="Q2095" s="100"/>
    </row>
    <row r="2096" spans="15:17" x14ac:dyDescent="0.2">
      <c r="O2096" s="45"/>
      <c r="P2096" s="45"/>
      <c r="Q2096" s="100"/>
    </row>
    <row r="2097" spans="15:17" x14ac:dyDescent="0.2">
      <c r="O2097" s="45"/>
      <c r="P2097" s="45"/>
      <c r="Q2097" s="100"/>
    </row>
    <row r="2098" spans="15:17" x14ac:dyDescent="0.2">
      <c r="O2098" s="45"/>
      <c r="P2098" s="45"/>
      <c r="Q2098" s="100"/>
    </row>
    <row r="2099" spans="15:17" x14ac:dyDescent="0.2">
      <c r="O2099" s="45"/>
      <c r="P2099" s="45"/>
      <c r="Q2099" s="100"/>
    </row>
    <row r="2100" spans="15:17" x14ac:dyDescent="0.2">
      <c r="O2100" s="45"/>
      <c r="P2100" s="45"/>
      <c r="Q2100" s="100"/>
    </row>
    <row r="2101" spans="15:17" x14ac:dyDescent="0.2">
      <c r="O2101" s="45"/>
      <c r="P2101" s="45"/>
      <c r="Q2101" s="100"/>
    </row>
    <row r="2102" spans="15:17" x14ac:dyDescent="0.2">
      <c r="O2102" s="45"/>
      <c r="P2102" s="45"/>
      <c r="Q2102" s="100"/>
    </row>
    <row r="2103" spans="15:17" x14ac:dyDescent="0.2">
      <c r="O2103" s="45"/>
      <c r="P2103" s="45"/>
      <c r="Q2103" s="100"/>
    </row>
    <row r="2104" spans="15:17" x14ac:dyDescent="0.2">
      <c r="O2104" s="45"/>
      <c r="P2104" s="45"/>
      <c r="Q2104" s="100"/>
    </row>
    <row r="2105" spans="15:17" x14ac:dyDescent="0.2">
      <c r="O2105" s="45"/>
      <c r="P2105" s="45"/>
      <c r="Q2105" s="100"/>
    </row>
    <row r="2106" spans="15:17" x14ac:dyDescent="0.2">
      <c r="O2106" s="45"/>
      <c r="P2106" s="45"/>
      <c r="Q2106" s="100"/>
    </row>
    <row r="2107" spans="15:17" x14ac:dyDescent="0.2">
      <c r="O2107" s="45"/>
      <c r="P2107" s="45"/>
      <c r="Q2107" s="100"/>
    </row>
    <row r="2108" spans="15:17" x14ac:dyDescent="0.2">
      <c r="O2108" s="45"/>
      <c r="P2108" s="45"/>
      <c r="Q2108" s="100"/>
    </row>
    <row r="2109" spans="15:17" x14ac:dyDescent="0.2">
      <c r="O2109" s="45"/>
      <c r="P2109" s="45"/>
      <c r="Q2109" s="100"/>
    </row>
    <row r="2110" spans="15:17" x14ac:dyDescent="0.2">
      <c r="O2110" s="45"/>
      <c r="P2110" s="45"/>
      <c r="Q2110" s="100"/>
    </row>
    <row r="2111" spans="15:17" x14ac:dyDescent="0.2">
      <c r="O2111" s="45"/>
      <c r="P2111" s="45"/>
      <c r="Q2111" s="100"/>
    </row>
    <row r="2112" spans="15:17" x14ac:dyDescent="0.2">
      <c r="O2112" s="45"/>
      <c r="P2112" s="45"/>
      <c r="Q2112" s="100"/>
    </row>
    <row r="2113" spans="15:17" x14ac:dyDescent="0.2">
      <c r="O2113" s="45"/>
      <c r="P2113" s="45"/>
      <c r="Q2113" s="100"/>
    </row>
    <row r="2114" spans="15:17" x14ac:dyDescent="0.2">
      <c r="O2114" s="45"/>
      <c r="P2114" s="45"/>
      <c r="Q2114" s="100"/>
    </row>
    <row r="2115" spans="15:17" x14ac:dyDescent="0.2">
      <c r="O2115" s="45"/>
      <c r="P2115" s="45"/>
      <c r="Q2115" s="100"/>
    </row>
    <row r="2116" spans="15:17" x14ac:dyDescent="0.2">
      <c r="O2116" s="45"/>
      <c r="P2116" s="45"/>
      <c r="Q2116" s="100"/>
    </row>
    <row r="2117" spans="15:17" x14ac:dyDescent="0.2">
      <c r="O2117" s="45"/>
      <c r="P2117" s="45"/>
      <c r="Q2117" s="100"/>
    </row>
    <row r="2118" spans="15:17" x14ac:dyDescent="0.2">
      <c r="O2118" s="45"/>
      <c r="P2118" s="45"/>
      <c r="Q2118" s="100"/>
    </row>
    <row r="2119" spans="15:17" x14ac:dyDescent="0.2">
      <c r="O2119" s="45"/>
      <c r="P2119" s="45"/>
      <c r="Q2119" s="100"/>
    </row>
    <row r="2120" spans="15:17" x14ac:dyDescent="0.2">
      <c r="O2120" s="45"/>
      <c r="P2120" s="45"/>
      <c r="Q2120" s="100"/>
    </row>
    <row r="2121" spans="15:17" x14ac:dyDescent="0.2">
      <c r="O2121" s="45"/>
      <c r="P2121" s="45"/>
      <c r="Q2121" s="100"/>
    </row>
    <row r="2122" spans="15:17" x14ac:dyDescent="0.2">
      <c r="O2122" s="45"/>
      <c r="P2122" s="45"/>
      <c r="Q2122" s="100"/>
    </row>
    <row r="2123" spans="15:17" x14ac:dyDescent="0.2">
      <c r="O2123" s="45"/>
      <c r="P2123" s="45"/>
      <c r="Q2123" s="100"/>
    </row>
    <row r="2124" spans="15:17" x14ac:dyDescent="0.2">
      <c r="O2124" s="45"/>
      <c r="P2124" s="45"/>
      <c r="Q2124" s="100"/>
    </row>
    <row r="2125" spans="15:17" x14ac:dyDescent="0.2">
      <c r="O2125" s="45"/>
      <c r="P2125" s="45"/>
      <c r="Q2125" s="100"/>
    </row>
    <row r="2126" spans="15:17" x14ac:dyDescent="0.2">
      <c r="O2126" s="45"/>
      <c r="P2126" s="45"/>
      <c r="Q2126" s="100"/>
    </row>
    <row r="2127" spans="15:17" x14ac:dyDescent="0.2">
      <c r="O2127" s="45"/>
      <c r="P2127" s="45"/>
      <c r="Q2127" s="100"/>
    </row>
    <row r="2128" spans="15:17" x14ac:dyDescent="0.2">
      <c r="O2128" s="45"/>
      <c r="P2128" s="45"/>
      <c r="Q2128" s="100"/>
    </row>
    <row r="2129" spans="15:17" x14ac:dyDescent="0.2">
      <c r="O2129" s="45"/>
      <c r="P2129" s="45"/>
      <c r="Q2129" s="100"/>
    </row>
    <row r="2130" spans="15:17" x14ac:dyDescent="0.2">
      <c r="O2130" s="45"/>
      <c r="P2130" s="45"/>
      <c r="Q2130" s="100"/>
    </row>
    <row r="2131" spans="15:17" x14ac:dyDescent="0.2">
      <c r="O2131" s="45"/>
      <c r="P2131" s="45"/>
      <c r="Q2131" s="100"/>
    </row>
    <row r="2132" spans="15:17" x14ac:dyDescent="0.2">
      <c r="O2132" s="45"/>
      <c r="P2132" s="45"/>
      <c r="Q2132" s="100"/>
    </row>
    <row r="2133" spans="15:17" x14ac:dyDescent="0.2">
      <c r="O2133" s="45"/>
      <c r="P2133" s="45"/>
      <c r="Q2133" s="100"/>
    </row>
    <row r="2134" spans="15:17" x14ac:dyDescent="0.2">
      <c r="O2134" s="45"/>
      <c r="P2134" s="45"/>
      <c r="Q2134" s="100"/>
    </row>
    <row r="2135" spans="15:17" x14ac:dyDescent="0.2">
      <c r="O2135" s="45"/>
      <c r="P2135" s="45"/>
      <c r="Q2135" s="100"/>
    </row>
    <row r="2136" spans="15:17" x14ac:dyDescent="0.2">
      <c r="O2136" s="45"/>
      <c r="P2136" s="45"/>
      <c r="Q2136" s="100"/>
    </row>
    <row r="2137" spans="15:17" x14ac:dyDescent="0.2">
      <c r="O2137" s="45"/>
      <c r="P2137" s="45"/>
      <c r="Q2137" s="100"/>
    </row>
    <row r="2138" spans="15:17" x14ac:dyDescent="0.2">
      <c r="O2138" s="45"/>
      <c r="P2138" s="45"/>
      <c r="Q2138" s="100"/>
    </row>
    <row r="2139" spans="15:17" x14ac:dyDescent="0.2">
      <c r="O2139" s="45"/>
      <c r="P2139" s="45"/>
      <c r="Q2139" s="100"/>
    </row>
    <row r="2140" spans="15:17" x14ac:dyDescent="0.2">
      <c r="O2140" s="45"/>
      <c r="P2140" s="45"/>
      <c r="Q2140" s="100"/>
    </row>
    <row r="2141" spans="15:17" x14ac:dyDescent="0.2">
      <c r="O2141" s="45"/>
      <c r="P2141" s="45"/>
      <c r="Q2141" s="100"/>
    </row>
    <row r="2142" spans="15:17" x14ac:dyDescent="0.2">
      <c r="O2142" s="45"/>
      <c r="P2142" s="45"/>
      <c r="Q2142" s="100"/>
    </row>
    <row r="2143" spans="15:17" x14ac:dyDescent="0.2">
      <c r="O2143" s="45"/>
      <c r="P2143" s="45"/>
      <c r="Q2143" s="100"/>
    </row>
    <row r="2144" spans="15:17" x14ac:dyDescent="0.2">
      <c r="O2144" s="45"/>
      <c r="P2144" s="45"/>
      <c r="Q2144" s="100"/>
    </row>
    <row r="2145" spans="15:17" x14ac:dyDescent="0.2">
      <c r="O2145" s="45"/>
      <c r="P2145" s="45"/>
      <c r="Q2145" s="100"/>
    </row>
    <row r="2146" spans="15:17" x14ac:dyDescent="0.2">
      <c r="O2146" s="45"/>
      <c r="P2146" s="45"/>
      <c r="Q2146" s="100"/>
    </row>
    <row r="2147" spans="15:17" x14ac:dyDescent="0.2">
      <c r="O2147" s="45"/>
      <c r="P2147" s="45"/>
      <c r="Q2147" s="100"/>
    </row>
    <row r="2148" spans="15:17" x14ac:dyDescent="0.2">
      <c r="O2148" s="45"/>
      <c r="P2148" s="45"/>
      <c r="Q2148" s="100"/>
    </row>
    <row r="2149" spans="15:17" x14ac:dyDescent="0.2">
      <c r="O2149" s="45"/>
      <c r="P2149" s="45"/>
      <c r="Q2149" s="100"/>
    </row>
    <row r="2150" spans="15:17" x14ac:dyDescent="0.2">
      <c r="O2150" s="45"/>
      <c r="P2150" s="45"/>
      <c r="Q2150" s="100"/>
    </row>
    <row r="2151" spans="15:17" x14ac:dyDescent="0.2">
      <c r="O2151" s="45"/>
      <c r="P2151" s="45"/>
      <c r="Q2151" s="100"/>
    </row>
    <row r="2152" spans="15:17" x14ac:dyDescent="0.2">
      <c r="O2152" s="45"/>
      <c r="P2152" s="45"/>
      <c r="Q2152" s="100"/>
    </row>
    <row r="2153" spans="15:17" x14ac:dyDescent="0.2">
      <c r="O2153" s="45"/>
      <c r="P2153" s="45"/>
      <c r="Q2153" s="100"/>
    </row>
    <row r="2154" spans="15:17" x14ac:dyDescent="0.2">
      <c r="O2154" s="45"/>
      <c r="P2154" s="45"/>
      <c r="Q2154" s="100"/>
    </row>
    <row r="2155" spans="15:17" x14ac:dyDescent="0.2">
      <c r="O2155" s="45"/>
      <c r="P2155" s="45"/>
      <c r="Q2155" s="100"/>
    </row>
    <row r="2156" spans="15:17" x14ac:dyDescent="0.2">
      <c r="O2156" s="45"/>
      <c r="P2156" s="45"/>
      <c r="Q2156" s="100"/>
    </row>
    <row r="2157" spans="15:17" x14ac:dyDescent="0.2">
      <c r="O2157" s="45"/>
      <c r="P2157" s="45"/>
      <c r="Q2157" s="100"/>
    </row>
    <row r="2158" spans="15:17" x14ac:dyDescent="0.2">
      <c r="O2158" s="45"/>
      <c r="P2158" s="45"/>
      <c r="Q2158" s="100"/>
    </row>
    <row r="2159" spans="15:17" x14ac:dyDescent="0.2">
      <c r="O2159" s="45"/>
      <c r="P2159" s="45"/>
      <c r="Q2159" s="100"/>
    </row>
    <row r="2160" spans="15:17" x14ac:dyDescent="0.2">
      <c r="O2160" s="45"/>
      <c r="P2160" s="45"/>
      <c r="Q2160" s="100"/>
    </row>
    <row r="2161" spans="15:17" x14ac:dyDescent="0.2">
      <c r="O2161" s="45"/>
      <c r="P2161" s="45"/>
      <c r="Q2161" s="100"/>
    </row>
    <row r="2162" spans="15:17" x14ac:dyDescent="0.2">
      <c r="O2162" s="45"/>
      <c r="P2162" s="45"/>
      <c r="Q2162" s="100"/>
    </row>
    <row r="2163" spans="15:17" x14ac:dyDescent="0.2">
      <c r="O2163" s="45"/>
      <c r="P2163" s="45"/>
      <c r="Q2163" s="100"/>
    </row>
    <row r="2164" spans="15:17" x14ac:dyDescent="0.2">
      <c r="O2164" s="45"/>
      <c r="P2164" s="45"/>
      <c r="Q2164" s="100"/>
    </row>
    <row r="2165" spans="15:17" x14ac:dyDescent="0.2">
      <c r="O2165" s="45"/>
      <c r="P2165" s="45"/>
      <c r="Q2165" s="100"/>
    </row>
    <row r="2166" spans="15:17" x14ac:dyDescent="0.2">
      <c r="O2166" s="45"/>
      <c r="P2166" s="45"/>
      <c r="Q2166" s="100"/>
    </row>
    <row r="2167" spans="15:17" x14ac:dyDescent="0.2">
      <c r="O2167" s="45"/>
      <c r="P2167" s="45"/>
      <c r="Q2167" s="100"/>
    </row>
    <row r="2168" spans="15:17" x14ac:dyDescent="0.2">
      <c r="O2168" s="45"/>
      <c r="P2168" s="45"/>
      <c r="Q2168" s="100"/>
    </row>
    <row r="2169" spans="15:17" x14ac:dyDescent="0.2">
      <c r="O2169" s="45"/>
      <c r="P2169" s="45"/>
      <c r="Q2169" s="100"/>
    </row>
    <row r="2170" spans="15:17" x14ac:dyDescent="0.2">
      <c r="O2170" s="45"/>
      <c r="P2170" s="45"/>
      <c r="Q2170" s="100"/>
    </row>
    <row r="2171" spans="15:17" x14ac:dyDescent="0.2">
      <c r="O2171" s="45"/>
      <c r="P2171" s="45"/>
      <c r="Q2171" s="100"/>
    </row>
    <row r="2172" spans="15:17" x14ac:dyDescent="0.2">
      <c r="O2172" s="45"/>
      <c r="P2172" s="45"/>
      <c r="Q2172" s="100"/>
    </row>
    <row r="2173" spans="15:17" x14ac:dyDescent="0.2">
      <c r="O2173" s="45"/>
      <c r="P2173" s="45"/>
      <c r="Q2173" s="100"/>
    </row>
    <row r="2174" spans="15:17" x14ac:dyDescent="0.2">
      <c r="O2174" s="45"/>
      <c r="P2174" s="45"/>
      <c r="Q2174" s="100"/>
    </row>
    <row r="2175" spans="15:17" x14ac:dyDescent="0.2">
      <c r="O2175" s="45"/>
      <c r="P2175" s="45"/>
      <c r="Q2175" s="100"/>
    </row>
    <row r="2176" spans="15:17" x14ac:dyDescent="0.2">
      <c r="O2176" s="45"/>
      <c r="P2176" s="45"/>
      <c r="Q2176" s="100"/>
    </row>
    <row r="2177" spans="15:17" x14ac:dyDescent="0.2">
      <c r="O2177" s="45"/>
      <c r="P2177" s="45"/>
      <c r="Q2177" s="100"/>
    </row>
    <row r="2178" spans="15:17" x14ac:dyDescent="0.2">
      <c r="O2178" s="45"/>
      <c r="P2178" s="45"/>
      <c r="Q2178" s="100"/>
    </row>
    <row r="2179" spans="15:17" x14ac:dyDescent="0.2">
      <c r="O2179" s="45"/>
      <c r="P2179" s="45"/>
      <c r="Q2179" s="100"/>
    </row>
    <row r="2180" spans="15:17" x14ac:dyDescent="0.2">
      <c r="O2180" s="45"/>
      <c r="P2180" s="45"/>
      <c r="Q2180" s="100"/>
    </row>
    <row r="2181" spans="15:17" x14ac:dyDescent="0.2">
      <c r="O2181" s="45"/>
      <c r="P2181" s="45"/>
      <c r="Q2181" s="100"/>
    </row>
    <row r="2182" spans="15:17" x14ac:dyDescent="0.2">
      <c r="O2182" s="45"/>
      <c r="P2182" s="45"/>
      <c r="Q2182" s="100"/>
    </row>
    <row r="2183" spans="15:17" x14ac:dyDescent="0.2">
      <c r="O2183" s="45"/>
      <c r="P2183" s="45"/>
      <c r="Q2183" s="100"/>
    </row>
    <row r="2184" spans="15:17" x14ac:dyDescent="0.2">
      <c r="O2184" s="45"/>
      <c r="P2184" s="45"/>
      <c r="Q2184" s="100"/>
    </row>
    <row r="2185" spans="15:17" x14ac:dyDescent="0.2">
      <c r="O2185" s="45"/>
      <c r="P2185" s="45"/>
      <c r="Q2185" s="100"/>
    </row>
    <row r="2186" spans="15:17" x14ac:dyDescent="0.2">
      <c r="O2186" s="45"/>
      <c r="P2186" s="45"/>
      <c r="Q2186" s="100"/>
    </row>
    <row r="2187" spans="15:17" x14ac:dyDescent="0.2">
      <c r="O2187" s="45"/>
      <c r="P2187" s="45"/>
      <c r="Q2187" s="100"/>
    </row>
    <row r="2188" spans="15:17" x14ac:dyDescent="0.2">
      <c r="O2188" s="45"/>
      <c r="P2188" s="45"/>
      <c r="Q2188" s="100"/>
    </row>
    <row r="2189" spans="15:17" x14ac:dyDescent="0.2">
      <c r="O2189" s="45"/>
      <c r="P2189" s="45"/>
      <c r="Q2189" s="100"/>
    </row>
    <row r="2190" spans="15:17" x14ac:dyDescent="0.2">
      <c r="O2190" s="45"/>
      <c r="P2190" s="45"/>
      <c r="Q2190" s="100"/>
    </row>
    <row r="2191" spans="15:17" x14ac:dyDescent="0.2">
      <c r="O2191" s="45"/>
      <c r="P2191" s="45"/>
      <c r="Q2191" s="100"/>
    </row>
    <row r="2192" spans="15:17" x14ac:dyDescent="0.2">
      <c r="O2192" s="45"/>
      <c r="P2192" s="45"/>
      <c r="Q2192" s="100"/>
    </row>
    <row r="2193" spans="15:17" x14ac:dyDescent="0.2">
      <c r="O2193" s="45"/>
      <c r="P2193" s="45"/>
      <c r="Q2193" s="100"/>
    </row>
    <row r="2194" spans="15:17" x14ac:dyDescent="0.2">
      <c r="O2194" s="45"/>
      <c r="P2194" s="45"/>
      <c r="Q2194" s="100"/>
    </row>
    <row r="2195" spans="15:17" x14ac:dyDescent="0.2">
      <c r="O2195" s="45"/>
      <c r="P2195" s="45"/>
      <c r="Q2195" s="100"/>
    </row>
    <row r="2196" spans="15:17" x14ac:dyDescent="0.2">
      <c r="O2196" s="45"/>
      <c r="P2196" s="45"/>
      <c r="Q2196" s="100"/>
    </row>
    <row r="2197" spans="15:17" x14ac:dyDescent="0.2">
      <c r="O2197" s="45"/>
      <c r="P2197" s="45"/>
      <c r="Q2197" s="100"/>
    </row>
    <row r="2198" spans="15:17" x14ac:dyDescent="0.2">
      <c r="O2198" s="45"/>
      <c r="P2198" s="45"/>
      <c r="Q2198" s="100"/>
    </row>
    <row r="2199" spans="15:17" x14ac:dyDescent="0.2">
      <c r="O2199" s="45"/>
      <c r="P2199" s="45"/>
      <c r="Q2199" s="100"/>
    </row>
    <row r="2200" spans="15:17" x14ac:dyDescent="0.2">
      <c r="O2200" s="45"/>
      <c r="P2200" s="45"/>
      <c r="Q2200" s="100"/>
    </row>
    <row r="2201" spans="15:17" x14ac:dyDescent="0.2">
      <c r="O2201" s="45"/>
      <c r="P2201" s="45"/>
      <c r="Q2201" s="100"/>
    </row>
    <row r="2202" spans="15:17" x14ac:dyDescent="0.2">
      <c r="O2202" s="45"/>
      <c r="P2202" s="45"/>
      <c r="Q2202" s="100"/>
    </row>
    <row r="2203" spans="15:17" x14ac:dyDescent="0.2">
      <c r="O2203" s="45"/>
      <c r="P2203" s="45"/>
      <c r="Q2203" s="100"/>
    </row>
    <row r="2204" spans="15:17" x14ac:dyDescent="0.2">
      <c r="O2204" s="45"/>
      <c r="P2204" s="45"/>
      <c r="Q2204" s="100"/>
    </row>
    <row r="2205" spans="15:17" x14ac:dyDescent="0.2">
      <c r="O2205" s="45"/>
      <c r="P2205" s="45"/>
      <c r="Q2205" s="100"/>
    </row>
    <row r="2206" spans="15:17" x14ac:dyDescent="0.2">
      <c r="O2206" s="45"/>
      <c r="P2206" s="45"/>
      <c r="Q2206" s="100"/>
    </row>
    <row r="2207" spans="15:17" x14ac:dyDescent="0.2">
      <c r="O2207" s="45"/>
      <c r="P2207" s="45"/>
      <c r="Q2207" s="100"/>
    </row>
    <row r="2208" spans="15:17" x14ac:dyDescent="0.2">
      <c r="O2208" s="45"/>
      <c r="P2208" s="45"/>
      <c r="Q2208" s="100"/>
    </row>
    <row r="2209" spans="15:17" x14ac:dyDescent="0.2">
      <c r="O2209" s="45"/>
      <c r="P2209" s="45"/>
      <c r="Q2209" s="100"/>
    </row>
    <row r="2210" spans="15:17" x14ac:dyDescent="0.2">
      <c r="O2210" s="45"/>
      <c r="P2210" s="45"/>
      <c r="Q2210" s="100"/>
    </row>
    <row r="2211" spans="15:17" x14ac:dyDescent="0.2">
      <c r="O2211" s="45"/>
      <c r="P2211" s="45"/>
      <c r="Q2211" s="100"/>
    </row>
    <row r="2212" spans="15:17" x14ac:dyDescent="0.2">
      <c r="O2212" s="45"/>
      <c r="P2212" s="45"/>
      <c r="Q2212" s="100"/>
    </row>
    <row r="2213" spans="15:17" x14ac:dyDescent="0.2">
      <c r="O2213" s="45"/>
      <c r="P2213" s="45"/>
      <c r="Q2213" s="100"/>
    </row>
    <row r="2214" spans="15:17" x14ac:dyDescent="0.2">
      <c r="O2214" s="45"/>
      <c r="P2214" s="45"/>
      <c r="Q2214" s="100"/>
    </row>
    <row r="2215" spans="15:17" x14ac:dyDescent="0.2">
      <c r="O2215" s="45"/>
      <c r="P2215" s="45"/>
      <c r="Q2215" s="100"/>
    </row>
    <row r="2216" spans="15:17" x14ac:dyDescent="0.2">
      <c r="O2216" s="45"/>
      <c r="P2216" s="45"/>
      <c r="Q2216" s="100"/>
    </row>
    <row r="2217" spans="15:17" x14ac:dyDescent="0.2">
      <c r="O2217" s="45"/>
      <c r="P2217" s="45"/>
      <c r="Q2217" s="100"/>
    </row>
    <row r="2218" spans="15:17" x14ac:dyDescent="0.2">
      <c r="O2218" s="45"/>
      <c r="P2218" s="45"/>
      <c r="Q2218" s="100"/>
    </row>
    <row r="2219" spans="15:17" x14ac:dyDescent="0.2">
      <c r="O2219" s="45"/>
      <c r="P2219" s="45"/>
      <c r="Q2219" s="100"/>
    </row>
    <row r="2220" spans="15:17" x14ac:dyDescent="0.2">
      <c r="O2220" s="45"/>
      <c r="P2220" s="45"/>
      <c r="Q2220" s="100"/>
    </row>
    <row r="2221" spans="15:17" x14ac:dyDescent="0.2">
      <c r="O2221" s="45"/>
      <c r="P2221" s="45"/>
      <c r="Q2221" s="100"/>
    </row>
    <row r="2222" spans="15:17" x14ac:dyDescent="0.2">
      <c r="O2222" s="45"/>
      <c r="P2222" s="45"/>
      <c r="Q2222" s="100"/>
    </row>
    <row r="2223" spans="15:17" x14ac:dyDescent="0.2">
      <c r="O2223" s="45"/>
      <c r="P2223" s="45"/>
      <c r="Q2223" s="100"/>
    </row>
    <row r="2224" spans="15:17" x14ac:dyDescent="0.2">
      <c r="O2224" s="45"/>
      <c r="P2224" s="45"/>
      <c r="Q2224" s="100"/>
    </row>
    <row r="2225" spans="15:17" x14ac:dyDescent="0.2">
      <c r="O2225" s="45"/>
      <c r="P2225" s="45"/>
      <c r="Q2225" s="100"/>
    </row>
    <row r="2226" spans="15:17" x14ac:dyDescent="0.2">
      <c r="O2226" s="45"/>
      <c r="P2226" s="45"/>
      <c r="Q2226" s="100"/>
    </row>
    <row r="2227" spans="15:17" x14ac:dyDescent="0.2">
      <c r="O2227" s="45"/>
      <c r="P2227" s="45"/>
      <c r="Q2227" s="100"/>
    </row>
    <row r="2228" spans="15:17" x14ac:dyDescent="0.2">
      <c r="O2228" s="45"/>
      <c r="P2228" s="45"/>
      <c r="Q2228" s="100"/>
    </row>
    <row r="2229" spans="15:17" x14ac:dyDescent="0.2">
      <c r="O2229" s="45"/>
      <c r="P2229" s="45"/>
      <c r="Q2229" s="100"/>
    </row>
    <row r="2230" spans="15:17" x14ac:dyDescent="0.2">
      <c r="O2230" s="45"/>
      <c r="P2230" s="45"/>
      <c r="Q2230" s="100"/>
    </row>
    <row r="2231" spans="15:17" x14ac:dyDescent="0.2">
      <c r="O2231" s="45"/>
      <c r="P2231" s="45"/>
      <c r="Q2231" s="100"/>
    </row>
    <row r="2232" spans="15:17" x14ac:dyDescent="0.2">
      <c r="O2232" s="45"/>
      <c r="P2232" s="45"/>
      <c r="Q2232" s="100"/>
    </row>
    <row r="2233" spans="15:17" x14ac:dyDescent="0.2">
      <c r="O2233" s="45"/>
      <c r="P2233" s="45"/>
      <c r="Q2233" s="100"/>
    </row>
    <row r="2234" spans="15:17" x14ac:dyDescent="0.2">
      <c r="O2234" s="45"/>
      <c r="P2234" s="45"/>
      <c r="Q2234" s="100"/>
    </row>
    <row r="2235" spans="15:17" x14ac:dyDescent="0.2">
      <c r="O2235" s="45"/>
      <c r="P2235" s="45"/>
      <c r="Q2235" s="100"/>
    </row>
    <row r="2236" spans="15:17" x14ac:dyDescent="0.2">
      <c r="O2236" s="45"/>
      <c r="P2236" s="45"/>
      <c r="Q2236" s="100"/>
    </row>
    <row r="2237" spans="15:17" x14ac:dyDescent="0.2">
      <c r="O2237" s="45"/>
      <c r="P2237" s="45"/>
      <c r="Q2237" s="100"/>
    </row>
    <row r="2238" spans="15:17" x14ac:dyDescent="0.2">
      <c r="O2238" s="45"/>
      <c r="P2238" s="45"/>
      <c r="Q2238" s="100"/>
    </row>
    <row r="2239" spans="15:17" x14ac:dyDescent="0.2">
      <c r="O2239" s="45"/>
      <c r="P2239" s="45"/>
      <c r="Q2239" s="100"/>
    </row>
    <row r="2240" spans="15:17" x14ac:dyDescent="0.2">
      <c r="O2240" s="45"/>
      <c r="P2240" s="45"/>
      <c r="Q2240" s="100"/>
    </row>
    <row r="2241" spans="15:17" x14ac:dyDescent="0.2">
      <c r="O2241" s="45"/>
      <c r="P2241" s="45"/>
      <c r="Q2241" s="100"/>
    </row>
    <row r="2242" spans="15:17" x14ac:dyDescent="0.2">
      <c r="O2242" s="45"/>
      <c r="P2242" s="45"/>
      <c r="Q2242" s="100"/>
    </row>
    <row r="2243" spans="15:17" x14ac:dyDescent="0.2">
      <c r="O2243" s="45"/>
      <c r="P2243" s="45"/>
      <c r="Q2243" s="100"/>
    </row>
    <row r="2244" spans="15:17" x14ac:dyDescent="0.2">
      <c r="O2244" s="45"/>
      <c r="P2244" s="45"/>
      <c r="Q2244" s="100"/>
    </row>
    <row r="2245" spans="15:17" x14ac:dyDescent="0.2">
      <c r="O2245" s="45"/>
      <c r="P2245" s="45"/>
      <c r="Q2245" s="100"/>
    </row>
    <row r="2246" spans="15:17" x14ac:dyDescent="0.2">
      <c r="O2246" s="45"/>
      <c r="P2246" s="45"/>
      <c r="Q2246" s="100"/>
    </row>
    <row r="2247" spans="15:17" x14ac:dyDescent="0.2">
      <c r="O2247" s="45"/>
      <c r="P2247" s="45"/>
      <c r="Q2247" s="100"/>
    </row>
    <row r="2248" spans="15:17" x14ac:dyDescent="0.2">
      <c r="O2248" s="45"/>
      <c r="P2248" s="45"/>
      <c r="Q2248" s="100"/>
    </row>
    <row r="2249" spans="15:17" x14ac:dyDescent="0.2">
      <c r="O2249" s="45"/>
      <c r="P2249" s="45"/>
      <c r="Q2249" s="100"/>
    </row>
    <row r="2250" spans="15:17" x14ac:dyDescent="0.2">
      <c r="O2250" s="45"/>
      <c r="P2250" s="45"/>
      <c r="Q2250" s="100"/>
    </row>
    <row r="2251" spans="15:17" x14ac:dyDescent="0.2">
      <c r="O2251" s="45"/>
      <c r="P2251" s="45"/>
      <c r="Q2251" s="100"/>
    </row>
    <row r="2252" spans="15:17" x14ac:dyDescent="0.2">
      <c r="O2252" s="45"/>
      <c r="P2252" s="45"/>
      <c r="Q2252" s="100"/>
    </row>
    <row r="2253" spans="15:17" x14ac:dyDescent="0.2">
      <c r="O2253" s="45"/>
      <c r="P2253" s="45"/>
      <c r="Q2253" s="100"/>
    </row>
    <row r="2254" spans="15:17" x14ac:dyDescent="0.2">
      <c r="O2254" s="45"/>
      <c r="P2254" s="45"/>
      <c r="Q2254" s="100"/>
    </row>
    <row r="2255" spans="15:17" x14ac:dyDescent="0.2">
      <c r="O2255" s="45"/>
      <c r="P2255" s="45"/>
      <c r="Q2255" s="100"/>
    </row>
    <row r="2256" spans="15:17" x14ac:dyDescent="0.2">
      <c r="O2256" s="45"/>
      <c r="P2256" s="45"/>
      <c r="Q2256" s="100"/>
    </row>
    <row r="2257" spans="15:17" x14ac:dyDescent="0.2">
      <c r="O2257" s="45"/>
      <c r="P2257" s="45"/>
      <c r="Q2257" s="100"/>
    </row>
    <row r="2258" spans="15:17" x14ac:dyDescent="0.2">
      <c r="O2258" s="45"/>
      <c r="P2258" s="45"/>
      <c r="Q2258" s="100"/>
    </row>
    <row r="2259" spans="15:17" x14ac:dyDescent="0.2">
      <c r="O2259" s="45"/>
      <c r="P2259" s="45"/>
      <c r="Q2259" s="100"/>
    </row>
    <row r="2260" spans="15:17" x14ac:dyDescent="0.2">
      <c r="O2260" s="45"/>
      <c r="P2260" s="45"/>
      <c r="Q2260" s="100"/>
    </row>
    <row r="2261" spans="15:17" x14ac:dyDescent="0.2">
      <c r="O2261" s="45"/>
      <c r="P2261" s="45"/>
      <c r="Q2261" s="100"/>
    </row>
    <row r="2262" spans="15:17" x14ac:dyDescent="0.2">
      <c r="O2262" s="45"/>
      <c r="P2262" s="45"/>
      <c r="Q2262" s="100"/>
    </row>
    <row r="2263" spans="15:17" x14ac:dyDescent="0.2">
      <c r="O2263" s="45"/>
      <c r="P2263" s="45"/>
      <c r="Q2263" s="100"/>
    </row>
    <row r="2264" spans="15:17" x14ac:dyDescent="0.2">
      <c r="O2264" s="45"/>
      <c r="P2264" s="45"/>
      <c r="Q2264" s="100"/>
    </row>
    <row r="2265" spans="15:17" x14ac:dyDescent="0.2">
      <c r="O2265" s="45"/>
      <c r="P2265" s="45"/>
      <c r="Q2265" s="100"/>
    </row>
    <row r="2266" spans="15:17" x14ac:dyDescent="0.2">
      <c r="O2266" s="45"/>
      <c r="P2266" s="45"/>
      <c r="Q2266" s="100"/>
    </row>
    <row r="2267" spans="15:17" x14ac:dyDescent="0.2">
      <c r="O2267" s="45"/>
      <c r="P2267" s="45"/>
      <c r="Q2267" s="100"/>
    </row>
    <row r="2268" spans="15:17" x14ac:dyDescent="0.2">
      <c r="O2268" s="45"/>
      <c r="P2268" s="45"/>
      <c r="Q2268" s="100"/>
    </row>
    <row r="2269" spans="15:17" x14ac:dyDescent="0.2">
      <c r="O2269" s="45"/>
      <c r="P2269" s="45"/>
      <c r="Q2269" s="100"/>
    </row>
    <row r="2270" spans="15:17" x14ac:dyDescent="0.2">
      <c r="O2270" s="45"/>
      <c r="P2270" s="45"/>
      <c r="Q2270" s="100"/>
    </row>
    <row r="2271" spans="15:17" x14ac:dyDescent="0.2">
      <c r="O2271" s="45"/>
      <c r="P2271" s="45"/>
      <c r="Q2271" s="100"/>
    </row>
    <row r="2272" spans="15:17" x14ac:dyDescent="0.2">
      <c r="O2272" s="45"/>
      <c r="P2272" s="45"/>
      <c r="Q2272" s="100"/>
    </row>
    <row r="2273" spans="15:17" x14ac:dyDescent="0.2">
      <c r="O2273" s="45"/>
      <c r="P2273" s="45"/>
      <c r="Q2273" s="100"/>
    </row>
    <row r="2274" spans="15:17" x14ac:dyDescent="0.2">
      <c r="O2274" s="45"/>
      <c r="P2274" s="45"/>
      <c r="Q2274" s="100"/>
    </row>
    <row r="2275" spans="15:17" x14ac:dyDescent="0.2">
      <c r="O2275" s="45"/>
      <c r="P2275" s="45"/>
      <c r="Q2275" s="100"/>
    </row>
    <row r="2276" spans="15:17" x14ac:dyDescent="0.2">
      <c r="O2276" s="45"/>
      <c r="P2276" s="45"/>
      <c r="Q2276" s="100"/>
    </row>
    <row r="2277" spans="15:17" x14ac:dyDescent="0.2">
      <c r="O2277" s="45"/>
      <c r="P2277" s="45"/>
      <c r="Q2277" s="100"/>
    </row>
    <row r="2278" spans="15:17" x14ac:dyDescent="0.2">
      <c r="O2278" s="45"/>
      <c r="P2278" s="45"/>
      <c r="Q2278" s="100"/>
    </row>
    <row r="2279" spans="15:17" x14ac:dyDescent="0.2">
      <c r="O2279" s="45"/>
      <c r="P2279" s="45"/>
      <c r="Q2279" s="100"/>
    </row>
    <row r="2280" spans="15:17" x14ac:dyDescent="0.2">
      <c r="O2280" s="45"/>
      <c r="P2280" s="45"/>
      <c r="Q2280" s="100"/>
    </row>
    <row r="2281" spans="15:17" x14ac:dyDescent="0.2">
      <c r="O2281" s="45"/>
      <c r="P2281" s="45"/>
      <c r="Q2281" s="100"/>
    </row>
    <row r="2282" spans="15:17" x14ac:dyDescent="0.2">
      <c r="O2282" s="45"/>
      <c r="P2282" s="45"/>
      <c r="Q2282" s="100"/>
    </row>
    <row r="2283" spans="15:17" x14ac:dyDescent="0.2">
      <c r="O2283" s="45"/>
      <c r="P2283" s="45"/>
      <c r="Q2283" s="100"/>
    </row>
    <row r="2284" spans="15:17" x14ac:dyDescent="0.2">
      <c r="O2284" s="45"/>
      <c r="P2284" s="45"/>
      <c r="Q2284" s="100"/>
    </row>
    <row r="2285" spans="15:17" x14ac:dyDescent="0.2">
      <c r="O2285" s="45"/>
      <c r="P2285" s="45"/>
      <c r="Q2285" s="100"/>
    </row>
    <row r="2286" spans="15:17" x14ac:dyDescent="0.2">
      <c r="O2286" s="45"/>
      <c r="P2286" s="45"/>
      <c r="Q2286" s="100"/>
    </row>
    <row r="2287" spans="15:17" x14ac:dyDescent="0.2">
      <c r="O2287" s="45"/>
      <c r="P2287" s="45"/>
      <c r="Q2287" s="100"/>
    </row>
    <row r="2288" spans="15:17" x14ac:dyDescent="0.2">
      <c r="O2288" s="45"/>
      <c r="P2288" s="45"/>
      <c r="Q2288" s="100"/>
    </row>
    <row r="2289" spans="15:17" x14ac:dyDescent="0.2">
      <c r="O2289" s="45"/>
      <c r="P2289" s="45"/>
      <c r="Q2289" s="100"/>
    </row>
    <row r="2290" spans="15:17" x14ac:dyDescent="0.2">
      <c r="O2290" s="45"/>
      <c r="P2290" s="45"/>
      <c r="Q2290" s="100"/>
    </row>
    <row r="2291" spans="15:17" x14ac:dyDescent="0.2">
      <c r="O2291" s="45"/>
      <c r="P2291" s="45"/>
      <c r="Q2291" s="100"/>
    </row>
    <row r="2292" spans="15:17" x14ac:dyDescent="0.2">
      <c r="O2292" s="45"/>
      <c r="P2292" s="45"/>
      <c r="Q2292" s="100"/>
    </row>
    <row r="2293" spans="15:17" x14ac:dyDescent="0.2">
      <c r="O2293" s="45"/>
      <c r="P2293" s="45"/>
      <c r="Q2293" s="100"/>
    </row>
    <row r="2294" spans="15:17" x14ac:dyDescent="0.2">
      <c r="O2294" s="45"/>
      <c r="P2294" s="45"/>
      <c r="Q2294" s="100"/>
    </row>
    <row r="2295" spans="15:17" x14ac:dyDescent="0.2">
      <c r="O2295" s="45"/>
      <c r="P2295" s="45"/>
      <c r="Q2295" s="100"/>
    </row>
    <row r="2296" spans="15:17" x14ac:dyDescent="0.2">
      <c r="O2296" s="45"/>
      <c r="P2296" s="45"/>
      <c r="Q2296" s="100"/>
    </row>
    <row r="2297" spans="15:17" x14ac:dyDescent="0.2">
      <c r="O2297" s="45"/>
      <c r="P2297" s="45"/>
      <c r="Q2297" s="100"/>
    </row>
    <row r="2298" spans="15:17" x14ac:dyDescent="0.2">
      <c r="O2298" s="45"/>
      <c r="P2298" s="45"/>
      <c r="Q2298" s="100"/>
    </row>
    <row r="2299" spans="15:17" x14ac:dyDescent="0.2">
      <c r="O2299" s="45"/>
      <c r="P2299" s="45"/>
      <c r="Q2299" s="100"/>
    </row>
    <row r="2300" spans="15:17" x14ac:dyDescent="0.2">
      <c r="O2300" s="45"/>
      <c r="P2300" s="45"/>
      <c r="Q2300" s="100"/>
    </row>
    <row r="2301" spans="15:17" x14ac:dyDescent="0.2">
      <c r="O2301" s="45"/>
      <c r="P2301" s="45"/>
      <c r="Q2301" s="100"/>
    </row>
    <row r="2302" spans="15:17" x14ac:dyDescent="0.2">
      <c r="O2302" s="45"/>
      <c r="P2302" s="45"/>
      <c r="Q2302" s="100"/>
    </row>
    <row r="2303" spans="15:17" x14ac:dyDescent="0.2">
      <c r="O2303" s="45"/>
      <c r="P2303" s="45"/>
      <c r="Q2303" s="100"/>
    </row>
    <row r="2304" spans="15:17" x14ac:dyDescent="0.2">
      <c r="O2304" s="45"/>
      <c r="P2304" s="45"/>
      <c r="Q2304" s="100"/>
    </row>
    <row r="2305" spans="15:17" x14ac:dyDescent="0.2">
      <c r="O2305" s="45"/>
      <c r="P2305" s="45"/>
      <c r="Q2305" s="100"/>
    </row>
    <row r="2306" spans="15:17" x14ac:dyDescent="0.2">
      <c r="O2306" s="45"/>
      <c r="P2306" s="45"/>
      <c r="Q2306" s="100"/>
    </row>
    <row r="2307" spans="15:17" x14ac:dyDescent="0.2">
      <c r="O2307" s="45"/>
      <c r="P2307" s="45"/>
      <c r="Q2307" s="100"/>
    </row>
    <row r="2308" spans="15:17" x14ac:dyDescent="0.2">
      <c r="O2308" s="45"/>
      <c r="P2308" s="45"/>
      <c r="Q2308" s="100"/>
    </row>
    <row r="2309" spans="15:17" x14ac:dyDescent="0.2">
      <c r="O2309" s="45"/>
      <c r="P2309" s="45"/>
      <c r="Q2309" s="100"/>
    </row>
    <row r="2310" spans="15:17" x14ac:dyDescent="0.2">
      <c r="O2310" s="45"/>
      <c r="P2310" s="45"/>
      <c r="Q2310" s="100"/>
    </row>
    <row r="2311" spans="15:17" x14ac:dyDescent="0.2">
      <c r="O2311" s="45"/>
      <c r="P2311" s="45"/>
      <c r="Q2311" s="100"/>
    </row>
    <row r="2312" spans="15:17" x14ac:dyDescent="0.2">
      <c r="O2312" s="45"/>
      <c r="P2312" s="45"/>
      <c r="Q2312" s="100"/>
    </row>
    <row r="2313" spans="15:17" x14ac:dyDescent="0.2">
      <c r="O2313" s="45"/>
      <c r="P2313" s="45"/>
      <c r="Q2313" s="100"/>
    </row>
    <row r="2314" spans="15:17" x14ac:dyDescent="0.2">
      <c r="O2314" s="45"/>
      <c r="P2314" s="45"/>
      <c r="Q2314" s="100"/>
    </row>
    <row r="2315" spans="15:17" x14ac:dyDescent="0.2">
      <c r="O2315" s="45"/>
      <c r="P2315" s="45"/>
      <c r="Q2315" s="100"/>
    </row>
    <row r="2316" spans="15:17" x14ac:dyDescent="0.2">
      <c r="O2316" s="45"/>
      <c r="P2316" s="45"/>
      <c r="Q2316" s="100"/>
    </row>
    <row r="2317" spans="15:17" x14ac:dyDescent="0.2">
      <c r="O2317" s="45"/>
      <c r="P2317" s="45"/>
      <c r="Q2317" s="100"/>
    </row>
    <row r="2318" spans="15:17" x14ac:dyDescent="0.2">
      <c r="O2318" s="45"/>
      <c r="P2318" s="45"/>
      <c r="Q2318" s="100"/>
    </row>
    <row r="2319" spans="15:17" x14ac:dyDescent="0.2">
      <c r="O2319" s="45"/>
      <c r="P2319" s="45"/>
      <c r="Q2319" s="100"/>
    </row>
    <row r="2320" spans="15:17" x14ac:dyDescent="0.2">
      <c r="O2320" s="45"/>
      <c r="P2320" s="45"/>
      <c r="Q2320" s="100"/>
    </row>
    <row r="2321" spans="15:17" x14ac:dyDescent="0.2">
      <c r="O2321" s="45"/>
      <c r="P2321" s="45"/>
      <c r="Q2321" s="100"/>
    </row>
    <row r="2322" spans="15:17" x14ac:dyDescent="0.2">
      <c r="O2322" s="45"/>
      <c r="P2322" s="45"/>
      <c r="Q2322" s="100"/>
    </row>
    <row r="2323" spans="15:17" x14ac:dyDescent="0.2">
      <c r="O2323" s="45"/>
      <c r="P2323" s="45"/>
      <c r="Q2323" s="100"/>
    </row>
    <row r="2324" spans="15:17" x14ac:dyDescent="0.2">
      <c r="O2324" s="45"/>
      <c r="P2324" s="45"/>
      <c r="Q2324" s="100"/>
    </row>
    <row r="2325" spans="15:17" x14ac:dyDescent="0.2">
      <c r="O2325" s="45"/>
      <c r="P2325" s="45"/>
      <c r="Q2325" s="100"/>
    </row>
    <row r="2326" spans="15:17" x14ac:dyDescent="0.2">
      <c r="O2326" s="45"/>
      <c r="P2326" s="45"/>
      <c r="Q2326" s="100"/>
    </row>
    <row r="2327" spans="15:17" x14ac:dyDescent="0.2">
      <c r="O2327" s="45"/>
      <c r="P2327" s="45"/>
      <c r="Q2327" s="100"/>
    </row>
    <row r="2328" spans="15:17" x14ac:dyDescent="0.2">
      <c r="O2328" s="45"/>
      <c r="P2328" s="45"/>
      <c r="Q2328" s="100"/>
    </row>
    <row r="2329" spans="15:17" x14ac:dyDescent="0.2">
      <c r="O2329" s="45"/>
      <c r="P2329" s="45"/>
      <c r="Q2329" s="100"/>
    </row>
    <row r="2330" spans="15:17" x14ac:dyDescent="0.2">
      <c r="O2330" s="45"/>
      <c r="P2330" s="45"/>
      <c r="Q2330" s="100"/>
    </row>
    <row r="2331" spans="15:17" x14ac:dyDescent="0.2">
      <c r="O2331" s="45"/>
      <c r="P2331" s="45"/>
      <c r="Q2331" s="100"/>
    </row>
    <row r="2332" spans="15:17" x14ac:dyDescent="0.2">
      <c r="O2332" s="45"/>
      <c r="P2332" s="45"/>
      <c r="Q2332" s="100"/>
    </row>
    <row r="2333" spans="15:17" x14ac:dyDescent="0.2">
      <c r="O2333" s="45"/>
      <c r="P2333" s="45"/>
      <c r="Q2333" s="100"/>
    </row>
    <row r="2334" spans="15:17" x14ac:dyDescent="0.2">
      <c r="O2334" s="45"/>
      <c r="P2334" s="45"/>
      <c r="Q2334" s="100"/>
    </row>
    <row r="2335" spans="15:17" x14ac:dyDescent="0.2">
      <c r="O2335" s="45"/>
      <c r="P2335" s="45"/>
      <c r="Q2335" s="100"/>
    </row>
    <row r="2336" spans="15:17" x14ac:dyDescent="0.2">
      <c r="O2336" s="45"/>
      <c r="P2336" s="45"/>
      <c r="Q2336" s="100"/>
    </row>
    <row r="2337" spans="15:17" x14ac:dyDescent="0.2">
      <c r="O2337" s="45"/>
      <c r="P2337" s="45"/>
      <c r="Q2337" s="100"/>
    </row>
    <row r="2338" spans="15:17" x14ac:dyDescent="0.2">
      <c r="O2338" s="45"/>
      <c r="P2338" s="45"/>
      <c r="Q2338" s="100"/>
    </row>
    <row r="2339" spans="15:17" x14ac:dyDescent="0.2">
      <c r="O2339" s="45"/>
      <c r="P2339" s="45"/>
      <c r="Q2339" s="100"/>
    </row>
    <row r="2340" spans="15:17" x14ac:dyDescent="0.2">
      <c r="O2340" s="45"/>
      <c r="P2340" s="45"/>
      <c r="Q2340" s="100"/>
    </row>
    <row r="2341" spans="15:17" x14ac:dyDescent="0.2">
      <c r="O2341" s="45"/>
      <c r="P2341" s="45"/>
      <c r="Q2341" s="100"/>
    </row>
    <row r="2342" spans="15:17" x14ac:dyDescent="0.2">
      <c r="O2342" s="45"/>
      <c r="P2342" s="45"/>
      <c r="Q2342" s="100"/>
    </row>
    <row r="2343" spans="15:17" x14ac:dyDescent="0.2">
      <c r="O2343" s="45"/>
      <c r="P2343" s="45"/>
      <c r="Q2343" s="100"/>
    </row>
    <row r="2344" spans="15:17" x14ac:dyDescent="0.2">
      <c r="O2344" s="45"/>
      <c r="P2344" s="45"/>
      <c r="Q2344" s="100"/>
    </row>
    <row r="2345" spans="15:17" x14ac:dyDescent="0.2">
      <c r="O2345" s="45"/>
      <c r="P2345" s="45"/>
      <c r="Q2345" s="100"/>
    </row>
    <row r="2346" spans="15:17" x14ac:dyDescent="0.2">
      <c r="O2346" s="45"/>
      <c r="P2346" s="45"/>
      <c r="Q2346" s="100"/>
    </row>
    <row r="2347" spans="15:17" x14ac:dyDescent="0.2">
      <c r="O2347" s="45"/>
      <c r="P2347" s="45"/>
      <c r="Q2347" s="100"/>
    </row>
    <row r="2348" spans="15:17" x14ac:dyDescent="0.2">
      <c r="O2348" s="45"/>
      <c r="P2348" s="45"/>
      <c r="Q2348" s="100"/>
    </row>
    <row r="2349" spans="15:17" x14ac:dyDescent="0.2">
      <c r="O2349" s="45"/>
      <c r="P2349" s="45"/>
      <c r="Q2349" s="100"/>
    </row>
    <row r="2350" spans="15:17" x14ac:dyDescent="0.2">
      <c r="O2350" s="45"/>
      <c r="P2350" s="45"/>
      <c r="Q2350" s="100"/>
    </row>
    <row r="2351" spans="15:17" x14ac:dyDescent="0.2">
      <c r="O2351" s="45"/>
      <c r="P2351" s="45"/>
      <c r="Q2351" s="100"/>
    </row>
    <row r="2352" spans="15:17" x14ac:dyDescent="0.2">
      <c r="O2352" s="45"/>
      <c r="P2352" s="45"/>
      <c r="Q2352" s="100"/>
    </row>
    <row r="2353" spans="15:17" x14ac:dyDescent="0.2">
      <c r="O2353" s="45"/>
      <c r="P2353" s="45"/>
      <c r="Q2353" s="100"/>
    </row>
    <row r="2354" spans="15:17" x14ac:dyDescent="0.2">
      <c r="O2354" s="45"/>
      <c r="P2354" s="45"/>
      <c r="Q2354" s="100"/>
    </row>
    <row r="2355" spans="15:17" x14ac:dyDescent="0.2">
      <c r="O2355" s="45"/>
      <c r="P2355" s="45"/>
      <c r="Q2355" s="100"/>
    </row>
    <row r="2356" spans="15:17" x14ac:dyDescent="0.2">
      <c r="O2356" s="45"/>
      <c r="P2356" s="45"/>
      <c r="Q2356" s="100"/>
    </row>
    <row r="2357" spans="15:17" x14ac:dyDescent="0.2">
      <c r="O2357" s="45"/>
      <c r="P2357" s="45"/>
      <c r="Q2357" s="100"/>
    </row>
    <row r="2358" spans="15:17" x14ac:dyDescent="0.2">
      <c r="O2358" s="45"/>
      <c r="P2358" s="45"/>
      <c r="Q2358" s="100"/>
    </row>
    <row r="2359" spans="15:17" x14ac:dyDescent="0.2">
      <c r="O2359" s="45"/>
      <c r="P2359" s="45"/>
      <c r="Q2359" s="100"/>
    </row>
    <row r="2360" spans="15:17" x14ac:dyDescent="0.2">
      <c r="O2360" s="45"/>
      <c r="P2360" s="45"/>
      <c r="Q2360" s="100"/>
    </row>
    <row r="2361" spans="15:17" x14ac:dyDescent="0.2">
      <c r="O2361" s="45"/>
      <c r="P2361" s="45"/>
      <c r="Q2361" s="100"/>
    </row>
    <row r="2362" spans="15:17" x14ac:dyDescent="0.2">
      <c r="O2362" s="45"/>
      <c r="P2362" s="45"/>
      <c r="Q2362" s="100"/>
    </row>
    <row r="2363" spans="15:17" x14ac:dyDescent="0.2">
      <c r="O2363" s="45"/>
      <c r="P2363" s="45"/>
      <c r="Q2363" s="100"/>
    </row>
    <row r="2364" spans="15:17" x14ac:dyDescent="0.2">
      <c r="O2364" s="45"/>
      <c r="P2364" s="45"/>
      <c r="Q2364" s="100"/>
    </row>
    <row r="2365" spans="15:17" x14ac:dyDescent="0.2">
      <c r="O2365" s="45"/>
      <c r="P2365" s="45"/>
      <c r="Q2365" s="100"/>
    </row>
    <row r="2366" spans="15:17" x14ac:dyDescent="0.2">
      <c r="O2366" s="45"/>
      <c r="P2366" s="45"/>
      <c r="Q2366" s="100"/>
    </row>
    <row r="2367" spans="15:17" x14ac:dyDescent="0.2">
      <c r="O2367" s="45"/>
      <c r="P2367" s="45"/>
      <c r="Q2367" s="100"/>
    </row>
    <row r="2368" spans="15:17" x14ac:dyDescent="0.2">
      <c r="O2368" s="45"/>
      <c r="P2368" s="45"/>
      <c r="Q2368" s="100"/>
    </row>
    <row r="2369" spans="15:17" x14ac:dyDescent="0.2">
      <c r="O2369" s="45"/>
      <c r="P2369" s="45"/>
      <c r="Q2369" s="100"/>
    </row>
    <row r="2370" spans="15:17" x14ac:dyDescent="0.2">
      <c r="O2370" s="45"/>
      <c r="P2370" s="45"/>
      <c r="Q2370" s="100"/>
    </row>
    <row r="2371" spans="15:17" x14ac:dyDescent="0.2">
      <c r="O2371" s="45"/>
      <c r="P2371" s="45"/>
      <c r="Q2371" s="100"/>
    </row>
    <row r="2372" spans="15:17" x14ac:dyDescent="0.2">
      <c r="O2372" s="45"/>
      <c r="P2372" s="45"/>
      <c r="Q2372" s="100"/>
    </row>
    <row r="2373" spans="15:17" x14ac:dyDescent="0.2">
      <c r="O2373" s="45"/>
      <c r="P2373" s="45"/>
      <c r="Q2373" s="100"/>
    </row>
    <row r="2374" spans="15:17" x14ac:dyDescent="0.2">
      <c r="O2374" s="45"/>
      <c r="P2374" s="45"/>
      <c r="Q2374" s="100"/>
    </row>
    <row r="2375" spans="15:17" x14ac:dyDescent="0.2">
      <c r="O2375" s="45"/>
      <c r="P2375" s="45"/>
      <c r="Q2375" s="100"/>
    </row>
    <row r="2376" spans="15:17" x14ac:dyDescent="0.2">
      <c r="O2376" s="45"/>
      <c r="P2376" s="45"/>
      <c r="Q2376" s="100"/>
    </row>
    <row r="2377" spans="15:17" x14ac:dyDescent="0.2">
      <c r="O2377" s="45"/>
      <c r="P2377" s="45"/>
      <c r="Q2377" s="100"/>
    </row>
    <row r="2378" spans="15:17" x14ac:dyDescent="0.2">
      <c r="O2378" s="45"/>
      <c r="P2378" s="45"/>
      <c r="Q2378" s="100"/>
    </row>
    <row r="2379" spans="15:17" x14ac:dyDescent="0.2">
      <c r="O2379" s="45"/>
      <c r="P2379" s="45"/>
      <c r="Q2379" s="100"/>
    </row>
    <row r="2380" spans="15:17" x14ac:dyDescent="0.2">
      <c r="O2380" s="45"/>
      <c r="P2380" s="45"/>
      <c r="Q2380" s="100"/>
    </row>
    <row r="2381" spans="15:17" x14ac:dyDescent="0.2">
      <c r="O2381" s="45"/>
      <c r="P2381" s="45"/>
      <c r="Q2381" s="100"/>
    </row>
    <row r="2382" spans="15:17" x14ac:dyDescent="0.2">
      <c r="O2382" s="45"/>
      <c r="P2382" s="45"/>
      <c r="Q2382" s="100"/>
    </row>
    <row r="2383" spans="15:17" x14ac:dyDescent="0.2">
      <c r="O2383" s="45"/>
      <c r="P2383" s="45"/>
      <c r="Q2383" s="100"/>
    </row>
    <row r="2384" spans="15:17" x14ac:dyDescent="0.2">
      <c r="O2384" s="45"/>
      <c r="P2384" s="45"/>
      <c r="Q2384" s="100"/>
    </row>
    <row r="2385" spans="15:17" x14ac:dyDescent="0.2">
      <c r="O2385" s="45"/>
      <c r="P2385" s="45"/>
      <c r="Q2385" s="100"/>
    </row>
    <row r="2386" spans="15:17" x14ac:dyDescent="0.2">
      <c r="O2386" s="45"/>
      <c r="P2386" s="45"/>
      <c r="Q2386" s="100"/>
    </row>
    <row r="2387" spans="15:17" x14ac:dyDescent="0.2">
      <c r="O2387" s="45"/>
      <c r="P2387" s="45"/>
      <c r="Q2387" s="100"/>
    </row>
    <row r="2388" spans="15:17" x14ac:dyDescent="0.2">
      <c r="O2388" s="45"/>
      <c r="P2388" s="45"/>
      <c r="Q2388" s="100"/>
    </row>
    <row r="2389" spans="15:17" x14ac:dyDescent="0.2">
      <c r="O2389" s="45"/>
      <c r="P2389" s="45"/>
      <c r="Q2389" s="100"/>
    </row>
    <row r="2390" spans="15:17" x14ac:dyDescent="0.2">
      <c r="O2390" s="45"/>
      <c r="P2390" s="45"/>
      <c r="Q2390" s="100"/>
    </row>
    <row r="2391" spans="15:17" x14ac:dyDescent="0.2">
      <c r="O2391" s="45"/>
      <c r="P2391" s="45"/>
      <c r="Q2391" s="100"/>
    </row>
    <row r="2392" spans="15:17" x14ac:dyDescent="0.2">
      <c r="O2392" s="45"/>
      <c r="P2392" s="45"/>
      <c r="Q2392" s="100"/>
    </row>
    <row r="2393" spans="15:17" x14ac:dyDescent="0.2">
      <c r="O2393" s="45"/>
      <c r="P2393" s="45"/>
      <c r="Q2393" s="100"/>
    </row>
    <row r="2394" spans="15:17" x14ac:dyDescent="0.2">
      <c r="O2394" s="45"/>
      <c r="P2394" s="45"/>
      <c r="Q2394" s="100"/>
    </row>
    <row r="2395" spans="15:17" x14ac:dyDescent="0.2">
      <c r="O2395" s="45"/>
      <c r="P2395" s="45"/>
      <c r="Q2395" s="100"/>
    </row>
    <row r="2396" spans="15:17" x14ac:dyDescent="0.2">
      <c r="O2396" s="45"/>
      <c r="P2396" s="45"/>
      <c r="Q2396" s="100"/>
    </row>
    <row r="2397" spans="15:17" x14ac:dyDescent="0.2">
      <c r="O2397" s="45"/>
      <c r="P2397" s="45"/>
      <c r="Q2397" s="100"/>
    </row>
    <row r="2398" spans="15:17" x14ac:dyDescent="0.2">
      <c r="O2398" s="45"/>
      <c r="P2398" s="45"/>
      <c r="Q2398" s="100"/>
    </row>
    <row r="2399" spans="15:17" x14ac:dyDescent="0.2">
      <c r="O2399" s="45"/>
      <c r="P2399" s="45"/>
      <c r="Q2399" s="100"/>
    </row>
    <row r="2400" spans="15:17" x14ac:dyDescent="0.2">
      <c r="O2400" s="45"/>
      <c r="P2400" s="45"/>
      <c r="Q2400" s="100"/>
    </row>
    <row r="2401" spans="15:17" x14ac:dyDescent="0.2">
      <c r="O2401" s="45"/>
      <c r="P2401" s="45"/>
      <c r="Q2401" s="100"/>
    </row>
    <row r="2402" spans="15:17" x14ac:dyDescent="0.2">
      <c r="O2402" s="45"/>
      <c r="P2402" s="45"/>
      <c r="Q2402" s="100"/>
    </row>
    <row r="2403" spans="15:17" x14ac:dyDescent="0.2">
      <c r="O2403" s="45"/>
      <c r="P2403" s="45"/>
      <c r="Q2403" s="100"/>
    </row>
    <row r="2404" spans="15:17" x14ac:dyDescent="0.2">
      <c r="O2404" s="45"/>
      <c r="P2404" s="45"/>
      <c r="Q2404" s="100"/>
    </row>
    <row r="2405" spans="15:17" x14ac:dyDescent="0.2">
      <c r="O2405" s="45"/>
      <c r="P2405" s="45"/>
      <c r="Q2405" s="100"/>
    </row>
    <row r="2406" spans="15:17" x14ac:dyDescent="0.2">
      <c r="O2406" s="45"/>
      <c r="P2406" s="45"/>
      <c r="Q2406" s="100"/>
    </row>
    <row r="2407" spans="15:17" x14ac:dyDescent="0.2">
      <c r="O2407" s="45"/>
      <c r="P2407" s="45"/>
      <c r="Q2407" s="100"/>
    </row>
    <row r="2408" spans="15:17" x14ac:dyDescent="0.2">
      <c r="O2408" s="45"/>
      <c r="P2408" s="45"/>
      <c r="Q2408" s="100"/>
    </row>
    <row r="2409" spans="15:17" x14ac:dyDescent="0.2">
      <c r="O2409" s="45"/>
      <c r="P2409" s="45"/>
      <c r="Q2409" s="100"/>
    </row>
    <row r="2410" spans="15:17" x14ac:dyDescent="0.2">
      <c r="O2410" s="45"/>
      <c r="P2410" s="45"/>
      <c r="Q2410" s="100"/>
    </row>
    <row r="2411" spans="15:17" x14ac:dyDescent="0.2">
      <c r="O2411" s="45"/>
      <c r="P2411" s="45"/>
      <c r="Q2411" s="100"/>
    </row>
    <row r="2412" spans="15:17" x14ac:dyDescent="0.2">
      <c r="O2412" s="45"/>
      <c r="P2412" s="45"/>
      <c r="Q2412" s="100"/>
    </row>
    <row r="2413" spans="15:17" x14ac:dyDescent="0.2">
      <c r="O2413" s="45"/>
      <c r="P2413" s="45"/>
      <c r="Q2413" s="100"/>
    </row>
    <row r="2414" spans="15:17" x14ac:dyDescent="0.2">
      <c r="O2414" s="45"/>
      <c r="P2414" s="45"/>
      <c r="Q2414" s="100"/>
    </row>
    <row r="2415" spans="15:17" x14ac:dyDescent="0.2">
      <c r="O2415" s="45"/>
      <c r="P2415" s="45"/>
      <c r="Q2415" s="100"/>
    </row>
    <row r="2416" spans="15:17" x14ac:dyDescent="0.2">
      <c r="O2416" s="45"/>
      <c r="P2416" s="45"/>
      <c r="Q2416" s="100"/>
    </row>
    <row r="2417" spans="15:17" x14ac:dyDescent="0.2">
      <c r="O2417" s="45"/>
      <c r="P2417" s="45"/>
      <c r="Q2417" s="100"/>
    </row>
    <row r="2418" spans="15:17" x14ac:dyDescent="0.2">
      <c r="O2418" s="45"/>
      <c r="P2418" s="45"/>
      <c r="Q2418" s="100"/>
    </row>
    <row r="2419" spans="15:17" x14ac:dyDescent="0.2">
      <c r="O2419" s="45"/>
      <c r="P2419" s="45"/>
      <c r="Q2419" s="100"/>
    </row>
    <row r="2420" spans="15:17" x14ac:dyDescent="0.2">
      <c r="O2420" s="45"/>
      <c r="P2420" s="45"/>
      <c r="Q2420" s="100"/>
    </row>
    <row r="2421" spans="15:17" x14ac:dyDescent="0.2">
      <c r="O2421" s="45"/>
      <c r="P2421" s="45"/>
      <c r="Q2421" s="100"/>
    </row>
    <row r="2422" spans="15:17" x14ac:dyDescent="0.2">
      <c r="O2422" s="45"/>
      <c r="P2422" s="45"/>
      <c r="Q2422" s="100"/>
    </row>
    <row r="2423" spans="15:17" x14ac:dyDescent="0.2">
      <c r="O2423" s="45"/>
      <c r="P2423" s="45"/>
      <c r="Q2423" s="100"/>
    </row>
    <row r="2424" spans="15:17" x14ac:dyDescent="0.2">
      <c r="O2424" s="45"/>
      <c r="P2424" s="45"/>
      <c r="Q2424" s="100"/>
    </row>
    <row r="2425" spans="15:17" x14ac:dyDescent="0.2">
      <c r="O2425" s="45"/>
      <c r="P2425" s="45"/>
      <c r="Q2425" s="100"/>
    </row>
    <row r="2426" spans="15:17" x14ac:dyDescent="0.2">
      <c r="O2426" s="45"/>
      <c r="P2426" s="45"/>
      <c r="Q2426" s="100"/>
    </row>
    <row r="2427" spans="15:17" x14ac:dyDescent="0.2">
      <c r="O2427" s="45"/>
      <c r="P2427" s="45"/>
      <c r="Q2427" s="100"/>
    </row>
    <row r="2428" spans="15:17" x14ac:dyDescent="0.2">
      <c r="O2428" s="45"/>
      <c r="P2428" s="45"/>
      <c r="Q2428" s="100"/>
    </row>
    <row r="2429" spans="15:17" x14ac:dyDescent="0.2">
      <c r="O2429" s="45"/>
      <c r="P2429" s="45"/>
      <c r="Q2429" s="100"/>
    </row>
    <row r="2430" spans="15:17" x14ac:dyDescent="0.2">
      <c r="O2430" s="45"/>
      <c r="P2430" s="45"/>
      <c r="Q2430" s="100"/>
    </row>
    <row r="2431" spans="15:17" x14ac:dyDescent="0.2">
      <c r="O2431" s="45"/>
      <c r="P2431" s="45"/>
      <c r="Q2431" s="100"/>
    </row>
    <row r="2432" spans="15:17" x14ac:dyDescent="0.2">
      <c r="O2432" s="45"/>
      <c r="P2432" s="45"/>
      <c r="Q2432" s="100"/>
    </row>
    <row r="2433" spans="15:17" x14ac:dyDescent="0.2">
      <c r="O2433" s="45"/>
      <c r="P2433" s="45"/>
      <c r="Q2433" s="100"/>
    </row>
    <row r="2434" spans="15:17" x14ac:dyDescent="0.2">
      <c r="O2434" s="45"/>
      <c r="P2434" s="45"/>
      <c r="Q2434" s="100"/>
    </row>
    <row r="2435" spans="15:17" x14ac:dyDescent="0.2">
      <c r="O2435" s="45"/>
      <c r="P2435" s="45"/>
      <c r="Q2435" s="100"/>
    </row>
    <row r="2436" spans="15:17" x14ac:dyDescent="0.2">
      <c r="O2436" s="45"/>
      <c r="P2436" s="45"/>
      <c r="Q2436" s="100"/>
    </row>
    <row r="2437" spans="15:17" x14ac:dyDescent="0.2">
      <c r="O2437" s="45"/>
      <c r="P2437" s="45"/>
      <c r="Q2437" s="100"/>
    </row>
    <row r="2438" spans="15:17" x14ac:dyDescent="0.2">
      <c r="O2438" s="45"/>
      <c r="P2438" s="45"/>
      <c r="Q2438" s="100"/>
    </row>
    <row r="2439" spans="15:17" x14ac:dyDescent="0.2">
      <c r="O2439" s="45"/>
      <c r="P2439" s="45"/>
      <c r="Q2439" s="100"/>
    </row>
    <row r="2440" spans="15:17" x14ac:dyDescent="0.2">
      <c r="O2440" s="45"/>
      <c r="P2440" s="45"/>
      <c r="Q2440" s="100"/>
    </row>
    <row r="2441" spans="15:17" x14ac:dyDescent="0.2">
      <c r="O2441" s="45"/>
      <c r="P2441" s="45"/>
      <c r="Q2441" s="100"/>
    </row>
    <row r="2442" spans="15:17" x14ac:dyDescent="0.2">
      <c r="O2442" s="45"/>
      <c r="P2442" s="45"/>
      <c r="Q2442" s="100"/>
    </row>
    <row r="2443" spans="15:17" x14ac:dyDescent="0.2">
      <c r="O2443" s="45"/>
      <c r="P2443" s="45"/>
      <c r="Q2443" s="100"/>
    </row>
    <row r="2444" spans="15:17" x14ac:dyDescent="0.2">
      <c r="O2444" s="45"/>
      <c r="P2444" s="45"/>
      <c r="Q2444" s="100"/>
    </row>
    <row r="2445" spans="15:17" x14ac:dyDescent="0.2">
      <c r="O2445" s="45"/>
      <c r="P2445" s="45"/>
      <c r="Q2445" s="100"/>
    </row>
    <row r="2446" spans="15:17" x14ac:dyDescent="0.2">
      <c r="O2446" s="45"/>
      <c r="P2446" s="45"/>
      <c r="Q2446" s="100"/>
    </row>
    <row r="2447" spans="15:17" x14ac:dyDescent="0.2">
      <c r="O2447" s="45"/>
      <c r="P2447" s="45"/>
      <c r="Q2447" s="100"/>
    </row>
    <row r="2448" spans="15:17" x14ac:dyDescent="0.2">
      <c r="O2448" s="45"/>
      <c r="P2448" s="45"/>
      <c r="Q2448" s="100"/>
    </row>
    <row r="2449" spans="15:17" x14ac:dyDescent="0.2">
      <c r="O2449" s="45"/>
      <c r="P2449" s="45"/>
      <c r="Q2449" s="100"/>
    </row>
    <row r="2450" spans="15:17" x14ac:dyDescent="0.2">
      <c r="O2450" s="45"/>
      <c r="P2450" s="45"/>
      <c r="Q2450" s="100"/>
    </row>
    <row r="2451" spans="15:17" x14ac:dyDescent="0.2">
      <c r="O2451" s="45"/>
      <c r="P2451" s="45"/>
      <c r="Q2451" s="100"/>
    </row>
    <row r="2452" spans="15:17" x14ac:dyDescent="0.2">
      <c r="O2452" s="45"/>
      <c r="P2452" s="45"/>
      <c r="Q2452" s="100"/>
    </row>
    <row r="2453" spans="15:17" x14ac:dyDescent="0.2">
      <c r="O2453" s="45"/>
      <c r="P2453" s="45"/>
      <c r="Q2453" s="100"/>
    </row>
    <row r="2454" spans="15:17" x14ac:dyDescent="0.2">
      <c r="O2454" s="45"/>
      <c r="P2454" s="45"/>
      <c r="Q2454" s="100"/>
    </row>
    <row r="2455" spans="15:17" x14ac:dyDescent="0.2">
      <c r="O2455" s="45"/>
      <c r="P2455" s="45"/>
      <c r="Q2455" s="100"/>
    </row>
    <row r="2456" spans="15:17" x14ac:dyDescent="0.2">
      <c r="O2456" s="45"/>
      <c r="P2456" s="45"/>
      <c r="Q2456" s="100"/>
    </row>
    <row r="2457" spans="15:17" x14ac:dyDescent="0.2">
      <c r="O2457" s="45"/>
      <c r="P2457" s="45"/>
      <c r="Q2457" s="100"/>
    </row>
    <row r="2458" spans="15:17" x14ac:dyDescent="0.2">
      <c r="O2458" s="45"/>
      <c r="P2458" s="45"/>
      <c r="Q2458" s="100"/>
    </row>
    <row r="2459" spans="15:17" x14ac:dyDescent="0.2">
      <c r="O2459" s="45"/>
      <c r="P2459" s="45"/>
      <c r="Q2459" s="100"/>
    </row>
    <row r="2460" spans="15:17" x14ac:dyDescent="0.2">
      <c r="O2460" s="45"/>
      <c r="P2460" s="45"/>
      <c r="Q2460" s="100"/>
    </row>
    <row r="2461" spans="15:17" x14ac:dyDescent="0.2">
      <c r="O2461" s="45"/>
      <c r="P2461" s="45"/>
      <c r="Q2461" s="100"/>
    </row>
    <row r="2462" spans="15:17" x14ac:dyDescent="0.2">
      <c r="O2462" s="45"/>
      <c r="P2462" s="45"/>
      <c r="Q2462" s="100"/>
    </row>
    <row r="2463" spans="15:17" x14ac:dyDescent="0.2">
      <c r="O2463" s="45"/>
      <c r="P2463" s="45"/>
      <c r="Q2463" s="100"/>
    </row>
    <row r="2464" spans="15:17" x14ac:dyDescent="0.2">
      <c r="O2464" s="45"/>
      <c r="P2464" s="45"/>
      <c r="Q2464" s="100"/>
    </row>
    <row r="2465" spans="15:17" x14ac:dyDescent="0.2">
      <c r="O2465" s="45"/>
      <c r="P2465" s="45"/>
      <c r="Q2465" s="100"/>
    </row>
    <row r="2466" spans="15:17" x14ac:dyDescent="0.2">
      <c r="O2466" s="45"/>
      <c r="P2466" s="45"/>
      <c r="Q2466" s="100"/>
    </row>
    <row r="2467" spans="15:17" x14ac:dyDescent="0.2">
      <c r="O2467" s="45"/>
      <c r="P2467" s="45"/>
      <c r="Q2467" s="100"/>
    </row>
    <row r="2468" spans="15:17" x14ac:dyDescent="0.2">
      <c r="O2468" s="45"/>
      <c r="P2468" s="45"/>
      <c r="Q2468" s="100"/>
    </row>
    <row r="2469" spans="15:17" x14ac:dyDescent="0.2">
      <c r="O2469" s="45"/>
      <c r="P2469" s="45"/>
      <c r="Q2469" s="100"/>
    </row>
    <row r="2470" spans="15:17" x14ac:dyDescent="0.2">
      <c r="O2470" s="45"/>
      <c r="P2470" s="45"/>
      <c r="Q2470" s="100"/>
    </row>
    <row r="2471" spans="15:17" x14ac:dyDescent="0.2">
      <c r="O2471" s="45"/>
      <c r="P2471" s="45"/>
      <c r="Q2471" s="100"/>
    </row>
    <row r="2472" spans="15:17" x14ac:dyDescent="0.2">
      <c r="O2472" s="45"/>
      <c r="P2472" s="45"/>
      <c r="Q2472" s="100"/>
    </row>
    <row r="2473" spans="15:17" x14ac:dyDescent="0.2">
      <c r="O2473" s="45"/>
      <c r="P2473" s="45"/>
      <c r="Q2473" s="100"/>
    </row>
    <row r="2474" spans="15:17" x14ac:dyDescent="0.2">
      <c r="O2474" s="45"/>
      <c r="P2474" s="45"/>
      <c r="Q2474" s="100"/>
    </row>
    <row r="2475" spans="15:17" x14ac:dyDescent="0.2">
      <c r="O2475" s="45"/>
      <c r="P2475" s="45"/>
      <c r="Q2475" s="100"/>
    </row>
    <row r="2476" spans="15:17" x14ac:dyDescent="0.2">
      <c r="O2476" s="45"/>
      <c r="P2476" s="45"/>
      <c r="Q2476" s="100"/>
    </row>
    <row r="2477" spans="15:17" x14ac:dyDescent="0.2">
      <c r="O2477" s="45"/>
      <c r="P2477" s="45"/>
      <c r="Q2477" s="100"/>
    </row>
    <row r="2478" spans="15:17" x14ac:dyDescent="0.2">
      <c r="O2478" s="45"/>
      <c r="P2478" s="45"/>
      <c r="Q2478" s="100"/>
    </row>
    <row r="2479" spans="15:17" x14ac:dyDescent="0.2">
      <c r="O2479" s="45"/>
      <c r="P2479" s="45"/>
      <c r="Q2479" s="100"/>
    </row>
    <row r="2480" spans="15:17" x14ac:dyDescent="0.2">
      <c r="O2480" s="45"/>
      <c r="P2480" s="45"/>
      <c r="Q2480" s="100"/>
    </row>
    <row r="2481" spans="15:17" x14ac:dyDescent="0.2">
      <c r="O2481" s="45"/>
      <c r="P2481" s="45"/>
      <c r="Q2481" s="100"/>
    </row>
    <row r="2482" spans="15:17" x14ac:dyDescent="0.2">
      <c r="O2482" s="45"/>
      <c r="P2482" s="45"/>
      <c r="Q2482" s="100"/>
    </row>
    <row r="2483" spans="15:17" x14ac:dyDescent="0.2">
      <c r="O2483" s="45"/>
      <c r="P2483" s="45"/>
      <c r="Q2483" s="100"/>
    </row>
    <row r="2484" spans="15:17" x14ac:dyDescent="0.2">
      <c r="O2484" s="45"/>
      <c r="P2484" s="45"/>
      <c r="Q2484" s="100"/>
    </row>
    <row r="2485" spans="15:17" x14ac:dyDescent="0.2">
      <c r="O2485" s="45"/>
      <c r="P2485" s="45"/>
      <c r="Q2485" s="100"/>
    </row>
    <row r="2486" spans="15:17" x14ac:dyDescent="0.2">
      <c r="O2486" s="45"/>
      <c r="P2486" s="45"/>
      <c r="Q2486" s="100"/>
    </row>
    <row r="2487" spans="15:17" x14ac:dyDescent="0.2">
      <c r="O2487" s="45"/>
      <c r="P2487" s="45"/>
      <c r="Q2487" s="100"/>
    </row>
    <row r="2488" spans="15:17" x14ac:dyDescent="0.2">
      <c r="O2488" s="45"/>
      <c r="P2488" s="45"/>
      <c r="Q2488" s="100"/>
    </row>
    <row r="2489" spans="15:17" x14ac:dyDescent="0.2">
      <c r="O2489" s="45"/>
      <c r="P2489" s="45"/>
      <c r="Q2489" s="100"/>
    </row>
    <row r="2490" spans="15:17" x14ac:dyDescent="0.2">
      <c r="O2490" s="45"/>
      <c r="P2490" s="45"/>
      <c r="Q2490" s="100"/>
    </row>
    <row r="2491" spans="15:17" x14ac:dyDescent="0.2">
      <c r="O2491" s="45"/>
      <c r="P2491" s="45"/>
      <c r="Q2491" s="100"/>
    </row>
    <row r="2492" spans="15:17" x14ac:dyDescent="0.2">
      <c r="O2492" s="45"/>
      <c r="P2492" s="45"/>
      <c r="Q2492" s="100"/>
    </row>
    <row r="2493" spans="15:17" x14ac:dyDescent="0.2">
      <c r="O2493" s="45"/>
      <c r="P2493" s="45"/>
      <c r="Q2493" s="100"/>
    </row>
    <row r="2494" spans="15:17" x14ac:dyDescent="0.2">
      <c r="O2494" s="45"/>
      <c r="P2494" s="45"/>
      <c r="Q2494" s="100"/>
    </row>
    <row r="2495" spans="15:17" x14ac:dyDescent="0.2">
      <c r="O2495" s="45"/>
      <c r="P2495" s="45"/>
      <c r="Q2495" s="100"/>
    </row>
    <row r="2496" spans="15:17" x14ac:dyDescent="0.2">
      <c r="O2496" s="45"/>
      <c r="P2496" s="45"/>
      <c r="Q2496" s="100"/>
    </row>
    <row r="2497" spans="15:17" x14ac:dyDescent="0.2">
      <c r="O2497" s="45"/>
      <c r="P2497" s="45"/>
      <c r="Q2497" s="100"/>
    </row>
    <row r="2498" spans="15:17" x14ac:dyDescent="0.2">
      <c r="O2498" s="45"/>
      <c r="P2498" s="45"/>
      <c r="Q2498" s="100"/>
    </row>
    <row r="2499" spans="15:17" x14ac:dyDescent="0.2">
      <c r="O2499" s="45"/>
      <c r="P2499" s="45"/>
      <c r="Q2499" s="100"/>
    </row>
    <row r="2500" spans="15:17" x14ac:dyDescent="0.2">
      <c r="O2500" s="45"/>
      <c r="P2500" s="45"/>
      <c r="Q2500" s="100"/>
    </row>
    <row r="2501" spans="15:17" x14ac:dyDescent="0.2">
      <c r="O2501" s="45"/>
      <c r="P2501" s="45"/>
      <c r="Q2501" s="100"/>
    </row>
    <row r="2502" spans="15:17" x14ac:dyDescent="0.2">
      <c r="O2502" s="45"/>
      <c r="P2502" s="45"/>
      <c r="Q2502" s="100"/>
    </row>
    <row r="2503" spans="15:17" x14ac:dyDescent="0.2">
      <c r="O2503" s="45"/>
      <c r="P2503" s="45"/>
      <c r="Q2503" s="100"/>
    </row>
    <row r="2504" spans="15:17" x14ac:dyDescent="0.2">
      <c r="O2504" s="45"/>
      <c r="P2504" s="45"/>
      <c r="Q2504" s="100"/>
    </row>
    <row r="2505" spans="15:17" x14ac:dyDescent="0.2">
      <c r="O2505" s="45"/>
      <c r="P2505" s="45"/>
      <c r="Q2505" s="100"/>
    </row>
    <row r="2506" spans="15:17" x14ac:dyDescent="0.2">
      <c r="O2506" s="45"/>
      <c r="P2506" s="45"/>
      <c r="Q2506" s="100"/>
    </row>
    <row r="2507" spans="15:17" x14ac:dyDescent="0.2">
      <c r="O2507" s="45"/>
      <c r="P2507" s="45"/>
      <c r="Q2507" s="100"/>
    </row>
    <row r="2508" spans="15:17" x14ac:dyDescent="0.2">
      <c r="O2508" s="45"/>
      <c r="P2508" s="45"/>
      <c r="Q2508" s="100"/>
    </row>
    <row r="2509" spans="15:17" x14ac:dyDescent="0.2">
      <c r="O2509" s="45"/>
      <c r="P2509" s="45"/>
      <c r="Q2509" s="100"/>
    </row>
    <row r="2510" spans="15:17" x14ac:dyDescent="0.2">
      <c r="O2510" s="45"/>
      <c r="P2510" s="45"/>
      <c r="Q2510" s="100"/>
    </row>
    <row r="2511" spans="15:17" x14ac:dyDescent="0.2">
      <c r="O2511" s="45"/>
      <c r="P2511" s="45"/>
      <c r="Q2511" s="100"/>
    </row>
    <row r="2512" spans="15:17" x14ac:dyDescent="0.2">
      <c r="O2512" s="45"/>
      <c r="P2512" s="45"/>
      <c r="Q2512" s="100"/>
    </row>
    <row r="2513" spans="15:17" x14ac:dyDescent="0.2">
      <c r="O2513" s="45"/>
      <c r="P2513" s="45"/>
      <c r="Q2513" s="100"/>
    </row>
    <row r="2514" spans="15:17" x14ac:dyDescent="0.2">
      <c r="O2514" s="45"/>
      <c r="P2514" s="45"/>
      <c r="Q2514" s="100"/>
    </row>
    <row r="2515" spans="15:17" x14ac:dyDescent="0.2">
      <c r="O2515" s="45"/>
      <c r="P2515" s="45"/>
      <c r="Q2515" s="100"/>
    </row>
    <row r="2516" spans="15:17" x14ac:dyDescent="0.2">
      <c r="O2516" s="45"/>
      <c r="P2516" s="45"/>
      <c r="Q2516" s="100"/>
    </row>
    <row r="2517" spans="15:17" x14ac:dyDescent="0.2">
      <c r="O2517" s="45"/>
      <c r="P2517" s="45"/>
      <c r="Q2517" s="100"/>
    </row>
    <row r="2518" spans="15:17" x14ac:dyDescent="0.2">
      <c r="O2518" s="45"/>
      <c r="P2518" s="45"/>
      <c r="Q2518" s="100"/>
    </row>
    <row r="2519" spans="15:17" x14ac:dyDescent="0.2">
      <c r="O2519" s="45"/>
      <c r="P2519" s="45"/>
      <c r="Q2519" s="100"/>
    </row>
    <row r="2520" spans="15:17" x14ac:dyDescent="0.2">
      <c r="O2520" s="45"/>
      <c r="P2520" s="45"/>
      <c r="Q2520" s="100"/>
    </row>
    <row r="2521" spans="15:17" x14ac:dyDescent="0.2">
      <c r="O2521" s="45"/>
      <c r="P2521" s="45"/>
      <c r="Q2521" s="100"/>
    </row>
    <row r="2522" spans="15:17" x14ac:dyDescent="0.2">
      <c r="O2522" s="45"/>
      <c r="P2522" s="45"/>
      <c r="Q2522" s="100"/>
    </row>
    <row r="2523" spans="15:17" x14ac:dyDescent="0.2">
      <c r="O2523" s="45"/>
      <c r="P2523" s="45"/>
      <c r="Q2523" s="100"/>
    </row>
    <row r="2524" spans="15:17" x14ac:dyDescent="0.2">
      <c r="O2524" s="45"/>
      <c r="P2524" s="45"/>
      <c r="Q2524" s="100"/>
    </row>
    <row r="2525" spans="15:17" x14ac:dyDescent="0.2">
      <c r="O2525" s="45"/>
      <c r="P2525" s="45"/>
      <c r="Q2525" s="100"/>
    </row>
    <row r="2526" spans="15:17" x14ac:dyDescent="0.2">
      <c r="O2526" s="45"/>
      <c r="P2526" s="45"/>
      <c r="Q2526" s="100"/>
    </row>
    <row r="2527" spans="15:17" x14ac:dyDescent="0.2">
      <c r="O2527" s="45"/>
      <c r="P2527" s="45"/>
      <c r="Q2527" s="100"/>
    </row>
    <row r="2528" spans="15:17" x14ac:dyDescent="0.2">
      <c r="O2528" s="45"/>
      <c r="P2528" s="45"/>
      <c r="Q2528" s="100"/>
    </row>
    <row r="2529" spans="15:17" x14ac:dyDescent="0.2">
      <c r="O2529" s="45"/>
      <c r="P2529" s="45"/>
      <c r="Q2529" s="100"/>
    </row>
    <row r="2530" spans="15:17" x14ac:dyDescent="0.2">
      <c r="O2530" s="45"/>
      <c r="P2530" s="45"/>
      <c r="Q2530" s="100"/>
    </row>
    <row r="2531" spans="15:17" x14ac:dyDescent="0.2">
      <c r="O2531" s="45"/>
      <c r="P2531" s="45"/>
      <c r="Q2531" s="100"/>
    </row>
    <row r="2532" spans="15:17" x14ac:dyDescent="0.2">
      <c r="O2532" s="45"/>
      <c r="P2532" s="45"/>
      <c r="Q2532" s="100"/>
    </row>
    <row r="2533" spans="15:17" x14ac:dyDescent="0.2">
      <c r="O2533" s="45"/>
      <c r="P2533" s="45"/>
      <c r="Q2533" s="100"/>
    </row>
    <row r="2534" spans="15:17" x14ac:dyDescent="0.2">
      <c r="O2534" s="45"/>
      <c r="P2534" s="45"/>
      <c r="Q2534" s="100"/>
    </row>
    <row r="2535" spans="15:17" x14ac:dyDescent="0.2">
      <c r="O2535" s="45"/>
      <c r="P2535" s="45"/>
      <c r="Q2535" s="100"/>
    </row>
    <row r="2536" spans="15:17" x14ac:dyDescent="0.2">
      <c r="O2536" s="45"/>
      <c r="P2536" s="45"/>
      <c r="Q2536" s="100"/>
    </row>
    <row r="2537" spans="15:17" x14ac:dyDescent="0.2">
      <c r="O2537" s="45"/>
      <c r="P2537" s="45"/>
      <c r="Q2537" s="100"/>
    </row>
    <row r="2538" spans="15:17" x14ac:dyDescent="0.2">
      <c r="O2538" s="45"/>
      <c r="P2538" s="45"/>
      <c r="Q2538" s="100"/>
    </row>
    <row r="2539" spans="15:17" x14ac:dyDescent="0.2">
      <c r="O2539" s="45"/>
      <c r="P2539" s="45"/>
      <c r="Q2539" s="100"/>
    </row>
    <row r="2540" spans="15:17" x14ac:dyDescent="0.2">
      <c r="O2540" s="45"/>
      <c r="P2540" s="45"/>
      <c r="Q2540" s="100"/>
    </row>
    <row r="2541" spans="15:17" x14ac:dyDescent="0.2">
      <c r="O2541" s="45"/>
      <c r="P2541" s="45"/>
      <c r="Q2541" s="100"/>
    </row>
    <row r="2542" spans="15:17" x14ac:dyDescent="0.2">
      <c r="O2542" s="45"/>
      <c r="P2542" s="45"/>
      <c r="Q2542" s="100"/>
    </row>
    <row r="2543" spans="15:17" x14ac:dyDescent="0.2">
      <c r="O2543" s="45"/>
      <c r="P2543" s="45"/>
      <c r="Q2543" s="100"/>
    </row>
    <row r="2544" spans="15:17" x14ac:dyDescent="0.2">
      <c r="O2544" s="45"/>
      <c r="P2544" s="45"/>
      <c r="Q2544" s="100"/>
    </row>
    <row r="2545" spans="15:17" x14ac:dyDescent="0.2">
      <c r="O2545" s="45"/>
      <c r="P2545" s="45"/>
      <c r="Q2545" s="100"/>
    </row>
    <row r="2546" spans="15:17" x14ac:dyDescent="0.2">
      <c r="O2546" s="45"/>
      <c r="P2546" s="45"/>
      <c r="Q2546" s="100"/>
    </row>
    <row r="2547" spans="15:17" x14ac:dyDescent="0.2">
      <c r="O2547" s="45"/>
      <c r="P2547" s="45"/>
      <c r="Q2547" s="100"/>
    </row>
    <row r="2548" spans="15:17" x14ac:dyDescent="0.2">
      <c r="O2548" s="45"/>
      <c r="P2548" s="45"/>
      <c r="Q2548" s="100"/>
    </row>
    <row r="2549" spans="15:17" x14ac:dyDescent="0.2">
      <c r="O2549" s="45"/>
      <c r="P2549" s="45"/>
      <c r="Q2549" s="100"/>
    </row>
    <row r="2550" spans="15:17" x14ac:dyDescent="0.2">
      <c r="O2550" s="45"/>
      <c r="P2550" s="45"/>
      <c r="Q2550" s="100"/>
    </row>
    <row r="2551" spans="15:17" x14ac:dyDescent="0.2">
      <c r="O2551" s="45"/>
      <c r="P2551" s="45"/>
      <c r="Q2551" s="100"/>
    </row>
    <row r="2552" spans="15:17" x14ac:dyDescent="0.2">
      <c r="O2552" s="45"/>
      <c r="P2552" s="45"/>
      <c r="Q2552" s="100"/>
    </row>
    <row r="2553" spans="15:17" x14ac:dyDescent="0.2">
      <c r="O2553" s="45"/>
      <c r="P2553" s="45"/>
      <c r="Q2553" s="100"/>
    </row>
    <row r="2554" spans="15:17" x14ac:dyDescent="0.2">
      <c r="O2554" s="45"/>
      <c r="P2554" s="45"/>
      <c r="Q2554" s="100"/>
    </row>
    <row r="2555" spans="15:17" x14ac:dyDescent="0.2">
      <c r="O2555" s="45"/>
      <c r="P2555" s="45"/>
      <c r="Q2555" s="100"/>
    </row>
    <row r="2556" spans="15:17" x14ac:dyDescent="0.2">
      <c r="O2556" s="45"/>
      <c r="P2556" s="45"/>
      <c r="Q2556" s="100"/>
    </row>
    <row r="2557" spans="15:17" x14ac:dyDescent="0.2">
      <c r="O2557" s="45"/>
      <c r="P2557" s="45"/>
      <c r="Q2557" s="100"/>
    </row>
    <row r="2558" spans="15:17" x14ac:dyDescent="0.2">
      <c r="O2558" s="45"/>
      <c r="P2558" s="45"/>
      <c r="Q2558" s="100"/>
    </row>
    <row r="2559" spans="15:17" x14ac:dyDescent="0.2">
      <c r="O2559" s="45"/>
      <c r="P2559" s="45"/>
      <c r="Q2559" s="100"/>
    </row>
    <row r="2560" spans="15:17" x14ac:dyDescent="0.2">
      <c r="O2560" s="45"/>
      <c r="P2560" s="45"/>
      <c r="Q2560" s="100"/>
    </row>
    <row r="2561" spans="15:17" x14ac:dyDescent="0.2">
      <c r="O2561" s="45"/>
      <c r="P2561" s="45"/>
      <c r="Q2561" s="100"/>
    </row>
    <row r="2562" spans="15:17" x14ac:dyDescent="0.2">
      <c r="O2562" s="45"/>
      <c r="P2562" s="45"/>
      <c r="Q2562" s="100"/>
    </row>
    <row r="2563" spans="15:17" x14ac:dyDescent="0.2">
      <c r="O2563" s="45"/>
      <c r="P2563" s="45"/>
      <c r="Q2563" s="100"/>
    </row>
    <row r="2564" spans="15:17" x14ac:dyDescent="0.2">
      <c r="O2564" s="45"/>
      <c r="P2564" s="45"/>
      <c r="Q2564" s="100"/>
    </row>
    <row r="2565" spans="15:17" x14ac:dyDescent="0.2">
      <c r="O2565" s="45"/>
      <c r="P2565" s="45"/>
      <c r="Q2565" s="100"/>
    </row>
    <row r="2566" spans="15:17" x14ac:dyDescent="0.2">
      <c r="O2566" s="45"/>
      <c r="P2566" s="45"/>
      <c r="Q2566" s="100"/>
    </row>
    <row r="2567" spans="15:17" x14ac:dyDescent="0.2">
      <c r="O2567" s="45"/>
      <c r="P2567" s="45"/>
      <c r="Q2567" s="100"/>
    </row>
    <row r="2568" spans="15:17" x14ac:dyDescent="0.2">
      <c r="O2568" s="45"/>
      <c r="P2568" s="45"/>
      <c r="Q2568" s="100"/>
    </row>
    <row r="2569" spans="15:17" x14ac:dyDescent="0.2">
      <c r="O2569" s="45"/>
      <c r="P2569" s="45"/>
      <c r="Q2569" s="100"/>
    </row>
    <row r="2570" spans="15:17" x14ac:dyDescent="0.2">
      <c r="O2570" s="45"/>
      <c r="P2570" s="45"/>
      <c r="Q2570" s="100"/>
    </row>
    <row r="2571" spans="15:17" x14ac:dyDescent="0.2">
      <c r="O2571" s="45"/>
      <c r="P2571" s="45"/>
      <c r="Q2571" s="100"/>
    </row>
    <row r="2572" spans="15:17" x14ac:dyDescent="0.2">
      <c r="O2572" s="45"/>
      <c r="P2572" s="45"/>
      <c r="Q2572" s="100"/>
    </row>
    <row r="2573" spans="15:17" x14ac:dyDescent="0.2">
      <c r="O2573" s="45"/>
      <c r="P2573" s="45"/>
      <c r="Q2573" s="100"/>
    </row>
    <row r="2574" spans="15:17" x14ac:dyDescent="0.2">
      <c r="O2574" s="45"/>
      <c r="P2574" s="45"/>
      <c r="Q2574" s="100"/>
    </row>
    <row r="2575" spans="15:17" x14ac:dyDescent="0.2">
      <c r="O2575" s="45"/>
      <c r="P2575" s="45"/>
      <c r="Q2575" s="100"/>
    </row>
    <row r="2576" spans="15:17" x14ac:dyDescent="0.2">
      <c r="O2576" s="45"/>
      <c r="P2576" s="45"/>
      <c r="Q2576" s="100"/>
    </row>
    <row r="2577" spans="15:17" x14ac:dyDescent="0.2">
      <c r="O2577" s="45"/>
      <c r="P2577" s="45"/>
      <c r="Q2577" s="100"/>
    </row>
    <row r="2578" spans="15:17" x14ac:dyDescent="0.2">
      <c r="O2578" s="45"/>
      <c r="P2578" s="45"/>
      <c r="Q2578" s="100"/>
    </row>
    <row r="2579" spans="15:17" x14ac:dyDescent="0.2">
      <c r="O2579" s="45"/>
      <c r="P2579" s="45"/>
      <c r="Q2579" s="100"/>
    </row>
    <row r="2580" spans="15:17" x14ac:dyDescent="0.2">
      <c r="O2580" s="45"/>
      <c r="P2580" s="45"/>
      <c r="Q2580" s="100"/>
    </row>
    <row r="2581" spans="15:17" x14ac:dyDescent="0.2">
      <c r="O2581" s="45"/>
      <c r="P2581" s="45"/>
      <c r="Q2581" s="100"/>
    </row>
    <row r="2582" spans="15:17" x14ac:dyDescent="0.2">
      <c r="O2582" s="45"/>
      <c r="P2582" s="45"/>
      <c r="Q2582" s="100"/>
    </row>
    <row r="2583" spans="15:17" x14ac:dyDescent="0.2">
      <c r="O2583" s="45"/>
      <c r="P2583" s="45"/>
      <c r="Q2583" s="100"/>
    </row>
    <row r="2584" spans="15:17" x14ac:dyDescent="0.2">
      <c r="O2584" s="45"/>
      <c r="P2584" s="45"/>
      <c r="Q2584" s="100"/>
    </row>
    <row r="2585" spans="15:17" x14ac:dyDescent="0.2">
      <c r="O2585" s="45"/>
      <c r="P2585" s="45"/>
      <c r="Q2585" s="100"/>
    </row>
    <row r="2586" spans="15:17" x14ac:dyDescent="0.2">
      <c r="O2586" s="45"/>
      <c r="P2586" s="45"/>
      <c r="Q2586" s="100"/>
    </row>
    <row r="2587" spans="15:17" x14ac:dyDescent="0.2">
      <c r="O2587" s="45"/>
      <c r="P2587" s="45"/>
      <c r="Q2587" s="100"/>
    </row>
    <row r="2588" spans="15:17" x14ac:dyDescent="0.2">
      <c r="O2588" s="45"/>
      <c r="P2588" s="45"/>
      <c r="Q2588" s="100"/>
    </row>
    <row r="2589" spans="15:17" x14ac:dyDescent="0.2">
      <c r="O2589" s="45"/>
      <c r="P2589" s="45"/>
      <c r="Q2589" s="100"/>
    </row>
    <row r="2590" spans="15:17" x14ac:dyDescent="0.2">
      <c r="O2590" s="45"/>
      <c r="P2590" s="45"/>
      <c r="Q2590" s="100"/>
    </row>
    <row r="2591" spans="15:17" x14ac:dyDescent="0.2">
      <c r="O2591" s="45"/>
      <c r="P2591" s="45"/>
      <c r="Q2591" s="100"/>
    </row>
    <row r="2592" spans="15:17" x14ac:dyDescent="0.2">
      <c r="O2592" s="45"/>
      <c r="P2592" s="45"/>
      <c r="Q2592" s="100"/>
    </row>
    <row r="2593" spans="15:17" x14ac:dyDescent="0.2">
      <c r="O2593" s="45"/>
      <c r="P2593" s="45"/>
      <c r="Q2593" s="100"/>
    </row>
    <row r="2594" spans="15:17" x14ac:dyDescent="0.2">
      <c r="O2594" s="45"/>
      <c r="P2594" s="45"/>
      <c r="Q2594" s="100"/>
    </row>
    <row r="2595" spans="15:17" x14ac:dyDescent="0.2">
      <c r="O2595" s="45"/>
      <c r="P2595" s="45"/>
      <c r="Q2595" s="100"/>
    </row>
    <row r="2596" spans="15:17" x14ac:dyDescent="0.2">
      <c r="O2596" s="45"/>
      <c r="P2596" s="45"/>
      <c r="Q2596" s="100"/>
    </row>
    <row r="2597" spans="15:17" x14ac:dyDescent="0.2">
      <c r="O2597" s="45"/>
      <c r="P2597" s="45"/>
      <c r="Q2597" s="100"/>
    </row>
    <row r="2598" spans="15:17" x14ac:dyDescent="0.2">
      <c r="O2598" s="45"/>
      <c r="P2598" s="45"/>
      <c r="Q2598" s="100"/>
    </row>
    <row r="2599" spans="15:17" x14ac:dyDescent="0.2">
      <c r="O2599" s="45"/>
      <c r="P2599" s="45"/>
      <c r="Q2599" s="100"/>
    </row>
    <row r="2600" spans="15:17" x14ac:dyDescent="0.2">
      <c r="O2600" s="45"/>
      <c r="P2600" s="45"/>
      <c r="Q2600" s="100"/>
    </row>
    <row r="2601" spans="15:17" x14ac:dyDescent="0.2">
      <c r="O2601" s="45"/>
      <c r="P2601" s="45"/>
      <c r="Q2601" s="100"/>
    </row>
    <row r="2602" spans="15:17" x14ac:dyDescent="0.2">
      <c r="O2602" s="45"/>
      <c r="P2602" s="45"/>
      <c r="Q2602" s="100"/>
    </row>
    <row r="2603" spans="15:17" x14ac:dyDescent="0.2">
      <c r="O2603" s="45"/>
      <c r="P2603" s="45"/>
      <c r="Q2603" s="100"/>
    </row>
    <row r="2604" spans="15:17" x14ac:dyDescent="0.2">
      <c r="O2604" s="45"/>
      <c r="P2604" s="45"/>
      <c r="Q2604" s="100"/>
    </row>
    <row r="2605" spans="15:17" x14ac:dyDescent="0.2">
      <c r="O2605" s="45"/>
      <c r="P2605" s="45"/>
      <c r="Q2605" s="100"/>
    </row>
    <row r="2606" spans="15:17" x14ac:dyDescent="0.2">
      <c r="O2606" s="45"/>
      <c r="P2606" s="45"/>
      <c r="Q2606" s="100"/>
    </row>
    <row r="2607" spans="15:17" x14ac:dyDescent="0.2">
      <c r="O2607" s="45"/>
      <c r="P2607" s="45"/>
      <c r="Q2607" s="100"/>
    </row>
    <row r="2608" spans="15:17" x14ac:dyDescent="0.2">
      <c r="O2608" s="45"/>
      <c r="P2608" s="45"/>
      <c r="Q2608" s="100"/>
    </row>
    <row r="2609" spans="15:17" x14ac:dyDescent="0.2">
      <c r="O2609" s="45"/>
      <c r="P2609" s="45"/>
      <c r="Q2609" s="100"/>
    </row>
    <row r="2610" spans="15:17" x14ac:dyDescent="0.2">
      <c r="O2610" s="45"/>
      <c r="P2610" s="45"/>
      <c r="Q2610" s="100"/>
    </row>
    <row r="2611" spans="15:17" x14ac:dyDescent="0.2">
      <c r="O2611" s="45"/>
      <c r="P2611" s="45"/>
      <c r="Q2611" s="100"/>
    </row>
    <row r="2612" spans="15:17" x14ac:dyDescent="0.2">
      <c r="O2612" s="45"/>
      <c r="P2612" s="45"/>
      <c r="Q2612" s="100"/>
    </row>
    <row r="2613" spans="15:17" x14ac:dyDescent="0.2">
      <c r="O2613" s="45"/>
      <c r="P2613" s="45"/>
      <c r="Q2613" s="100"/>
    </row>
    <row r="2614" spans="15:17" x14ac:dyDescent="0.2">
      <c r="O2614" s="45"/>
      <c r="P2614" s="45"/>
      <c r="Q2614" s="100"/>
    </row>
    <row r="2615" spans="15:17" x14ac:dyDescent="0.2">
      <c r="O2615" s="45"/>
      <c r="P2615" s="45"/>
      <c r="Q2615" s="100"/>
    </row>
    <row r="2616" spans="15:17" x14ac:dyDescent="0.2">
      <c r="O2616" s="45"/>
      <c r="P2616" s="45"/>
      <c r="Q2616" s="100"/>
    </row>
    <row r="2617" spans="15:17" x14ac:dyDescent="0.2">
      <c r="O2617" s="45"/>
      <c r="P2617" s="45"/>
      <c r="Q2617" s="100"/>
    </row>
    <row r="2618" spans="15:17" x14ac:dyDescent="0.2">
      <c r="O2618" s="45"/>
      <c r="P2618" s="45"/>
      <c r="Q2618" s="100"/>
    </row>
    <row r="2619" spans="15:17" x14ac:dyDescent="0.2">
      <c r="O2619" s="45"/>
      <c r="P2619" s="45"/>
      <c r="Q2619" s="100"/>
    </row>
    <row r="2620" spans="15:17" x14ac:dyDescent="0.2">
      <c r="O2620" s="45"/>
      <c r="P2620" s="45"/>
      <c r="Q2620" s="100"/>
    </row>
    <row r="2621" spans="15:17" x14ac:dyDescent="0.2">
      <c r="O2621" s="45"/>
      <c r="P2621" s="45"/>
      <c r="Q2621" s="100"/>
    </row>
    <row r="2622" spans="15:17" x14ac:dyDescent="0.2">
      <c r="O2622" s="45"/>
      <c r="P2622" s="45"/>
      <c r="Q2622" s="100"/>
    </row>
    <row r="2623" spans="15:17" x14ac:dyDescent="0.2">
      <c r="O2623" s="45"/>
      <c r="P2623" s="45"/>
      <c r="Q2623" s="100"/>
    </row>
    <row r="2624" spans="15:17" x14ac:dyDescent="0.2">
      <c r="O2624" s="45"/>
      <c r="P2624" s="45"/>
      <c r="Q2624" s="100"/>
    </row>
    <row r="2625" spans="15:17" x14ac:dyDescent="0.2">
      <c r="O2625" s="45"/>
      <c r="P2625" s="45"/>
      <c r="Q2625" s="100"/>
    </row>
    <row r="2626" spans="15:17" x14ac:dyDescent="0.2">
      <c r="O2626" s="45"/>
      <c r="P2626" s="45"/>
      <c r="Q2626" s="100"/>
    </row>
    <row r="2627" spans="15:17" x14ac:dyDescent="0.2">
      <c r="O2627" s="45"/>
      <c r="P2627" s="45"/>
      <c r="Q2627" s="100"/>
    </row>
    <row r="2628" spans="15:17" x14ac:dyDescent="0.2">
      <c r="O2628" s="45"/>
      <c r="P2628" s="45"/>
      <c r="Q2628" s="100"/>
    </row>
    <row r="2629" spans="15:17" x14ac:dyDescent="0.2">
      <c r="O2629" s="45"/>
      <c r="P2629" s="45"/>
      <c r="Q2629" s="100"/>
    </row>
    <row r="2630" spans="15:17" x14ac:dyDescent="0.2">
      <c r="O2630" s="45"/>
      <c r="P2630" s="45"/>
      <c r="Q2630" s="100"/>
    </row>
    <row r="2631" spans="15:17" x14ac:dyDescent="0.2">
      <c r="O2631" s="45"/>
      <c r="P2631" s="45"/>
      <c r="Q2631" s="100"/>
    </row>
    <row r="2632" spans="15:17" x14ac:dyDescent="0.2">
      <c r="O2632" s="45"/>
      <c r="P2632" s="45"/>
      <c r="Q2632" s="100"/>
    </row>
    <row r="2633" spans="15:17" x14ac:dyDescent="0.2">
      <c r="O2633" s="45"/>
      <c r="P2633" s="45"/>
      <c r="Q2633" s="100"/>
    </row>
    <row r="2634" spans="15:17" x14ac:dyDescent="0.2">
      <c r="O2634" s="45"/>
      <c r="P2634" s="45"/>
      <c r="Q2634" s="100"/>
    </row>
    <row r="2635" spans="15:17" x14ac:dyDescent="0.2">
      <c r="O2635" s="45"/>
      <c r="P2635" s="45"/>
      <c r="Q2635" s="100"/>
    </row>
    <row r="2636" spans="15:17" x14ac:dyDescent="0.2">
      <c r="O2636" s="45"/>
      <c r="P2636" s="45"/>
      <c r="Q2636" s="100"/>
    </row>
    <row r="2637" spans="15:17" x14ac:dyDescent="0.2">
      <c r="O2637" s="45"/>
      <c r="P2637" s="45"/>
      <c r="Q2637" s="100"/>
    </row>
    <row r="2638" spans="15:17" x14ac:dyDescent="0.2">
      <c r="O2638" s="45"/>
      <c r="P2638" s="45"/>
      <c r="Q2638" s="100"/>
    </row>
    <row r="2639" spans="15:17" x14ac:dyDescent="0.2">
      <c r="O2639" s="45"/>
      <c r="P2639" s="45"/>
      <c r="Q2639" s="100"/>
    </row>
    <row r="2640" spans="15:17" x14ac:dyDescent="0.2">
      <c r="O2640" s="45"/>
      <c r="P2640" s="45"/>
      <c r="Q2640" s="100"/>
    </row>
    <row r="2641" spans="15:17" x14ac:dyDescent="0.2">
      <c r="O2641" s="45"/>
      <c r="P2641" s="45"/>
      <c r="Q2641" s="100"/>
    </row>
    <row r="2642" spans="15:17" x14ac:dyDescent="0.2">
      <c r="O2642" s="45"/>
      <c r="P2642" s="45"/>
      <c r="Q2642" s="100"/>
    </row>
    <row r="2643" spans="15:17" x14ac:dyDescent="0.2">
      <c r="O2643" s="45"/>
      <c r="P2643" s="45"/>
      <c r="Q2643" s="100"/>
    </row>
    <row r="2644" spans="15:17" x14ac:dyDescent="0.2">
      <c r="O2644" s="45"/>
      <c r="P2644" s="45"/>
      <c r="Q2644" s="100"/>
    </row>
    <row r="2645" spans="15:17" x14ac:dyDescent="0.2">
      <c r="O2645" s="45"/>
      <c r="P2645" s="45"/>
      <c r="Q2645" s="100"/>
    </row>
    <row r="2646" spans="15:17" x14ac:dyDescent="0.2">
      <c r="O2646" s="45"/>
      <c r="P2646" s="45"/>
      <c r="Q2646" s="100"/>
    </row>
    <row r="2647" spans="15:17" x14ac:dyDescent="0.2">
      <c r="O2647" s="45"/>
      <c r="P2647" s="45"/>
      <c r="Q2647" s="100"/>
    </row>
    <row r="2648" spans="15:17" x14ac:dyDescent="0.2">
      <c r="O2648" s="45"/>
      <c r="P2648" s="45"/>
      <c r="Q2648" s="100"/>
    </row>
    <row r="2649" spans="15:17" x14ac:dyDescent="0.2">
      <c r="O2649" s="45"/>
      <c r="P2649" s="45"/>
      <c r="Q2649" s="100"/>
    </row>
    <row r="2650" spans="15:17" x14ac:dyDescent="0.2">
      <c r="O2650" s="45"/>
      <c r="P2650" s="45"/>
      <c r="Q2650" s="100"/>
    </row>
    <row r="2651" spans="15:17" x14ac:dyDescent="0.2">
      <c r="O2651" s="45"/>
      <c r="P2651" s="45"/>
      <c r="Q2651" s="100"/>
    </row>
    <row r="2652" spans="15:17" x14ac:dyDescent="0.2">
      <c r="O2652" s="45"/>
      <c r="P2652" s="45"/>
      <c r="Q2652" s="100"/>
    </row>
    <row r="2653" spans="15:17" x14ac:dyDescent="0.2">
      <c r="O2653" s="45"/>
      <c r="P2653" s="45"/>
      <c r="Q2653" s="100"/>
    </row>
    <row r="2654" spans="15:17" x14ac:dyDescent="0.2">
      <c r="O2654" s="45"/>
      <c r="P2654" s="45"/>
      <c r="Q2654" s="100"/>
    </row>
    <row r="2655" spans="15:17" x14ac:dyDescent="0.2">
      <c r="O2655" s="45"/>
      <c r="P2655" s="45"/>
      <c r="Q2655" s="100"/>
    </row>
    <row r="2656" spans="15:17" x14ac:dyDescent="0.2">
      <c r="O2656" s="45"/>
      <c r="P2656" s="45"/>
      <c r="Q2656" s="100"/>
    </row>
    <row r="2657" spans="15:17" x14ac:dyDescent="0.2">
      <c r="O2657" s="45"/>
      <c r="P2657" s="45"/>
      <c r="Q2657" s="100"/>
    </row>
    <row r="2658" spans="15:17" x14ac:dyDescent="0.2">
      <c r="O2658" s="45"/>
      <c r="P2658" s="45"/>
      <c r="Q2658" s="100"/>
    </row>
    <row r="2659" spans="15:17" x14ac:dyDescent="0.2">
      <c r="O2659" s="45"/>
      <c r="P2659" s="45"/>
      <c r="Q2659" s="100"/>
    </row>
    <row r="2660" spans="15:17" x14ac:dyDescent="0.2">
      <c r="O2660" s="45"/>
      <c r="P2660" s="45"/>
      <c r="Q2660" s="100"/>
    </row>
    <row r="2661" spans="15:17" x14ac:dyDescent="0.2">
      <c r="O2661" s="45"/>
      <c r="P2661" s="45"/>
      <c r="Q2661" s="100"/>
    </row>
    <row r="2662" spans="15:17" x14ac:dyDescent="0.2">
      <c r="O2662" s="45"/>
      <c r="P2662" s="45"/>
      <c r="Q2662" s="100"/>
    </row>
    <row r="2663" spans="15:17" x14ac:dyDescent="0.2">
      <c r="O2663" s="45"/>
      <c r="P2663" s="45"/>
      <c r="Q2663" s="100"/>
    </row>
    <row r="2664" spans="15:17" x14ac:dyDescent="0.2">
      <c r="O2664" s="45"/>
      <c r="P2664" s="45"/>
      <c r="Q2664" s="100"/>
    </row>
    <row r="2665" spans="15:17" x14ac:dyDescent="0.2">
      <c r="O2665" s="45"/>
      <c r="P2665" s="45"/>
      <c r="Q2665" s="100"/>
    </row>
    <row r="2666" spans="15:17" x14ac:dyDescent="0.2">
      <c r="O2666" s="45"/>
      <c r="P2666" s="45"/>
      <c r="Q2666" s="100"/>
    </row>
    <row r="2667" spans="15:17" x14ac:dyDescent="0.2">
      <c r="O2667" s="45"/>
      <c r="P2667" s="45"/>
      <c r="Q2667" s="100"/>
    </row>
    <row r="2668" spans="15:17" x14ac:dyDescent="0.2">
      <c r="O2668" s="45"/>
      <c r="P2668" s="45"/>
      <c r="Q2668" s="100"/>
    </row>
    <row r="2669" spans="15:17" x14ac:dyDescent="0.2">
      <c r="O2669" s="45"/>
      <c r="P2669" s="45"/>
      <c r="Q2669" s="100"/>
    </row>
    <row r="2670" spans="15:17" x14ac:dyDescent="0.2">
      <c r="O2670" s="45"/>
      <c r="P2670" s="45"/>
      <c r="Q2670" s="100"/>
    </row>
    <row r="2671" spans="15:17" x14ac:dyDescent="0.2">
      <c r="O2671" s="45"/>
      <c r="P2671" s="45"/>
      <c r="Q2671" s="100"/>
    </row>
    <row r="2672" spans="15:17" x14ac:dyDescent="0.2">
      <c r="O2672" s="45"/>
      <c r="P2672" s="45"/>
      <c r="Q2672" s="100"/>
    </row>
    <row r="2673" spans="15:17" x14ac:dyDescent="0.2">
      <c r="O2673" s="45"/>
      <c r="P2673" s="45"/>
      <c r="Q2673" s="100"/>
    </row>
    <row r="2674" spans="15:17" x14ac:dyDescent="0.2">
      <c r="O2674" s="45"/>
      <c r="P2674" s="45"/>
      <c r="Q2674" s="100"/>
    </row>
    <row r="2675" spans="15:17" x14ac:dyDescent="0.2">
      <c r="O2675" s="45"/>
      <c r="P2675" s="45"/>
      <c r="Q2675" s="100"/>
    </row>
    <row r="2676" spans="15:17" x14ac:dyDescent="0.2">
      <c r="O2676" s="45"/>
      <c r="P2676" s="45"/>
      <c r="Q2676" s="100"/>
    </row>
    <row r="2677" spans="15:17" x14ac:dyDescent="0.2">
      <c r="O2677" s="45"/>
      <c r="P2677" s="45"/>
      <c r="Q2677" s="100"/>
    </row>
    <row r="2678" spans="15:17" x14ac:dyDescent="0.2">
      <c r="O2678" s="45"/>
      <c r="P2678" s="45"/>
      <c r="Q2678" s="100"/>
    </row>
    <row r="2679" spans="15:17" x14ac:dyDescent="0.2">
      <c r="O2679" s="45"/>
      <c r="P2679" s="45"/>
      <c r="Q2679" s="100"/>
    </row>
    <row r="2680" spans="15:17" x14ac:dyDescent="0.2">
      <c r="O2680" s="45"/>
      <c r="P2680" s="45"/>
      <c r="Q2680" s="100"/>
    </row>
    <row r="2681" spans="15:17" x14ac:dyDescent="0.2">
      <c r="O2681" s="45"/>
      <c r="P2681" s="45"/>
      <c r="Q2681" s="100"/>
    </row>
    <row r="2682" spans="15:17" x14ac:dyDescent="0.2">
      <c r="O2682" s="45"/>
      <c r="P2682" s="45"/>
      <c r="Q2682" s="100"/>
    </row>
    <row r="2683" spans="15:17" x14ac:dyDescent="0.2">
      <c r="O2683" s="45"/>
      <c r="P2683" s="45"/>
      <c r="Q2683" s="100"/>
    </row>
    <row r="2684" spans="15:17" x14ac:dyDescent="0.2">
      <c r="O2684" s="45"/>
      <c r="P2684" s="45"/>
      <c r="Q2684" s="100"/>
    </row>
    <row r="2685" spans="15:17" x14ac:dyDescent="0.2">
      <c r="O2685" s="45"/>
      <c r="P2685" s="45"/>
      <c r="Q2685" s="100"/>
    </row>
    <row r="2686" spans="15:17" x14ac:dyDescent="0.2">
      <c r="O2686" s="45"/>
      <c r="P2686" s="45"/>
      <c r="Q2686" s="100"/>
    </row>
    <row r="2687" spans="15:17" x14ac:dyDescent="0.2">
      <c r="O2687" s="45"/>
      <c r="P2687" s="45"/>
      <c r="Q2687" s="100"/>
    </row>
    <row r="2688" spans="15:17" x14ac:dyDescent="0.2">
      <c r="O2688" s="45"/>
      <c r="P2688" s="45"/>
      <c r="Q2688" s="100"/>
    </row>
    <row r="2689" spans="15:17" x14ac:dyDescent="0.2">
      <c r="O2689" s="45"/>
      <c r="P2689" s="45"/>
      <c r="Q2689" s="100"/>
    </row>
    <row r="2690" spans="15:17" x14ac:dyDescent="0.2">
      <c r="O2690" s="45"/>
      <c r="P2690" s="45"/>
      <c r="Q2690" s="100"/>
    </row>
    <row r="2691" spans="15:17" x14ac:dyDescent="0.2">
      <c r="O2691" s="45"/>
      <c r="P2691" s="45"/>
      <c r="Q2691" s="100"/>
    </row>
    <row r="2692" spans="15:17" x14ac:dyDescent="0.2">
      <c r="O2692" s="45"/>
      <c r="P2692" s="45"/>
      <c r="Q2692" s="100"/>
    </row>
    <row r="2693" spans="15:17" x14ac:dyDescent="0.2">
      <c r="O2693" s="45"/>
      <c r="P2693" s="45"/>
      <c r="Q2693" s="100"/>
    </row>
    <row r="2694" spans="15:17" x14ac:dyDescent="0.2">
      <c r="O2694" s="45"/>
      <c r="P2694" s="45"/>
      <c r="Q2694" s="100"/>
    </row>
    <row r="2695" spans="15:17" x14ac:dyDescent="0.2">
      <c r="O2695" s="45"/>
      <c r="P2695" s="45"/>
      <c r="Q2695" s="100"/>
    </row>
    <row r="2696" spans="15:17" x14ac:dyDescent="0.2">
      <c r="O2696" s="45"/>
      <c r="P2696" s="45"/>
      <c r="Q2696" s="100"/>
    </row>
    <row r="2697" spans="15:17" x14ac:dyDescent="0.2">
      <c r="O2697" s="45"/>
      <c r="P2697" s="45"/>
      <c r="Q2697" s="100"/>
    </row>
    <row r="2698" spans="15:17" x14ac:dyDescent="0.2">
      <c r="O2698" s="45"/>
      <c r="P2698" s="45"/>
      <c r="Q2698" s="100"/>
    </row>
    <row r="2699" spans="15:17" x14ac:dyDescent="0.2">
      <c r="O2699" s="45"/>
      <c r="P2699" s="45"/>
      <c r="Q2699" s="100"/>
    </row>
    <row r="2700" spans="15:17" x14ac:dyDescent="0.2">
      <c r="O2700" s="45"/>
      <c r="P2700" s="45"/>
      <c r="Q2700" s="100"/>
    </row>
    <row r="2701" spans="15:17" x14ac:dyDescent="0.2">
      <c r="O2701" s="45"/>
      <c r="P2701" s="45"/>
      <c r="Q2701" s="100"/>
    </row>
    <row r="2702" spans="15:17" x14ac:dyDescent="0.2">
      <c r="O2702" s="45"/>
      <c r="P2702" s="45"/>
      <c r="Q2702" s="100"/>
    </row>
    <row r="2703" spans="15:17" x14ac:dyDescent="0.2">
      <c r="O2703" s="45"/>
      <c r="P2703" s="45"/>
      <c r="Q2703" s="100"/>
    </row>
    <row r="2704" spans="15:17" x14ac:dyDescent="0.2">
      <c r="O2704" s="45"/>
      <c r="P2704" s="45"/>
      <c r="Q2704" s="100"/>
    </row>
    <row r="2705" spans="15:17" x14ac:dyDescent="0.2">
      <c r="O2705" s="45"/>
      <c r="P2705" s="45"/>
      <c r="Q2705" s="100"/>
    </row>
    <row r="2706" spans="15:17" x14ac:dyDescent="0.2">
      <c r="O2706" s="45"/>
      <c r="P2706" s="45"/>
      <c r="Q2706" s="100"/>
    </row>
    <row r="2707" spans="15:17" x14ac:dyDescent="0.2">
      <c r="O2707" s="45"/>
      <c r="P2707" s="45"/>
      <c r="Q2707" s="100"/>
    </row>
    <row r="2708" spans="15:17" x14ac:dyDescent="0.2">
      <c r="O2708" s="45"/>
      <c r="P2708" s="45"/>
      <c r="Q2708" s="100"/>
    </row>
    <row r="2709" spans="15:17" x14ac:dyDescent="0.2">
      <c r="O2709" s="45"/>
      <c r="P2709" s="45"/>
      <c r="Q2709" s="100"/>
    </row>
    <row r="2710" spans="15:17" x14ac:dyDescent="0.2">
      <c r="O2710" s="45"/>
      <c r="P2710" s="45"/>
      <c r="Q2710" s="100"/>
    </row>
    <row r="2711" spans="15:17" x14ac:dyDescent="0.2">
      <c r="O2711" s="45"/>
      <c r="P2711" s="45"/>
      <c r="Q2711" s="100"/>
    </row>
    <row r="2712" spans="15:17" x14ac:dyDescent="0.2">
      <c r="O2712" s="45"/>
      <c r="P2712" s="45"/>
      <c r="Q2712" s="100"/>
    </row>
    <row r="2713" spans="15:17" x14ac:dyDescent="0.2">
      <c r="O2713" s="45"/>
      <c r="P2713" s="45"/>
      <c r="Q2713" s="100"/>
    </row>
    <row r="2714" spans="15:17" x14ac:dyDescent="0.2">
      <c r="O2714" s="45"/>
      <c r="P2714" s="45"/>
      <c r="Q2714" s="100"/>
    </row>
    <row r="2715" spans="15:17" x14ac:dyDescent="0.2">
      <c r="O2715" s="45"/>
      <c r="P2715" s="45"/>
      <c r="Q2715" s="100"/>
    </row>
    <row r="2716" spans="15:17" x14ac:dyDescent="0.2">
      <c r="O2716" s="45"/>
      <c r="P2716" s="45"/>
      <c r="Q2716" s="100"/>
    </row>
    <row r="2717" spans="15:17" x14ac:dyDescent="0.2">
      <c r="O2717" s="45"/>
      <c r="P2717" s="45"/>
      <c r="Q2717" s="100"/>
    </row>
    <row r="2718" spans="15:17" x14ac:dyDescent="0.2">
      <c r="O2718" s="45"/>
      <c r="P2718" s="45"/>
      <c r="Q2718" s="100"/>
    </row>
    <row r="2719" spans="15:17" x14ac:dyDescent="0.2">
      <c r="O2719" s="45"/>
      <c r="P2719" s="45"/>
      <c r="Q2719" s="100"/>
    </row>
    <row r="2720" spans="15:17" x14ac:dyDescent="0.2">
      <c r="O2720" s="45"/>
      <c r="P2720" s="45"/>
      <c r="Q2720" s="100"/>
    </row>
    <row r="2721" spans="15:17" x14ac:dyDescent="0.2">
      <c r="O2721" s="45"/>
      <c r="P2721" s="45"/>
      <c r="Q2721" s="100"/>
    </row>
    <row r="2722" spans="15:17" x14ac:dyDescent="0.2">
      <c r="O2722" s="45"/>
      <c r="P2722" s="45"/>
      <c r="Q2722" s="100"/>
    </row>
    <row r="2723" spans="15:17" x14ac:dyDescent="0.2">
      <c r="O2723" s="45"/>
      <c r="P2723" s="45"/>
      <c r="Q2723" s="100"/>
    </row>
    <row r="2724" spans="15:17" x14ac:dyDescent="0.2">
      <c r="O2724" s="45"/>
      <c r="P2724" s="45"/>
      <c r="Q2724" s="100"/>
    </row>
    <row r="2725" spans="15:17" x14ac:dyDescent="0.2">
      <c r="O2725" s="45"/>
      <c r="P2725" s="45"/>
      <c r="Q2725" s="100"/>
    </row>
    <row r="2726" spans="15:17" x14ac:dyDescent="0.2">
      <c r="O2726" s="45"/>
      <c r="P2726" s="45"/>
      <c r="Q2726" s="100"/>
    </row>
    <row r="2727" spans="15:17" x14ac:dyDescent="0.2">
      <c r="O2727" s="45"/>
      <c r="P2727" s="45"/>
      <c r="Q2727" s="100"/>
    </row>
    <row r="2728" spans="15:17" x14ac:dyDescent="0.2">
      <c r="O2728" s="45"/>
      <c r="P2728" s="45"/>
      <c r="Q2728" s="100"/>
    </row>
    <row r="2729" spans="15:17" x14ac:dyDescent="0.2">
      <c r="O2729" s="45"/>
      <c r="P2729" s="45"/>
      <c r="Q2729" s="100"/>
    </row>
    <row r="2730" spans="15:17" x14ac:dyDescent="0.2">
      <c r="O2730" s="45"/>
      <c r="P2730" s="45"/>
      <c r="Q2730" s="100"/>
    </row>
    <row r="2731" spans="15:17" x14ac:dyDescent="0.2">
      <c r="O2731" s="45"/>
      <c r="P2731" s="45"/>
      <c r="Q2731" s="100"/>
    </row>
    <row r="2732" spans="15:17" x14ac:dyDescent="0.2">
      <c r="O2732" s="45"/>
      <c r="P2732" s="45"/>
      <c r="Q2732" s="100"/>
    </row>
    <row r="2733" spans="15:17" x14ac:dyDescent="0.2">
      <c r="O2733" s="45"/>
      <c r="P2733" s="45"/>
      <c r="Q2733" s="100"/>
    </row>
    <row r="2734" spans="15:17" x14ac:dyDescent="0.2">
      <c r="O2734" s="45"/>
      <c r="P2734" s="45"/>
      <c r="Q2734" s="100"/>
    </row>
    <row r="2735" spans="15:17" x14ac:dyDescent="0.2">
      <c r="O2735" s="45"/>
      <c r="P2735" s="45"/>
      <c r="Q2735" s="100"/>
    </row>
    <row r="2736" spans="15:17" x14ac:dyDescent="0.2">
      <c r="O2736" s="45"/>
      <c r="P2736" s="45"/>
      <c r="Q2736" s="100"/>
    </row>
    <row r="2737" spans="15:17" x14ac:dyDescent="0.2">
      <c r="O2737" s="45"/>
      <c r="P2737" s="45"/>
      <c r="Q2737" s="100"/>
    </row>
    <row r="2738" spans="15:17" x14ac:dyDescent="0.2">
      <c r="O2738" s="45"/>
      <c r="P2738" s="45"/>
      <c r="Q2738" s="100"/>
    </row>
    <row r="2739" spans="15:17" x14ac:dyDescent="0.2">
      <c r="O2739" s="45"/>
      <c r="P2739" s="45"/>
      <c r="Q2739" s="100"/>
    </row>
    <row r="2740" spans="15:17" x14ac:dyDescent="0.2">
      <c r="O2740" s="45"/>
      <c r="P2740" s="45"/>
      <c r="Q2740" s="100"/>
    </row>
    <row r="2741" spans="15:17" x14ac:dyDescent="0.2">
      <c r="O2741" s="45"/>
      <c r="P2741" s="45"/>
      <c r="Q2741" s="100"/>
    </row>
    <row r="2742" spans="15:17" x14ac:dyDescent="0.2">
      <c r="O2742" s="45"/>
      <c r="P2742" s="45"/>
      <c r="Q2742" s="100"/>
    </row>
    <row r="2743" spans="15:17" x14ac:dyDescent="0.2">
      <c r="O2743" s="45"/>
      <c r="P2743" s="45"/>
      <c r="Q2743" s="100"/>
    </row>
    <row r="2744" spans="15:17" x14ac:dyDescent="0.2">
      <c r="O2744" s="45"/>
      <c r="P2744" s="45"/>
      <c r="Q2744" s="100"/>
    </row>
    <row r="2745" spans="15:17" x14ac:dyDescent="0.2">
      <c r="O2745" s="45"/>
      <c r="P2745" s="45"/>
      <c r="Q2745" s="100"/>
    </row>
    <row r="2746" spans="15:17" x14ac:dyDescent="0.2">
      <c r="O2746" s="45"/>
      <c r="P2746" s="45"/>
      <c r="Q2746" s="100"/>
    </row>
    <row r="2747" spans="15:17" x14ac:dyDescent="0.2">
      <c r="O2747" s="45"/>
      <c r="P2747" s="45"/>
      <c r="Q2747" s="100"/>
    </row>
    <row r="2748" spans="15:17" x14ac:dyDescent="0.2">
      <c r="O2748" s="45"/>
      <c r="P2748" s="45"/>
      <c r="Q2748" s="100"/>
    </row>
    <row r="2749" spans="15:17" x14ac:dyDescent="0.2">
      <c r="O2749" s="45"/>
      <c r="P2749" s="45"/>
      <c r="Q2749" s="100"/>
    </row>
    <row r="2750" spans="15:17" x14ac:dyDescent="0.2">
      <c r="O2750" s="45"/>
      <c r="P2750" s="45"/>
      <c r="Q2750" s="100"/>
    </row>
    <row r="2751" spans="15:17" x14ac:dyDescent="0.2">
      <c r="O2751" s="45"/>
      <c r="P2751" s="45"/>
      <c r="Q2751" s="100"/>
    </row>
    <row r="2752" spans="15:17" x14ac:dyDescent="0.2">
      <c r="O2752" s="45"/>
      <c r="P2752" s="45"/>
      <c r="Q2752" s="100"/>
    </row>
    <row r="2753" spans="15:17" x14ac:dyDescent="0.2">
      <c r="O2753" s="45"/>
      <c r="P2753" s="45"/>
      <c r="Q2753" s="100"/>
    </row>
    <row r="2754" spans="15:17" x14ac:dyDescent="0.2">
      <c r="O2754" s="45"/>
      <c r="P2754" s="45"/>
      <c r="Q2754" s="100"/>
    </row>
    <row r="2755" spans="15:17" x14ac:dyDescent="0.2">
      <c r="O2755" s="45"/>
      <c r="P2755" s="45"/>
      <c r="Q2755" s="100"/>
    </row>
    <row r="2756" spans="15:17" x14ac:dyDescent="0.2">
      <c r="O2756" s="45"/>
      <c r="P2756" s="45"/>
      <c r="Q2756" s="100"/>
    </row>
    <row r="2757" spans="15:17" x14ac:dyDescent="0.2">
      <c r="O2757" s="45"/>
      <c r="P2757" s="45"/>
      <c r="Q2757" s="100"/>
    </row>
    <row r="2758" spans="15:17" x14ac:dyDescent="0.2">
      <c r="O2758" s="45"/>
      <c r="P2758" s="45"/>
      <c r="Q2758" s="100"/>
    </row>
    <row r="2759" spans="15:17" x14ac:dyDescent="0.2">
      <c r="O2759" s="45"/>
      <c r="P2759" s="45"/>
      <c r="Q2759" s="100"/>
    </row>
    <row r="2760" spans="15:17" x14ac:dyDescent="0.2">
      <c r="O2760" s="45"/>
      <c r="P2760" s="45"/>
      <c r="Q2760" s="100"/>
    </row>
    <row r="2761" spans="15:17" x14ac:dyDescent="0.2">
      <c r="O2761" s="45"/>
      <c r="P2761" s="45"/>
      <c r="Q2761" s="100"/>
    </row>
    <row r="2762" spans="15:17" x14ac:dyDescent="0.2">
      <c r="O2762" s="45"/>
      <c r="P2762" s="45"/>
      <c r="Q2762" s="100"/>
    </row>
    <row r="2763" spans="15:17" x14ac:dyDescent="0.2">
      <c r="O2763" s="45"/>
      <c r="P2763" s="45"/>
      <c r="Q2763" s="100"/>
    </row>
    <row r="2764" spans="15:17" x14ac:dyDescent="0.2">
      <c r="O2764" s="45"/>
      <c r="P2764" s="45"/>
      <c r="Q2764" s="100"/>
    </row>
    <row r="2765" spans="15:17" x14ac:dyDescent="0.2">
      <c r="O2765" s="45"/>
      <c r="P2765" s="45"/>
      <c r="Q2765" s="100"/>
    </row>
    <row r="2766" spans="15:17" x14ac:dyDescent="0.2">
      <c r="O2766" s="45"/>
      <c r="P2766" s="45"/>
      <c r="Q2766" s="100"/>
    </row>
    <row r="2767" spans="15:17" x14ac:dyDescent="0.2">
      <c r="O2767" s="45"/>
      <c r="P2767" s="45"/>
      <c r="Q2767" s="100"/>
    </row>
    <row r="2768" spans="15:17" x14ac:dyDescent="0.2">
      <c r="O2768" s="45"/>
      <c r="P2768" s="45"/>
      <c r="Q2768" s="100"/>
    </row>
    <row r="2769" spans="15:17" x14ac:dyDescent="0.2">
      <c r="O2769" s="45"/>
      <c r="P2769" s="45"/>
      <c r="Q2769" s="100"/>
    </row>
    <row r="2770" spans="15:17" x14ac:dyDescent="0.2">
      <c r="O2770" s="45"/>
      <c r="P2770" s="45"/>
      <c r="Q2770" s="100"/>
    </row>
    <row r="2771" spans="15:17" x14ac:dyDescent="0.2">
      <c r="O2771" s="45"/>
      <c r="P2771" s="45"/>
      <c r="Q2771" s="100"/>
    </row>
    <row r="2772" spans="15:17" x14ac:dyDescent="0.2">
      <c r="O2772" s="45"/>
      <c r="P2772" s="45"/>
      <c r="Q2772" s="100"/>
    </row>
    <row r="2773" spans="15:17" x14ac:dyDescent="0.2">
      <c r="O2773" s="45"/>
      <c r="P2773" s="45"/>
      <c r="Q2773" s="100"/>
    </row>
    <row r="2774" spans="15:17" x14ac:dyDescent="0.2">
      <c r="O2774" s="45"/>
      <c r="P2774" s="45"/>
      <c r="Q2774" s="100"/>
    </row>
    <row r="2775" spans="15:17" x14ac:dyDescent="0.2">
      <c r="O2775" s="45"/>
      <c r="P2775" s="45"/>
      <c r="Q2775" s="100"/>
    </row>
    <row r="2776" spans="15:17" x14ac:dyDescent="0.2">
      <c r="O2776" s="45"/>
      <c r="P2776" s="45"/>
      <c r="Q2776" s="100"/>
    </row>
    <row r="2777" spans="15:17" x14ac:dyDescent="0.2">
      <c r="O2777" s="45"/>
      <c r="P2777" s="45"/>
      <c r="Q2777" s="100"/>
    </row>
    <row r="2778" spans="15:17" x14ac:dyDescent="0.2">
      <c r="O2778" s="45"/>
      <c r="P2778" s="45"/>
      <c r="Q2778" s="100"/>
    </row>
    <row r="2779" spans="15:17" x14ac:dyDescent="0.2">
      <c r="O2779" s="45"/>
      <c r="P2779" s="45"/>
      <c r="Q2779" s="100"/>
    </row>
    <row r="2780" spans="15:17" x14ac:dyDescent="0.2">
      <c r="O2780" s="45"/>
      <c r="P2780" s="45"/>
      <c r="Q2780" s="100"/>
    </row>
    <row r="2781" spans="15:17" x14ac:dyDescent="0.2">
      <c r="O2781" s="45"/>
      <c r="P2781" s="45"/>
      <c r="Q2781" s="100"/>
    </row>
    <row r="2782" spans="15:17" x14ac:dyDescent="0.2">
      <c r="O2782" s="45"/>
      <c r="P2782" s="45"/>
      <c r="Q2782" s="100"/>
    </row>
    <row r="2783" spans="15:17" x14ac:dyDescent="0.2">
      <c r="O2783" s="45"/>
      <c r="P2783" s="45"/>
      <c r="Q2783" s="100"/>
    </row>
    <row r="2784" spans="15:17" x14ac:dyDescent="0.2">
      <c r="O2784" s="45"/>
      <c r="P2784" s="45"/>
      <c r="Q2784" s="100"/>
    </row>
    <row r="2785" spans="15:17" x14ac:dyDescent="0.2">
      <c r="O2785" s="45"/>
      <c r="P2785" s="45"/>
      <c r="Q2785" s="100"/>
    </row>
    <row r="2786" spans="15:17" x14ac:dyDescent="0.2">
      <c r="O2786" s="45"/>
      <c r="P2786" s="45"/>
      <c r="Q2786" s="100"/>
    </row>
    <row r="2787" spans="15:17" x14ac:dyDescent="0.2">
      <c r="O2787" s="45"/>
      <c r="P2787" s="45"/>
      <c r="Q2787" s="100"/>
    </row>
    <row r="2788" spans="15:17" x14ac:dyDescent="0.2">
      <c r="O2788" s="45"/>
      <c r="P2788" s="45"/>
      <c r="Q2788" s="100"/>
    </row>
    <row r="2789" spans="15:17" x14ac:dyDescent="0.2">
      <c r="O2789" s="45"/>
      <c r="P2789" s="45"/>
      <c r="Q2789" s="100"/>
    </row>
    <row r="2790" spans="15:17" x14ac:dyDescent="0.2">
      <c r="O2790" s="45"/>
      <c r="P2790" s="45"/>
      <c r="Q2790" s="100"/>
    </row>
    <row r="2791" spans="15:17" x14ac:dyDescent="0.2">
      <c r="O2791" s="45"/>
      <c r="P2791" s="45"/>
      <c r="Q2791" s="100"/>
    </row>
    <row r="2792" spans="15:17" x14ac:dyDescent="0.2">
      <c r="O2792" s="45"/>
      <c r="P2792" s="45"/>
      <c r="Q2792" s="100"/>
    </row>
    <row r="2793" spans="15:17" x14ac:dyDescent="0.2">
      <c r="O2793" s="45"/>
      <c r="P2793" s="45"/>
      <c r="Q2793" s="100"/>
    </row>
    <row r="2794" spans="15:17" x14ac:dyDescent="0.2">
      <c r="O2794" s="45"/>
      <c r="P2794" s="45"/>
      <c r="Q2794" s="100"/>
    </row>
    <row r="2795" spans="15:17" x14ac:dyDescent="0.2">
      <c r="O2795" s="45"/>
      <c r="P2795" s="45"/>
      <c r="Q2795" s="100"/>
    </row>
    <row r="2796" spans="15:17" x14ac:dyDescent="0.2">
      <c r="O2796" s="45"/>
      <c r="P2796" s="45"/>
      <c r="Q2796" s="100"/>
    </row>
    <row r="2797" spans="15:17" x14ac:dyDescent="0.2">
      <c r="O2797" s="45"/>
      <c r="P2797" s="45"/>
      <c r="Q2797" s="100"/>
    </row>
    <row r="2798" spans="15:17" x14ac:dyDescent="0.2">
      <c r="O2798" s="45"/>
      <c r="P2798" s="45"/>
      <c r="Q2798" s="100"/>
    </row>
    <row r="2799" spans="15:17" x14ac:dyDescent="0.2">
      <c r="O2799" s="45"/>
      <c r="P2799" s="45"/>
      <c r="Q2799" s="100"/>
    </row>
    <row r="2800" spans="15:17" x14ac:dyDescent="0.2">
      <c r="O2800" s="45"/>
      <c r="P2800" s="45"/>
      <c r="Q2800" s="100"/>
    </row>
    <row r="2801" spans="15:17" x14ac:dyDescent="0.2">
      <c r="O2801" s="45"/>
      <c r="P2801" s="45"/>
      <c r="Q2801" s="100"/>
    </row>
    <row r="2802" spans="15:17" x14ac:dyDescent="0.2">
      <c r="O2802" s="45"/>
      <c r="P2802" s="45"/>
      <c r="Q2802" s="100"/>
    </row>
    <row r="2803" spans="15:17" x14ac:dyDescent="0.2">
      <c r="O2803" s="45"/>
      <c r="P2803" s="45"/>
      <c r="Q2803" s="100"/>
    </row>
    <row r="2804" spans="15:17" x14ac:dyDescent="0.2">
      <c r="O2804" s="45"/>
      <c r="P2804" s="45"/>
      <c r="Q2804" s="100"/>
    </row>
    <row r="2805" spans="15:17" x14ac:dyDescent="0.2">
      <c r="O2805" s="45"/>
      <c r="P2805" s="45"/>
      <c r="Q2805" s="100"/>
    </row>
    <row r="2806" spans="15:17" x14ac:dyDescent="0.2">
      <c r="O2806" s="45"/>
      <c r="P2806" s="45"/>
      <c r="Q2806" s="100"/>
    </row>
    <row r="2807" spans="15:17" x14ac:dyDescent="0.2">
      <c r="O2807" s="45"/>
      <c r="P2807" s="45"/>
      <c r="Q2807" s="100"/>
    </row>
    <row r="2808" spans="15:17" x14ac:dyDescent="0.2">
      <c r="O2808" s="45"/>
      <c r="P2808" s="45"/>
      <c r="Q2808" s="100"/>
    </row>
    <row r="2809" spans="15:17" x14ac:dyDescent="0.2">
      <c r="O2809" s="45"/>
      <c r="P2809" s="45"/>
      <c r="Q2809" s="100"/>
    </row>
    <row r="2810" spans="15:17" x14ac:dyDescent="0.2">
      <c r="O2810" s="45"/>
      <c r="P2810" s="45"/>
      <c r="Q2810" s="100"/>
    </row>
    <row r="2811" spans="15:17" x14ac:dyDescent="0.2">
      <c r="O2811" s="45"/>
      <c r="P2811" s="45"/>
      <c r="Q2811" s="100"/>
    </row>
    <row r="2812" spans="15:17" x14ac:dyDescent="0.2">
      <c r="O2812" s="45"/>
      <c r="P2812" s="45"/>
      <c r="Q2812" s="100"/>
    </row>
    <row r="2813" spans="15:17" x14ac:dyDescent="0.2">
      <c r="O2813" s="45"/>
      <c r="P2813" s="45"/>
      <c r="Q2813" s="100"/>
    </row>
    <row r="2814" spans="15:17" x14ac:dyDescent="0.2">
      <c r="O2814" s="45"/>
      <c r="P2814" s="45"/>
      <c r="Q2814" s="100"/>
    </row>
    <row r="2815" spans="15:17" x14ac:dyDescent="0.2">
      <c r="O2815" s="45"/>
      <c r="P2815" s="45"/>
      <c r="Q2815" s="100"/>
    </row>
    <row r="2816" spans="15:17" x14ac:dyDescent="0.2">
      <c r="O2816" s="45"/>
      <c r="P2816" s="45"/>
      <c r="Q2816" s="100"/>
    </row>
    <row r="2817" spans="15:17" x14ac:dyDescent="0.2">
      <c r="O2817" s="45"/>
      <c r="P2817" s="45"/>
      <c r="Q2817" s="100"/>
    </row>
    <row r="2818" spans="15:17" x14ac:dyDescent="0.2">
      <c r="O2818" s="45"/>
      <c r="P2818" s="45"/>
      <c r="Q2818" s="100"/>
    </row>
    <row r="2819" spans="15:17" x14ac:dyDescent="0.2">
      <c r="O2819" s="45"/>
      <c r="P2819" s="45"/>
      <c r="Q2819" s="100"/>
    </row>
    <row r="2820" spans="15:17" x14ac:dyDescent="0.2">
      <c r="O2820" s="45"/>
      <c r="P2820" s="45"/>
      <c r="Q2820" s="100"/>
    </row>
    <row r="2821" spans="15:17" x14ac:dyDescent="0.2">
      <c r="O2821" s="45"/>
      <c r="P2821" s="45"/>
      <c r="Q2821" s="100"/>
    </row>
    <row r="2822" spans="15:17" x14ac:dyDescent="0.2">
      <c r="O2822" s="45"/>
      <c r="P2822" s="45"/>
      <c r="Q2822" s="100"/>
    </row>
    <row r="2823" spans="15:17" x14ac:dyDescent="0.2">
      <c r="O2823" s="45"/>
      <c r="P2823" s="45"/>
      <c r="Q2823" s="100"/>
    </row>
    <row r="2824" spans="15:17" x14ac:dyDescent="0.2">
      <c r="O2824" s="45"/>
      <c r="P2824" s="45"/>
      <c r="Q2824" s="100"/>
    </row>
    <row r="2825" spans="15:17" x14ac:dyDescent="0.2">
      <c r="O2825" s="45"/>
      <c r="P2825" s="45"/>
      <c r="Q2825" s="100"/>
    </row>
    <row r="2826" spans="15:17" x14ac:dyDescent="0.2">
      <c r="O2826" s="45"/>
      <c r="P2826" s="45"/>
      <c r="Q2826" s="100"/>
    </row>
    <row r="2827" spans="15:17" x14ac:dyDescent="0.2">
      <c r="O2827" s="45"/>
      <c r="P2827" s="45"/>
      <c r="Q2827" s="100"/>
    </row>
    <row r="2828" spans="15:17" x14ac:dyDescent="0.2">
      <c r="O2828" s="45"/>
      <c r="P2828" s="45"/>
      <c r="Q2828" s="100"/>
    </row>
    <row r="2829" spans="15:17" x14ac:dyDescent="0.2">
      <c r="O2829" s="45"/>
      <c r="P2829" s="45"/>
      <c r="Q2829" s="100"/>
    </row>
    <row r="2830" spans="15:17" x14ac:dyDescent="0.2">
      <c r="O2830" s="45"/>
      <c r="P2830" s="45"/>
      <c r="Q2830" s="100"/>
    </row>
    <row r="2831" spans="15:17" x14ac:dyDescent="0.2">
      <c r="O2831" s="45"/>
      <c r="P2831" s="45"/>
      <c r="Q2831" s="100"/>
    </row>
    <row r="2832" spans="15:17" x14ac:dyDescent="0.2">
      <c r="O2832" s="45"/>
      <c r="P2832" s="45"/>
      <c r="Q2832" s="100"/>
    </row>
    <row r="2833" spans="15:17" x14ac:dyDescent="0.2">
      <c r="O2833" s="45"/>
      <c r="P2833" s="45"/>
      <c r="Q2833" s="100"/>
    </row>
    <row r="2834" spans="15:17" x14ac:dyDescent="0.2">
      <c r="O2834" s="45"/>
      <c r="P2834" s="45"/>
      <c r="Q2834" s="100"/>
    </row>
    <row r="2835" spans="15:17" x14ac:dyDescent="0.2">
      <c r="O2835" s="45"/>
      <c r="P2835" s="45"/>
      <c r="Q2835" s="100"/>
    </row>
    <row r="2836" spans="15:17" x14ac:dyDescent="0.2">
      <c r="O2836" s="45"/>
      <c r="P2836" s="45"/>
      <c r="Q2836" s="100"/>
    </row>
    <row r="2837" spans="15:17" x14ac:dyDescent="0.2">
      <c r="O2837" s="45"/>
      <c r="P2837" s="45"/>
      <c r="Q2837" s="100"/>
    </row>
    <row r="2838" spans="15:17" x14ac:dyDescent="0.2">
      <c r="O2838" s="45"/>
      <c r="P2838" s="45"/>
      <c r="Q2838" s="100"/>
    </row>
    <row r="2839" spans="15:17" x14ac:dyDescent="0.2">
      <c r="O2839" s="45"/>
      <c r="P2839" s="45"/>
      <c r="Q2839" s="100"/>
    </row>
    <row r="2840" spans="15:17" x14ac:dyDescent="0.2">
      <c r="O2840" s="45"/>
      <c r="P2840" s="45"/>
      <c r="Q2840" s="100"/>
    </row>
    <row r="2841" spans="15:17" x14ac:dyDescent="0.2">
      <c r="O2841" s="45"/>
      <c r="P2841" s="45"/>
      <c r="Q2841" s="100"/>
    </row>
    <row r="2842" spans="15:17" x14ac:dyDescent="0.2">
      <c r="O2842" s="45"/>
      <c r="P2842" s="45"/>
      <c r="Q2842" s="100"/>
    </row>
    <row r="2843" spans="15:17" x14ac:dyDescent="0.2">
      <c r="O2843" s="45"/>
      <c r="P2843" s="45"/>
      <c r="Q2843" s="100"/>
    </row>
    <row r="2844" spans="15:17" x14ac:dyDescent="0.2">
      <c r="O2844" s="45"/>
      <c r="P2844" s="45"/>
      <c r="Q2844" s="100"/>
    </row>
    <row r="2845" spans="15:17" x14ac:dyDescent="0.2">
      <c r="O2845" s="45"/>
      <c r="P2845" s="45"/>
      <c r="Q2845" s="100"/>
    </row>
    <row r="2846" spans="15:17" x14ac:dyDescent="0.2">
      <c r="O2846" s="45"/>
      <c r="P2846" s="45"/>
      <c r="Q2846" s="100"/>
    </row>
    <row r="2847" spans="15:17" x14ac:dyDescent="0.2">
      <c r="O2847" s="45"/>
      <c r="P2847" s="45"/>
      <c r="Q2847" s="100"/>
    </row>
    <row r="2848" spans="15:17" x14ac:dyDescent="0.2">
      <c r="O2848" s="45"/>
      <c r="P2848" s="45"/>
      <c r="Q2848" s="100"/>
    </row>
    <row r="2849" spans="15:17" x14ac:dyDescent="0.2">
      <c r="O2849" s="45"/>
      <c r="P2849" s="45"/>
      <c r="Q2849" s="100"/>
    </row>
    <row r="2850" spans="15:17" x14ac:dyDescent="0.2">
      <c r="O2850" s="45"/>
      <c r="P2850" s="45"/>
      <c r="Q2850" s="100"/>
    </row>
    <row r="2851" spans="15:17" x14ac:dyDescent="0.2">
      <c r="O2851" s="45"/>
      <c r="P2851" s="45"/>
      <c r="Q2851" s="100"/>
    </row>
    <row r="2852" spans="15:17" x14ac:dyDescent="0.2">
      <c r="O2852" s="45"/>
      <c r="P2852" s="45"/>
      <c r="Q2852" s="100"/>
    </row>
    <row r="2853" spans="15:17" x14ac:dyDescent="0.2">
      <c r="O2853" s="45"/>
      <c r="P2853" s="45"/>
      <c r="Q2853" s="100"/>
    </row>
    <row r="2854" spans="15:17" x14ac:dyDescent="0.2">
      <c r="O2854" s="45"/>
      <c r="P2854" s="45"/>
      <c r="Q2854" s="100"/>
    </row>
    <row r="2855" spans="15:17" x14ac:dyDescent="0.2">
      <c r="O2855" s="45"/>
      <c r="P2855" s="45"/>
      <c r="Q2855" s="100"/>
    </row>
    <row r="2856" spans="15:17" x14ac:dyDescent="0.2">
      <c r="O2856" s="45"/>
      <c r="P2856" s="45"/>
      <c r="Q2856" s="100"/>
    </row>
    <row r="2857" spans="15:17" x14ac:dyDescent="0.2">
      <c r="O2857" s="45"/>
      <c r="P2857" s="45"/>
      <c r="Q2857" s="100"/>
    </row>
    <row r="2858" spans="15:17" x14ac:dyDescent="0.2">
      <c r="O2858" s="45"/>
      <c r="P2858" s="45"/>
      <c r="Q2858" s="100"/>
    </row>
    <row r="2859" spans="15:17" x14ac:dyDescent="0.2">
      <c r="O2859" s="45"/>
      <c r="P2859" s="45"/>
      <c r="Q2859" s="100"/>
    </row>
    <row r="2860" spans="15:17" x14ac:dyDescent="0.2">
      <c r="O2860" s="45"/>
      <c r="P2860" s="45"/>
      <c r="Q2860" s="100"/>
    </row>
    <row r="2861" spans="15:17" x14ac:dyDescent="0.2">
      <c r="O2861" s="45"/>
      <c r="P2861" s="45"/>
      <c r="Q2861" s="100"/>
    </row>
    <row r="2862" spans="15:17" x14ac:dyDescent="0.2">
      <c r="O2862" s="45"/>
      <c r="P2862" s="45"/>
      <c r="Q2862" s="100"/>
    </row>
    <row r="2863" spans="15:17" x14ac:dyDescent="0.2">
      <c r="O2863" s="45"/>
      <c r="P2863" s="45"/>
      <c r="Q2863" s="100"/>
    </row>
    <row r="2864" spans="15:17" x14ac:dyDescent="0.2">
      <c r="O2864" s="45"/>
      <c r="P2864" s="45"/>
      <c r="Q2864" s="100"/>
    </row>
    <row r="2865" spans="15:17" x14ac:dyDescent="0.2">
      <c r="O2865" s="45"/>
      <c r="P2865" s="45"/>
      <c r="Q2865" s="100"/>
    </row>
    <row r="2866" spans="15:17" x14ac:dyDescent="0.2">
      <c r="O2866" s="45"/>
      <c r="P2866" s="45"/>
      <c r="Q2866" s="100"/>
    </row>
    <row r="2867" spans="15:17" x14ac:dyDescent="0.2">
      <c r="O2867" s="45"/>
      <c r="P2867" s="45"/>
      <c r="Q2867" s="100"/>
    </row>
    <row r="2868" spans="15:17" x14ac:dyDescent="0.2">
      <c r="O2868" s="45"/>
      <c r="P2868" s="45"/>
      <c r="Q2868" s="100"/>
    </row>
    <row r="2869" spans="15:17" x14ac:dyDescent="0.2">
      <c r="O2869" s="45"/>
      <c r="P2869" s="45"/>
      <c r="Q2869" s="100"/>
    </row>
    <row r="2870" spans="15:17" x14ac:dyDescent="0.2">
      <c r="O2870" s="45"/>
      <c r="P2870" s="45"/>
      <c r="Q2870" s="100"/>
    </row>
    <row r="2871" spans="15:17" x14ac:dyDescent="0.2">
      <c r="O2871" s="45"/>
      <c r="P2871" s="45"/>
      <c r="Q2871" s="100"/>
    </row>
    <row r="2872" spans="15:17" x14ac:dyDescent="0.2">
      <c r="O2872" s="45"/>
      <c r="P2872" s="45"/>
      <c r="Q2872" s="100"/>
    </row>
    <row r="2873" spans="15:17" x14ac:dyDescent="0.2">
      <c r="O2873" s="45"/>
      <c r="P2873" s="45"/>
      <c r="Q2873" s="100"/>
    </row>
    <row r="2874" spans="15:17" x14ac:dyDescent="0.2">
      <c r="O2874" s="45"/>
      <c r="P2874" s="45"/>
      <c r="Q2874" s="100"/>
    </row>
    <row r="2875" spans="15:17" x14ac:dyDescent="0.2">
      <c r="O2875" s="45"/>
      <c r="P2875" s="45"/>
      <c r="Q2875" s="100"/>
    </row>
    <row r="2876" spans="15:17" x14ac:dyDescent="0.2">
      <c r="O2876" s="45"/>
      <c r="P2876" s="45"/>
      <c r="Q2876" s="100"/>
    </row>
    <row r="2877" spans="15:17" x14ac:dyDescent="0.2">
      <c r="O2877" s="45"/>
      <c r="P2877" s="45"/>
      <c r="Q2877" s="100"/>
    </row>
    <row r="2878" spans="15:17" x14ac:dyDescent="0.2">
      <c r="O2878" s="45"/>
      <c r="P2878" s="45"/>
      <c r="Q2878" s="100"/>
    </row>
    <row r="2879" spans="15:17" x14ac:dyDescent="0.2">
      <c r="O2879" s="45"/>
      <c r="P2879" s="45"/>
      <c r="Q2879" s="100"/>
    </row>
    <row r="2880" spans="15:17" x14ac:dyDescent="0.2">
      <c r="O2880" s="45"/>
      <c r="P2880" s="45"/>
      <c r="Q2880" s="100"/>
    </row>
    <row r="2881" spans="15:17" x14ac:dyDescent="0.2">
      <c r="O2881" s="45"/>
      <c r="P2881" s="45"/>
      <c r="Q2881" s="100"/>
    </row>
    <row r="2882" spans="15:17" x14ac:dyDescent="0.2">
      <c r="O2882" s="45"/>
      <c r="P2882" s="45"/>
      <c r="Q2882" s="100"/>
    </row>
    <row r="2883" spans="15:17" x14ac:dyDescent="0.2">
      <c r="O2883" s="45"/>
      <c r="P2883" s="45"/>
      <c r="Q2883" s="100"/>
    </row>
    <row r="2884" spans="15:17" x14ac:dyDescent="0.2">
      <c r="O2884" s="45"/>
      <c r="P2884" s="45"/>
      <c r="Q2884" s="100"/>
    </row>
    <row r="2885" spans="15:17" x14ac:dyDescent="0.2">
      <c r="O2885" s="45"/>
      <c r="P2885" s="45"/>
      <c r="Q2885" s="100"/>
    </row>
    <row r="2886" spans="15:17" x14ac:dyDescent="0.2">
      <c r="O2886" s="45"/>
      <c r="P2886" s="45"/>
      <c r="Q2886" s="100"/>
    </row>
    <row r="2887" spans="15:17" x14ac:dyDescent="0.2">
      <c r="O2887" s="45"/>
      <c r="P2887" s="45"/>
      <c r="Q2887" s="100"/>
    </row>
    <row r="2888" spans="15:17" x14ac:dyDescent="0.2">
      <c r="O2888" s="45"/>
      <c r="P2888" s="45"/>
      <c r="Q2888" s="100"/>
    </row>
    <row r="2889" spans="15:17" x14ac:dyDescent="0.2">
      <c r="O2889" s="45"/>
      <c r="P2889" s="45"/>
      <c r="Q2889" s="100"/>
    </row>
    <row r="2890" spans="15:17" x14ac:dyDescent="0.2">
      <c r="O2890" s="45"/>
      <c r="P2890" s="45"/>
      <c r="Q2890" s="100"/>
    </row>
    <row r="2891" spans="15:17" x14ac:dyDescent="0.2">
      <c r="O2891" s="45"/>
      <c r="P2891" s="45"/>
      <c r="Q2891" s="100"/>
    </row>
    <row r="2892" spans="15:17" x14ac:dyDescent="0.2">
      <c r="O2892" s="45"/>
      <c r="P2892" s="45"/>
      <c r="Q2892" s="100"/>
    </row>
    <row r="2893" spans="15:17" x14ac:dyDescent="0.2">
      <c r="O2893" s="45"/>
      <c r="P2893" s="45"/>
      <c r="Q2893" s="100"/>
    </row>
    <row r="2894" spans="15:17" x14ac:dyDescent="0.2">
      <c r="O2894" s="45"/>
      <c r="P2894" s="45"/>
      <c r="Q2894" s="100"/>
    </row>
    <row r="2895" spans="15:17" x14ac:dyDescent="0.2">
      <c r="O2895" s="45"/>
      <c r="P2895" s="45"/>
      <c r="Q2895" s="100"/>
    </row>
    <row r="2896" spans="15:17" x14ac:dyDescent="0.2">
      <c r="O2896" s="45"/>
      <c r="P2896" s="45"/>
      <c r="Q2896" s="100"/>
    </row>
    <row r="2897" spans="15:17" x14ac:dyDescent="0.2">
      <c r="O2897" s="45"/>
      <c r="P2897" s="45"/>
      <c r="Q2897" s="100"/>
    </row>
    <row r="2898" spans="15:17" x14ac:dyDescent="0.2">
      <c r="O2898" s="45"/>
      <c r="P2898" s="45"/>
      <c r="Q2898" s="100"/>
    </row>
    <row r="2899" spans="15:17" x14ac:dyDescent="0.2">
      <c r="O2899" s="45"/>
      <c r="P2899" s="45"/>
      <c r="Q2899" s="100"/>
    </row>
    <row r="2900" spans="15:17" x14ac:dyDescent="0.2">
      <c r="O2900" s="45"/>
      <c r="P2900" s="45"/>
      <c r="Q2900" s="100"/>
    </row>
    <row r="2901" spans="15:17" x14ac:dyDescent="0.2">
      <c r="O2901" s="45"/>
      <c r="P2901" s="45"/>
      <c r="Q2901" s="100"/>
    </row>
    <row r="2902" spans="15:17" x14ac:dyDescent="0.2">
      <c r="O2902" s="45"/>
      <c r="P2902" s="45"/>
      <c r="Q2902" s="100"/>
    </row>
    <row r="2903" spans="15:17" x14ac:dyDescent="0.2">
      <c r="O2903" s="45"/>
      <c r="P2903" s="45"/>
      <c r="Q2903" s="100"/>
    </row>
    <row r="2904" spans="15:17" x14ac:dyDescent="0.2">
      <c r="O2904" s="45"/>
      <c r="P2904" s="45"/>
      <c r="Q2904" s="100"/>
    </row>
    <row r="2905" spans="15:17" x14ac:dyDescent="0.2">
      <c r="O2905" s="45"/>
      <c r="P2905" s="45"/>
      <c r="Q2905" s="100"/>
    </row>
    <row r="2906" spans="15:17" x14ac:dyDescent="0.2">
      <c r="O2906" s="45"/>
      <c r="P2906" s="45"/>
      <c r="Q2906" s="100"/>
    </row>
    <row r="2907" spans="15:17" x14ac:dyDescent="0.2">
      <c r="O2907" s="45"/>
      <c r="P2907" s="45"/>
      <c r="Q2907" s="100"/>
    </row>
    <row r="2908" spans="15:17" x14ac:dyDescent="0.2">
      <c r="O2908" s="45"/>
      <c r="P2908" s="45"/>
      <c r="Q2908" s="100"/>
    </row>
    <row r="2909" spans="15:17" x14ac:dyDescent="0.2">
      <c r="O2909" s="45"/>
      <c r="P2909" s="45"/>
      <c r="Q2909" s="100"/>
    </row>
    <row r="2910" spans="15:17" x14ac:dyDescent="0.2">
      <c r="O2910" s="45"/>
      <c r="P2910" s="45"/>
      <c r="Q2910" s="100"/>
    </row>
    <row r="2911" spans="15:17" x14ac:dyDescent="0.2">
      <c r="O2911" s="45"/>
      <c r="P2911" s="45"/>
      <c r="Q2911" s="100"/>
    </row>
    <row r="2912" spans="15:17" x14ac:dyDescent="0.2">
      <c r="O2912" s="45"/>
      <c r="P2912" s="45"/>
      <c r="Q2912" s="100"/>
    </row>
    <row r="2913" spans="15:17" x14ac:dyDescent="0.2">
      <c r="O2913" s="45"/>
      <c r="P2913" s="45"/>
      <c r="Q2913" s="100"/>
    </row>
    <row r="2914" spans="15:17" x14ac:dyDescent="0.2">
      <c r="O2914" s="45"/>
      <c r="P2914" s="45"/>
      <c r="Q2914" s="100"/>
    </row>
    <row r="2915" spans="15:17" x14ac:dyDescent="0.2">
      <c r="O2915" s="45"/>
      <c r="P2915" s="45"/>
      <c r="Q2915" s="100"/>
    </row>
    <row r="2916" spans="15:17" x14ac:dyDescent="0.2">
      <c r="O2916" s="45"/>
      <c r="P2916" s="45"/>
      <c r="Q2916" s="100"/>
    </row>
    <row r="2917" spans="15:17" x14ac:dyDescent="0.2">
      <c r="O2917" s="45"/>
      <c r="P2917" s="45"/>
      <c r="Q2917" s="100"/>
    </row>
    <row r="2918" spans="15:17" x14ac:dyDescent="0.2">
      <c r="O2918" s="45"/>
      <c r="P2918" s="45"/>
      <c r="Q2918" s="100"/>
    </row>
    <row r="2919" spans="15:17" x14ac:dyDescent="0.2">
      <c r="O2919" s="45"/>
      <c r="P2919" s="45"/>
      <c r="Q2919" s="100"/>
    </row>
    <row r="2920" spans="15:17" x14ac:dyDescent="0.2">
      <c r="O2920" s="45"/>
      <c r="P2920" s="45"/>
      <c r="Q2920" s="100"/>
    </row>
    <row r="2921" spans="15:17" x14ac:dyDescent="0.2">
      <c r="O2921" s="45"/>
      <c r="P2921" s="45"/>
      <c r="Q2921" s="100"/>
    </row>
    <row r="2922" spans="15:17" x14ac:dyDescent="0.2">
      <c r="O2922" s="45"/>
      <c r="P2922" s="45"/>
      <c r="Q2922" s="100"/>
    </row>
    <row r="2923" spans="15:17" x14ac:dyDescent="0.2">
      <c r="O2923" s="45"/>
      <c r="P2923" s="45"/>
      <c r="Q2923" s="100"/>
    </row>
    <row r="2924" spans="15:17" x14ac:dyDescent="0.2">
      <c r="O2924" s="45"/>
      <c r="P2924" s="45"/>
      <c r="Q2924" s="100"/>
    </row>
    <row r="2925" spans="15:17" x14ac:dyDescent="0.2">
      <c r="O2925" s="45"/>
      <c r="P2925" s="45"/>
      <c r="Q2925" s="100"/>
    </row>
    <row r="2926" spans="15:17" x14ac:dyDescent="0.2">
      <c r="O2926" s="45"/>
      <c r="P2926" s="45"/>
      <c r="Q2926" s="100"/>
    </row>
    <row r="2927" spans="15:17" x14ac:dyDescent="0.2">
      <c r="O2927" s="45"/>
      <c r="P2927" s="45"/>
      <c r="Q2927" s="100"/>
    </row>
    <row r="2928" spans="15:17" x14ac:dyDescent="0.2">
      <c r="O2928" s="45"/>
      <c r="P2928" s="45"/>
      <c r="Q2928" s="100"/>
    </row>
    <row r="2929" spans="15:17" x14ac:dyDescent="0.2">
      <c r="O2929" s="45"/>
      <c r="P2929" s="45"/>
      <c r="Q2929" s="100"/>
    </row>
    <row r="2930" spans="15:17" x14ac:dyDescent="0.2">
      <c r="O2930" s="45"/>
      <c r="P2930" s="45"/>
      <c r="Q2930" s="100"/>
    </row>
    <row r="2931" spans="15:17" x14ac:dyDescent="0.2">
      <c r="O2931" s="45"/>
      <c r="P2931" s="45"/>
      <c r="Q2931" s="100"/>
    </row>
    <row r="2932" spans="15:17" x14ac:dyDescent="0.2">
      <c r="O2932" s="45"/>
      <c r="P2932" s="45"/>
      <c r="Q2932" s="100"/>
    </row>
    <row r="2933" spans="15:17" x14ac:dyDescent="0.2">
      <c r="O2933" s="45"/>
      <c r="P2933" s="45"/>
      <c r="Q2933" s="100"/>
    </row>
    <row r="2934" spans="15:17" x14ac:dyDescent="0.2">
      <c r="O2934" s="45"/>
      <c r="P2934" s="45"/>
      <c r="Q2934" s="100"/>
    </row>
    <row r="2935" spans="15:17" x14ac:dyDescent="0.2">
      <c r="O2935" s="45"/>
      <c r="P2935" s="45"/>
      <c r="Q2935" s="100"/>
    </row>
    <row r="2936" spans="15:17" x14ac:dyDescent="0.2">
      <c r="O2936" s="45"/>
      <c r="P2936" s="45"/>
      <c r="Q2936" s="100"/>
    </row>
    <row r="2937" spans="15:17" x14ac:dyDescent="0.2">
      <c r="O2937" s="45"/>
      <c r="P2937" s="45"/>
      <c r="Q2937" s="100"/>
    </row>
    <row r="2938" spans="15:17" x14ac:dyDescent="0.2">
      <c r="O2938" s="45"/>
      <c r="P2938" s="45"/>
      <c r="Q2938" s="100"/>
    </row>
    <row r="2939" spans="15:17" x14ac:dyDescent="0.2">
      <c r="O2939" s="45"/>
      <c r="P2939" s="45"/>
      <c r="Q2939" s="100"/>
    </row>
    <row r="2940" spans="15:17" x14ac:dyDescent="0.2">
      <c r="O2940" s="45"/>
      <c r="P2940" s="45"/>
      <c r="Q2940" s="100"/>
    </row>
    <row r="2941" spans="15:17" x14ac:dyDescent="0.2">
      <c r="O2941" s="45"/>
      <c r="P2941" s="45"/>
      <c r="Q2941" s="100"/>
    </row>
    <row r="2942" spans="15:17" x14ac:dyDescent="0.2">
      <c r="O2942" s="45"/>
      <c r="P2942" s="45"/>
      <c r="Q2942" s="100"/>
    </row>
    <row r="2943" spans="15:17" x14ac:dyDescent="0.2">
      <c r="O2943" s="45"/>
      <c r="P2943" s="45"/>
      <c r="Q2943" s="100"/>
    </row>
    <row r="2944" spans="15:17" x14ac:dyDescent="0.2">
      <c r="O2944" s="45"/>
      <c r="P2944" s="45"/>
      <c r="Q2944" s="100"/>
    </row>
    <row r="2945" spans="15:17" x14ac:dyDescent="0.2">
      <c r="O2945" s="45"/>
      <c r="P2945" s="45"/>
      <c r="Q2945" s="100"/>
    </row>
    <row r="2946" spans="15:17" x14ac:dyDescent="0.2">
      <c r="O2946" s="45"/>
      <c r="P2946" s="45"/>
      <c r="Q2946" s="100"/>
    </row>
    <row r="2947" spans="15:17" x14ac:dyDescent="0.2">
      <c r="O2947" s="45"/>
      <c r="P2947" s="45"/>
      <c r="Q2947" s="100"/>
    </row>
    <row r="2948" spans="15:17" x14ac:dyDescent="0.2">
      <c r="O2948" s="45"/>
      <c r="P2948" s="45"/>
      <c r="Q2948" s="100"/>
    </row>
    <row r="2949" spans="15:17" x14ac:dyDescent="0.2">
      <c r="O2949" s="45"/>
      <c r="P2949" s="45"/>
      <c r="Q2949" s="100"/>
    </row>
    <row r="2950" spans="15:17" x14ac:dyDescent="0.2">
      <c r="O2950" s="45"/>
      <c r="P2950" s="45"/>
      <c r="Q2950" s="100"/>
    </row>
    <row r="2951" spans="15:17" x14ac:dyDescent="0.2">
      <c r="O2951" s="45"/>
      <c r="P2951" s="45"/>
      <c r="Q2951" s="100"/>
    </row>
    <row r="2952" spans="15:17" x14ac:dyDescent="0.2">
      <c r="O2952" s="45"/>
      <c r="P2952" s="45"/>
      <c r="Q2952" s="100"/>
    </row>
    <row r="2953" spans="15:17" x14ac:dyDescent="0.2">
      <c r="O2953" s="45"/>
      <c r="P2953" s="45"/>
      <c r="Q2953" s="100"/>
    </row>
    <row r="2954" spans="15:17" x14ac:dyDescent="0.2">
      <c r="O2954" s="45"/>
      <c r="P2954" s="45"/>
      <c r="Q2954" s="100"/>
    </row>
    <row r="2955" spans="15:17" x14ac:dyDescent="0.2">
      <c r="O2955" s="45"/>
      <c r="P2955" s="45"/>
      <c r="Q2955" s="100"/>
    </row>
    <row r="2956" spans="15:17" x14ac:dyDescent="0.2">
      <c r="O2956" s="45"/>
      <c r="P2956" s="45"/>
      <c r="Q2956" s="100"/>
    </row>
    <row r="2957" spans="15:17" x14ac:dyDescent="0.2">
      <c r="O2957" s="45"/>
      <c r="P2957" s="45"/>
      <c r="Q2957" s="100"/>
    </row>
    <row r="2958" spans="15:17" x14ac:dyDescent="0.2">
      <c r="O2958" s="45"/>
      <c r="P2958" s="45"/>
      <c r="Q2958" s="100"/>
    </row>
    <row r="2959" spans="15:17" x14ac:dyDescent="0.2">
      <c r="O2959" s="45"/>
      <c r="P2959" s="45"/>
      <c r="Q2959" s="100"/>
    </row>
    <row r="2960" spans="15:17" x14ac:dyDescent="0.2">
      <c r="O2960" s="45"/>
      <c r="P2960" s="45"/>
      <c r="Q2960" s="100"/>
    </row>
    <row r="2961" spans="15:17" x14ac:dyDescent="0.2">
      <c r="O2961" s="45"/>
      <c r="P2961" s="45"/>
      <c r="Q2961" s="100"/>
    </row>
    <row r="2962" spans="15:17" x14ac:dyDescent="0.2">
      <c r="O2962" s="45"/>
      <c r="P2962" s="45"/>
      <c r="Q2962" s="100"/>
    </row>
    <row r="2963" spans="15:17" x14ac:dyDescent="0.2">
      <c r="O2963" s="45"/>
      <c r="P2963" s="45"/>
      <c r="Q2963" s="100"/>
    </row>
    <row r="2964" spans="15:17" x14ac:dyDescent="0.2">
      <c r="O2964" s="45"/>
      <c r="P2964" s="45"/>
      <c r="Q2964" s="100"/>
    </row>
    <row r="2965" spans="15:17" x14ac:dyDescent="0.2">
      <c r="O2965" s="45"/>
      <c r="P2965" s="45"/>
      <c r="Q2965" s="100"/>
    </row>
    <row r="2966" spans="15:17" x14ac:dyDescent="0.2">
      <c r="O2966" s="45"/>
      <c r="P2966" s="45"/>
      <c r="Q2966" s="100"/>
    </row>
    <row r="2967" spans="15:17" x14ac:dyDescent="0.2">
      <c r="O2967" s="45"/>
      <c r="P2967" s="45"/>
      <c r="Q2967" s="100"/>
    </row>
    <row r="2968" spans="15:17" x14ac:dyDescent="0.2">
      <c r="O2968" s="45"/>
      <c r="P2968" s="45"/>
      <c r="Q2968" s="100"/>
    </row>
    <row r="2969" spans="15:17" x14ac:dyDescent="0.2">
      <c r="O2969" s="45"/>
      <c r="P2969" s="45"/>
      <c r="Q2969" s="100"/>
    </row>
    <row r="2970" spans="15:17" x14ac:dyDescent="0.2">
      <c r="O2970" s="45"/>
      <c r="P2970" s="45"/>
      <c r="Q2970" s="100"/>
    </row>
    <row r="2971" spans="15:17" x14ac:dyDescent="0.2">
      <c r="O2971" s="45"/>
      <c r="P2971" s="45"/>
      <c r="Q2971" s="100"/>
    </row>
    <row r="2972" spans="15:17" x14ac:dyDescent="0.2">
      <c r="O2972" s="45"/>
      <c r="P2972" s="45"/>
      <c r="Q2972" s="100"/>
    </row>
    <row r="2973" spans="15:17" x14ac:dyDescent="0.2">
      <c r="O2973" s="45"/>
      <c r="P2973" s="45"/>
      <c r="Q2973" s="100"/>
    </row>
    <row r="2974" spans="15:17" x14ac:dyDescent="0.2">
      <c r="O2974" s="45"/>
      <c r="P2974" s="45"/>
      <c r="Q2974" s="100"/>
    </row>
    <row r="2975" spans="15:17" x14ac:dyDescent="0.2">
      <c r="O2975" s="45"/>
      <c r="P2975" s="45"/>
      <c r="Q2975" s="100"/>
    </row>
    <row r="2976" spans="15:17" x14ac:dyDescent="0.2">
      <c r="O2976" s="45"/>
      <c r="P2976" s="45"/>
      <c r="Q2976" s="100"/>
    </row>
    <row r="2977" spans="15:17" x14ac:dyDescent="0.2">
      <c r="O2977" s="45"/>
      <c r="P2977" s="45"/>
      <c r="Q2977" s="100"/>
    </row>
    <row r="2978" spans="15:17" x14ac:dyDescent="0.2">
      <c r="O2978" s="45"/>
      <c r="P2978" s="45"/>
      <c r="Q2978" s="100"/>
    </row>
    <row r="2979" spans="15:17" x14ac:dyDescent="0.2">
      <c r="O2979" s="45"/>
      <c r="P2979" s="45"/>
      <c r="Q2979" s="100"/>
    </row>
    <row r="2980" spans="15:17" x14ac:dyDescent="0.2">
      <c r="O2980" s="45"/>
      <c r="P2980" s="45"/>
      <c r="Q2980" s="100"/>
    </row>
    <row r="2981" spans="15:17" x14ac:dyDescent="0.2">
      <c r="O2981" s="45"/>
      <c r="P2981" s="45"/>
      <c r="Q2981" s="100"/>
    </row>
    <row r="2982" spans="15:17" x14ac:dyDescent="0.2">
      <c r="O2982" s="45"/>
      <c r="P2982" s="45"/>
      <c r="Q2982" s="100"/>
    </row>
    <row r="2983" spans="15:17" x14ac:dyDescent="0.2">
      <c r="O2983" s="45"/>
      <c r="P2983" s="45"/>
      <c r="Q2983" s="100"/>
    </row>
    <row r="2984" spans="15:17" x14ac:dyDescent="0.2">
      <c r="O2984" s="45"/>
      <c r="P2984" s="45"/>
      <c r="Q2984" s="100"/>
    </row>
    <row r="2985" spans="15:17" x14ac:dyDescent="0.2">
      <c r="O2985" s="45"/>
      <c r="P2985" s="45"/>
      <c r="Q2985" s="100"/>
    </row>
    <row r="2986" spans="15:17" x14ac:dyDescent="0.2">
      <c r="O2986" s="45"/>
      <c r="P2986" s="45"/>
      <c r="Q2986" s="100"/>
    </row>
    <row r="2987" spans="15:17" x14ac:dyDescent="0.2">
      <c r="O2987" s="45"/>
      <c r="P2987" s="45"/>
      <c r="Q2987" s="100"/>
    </row>
    <row r="2988" spans="15:17" x14ac:dyDescent="0.2">
      <c r="O2988" s="45"/>
      <c r="P2988" s="45"/>
      <c r="Q2988" s="100"/>
    </row>
    <row r="2989" spans="15:17" x14ac:dyDescent="0.2">
      <c r="O2989" s="45"/>
      <c r="P2989" s="45"/>
      <c r="Q2989" s="100"/>
    </row>
    <row r="2990" spans="15:17" x14ac:dyDescent="0.2">
      <c r="O2990" s="45"/>
      <c r="P2990" s="45"/>
      <c r="Q2990" s="100"/>
    </row>
    <row r="2991" spans="15:17" x14ac:dyDescent="0.2">
      <c r="O2991" s="45"/>
      <c r="P2991" s="45"/>
      <c r="Q2991" s="100"/>
    </row>
    <row r="2992" spans="15:17" x14ac:dyDescent="0.2">
      <c r="O2992" s="45"/>
      <c r="P2992" s="45"/>
      <c r="Q2992" s="100"/>
    </row>
    <row r="2993" spans="15:17" x14ac:dyDescent="0.2">
      <c r="O2993" s="45"/>
      <c r="P2993" s="45"/>
      <c r="Q2993" s="100"/>
    </row>
    <row r="2994" spans="15:17" x14ac:dyDescent="0.2">
      <c r="O2994" s="45"/>
      <c r="P2994" s="45"/>
      <c r="Q2994" s="100"/>
    </row>
    <row r="2995" spans="15:17" x14ac:dyDescent="0.2">
      <c r="O2995" s="45"/>
      <c r="P2995" s="45"/>
      <c r="Q2995" s="100"/>
    </row>
    <row r="2996" spans="15:17" x14ac:dyDescent="0.2">
      <c r="O2996" s="45"/>
      <c r="P2996" s="45"/>
      <c r="Q2996" s="100"/>
    </row>
    <row r="2997" spans="15:17" x14ac:dyDescent="0.2">
      <c r="O2997" s="45"/>
      <c r="P2997" s="45"/>
      <c r="Q2997" s="100"/>
    </row>
    <row r="2998" spans="15:17" x14ac:dyDescent="0.2">
      <c r="O2998" s="45"/>
      <c r="P2998" s="45"/>
      <c r="Q2998" s="100"/>
    </row>
    <row r="2999" spans="15:17" x14ac:dyDescent="0.2">
      <c r="O2999" s="45"/>
      <c r="P2999" s="45"/>
      <c r="Q2999" s="100"/>
    </row>
    <row r="3000" spans="15:17" x14ac:dyDescent="0.2">
      <c r="O3000" s="45"/>
      <c r="P3000" s="45"/>
      <c r="Q3000" s="100"/>
    </row>
    <row r="3001" spans="15:17" x14ac:dyDescent="0.2">
      <c r="O3001" s="45"/>
      <c r="P3001" s="45"/>
      <c r="Q3001" s="100"/>
    </row>
    <row r="3002" spans="15:17" x14ac:dyDescent="0.2">
      <c r="O3002" s="45"/>
      <c r="P3002" s="45"/>
      <c r="Q3002" s="100"/>
    </row>
    <row r="3003" spans="15:17" x14ac:dyDescent="0.2">
      <c r="O3003" s="45"/>
      <c r="P3003" s="45"/>
      <c r="Q3003" s="100"/>
    </row>
    <row r="3004" spans="15:17" x14ac:dyDescent="0.2">
      <c r="O3004" s="45"/>
      <c r="P3004" s="45"/>
      <c r="Q3004" s="100"/>
    </row>
    <row r="3005" spans="15:17" x14ac:dyDescent="0.2">
      <c r="O3005" s="45"/>
      <c r="P3005" s="45"/>
      <c r="Q3005" s="100"/>
    </row>
    <row r="3006" spans="15:17" x14ac:dyDescent="0.2">
      <c r="O3006" s="45"/>
      <c r="P3006" s="45"/>
      <c r="Q3006" s="100"/>
    </row>
    <row r="3007" spans="15:17" x14ac:dyDescent="0.2">
      <c r="O3007" s="45"/>
      <c r="P3007" s="45"/>
      <c r="Q3007" s="100"/>
    </row>
    <row r="3008" spans="15:17" x14ac:dyDescent="0.2">
      <c r="O3008" s="45"/>
      <c r="P3008" s="45"/>
      <c r="Q3008" s="100"/>
    </row>
    <row r="3009" spans="15:17" x14ac:dyDescent="0.2">
      <c r="O3009" s="45"/>
      <c r="P3009" s="45"/>
      <c r="Q3009" s="100"/>
    </row>
    <row r="3010" spans="15:17" x14ac:dyDescent="0.2">
      <c r="O3010" s="45"/>
      <c r="P3010" s="45"/>
      <c r="Q3010" s="100"/>
    </row>
    <row r="3011" spans="15:17" x14ac:dyDescent="0.2">
      <c r="O3011" s="45"/>
      <c r="P3011" s="45"/>
      <c r="Q3011" s="100"/>
    </row>
    <row r="3012" spans="15:17" x14ac:dyDescent="0.2">
      <c r="O3012" s="45"/>
      <c r="P3012" s="45"/>
      <c r="Q3012" s="100"/>
    </row>
    <row r="3013" spans="15:17" x14ac:dyDescent="0.2">
      <c r="O3013" s="45"/>
      <c r="P3013" s="45"/>
      <c r="Q3013" s="100"/>
    </row>
    <row r="3014" spans="15:17" x14ac:dyDescent="0.2">
      <c r="O3014" s="45"/>
      <c r="P3014" s="45"/>
      <c r="Q3014" s="100"/>
    </row>
    <row r="3015" spans="15:17" x14ac:dyDescent="0.2">
      <c r="O3015" s="45"/>
      <c r="P3015" s="45"/>
      <c r="Q3015" s="100"/>
    </row>
    <row r="3016" spans="15:17" x14ac:dyDescent="0.2">
      <c r="O3016" s="45"/>
      <c r="P3016" s="45"/>
      <c r="Q3016" s="100"/>
    </row>
    <row r="3017" spans="15:17" x14ac:dyDescent="0.2">
      <c r="O3017" s="45"/>
      <c r="P3017" s="45"/>
      <c r="Q3017" s="100"/>
    </row>
    <row r="3018" spans="15:17" x14ac:dyDescent="0.2">
      <c r="O3018" s="45"/>
      <c r="P3018" s="45"/>
      <c r="Q3018" s="100"/>
    </row>
    <row r="3019" spans="15:17" x14ac:dyDescent="0.2">
      <c r="O3019" s="45"/>
      <c r="P3019" s="45"/>
      <c r="Q3019" s="100"/>
    </row>
    <row r="3020" spans="15:17" x14ac:dyDescent="0.2">
      <c r="O3020" s="45"/>
      <c r="P3020" s="45"/>
      <c r="Q3020" s="100"/>
    </row>
    <row r="3021" spans="15:17" x14ac:dyDescent="0.2">
      <c r="O3021" s="45"/>
      <c r="P3021" s="45"/>
      <c r="Q3021" s="100"/>
    </row>
    <row r="3022" spans="15:17" x14ac:dyDescent="0.2">
      <c r="O3022" s="45"/>
      <c r="P3022" s="45"/>
      <c r="Q3022" s="100"/>
    </row>
    <row r="3023" spans="15:17" x14ac:dyDescent="0.2">
      <c r="O3023" s="45"/>
      <c r="P3023" s="45"/>
      <c r="Q3023" s="100"/>
    </row>
    <row r="3024" spans="15:17" x14ac:dyDescent="0.2">
      <c r="O3024" s="45"/>
      <c r="P3024" s="45"/>
      <c r="Q3024" s="100"/>
    </row>
    <row r="3025" spans="15:17" x14ac:dyDescent="0.2">
      <c r="O3025" s="45"/>
      <c r="P3025" s="45"/>
      <c r="Q3025" s="100"/>
    </row>
    <row r="3026" spans="15:17" x14ac:dyDescent="0.2">
      <c r="O3026" s="45"/>
      <c r="P3026" s="45"/>
      <c r="Q3026" s="100"/>
    </row>
    <row r="3027" spans="15:17" x14ac:dyDescent="0.2">
      <c r="O3027" s="45"/>
      <c r="P3027" s="45"/>
      <c r="Q3027" s="100"/>
    </row>
    <row r="3028" spans="15:17" x14ac:dyDescent="0.2">
      <c r="O3028" s="45"/>
      <c r="P3028" s="45"/>
      <c r="Q3028" s="100"/>
    </row>
    <row r="3029" spans="15:17" x14ac:dyDescent="0.2">
      <c r="O3029" s="45"/>
      <c r="P3029" s="45"/>
      <c r="Q3029" s="100"/>
    </row>
    <row r="3030" spans="15:17" x14ac:dyDescent="0.2">
      <c r="O3030" s="45"/>
      <c r="P3030" s="45"/>
      <c r="Q3030" s="100"/>
    </row>
    <row r="3031" spans="15:17" x14ac:dyDescent="0.2">
      <c r="O3031" s="45"/>
      <c r="P3031" s="45"/>
      <c r="Q3031" s="100"/>
    </row>
    <row r="3032" spans="15:17" x14ac:dyDescent="0.2">
      <c r="O3032" s="45"/>
      <c r="P3032" s="45"/>
      <c r="Q3032" s="100"/>
    </row>
    <row r="3033" spans="15:17" x14ac:dyDescent="0.2">
      <c r="O3033" s="45"/>
      <c r="P3033" s="45"/>
      <c r="Q3033" s="100"/>
    </row>
    <row r="3034" spans="15:17" x14ac:dyDescent="0.2">
      <c r="O3034" s="45"/>
      <c r="P3034" s="45"/>
      <c r="Q3034" s="100"/>
    </row>
    <row r="3035" spans="15:17" x14ac:dyDescent="0.2">
      <c r="O3035" s="45"/>
      <c r="P3035" s="45"/>
      <c r="Q3035" s="100"/>
    </row>
    <row r="3036" spans="15:17" x14ac:dyDescent="0.2">
      <c r="O3036" s="45"/>
      <c r="P3036" s="45"/>
      <c r="Q3036" s="100"/>
    </row>
    <row r="3037" spans="15:17" x14ac:dyDescent="0.2">
      <c r="O3037" s="45"/>
      <c r="P3037" s="45"/>
      <c r="Q3037" s="100"/>
    </row>
    <row r="3038" spans="15:17" x14ac:dyDescent="0.2">
      <c r="O3038" s="45"/>
      <c r="P3038" s="45"/>
      <c r="Q3038" s="100"/>
    </row>
    <row r="3039" spans="15:17" x14ac:dyDescent="0.2">
      <c r="O3039" s="45"/>
      <c r="P3039" s="45"/>
      <c r="Q3039" s="100"/>
    </row>
    <row r="3040" spans="15:17" x14ac:dyDescent="0.2">
      <c r="O3040" s="45"/>
      <c r="P3040" s="45"/>
      <c r="Q3040" s="100"/>
    </row>
    <row r="3041" spans="15:17" x14ac:dyDescent="0.2">
      <c r="O3041" s="45"/>
      <c r="P3041" s="45"/>
      <c r="Q3041" s="100"/>
    </row>
    <row r="3042" spans="15:17" x14ac:dyDescent="0.2">
      <c r="O3042" s="45"/>
      <c r="P3042" s="45"/>
      <c r="Q3042" s="100"/>
    </row>
    <row r="3043" spans="15:17" x14ac:dyDescent="0.2">
      <c r="O3043" s="45"/>
      <c r="P3043" s="45"/>
      <c r="Q3043" s="100"/>
    </row>
    <row r="3044" spans="15:17" x14ac:dyDescent="0.2">
      <c r="O3044" s="45"/>
      <c r="P3044" s="45"/>
      <c r="Q3044" s="100"/>
    </row>
    <row r="3045" spans="15:17" x14ac:dyDescent="0.2">
      <c r="O3045" s="45"/>
      <c r="P3045" s="45"/>
      <c r="Q3045" s="100"/>
    </row>
    <row r="3046" spans="15:17" x14ac:dyDescent="0.2">
      <c r="O3046" s="45"/>
      <c r="P3046" s="45"/>
      <c r="Q3046" s="100"/>
    </row>
    <row r="3047" spans="15:17" x14ac:dyDescent="0.2">
      <c r="O3047" s="45"/>
      <c r="P3047" s="45"/>
      <c r="Q3047" s="100"/>
    </row>
    <row r="3048" spans="15:17" x14ac:dyDescent="0.2">
      <c r="O3048" s="45"/>
      <c r="P3048" s="45"/>
      <c r="Q3048" s="100"/>
    </row>
    <row r="3049" spans="15:17" x14ac:dyDescent="0.2">
      <c r="O3049" s="45"/>
      <c r="P3049" s="45"/>
      <c r="Q3049" s="100"/>
    </row>
    <row r="3050" spans="15:17" x14ac:dyDescent="0.2">
      <c r="O3050" s="45"/>
      <c r="P3050" s="45"/>
      <c r="Q3050" s="100"/>
    </row>
    <row r="3051" spans="15:17" x14ac:dyDescent="0.2">
      <c r="O3051" s="45"/>
      <c r="P3051" s="45"/>
      <c r="Q3051" s="100"/>
    </row>
    <row r="3052" spans="15:17" x14ac:dyDescent="0.2">
      <c r="O3052" s="45"/>
      <c r="P3052" s="45"/>
      <c r="Q3052" s="100"/>
    </row>
    <row r="3053" spans="15:17" x14ac:dyDescent="0.2">
      <c r="O3053" s="45"/>
      <c r="P3053" s="45"/>
      <c r="Q3053" s="100"/>
    </row>
    <row r="3054" spans="15:17" x14ac:dyDescent="0.2">
      <c r="O3054" s="45"/>
      <c r="P3054" s="45"/>
      <c r="Q3054" s="100"/>
    </row>
    <row r="3055" spans="15:17" x14ac:dyDescent="0.2">
      <c r="O3055" s="45"/>
      <c r="P3055" s="45"/>
      <c r="Q3055" s="100"/>
    </row>
    <row r="3056" spans="15:17" x14ac:dyDescent="0.2">
      <c r="O3056" s="45"/>
      <c r="P3056" s="45"/>
      <c r="Q3056" s="100"/>
    </row>
    <row r="3057" spans="15:17" x14ac:dyDescent="0.2">
      <c r="O3057" s="45"/>
      <c r="P3057" s="45"/>
      <c r="Q3057" s="100"/>
    </row>
    <row r="3058" spans="15:17" x14ac:dyDescent="0.2">
      <c r="O3058" s="45"/>
      <c r="P3058" s="45"/>
      <c r="Q3058" s="100"/>
    </row>
    <row r="3059" spans="15:17" x14ac:dyDescent="0.2">
      <c r="O3059" s="45"/>
      <c r="P3059" s="45"/>
      <c r="Q3059" s="100"/>
    </row>
    <row r="3060" spans="15:17" x14ac:dyDescent="0.2">
      <c r="O3060" s="45"/>
      <c r="P3060" s="45"/>
      <c r="Q3060" s="100"/>
    </row>
    <row r="3061" spans="15:17" x14ac:dyDescent="0.2">
      <c r="O3061" s="45"/>
      <c r="P3061" s="45"/>
      <c r="Q3061" s="100"/>
    </row>
    <row r="3062" spans="15:17" x14ac:dyDescent="0.2">
      <c r="O3062" s="45"/>
      <c r="P3062" s="45"/>
      <c r="Q3062" s="100"/>
    </row>
    <row r="3063" spans="15:17" x14ac:dyDescent="0.2">
      <c r="O3063" s="45"/>
      <c r="P3063" s="45"/>
      <c r="Q3063" s="100"/>
    </row>
    <row r="3064" spans="15:17" x14ac:dyDescent="0.2">
      <c r="O3064" s="45"/>
      <c r="P3064" s="45"/>
      <c r="Q3064" s="100"/>
    </row>
    <row r="3065" spans="15:17" x14ac:dyDescent="0.2">
      <c r="O3065" s="45"/>
      <c r="P3065" s="45"/>
      <c r="Q3065" s="100"/>
    </row>
    <row r="3066" spans="15:17" x14ac:dyDescent="0.2">
      <c r="O3066" s="45"/>
      <c r="P3066" s="45"/>
      <c r="Q3066" s="100"/>
    </row>
    <row r="3067" spans="15:17" x14ac:dyDescent="0.2">
      <c r="O3067" s="45"/>
      <c r="P3067" s="45"/>
      <c r="Q3067" s="100"/>
    </row>
    <row r="3068" spans="15:17" x14ac:dyDescent="0.2">
      <c r="O3068" s="45"/>
      <c r="P3068" s="45"/>
      <c r="Q3068" s="100"/>
    </row>
    <row r="3069" spans="15:17" x14ac:dyDescent="0.2">
      <c r="O3069" s="45"/>
      <c r="P3069" s="45"/>
      <c r="Q3069" s="100"/>
    </row>
    <row r="3070" spans="15:17" x14ac:dyDescent="0.2">
      <c r="O3070" s="45"/>
      <c r="P3070" s="45"/>
      <c r="Q3070" s="100"/>
    </row>
    <row r="3071" spans="15:17" x14ac:dyDescent="0.2">
      <c r="O3071" s="45"/>
      <c r="P3071" s="45"/>
      <c r="Q3071" s="100"/>
    </row>
    <row r="3072" spans="15:17" x14ac:dyDescent="0.2">
      <c r="O3072" s="45"/>
      <c r="P3072" s="45"/>
      <c r="Q3072" s="100"/>
    </row>
    <row r="3073" spans="15:17" x14ac:dyDescent="0.2">
      <c r="O3073" s="45"/>
      <c r="P3073" s="45"/>
      <c r="Q3073" s="100"/>
    </row>
    <row r="3074" spans="15:17" x14ac:dyDescent="0.2">
      <c r="O3074" s="45"/>
      <c r="P3074" s="45"/>
      <c r="Q3074" s="100"/>
    </row>
    <row r="3075" spans="15:17" x14ac:dyDescent="0.2">
      <c r="O3075" s="45"/>
      <c r="P3075" s="45"/>
      <c r="Q3075" s="100"/>
    </row>
    <row r="3076" spans="15:17" x14ac:dyDescent="0.2">
      <c r="O3076" s="45"/>
      <c r="P3076" s="45"/>
      <c r="Q3076" s="100"/>
    </row>
    <row r="3077" spans="15:17" x14ac:dyDescent="0.2">
      <c r="O3077" s="45"/>
      <c r="P3077" s="45"/>
      <c r="Q3077" s="100"/>
    </row>
    <row r="3078" spans="15:17" x14ac:dyDescent="0.2">
      <c r="O3078" s="45"/>
      <c r="P3078" s="45"/>
      <c r="Q3078" s="100"/>
    </row>
    <row r="3079" spans="15:17" x14ac:dyDescent="0.2">
      <c r="O3079" s="45"/>
      <c r="P3079" s="45"/>
      <c r="Q3079" s="100"/>
    </row>
    <row r="3080" spans="15:17" x14ac:dyDescent="0.2">
      <c r="O3080" s="45"/>
      <c r="P3080" s="45"/>
      <c r="Q3080" s="100"/>
    </row>
    <row r="3081" spans="15:17" x14ac:dyDescent="0.2">
      <c r="O3081" s="45"/>
      <c r="P3081" s="45"/>
      <c r="Q3081" s="100"/>
    </row>
    <row r="3082" spans="15:17" x14ac:dyDescent="0.2">
      <c r="O3082" s="45"/>
      <c r="P3082" s="45"/>
      <c r="Q3082" s="100"/>
    </row>
    <row r="3083" spans="15:17" x14ac:dyDescent="0.2">
      <c r="O3083" s="45"/>
      <c r="P3083" s="45"/>
      <c r="Q3083" s="100"/>
    </row>
    <row r="3084" spans="15:17" x14ac:dyDescent="0.2">
      <c r="O3084" s="45"/>
      <c r="P3084" s="45"/>
      <c r="Q3084" s="100"/>
    </row>
    <row r="3085" spans="15:17" x14ac:dyDescent="0.2">
      <c r="O3085" s="45"/>
      <c r="P3085" s="45"/>
      <c r="Q3085" s="100"/>
    </row>
    <row r="3086" spans="15:17" x14ac:dyDescent="0.2">
      <c r="O3086" s="45"/>
      <c r="P3086" s="45"/>
      <c r="Q3086" s="100"/>
    </row>
    <row r="3087" spans="15:17" x14ac:dyDescent="0.2">
      <c r="O3087" s="45"/>
      <c r="P3087" s="45"/>
      <c r="Q3087" s="100"/>
    </row>
    <row r="3088" spans="15:17" x14ac:dyDescent="0.2">
      <c r="O3088" s="45"/>
      <c r="P3088" s="45"/>
      <c r="Q3088" s="100"/>
    </row>
    <row r="3089" spans="15:17" x14ac:dyDescent="0.2">
      <c r="O3089" s="45"/>
      <c r="P3089" s="45"/>
      <c r="Q3089" s="100"/>
    </row>
    <row r="3090" spans="15:17" x14ac:dyDescent="0.2">
      <c r="O3090" s="45"/>
      <c r="P3090" s="45"/>
      <c r="Q3090" s="100"/>
    </row>
    <row r="3091" spans="15:17" x14ac:dyDescent="0.2">
      <c r="O3091" s="45"/>
      <c r="P3091" s="45"/>
      <c r="Q3091" s="100"/>
    </row>
    <row r="3092" spans="15:17" x14ac:dyDescent="0.2">
      <c r="O3092" s="45"/>
      <c r="P3092" s="45"/>
      <c r="Q3092" s="100"/>
    </row>
    <row r="3093" spans="15:17" x14ac:dyDescent="0.2">
      <c r="O3093" s="45"/>
      <c r="P3093" s="45"/>
      <c r="Q3093" s="100"/>
    </row>
    <row r="3094" spans="15:17" x14ac:dyDescent="0.2">
      <c r="O3094" s="45"/>
      <c r="P3094" s="45"/>
      <c r="Q3094" s="100"/>
    </row>
    <row r="3095" spans="15:17" x14ac:dyDescent="0.2">
      <c r="O3095" s="45"/>
      <c r="P3095" s="45"/>
      <c r="Q3095" s="100"/>
    </row>
    <row r="3096" spans="15:17" x14ac:dyDescent="0.2">
      <c r="O3096" s="45"/>
      <c r="P3096" s="45"/>
      <c r="Q3096" s="100"/>
    </row>
    <row r="3097" spans="15:17" x14ac:dyDescent="0.2">
      <c r="O3097" s="45"/>
      <c r="P3097" s="45"/>
      <c r="Q3097" s="100"/>
    </row>
    <row r="3098" spans="15:17" x14ac:dyDescent="0.2">
      <c r="O3098" s="45"/>
      <c r="P3098" s="45"/>
      <c r="Q3098" s="100"/>
    </row>
    <row r="3099" spans="15:17" x14ac:dyDescent="0.2">
      <c r="O3099" s="45"/>
      <c r="P3099" s="45"/>
      <c r="Q3099" s="100"/>
    </row>
    <row r="3100" spans="15:17" x14ac:dyDescent="0.2">
      <c r="O3100" s="45"/>
      <c r="P3100" s="45"/>
      <c r="Q3100" s="100"/>
    </row>
    <row r="3101" spans="15:17" x14ac:dyDescent="0.2">
      <c r="O3101" s="45"/>
      <c r="P3101" s="45"/>
      <c r="Q3101" s="100"/>
    </row>
    <row r="3102" spans="15:17" x14ac:dyDescent="0.2">
      <c r="O3102" s="45"/>
      <c r="P3102" s="45"/>
      <c r="Q3102" s="100"/>
    </row>
    <row r="3103" spans="15:17" x14ac:dyDescent="0.2">
      <c r="O3103" s="45"/>
      <c r="P3103" s="45"/>
      <c r="Q3103" s="100"/>
    </row>
    <row r="3104" spans="15:17" x14ac:dyDescent="0.2">
      <c r="O3104" s="45"/>
      <c r="P3104" s="45"/>
      <c r="Q3104" s="100"/>
    </row>
    <row r="3105" spans="15:17" x14ac:dyDescent="0.2">
      <c r="O3105" s="45"/>
      <c r="P3105" s="45"/>
      <c r="Q3105" s="100"/>
    </row>
    <row r="3106" spans="15:17" x14ac:dyDescent="0.2">
      <c r="O3106" s="45"/>
      <c r="P3106" s="45"/>
      <c r="Q3106" s="100"/>
    </row>
    <row r="3107" spans="15:17" x14ac:dyDescent="0.2">
      <c r="O3107" s="45"/>
      <c r="P3107" s="45"/>
      <c r="Q3107" s="100"/>
    </row>
    <row r="3108" spans="15:17" x14ac:dyDescent="0.2">
      <c r="O3108" s="45"/>
      <c r="P3108" s="45"/>
      <c r="Q3108" s="100"/>
    </row>
    <row r="3109" spans="15:17" x14ac:dyDescent="0.2">
      <c r="O3109" s="45"/>
      <c r="P3109" s="45"/>
      <c r="Q3109" s="100"/>
    </row>
    <row r="3110" spans="15:17" x14ac:dyDescent="0.2">
      <c r="O3110" s="45"/>
      <c r="P3110" s="45"/>
      <c r="Q3110" s="100"/>
    </row>
    <row r="3111" spans="15:17" x14ac:dyDescent="0.2">
      <c r="O3111" s="45"/>
      <c r="P3111" s="45"/>
      <c r="Q3111" s="100"/>
    </row>
    <row r="3112" spans="15:17" x14ac:dyDescent="0.2">
      <c r="O3112" s="45"/>
      <c r="P3112" s="45"/>
      <c r="Q3112" s="100"/>
    </row>
    <row r="3113" spans="15:17" x14ac:dyDescent="0.2">
      <c r="O3113" s="45"/>
      <c r="P3113" s="45"/>
      <c r="Q3113" s="100"/>
    </row>
    <row r="3114" spans="15:17" x14ac:dyDescent="0.2">
      <c r="O3114" s="45"/>
      <c r="P3114" s="45"/>
      <c r="Q3114" s="100"/>
    </row>
    <row r="3115" spans="15:17" x14ac:dyDescent="0.2">
      <c r="O3115" s="45"/>
      <c r="P3115" s="45"/>
      <c r="Q3115" s="100"/>
    </row>
    <row r="3116" spans="15:17" x14ac:dyDescent="0.2">
      <c r="O3116" s="45"/>
      <c r="P3116" s="45"/>
      <c r="Q3116" s="100"/>
    </row>
    <row r="3117" spans="15:17" x14ac:dyDescent="0.2">
      <c r="O3117" s="45"/>
      <c r="P3117" s="45"/>
      <c r="Q3117" s="100"/>
    </row>
    <row r="3118" spans="15:17" x14ac:dyDescent="0.2">
      <c r="O3118" s="45"/>
      <c r="P3118" s="45"/>
      <c r="Q3118" s="100"/>
    </row>
    <row r="3119" spans="15:17" x14ac:dyDescent="0.2">
      <c r="O3119" s="45"/>
      <c r="P3119" s="45"/>
      <c r="Q3119" s="100"/>
    </row>
    <row r="3120" spans="15:17" x14ac:dyDescent="0.2">
      <c r="O3120" s="45"/>
      <c r="P3120" s="45"/>
      <c r="Q3120" s="100"/>
    </row>
    <row r="3121" spans="15:17" x14ac:dyDescent="0.2">
      <c r="O3121" s="45"/>
      <c r="P3121" s="45"/>
      <c r="Q3121" s="100"/>
    </row>
    <row r="3122" spans="15:17" x14ac:dyDescent="0.2">
      <c r="O3122" s="45"/>
      <c r="P3122" s="45"/>
      <c r="Q3122" s="100"/>
    </row>
    <row r="3123" spans="15:17" x14ac:dyDescent="0.2">
      <c r="O3123" s="45"/>
      <c r="P3123" s="45"/>
      <c r="Q3123" s="100"/>
    </row>
    <row r="3124" spans="15:17" x14ac:dyDescent="0.2">
      <c r="O3124" s="45"/>
      <c r="P3124" s="45"/>
      <c r="Q3124" s="100"/>
    </row>
    <row r="3125" spans="15:17" x14ac:dyDescent="0.2">
      <c r="O3125" s="45"/>
      <c r="P3125" s="45"/>
      <c r="Q3125" s="100"/>
    </row>
    <row r="3126" spans="15:17" x14ac:dyDescent="0.2">
      <c r="O3126" s="45"/>
      <c r="P3126" s="45"/>
      <c r="Q3126" s="100"/>
    </row>
    <row r="3127" spans="15:17" x14ac:dyDescent="0.2">
      <c r="O3127" s="45"/>
      <c r="P3127" s="45"/>
      <c r="Q3127" s="100"/>
    </row>
    <row r="3128" spans="15:17" x14ac:dyDescent="0.2">
      <c r="O3128" s="45"/>
      <c r="P3128" s="45"/>
      <c r="Q3128" s="100"/>
    </row>
    <row r="3129" spans="15:17" x14ac:dyDescent="0.2">
      <c r="O3129" s="45"/>
      <c r="P3129" s="45"/>
      <c r="Q3129" s="100"/>
    </row>
    <row r="3130" spans="15:17" x14ac:dyDescent="0.2">
      <c r="O3130" s="45"/>
      <c r="P3130" s="45"/>
      <c r="Q3130" s="100"/>
    </row>
    <row r="3131" spans="15:17" x14ac:dyDescent="0.2">
      <c r="O3131" s="45"/>
      <c r="P3131" s="45"/>
      <c r="Q3131" s="100"/>
    </row>
    <row r="3132" spans="15:17" x14ac:dyDescent="0.2">
      <c r="O3132" s="45"/>
      <c r="P3132" s="45"/>
      <c r="Q3132" s="100"/>
    </row>
    <row r="3133" spans="15:17" x14ac:dyDescent="0.2">
      <c r="O3133" s="45"/>
      <c r="P3133" s="45"/>
      <c r="Q3133" s="100"/>
    </row>
    <row r="3134" spans="15:17" x14ac:dyDescent="0.2">
      <c r="O3134" s="45"/>
      <c r="P3134" s="45"/>
      <c r="Q3134" s="100"/>
    </row>
    <row r="3135" spans="15:17" x14ac:dyDescent="0.2">
      <c r="O3135" s="45"/>
      <c r="P3135" s="45"/>
      <c r="Q3135" s="100"/>
    </row>
    <row r="3136" spans="15:17" x14ac:dyDescent="0.2">
      <c r="O3136" s="45"/>
      <c r="P3136" s="45"/>
      <c r="Q3136" s="100"/>
    </row>
    <row r="3137" spans="15:17" x14ac:dyDescent="0.2">
      <c r="O3137" s="45"/>
      <c r="P3137" s="45"/>
      <c r="Q3137" s="100"/>
    </row>
    <row r="3138" spans="15:17" x14ac:dyDescent="0.2">
      <c r="O3138" s="45"/>
      <c r="P3138" s="45"/>
      <c r="Q3138" s="100"/>
    </row>
    <row r="3139" spans="15:17" x14ac:dyDescent="0.2">
      <c r="O3139" s="45"/>
      <c r="P3139" s="45"/>
      <c r="Q3139" s="100"/>
    </row>
    <row r="3140" spans="15:17" x14ac:dyDescent="0.2">
      <c r="O3140" s="45"/>
      <c r="P3140" s="45"/>
      <c r="Q3140" s="100"/>
    </row>
    <row r="3141" spans="15:17" x14ac:dyDescent="0.2">
      <c r="O3141" s="45"/>
      <c r="P3141" s="45"/>
      <c r="Q3141" s="100"/>
    </row>
    <row r="3142" spans="15:17" x14ac:dyDescent="0.2">
      <c r="O3142" s="45"/>
      <c r="P3142" s="45"/>
      <c r="Q3142" s="100"/>
    </row>
    <row r="3143" spans="15:17" x14ac:dyDescent="0.2">
      <c r="O3143" s="45"/>
      <c r="P3143" s="45"/>
      <c r="Q3143" s="100"/>
    </row>
    <row r="3144" spans="15:17" x14ac:dyDescent="0.2">
      <c r="O3144" s="45"/>
      <c r="P3144" s="45"/>
      <c r="Q3144" s="100"/>
    </row>
    <row r="3145" spans="15:17" x14ac:dyDescent="0.2">
      <c r="O3145" s="45"/>
      <c r="P3145" s="45"/>
      <c r="Q3145" s="100"/>
    </row>
    <row r="3146" spans="15:17" x14ac:dyDescent="0.2">
      <c r="O3146" s="45"/>
      <c r="P3146" s="45"/>
      <c r="Q3146" s="100"/>
    </row>
    <row r="3147" spans="15:17" x14ac:dyDescent="0.2">
      <c r="O3147" s="45"/>
      <c r="P3147" s="45"/>
      <c r="Q3147" s="100"/>
    </row>
    <row r="3148" spans="15:17" x14ac:dyDescent="0.2">
      <c r="O3148" s="45"/>
      <c r="P3148" s="45"/>
      <c r="Q3148" s="100"/>
    </row>
    <row r="3149" spans="15:17" x14ac:dyDescent="0.2">
      <c r="O3149" s="45"/>
      <c r="P3149" s="45"/>
      <c r="Q3149" s="100"/>
    </row>
    <row r="3150" spans="15:17" x14ac:dyDescent="0.2">
      <c r="O3150" s="45"/>
      <c r="P3150" s="45"/>
      <c r="Q3150" s="100"/>
    </row>
    <row r="3151" spans="15:17" x14ac:dyDescent="0.2">
      <c r="O3151" s="45"/>
      <c r="P3151" s="45"/>
      <c r="Q3151" s="100"/>
    </row>
    <row r="3152" spans="15:17" x14ac:dyDescent="0.2">
      <c r="O3152" s="45"/>
      <c r="P3152" s="45"/>
      <c r="Q3152" s="100"/>
    </row>
    <row r="3153" spans="15:17" x14ac:dyDescent="0.2">
      <c r="O3153" s="45"/>
      <c r="P3153" s="45"/>
      <c r="Q3153" s="100"/>
    </row>
    <row r="3154" spans="15:17" x14ac:dyDescent="0.2">
      <c r="O3154" s="45"/>
      <c r="P3154" s="45"/>
      <c r="Q3154" s="100"/>
    </row>
    <row r="3155" spans="15:17" x14ac:dyDescent="0.2">
      <c r="O3155" s="45"/>
      <c r="P3155" s="45"/>
      <c r="Q3155" s="100"/>
    </row>
    <row r="3156" spans="15:17" x14ac:dyDescent="0.2">
      <c r="O3156" s="45"/>
      <c r="P3156" s="45"/>
      <c r="Q3156" s="100"/>
    </row>
    <row r="3157" spans="15:17" x14ac:dyDescent="0.2">
      <c r="O3157" s="45"/>
      <c r="P3157" s="45"/>
      <c r="Q3157" s="100"/>
    </row>
    <row r="3158" spans="15:17" x14ac:dyDescent="0.2">
      <c r="O3158" s="45"/>
      <c r="P3158" s="45"/>
      <c r="Q3158" s="100"/>
    </row>
    <row r="3159" spans="15:17" x14ac:dyDescent="0.2">
      <c r="O3159" s="45"/>
      <c r="P3159" s="45"/>
      <c r="Q3159" s="100"/>
    </row>
    <row r="3160" spans="15:17" x14ac:dyDescent="0.2">
      <c r="O3160" s="45"/>
      <c r="P3160" s="45"/>
      <c r="Q3160" s="100"/>
    </row>
    <row r="3161" spans="15:17" x14ac:dyDescent="0.2">
      <c r="O3161" s="45"/>
      <c r="P3161" s="45"/>
      <c r="Q3161" s="100"/>
    </row>
    <row r="3162" spans="15:17" x14ac:dyDescent="0.2">
      <c r="O3162" s="45"/>
      <c r="P3162" s="45"/>
      <c r="Q3162" s="100"/>
    </row>
    <row r="3163" spans="15:17" x14ac:dyDescent="0.2">
      <c r="O3163" s="45"/>
      <c r="P3163" s="45"/>
      <c r="Q3163" s="100"/>
    </row>
    <row r="3164" spans="15:17" x14ac:dyDescent="0.2">
      <c r="O3164" s="45"/>
      <c r="P3164" s="45"/>
      <c r="Q3164" s="100"/>
    </row>
    <row r="3165" spans="15:17" x14ac:dyDescent="0.2">
      <c r="O3165" s="45"/>
      <c r="P3165" s="45"/>
      <c r="Q3165" s="100"/>
    </row>
    <row r="3166" spans="15:17" x14ac:dyDescent="0.2">
      <c r="O3166" s="45"/>
      <c r="P3166" s="45"/>
      <c r="Q3166" s="100"/>
    </row>
    <row r="3167" spans="15:17" x14ac:dyDescent="0.2">
      <c r="O3167" s="45"/>
      <c r="P3167" s="45"/>
      <c r="Q3167" s="100"/>
    </row>
    <row r="3168" spans="15:17" x14ac:dyDescent="0.2">
      <c r="O3168" s="45"/>
      <c r="P3168" s="45"/>
      <c r="Q3168" s="100"/>
    </row>
    <row r="3169" spans="15:17" x14ac:dyDescent="0.2">
      <c r="O3169" s="45"/>
      <c r="P3169" s="45"/>
      <c r="Q3169" s="100"/>
    </row>
    <row r="3170" spans="15:17" x14ac:dyDescent="0.2">
      <c r="O3170" s="45"/>
      <c r="P3170" s="45"/>
      <c r="Q3170" s="100"/>
    </row>
    <row r="3171" spans="15:17" x14ac:dyDescent="0.2">
      <c r="O3171" s="45"/>
      <c r="P3171" s="45"/>
      <c r="Q3171" s="100"/>
    </row>
    <row r="3172" spans="15:17" x14ac:dyDescent="0.2">
      <c r="O3172" s="45"/>
      <c r="P3172" s="45"/>
      <c r="Q3172" s="100"/>
    </row>
    <row r="3173" spans="15:17" x14ac:dyDescent="0.2">
      <c r="O3173" s="45"/>
      <c r="P3173" s="45"/>
      <c r="Q3173" s="100"/>
    </row>
    <row r="3174" spans="15:17" x14ac:dyDescent="0.2">
      <c r="O3174" s="45"/>
      <c r="P3174" s="45"/>
      <c r="Q3174" s="100"/>
    </row>
    <row r="3175" spans="15:17" x14ac:dyDescent="0.2">
      <c r="O3175" s="45"/>
      <c r="P3175" s="45"/>
      <c r="Q3175" s="100"/>
    </row>
    <row r="3176" spans="15:17" x14ac:dyDescent="0.2">
      <c r="O3176" s="45"/>
      <c r="P3176" s="45"/>
      <c r="Q3176" s="100"/>
    </row>
    <row r="3177" spans="15:17" x14ac:dyDescent="0.2">
      <c r="O3177" s="45"/>
      <c r="P3177" s="45"/>
      <c r="Q3177" s="100"/>
    </row>
    <row r="3178" spans="15:17" x14ac:dyDescent="0.2">
      <c r="O3178" s="45"/>
      <c r="P3178" s="45"/>
      <c r="Q3178" s="100"/>
    </row>
    <row r="3179" spans="15:17" x14ac:dyDescent="0.2">
      <c r="O3179" s="45"/>
      <c r="P3179" s="45"/>
      <c r="Q3179" s="100"/>
    </row>
    <row r="3180" spans="15:17" x14ac:dyDescent="0.2">
      <c r="O3180" s="45"/>
      <c r="P3180" s="45"/>
      <c r="Q3180" s="100"/>
    </row>
    <row r="3181" spans="15:17" x14ac:dyDescent="0.2">
      <c r="O3181" s="45"/>
      <c r="P3181" s="45"/>
      <c r="Q3181" s="100"/>
    </row>
    <row r="3182" spans="15:17" x14ac:dyDescent="0.2">
      <c r="O3182" s="45"/>
      <c r="P3182" s="45"/>
      <c r="Q3182" s="100"/>
    </row>
    <row r="3183" spans="15:17" x14ac:dyDescent="0.2">
      <c r="O3183" s="45"/>
      <c r="P3183" s="45"/>
      <c r="Q3183" s="100"/>
    </row>
    <row r="3184" spans="15:17" x14ac:dyDescent="0.2">
      <c r="O3184" s="45"/>
      <c r="P3184" s="45"/>
      <c r="Q3184" s="100"/>
    </row>
    <row r="3185" spans="15:17" x14ac:dyDescent="0.2">
      <c r="O3185" s="45"/>
      <c r="P3185" s="45"/>
      <c r="Q3185" s="100"/>
    </row>
    <row r="3186" spans="15:17" x14ac:dyDescent="0.2">
      <c r="O3186" s="45"/>
      <c r="P3186" s="45"/>
      <c r="Q3186" s="100"/>
    </row>
    <row r="3187" spans="15:17" x14ac:dyDescent="0.2">
      <c r="O3187" s="45"/>
      <c r="P3187" s="45"/>
      <c r="Q3187" s="100"/>
    </row>
    <row r="3188" spans="15:17" x14ac:dyDescent="0.2">
      <c r="O3188" s="45"/>
      <c r="P3188" s="45"/>
      <c r="Q3188" s="100"/>
    </row>
    <row r="3189" spans="15:17" x14ac:dyDescent="0.2">
      <c r="O3189" s="45"/>
      <c r="P3189" s="45"/>
      <c r="Q3189" s="100"/>
    </row>
    <row r="3190" spans="15:17" x14ac:dyDescent="0.2">
      <c r="O3190" s="45"/>
      <c r="P3190" s="45"/>
      <c r="Q3190" s="100"/>
    </row>
    <row r="3191" spans="15:17" x14ac:dyDescent="0.2">
      <c r="O3191" s="45"/>
      <c r="P3191" s="45"/>
      <c r="Q3191" s="100"/>
    </row>
    <row r="3192" spans="15:17" x14ac:dyDescent="0.2">
      <c r="O3192" s="45"/>
      <c r="P3192" s="45"/>
      <c r="Q3192" s="100"/>
    </row>
    <row r="3193" spans="15:17" x14ac:dyDescent="0.2">
      <c r="O3193" s="45"/>
      <c r="P3193" s="45"/>
      <c r="Q3193" s="100"/>
    </row>
    <row r="3194" spans="15:17" x14ac:dyDescent="0.2">
      <c r="O3194" s="45"/>
      <c r="P3194" s="45"/>
      <c r="Q3194" s="100"/>
    </row>
    <row r="3195" spans="15:17" x14ac:dyDescent="0.2">
      <c r="O3195" s="45"/>
      <c r="P3195" s="45"/>
      <c r="Q3195" s="100"/>
    </row>
    <row r="3196" spans="15:17" x14ac:dyDescent="0.2">
      <c r="O3196" s="45"/>
      <c r="P3196" s="45"/>
      <c r="Q3196" s="100"/>
    </row>
    <row r="3197" spans="15:17" x14ac:dyDescent="0.2">
      <c r="O3197" s="45"/>
      <c r="P3197" s="45"/>
      <c r="Q3197" s="100"/>
    </row>
    <row r="3198" spans="15:17" x14ac:dyDescent="0.2">
      <c r="O3198" s="45"/>
      <c r="P3198" s="45"/>
      <c r="Q3198" s="100"/>
    </row>
    <row r="3199" spans="15:17" x14ac:dyDescent="0.2">
      <c r="O3199" s="45"/>
      <c r="P3199" s="45"/>
      <c r="Q3199" s="100"/>
    </row>
    <row r="3200" spans="15:17" x14ac:dyDescent="0.2">
      <c r="O3200" s="45"/>
      <c r="P3200" s="45"/>
      <c r="Q3200" s="100"/>
    </row>
    <row r="3201" spans="15:17" x14ac:dyDescent="0.2">
      <c r="O3201" s="45"/>
      <c r="P3201" s="45"/>
      <c r="Q3201" s="100"/>
    </row>
    <row r="3202" spans="15:17" x14ac:dyDescent="0.2">
      <c r="O3202" s="45"/>
      <c r="P3202" s="45"/>
      <c r="Q3202" s="100"/>
    </row>
    <row r="3203" spans="15:17" x14ac:dyDescent="0.2">
      <c r="O3203" s="45"/>
      <c r="P3203" s="45"/>
      <c r="Q3203" s="100"/>
    </row>
    <row r="3204" spans="15:17" x14ac:dyDescent="0.2">
      <c r="O3204" s="45"/>
      <c r="P3204" s="45"/>
      <c r="Q3204" s="100"/>
    </row>
    <row r="3205" spans="15:17" x14ac:dyDescent="0.2">
      <c r="O3205" s="45"/>
      <c r="P3205" s="45"/>
      <c r="Q3205" s="100"/>
    </row>
    <row r="3206" spans="15:17" x14ac:dyDescent="0.2">
      <c r="O3206" s="45"/>
      <c r="P3206" s="45"/>
      <c r="Q3206" s="100"/>
    </row>
    <row r="3207" spans="15:17" x14ac:dyDescent="0.2">
      <c r="O3207" s="45"/>
      <c r="P3207" s="45"/>
      <c r="Q3207" s="100"/>
    </row>
    <row r="3208" spans="15:17" x14ac:dyDescent="0.2">
      <c r="O3208" s="45"/>
      <c r="P3208" s="45"/>
      <c r="Q3208" s="100"/>
    </row>
    <row r="3209" spans="15:17" x14ac:dyDescent="0.2">
      <c r="O3209" s="45"/>
      <c r="P3209" s="45"/>
      <c r="Q3209" s="100"/>
    </row>
    <row r="3210" spans="15:17" x14ac:dyDescent="0.2">
      <c r="O3210" s="45"/>
      <c r="P3210" s="45"/>
      <c r="Q3210" s="100"/>
    </row>
    <row r="3211" spans="15:17" x14ac:dyDescent="0.2">
      <c r="O3211" s="45"/>
      <c r="P3211" s="45"/>
      <c r="Q3211" s="100"/>
    </row>
    <row r="3212" spans="15:17" x14ac:dyDescent="0.2">
      <c r="O3212" s="45"/>
      <c r="P3212" s="45"/>
      <c r="Q3212" s="100"/>
    </row>
    <row r="3213" spans="15:17" x14ac:dyDescent="0.2">
      <c r="O3213" s="45"/>
      <c r="P3213" s="45"/>
      <c r="Q3213" s="100"/>
    </row>
    <row r="3214" spans="15:17" x14ac:dyDescent="0.2">
      <c r="O3214" s="45"/>
      <c r="P3214" s="45"/>
      <c r="Q3214" s="100"/>
    </row>
    <row r="3215" spans="15:17" x14ac:dyDescent="0.2">
      <c r="O3215" s="45"/>
      <c r="P3215" s="45"/>
      <c r="Q3215" s="100"/>
    </row>
    <row r="3216" spans="15:17" x14ac:dyDescent="0.2">
      <c r="O3216" s="45"/>
      <c r="P3216" s="45"/>
      <c r="Q3216" s="100"/>
    </row>
    <row r="3217" spans="15:17" x14ac:dyDescent="0.2">
      <c r="O3217" s="45"/>
      <c r="P3217" s="45"/>
      <c r="Q3217" s="100"/>
    </row>
    <row r="3218" spans="15:17" x14ac:dyDescent="0.2">
      <c r="O3218" s="45"/>
      <c r="P3218" s="45"/>
      <c r="Q3218" s="100"/>
    </row>
    <row r="3219" spans="15:17" x14ac:dyDescent="0.2">
      <c r="O3219" s="45"/>
      <c r="P3219" s="45"/>
      <c r="Q3219" s="100"/>
    </row>
    <row r="3220" spans="15:17" x14ac:dyDescent="0.2">
      <c r="O3220" s="45"/>
      <c r="P3220" s="45"/>
      <c r="Q3220" s="100"/>
    </row>
    <row r="3221" spans="15:17" x14ac:dyDescent="0.2">
      <c r="O3221" s="45"/>
      <c r="P3221" s="45"/>
      <c r="Q3221" s="100"/>
    </row>
    <row r="3222" spans="15:17" x14ac:dyDescent="0.2">
      <c r="O3222" s="45"/>
      <c r="P3222" s="45"/>
      <c r="Q3222" s="100"/>
    </row>
    <row r="3223" spans="15:17" x14ac:dyDescent="0.2">
      <c r="O3223" s="45"/>
      <c r="P3223" s="45"/>
      <c r="Q3223" s="100"/>
    </row>
    <row r="3224" spans="15:17" x14ac:dyDescent="0.2">
      <c r="O3224" s="45"/>
      <c r="P3224" s="45"/>
      <c r="Q3224" s="100"/>
    </row>
    <row r="3225" spans="15:17" x14ac:dyDescent="0.2">
      <c r="O3225" s="45"/>
      <c r="P3225" s="45"/>
      <c r="Q3225" s="100"/>
    </row>
    <row r="3226" spans="15:17" x14ac:dyDescent="0.2">
      <c r="O3226" s="45"/>
      <c r="P3226" s="45"/>
      <c r="Q3226" s="100"/>
    </row>
    <row r="3227" spans="15:17" x14ac:dyDescent="0.2">
      <c r="O3227" s="45"/>
      <c r="P3227" s="45"/>
      <c r="Q3227" s="100"/>
    </row>
    <row r="3228" spans="15:17" x14ac:dyDescent="0.2">
      <c r="O3228" s="45"/>
      <c r="P3228" s="45"/>
      <c r="Q3228" s="100"/>
    </row>
    <row r="3229" spans="15:17" x14ac:dyDescent="0.2">
      <c r="O3229" s="45"/>
      <c r="P3229" s="45"/>
      <c r="Q3229" s="100"/>
    </row>
    <row r="3230" spans="15:17" x14ac:dyDescent="0.2">
      <c r="O3230" s="45"/>
      <c r="P3230" s="45"/>
      <c r="Q3230" s="100"/>
    </row>
    <row r="3231" spans="15:17" x14ac:dyDescent="0.2">
      <c r="O3231" s="45"/>
      <c r="P3231" s="45"/>
      <c r="Q3231" s="100"/>
    </row>
    <row r="3232" spans="15:17" x14ac:dyDescent="0.2">
      <c r="O3232" s="45"/>
      <c r="P3232" s="45"/>
      <c r="Q3232" s="100"/>
    </row>
    <row r="3233" spans="15:17" x14ac:dyDescent="0.2">
      <c r="O3233" s="45"/>
      <c r="P3233" s="45"/>
      <c r="Q3233" s="100"/>
    </row>
    <row r="3234" spans="15:17" x14ac:dyDescent="0.2">
      <c r="O3234" s="45"/>
      <c r="P3234" s="45"/>
      <c r="Q3234" s="100"/>
    </row>
    <row r="3235" spans="15:17" x14ac:dyDescent="0.2">
      <c r="O3235" s="45"/>
      <c r="P3235" s="45"/>
      <c r="Q3235" s="100"/>
    </row>
    <row r="3236" spans="15:17" x14ac:dyDescent="0.2">
      <c r="O3236" s="45"/>
      <c r="P3236" s="45"/>
      <c r="Q3236" s="100"/>
    </row>
    <row r="3237" spans="15:17" x14ac:dyDescent="0.2">
      <c r="O3237" s="45"/>
      <c r="P3237" s="45"/>
      <c r="Q3237" s="100"/>
    </row>
    <row r="3238" spans="15:17" x14ac:dyDescent="0.2">
      <c r="O3238" s="45"/>
      <c r="P3238" s="45"/>
      <c r="Q3238" s="100"/>
    </row>
    <row r="3239" spans="15:17" x14ac:dyDescent="0.2">
      <c r="O3239" s="45"/>
      <c r="P3239" s="45"/>
      <c r="Q3239" s="100"/>
    </row>
    <row r="3240" spans="15:17" x14ac:dyDescent="0.2">
      <c r="O3240" s="45"/>
      <c r="P3240" s="45"/>
      <c r="Q3240" s="100"/>
    </row>
    <row r="3241" spans="15:17" x14ac:dyDescent="0.2">
      <c r="O3241" s="45"/>
      <c r="P3241" s="45"/>
      <c r="Q3241" s="100"/>
    </row>
    <row r="3242" spans="15:17" x14ac:dyDescent="0.2">
      <c r="O3242" s="45"/>
      <c r="P3242" s="45"/>
      <c r="Q3242" s="100"/>
    </row>
    <row r="3243" spans="15:17" x14ac:dyDescent="0.2">
      <c r="O3243" s="45"/>
      <c r="P3243" s="45"/>
      <c r="Q3243" s="100"/>
    </row>
    <row r="3244" spans="15:17" x14ac:dyDescent="0.2">
      <c r="O3244" s="45"/>
      <c r="P3244" s="45"/>
      <c r="Q3244" s="100"/>
    </row>
    <row r="3245" spans="15:17" x14ac:dyDescent="0.2">
      <c r="O3245" s="45"/>
      <c r="P3245" s="45"/>
      <c r="Q3245" s="100"/>
    </row>
    <row r="3246" spans="15:17" x14ac:dyDescent="0.2">
      <c r="O3246" s="45"/>
      <c r="P3246" s="45"/>
      <c r="Q3246" s="100"/>
    </row>
    <row r="3247" spans="15:17" x14ac:dyDescent="0.2">
      <c r="O3247" s="45"/>
      <c r="P3247" s="45"/>
      <c r="Q3247" s="100"/>
    </row>
    <row r="3248" spans="15:17" x14ac:dyDescent="0.2">
      <c r="O3248" s="45"/>
      <c r="P3248" s="45"/>
      <c r="Q3248" s="100"/>
    </row>
    <row r="3249" spans="15:17" x14ac:dyDescent="0.2">
      <c r="O3249" s="45"/>
      <c r="P3249" s="45"/>
      <c r="Q3249" s="100"/>
    </row>
    <row r="3250" spans="15:17" x14ac:dyDescent="0.2">
      <c r="O3250" s="45"/>
      <c r="P3250" s="45"/>
      <c r="Q3250" s="100"/>
    </row>
    <row r="3251" spans="15:17" x14ac:dyDescent="0.2">
      <c r="O3251" s="45"/>
      <c r="P3251" s="45"/>
      <c r="Q3251" s="100"/>
    </row>
    <row r="3252" spans="15:17" x14ac:dyDescent="0.2">
      <c r="O3252" s="45"/>
      <c r="P3252" s="45"/>
      <c r="Q3252" s="100"/>
    </row>
    <row r="3253" spans="15:17" x14ac:dyDescent="0.2">
      <c r="O3253" s="45"/>
      <c r="P3253" s="45"/>
      <c r="Q3253" s="100"/>
    </row>
    <row r="3254" spans="15:17" x14ac:dyDescent="0.2">
      <c r="O3254" s="45"/>
      <c r="P3254" s="45"/>
      <c r="Q3254" s="100"/>
    </row>
    <row r="3255" spans="15:17" x14ac:dyDescent="0.2">
      <c r="O3255" s="45"/>
      <c r="P3255" s="45"/>
      <c r="Q3255" s="100"/>
    </row>
    <row r="3256" spans="15:17" x14ac:dyDescent="0.2">
      <c r="O3256" s="45"/>
      <c r="P3256" s="45"/>
      <c r="Q3256" s="100"/>
    </row>
    <row r="3257" spans="15:17" x14ac:dyDescent="0.2">
      <c r="O3257" s="45"/>
      <c r="P3257" s="45"/>
      <c r="Q3257" s="100"/>
    </row>
    <row r="3258" spans="15:17" x14ac:dyDescent="0.2">
      <c r="O3258" s="45"/>
      <c r="P3258" s="45"/>
      <c r="Q3258" s="100"/>
    </row>
    <row r="3259" spans="15:17" x14ac:dyDescent="0.2">
      <c r="O3259" s="45"/>
      <c r="P3259" s="45"/>
      <c r="Q3259" s="100"/>
    </row>
    <row r="3260" spans="15:17" x14ac:dyDescent="0.2">
      <c r="O3260" s="45"/>
      <c r="P3260" s="45"/>
      <c r="Q3260" s="100"/>
    </row>
    <row r="3261" spans="15:17" x14ac:dyDescent="0.2">
      <c r="O3261" s="45"/>
      <c r="P3261" s="45"/>
      <c r="Q3261" s="100"/>
    </row>
    <row r="3262" spans="15:17" x14ac:dyDescent="0.2">
      <c r="O3262" s="45"/>
      <c r="P3262" s="45"/>
      <c r="Q3262" s="100"/>
    </row>
    <row r="3263" spans="15:17" x14ac:dyDescent="0.2">
      <c r="O3263" s="45"/>
      <c r="P3263" s="45"/>
      <c r="Q3263" s="100"/>
    </row>
    <row r="3264" spans="15:17" x14ac:dyDescent="0.2">
      <c r="O3264" s="45"/>
      <c r="P3264" s="45"/>
      <c r="Q3264" s="100"/>
    </row>
    <row r="3265" spans="15:17" x14ac:dyDescent="0.2">
      <c r="O3265" s="45"/>
      <c r="P3265" s="45"/>
      <c r="Q3265" s="100"/>
    </row>
    <row r="3266" spans="15:17" x14ac:dyDescent="0.2">
      <c r="O3266" s="45"/>
      <c r="P3266" s="45"/>
      <c r="Q3266" s="100"/>
    </row>
    <row r="3267" spans="15:17" x14ac:dyDescent="0.2">
      <c r="O3267" s="45"/>
      <c r="P3267" s="45"/>
      <c r="Q3267" s="100"/>
    </row>
    <row r="3268" spans="15:17" x14ac:dyDescent="0.2">
      <c r="O3268" s="45"/>
      <c r="P3268" s="45"/>
      <c r="Q3268" s="100"/>
    </row>
    <row r="3269" spans="15:17" x14ac:dyDescent="0.2">
      <c r="O3269" s="45"/>
      <c r="P3269" s="45"/>
      <c r="Q3269" s="100"/>
    </row>
    <row r="3270" spans="15:17" x14ac:dyDescent="0.2">
      <c r="O3270" s="45"/>
      <c r="P3270" s="45"/>
      <c r="Q3270" s="100"/>
    </row>
    <row r="3271" spans="15:17" x14ac:dyDescent="0.2">
      <c r="O3271" s="45"/>
      <c r="P3271" s="45"/>
      <c r="Q3271" s="100"/>
    </row>
    <row r="3272" spans="15:17" x14ac:dyDescent="0.2">
      <c r="O3272" s="45"/>
      <c r="P3272" s="45"/>
      <c r="Q3272" s="100"/>
    </row>
    <row r="3273" spans="15:17" x14ac:dyDescent="0.2">
      <c r="O3273" s="45"/>
      <c r="P3273" s="45"/>
      <c r="Q3273" s="100"/>
    </row>
    <row r="3274" spans="15:17" x14ac:dyDescent="0.2">
      <c r="O3274" s="45"/>
      <c r="P3274" s="45"/>
      <c r="Q3274" s="100"/>
    </row>
    <row r="3275" spans="15:17" x14ac:dyDescent="0.2">
      <c r="O3275" s="45"/>
      <c r="P3275" s="45"/>
      <c r="Q3275" s="100"/>
    </row>
    <row r="3276" spans="15:17" x14ac:dyDescent="0.2">
      <c r="O3276" s="45"/>
      <c r="P3276" s="45"/>
      <c r="Q3276" s="100"/>
    </row>
    <row r="3277" spans="15:17" x14ac:dyDescent="0.2">
      <c r="O3277" s="45"/>
      <c r="P3277" s="45"/>
      <c r="Q3277" s="100"/>
    </row>
    <row r="3278" spans="15:17" x14ac:dyDescent="0.2">
      <c r="O3278" s="45"/>
      <c r="P3278" s="45"/>
      <c r="Q3278" s="100"/>
    </row>
    <row r="3279" spans="15:17" x14ac:dyDescent="0.2">
      <c r="O3279" s="45"/>
      <c r="P3279" s="45"/>
      <c r="Q3279" s="100"/>
    </row>
    <row r="3280" spans="15:17" x14ac:dyDescent="0.2">
      <c r="O3280" s="45"/>
      <c r="P3280" s="45"/>
      <c r="Q3280" s="100"/>
    </row>
    <row r="3281" spans="15:17" x14ac:dyDescent="0.2">
      <c r="O3281" s="45"/>
      <c r="P3281" s="45"/>
      <c r="Q3281" s="100"/>
    </row>
    <row r="3282" spans="15:17" x14ac:dyDescent="0.2">
      <c r="O3282" s="45"/>
      <c r="P3282" s="45"/>
      <c r="Q3282" s="100"/>
    </row>
    <row r="3283" spans="15:17" x14ac:dyDescent="0.2">
      <c r="O3283" s="45"/>
      <c r="P3283" s="45"/>
      <c r="Q3283" s="100"/>
    </row>
    <row r="3284" spans="15:17" x14ac:dyDescent="0.2">
      <c r="O3284" s="45"/>
      <c r="P3284" s="45"/>
      <c r="Q3284" s="100"/>
    </row>
    <row r="3285" spans="15:17" x14ac:dyDescent="0.2">
      <c r="O3285" s="45"/>
      <c r="P3285" s="45"/>
      <c r="Q3285" s="100"/>
    </row>
    <row r="3286" spans="15:17" x14ac:dyDescent="0.2">
      <c r="O3286" s="45"/>
      <c r="P3286" s="45"/>
      <c r="Q3286" s="100"/>
    </row>
    <row r="3287" spans="15:17" x14ac:dyDescent="0.2">
      <c r="O3287" s="45"/>
      <c r="P3287" s="45"/>
      <c r="Q3287" s="100"/>
    </row>
    <row r="3288" spans="15:17" x14ac:dyDescent="0.2">
      <c r="O3288" s="45"/>
      <c r="P3288" s="45"/>
      <c r="Q3288" s="100"/>
    </row>
    <row r="3289" spans="15:17" x14ac:dyDescent="0.2">
      <c r="O3289" s="45"/>
      <c r="P3289" s="45"/>
      <c r="Q3289" s="100"/>
    </row>
    <row r="3290" spans="15:17" x14ac:dyDescent="0.2">
      <c r="O3290" s="45"/>
      <c r="P3290" s="45"/>
      <c r="Q3290" s="100"/>
    </row>
    <row r="3291" spans="15:17" x14ac:dyDescent="0.2">
      <c r="O3291" s="45"/>
      <c r="P3291" s="45"/>
      <c r="Q3291" s="100"/>
    </row>
    <row r="3292" spans="15:17" x14ac:dyDescent="0.2">
      <c r="O3292" s="45"/>
      <c r="P3292" s="45"/>
      <c r="Q3292" s="100"/>
    </row>
    <row r="3293" spans="15:17" x14ac:dyDescent="0.2">
      <c r="O3293" s="45"/>
      <c r="P3293" s="45"/>
      <c r="Q3293" s="100"/>
    </row>
    <row r="3294" spans="15:17" x14ac:dyDescent="0.2">
      <c r="O3294" s="45"/>
      <c r="P3294" s="45"/>
      <c r="Q3294" s="100"/>
    </row>
    <row r="3295" spans="15:17" x14ac:dyDescent="0.2">
      <c r="O3295" s="45"/>
      <c r="P3295" s="45"/>
      <c r="Q3295" s="100"/>
    </row>
    <row r="3296" spans="15:17" x14ac:dyDescent="0.2">
      <c r="O3296" s="45"/>
      <c r="P3296" s="45"/>
      <c r="Q3296" s="100"/>
    </row>
    <row r="3297" spans="15:17" x14ac:dyDescent="0.2">
      <c r="O3297" s="45"/>
      <c r="P3297" s="45"/>
      <c r="Q3297" s="100"/>
    </row>
    <row r="3298" spans="15:17" x14ac:dyDescent="0.2">
      <c r="O3298" s="45"/>
      <c r="P3298" s="45"/>
      <c r="Q3298" s="100"/>
    </row>
    <row r="3299" spans="15:17" x14ac:dyDescent="0.2">
      <c r="O3299" s="45"/>
      <c r="P3299" s="45"/>
      <c r="Q3299" s="100"/>
    </row>
    <row r="3300" spans="15:17" x14ac:dyDescent="0.2">
      <c r="O3300" s="45"/>
      <c r="P3300" s="45"/>
      <c r="Q3300" s="100"/>
    </row>
    <row r="3301" spans="15:17" x14ac:dyDescent="0.2">
      <c r="O3301" s="45"/>
      <c r="P3301" s="45"/>
      <c r="Q3301" s="100"/>
    </row>
    <row r="3302" spans="15:17" x14ac:dyDescent="0.2">
      <c r="O3302" s="45"/>
      <c r="P3302" s="45"/>
      <c r="Q3302" s="100"/>
    </row>
    <row r="3303" spans="15:17" x14ac:dyDescent="0.2">
      <c r="O3303" s="45"/>
      <c r="P3303" s="45"/>
      <c r="Q3303" s="100"/>
    </row>
    <row r="3304" spans="15:17" x14ac:dyDescent="0.2">
      <c r="O3304" s="45"/>
      <c r="P3304" s="45"/>
      <c r="Q3304" s="100"/>
    </row>
    <row r="3305" spans="15:17" x14ac:dyDescent="0.2">
      <c r="O3305" s="45"/>
      <c r="P3305" s="45"/>
      <c r="Q3305" s="100"/>
    </row>
    <row r="3306" spans="15:17" x14ac:dyDescent="0.2">
      <c r="O3306" s="45"/>
      <c r="P3306" s="45"/>
      <c r="Q3306" s="100"/>
    </row>
    <row r="3307" spans="15:17" x14ac:dyDescent="0.2">
      <c r="O3307" s="45"/>
      <c r="P3307" s="45"/>
      <c r="Q3307" s="100"/>
    </row>
    <row r="3308" spans="15:17" x14ac:dyDescent="0.2">
      <c r="O3308" s="45"/>
      <c r="P3308" s="45"/>
      <c r="Q3308" s="100"/>
    </row>
    <row r="3309" spans="15:17" x14ac:dyDescent="0.2">
      <c r="O3309" s="45"/>
      <c r="P3309" s="45"/>
      <c r="Q3309" s="100"/>
    </row>
    <row r="3310" spans="15:17" x14ac:dyDescent="0.2">
      <c r="O3310" s="45"/>
      <c r="P3310" s="45"/>
      <c r="Q3310" s="100"/>
    </row>
    <row r="3311" spans="15:17" x14ac:dyDescent="0.2">
      <c r="O3311" s="45"/>
      <c r="P3311" s="45"/>
      <c r="Q3311" s="100"/>
    </row>
    <row r="3312" spans="15:17" x14ac:dyDescent="0.2">
      <c r="O3312" s="45"/>
      <c r="P3312" s="45"/>
      <c r="Q3312" s="100"/>
    </row>
    <row r="3313" spans="15:17" x14ac:dyDescent="0.2">
      <c r="O3313" s="45"/>
      <c r="P3313" s="45"/>
      <c r="Q3313" s="100"/>
    </row>
    <row r="3314" spans="15:17" x14ac:dyDescent="0.2">
      <c r="O3314" s="45"/>
      <c r="P3314" s="45"/>
      <c r="Q3314" s="100"/>
    </row>
    <row r="3315" spans="15:17" x14ac:dyDescent="0.2">
      <c r="O3315" s="45"/>
      <c r="P3315" s="45"/>
      <c r="Q3315" s="100"/>
    </row>
    <row r="3316" spans="15:17" x14ac:dyDescent="0.2">
      <c r="O3316" s="45"/>
      <c r="P3316" s="45"/>
      <c r="Q3316" s="100"/>
    </row>
    <row r="3317" spans="15:17" x14ac:dyDescent="0.2">
      <c r="O3317" s="45"/>
      <c r="P3317" s="45"/>
      <c r="Q3317" s="100"/>
    </row>
    <row r="3318" spans="15:17" x14ac:dyDescent="0.2">
      <c r="O3318" s="45"/>
      <c r="P3318" s="45"/>
      <c r="Q3318" s="100"/>
    </row>
    <row r="3319" spans="15:17" x14ac:dyDescent="0.2">
      <c r="O3319" s="45"/>
      <c r="P3319" s="45"/>
      <c r="Q3319" s="100"/>
    </row>
    <row r="3320" spans="15:17" x14ac:dyDescent="0.2">
      <c r="O3320" s="45"/>
      <c r="P3320" s="45"/>
      <c r="Q3320" s="100"/>
    </row>
    <row r="3321" spans="15:17" x14ac:dyDescent="0.2">
      <c r="O3321" s="45"/>
      <c r="P3321" s="45"/>
      <c r="Q3321" s="100"/>
    </row>
    <row r="3322" spans="15:17" x14ac:dyDescent="0.2">
      <c r="O3322" s="45"/>
      <c r="P3322" s="45"/>
      <c r="Q3322" s="100"/>
    </row>
    <row r="3323" spans="15:17" x14ac:dyDescent="0.2">
      <c r="O3323" s="45"/>
      <c r="P3323" s="45"/>
      <c r="Q3323" s="100"/>
    </row>
    <row r="3324" spans="15:17" x14ac:dyDescent="0.2">
      <c r="O3324" s="45"/>
      <c r="P3324" s="45"/>
      <c r="Q3324" s="100"/>
    </row>
    <row r="3325" spans="15:17" x14ac:dyDescent="0.2">
      <c r="O3325" s="45"/>
      <c r="P3325" s="45"/>
      <c r="Q3325" s="100"/>
    </row>
    <row r="3326" spans="15:17" x14ac:dyDescent="0.2">
      <c r="O3326" s="45"/>
      <c r="P3326" s="45"/>
      <c r="Q3326" s="100"/>
    </row>
    <row r="3327" spans="15:17" x14ac:dyDescent="0.2">
      <c r="O3327" s="45"/>
      <c r="P3327" s="45"/>
      <c r="Q3327" s="100"/>
    </row>
    <row r="3328" spans="15:17" x14ac:dyDescent="0.2">
      <c r="O3328" s="45"/>
      <c r="P3328" s="45"/>
      <c r="Q3328" s="100"/>
    </row>
    <row r="3329" spans="15:17" x14ac:dyDescent="0.2">
      <c r="O3329" s="45"/>
      <c r="P3329" s="45"/>
      <c r="Q3329" s="100"/>
    </row>
    <row r="3330" spans="15:17" x14ac:dyDescent="0.2">
      <c r="O3330" s="45"/>
      <c r="P3330" s="45"/>
      <c r="Q3330" s="100"/>
    </row>
    <row r="3331" spans="15:17" x14ac:dyDescent="0.2">
      <c r="O3331" s="45"/>
      <c r="P3331" s="45"/>
      <c r="Q3331" s="100"/>
    </row>
    <row r="3332" spans="15:17" x14ac:dyDescent="0.2">
      <c r="O3332" s="45"/>
      <c r="P3332" s="45"/>
      <c r="Q3332" s="100"/>
    </row>
    <row r="3333" spans="15:17" x14ac:dyDescent="0.2">
      <c r="O3333" s="45"/>
      <c r="P3333" s="45"/>
      <c r="Q3333" s="100"/>
    </row>
    <row r="3334" spans="15:17" x14ac:dyDescent="0.2">
      <c r="O3334" s="45"/>
      <c r="P3334" s="45"/>
      <c r="Q3334" s="100"/>
    </row>
    <row r="3335" spans="15:17" x14ac:dyDescent="0.2">
      <c r="O3335" s="45"/>
      <c r="P3335" s="45"/>
      <c r="Q3335" s="100"/>
    </row>
    <row r="3336" spans="15:17" x14ac:dyDescent="0.2">
      <c r="O3336" s="45"/>
      <c r="P3336" s="45"/>
      <c r="Q3336" s="100"/>
    </row>
    <row r="3337" spans="15:17" x14ac:dyDescent="0.2">
      <c r="O3337" s="45"/>
      <c r="P3337" s="45"/>
      <c r="Q3337" s="100"/>
    </row>
    <row r="3338" spans="15:17" x14ac:dyDescent="0.2">
      <c r="O3338" s="45"/>
      <c r="P3338" s="45"/>
      <c r="Q3338" s="100"/>
    </row>
    <row r="3339" spans="15:17" x14ac:dyDescent="0.2">
      <c r="O3339" s="45"/>
      <c r="P3339" s="45"/>
      <c r="Q3339" s="100"/>
    </row>
    <row r="3340" spans="15:17" x14ac:dyDescent="0.2">
      <c r="O3340" s="45"/>
      <c r="P3340" s="45"/>
      <c r="Q3340" s="100"/>
    </row>
    <row r="3341" spans="15:17" x14ac:dyDescent="0.2">
      <c r="O3341" s="45"/>
      <c r="P3341" s="45"/>
      <c r="Q3341" s="100"/>
    </row>
    <row r="3342" spans="15:17" x14ac:dyDescent="0.2">
      <c r="O3342" s="45"/>
      <c r="P3342" s="45"/>
      <c r="Q3342" s="100"/>
    </row>
    <row r="3343" spans="15:17" x14ac:dyDescent="0.2">
      <c r="O3343" s="45"/>
      <c r="P3343" s="45"/>
      <c r="Q3343" s="100"/>
    </row>
    <row r="3344" spans="15:17" x14ac:dyDescent="0.2">
      <c r="O3344" s="45"/>
      <c r="P3344" s="45"/>
      <c r="Q3344" s="100"/>
    </row>
    <row r="3345" spans="15:17" x14ac:dyDescent="0.2">
      <c r="O3345" s="45"/>
      <c r="P3345" s="45"/>
      <c r="Q3345" s="100"/>
    </row>
    <row r="3346" spans="15:17" x14ac:dyDescent="0.2">
      <c r="O3346" s="45"/>
      <c r="P3346" s="45"/>
      <c r="Q3346" s="100"/>
    </row>
    <row r="3347" spans="15:17" x14ac:dyDescent="0.2">
      <c r="O3347" s="45"/>
      <c r="P3347" s="45"/>
      <c r="Q3347" s="100"/>
    </row>
    <row r="3348" spans="15:17" x14ac:dyDescent="0.2">
      <c r="O3348" s="45"/>
      <c r="P3348" s="45"/>
      <c r="Q3348" s="100"/>
    </row>
    <row r="3349" spans="15:17" x14ac:dyDescent="0.2">
      <c r="O3349" s="45"/>
      <c r="P3349" s="45"/>
      <c r="Q3349" s="100"/>
    </row>
    <row r="3350" spans="15:17" x14ac:dyDescent="0.2">
      <c r="O3350" s="45"/>
      <c r="P3350" s="45"/>
      <c r="Q3350" s="100"/>
    </row>
    <row r="3351" spans="15:17" x14ac:dyDescent="0.2">
      <c r="O3351" s="45"/>
      <c r="P3351" s="45"/>
      <c r="Q3351" s="100"/>
    </row>
    <row r="3352" spans="15:17" x14ac:dyDescent="0.2">
      <c r="O3352" s="45"/>
      <c r="P3352" s="45"/>
      <c r="Q3352" s="100"/>
    </row>
    <row r="3353" spans="15:17" x14ac:dyDescent="0.2">
      <c r="O3353" s="45"/>
      <c r="P3353" s="45"/>
      <c r="Q3353" s="100"/>
    </row>
    <row r="3354" spans="15:17" x14ac:dyDescent="0.2">
      <c r="O3354" s="45"/>
      <c r="P3354" s="45"/>
      <c r="Q3354" s="100"/>
    </row>
    <row r="3355" spans="15:17" x14ac:dyDescent="0.2">
      <c r="O3355" s="45"/>
      <c r="P3355" s="45"/>
      <c r="Q3355" s="100"/>
    </row>
    <row r="3356" spans="15:17" x14ac:dyDescent="0.2">
      <c r="O3356" s="45"/>
      <c r="P3356" s="45"/>
      <c r="Q3356" s="100"/>
    </row>
    <row r="3357" spans="15:17" x14ac:dyDescent="0.2">
      <c r="O3357" s="45"/>
      <c r="P3357" s="45"/>
      <c r="Q3357" s="100"/>
    </row>
    <row r="3358" spans="15:17" x14ac:dyDescent="0.2">
      <c r="O3358" s="45"/>
      <c r="P3358" s="45"/>
      <c r="Q3358" s="100"/>
    </row>
    <row r="3359" spans="15:17" x14ac:dyDescent="0.2">
      <c r="O3359" s="45"/>
      <c r="P3359" s="45"/>
      <c r="Q3359" s="100"/>
    </row>
    <row r="3360" spans="15:17" x14ac:dyDescent="0.2">
      <c r="O3360" s="45"/>
      <c r="P3360" s="45"/>
      <c r="Q3360" s="100"/>
    </row>
    <row r="3361" spans="15:17" x14ac:dyDescent="0.2">
      <c r="O3361" s="45"/>
      <c r="P3361" s="45"/>
      <c r="Q3361" s="100"/>
    </row>
    <row r="3362" spans="15:17" x14ac:dyDescent="0.2">
      <c r="O3362" s="45"/>
      <c r="P3362" s="45"/>
      <c r="Q3362" s="100"/>
    </row>
    <row r="3363" spans="15:17" x14ac:dyDescent="0.2">
      <c r="O3363" s="45"/>
      <c r="P3363" s="45"/>
      <c r="Q3363" s="100"/>
    </row>
    <row r="3364" spans="15:17" x14ac:dyDescent="0.2">
      <c r="O3364" s="45"/>
      <c r="P3364" s="45"/>
      <c r="Q3364" s="100"/>
    </row>
    <row r="3365" spans="15:17" x14ac:dyDescent="0.2">
      <c r="O3365" s="45"/>
      <c r="P3365" s="45"/>
      <c r="Q3365" s="100"/>
    </row>
    <row r="3366" spans="15:17" x14ac:dyDescent="0.2">
      <c r="O3366" s="45"/>
      <c r="P3366" s="45"/>
      <c r="Q3366" s="100"/>
    </row>
    <row r="3367" spans="15:17" x14ac:dyDescent="0.2">
      <c r="O3367" s="45"/>
      <c r="P3367" s="45"/>
      <c r="Q3367" s="100"/>
    </row>
    <row r="3368" spans="15:17" x14ac:dyDescent="0.2">
      <c r="O3368" s="45"/>
      <c r="P3368" s="45"/>
      <c r="Q3368" s="100"/>
    </row>
    <row r="3369" spans="15:17" x14ac:dyDescent="0.2">
      <c r="O3369" s="45"/>
      <c r="P3369" s="45"/>
      <c r="Q3369" s="100"/>
    </row>
    <row r="3370" spans="15:17" x14ac:dyDescent="0.2">
      <c r="O3370" s="45"/>
      <c r="P3370" s="45"/>
      <c r="Q3370" s="100"/>
    </row>
    <row r="3371" spans="15:17" x14ac:dyDescent="0.2">
      <c r="O3371" s="45"/>
      <c r="P3371" s="45"/>
      <c r="Q3371" s="100"/>
    </row>
    <row r="3372" spans="15:17" x14ac:dyDescent="0.2">
      <c r="O3372" s="45"/>
      <c r="P3372" s="45"/>
      <c r="Q3372" s="100"/>
    </row>
    <row r="3373" spans="15:17" x14ac:dyDescent="0.2">
      <c r="O3373" s="45"/>
      <c r="P3373" s="45"/>
      <c r="Q3373" s="100"/>
    </row>
    <row r="3374" spans="15:17" x14ac:dyDescent="0.2">
      <c r="O3374" s="45"/>
      <c r="P3374" s="45"/>
      <c r="Q3374" s="100"/>
    </row>
    <row r="3375" spans="15:17" x14ac:dyDescent="0.2">
      <c r="O3375" s="45"/>
      <c r="P3375" s="45"/>
      <c r="Q3375" s="100"/>
    </row>
    <row r="3376" spans="15:17" x14ac:dyDescent="0.2">
      <c r="O3376" s="45"/>
      <c r="P3376" s="45"/>
      <c r="Q3376" s="100"/>
    </row>
    <row r="3377" spans="15:17" x14ac:dyDescent="0.2">
      <c r="O3377" s="45"/>
      <c r="P3377" s="45"/>
      <c r="Q3377" s="100"/>
    </row>
    <row r="3378" spans="15:17" x14ac:dyDescent="0.2">
      <c r="O3378" s="45"/>
      <c r="P3378" s="45"/>
      <c r="Q3378" s="100"/>
    </row>
    <row r="3379" spans="15:17" x14ac:dyDescent="0.2">
      <c r="O3379" s="45"/>
      <c r="P3379" s="45"/>
      <c r="Q3379" s="100"/>
    </row>
    <row r="3380" spans="15:17" x14ac:dyDescent="0.2">
      <c r="O3380" s="45"/>
      <c r="P3380" s="45"/>
      <c r="Q3380" s="100"/>
    </row>
    <row r="3381" spans="15:17" x14ac:dyDescent="0.2">
      <c r="O3381" s="45"/>
      <c r="P3381" s="45"/>
      <c r="Q3381" s="100"/>
    </row>
    <row r="3382" spans="15:17" x14ac:dyDescent="0.2">
      <c r="O3382" s="45"/>
      <c r="P3382" s="45"/>
      <c r="Q3382" s="100"/>
    </row>
    <row r="3383" spans="15:17" x14ac:dyDescent="0.2">
      <c r="O3383" s="45"/>
      <c r="P3383" s="45"/>
      <c r="Q3383" s="100"/>
    </row>
    <row r="3384" spans="15:17" x14ac:dyDescent="0.2">
      <c r="O3384" s="45"/>
      <c r="P3384" s="45"/>
      <c r="Q3384" s="100"/>
    </row>
    <row r="3385" spans="15:17" x14ac:dyDescent="0.2">
      <c r="O3385" s="45"/>
      <c r="P3385" s="45"/>
      <c r="Q3385" s="100"/>
    </row>
    <row r="3386" spans="15:17" x14ac:dyDescent="0.2">
      <c r="O3386" s="45"/>
      <c r="P3386" s="45"/>
      <c r="Q3386" s="100"/>
    </row>
    <row r="3387" spans="15:17" x14ac:dyDescent="0.2">
      <c r="O3387" s="45"/>
      <c r="P3387" s="45"/>
      <c r="Q3387" s="100"/>
    </row>
    <row r="3388" spans="15:17" x14ac:dyDescent="0.2">
      <c r="O3388" s="45"/>
      <c r="P3388" s="45"/>
      <c r="Q3388" s="100"/>
    </row>
    <row r="3389" spans="15:17" x14ac:dyDescent="0.2">
      <c r="O3389" s="45"/>
      <c r="P3389" s="45"/>
      <c r="Q3389" s="100"/>
    </row>
    <row r="3390" spans="15:17" x14ac:dyDescent="0.2">
      <c r="O3390" s="45"/>
      <c r="P3390" s="45"/>
      <c r="Q3390" s="100"/>
    </row>
    <row r="3391" spans="15:17" x14ac:dyDescent="0.2">
      <c r="O3391" s="45"/>
      <c r="P3391" s="45"/>
      <c r="Q3391" s="100"/>
    </row>
    <row r="3392" spans="15:17" x14ac:dyDescent="0.2">
      <c r="O3392" s="45"/>
      <c r="P3392" s="45"/>
      <c r="Q3392" s="100"/>
    </row>
    <row r="3393" spans="15:17" x14ac:dyDescent="0.2">
      <c r="O3393" s="45"/>
      <c r="P3393" s="45"/>
      <c r="Q3393" s="100"/>
    </row>
    <row r="3394" spans="15:17" x14ac:dyDescent="0.2">
      <c r="O3394" s="45"/>
      <c r="P3394" s="45"/>
      <c r="Q3394" s="100"/>
    </row>
    <row r="3395" spans="15:17" x14ac:dyDescent="0.2">
      <c r="O3395" s="45"/>
      <c r="P3395" s="45"/>
      <c r="Q3395" s="100"/>
    </row>
    <row r="3396" spans="15:17" x14ac:dyDescent="0.2">
      <c r="O3396" s="45"/>
      <c r="P3396" s="45"/>
      <c r="Q3396" s="100"/>
    </row>
    <row r="3397" spans="15:17" x14ac:dyDescent="0.2">
      <c r="O3397" s="45"/>
      <c r="P3397" s="45"/>
      <c r="Q3397" s="100"/>
    </row>
    <row r="3398" spans="15:17" x14ac:dyDescent="0.2">
      <c r="O3398" s="45"/>
      <c r="P3398" s="45"/>
      <c r="Q3398" s="100"/>
    </row>
    <row r="3399" spans="15:17" x14ac:dyDescent="0.2">
      <c r="O3399" s="45"/>
      <c r="P3399" s="45"/>
      <c r="Q3399" s="100"/>
    </row>
    <row r="3400" spans="15:17" x14ac:dyDescent="0.2">
      <c r="O3400" s="45"/>
      <c r="P3400" s="45"/>
      <c r="Q3400" s="100"/>
    </row>
    <row r="3401" spans="15:17" x14ac:dyDescent="0.2">
      <c r="O3401" s="45"/>
      <c r="P3401" s="45"/>
      <c r="Q3401" s="100"/>
    </row>
    <row r="3402" spans="15:17" x14ac:dyDescent="0.2">
      <c r="O3402" s="45"/>
      <c r="P3402" s="45"/>
      <c r="Q3402" s="100"/>
    </row>
    <row r="3403" spans="15:17" x14ac:dyDescent="0.2">
      <c r="O3403" s="45"/>
      <c r="P3403" s="45"/>
      <c r="Q3403" s="100"/>
    </row>
    <row r="3404" spans="15:17" x14ac:dyDescent="0.2">
      <c r="O3404" s="45"/>
      <c r="P3404" s="45"/>
      <c r="Q3404" s="100"/>
    </row>
    <row r="3405" spans="15:17" x14ac:dyDescent="0.2">
      <c r="O3405" s="45"/>
      <c r="P3405" s="45"/>
      <c r="Q3405" s="100"/>
    </row>
    <row r="3406" spans="15:17" x14ac:dyDescent="0.2">
      <c r="O3406" s="45"/>
      <c r="P3406" s="45"/>
      <c r="Q3406" s="100"/>
    </row>
    <row r="3407" spans="15:17" x14ac:dyDescent="0.2">
      <c r="O3407" s="45"/>
      <c r="P3407" s="45"/>
      <c r="Q3407" s="100"/>
    </row>
    <row r="3408" spans="15:17" x14ac:dyDescent="0.2">
      <c r="O3408" s="45"/>
      <c r="P3408" s="45"/>
      <c r="Q3408" s="100"/>
    </row>
    <row r="3409" spans="15:17" x14ac:dyDescent="0.2">
      <c r="O3409" s="45"/>
      <c r="P3409" s="45"/>
      <c r="Q3409" s="100"/>
    </row>
    <row r="3410" spans="15:17" x14ac:dyDescent="0.2">
      <c r="O3410" s="45"/>
      <c r="P3410" s="45"/>
      <c r="Q3410" s="100"/>
    </row>
    <row r="3411" spans="15:17" x14ac:dyDescent="0.2">
      <c r="O3411" s="45"/>
      <c r="P3411" s="45"/>
      <c r="Q3411" s="100"/>
    </row>
    <row r="3412" spans="15:17" x14ac:dyDescent="0.2">
      <c r="O3412" s="45"/>
      <c r="P3412" s="45"/>
      <c r="Q3412" s="100"/>
    </row>
    <row r="3413" spans="15:17" x14ac:dyDescent="0.2">
      <c r="O3413" s="45"/>
      <c r="P3413" s="45"/>
      <c r="Q3413" s="100"/>
    </row>
    <row r="3414" spans="15:17" x14ac:dyDescent="0.2">
      <c r="O3414" s="45"/>
      <c r="P3414" s="45"/>
      <c r="Q3414" s="100"/>
    </row>
    <row r="3415" spans="15:17" x14ac:dyDescent="0.2">
      <c r="O3415" s="45"/>
      <c r="P3415" s="45"/>
      <c r="Q3415" s="100"/>
    </row>
    <row r="3416" spans="15:17" x14ac:dyDescent="0.2">
      <c r="O3416" s="45"/>
      <c r="P3416" s="45"/>
      <c r="Q3416" s="100"/>
    </row>
    <row r="3417" spans="15:17" x14ac:dyDescent="0.2">
      <c r="O3417" s="45"/>
      <c r="P3417" s="45"/>
      <c r="Q3417" s="100"/>
    </row>
    <row r="3418" spans="15:17" x14ac:dyDescent="0.2">
      <c r="O3418" s="45"/>
      <c r="P3418" s="45"/>
      <c r="Q3418" s="100"/>
    </row>
    <row r="3419" spans="15:17" x14ac:dyDescent="0.2">
      <c r="O3419" s="45"/>
      <c r="P3419" s="45"/>
      <c r="Q3419" s="100"/>
    </row>
    <row r="3420" spans="15:17" x14ac:dyDescent="0.2">
      <c r="O3420" s="45"/>
      <c r="P3420" s="45"/>
      <c r="Q3420" s="100"/>
    </row>
    <row r="3421" spans="15:17" x14ac:dyDescent="0.2">
      <c r="O3421" s="45"/>
      <c r="P3421" s="45"/>
      <c r="Q3421" s="100"/>
    </row>
    <row r="3422" spans="15:17" x14ac:dyDescent="0.2">
      <c r="O3422" s="45"/>
      <c r="P3422" s="45"/>
      <c r="Q3422" s="100"/>
    </row>
    <row r="3423" spans="15:17" x14ac:dyDescent="0.2">
      <c r="O3423" s="45"/>
      <c r="P3423" s="45"/>
      <c r="Q3423" s="100"/>
    </row>
    <row r="3424" spans="15:17" x14ac:dyDescent="0.2">
      <c r="O3424" s="45"/>
      <c r="P3424" s="45"/>
      <c r="Q3424" s="100"/>
    </row>
    <row r="3425" spans="15:17" x14ac:dyDescent="0.2">
      <c r="O3425" s="45"/>
      <c r="P3425" s="45"/>
      <c r="Q3425" s="100"/>
    </row>
    <row r="3426" spans="15:17" x14ac:dyDescent="0.2">
      <c r="O3426" s="45"/>
      <c r="P3426" s="45"/>
      <c r="Q3426" s="100"/>
    </row>
    <row r="3427" spans="15:17" x14ac:dyDescent="0.2">
      <c r="O3427" s="45"/>
      <c r="P3427" s="45"/>
      <c r="Q3427" s="100"/>
    </row>
    <row r="3428" spans="15:17" x14ac:dyDescent="0.2">
      <c r="O3428" s="45"/>
      <c r="P3428" s="45"/>
      <c r="Q3428" s="100"/>
    </row>
    <row r="3429" spans="15:17" x14ac:dyDescent="0.2">
      <c r="O3429" s="45"/>
      <c r="P3429" s="45"/>
      <c r="Q3429" s="100"/>
    </row>
    <row r="3430" spans="15:17" x14ac:dyDescent="0.2">
      <c r="O3430" s="45"/>
      <c r="P3430" s="45"/>
      <c r="Q3430" s="100"/>
    </row>
    <row r="3431" spans="15:17" x14ac:dyDescent="0.2">
      <c r="O3431" s="45"/>
      <c r="P3431" s="45"/>
      <c r="Q3431" s="100"/>
    </row>
    <row r="3432" spans="15:17" x14ac:dyDescent="0.2">
      <c r="O3432" s="45"/>
      <c r="P3432" s="45"/>
      <c r="Q3432" s="100"/>
    </row>
    <row r="3433" spans="15:17" x14ac:dyDescent="0.2">
      <c r="O3433" s="45"/>
      <c r="P3433" s="45"/>
      <c r="Q3433" s="100"/>
    </row>
    <row r="3434" spans="15:17" x14ac:dyDescent="0.2">
      <c r="O3434" s="45"/>
      <c r="P3434" s="45"/>
      <c r="Q3434" s="100"/>
    </row>
    <row r="3435" spans="15:17" x14ac:dyDescent="0.2">
      <c r="O3435" s="45"/>
      <c r="P3435" s="45"/>
      <c r="Q3435" s="100"/>
    </row>
    <row r="3436" spans="15:17" x14ac:dyDescent="0.2">
      <c r="O3436" s="45"/>
      <c r="P3436" s="45"/>
      <c r="Q3436" s="100"/>
    </row>
    <row r="3437" spans="15:17" x14ac:dyDescent="0.2">
      <c r="O3437" s="45"/>
      <c r="P3437" s="45"/>
      <c r="Q3437" s="100"/>
    </row>
    <row r="3438" spans="15:17" x14ac:dyDescent="0.2">
      <c r="O3438" s="45"/>
      <c r="P3438" s="45"/>
      <c r="Q3438" s="100"/>
    </row>
    <row r="3439" spans="15:17" x14ac:dyDescent="0.2">
      <c r="O3439" s="45"/>
      <c r="P3439" s="45"/>
      <c r="Q3439" s="100"/>
    </row>
    <row r="3440" spans="15:17" x14ac:dyDescent="0.2">
      <c r="O3440" s="45"/>
      <c r="P3440" s="45"/>
      <c r="Q3440" s="100"/>
    </row>
    <row r="3441" spans="15:17" x14ac:dyDescent="0.2">
      <c r="O3441" s="45"/>
      <c r="P3441" s="45"/>
      <c r="Q3441" s="100"/>
    </row>
    <row r="3442" spans="15:17" x14ac:dyDescent="0.2">
      <c r="O3442" s="45"/>
      <c r="P3442" s="45"/>
      <c r="Q3442" s="100"/>
    </row>
    <row r="3443" spans="15:17" x14ac:dyDescent="0.2">
      <c r="O3443" s="45"/>
      <c r="P3443" s="45"/>
      <c r="Q3443" s="100"/>
    </row>
    <row r="3444" spans="15:17" x14ac:dyDescent="0.2">
      <c r="O3444" s="45"/>
      <c r="P3444" s="45"/>
      <c r="Q3444" s="100"/>
    </row>
    <row r="3445" spans="15:17" x14ac:dyDescent="0.2">
      <c r="O3445" s="45"/>
      <c r="P3445" s="45"/>
      <c r="Q3445" s="100"/>
    </row>
    <row r="3446" spans="15:17" x14ac:dyDescent="0.2">
      <c r="O3446" s="45"/>
      <c r="P3446" s="45"/>
      <c r="Q3446" s="100"/>
    </row>
    <row r="3447" spans="15:17" x14ac:dyDescent="0.2">
      <c r="O3447" s="45"/>
      <c r="P3447" s="45"/>
      <c r="Q3447" s="100"/>
    </row>
    <row r="3448" spans="15:17" x14ac:dyDescent="0.2">
      <c r="O3448" s="45"/>
      <c r="P3448" s="45"/>
      <c r="Q3448" s="100"/>
    </row>
    <row r="3449" spans="15:17" x14ac:dyDescent="0.2">
      <c r="O3449" s="45"/>
      <c r="P3449" s="45"/>
      <c r="Q3449" s="100"/>
    </row>
    <row r="3450" spans="15:17" x14ac:dyDescent="0.2">
      <c r="O3450" s="45"/>
      <c r="P3450" s="45"/>
      <c r="Q3450" s="100"/>
    </row>
    <row r="3451" spans="15:17" x14ac:dyDescent="0.2">
      <c r="O3451" s="45"/>
      <c r="P3451" s="45"/>
      <c r="Q3451" s="100"/>
    </row>
    <row r="3452" spans="15:17" x14ac:dyDescent="0.2">
      <c r="O3452" s="45"/>
      <c r="P3452" s="45"/>
      <c r="Q3452" s="100"/>
    </row>
    <row r="3453" spans="15:17" x14ac:dyDescent="0.2">
      <c r="O3453" s="45"/>
      <c r="P3453" s="45"/>
      <c r="Q3453" s="100"/>
    </row>
    <row r="3454" spans="15:17" x14ac:dyDescent="0.2">
      <c r="O3454" s="45"/>
      <c r="P3454" s="45"/>
      <c r="Q3454" s="100"/>
    </row>
    <row r="3455" spans="15:17" x14ac:dyDescent="0.2">
      <c r="O3455" s="45"/>
      <c r="P3455" s="45"/>
      <c r="Q3455" s="100"/>
    </row>
    <row r="3456" spans="15:17" x14ac:dyDescent="0.2">
      <c r="O3456" s="45"/>
      <c r="P3456" s="45"/>
      <c r="Q3456" s="100"/>
    </row>
    <row r="3457" spans="15:17" x14ac:dyDescent="0.2">
      <c r="O3457" s="45"/>
      <c r="P3457" s="45"/>
      <c r="Q3457" s="100"/>
    </row>
    <row r="3458" spans="15:17" x14ac:dyDescent="0.2">
      <c r="O3458" s="45"/>
      <c r="P3458" s="45"/>
      <c r="Q3458" s="100"/>
    </row>
    <row r="3459" spans="15:17" x14ac:dyDescent="0.2">
      <c r="O3459" s="45"/>
      <c r="P3459" s="45"/>
      <c r="Q3459" s="100"/>
    </row>
    <row r="3460" spans="15:17" x14ac:dyDescent="0.2">
      <c r="O3460" s="45"/>
      <c r="P3460" s="45"/>
      <c r="Q3460" s="100"/>
    </row>
    <row r="3461" spans="15:17" x14ac:dyDescent="0.2">
      <c r="O3461" s="45"/>
      <c r="P3461" s="45"/>
      <c r="Q3461" s="100"/>
    </row>
    <row r="3462" spans="15:17" x14ac:dyDescent="0.2">
      <c r="O3462" s="45"/>
      <c r="P3462" s="45"/>
      <c r="Q3462" s="100"/>
    </row>
    <row r="3463" spans="15:17" x14ac:dyDescent="0.2">
      <c r="O3463" s="45"/>
      <c r="P3463" s="45"/>
      <c r="Q3463" s="100"/>
    </row>
    <row r="3464" spans="15:17" x14ac:dyDescent="0.2">
      <c r="O3464" s="45"/>
      <c r="P3464" s="45"/>
      <c r="Q3464" s="100"/>
    </row>
    <row r="3465" spans="15:17" x14ac:dyDescent="0.2">
      <c r="O3465" s="45"/>
      <c r="P3465" s="45"/>
      <c r="Q3465" s="100"/>
    </row>
    <row r="3466" spans="15:17" x14ac:dyDescent="0.2">
      <c r="O3466" s="45"/>
      <c r="P3466" s="45"/>
      <c r="Q3466" s="100"/>
    </row>
    <row r="3467" spans="15:17" x14ac:dyDescent="0.2">
      <c r="O3467" s="45"/>
      <c r="P3467" s="45"/>
      <c r="Q3467" s="100"/>
    </row>
    <row r="3468" spans="15:17" x14ac:dyDescent="0.2">
      <c r="O3468" s="45"/>
      <c r="P3468" s="45"/>
      <c r="Q3468" s="100"/>
    </row>
    <row r="3469" spans="15:17" x14ac:dyDescent="0.2">
      <c r="O3469" s="45"/>
      <c r="P3469" s="45"/>
      <c r="Q3469" s="100"/>
    </row>
    <row r="3470" spans="15:17" x14ac:dyDescent="0.2">
      <c r="O3470" s="45"/>
      <c r="P3470" s="45"/>
      <c r="Q3470" s="100"/>
    </row>
    <row r="3471" spans="15:17" x14ac:dyDescent="0.2">
      <c r="O3471" s="45"/>
      <c r="P3471" s="45"/>
      <c r="Q3471" s="100"/>
    </row>
    <row r="3472" spans="15:17" x14ac:dyDescent="0.2">
      <c r="O3472" s="45"/>
      <c r="P3472" s="45"/>
      <c r="Q3472" s="100"/>
    </row>
    <row r="3473" spans="15:17" x14ac:dyDescent="0.2">
      <c r="O3473" s="45"/>
      <c r="P3473" s="45"/>
      <c r="Q3473" s="100"/>
    </row>
    <row r="3474" spans="15:17" x14ac:dyDescent="0.2">
      <c r="O3474" s="45"/>
      <c r="P3474" s="45"/>
      <c r="Q3474" s="100"/>
    </row>
    <row r="3475" spans="15:17" x14ac:dyDescent="0.2">
      <c r="O3475" s="45"/>
      <c r="P3475" s="45"/>
      <c r="Q3475" s="100"/>
    </row>
    <row r="3476" spans="15:17" x14ac:dyDescent="0.2">
      <c r="O3476" s="45"/>
      <c r="P3476" s="45"/>
      <c r="Q3476" s="100"/>
    </row>
    <row r="3477" spans="15:17" x14ac:dyDescent="0.2">
      <c r="O3477" s="45"/>
      <c r="P3477" s="45"/>
      <c r="Q3477" s="100"/>
    </row>
    <row r="3478" spans="15:17" x14ac:dyDescent="0.2">
      <c r="O3478" s="45"/>
      <c r="P3478" s="45"/>
      <c r="Q3478" s="100"/>
    </row>
    <row r="3479" spans="15:17" x14ac:dyDescent="0.2">
      <c r="O3479" s="45"/>
      <c r="P3479" s="45"/>
      <c r="Q3479" s="100"/>
    </row>
    <row r="3480" spans="15:17" x14ac:dyDescent="0.2">
      <c r="O3480" s="45"/>
      <c r="P3480" s="45"/>
      <c r="Q3480" s="100"/>
    </row>
    <row r="3481" spans="15:17" x14ac:dyDescent="0.2">
      <c r="O3481" s="45"/>
      <c r="P3481" s="45"/>
      <c r="Q3481" s="100"/>
    </row>
    <row r="3482" spans="15:17" x14ac:dyDescent="0.2">
      <c r="O3482" s="45"/>
      <c r="P3482" s="45"/>
      <c r="Q3482" s="100"/>
    </row>
    <row r="3483" spans="15:17" x14ac:dyDescent="0.2">
      <c r="O3483" s="45"/>
      <c r="P3483" s="45"/>
      <c r="Q3483" s="100"/>
    </row>
    <row r="3484" spans="15:17" x14ac:dyDescent="0.2">
      <c r="O3484" s="45"/>
      <c r="P3484" s="45"/>
      <c r="Q3484" s="100"/>
    </row>
    <row r="3485" spans="15:17" x14ac:dyDescent="0.2">
      <c r="O3485" s="45"/>
      <c r="P3485" s="45"/>
      <c r="Q3485" s="100"/>
    </row>
    <row r="3486" spans="15:17" x14ac:dyDescent="0.2">
      <c r="O3486" s="45"/>
      <c r="P3486" s="45"/>
      <c r="Q3486" s="100"/>
    </row>
    <row r="3487" spans="15:17" x14ac:dyDescent="0.2">
      <c r="O3487" s="45"/>
      <c r="P3487" s="45"/>
      <c r="Q3487" s="100"/>
    </row>
    <row r="3488" spans="15:17" x14ac:dyDescent="0.2">
      <c r="O3488" s="45"/>
      <c r="P3488" s="45"/>
      <c r="Q3488" s="100"/>
    </row>
    <row r="3489" spans="15:17" x14ac:dyDescent="0.2">
      <c r="O3489" s="45"/>
      <c r="P3489" s="45"/>
      <c r="Q3489" s="100"/>
    </row>
    <row r="3490" spans="15:17" x14ac:dyDescent="0.2">
      <c r="O3490" s="45"/>
      <c r="P3490" s="45"/>
      <c r="Q3490" s="100"/>
    </row>
    <row r="3491" spans="15:17" x14ac:dyDescent="0.2">
      <c r="O3491" s="45"/>
      <c r="P3491" s="45"/>
      <c r="Q3491" s="100"/>
    </row>
    <row r="3492" spans="15:17" x14ac:dyDescent="0.2">
      <c r="O3492" s="45"/>
      <c r="P3492" s="45"/>
      <c r="Q3492" s="100"/>
    </row>
    <row r="3493" spans="15:17" x14ac:dyDescent="0.2">
      <c r="O3493" s="45"/>
      <c r="P3493" s="45"/>
      <c r="Q3493" s="100"/>
    </row>
    <row r="3494" spans="15:17" x14ac:dyDescent="0.2">
      <c r="O3494" s="45"/>
      <c r="P3494" s="45"/>
      <c r="Q3494" s="100"/>
    </row>
    <row r="3495" spans="15:17" x14ac:dyDescent="0.2">
      <c r="O3495" s="45"/>
      <c r="P3495" s="45"/>
      <c r="Q3495" s="100"/>
    </row>
    <row r="3496" spans="15:17" x14ac:dyDescent="0.2">
      <c r="O3496" s="45"/>
      <c r="P3496" s="45"/>
      <c r="Q3496" s="100"/>
    </row>
    <row r="3497" spans="15:17" x14ac:dyDescent="0.2">
      <c r="O3497" s="45"/>
      <c r="P3497" s="45"/>
      <c r="Q3497" s="100"/>
    </row>
    <row r="3498" spans="15:17" x14ac:dyDescent="0.2">
      <c r="O3498" s="45"/>
      <c r="P3498" s="45"/>
      <c r="Q3498" s="100"/>
    </row>
    <row r="3499" spans="15:17" x14ac:dyDescent="0.2">
      <c r="O3499" s="45"/>
      <c r="P3499" s="45"/>
      <c r="Q3499" s="100"/>
    </row>
    <row r="3500" spans="15:17" x14ac:dyDescent="0.2">
      <c r="O3500" s="45"/>
      <c r="P3500" s="45"/>
      <c r="Q3500" s="100"/>
    </row>
    <row r="3501" spans="15:17" x14ac:dyDescent="0.2">
      <c r="O3501" s="45"/>
      <c r="P3501" s="45"/>
      <c r="Q3501" s="100"/>
    </row>
    <row r="3502" spans="15:17" x14ac:dyDescent="0.2">
      <c r="O3502" s="45"/>
      <c r="P3502" s="45"/>
      <c r="Q3502" s="100"/>
    </row>
    <row r="3503" spans="15:17" x14ac:dyDescent="0.2">
      <c r="O3503" s="45"/>
      <c r="P3503" s="45"/>
      <c r="Q3503" s="100"/>
    </row>
    <row r="3504" spans="15:17" x14ac:dyDescent="0.2">
      <c r="O3504" s="45"/>
      <c r="P3504" s="45"/>
      <c r="Q3504" s="100"/>
    </row>
    <row r="3505" spans="15:17" x14ac:dyDescent="0.2">
      <c r="O3505" s="45"/>
      <c r="P3505" s="45"/>
      <c r="Q3505" s="100"/>
    </row>
    <row r="3506" spans="15:17" x14ac:dyDescent="0.2">
      <c r="O3506" s="45"/>
      <c r="P3506" s="45"/>
      <c r="Q3506" s="100"/>
    </row>
    <row r="3507" spans="15:17" x14ac:dyDescent="0.2">
      <c r="O3507" s="45"/>
      <c r="P3507" s="45"/>
      <c r="Q3507" s="100"/>
    </row>
    <row r="3508" spans="15:17" x14ac:dyDescent="0.2">
      <c r="O3508" s="45"/>
      <c r="P3508" s="45"/>
      <c r="Q3508" s="100"/>
    </row>
    <row r="3509" spans="15:17" x14ac:dyDescent="0.2">
      <c r="O3509" s="45"/>
      <c r="P3509" s="45"/>
      <c r="Q3509" s="100"/>
    </row>
    <row r="3510" spans="15:17" x14ac:dyDescent="0.2">
      <c r="O3510" s="45"/>
      <c r="P3510" s="45"/>
      <c r="Q3510" s="100"/>
    </row>
    <row r="3511" spans="15:17" x14ac:dyDescent="0.2">
      <c r="O3511" s="45"/>
      <c r="P3511" s="45"/>
      <c r="Q3511" s="100"/>
    </row>
    <row r="3512" spans="15:17" x14ac:dyDescent="0.2">
      <c r="O3512" s="45"/>
      <c r="P3512" s="45"/>
      <c r="Q3512" s="100"/>
    </row>
    <row r="3513" spans="15:17" x14ac:dyDescent="0.2">
      <c r="O3513" s="45"/>
      <c r="P3513" s="45"/>
      <c r="Q3513" s="100"/>
    </row>
    <row r="3514" spans="15:17" x14ac:dyDescent="0.2">
      <c r="O3514" s="45"/>
      <c r="P3514" s="45"/>
      <c r="Q3514" s="100"/>
    </row>
    <row r="3515" spans="15:17" x14ac:dyDescent="0.2">
      <c r="O3515" s="45"/>
      <c r="P3515" s="45"/>
      <c r="Q3515" s="100"/>
    </row>
    <row r="3516" spans="15:17" x14ac:dyDescent="0.2">
      <c r="O3516" s="45"/>
      <c r="P3516" s="45"/>
      <c r="Q3516" s="100"/>
    </row>
    <row r="3517" spans="15:17" x14ac:dyDescent="0.2">
      <c r="O3517" s="45"/>
      <c r="P3517" s="45"/>
      <c r="Q3517" s="100"/>
    </row>
    <row r="3518" spans="15:17" x14ac:dyDescent="0.2">
      <c r="O3518" s="45"/>
      <c r="P3518" s="45"/>
      <c r="Q3518" s="100"/>
    </row>
    <row r="3519" spans="15:17" x14ac:dyDescent="0.2">
      <c r="O3519" s="45"/>
      <c r="P3519" s="45"/>
      <c r="Q3519" s="100"/>
    </row>
    <row r="3520" spans="15:17" x14ac:dyDescent="0.2">
      <c r="O3520" s="45"/>
      <c r="P3520" s="45"/>
      <c r="Q3520" s="100"/>
    </row>
    <row r="3521" spans="15:17" x14ac:dyDescent="0.2">
      <c r="O3521" s="45"/>
      <c r="P3521" s="45"/>
      <c r="Q3521" s="100"/>
    </row>
    <row r="3522" spans="15:17" x14ac:dyDescent="0.2">
      <c r="O3522" s="45"/>
      <c r="P3522" s="45"/>
      <c r="Q3522" s="100"/>
    </row>
    <row r="3523" spans="15:17" x14ac:dyDescent="0.2">
      <c r="O3523" s="45"/>
      <c r="P3523" s="45"/>
      <c r="Q3523" s="100"/>
    </row>
    <row r="3524" spans="15:17" x14ac:dyDescent="0.2">
      <c r="O3524" s="45"/>
      <c r="P3524" s="45"/>
      <c r="Q3524" s="100"/>
    </row>
    <row r="3525" spans="15:17" x14ac:dyDescent="0.2">
      <c r="O3525" s="45"/>
      <c r="P3525" s="45"/>
      <c r="Q3525" s="100"/>
    </row>
    <row r="3526" spans="15:17" x14ac:dyDescent="0.2">
      <c r="O3526" s="45"/>
      <c r="P3526" s="45"/>
      <c r="Q3526" s="100"/>
    </row>
    <row r="3527" spans="15:17" x14ac:dyDescent="0.2">
      <c r="O3527" s="45"/>
      <c r="P3527" s="45"/>
      <c r="Q3527" s="100"/>
    </row>
    <row r="3528" spans="15:17" x14ac:dyDescent="0.2">
      <c r="O3528" s="45"/>
      <c r="P3528" s="45"/>
      <c r="Q3528" s="100"/>
    </row>
    <row r="3529" spans="15:17" x14ac:dyDescent="0.2">
      <c r="O3529" s="45"/>
      <c r="P3529" s="45"/>
      <c r="Q3529" s="100"/>
    </row>
    <row r="3530" spans="15:17" x14ac:dyDescent="0.2">
      <c r="O3530" s="45"/>
      <c r="P3530" s="45"/>
      <c r="Q3530" s="100"/>
    </row>
    <row r="3531" spans="15:17" x14ac:dyDescent="0.2">
      <c r="O3531" s="45"/>
      <c r="P3531" s="45"/>
      <c r="Q3531" s="100"/>
    </row>
    <row r="3532" spans="15:17" x14ac:dyDescent="0.2">
      <c r="O3532" s="45"/>
      <c r="P3532" s="45"/>
      <c r="Q3532" s="100"/>
    </row>
    <row r="3533" spans="15:17" x14ac:dyDescent="0.2">
      <c r="O3533" s="45"/>
      <c r="P3533" s="45"/>
      <c r="Q3533" s="100"/>
    </row>
    <row r="3534" spans="15:17" x14ac:dyDescent="0.2">
      <c r="O3534" s="45"/>
      <c r="P3534" s="45"/>
      <c r="Q3534" s="100"/>
    </row>
    <row r="3535" spans="15:17" x14ac:dyDescent="0.2">
      <c r="O3535" s="45"/>
      <c r="P3535" s="45"/>
      <c r="Q3535" s="100"/>
    </row>
    <row r="3536" spans="15:17" x14ac:dyDescent="0.2">
      <c r="O3536" s="45"/>
      <c r="P3536" s="45"/>
      <c r="Q3536" s="100"/>
    </row>
    <row r="3537" spans="15:17" x14ac:dyDescent="0.2">
      <c r="O3537" s="45"/>
      <c r="P3537" s="45"/>
      <c r="Q3537" s="100"/>
    </row>
    <row r="3538" spans="15:17" x14ac:dyDescent="0.2">
      <c r="O3538" s="45"/>
      <c r="P3538" s="45"/>
      <c r="Q3538" s="100"/>
    </row>
    <row r="3539" spans="15:17" x14ac:dyDescent="0.2">
      <c r="O3539" s="45"/>
      <c r="P3539" s="45"/>
      <c r="Q3539" s="100"/>
    </row>
    <row r="3540" spans="15:17" x14ac:dyDescent="0.2">
      <c r="O3540" s="45"/>
      <c r="P3540" s="45"/>
      <c r="Q3540" s="100"/>
    </row>
    <row r="3541" spans="15:17" x14ac:dyDescent="0.2">
      <c r="O3541" s="45"/>
      <c r="P3541" s="45"/>
      <c r="Q3541" s="100"/>
    </row>
    <row r="3542" spans="15:17" x14ac:dyDescent="0.2">
      <c r="O3542" s="45"/>
      <c r="P3542" s="45"/>
      <c r="Q3542" s="100"/>
    </row>
    <row r="3543" spans="15:17" x14ac:dyDescent="0.2">
      <c r="O3543" s="45"/>
      <c r="P3543" s="45"/>
      <c r="Q3543" s="100"/>
    </row>
    <row r="3544" spans="15:17" x14ac:dyDescent="0.2">
      <c r="O3544" s="45"/>
      <c r="P3544" s="45"/>
      <c r="Q3544" s="100"/>
    </row>
    <row r="3545" spans="15:17" x14ac:dyDescent="0.2">
      <c r="O3545" s="45"/>
      <c r="P3545" s="45"/>
      <c r="Q3545" s="100"/>
    </row>
    <row r="3546" spans="15:17" x14ac:dyDescent="0.2">
      <c r="O3546" s="45"/>
      <c r="P3546" s="45"/>
      <c r="Q3546" s="100"/>
    </row>
    <row r="3547" spans="15:17" x14ac:dyDescent="0.2">
      <c r="O3547" s="45"/>
      <c r="P3547" s="45"/>
      <c r="Q3547" s="100"/>
    </row>
    <row r="3548" spans="15:17" x14ac:dyDescent="0.2">
      <c r="O3548" s="45"/>
      <c r="P3548" s="45"/>
      <c r="Q3548" s="100"/>
    </row>
    <row r="3549" spans="15:17" x14ac:dyDescent="0.2">
      <c r="O3549" s="45"/>
      <c r="P3549" s="45"/>
      <c r="Q3549" s="100"/>
    </row>
    <row r="3550" spans="15:17" x14ac:dyDescent="0.2">
      <c r="O3550" s="45"/>
      <c r="P3550" s="45"/>
      <c r="Q3550" s="100"/>
    </row>
    <row r="3551" spans="15:17" x14ac:dyDescent="0.2">
      <c r="O3551" s="45"/>
      <c r="P3551" s="45"/>
      <c r="Q3551" s="100"/>
    </row>
    <row r="3552" spans="15:17" x14ac:dyDescent="0.2">
      <c r="O3552" s="45"/>
      <c r="P3552" s="45"/>
      <c r="Q3552" s="100"/>
    </row>
    <row r="3553" spans="15:17" x14ac:dyDescent="0.2">
      <c r="O3553" s="45"/>
      <c r="P3553" s="45"/>
      <c r="Q3553" s="100"/>
    </row>
    <row r="3554" spans="15:17" x14ac:dyDescent="0.2">
      <c r="O3554" s="45"/>
      <c r="P3554" s="45"/>
      <c r="Q3554" s="100"/>
    </row>
    <row r="3555" spans="15:17" x14ac:dyDescent="0.2">
      <c r="O3555" s="45"/>
      <c r="P3555" s="45"/>
      <c r="Q3555" s="100"/>
    </row>
    <row r="3556" spans="15:17" x14ac:dyDescent="0.2">
      <c r="O3556" s="45"/>
      <c r="P3556" s="45"/>
      <c r="Q3556" s="100"/>
    </row>
    <row r="3557" spans="15:17" x14ac:dyDescent="0.2">
      <c r="O3557" s="45"/>
      <c r="P3557" s="45"/>
      <c r="Q3557" s="100"/>
    </row>
    <row r="3558" spans="15:17" x14ac:dyDescent="0.2">
      <c r="O3558" s="45"/>
      <c r="P3558" s="45"/>
      <c r="Q3558" s="100"/>
    </row>
    <row r="3559" spans="15:17" x14ac:dyDescent="0.2">
      <c r="O3559" s="45"/>
      <c r="P3559" s="45"/>
      <c r="Q3559" s="100"/>
    </row>
    <row r="3560" spans="15:17" x14ac:dyDescent="0.2">
      <c r="O3560" s="45"/>
      <c r="P3560" s="45"/>
      <c r="Q3560" s="100"/>
    </row>
    <row r="3561" spans="15:17" x14ac:dyDescent="0.2">
      <c r="O3561" s="45"/>
      <c r="P3561" s="45"/>
      <c r="Q3561" s="100"/>
    </row>
    <row r="3562" spans="15:17" x14ac:dyDescent="0.2">
      <c r="O3562" s="45"/>
      <c r="P3562" s="45"/>
      <c r="Q3562" s="100"/>
    </row>
    <row r="3563" spans="15:17" x14ac:dyDescent="0.2">
      <c r="O3563" s="45"/>
      <c r="P3563" s="45"/>
      <c r="Q3563" s="100"/>
    </row>
    <row r="3564" spans="15:17" x14ac:dyDescent="0.2">
      <c r="O3564" s="45"/>
      <c r="P3564" s="45"/>
      <c r="Q3564" s="100"/>
    </row>
    <row r="3565" spans="15:17" x14ac:dyDescent="0.2">
      <c r="O3565" s="45"/>
      <c r="P3565" s="45"/>
      <c r="Q3565" s="100"/>
    </row>
    <row r="3566" spans="15:17" x14ac:dyDescent="0.2">
      <c r="O3566" s="45"/>
      <c r="P3566" s="45"/>
      <c r="Q3566" s="100"/>
    </row>
    <row r="3567" spans="15:17" x14ac:dyDescent="0.2">
      <c r="O3567" s="45"/>
      <c r="P3567" s="45"/>
      <c r="Q3567" s="100"/>
    </row>
    <row r="3568" spans="15:17" x14ac:dyDescent="0.2">
      <c r="O3568" s="45"/>
      <c r="P3568" s="45"/>
      <c r="Q3568" s="100"/>
    </row>
    <row r="3569" spans="15:17" x14ac:dyDescent="0.2">
      <c r="O3569" s="45"/>
      <c r="P3569" s="45"/>
      <c r="Q3569" s="100"/>
    </row>
    <row r="3570" spans="15:17" x14ac:dyDescent="0.2">
      <c r="O3570" s="45"/>
      <c r="P3570" s="45"/>
      <c r="Q3570" s="100"/>
    </row>
    <row r="3571" spans="15:17" x14ac:dyDescent="0.2">
      <c r="O3571" s="45"/>
      <c r="P3571" s="45"/>
      <c r="Q3571" s="100"/>
    </row>
    <row r="3572" spans="15:17" x14ac:dyDescent="0.2">
      <c r="O3572" s="45"/>
      <c r="P3572" s="45"/>
      <c r="Q3572" s="100"/>
    </row>
    <row r="3573" spans="15:17" x14ac:dyDescent="0.2">
      <c r="O3573" s="45"/>
      <c r="P3573" s="45"/>
      <c r="Q3573" s="100"/>
    </row>
    <row r="3574" spans="15:17" x14ac:dyDescent="0.2">
      <c r="O3574" s="45"/>
      <c r="P3574" s="45"/>
      <c r="Q3574" s="100"/>
    </row>
    <row r="3575" spans="15:17" x14ac:dyDescent="0.2">
      <c r="O3575" s="45"/>
      <c r="P3575" s="45"/>
      <c r="Q3575" s="100"/>
    </row>
    <row r="3576" spans="15:17" x14ac:dyDescent="0.2">
      <c r="O3576" s="45"/>
      <c r="P3576" s="45"/>
      <c r="Q3576" s="100"/>
    </row>
    <row r="3577" spans="15:17" x14ac:dyDescent="0.2">
      <c r="O3577" s="45"/>
      <c r="P3577" s="45"/>
      <c r="Q3577" s="100"/>
    </row>
    <row r="3578" spans="15:17" x14ac:dyDescent="0.2">
      <c r="O3578" s="45"/>
      <c r="P3578" s="45"/>
      <c r="Q3578" s="100"/>
    </row>
    <row r="3579" spans="15:17" x14ac:dyDescent="0.2">
      <c r="O3579" s="45"/>
      <c r="P3579" s="45"/>
      <c r="Q3579" s="100"/>
    </row>
    <row r="3580" spans="15:17" x14ac:dyDescent="0.2">
      <c r="O3580" s="45"/>
      <c r="P3580" s="45"/>
      <c r="Q3580" s="100"/>
    </row>
    <row r="3581" spans="15:17" x14ac:dyDescent="0.2">
      <c r="O3581" s="45"/>
      <c r="P3581" s="45"/>
      <c r="Q3581" s="100"/>
    </row>
    <row r="3582" spans="15:17" x14ac:dyDescent="0.2">
      <c r="O3582" s="45"/>
      <c r="P3582" s="45"/>
      <c r="Q3582" s="100"/>
    </row>
    <row r="3583" spans="15:17" x14ac:dyDescent="0.2">
      <c r="O3583" s="45"/>
      <c r="P3583" s="45"/>
      <c r="Q3583" s="100"/>
    </row>
    <row r="3584" spans="15:17" x14ac:dyDescent="0.2">
      <c r="O3584" s="45"/>
      <c r="P3584" s="45"/>
      <c r="Q3584" s="100"/>
    </row>
    <row r="3585" spans="15:17" x14ac:dyDescent="0.2">
      <c r="O3585" s="45"/>
      <c r="P3585" s="45"/>
      <c r="Q3585" s="100"/>
    </row>
    <row r="3586" spans="15:17" x14ac:dyDescent="0.2">
      <c r="O3586" s="45"/>
      <c r="P3586" s="45"/>
      <c r="Q3586" s="100"/>
    </row>
    <row r="3587" spans="15:17" x14ac:dyDescent="0.2">
      <c r="O3587" s="45"/>
      <c r="P3587" s="45"/>
      <c r="Q3587" s="100"/>
    </row>
    <row r="3588" spans="15:17" x14ac:dyDescent="0.2">
      <c r="O3588" s="45"/>
      <c r="P3588" s="45"/>
      <c r="Q3588" s="100"/>
    </row>
    <row r="3589" spans="15:17" x14ac:dyDescent="0.2">
      <c r="O3589" s="45"/>
      <c r="P3589" s="45"/>
      <c r="Q3589" s="100"/>
    </row>
    <row r="3590" spans="15:17" x14ac:dyDescent="0.2">
      <c r="O3590" s="45"/>
      <c r="P3590" s="45"/>
      <c r="Q3590" s="100"/>
    </row>
    <row r="3591" spans="15:17" x14ac:dyDescent="0.2">
      <c r="O3591" s="45"/>
      <c r="P3591" s="45"/>
      <c r="Q3591" s="100"/>
    </row>
    <row r="3592" spans="15:17" x14ac:dyDescent="0.2">
      <c r="O3592" s="45"/>
      <c r="P3592" s="45"/>
      <c r="Q3592" s="100"/>
    </row>
    <row r="3593" spans="15:17" x14ac:dyDescent="0.2">
      <c r="O3593" s="45"/>
      <c r="P3593" s="45"/>
      <c r="Q3593" s="100"/>
    </row>
    <row r="3594" spans="15:17" x14ac:dyDescent="0.2">
      <c r="O3594" s="45"/>
      <c r="P3594" s="45"/>
      <c r="Q3594" s="100"/>
    </row>
    <row r="3595" spans="15:17" x14ac:dyDescent="0.2">
      <c r="O3595" s="45"/>
      <c r="P3595" s="45"/>
      <c r="Q3595" s="100"/>
    </row>
    <row r="3596" spans="15:17" x14ac:dyDescent="0.2">
      <c r="O3596" s="45"/>
      <c r="P3596" s="45"/>
      <c r="Q3596" s="100"/>
    </row>
    <row r="3597" spans="15:17" x14ac:dyDescent="0.2">
      <c r="O3597" s="45"/>
      <c r="P3597" s="45"/>
      <c r="Q3597" s="100"/>
    </row>
    <row r="3598" spans="15:17" x14ac:dyDescent="0.2">
      <c r="O3598" s="45"/>
      <c r="P3598" s="45"/>
      <c r="Q3598" s="100"/>
    </row>
    <row r="3599" spans="15:17" x14ac:dyDescent="0.2">
      <c r="O3599" s="45"/>
      <c r="P3599" s="45"/>
      <c r="Q3599" s="100"/>
    </row>
    <row r="3600" spans="15:17" x14ac:dyDescent="0.2">
      <c r="O3600" s="45"/>
      <c r="P3600" s="45"/>
      <c r="Q3600" s="100"/>
    </row>
    <row r="3601" spans="15:17" x14ac:dyDescent="0.2">
      <c r="O3601" s="45"/>
      <c r="P3601" s="45"/>
      <c r="Q3601" s="100"/>
    </row>
    <row r="3602" spans="15:17" x14ac:dyDescent="0.2">
      <c r="O3602" s="45"/>
      <c r="P3602" s="45"/>
      <c r="Q3602" s="100"/>
    </row>
    <row r="3603" spans="15:17" x14ac:dyDescent="0.2">
      <c r="O3603" s="45"/>
      <c r="P3603" s="45"/>
      <c r="Q3603" s="100"/>
    </row>
    <row r="3604" spans="15:17" x14ac:dyDescent="0.2">
      <c r="O3604" s="45"/>
      <c r="P3604" s="45"/>
      <c r="Q3604" s="100"/>
    </row>
    <row r="3605" spans="15:17" x14ac:dyDescent="0.2">
      <c r="O3605" s="45"/>
      <c r="P3605" s="45"/>
      <c r="Q3605" s="100"/>
    </row>
    <row r="3606" spans="15:17" x14ac:dyDescent="0.2">
      <c r="O3606" s="45"/>
      <c r="P3606" s="45"/>
      <c r="Q3606" s="100"/>
    </row>
    <row r="3607" spans="15:17" x14ac:dyDescent="0.2">
      <c r="O3607" s="45"/>
      <c r="P3607" s="45"/>
      <c r="Q3607" s="100"/>
    </row>
    <row r="3608" spans="15:17" x14ac:dyDescent="0.2">
      <c r="O3608" s="45"/>
      <c r="P3608" s="45"/>
      <c r="Q3608" s="100"/>
    </row>
    <row r="3609" spans="15:17" x14ac:dyDescent="0.2">
      <c r="O3609" s="45"/>
      <c r="P3609" s="45"/>
      <c r="Q3609" s="100"/>
    </row>
    <row r="3610" spans="15:17" x14ac:dyDescent="0.2">
      <c r="O3610" s="45"/>
      <c r="P3610" s="45"/>
      <c r="Q3610" s="100"/>
    </row>
    <row r="3611" spans="15:17" x14ac:dyDescent="0.2">
      <c r="O3611" s="45"/>
      <c r="P3611" s="45"/>
      <c r="Q3611" s="100"/>
    </row>
    <row r="3612" spans="15:17" x14ac:dyDescent="0.2">
      <c r="O3612" s="45"/>
      <c r="P3612" s="45"/>
      <c r="Q3612" s="100"/>
    </row>
    <row r="3613" spans="15:17" x14ac:dyDescent="0.2">
      <c r="O3613" s="45"/>
      <c r="P3613" s="45"/>
      <c r="Q3613" s="100"/>
    </row>
    <row r="3614" spans="15:17" x14ac:dyDescent="0.2">
      <c r="O3614" s="45"/>
      <c r="P3614" s="45"/>
      <c r="Q3614" s="100"/>
    </row>
    <row r="3615" spans="15:17" x14ac:dyDescent="0.2">
      <c r="O3615" s="45"/>
      <c r="P3615" s="45"/>
      <c r="Q3615" s="100"/>
    </row>
    <row r="3616" spans="15:17" x14ac:dyDescent="0.2">
      <c r="O3616" s="45"/>
      <c r="P3616" s="45"/>
      <c r="Q3616" s="100"/>
    </row>
    <row r="3617" spans="15:17" x14ac:dyDescent="0.2">
      <c r="O3617" s="45"/>
      <c r="P3617" s="45"/>
      <c r="Q3617" s="100"/>
    </row>
    <row r="3618" spans="15:17" x14ac:dyDescent="0.2">
      <c r="O3618" s="45"/>
      <c r="P3618" s="45"/>
      <c r="Q3618" s="100"/>
    </row>
    <row r="3619" spans="15:17" x14ac:dyDescent="0.2">
      <c r="O3619" s="45"/>
      <c r="P3619" s="45"/>
      <c r="Q3619" s="100"/>
    </row>
    <row r="3620" spans="15:17" x14ac:dyDescent="0.2">
      <c r="O3620" s="45"/>
      <c r="P3620" s="45"/>
      <c r="Q3620" s="100"/>
    </row>
    <row r="3621" spans="15:17" x14ac:dyDescent="0.2">
      <c r="O3621" s="45"/>
      <c r="P3621" s="45"/>
      <c r="Q3621" s="100"/>
    </row>
    <row r="3622" spans="15:17" x14ac:dyDescent="0.2">
      <c r="O3622" s="45"/>
      <c r="P3622" s="45"/>
      <c r="Q3622" s="100"/>
    </row>
    <row r="3623" spans="15:17" x14ac:dyDescent="0.2">
      <c r="O3623" s="45"/>
      <c r="P3623" s="45"/>
      <c r="Q3623" s="100"/>
    </row>
    <row r="3624" spans="15:17" x14ac:dyDescent="0.2">
      <c r="O3624" s="45"/>
      <c r="P3624" s="45"/>
      <c r="Q3624" s="100"/>
    </row>
    <row r="3625" spans="15:17" x14ac:dyDescent="0.2">
      <c r="O3625" s="45"/>
      <c r="P3625" s="45"/>
      <c r="Q3625" s="100"/>
    </row>
    <row r="3626" spans="15:17" x14ac:dyDescent="0.2">
      <c r="O3626" s="45"/>
      <c r="P3626" s="45"/>
      <c r="Q3626" s="100"/>
    </row>
    <row r="3627" spans="15:17" x14ac:dyDescent="0.2">
      <c r="O3627" s="45"/>
      <c r="P3627" s="45"/>
      <c r="Q3627" s="100"/>
    </row>
    <row r="3628" spans="15:17" x14ac:dyDescent="0.2">
      <c r="O3628" s="45"/>
      <c r="P3628" s="45"/>
      <c r="Q3628" s="100"/>
    </row>
    <row r="3629" spans="15:17" x14ac:dyDescent="0.2">
      <c r="O3629" s="45"/>
      <c r="P3629" s="45"/>
      <c r="Q3629" s="100"/>
    </row>
    <row r="3630" spans="15:17" x14ac:dyDescent="0.2">
      <c r="O3630" s="45"/>
      <c r="P3630" s="45"/>
      <c r="Q3630" s="100"/>
    </row>
    <row r="3631" spans="15:17" x14ac:dyDescent="0.2">
      <c r="O3631" s="45"/>
      <c r="P3631" s="45"/>
      <c r="Q3631" s="100"/>
    </row>
    <row r="3632" spans="15:17" x14ac:dyDescent="0.2">
      <c r="O3632" s="45"/>
      <c r="P3632" s="45"/>
      <c r="Q3632" s="100"/>
    </row>
    <row r="3633" spans="15:17" x14ac:dyDescent="0.2">
      <c r="O3633" s="45"/>
      <c r="P3633" s="45"/>
      <c r="Q3633" s="100"/>
    </row>
    <row r="3634" spans="15:17" x14ac:dyDescent="0.2">
      <c r="O3634" s="45"/>
      <c r="P3634" s="45"/>
      <c r="Q3634" s="100"/>
    </row>
    <row r="3635" spans="15:17" x14ac:dyDescent="0.2">
      <c r="O3635" s="45"/>
      <c r="P3635" s="45"/>
      <c r="Q3635" s="100"/>
    </row>
    <row r="3636" spans="15:17" x14ac:dyDescent="0.2">
      <c r="O3636" s="45"/>
      <c r="P3636" s="45"/>
      <c r="Q3636" s="100"/>
    </row>
    <row r="3637" spans="15:17" x14ac:dyDescent="0.2">
      <c r="O3637" s="45"/>
      <c r="P3637" s="45"/>
      <c r="Q3637" s="100"/>
    </row>
    <row r="3638" spans="15:17" x14ac:dyDescent="0.2">
      <c r="O3638" s="45"/>
      <c r="P3638" s="45"/>
      <c r="Q3638" s="100"/>
    </row>
    <row r="3639" spans="15:17" x14ac:dyDescent="0.2">
      <c r="O3639" s="45"/>
      <c r="P3639" s="45"/>
      <c r="Q3639" s="100"/>
    </row>
    <row r="3640" spans="15:17" x14ac:dyDescent="0.2">
      <c r="O3640" s="45"/>
      <c r="P3640" s="45"/>
      <c r="Q3640" s="100"/>
    </row>
    <row r="3641" spans="15:17" x14ac:dyDescent="0.2">
      <c r="O3641" s="45"/>
      <c r="P3641" s="45"/>
      <c r="Q3641" s="100"/>
    </row>
    <row r="3642" spans="15:17" x14ac:dyDescent="0.2">
      <c r="O3642" s="45"/>
      <c r="P3642" s="45"/>
      <c r="Q3642" s="100"/>
    </row>
    <row r="3643" spans="15:17" x14ac:dyDescent="0.2">
      <c r="O3643" s="45"/>
      <c r="P3643" s="45"/>
      <c r="Q3643" s="100"/>
    </row>
    <row r="3644" spans="15:17" x14ac:dyDescent="0.2">
      <c r="O3644" s="45"/>
      <c r="P3644" s="45"/>
      <c r="Q3644" s="100"/>
    </row>
    <row r="3645" spans="15:17" x14ac:dyDescent="0.2">
      <c r="O3645" s="45"/>
      <c r="P3645" s="45"/>
      <c r="Q3645" s="100"/>
    </row>
    <row r="3646" spans="15:17" x14ac:dyDescent="0.2">
      <c r="O3646" s="45"/>
      <c r="P3646" s="45"/>
      <c r="Q3646" s="100"/>
    </row>
    <row r="3647" spans="15:17" x14ac:dyDescent="0.2">
      <c r="O3647" s="45"/>
      <c r="P3647" s="45"/>
      <c r="Q3647" s="100"/>
    </row>
    <row r="3648" spans="15:17" x14ac:dyDescent="0.2">
      <c r="O3648" s="45"/>
      <c r="P3648" s="45"/>
      <c r="Q3648" s="100"/>
    </row>
    <row r="3649" spans="15:17" x14ac:dyDescent="0.2">
      <c r="O3649" s="45"/>
      <c r="P3649" s="45"/>
      <c r="Q3649" s="100"/>
    </row>
    <row r="3650" spans="15:17" x14ac:dyDescent="0.2">
      <c r="O3650" s="45"/>
      <c r="P3650" s="45"/>
      <c r="Q3650" s="100"/>
    </row>
    <row r="3651" spans="15:17" x14ac:dyDescent="0.2">
      <c r="O3651" s="45"/>
      <c r="P3651" s="45"/>
      <c r="Q3651" s="100"/>
    </row>
    <row r="3652" spans="15:17" x14ac:dyDescent="0.2">
      <c r="O3652" s="45"/>
      <c r="P3652" s="45"/>
      <c r="Q3652" s="100"/>
    </row>
    <row r="3653" spans="15:17" x14ac:dyDescent="0.2">
      <c r="O3653" s="45"/>
      <c r="P3653" s="45"/>
      <c r="Q3653" s="100"/>
    </row>
    <row r="3654" spans="15:17" x14ac:dyDescent="0.2">
      <c r="O3654" s="45"/>
      <c r="P3654" s="45"/>
      <c r="Q3654" s="100"/>
    </row>
    <row r="3655" spans="15:17" x14ac:dyDescent="0.2">
      <c r="O3655" s="45"/>
      <c r="P3655" s="45"/>
      <c r="Q3655" s="100"/>
    </row>
    <row r="3656" spans="15:17" x14ac:dyDescent="0.2">
      <c r="O3656" s="45"/>
      <c r="P3656" s="45"/>
      <c r="Q3656" s="100"/>
    </row>
    <row r="3657" spans="15:17" x14ac:dyDescent="0.2">
      <c r="O3657" s="45"/>
      <c r="P3657" s="45"/>
      <c r="Q3657" s="100"/>
    </row>
    <row r="3658" spans="15:17" x14ac:dyDescent="0.2">
      <c r="O3658" s="45"/>
      <c r="P3658" s="45"/>
      <c r="Q3658" s="100"/>
    </row>
    <row r="3659" spans="15:17" x14ac:dyDescent="0.2">
      <c r="O3659" s="45"/>
      <c r="P3659" s="45"/>
      <c r="Q3659" s="100"/>
    </row>
    <row r="3660" spans="15:17" x14ac:dyDescent="0.2">
      <c r="O3660" s="45"/>
      <c r="P3660" s="45"/>
      <c r="Q3660" s="100"/>
    </row>
    <row r="3661" spans="15:17" x14ac:dyDescent="0.2">
      <c r="O3661" s="45"/>
      <c r="P3661" s="45"/>
      <c r="Q3661" s="100"/>
    </row>
    <row r="3662" spans="15:17" x14ac:dyDescent="0.2">
      <c r="O3662" s="45"/>
      <c r="P3662" s="45"/>
      <c r="Q3662" s="100"/>
    </row>
    <row r="3663" spans="15:17" x14ac:dyDescent="0.2">
      <c r="O3663" s="45"/>
      <c r="P3663" s="45"/>
      <c r="Q3663" s="100"/>
    </row>
    <row r="3664" spans="15:17" x14ac:dyDescent="0.2">
      <c r="O3664" s="45"/>
      <c r="P3664" s="45"/>
      <c r="Q3664" s="100"/>
    </row>
    <row r="3665" spans="15:17" x14ac:dyDescent="0.2">
      <c r="O3665" s="45"/>
      <c r="P3665" s="45"/>
      <c r="Q3665" s="100"/>
    </row>
    <row r="3666" spans="15:17" x14ac:dyDescent="0.2">
      <c r="O3666" s="45"/>
      <c r="P3666" s="45"/>
      <c r="Q3666" s="100"/>
    </row>
    <row r="3667" spans="15:17" x14ac:dyDescent="0.2">
      <c r="O3667" s="45"/>
      <c r="P3667" s="45"/>
      <c r="Q3667" s="100"/>
    </row>
    <row r="3668" spans="15:17" x14ac:dyDescent="0.2">
      <c r="O3668" s="45"/>
      <c r="P3668" s="45"/>
      <c r="Q3668" s="100"/>
    </row>
    <row r="3669" spans="15:17" x14ac:dyDescent="0.2">
      <c r="O3669" s="45"/>
      <c r="P3669" s="45"/>
      <c r="Q3669" s="100"/>
    </row>
    <row r="3670" spans="15:17" x14ac:dyDescent="0.2">
      <c r="O3670" s="45"/>
      <c r="P3670" s="45"/>
      <c r="Q3670" s="100"/>
    </row>
    <row r="3671" spans="15:17" x14ac:dyDescent="0.2">
      <c r="O3671" s="45"/>
      <c r="P3671" s="45"/>
      <c r="Q3671" s="100"/>
    </row>
    <row r="3672" spans="15:17" x14ac:dyDescent="0.2">
      <c r="O3672" s="45"/>
      <c r="P3672" s="45"/>
      <c r="Q3672" s="100"/>
    </row>
    <row r="3673" spans="15:17" x14ac:dyDescent="0.2">
      <c r="O3673" s="45"/>
      <c r="P3673" s="45"/>
      <c r="Q3673" s="100"/>
    </row>
    <row r="3674" spans="15:17" x14ac:dyDescent="0.2">
      <c r="O3674" s="45"/>
      <c r="P3674" s="45"/>
      <c r="Q3674" s="100"/>
    </row>
    <row r="3675" spans="15:17" x14ac:dyDescent="0.2">
      <c r="O3675" s="45"/>
      <c r="P3675" s="45"/>
      <c r="Q3675" s="100"/>
    </row>
    <row r="3676" spans="15:17" x14ac:dyDescent="0.2">
      <c r="O3676" s="45"/>
      <c r="P3676" s="45"/>
      <c r="Q3676" s="100"/>
    </row>
    <row r="3677" spans="15:17" x14ac:dyDescent="0.2">
      <c r="O3677" s="45"/>
      <c r="P3677" s="45"/>
      <c r="Q3677" s="100"/>
    </row>
    <row r="3678" spans="15:17" x14ac:dyDescent="0.2">
      <c r="O3678" s="45"/>
      <c r="P3678" s="45"/>
      <c r="Q3678" s="100"/>
    </row>
    <row r="3679" spans="15:17" x14ac:dyDescent="0.2">
      <c r="O3679" s="45"/>
      <c r="P3679" s="45"/>
      <c r="Q3679" s="100"/>
    </row>
    <row r="3680" spans="15:17" x14ac:dyDescent="0.2">
      <c r="O3680" s="45"/>
      <c r="P3680" s="45"/>
      <c r="Q3680" s="100"/>
    </row>
    <row r="3681" spans="15:17" x14ac:dyDescent="0.2">
      <c r="O3681" s="45"/>
      <c r="P3681" s="45"/>
      <c r="Q3681" s="100"/>
    </row>
    <row r="3682" spans="15:17" x14ac:dyDescent="0.2">
      <c r="O3682" s="45"/>
      <c r="P3682" s="45"/>
      <c r="Q3682" s="100"/>
    </row>
    <row r="3683" spans="15:17" x14ac:dyDescent="0.2">
      <c r="O3683" s="45"/>
      <c r="P3683" s="45"/>
      <c r="Q3683" s="100"/>
    </row>
    <row r="3684" spans="15:17" x14ac:dyDescent="0.2">
      <c r="O3684" s="45"/>
      <c r="P3684" s="45"/>
      <c r="Q3684" s="100"/>
    </row>
    <row r="3685" spans="15:17" x14ac:dyDescent="0.2">
      <c r="O3685" s="45"/>
      <c r="P3685" s="45"/>
      <c r="Q3685" s="100"/>
    </row>
    <row r="3686" spans="15:17" x14ac:dyDescent="0.2">
      <c r="O3686" s="45"/>
      <c r="P3686" s="45"/>
      <c r="Q3686" s="100"/>
    </row>
    <row r="3687" spans="15:17" x14ac:dyDescent="0.2">
      <c r="O3687" s="45"/>
      <c r="P3687" s="45"/>
      <c r="Q3687" s="100"/>
    </row>
    <row r="3688" spans="15:17" x14ac:dyDescent="0.2">
      <c r="O3688" s="45"/>
      <c r="P3688" s="45"/>
      <c r="Q3688" s="100"/>
    </row>
    <row r="3689" spans="15:17" x14ac:dyDescent="0.2">
      <c r="O3689" s="45"/>
      <c r="P3689" s="45"/>
      <c r="Q3689" s="100"/>
    </row>
    <row r="3690" spans="15:17" x14ac:dyDescent="0.2">
      <c r="O3690" s="45"/>
      <c r="P3690" s="45"/>
      <c r="Q3690" s="100"/>
    </row>
    <row r="3691" spans="15:17" x14ac:dyDescent="0.2">
      <c r="O3691" s="45"/>
      <c r="P3691" s="45"/>
      <c r="Q3691" s="100"/>
    </row>
    <row r="3692" spans="15:17" x14ac:dyDescent="0.2">
      <c r="O3692" s="45"/>
      <c r="P3692" s="45"/>
      <c r="Q3692" s="100"/>
    </row>
    <row r="3693" spans="15:17" x14ac:dyDescent="0.2">
      <c r="O3693" s="45"/>
      <c r="P3693" s="45"/>
      <c r="Q3693" s="100"/>
    </row>
    <row r="3694" spans="15:17" x14ac:dyDescent="0.2">
      <c r="O3694" s="45"/>
      <c r="P3694" s="45"/>
      <c r="Q3694" s="100"/>
    </row>
    <row r="3695" spans="15:17" x14ac:dyDescent="0.2">
      <c r="O3695" s="45"/>
      <c r="P3695" s="45"/>
      <c r="Q3695" s="100"/>
    </row>
    <row r="3696" spans="15:17" x14ac:dyDescent="0.2">
      <c r="O3696" s="45"/>
      <c r="P3696" s="45"/>
      <c r="Q3696" s="100"/>
    </row>
    <row r="3697" spans="15:17" x14ac:dyDescent="0.2">
      <c r="O3697" s="45"/>
      <c r="P3697" s="45"/>
      <c r="Q3697" s="100"/>
    </row>
    <row r="3698" spans="15:17" x14ac:dyDescent="0.2">
      <c r="O3698" s="45"/>
      <c r="P3698" s="45"/>
      <c r="Q3698" s="100"/>
    </row>
    <row r="3699" spans="15:17" x14ac:dyDescent="0.2">
      <c r="O3699" s="45"/>
      <c r="P3699" s="45"/>
      <c r="Q3699" s="100"/>
    </row>
    <row r="3700" spans="15:17" x14ac:dyDescent="0.2">
      <c r="O3700" s="45"/>
      <c r="P3700" s="45"/>
      <c r="Q3700" s="100"/>
    </row>
    <row r="3701" spans="15:17" x14ac:dyDescent="0.2">
      <c r="O3701" s="45"/>
      <c r="P3701" s="45"/>
      <c r="Q3701" s="100"/>
    </row>
    <row r="3702" spans="15:17" x14ac:dyDescent="0.2">
      <c r="O3702" s="45"/>
      <c r="P3702" s="45"/>
      <c r="Q3702" s="100"/>
    </row>
    <row r="3703" spans="15:17" x14ac:dyDescent="0.2">
      <c r="O3703" s="45"/>
      <c r="P3703" s="45"/>
      <c r="Q3703" s="100"/>
    </row>
    <row r="3704" spans="15:17" x14ac:dyDescent="0.2">
      <c r="O3704" s="45"/>
      <c r="P3704" s="45"/>
      <c r="Q3704" s="100"/>
    </row>
    <row r="3705" spans="15:17" x14ac:dyDescent="0.2">
      <c r="O3705" s="45"/>
      <c r="P3705" s="45"/>
      <c r="Q3705" s="100"/>
    </row>
    <row r="3706" spans="15:17" x14ac:dyDescent="0.2">
      <c r="O3706" s="45"/>
      <c r="P3706" s="45"/>
      <c r="Q3706" s="100"/>
    </row>
    <row r="3707" spans="15:17" x14ac:dyDescent="0.2">
      <c r="O3707" s="45"/>
      <c r="P3707" s="45"/>
      <c r="Q3707" s="100"/>
    </row>
    <row r="3708" spans="15:17" x14ac:dyDescent="0.2">
      <c r="O3708" s="45"/>
      <c r="P3708" s="45"/>
      <c r="Q3708" s="100"/>
    </row>
    <row r="3709" spans="15:17" x14ac:dyDescent="0.2">
      <c r="O3709" s="45"/>
      <c r="P3709" s="45"/>
      <c r="Q3709" s="100"/>
    </row>
    <row r="3710" spans="15:17" x14ac:dyDescent="0.2">
      <c r="O3710" s="45"/>
      <c r="P3710" s="45"/>
      <c r="Q3710" s="100"/>
    </row>
    <row r="3711" spans="15:17" x14ac:dyDescent="0.2">
      <c r="O3711" s="45"/>
      <c r="P3711" s="45"/>
      <c r="Q3711" s="100"/>
    </row>
    <row r="3712" spans="15:17" x14ac:dyDescent="0.2">
      <c r="O3712" s="45"/>
      <c r="P3712" s="45"/>
      <c r="Q3712" s="100"/>
    </row>
    <row r="3713" spans="15:17" x14ac:dyDescent="0.2">
      <c r="O3713" s="45"/>
      <c r="P3713" s="45"/>
      <c r="Q3713" s="100"/>
    </row>
    <row r="3714" spans="15:17" x14ac:dyDescent="0.2">
      <c r="O3714" s="45"/>
      <c r="P3714" s="45"/>
      <c r="Q3714" s="100"/>
    </row>
    <row r="3715" spans="15:17" x14ac:dyDescent="0.2">
      <c r="O3715" s="45"/>
      <c r="P3715" s="45"/>
      <c r="Q3715" s="100"/>
    </row>
    <row r="3716" spans="15:17" x14ac:dyDescent="0.2">
      <c r="O3716" s="45"/>
      <c r="P3716" s="45"/>
      <c r="Q3716" s="100"/>
    </row>
    <row r="3717" spans="15:17" x14ac:dyDescent="0.2">
      <c r="O3717" s="45"/>
      <c r="P3717" s="45"/>
      <c r="Q3717" s="100"/>
    </row>
    <row r="3718" spans="15:17" x14ac:dyDescent="0.2">
      <c r="O3718" s="45"/>
      <c r="P3718" s="45"/>
      <c r="Q3718" s="100"/>
    </row>
    <row r="3719" spans="15:17" x14ac:dyDescent="0.2">
      <c r="O3719" s="45"/>
      <c r="P3719" s="45"/>
      <c r="Q3719" s="100"/>
    </row>
    <row r="3720" spans="15:17" x14ac:dyDescent="0.2">
      <c r="O3720" s="45"/>
      <c r="P3720" s="45"/>
      <c r="Q3720" s="100"/>
    </row>
    <row r="3721" spans="15:17" x14ac:dyDescent="0.2">
      <c r="O3721" s="45"/>
      <c r="P3721" s="45"/>
      <c r="Q3721" s="100"/>
    </row>
    <row r="3722" spans="15:17" x14ac:dyDescent="0.2">
      <c r="O3722" s="45"/>
      <c r="P3722" s="45"/>
      <c r="Q3722" s="100"/>
    </row>
    <row r="3723" spans="15:17" x14ac:dyDescent="0.2">
      <c r="O3723" s="45"/>
      <c r="P3723" s="45"/>
      <c r="Q3723" s="100"/>
    </row>
    <row r="3724" spans="15:17" x14ac:dyDescent="0.2">
      <c r="O3724" s="45"/>
      <c r="P3724" s="45"/>
      <c r="Q3724" s="100"/>
    </row>
    <row r="3725" spans="15:17" x14ac:dyDescent="0.2">
      <c r="O3725" s="45"/>
      <c r="P3725" s="45"/>
      <c r="Q3725" s="100"/>
    </row>
    <row r="3726" spans="15:17" x14ac:dyDescent="0.2">
      <c r="O3726" s="45"/>
      <c r="P3726" s="45"/>
      <c r="Q3726" s="100"/>
    </row>
    <row r="3727" spans="15:17" x14ac:dyDescent="0.2">
      <c r="O3727" s="45"/>
      <c r="P3727" s="45"/>
      <c r="Q3727" s="100"/>
    </row>
    <row r="3728" spans="15:17" x14ac:dyDescent="0.2">
      <c r="O3728" s="45"/>
      <c r="P3728" s="45"/>
      <c r="Q3728" s="100"/>
    </row>
    <row r="3729" spans="15:17" x14ac:dyDescent="0.2">
      <c r="O3729" s="45"/>
      <c r="P3729" s="45"/>
      <c r="Q3729" s="100"/>
    </row>
    <row r="3730" spans="15:17" x14ac:dyDescent="0.2">
      <c r="O3730" s="45"/>
      <c r="P3730" s="45"/>
      <c r="Q3730" s="100"/>
    </row>
    <row r="3731" spans="15:17" x14ac:dyDescent="0.2">
      <c r="O3731" s="45"/>
      <c r="P3731" s="45"/>
      <c r="Q3731" s="100"/>
    </row>
    <row r="3732" spans="15:17" x14ac:dyDescent="0.2">
      <c r="O3732" s="45"/>
      <c r="P3732" s="45"/>
      <c r="Q3732" s="100"/>
    </row>
    <row r="3733" spans="15:17" x14ac:dyDescent="0.2">
      <c r="O3733" s="45"/>
      <c r="P3733" s="45"/>
      <c r="Q3733" s="100"/>
    </row>
    <row r="3734" spans="15:17" x14ac:dyDescent="0.2">
      <c r="O3734" s="45"/>
      <c r="P3734" s="45"/>
      <c r="Q3734" s="100"/>
    </row>
    <row r="3735" spans="15:17" x14ac:dyDescent="0.2">
      <c r="O3735" s="45"/>
      <c r="P3735" s="45"/>
      <c r="Q3735" s="100"/>
    </row>
    <row r="3736" spans="15:17" x14ac:dyDescent="0.2">
      <c r="O3736" s="45"/>
      <c r="P3736" s="45"/>
      <c r="Q3736" s="100"/>
    </row>
    <row r="3737" spans="15:17" x14ac:dyDescent="0.2">
      <c r="O3737" s="45"/>
      <c r="P3737" s="45"/>
      <c r="Q3737" s="100"/>
    </row>
    <row r="3738" spans="15:17" x14ac:dyDescent="0.2">
      <c r="O3738" s="45"/>
      <c r="P3738" s="45"/>
      <c r="Q3738" s="100"/>
    </row>
    <row r="3739" spans="15:17" x14ac:dyDescent="0.2">
      <c r="O3739" s="45"/>
      <c r="P3739" s="45"/>
      <c r="Q3739" s="100"/>
    </row>
    <row r="3740" spans="15:17" x14ac:dyDescent="0.2">
      <c r="O3740" s="45"/>
      <c r="P3740" s="45"/>
      <c r="Q3740" s="100"/>
    </row>
    <row r="3741" spans="15:17" x14ac:dyDescent="0.2">
      <c r="O3741" s="45"/>
      <c r="P3741" s="45"/>
      <c r="Q3741" s="100"/>
    </row>
    <row r="3742" spans="15:17" x14ac:dyDescent="0.2">
      <c r="O3742" s="45"/>
      <c r="P3742" s="45"/>
      <c r="Q3742" s="100"/>
    </row>
    <row r="3743" spans="15:17" x14ac:dyDescent="0.2">
      <c r="O3743" s="45"/>
      <c r="P3743" s="45"/>
      <c r="Q3743" s="100"/>
    </row>
    <row r="3744" spans="15:17" x14ac:dyDescent="0.2">
      <c r="O3744" s="45"/>
      <c r="P3744" s="45"/>
      <c r="Q3744" s="100"/>
    </row>
    <row r="3745" spans="15:17" x14ac:dyDescent="0.2">
      <c r="O3745" s="45"/>
      <c r="P3745" s="45"/>
      <c r="Q3745" s="100"/>
    </row>
    <row r="3746" spans="15:17" x14ac:dyDescent="0.2">
      <c r="O3746" s="45"/>
      <c r="P3746" s="45"/>
      <c r="Q3746" s="100"/>
    </row>
    <row r="3747" spans="15:17" x14ac:dyDescent="0.2">
      <c r="O3747" s="45"/>
      <c r="P3747" s="45"/>
      <c r="Q3747" s="100"/>
    </row>
    <row r="3748" spans="15:17" x14ac:dyDescent="0.2">
      <c r="O3748" s="45"/>
      <c r="P3748" s="45"/>
      <c r="Q3748" s="100"/>
    </row>
    <row r="3749" spans="15:17" x14ac:dyDescent="0.2">
      <c r="O3749" s="45"/>
      <c r="P3749" s="45"/>
      <c r="Q3749" s="100"/>
    </row>
    <row r="3750" spans="15:17" x14ac:dyDescent="0.2">
      <c r="O3750" s="45"/>
      <c r="P3750" s="45"/>
      <c r="Q3750" s="100"/>
    </row>
    <row r="3751" spans="15:17" x14ac:dyDescent="0.2">
      <c r="O3751" s="45"/>
      <c r="P3751" s="45"/>
      <c r="Q3751" s="100"/>
    </row>
    <row r="3752" spans="15:17" x14ac:dyDescent="0.2">
      <c r="O3752" s="45"/>
      <c r="P3752" s="45"/>
      <c r="Q3752" s="100"/>
    </row>
    <row r="3753" spans="15:17" x14ac:dyDescent="0.2">
      <c r="O3753" s="45"/>
      <c r="P3753" s="45"/>
      <c r="Q3753" s="100"/>
    </row>
    <row r="3754" spans="15:17" x14ac:dyDescent="0.2">
      <c r="O3754" s="45"/>
      <c r="P3754" s="45"/>
      <c r="Q3754" s="100"/>
    </row>
    <row r="3755" spans="15:17" x14ac:dyDescent="0.2">
      <c r="O3755" s="45"/>
      <c r="P3755" s="45"/>
      <c r="Q3755" s="100"/>
    </row>
    <row r="3756" spans="15:17" x14ac:dyDescent="0.2">
      <c r="O3756" s="45"/>
      <c r="P3756" s="45"/>
      <c r="Q3756" s="100"/>
    </row>
    <row r="3757" spans="15:17" x14ac:dyDescent="0.2">
      <c r="O3757" s="45"/>
      <c r="P3757" s="45"/>
      <c r="Q3757" s="100"/>
    </row>
    <row r="3758" spans="15:17" x14ac:dyDescent="0.2">
      <c r="O3758" s="45"/>
      <c r="P3758" s="45"/>
      <c r="Q3758" s="100"/>
    </row>
    <row r="3759" spans="15:17" x14ac:dyDescent="0.2">
      <c r="O3759" s="45"/>
      <c r="P3759" s="45"/>
      <c r="Q3759" s="100"/>
    </row>
    <row r="3760" spans="15:17" x14ac:dyDescent="0.2">
      <c r="O3760" s="45"/>
      <c r="P3760" s="45"/>
      <c r="Q3760" s="100"/>
    </row>
    <row r="3761" spans="15:17" x14ac:dyDescent="0.2">
      <c r="O3761" s="45"/>
      <c r="P3761" s="45"/>
      <c r="Q3761" s="100"/>
    </row>
    <row r="3762" spans="15:17" x14ac:dyDescent="0.2">
      <c r="O3762" s="45"/>
      <c r="P3762" s="45"/>
      <c r="Q3762" s="100"/>
    </row>
    <row r="3763" spans="15:17" x14ac:dyDescent="0.2">
      <c r="O3763" s="45"/>
      <c r="P3763" s="45"/>
      <c r="Q3763" s="100"/>
    </row>
    <row r="3764" spans="15:17" x14ac:dyDescent="0.2">
      <c r="O3764" s="45"/>
      <c r="P3764" s="45"/>
      <c r="Q3764" s="100"/>
    </row>
    <row r="3765" spans="15:17" x14ac:dyDescent="0.2">
      <c r="O3765" s="45"/>
      <c r="P3765" s="45"/>
      <c r="Q3765" s="100"/>
    </row>
    <row r="3766" spans="15:17" x14ac:dyDescent="0.2">
      <c r="O3766" s="45"/>
      <c r="P3766" s="45"/>
      <c r="Q3766" s="100"/>
    </row>
    <row r="3767" spans="15:17" x14ac:dyDescent="0.2">
      <c r="O3767" s="45"/>
      <c r="P3767" s="45"/>
      <c r="Q3767" s="100"/>
    </row>
    <row r="3768" spans="15:17" x14ac:dyDescent="0.2">
      <c r="O3768" s="45"/>
      <c r="P3768" s="45"/>
      <c r="Q3768" s="100"/>
    </row>
    <row r="3769" spans="15:17" x14ac:dyDescent="0.2">
      <c r="O3769" s="45"/>
      <c r="P3769" s="45"/>
      <c r="Q3769" s="100"/>
    </row>
    <row r="3770" spans="15:17" x14ac:dyDescent="0.2">
      <c r="O3770" s="45"/>
      <c r="P3770" s="45"/>
      <c r="Q3770" s="100"/>
    </row>
    <row r="3771" spans="15:17" x14ac:dyDescent="0.2">
      <c r="O3771" s="45"/>
      <c r="P3771" s="45"/>
      <c r="Q3771" s="100"/>
    </row>
    <row r="3772" spans="15:17" x14ac:dyDescent="0.2">
      <c r="O3772" s="45"/>
      <c r="P3772" s="45"/>
      <c r="Q3772" s="100"/>
    </row>
    <row r="3773" spans="15:17" x14ac:dyDescent="0.2">
      <c r="O3773" s="45"/>
      <c r="P3773" s="45"/>
      <c r="Q3773" s="100"/>
    </row>
    <row r="3774" spans="15:17" x14ac:dyDescent="0.2">
      <c r="O3774" s="45"/>
      <c r="P3774" s="45"/>
      <c r="Q3774" s="100"/>
    </row>
    <row r="3775" spans="15:17" x14ac:dyDescent="0.2">
      <c r="O3775" s="45"/>
      <c r="P3775" s="45"/>
      <c r="Q3775" s="100"/>
    </row>
    <row r="3776" spans="15:17" x14ac:dyDescent="0.2">
      <c r="O3776" s="45"/>
      <c r="P3776" s="45"/>
      <c r="Q3776" s="100"/>
    </row>
    <row r="3777" spans="15:17" x14ac:dyDescent="0.2">
      <c r="O3777" s="45"/>
      <c r="P3777" s="45"/>
      <c r="Q3777" s="100"/>
    </row>
    <row r="3778" spans="15:17" x14ac:dyDescent="0.2">
      <c r="O3778" s="45"/>
      <c r="P3778" s="45"/>
      <c r="Q3778" s="100"/>
    </row>
    <row r="3779" spans="15:17" x14ac:dyDescent="0.2">
      <c r="O3779" s="45"/>
      <c r="P3779" s="45"/>
      <c r="Q3779" s="100"/>
    </row>
    <row r="3780" spans="15:17" x14ac:dyDescent="0.2">
      <c r="O3780" s="45"/>
      <c r="P3780" s="45"/>
      <c r="Q3780" s="100"/>
    </row>
    <row r="3781" spans="15:17" x14ac:dyDescent="0.2">
      <c r="O3781" s="45"/>
      <c r="P3781" s="45"/>
      <c r="Q3781" s="100"/>
    </row>
    <row r="3782" spans="15:17" x14ac:dyDescent="0.2">
      <c r="O3782" s="45"/>
      <c r="P3782" s="45"/>
      <c r="Q3782" s="100"/>
    </row>
    <row r="3783" spans="15:17" x14ac:dyDescent="0.2">
      <c r="O3783" s="45"/>
      <c r="P3783" s="45"/>
      <c r="Q3783" s="100"/>
    </row>
    <row r="3784" spans="15:17" x14ac:dyDescent="0.2">
      <c r="O3784" s="45"/>
      <c r="P3784" s="45"/>
      <c r="Q3784" s="100"/>
    </row>
    <row r="3785" spans="15:17" x14ac:dyDescent="0.2">
      <c r="O3785" s="45"/>
      <c r="P3785" s="45"/>
      <c r="Q3785" s="100"/>
    </row>
    <row r="3786" spans="15:17" x14ac:dyDescent="0.2">
      <c r="O3786" s="45"/>
      <c r="P3786" s="45"/>
      <c r="Q3786" s="100"/>
    </row>
    <row r="3787" spans="15:17" x14ac:dyDescent="0.2">
      <c r="O3787" s="45"/>
      <c r="P3787" s="45"/>
      <c r="Q3787" s="100"/>
    </row>
    <row r="3788" spans="15:17" x14ac:dyDescent="0.2">
      <c r="O3788" s="45"/>
      <c r="P3788" s="45"/>
      <c r="Q3788" s="100"/>
    </row>
    <row r="3789" spans="15:17" x14ac:dyDescent="0.2">
      <c r="O3789" s="45"/>
      <c r="P3789" s="45"/>
      <c r="Q3789" s="100"/>
    </row>
    <row r="3790" spans="15:17" x14ac:dyDescent="0.2">
      <c r="O3790" s="45"/>
      <c r="P3790" s="45"/>
      <c r="Q3790" s="100"/>
    </row>
    <row r="3791" spans="15:17" x14ac:dyDescent="0.2">
      <c r="O3791" s="45"/>
      <c r="P3791" s="45"/>
      <c r="Q3791" s="100"/>
    </row>
    <row r="3792" spans="15:17" x14ac:dyDescent="0.2">
      <c r="O3792" s="45"/>
      <c r="P3792" s="45"/>
      <c r="Q3792" s="100"/>
    </row>
    <row r="3793" spans="15:17" x14ac:dyDescent="0.2">
      <c r="O3793" s="45"/>
      <c r="P3793" s="45"/>
      <c r="Q3793" s="100"/>
    </row>
    <row r="3794" spans="15:17" x14ac:dyDescent="0.2">
      <c r="O3794" s="45"/>
      <c r="P3794" s="45"/>
      <c r="Q3794" s="100"/>
    </row>
    <row r="3795" spans="15:17" x14ac:dyDescent="0.2">
      <c r="O3795" s="45"/>
      <c r="P3795" s="45"/>
      <c r="Q3795" s="100"/>
    </row>
    <row r="3796" spans="15:17" x14ac:dyDescent="0.2">
      <c r="O3796" s="45"/>
      <c r="P3796" s="45"/>
      <c r="Q3796" s="100"/>
    </row>
    <row r="3797" spans="15:17" x14ac:dyDescent="0.2">
      <c r="O3797" s="45"/>
      <c r="P3797" s="45"/>
      <c r="Q3797" s="100"/>
    </row>
    <row r="3798" spans="15:17" x14ac:dyDescent="0.2">
      <c r="O3798" s="45"/>
      <c r="P3798" s="45"/>
      <c r="Q3798" s="100"/>
    </row>
    <row r="3799" spans="15:17" x14ac:dyDescent="0.2">
      <c r="O3799" s="45"/>
      <c r="P3799" s="45"/>
      <c r="Q3799" s="100"/>
    </row>
    <row r="3800" spans="15:17" x14ac:dyDescent="0.2">
      <c r="O3800" s="45"/>
      <c r="P3800" s="45"/>
      <c r="Q3800" s="100"/>
    </row>
    <row r="3801" spans="15:17" x14ac:dyDescent="0.2">
      <c r="O3801" s="45"/>
      <c r="P3801" s="45"/>
      <c r="Q3801" s="100"/>
    </row>
    <row r="3802" spans="15:17" x14ac:dyDescent="0.2">
      <c r="O3802" s="45"/>
      <c r="P3802" s="45"/>
      <c r="Q3802" s="100"/>
    </row>
    <row r="3803" spans="15:17" x14ac:dyDescent="0.2">
      <c r="O3803" s="45"/>
      <c r="P3803" s="45"/>
      <c r="Q3803" s="100"/>
    </row>
    <row r="3804" spans="15:17" x14ac:dyDescent="0.2">
      <c r="O3804" s="45"/>
      <c r="P3804" s="45"/>
      <c r="Q3804" s="100"/>
    </row>
    <row r="3805" spans="15:17" x14ac:dyDescent="0.2">
      <c r="O3805" s="45"/>
      <c r="P3805" s="45"/>
      <c r="Q3805" s="100"/>
    </row>
    <row r="3806" spans="15:17" x14ac:dyDescent="0.2">
      <c r="O3806" s="45"/>
      <c r="P3806" s="45"/>
      <c r="Q3806" s="100"/>
    </row>
    <row r="3807" spans="15:17" x14ac:dyDescent="0.2">
      <c r="O3807" s="45"/>
      <c r="P3807" s="45"/>
      <c r="Q3807" s="100"/>
    </row>
    <row r="3808" spans="15:17" x14ac:dyDescent="0.2">
      <c r="O3808" s="45"/>
      <c r="P3808" s="45"/>
      <c r="Q3808" s="100"/>
    </row>
    <row r="3809" spans="15:17" x14ac:dyDescent="0.2">
      <c r="O3809" s="45"/>
      <c r="P3809" s="45"/>
      <c r="Q3809" s="100"/>
    </row>
    <row r="3810" spans="15:17" x14ac:dyDescent="0.2">
      <c r="O3810" s="45"/>
      <c r="P3810" s="45"/>
      <c r="Q3810" s="100"/>
    </row>
    <row r="3811" spans="15:17" x14ac:dyDescent="0.2">
      <c r="O3811" s="45"/>
      <c r="P3811" s="45"/>
      <c r="Q3811" s="100"/>
    </row>
    <row r="3812" spans="15:17" x14ac:dyDescent="0.2">
      <c r="O3812" s="45"/>
      <c r="P3812" s="45"/>
      <c r="Q3812" s="100"/>
    </row>
    <row r="3813" spans="15:17" x14ac:dyDescent="0.2">
      <c r="O3813" s="45"/>
      <c r="P3813" s="45"/>
      <c r="Q3813" s="100"/>
    </row>
    <row r="3814" spans="15:17" x14ac:dyDescent="0.2">
      <c r="O3814" s="45"/>
      <c r="P3814" s="45"/>
      <c r="Q3814" s="100"/>
    </row>
    <row r="3815" spans="15:17" x14ac:dyDescent="0.2">
      <c r="O3815" s="45"/>
      <c r="P3815" s="45"/>
      <c r="Q3815" s="100"/>
    </row>
    <row r="3816" spans="15:17" x14ac:dyDescent="0.2">
      <c r="O3816" s="45"/>
      <c r="P3816" s="45"/>
      <c r="Q3816" s="100"/>
    </row>
    <row r="3817" spans="15:17" x14ac:dyDescent="0.2">
      <c r="O3817" s="45"/>
      <c r="P3817" s="45"/>
      <c r="Q3817" s="100"/>
    </row>
    <row r="3818" spans="15:17" x14ac:dyDescent="0.2">
      <c r="O3818" s="45"/>
      <c r="P3818" s="45"/>
      <c r="Q3818" s="100"/>
    </row>
    <row r="3819" spans="15:17" x14ac:dyDescent="0.2">
      <c r="O3819" s="45"/>
      <c r="P3819" s="45"/>
      <c r="Q3819" s="100"/>
    </row>
    <row r="3820" spans="15:17" x14ac:dyDescent="0.2">
      <c r="O3820" s="45"/>
      <c r="P3820" s="45"/>
      <c r="Q3820" s="100"/>
    </row>
    <row r="3821" spans="15:17" x14ac:dyDescent="0.2">
      <c r="O3821" s="45"/>
      <c r="P3821" s="45"/>
      <c r="Q3821" s="100"/>
    </row>
    <row r="3822" spans="15:17" x14ac:dyDescent="0.2">
      <c r="O3822" s="45"/>
      <c r="P3822" s="45"/>
      <c r="Q3822" s="100"/>
    </row>
    <row r="3823" spans="15:17" x14ac:dyDescent="0.2">
      <c r="O3823" s="45"/>
      <c r="P3823" s="45"/>
      <c r="Q3823" s="100"/>
    </row>
    <row r="3824" spans="15:17" x14ac:dyDescent="0.2">
      <c r="O3824" s="45"/>
      <c r="P3824" s="45"/>
      <c r="Q3824" s="100"/>
    </row>
    <row r="3825" spans="15:17" x14ac:dyDescent="0.2">
      <c r="O3825" s="45"/>
      <c r="P3825" s="45"/>
      <c r="Q3825" s="100"/>
    </row>
    <row r="3826" spans="15:17" x14ac:dyDescent="0.2">
      <c r="O3826" s="45"/>
      <c r="P3826" s="45"/>
      <c r="Q3826" s="100"/>
    </row>
    <row r="3827" spans="15:17" x14ac:dyDescent="0.2">
      <c r="O3827" s="45"/>
      <c r="P3827" s="45"/>
      <c r="Q3827" s="100"/>
    </row>
    <row r="3828" spans="15:17" x14ac:dyDescent="0.2">
      <c r="O3828" s="45"/>
      <c r="P3828" s="45"/>
      <c r="Q3828" s="100"/>
    </row>
    <row r="3829" spans="15:17" x14ac:dyDescent="0.2">
      <c r="O3829" s="45"/>
      <c r="P3829" s="45"/>
      <c r="Q3829" s="100"/>
    </row>
    <row r="3830" spans="15:17" x14ac:dyDescent="0.2">
      <c r="O3830" s="45"/>
      <c r="P3830" s="45"/>
      <c r="Q3830" s="100"/>
    </row>
    <row r="3831" spans="15:17" x14ac:dyDescent="0.2">
      <c r="O3831" s="45"/>
      <c r="P3831" s="45"/>
      <c r="Q3831" s="100"/>
    </row>
    <row r="3832" spans="15:17" x14ac:dyDescent="0.2">
      <c r="O3832" s="45"/>
      <c r="P3832" s="45"/>
      <c r="Q3832" s="100"/>
    </row>
    <row r="3833" spans="15:17" x14ac:dyDescent="0.2">
      <c r="O3833" s="45"/>
      <c r="P3833" s="45"/>
      <c r="Q3833" s="100"/>
    </row>
    <row r="3834" spans="15:17" x14ac:dyDescent="0.2">
      <c r="O3834" s="45"/>
      <c r="P3834" s="45"/>
      <c r="Q3834" s="100"/>
    </row>
    <row r="3835" spans="15:17" x14ac:dyDescent="0.2">
      <c r="O3835" s="45"/>
      <c r="P3835" s="45"/>
      <c r="Q3835" s="100"/>
    </row>
    <row r="3836" spans="15:17" x14ac:dyDescent="0.2">
      <c r="O3836" s="45"/>
      <c r="P3836" s="45"/>
      <c r="Q3836" s="100"/>
    </row>
    <row r="3837" spans="15:17" x14ac:dyDescent="0.2">
      <c r="O3837" s="45"/>
      <c r="P3837" s="45"/>
      <c r="Q3837" s="100"/>
    </row>
    <row r="3838" spans="15:17" x14ac:dyDescent="0.2">
      <c r="O3838" s="45"/>
      <c r="P3838" s="45"/>
      <c r="Q3838" s="100"/>
    </row>
    <row r="3839" spans="15:17" x14ac:dyDescent="0.2">
      <c r="O3839" s="45"/>
      <c r="P3839" s="45"/>
      <c r="Q3839" s="100"/>
    </row>
    <row r="3840" spans="15:17" x14ac:dyDescent="0.2">
      <c r="O3840" s="45"/>
      <c r="P3840" s="45"/>
      <c r="Q3840" s="100"/>
    </row>
    <row r="3841" spans="15:17" x14ac:dyDescent="0.2">
      <c r="O3841" s="45"/>
      <c r="P3841" s="45"/>
      <c r="Q3841" s="100"/>
    </row>
    <row r="3842" spans="15:17" x14ac:dyDescent="0.2">
      <c r="O3842" s="45"/>
      <c r="P3842" s="45"/>
      <c r="Q3842" s="100"/>
    </row>
    <row r="3843" spans="15:17" x14ac:dyDescent="0.2">
      <c r="O3843" s="45"/>
      <c r="P3843" s="45"/>
      <c r="Q3843" s="100"/>
    </row>
    <row r="3844" spans="15:17" x14ac:dyDescent="0.2">
      <c r="O3844" s="45"/>
      <c r="P3844" s="45"/>
      <c r="Q3844" s="100"/>
    </row>
    <row r="3845" spans="15:17" x14ac:dyDescent="0.2">
      <c r="O3845" s="45"/>
      <c r="P3845" s="45"/>
      <c r="Q3845" s="100"/>
    </row>
    <row r="3846" spans="15:17" x14ac:dyDescent="0.2">
      <c r="O3846" s="45"/>
      <c r="P3846" s="45"/>
      <c r="Q3846" s="100"/>
    </row>
    <row r="3847" spans="15:17" x14ac:dyDescent="0.2">
      <c r="O3847" s="45"/>
      <c r="P3847" s="45"/>
      <c r="Q3847" s="100"/>
    </row>
    <row r="3848" spans="15:17" x14ac:dyDescent="0.2">
      <c r="O3848" s="45"/>
      <c r="P3848" s="45"/>
      <c r="Q3848" s="100"/>
    </row>
    <row r="3849" spans="15:17" x14ac:dyDescent="0.2">
      <c r="O3849" s="45"/>
      <c r="P3849" s="45"/>
      <c r="Q3849" s="100"/>
    </row>
    <row r="3850" spans="15:17" x14ac:dyDescent="0.2">
      <c r="O3850" s="45"/>
      <c r="P3850" s="45"/>
      <c r="Q3850" s="100"/>
    </row>
    <row r="3851" spans="15:17" x14ac:dyDescent="0.2">
      <c r="O3851" s="45"/>
      <c r="P3851" s="45"/>
      <c r="Q3851" s="100"/>
    </row>
    <row r="3852" spans="15:17" x14ac:dyDescent="0.2">
      <c r="O3852" s="45"/>
      <c r="P3852" s="45"/>
      <c r="Q3852" s="100"/>
    </row>
    <row r="3853" spans="15:17" x14ac:dyDescent="0.2">
      <c r="O3853" s="45"/>
      <c r="P3853" s="45"/>
      <c r="Q3853" s="100"/>
    </row>
    <row r="3854" spans="15:17" x14ac:dyDescent="0.2">
      <c r="O3854" s="45"/>
      <c r="P3854" s="45"/>
      <c r="Q3854" s="100"/>
    </row>
    <row r="3855" spans="15:17" x14ac:dyDescent="0.2">
      <c r="O3855" s="45"/>
      <c r="P3855" s="45"/>
      <c r="Q3855" s="100"/>
    </row>
    <row r="3856" spans="15:17" x14ac:dyDescent="0.2">
      <c r="O3856" s="45"/>
      <c r="P3856" s="45"/>
      <c r="Q3856" s="100"/>
    </row>
    <row r="3857" spans="15:17" x14ac:dyDescent="0.2">
      <c r="O3857" s="45"/>
      <c r="P3857" s="45"/>
      <c r="Q3857" s="100"/>
    </row>
    <row r="3858" spans="15:17" x14ac:dyDescent="0.2">
      <c r="O3858" s="45"/>
      <c r="P3858" s="45"/>
      <c r="Q3858" s="100"/>
    </row>
    <row r="3859" spans="15:17" x14ac:dyDescent="0.2">
      <c r="O3859" s="45"/>
      <c r="P3859" s="45"/>
      <c r="Q3859" s="100"/>
    </row>
    <row r="3860" spans="15:17" x14ac:dyDescent="0.2">
      <c r="O3860" s="45"/>
      <c r="P3860" s="45"/>
      <c r="Q3860" s="100"/>
    </row>
    <row r="3861" spans="15:17" x14ac:dyDescent="0.2">
      <c r="O3861" s="45"/>
      <c r="P3861" s="45"/>
      <c r="Q3861" s="100"/>
    </row>
    <row r="3862" spans="15:17" x14ac:dyDescent="0.2">
      <c r="O3862" s="45"/>
      <c r="P3862" s="45"/>
      <c r="Q3862" s="100"/>
    </row>
    <row r="3863" spans="15:17" x14ac:dyDescent="0.2">
      <c r="O3863" s="45"/>
      <c r="P3863" s="45"/>
      <c r="Q3863" s="100"/>
    </row>
    <row r="3864" spans="15:17" x14ac:dyDescent="0.2">
      <c r="O3864" s="45"/>
      <c r="P3864" s="45"/>
      <c r="Q3864" s="100"/>
    </row>
    <row r="3865" spans="15:17" x14ac:dyDescent="0.2">
      <c r="O3865" s="45"/>
      <c r="P3865" s="45"/>
      <c r="Q3865" s="100"/>
    </row>
    <row r="3866" spans="15:17" x14ac:dyDescent="0.2">
      <c r="O3866" s="45"/>
      <c r="P3866" s="45"/>
      <c r="Q3866" s="100"/>
    </row>
    <row r="3867" spans="15:17" x14ac:dyDescent="0.2">
      <c r="O3867" s="45"/>
      <c r="P3867" s="45"/>
      <c r="Q3867" s="100"/>
    </row>
    <row r="3868" spans="15:17" x14ac:dyDescent="0.2">
      <c r="O3868" s="45"/>
      <c r="P3868" s="45"/>
      <c r="Q3868" s="100"/>
    </row>
    <row r="3869" spans="15:17" x14ac:dyDescent="0.2">
      <c r="O3869" s="45"/>
      <c r="P3869" s="45"/>
      <c r="Q3869" s="100"/>
    </row>
    <row r="3870" spans="15:17" x14ac:dyDescent="0.2">
      <c r="O3870" s="45"/>
      <c r="P3870" s="45"/>
      <c r="Q3870" s="100"/>
    </row>
    <row r="3871" spans="15:17" x14ac:dyDescent="0.2">
      <c r="O3871" s="45"/>
      <c r="P3871" s="45"/>
      <c r="Q3871" s="100"/>
    </row>
    <row r="3872" spans="15:17" x14ac:dyDescent="0.2">
      <c r="O3872" s="45"/>
      <c r="P3872" s="45"/>
      <c r="Q3872" s="100"/>
    </row>
    <row r="3873" spans="15:17" x14ac:dyDescent="0.2">
      <c r="O3873" s="45"/>
      <c r="P3873" s="45"/>
      <c r="Q3873" s="100"/>
    </row>
    <row r="3874" spans="15:17" x14ac:dyDescent="0.2">
      <c r="O3874" s="45"/>
      <c r="P3874" s="45"/>
      <c r="Q3874" s="100"/>
    </row>
    <row r="3875" spans="15:17" x14ac:dyDescent="0.2">
      <c r="O3875" s="45"/>
      <c r="P3875" s="45"/>
      <c r="Q3875" s="100"/>
    </row>
    <row r="3876" spans="15:17" x14ac:dyDescent="0.2">
      <c r="O3876" s="45"/>
      <c r="P3876" s="45"/>
      <c r="Q3876" s="100"/>
    </row>
    <row r="3877" spans="15:17" x14ac:dyDescent="0.2">
      <c r="O3877" s="45"/>
      <c r="P3877" s="45"/>
      <c r="Q3877" s="100"/>
    </row>
    <row r="3878" spans="15:17" x14ac:dyDescent="0.2">
      <c r="O3878" s="45"/>
      <c r="P3878" s="45"/>
      <c r="Q3878" s="100"/>
    </row>
    <row r="3879" spans="15:17" x14ac:dyDescent="0.2">
      <c r="O3879" s="45"/>
      <c r="P3879" s="45"/>
      <c r="Q3879" s="100"/>
    </row>
    <row r="3880" spans="15:17" x14ac:dyDescent="0.2">
      <c r="O3880" s="45"/>
      <c r="P3880" s="45"/>
      <c r="Q3880" s="100"/>
    </row>
    <row r="3881" spans="15:17" x14ac:dyDescent="0.2">
      <c r="O3881" s="45"/>
      <c r="P3881" s="45"/>
      <c r="Q3881" s="100"/>
    </row>
    <row r="3882" spans="15:17" x14ac:dyDescent="0.2">
      <c r="O3882" s="45"/>
      <c r="P3882" s="45"/>
      <c r="Q3882" s="100"/>
    </row>
    <row r="3883" spans="15:17" x14ac:dyDescent="0.2">
      <c r="O3883" s="45"/>
      <c r="P3883" s="45"/>
      <c r="Q3883" s="100"/>
    </row>
    <row r="3884" spans="15:17" x14ac:dyDescent="0.2">
      <c r="O3884" s="45"/>
      <c r="P3884" s="45"/>
      <c r="Q3884" s="100"/>
    </row>
    <row r="3885" spans="15:17" x14ac:dyDescent="0.2">
      <c r="O3885" s="45"/>
      <c r="P3885" s="45"/>
      <c r="Q3885" s="100"/>
    </row>
    <row r="3886" spans="15:17" x14ac:dyDescent="0.2">
      <c r="O3886" s="45"/>
      <c r="P3886" s="45"/>
      <c r="Q3886" s="100"/>
    </row>
    <row r="3887" spans="15:17" x14ac:dyDescent="0.2">
      <c r="O3887" s="45"/>
      <c r="P3887" s="45"/>
      <c r="Q3887" s="100"/>
    </row>
    <row r="3888" spans="15:17" x14ac:dyDescent="0.2">
      <c r="O3888" s="45"/>
      <c r="P3888" s="45"/>
      <c r="Q3888" s="100"/>
    </row>
    <row r="3889" spans="15:17" x14ac:dyDescent="0.2">
      <c r="O3889" s="45"/>
      <c r="P3889" s="45"/>
      <c r="Q3889" s="100"/>
    </row>
    <row r="3890" spans="15:17" x14ac:dyDescent="0.2">
      <c r="O3890" s="45"/>
      <c r="P3890" s="45"/>
      <c r="Q3890" s="100"/>
    </row>
    <row r="3891" spans="15:17" x14ac:dyDescent="0.2">
      <c r="O3891" s="45"/>
      <c r="P3891" s="45"/>
      <c r="Q3891" s="100"/>
    </row>
    <row r="3892" spans="15:17" x14ac:dyDescent="0.2">
      <c r="O3892" s="45"/>
      <c r="P3892" s="45"/>
      <c r="Q3892" s="100"/>
    </row>
    <row r="3893" spans="15:17" x14ac:dyDescent="0.2">
      <c r="O3893" s="45"/>
      <c r="P3893" s="45"/>
      <c r="Q3893" s="100"/>
    </row>
    <row r="3894" spans="15:17" x14ac:dyDescent="0.2">
      <c r="O3894" s="45"/>
      <c r="P3894" s="45"/>
      <c r="Q3894" s="100"/>
    </row>
    <row r="3895" spans="15:17" x14ac:dyDescent="0.2">
      <c r="O3895" s="45"/>
      <c r="P3895" s="45"/>
      <c r="Q3895" s="100"/>
    </row>
    <row r="3896" spans="15:17" x14ac:dyDescent="0.2">
      <c r="O3896" s="45"/>
      <c r="P3896" s="45"/>
      <c r="Q3896" s="100"/>
    </row>
    <row r="3897" spans="15:17" x14ac:dyDescent="0.2">
      <c r="O3897" s="45"/>
      <c r="P3897" s="45"/>
      <c r="Q3897" s="100"/>
    </row>
    <row r="3898" spans="15:17" x14ac:dyDescent="0.2">
      <c r="O3898" s="45"/>
      <c r="P3898" s="45"/>
      <c r="Q3898" s="100"/>
    </row>
    <row r="3899" spans="15:17" x14ac:dyDescent="0.2">
      <c r="O3899" s="45"/>
      <c r="P3899" s="45"/>
      <c r="Q3899" s="100"/>
    </row>
    <row r="3900" spans="15:17" x14ac:dyDescent="0.2">
      <c r="O3900" s="45"/>
      <c r="P3900" s="45"/>
      <c r="Q3900" s="100"/>
    </row>
    <row r="3901" spans="15:17" x14ac:dyDescent="0.2">
      <c r="O3901" s="45"/>
      <c r="P3901" s="45"/>
      <c r="Q3901" s="100"/>
    </row>
    <row r="3902" spans="15:17" x14ac:dyDescent="0.2">
      <c r="O3902" s="45"/>
      <c r="P3902" s="45"/>
      <c r="Q3902" s="100"/>
    </row>
    <row r="3903" spans="15:17" x14ac:dyDescent="0.2">
      <c r="O3903" s="45"/>
      <c r="P3903" s="45"/>
      <c r="Q3903" s="100"/>
    </row>
    <row r="3904" spans="15:17" x14ac:dyDescent="0.2">
      <c r="O3904" s="45"/>
      <c r="P3904" s="45"/>
      <c r="Q3904" s="100"/>
    </row>
    <row r="3905" spans="15:17" x14ac:dyDescent="0.2">
      <c r="O3905" s="45"/>
      <c r="P3905" s="45"/>
      <c r="Q3905" s="100"/>
    </row>
    <row r="3906" spans="15:17" x14ac:dyDescent="0.2">
      <c r="O3906" s="45"/>
      <c r="P3906" s="45"/>
      <c r="Q3906" s="100"/>
    </row>
    <row r="3907" spans="15:17" x14ac:dyDescent="0.2">
      <c r="O3907" s="45"/>
      <c r="P3907" s="45"/>
      <c r="Q3907" s="100"/>
    </row>
    <row r="3908" spans="15:17" x14ac:dyDescent="0.2">
      <c r="O3908" s="45"/>
      <c r="P3908" s="45"/>
      <c r="Q3908" s="100"/>
    </row>
    <row r="3909" spans="15:17" x14ac:dyDescent="0.2">
      <c r="O3909" s="45"/>
      <c r="P3909" s="45"/>
      <c r="Q3909" s="100"/>
    </row>
    <row r="3910" spans="15:17" x14ac:dyDescent="0.2">
      <c r="O3910" s="45"/>
      <c r="P3910" s="45"/>
      <c r="Q3910" s="100"/>
    </row>
    <row r="3911" spans="15:17" x14ac:dyDescent="0.2">
      <c r="O3911" s="45"/>
      <c r="P3911" s="45"/>
      <c r="Q3911" s="100"/>
    </row>
    <row r="3912" spans="15:17" x14ac:dyDescent="0.2">
      <c r="O3912" s="45"/>
      <c r="P3912" s="45"/>
      <c r="Q3912" s="100"/>
    </row>
    <row r="3913" spans="15:17" x14ac:dyDescent="0.2">
      <c r="O3913" s="45"/>
      <c r="P3913" s="45"/>
      <c r="Q3913" s="100"/>
    </row>
    <row r="3914" spans="15:17" x14ac:dyDescent="0.2">
      <c r="O3914" s="45"/>
      <c r="P3914" s="45"/>
      <c r="Q3914" s="100"/>
    </row>
    <row r="3915" spans="15:17" x14ac:dyDescent="0.2">
      <c r="O3915" s="45"/>
      <c r="P3915" s="45"/>
      <c r="Q3915" s="100"/>
    </row>
    <row r="3916" spans="15:17" x14ac:dyDescent="0.2">
      <c r="O3916" s="45"/>
      <c r="P3916" s="45"/>
      <c r="Q3916" s="100"/>
    </row>
    <row r="3917" spans="15:17" x14ac:dyDescent="0.2">
      <c r="O3917" s="45"/>
      <c r="P3917" s="45"/>
      <c r="Q3917" s="100"/>
    </row>
    <row r="3918" spans="15:17" x14ac:dyDescent="0.2">
      <c r="O3918" s="45"/>
      <c r="P3918" s="45"/>
      <c r="Q3918" s="100"/>
    </row>
    <row r="3919" spans="15:17" x14ac:dyDescent="0.2">
      <c r="O3919" s="45"/>
      <c r="P3919" s="45"/>
      <c r="Q3919" s="100"/>
    </row>
    <row r="3920" spans="15:17" x14ac:dyDescent="0.2">
      <c r="O3920" s="45"/>
      <c r="P3920" s="45"/>
      <c r="Q3920" s="100"/>
    </row>
    <row r="3921" spans="15:17" x14ac:dyDescent="0.2">
      <c r="O3921" s="45"/>
      <c r="P3921" s="45"/>
      <c r="Q3921" s="100"/>
    </row>
    <row r="3922" spans="15:17" x14ac:dyDescent="0.2">
      <c r="O3922" s="45"/>
      <c r="P3922" s="45"/>
      <c r="Q3922" s="100"/>
    </row>
    <row r="3923" spans="15:17" x14ac:dyDescent="0.2">
      <c r="O3923" s="45"/>
      <c r="P3923" s="45"/>
      <c r="Q3923" s="100"/>
    </row>
    <row r="3924" spans="15:17" x14ac:dyDescent="0.2">
      <c r="O3924" s="45"/>
      <c r="P3924" s="45"/>
      <c r="Q3924" s="100"/>
    </row>
    <row r="3925" spans="15:17" x14ac:dyDescent="0.2">
      <c r="O3925" s="45"/>
      <c r="P3925" s="45"/>
      <c r="Q3925" s="100"/>
    </row>
    <row r="3926" spans="15:17" x14ac:dyDescent="0.2">
      <c r="O3926" s="45"/>
      <c r="P3926" s="45"/>
      <c r="Q3926" s="100"/>
    </row>
    <row r="3927" spans="15:17" x14ac:dyDescent="0.2">
      <c r="O3927" s="45"/>
      <c r="P3927" s="45"/>
      <c r="Q3927" s="100"/>
    </row>
    <row r="3928" spans="15:17" x14ac:dyDescent="0.2">
      <c r="O3928" s="45"/>
      <c r="P3928" s="45"/>
      <c r="Q3928" s="100"/>
    </row>
    <row r="3929" spans="15:17" x14ac:dyDescent="0.2">
      <c r="O3929" s="45"/>
      <c r="P3929" s="45"/>
      <c r="Q3929" s="100"/>
    </row>
    <row r="3930" spans="15:17" x14ac:dyDescent="0.2">
      <c r="O3930" s="45"/>
      <c r="P3930" s="45"/>
      <c r="Q3930" s="100"/>
    </row>
    <row r="3931" spans="15:17" x14ac:dyDescent="0.2">
      <c r="O3931" s="45"/>
      <c r="P3931" s="45"/>
      <c r="Q3931" s="100"/>
    </row>
    <row r="3932" spans="15:17" x14ac:dyDescent="0.2">
      <c r="O3932" s="45"/>
      <c r="P3932" s="45"/>
      <c r="Q3932" s="100"/>
    </row>
    <row r="3933" spans="15:17" x14ac:dyDescent="0.2">
      <c r="O3933" s="45"/>
      <c r="P3933" s="45"/>
      <c r="Q3933" s="100"/>
    </row>
    <row r="3934" spans="15:17" x14ac:dyDescent="0.2">
      <c r="O3934" s="45"/>
      <c r="P3934" s="45"/>
      <c r="Q3934" s="100"/>
    </row>
    <row r="3935" spans="15:17" x14ac:dyDescent="0.2">
      <c r="O3935" s="45"/>
      <c r="P3935" s="45"/>
      <c r="Q3935" s="100"/>
    </row>
    <row r="3936" spans="15:17" x14ac:dyDescent="0.2">
      <c r="O3936" s="45"/>
      <c r="P3936" s="45"/>
      <c r="Q3936" s="100"/>
    </row>
    <row r="3937" spans="15:17" x14ac:dyDescent="0.2">
      <c r="O3937" s="45"/>
      <c r="P3937" s="45"/>
      <c r="Q3937" s="100"/>
    </row>
    <row r="3938" spans="15:17" x14ac:dyDescent="0.2">
      <c r="O3938" s="45"/>
      <c r="P3938" s="45"/>
      <c r="Q3938" s="100"/>
    </row>
    <row r="3939" spans="15:17" x14ac:dyDescent="0.2">
      <c r="O3939" s="45"/>
      <c r="P3939" s="45"/>
      <c r="Q3939" s="100"/>
    </row>
    <row r="3940" spans="15:17" x14ac:dyDescent="0.2">
      <c r="O3940" s="45"/>
      <c r="P3940" s="45"/>
      <c r="Q3940" s="100"/>
    </row>
    <row r="3941" spans="15:17" x14ac:dyDescent="0.2">
      <c r="O3941" s="45"/>
      <c r="P3941" s="45"/>
      <c r="Q3941" s="100"/>
    </row>
    <row r="3942" spans="15:17" x14ac:dyDescent="0.2">
      <c r="O3942" s="45"/>
      <c r="P3942" s="45"/>
      <c r="Q3942" s="100"/>
    </row>
    <row r="3943" spans="15:17" x14ac:dyDescent="0.2">
      <c r="O3943" s="45"/>
      <c r="P3943" s="45"/>
      <c r="Q3943" s="100"/>
    </row>
    <row r="3944" spans="15:17" x14ac:dyDescent="0.2">
      <c r="O3944" s="45"/>
      <c r="P3944" s="45"/>
      <c r="Q3944" s="100"/>
    </row>
    <row r="3945" spans="15:17" x14ac:dyDescent="0.2">
      <c r="O3945" s="45"/>
      <c r="P3945" s="45"/>
      <c r="Q3945" s="100"/>
    </row>
    <row r="3946" spans="15:17" x14ac:dyDescent="0.2">
      <c r="O3946" s="45"/>
      <c r="P3946" s="45"/>
      <c r="Q3946" s="100"/>
    </row>
    <row r="3947" spans="15:17" x14ac:dyDescent="0.2">
      <c r="O3947" s="45"/>
      <c r="P3947" s="45"/>
      <c r="Q3947" s="100"/>
    </row>
    <row r="3948" spans="15:17" x14ac:dyDescent="0.2">
      <c r="O3948" s="45"/>
      <c r="P3948" s="45"/>
      <c r="Q3948" s="100"/>
    </row>
    <row r="3949" spans="15:17" x14ac:dyDescent="0.2">
      <c r="O3949" s="45"/>
      <c r="P3949" s="45"/>
      <c r="Q3949" s="100"/>
    </row>
    <row r="3950" spans="15:17" x14ac:dyDescent="0.2">
      <c r="O3950" s="45"/>
      <c r="P3950" s="45"/>
      <c r="Q3950" s="100"/>
    </row>
    <row r="3951" spans="15:17" x14ac:dyDescent="0.2">
      <c r="O3951" s="45"/>
      <c r="P3951" s="45"/>
      <c r="Q3951" s="100"/>
    </row>
    <row r="3952" spans="15:17" x14ac:dyDescent="0.2">
      <c r="O3952" s="45"/>
      <c r="P3952" s="45"/>
      <c r="Q3952" s="100"/>
    </row>
    <row r="3953" spans="15:17" x14ac:dyDescent="0.2">
      <c r="O3953" s="45"/>
      <c r="P3953" s="45"/>
      <c r="Q3953" s="100"/>
    </row>
    <row r="3954" spans="15:17" x14ac:dyDescent="0.2">
      <c r="O3954" s="45"/>
      <c r="P3954" s="45"/>
      <c r="Q3954" s="100"/>
    </row>
    <row r="3955" spans="15:17" x14ac:dyDescent="0.2">
      <c r="O3955" s="45"/>
      <c r="P3955" s="45"/>
      <c r="Q3955" s="100"/>
    </row>
    <row r="3956" spans="15:17" x14ac:dyDescent="0.2">
      <c r="O3956" s="45"/>
      <c r="P3956" s="45"/>
      <c r="Q3956" s="100"/>
    </row>
    <row r="3957" spans="15:17" x14ac:dyDescent="0.2">
      <c r="O3957" s="45"/>
      <c r="P3957" s="45"/>
      <c r="Q3957" s="100"/>
    </row>
    <row r="3958" spans="15:17" x14ac:dyDescent="0.2">
      <c r="O3958" s="45"/>
      <c r="P3958" s="45"/>
      <c r="Q3958" s="100"/>
    </row>
    <row r="3959" spans="15:17" x14ac:dyDescent="0.2">
      <c r="O3959" s="45"/>
      <c r="P3959" s="45"/>
      <c r="Q3959" s="100"/>
    </row>
    <row r="3960" spans="15:17" x14ac:dyDescent="0.2">
      <c r="O3960" s="45"/>
      <c r="P3960" s="45"/>
      <c r="Q3960" s="100"/>
    </row>
    <row r="3961" spans="15:17" x14ac:dyDescent="0.2">
      <c r="O3961" s="45"/>
      <c r="P3961" s="45"/>
      <c r="Q3961" s="100"/>
    </row>
    <row r="3962" spans="15:17" x14ac:dyDescent="0.2">
      <c r="O3962" s="45"/>
      <c r="P3962" s="45"/>
      <c r="Q3962" s="100"/>
    </row>
    <row r="3963" spans="15:17" x14ac:dyDescent="0.2">
      <c r="O3963" s="45"/>
      <c r="P3963" s="45"/>
      <c r="Q3963" s="100"/>
    </row>
    <row r="3964" spans="15:17" x14ac:dyDescent="0.2">
      <c r="O3964" s="45"/>
      <c r="P3964" s="45"/>
      <c r="Q3964" s="100"/>
    </row>
    <row r="3965" spans="15:17" x14ac:dyDescent="0.2">
      <c r="O3965" s="45"/>
      <c r="P3965" s="45"/>
      <c r="Q3965" s="100"/>
    </row>
    <row r="3966" spans="15:17" x14ac:dyDescent="0.2">
      <c r="O3966" s="45"/>
      <c r="P3966" s="45"/>
      <c r="Q3966" s="100"/>
    </row>
    <row r="3967" spans="15:17" x14ac:dyDescent="0.2">
      <c r="O3967" s="45"/>
      <c r="P3967" s="45"/>
      <c r="Q3967" s="100"/>
    </row>
    <row r="3968" spans="15:17" x14ac:dyDescent="0.2">
      <c r="O3968" s="45"/>
      <c r="P3968" s="45"/>
      <c r="Q3968" s="100"/>
    </row>
    <row r="3969" spans="15:17" x14ac:dyDescent="0.2">
      <c r="O3969" s="45"/>
      <c r="P3969" s="45"/>
      <c r="Q3969" s="100"/>
    </row>
    <row r="3970" spans="15:17" x14ac:dyDescent="0.2">
      <c r="O3970" s="45"/>
      <c r="P3970" s="45"/>
      <c r="Q3970" s="100"/>
    </row>
    <row r="3971" spans="15:17" x14ac:dyDescent="0.2">
      <c r="O3971" s="45"/>
      <c r="P3971" s="45"/>
      <c r="Q3971" s="100"/>
    </row>
    <row r="3972" spans="15:17" x14ac:dyDescent="0.2">
      <c r="O3972" s="45"/>
      <c r="P3972" s="45"/>
      <c r="Q3972" s="100"/>
    </row>
    <row r="3973" spans="15:17" x14ac:dyDescent="0.2">
      <c r="O3973" s="45"/>
      <c r="P3973" s="45"/>
      <c r="Q3973" s="100"/>
    </row>
    <row r="3974" spans="15:17" x14ac:dyDescent="0.2">
      <c r="O3974" s="45"/>
      <c r="P3974" s="45"/>
      <c r="Q3974" s="100"/>
    </row>
    <row r="3975" spans="15:17" x14ac:dyDescent="0.2">
      <c r="O3975" s="45"/>
      <c r="P3975" s="45"/>
      <c r="Q3975" s="100"/>
    </row>
    <row r="3976" spans="15:17" x14ac:dyDescent="0.2">
      <c r="O3976" s="45"/>
      <c r="P3976" s="45"/>
      <c r="Q3976" s="100"/>
    </row>
    <row r="3977" spans="15:17" x14ac:dyDescent="0.2">
      <c r="O3977" s="45"/>
      <c r="P3977" s="45"/>
      <c r="Q3977" s="100"/>
    </row>
    <row r="3978" spans="15:17" x14ac:dyDescent="0.2">
      <c r="O3978" s="45"/>
      <c r="P3978" s="45"/>
      <c r="Q3978" s="100"/>
    </row>
    <row r="3979" spans="15:17" x14ac:dyDescent="0.2">
      <c r="O3979" s="45"/>
      <c r="P3979" s="45"/>
      <c r="Q3979" s="100"/>
    </row>
    <row r="3980" spans="15:17" x14ac:dyDescent="0.2">
      <c r="O3980" s="45"/>
      <c r="P3980" s="45"/>
      <c r="Q3980" s="100"/>
    </row>
    <row r="3981" spans="15:17" x14ac:dyDescent="0.2">
      <c r="O3981" s="45"/>
      <c r="P3981" s="45"/>
      <c r="Q3981" s="100"/>
    </row>
    <row r="3982" spans="15:17" x14ac:dyDescent="0.2">
      <c r="O3982" s="45"/>
      <c r="P3982" s="45"/>
      <c r="Q3982" s="100"/>
    </row>
    <row r="3983" spans="15:17" x14ac:dyDescent="0.2">
      <c r="O3983" s="45"/>
      <c r="P3983" s="45"/>
      <c r="Q3983" s="100"/>
    </row>
    <row r="3984" spans="15:17" x14ac:dyDescent="0.2">
      <c r="O3984" s="45"/>
      <c r="P3984" s="45"/>
      <c r="Q3984" s="100"/>
    </row>
    <row r="3985" spans="15:17" x14ac:dyDescent="0.2">
      <c r="O3985" s="45"/>
      <c r="P3985" s="45"/>
      <c r="Q3985" s="100"/>
    </row>
    <row r="3986" spans="15:17" x14ac:dyDescent="0.2">
      <c r="O3986" s="45"/>
      <c r="P3986" s="45"/>
      <c r="Q3986" s="100"/>
    </row>
    <row r="3987" spans="15:17" x14ac:dyDescent="0.2">
      <c r="O3987" s="45"/>
      <c r="P3987" s="45"/>
      <c r="Q3987" s="100"/>
    </row>
    <row r="3988" spans="15:17" x14ac:dyDescent="0.2">
      <c r="O3988" s="45"/>
      <c r="P3988" s="45"/>
      <c r="Q3988" s="100"/>
    </row>
    <row r="3989" spans="15:17" x14ac:dyDescent="0.2">
      <c r="O3989" s="45"/>
      <c r="P3989" s="45"/>
      <c r="Q3989" s="100"/>
    </row>
    <row r="3990" spans="15:17" x14ac:dyDescent="0.2">
      <c r="O3990" s="45"/>
      <c r="P3990" s="45"/>
      <c r="Q3990" s="100"/>
    </row>
    <row r="3991" spans="15:17" x14ac:dyDescent="0.2">
      <c r="O3991" s="45"/>
      <c r="P3991" s="45"/>
      <c r="Q3991" s="100"/>
    </row>
    <row r="3992" spans="15:17" x14ac:dyDescent="0.2">
      <c r="O3992" s="45"/>
      <c r="P3992" s="45"/>
      <c r="Q3992" s="100"/>
    </row>
    <row r="3993" spans="15:17" x14ac:dyDescent="0.2">
      <c r="O3993" s="45"/>
      <c r="P3993" s="45"/>
      <c r="Q3993" s="100"/>
    </row>
    <row r="3994" spans="15:17" x14ac:dyDescent="0.2">
      <c r="O3994" s="45"/>
      <c r="P3994" s="45"/>
      <c r="Q3994" s="100"/>
    </row>
    <row r="3995" spans="15:17" x14ac:dyDescent="0.2">
      <c r="O3995" s="45"/>
      <c r="P3995" s="45"/>
      <c r="Q3995" s="100"/>
    </row>
    <row r="3996" spans="15:17" x14ac:dyDescent="0.2">
      <c r="O3996" s="45"/>
      <c r="P3996" s="45"/>
      <c r="Q3996" s="100"/>
    </row>
    <row r="3997" spans="15:17" x14ac:dyDescent="0.2">
      <c r="O3997" s="45"/>
      <c r="P3997" s="45"/>
      <c r="Q3997" s="100"/>
    </row>
    <row r="3998" spans="15:17" x14ac:dyDescent="0.2">
      <c r="O3998" s="45"/>
      <c r="P3998" s="45"/>
      <c r="Q3998" s="100"/>
    </row>
    <row r="3999" spans="15:17" x14ac:dyDescent="0.2">
      <c r="O3999" s="45"/>
      <c r="P3999" s="45"/>
      <c r="Q3999" s="100"/>
    </row>
    <row r="4000" spans="15:17" x14ac:dyDescent="0.2">
      <c r="O4000" s="45"/>
      <c r="P4000" s="45"/>
      <c r="Q4000" s="100"/>
    </row>
    <row r="4001" spans="15:17" x14ac:dyDescent="0.2">
      <c r="O4001" s="45"/>
      <c r="P4001" s="45"/>
      <c r="Q4001" s="100"/>
    </row>
    <row r="4002" spans="15:17" x14ac:dyDescent="0.2">
      <c r="O4002" s="45"/>
      <c r="P4002" s="45"/>
      <c r="Q4002" s="100"/>
    </row>
    <row r="4003" spans="15:17" x14ac:dyDescent="0.2">
      <c r="O4003" s="45"/>
      <c r="P4003" s="45"/>
      <c r="Q4003" s="100"/>
    </row>
    <row r="4004" spans="15:17" x14ac:dyDescent="0.2">
      <c r="O4004" s="45"/>
      <c r="P4004" s="45"/>
      <c r="Q4004" s="100"/>
    </row>
    <row r="4005" spans="15:17" x14ac:dyDescent="0.2">
      <c r="O4005" s="45"/>
      <c r="P4005" s="45"/>
      <c r="Q4005" s="100"/>
    </row>
    <row r="4006" spans="15:17" x14ac:dyDescent="0.2">
      <c r="O4006" s="45"/>
      <c r="P4006" s="45"/>
      <c r="Q4006" s="100"/>
    </row>
    <row r="4007" spans="15:17" x14ac:dyDescent="0.2">
      <c r="O4007" s="45"/>
      <c r="P4007" s="45"/>
      <c r="Q4007" s="100"/>
    </row>
    <row r="4008" spans="15:17" x14ac:dyDescent="0.2">
      <c r="O4008" s="45"/>
      <c r="P4008" s="45"/>
      <c r="Q4008" s="100"/>
    </row>
    <row r="4009" spans="15:17" x14ac:dyDescent="0.2">
      <c r="O4009" s="45"/>
      <c r="P4009" s="45"/>
      <c r="Q4009" s="100"/>
    </row>
    <row r="4010" spans="15:17" x14ac:dyDescent="0.2">
      <c r="O4010" s="45"/>
      <c r="P4010" s="45"/>
      <c r="Q4010" s="100"/>
    </row>
    <row r="4011" spans="15:17" x14ac:dyDescent="0.2">
      <c r="O4011" s="45"/>
      <c r="P4011" s="45"/>
      <c r="Q4011" s="100"/>
    </row>
    <row r="4012" spans="15:17" x14ac:dyDescent="0.2">
      <c r="O4012" s="45"/>
      <c r="P4012" s="45"/>
      <c r="Q4012" s="100"/>
    </row>
    <row r="4013" spans="15:17" x14ac:dyDescent="0.2">
      <c r="O4013" s="45"/>
      <c r="P4013" s="45"/>
      <c r="Q4013" s="100"/>
    </row>
    <row r="4014" spans="15:17" x14ac:dyDescent="0.2">
      <c r="O4014" s="45"/>
      <c r="P4014" s="45"/>
      <c r="Q4014" s="100"/>
    </row>
    <row r="4015" spans="15:17" x14ac:dyDescent="0.2">
      <c r="O4015" s="45"/>
      <c r="P4015" s="45"/>
      <c r="Q4015" s="100"/>
    </row>
    <row r="4016" spans="15:17" x14ac:dyDescent="0.2">
      <c r="O4016" s="45"/>
      <c r="P4016" s="45"/>
      <c r="Q4016" s="100"/>
    </row>
    <row r="4017" spans="15:17" x14ac:dyDescent="0.2">
      <c r="O4017" s="45"/>
      <c r="P4017" s="45"/>
      <c r="Q4017" s="100"/>
    </row>
    <row r="4018" spans="15:17" x14ac:dyDescent="0.2">
      <c r="O4018" s="45"/>
      <c r="P4018" s="45"/>
      <c r="Q4018" s="100"/>
    </row>
    <row r="4019" spans="15:17" x14ac:dyDescent="0.2">
      <c r="O4019" s="45"/>
      <c r="P4019" s="45"/>
      <c r="Q4019" s="100"/>
    </row>
    <row r="4020" spans="15:17" x14ac:dyDescent="0.2">
      <c r="O4020" s="45"/>
      <c r="P4020" s="45"/>
      <c r="Q4020" s="100"/>
    </row>
    <row r="4021" spans="15:17" x14ac:dyDescent="0.2">
      <c r="O4021" s="45"/>
      <c r="P4021" s="45"/>
      <c r="Q4021" s="100"/>
    </row>
    <row r="4022" spans="15:17" x14ac:dyDescent="0.2">
      <c r="O4022" s="45"/>
      <c r="P4022" s="45"/>
      <c r="Q4022" s="100"/>
    </row>
    <row r="4023" spans="15:17" x14ac:dyDescent="0.2">
      <c r="O4023" s="45"/>
      <c r="P4023" s="45"/>
      <c r="Q4023" s="100"/>
    </row>
    <row r="4024" spans="15:17" x14ac:dyDescent="0.2">
      <c r="O4024" s="45"/>
      <c r="P4024" s="45"/>
      <c r="Q4024" s="100"/>
    </row>
    <row r="4025" spans="15:17" x14ac:dyDescent="0.2">
      <c r="O4025" s="45"/>
      <c r="P4025" s="45"/>
      <c r="Q4025" s="100"/>
    </row>
    <row r="4026" spans="15:17" x14ac:dyDescent="0.2">
      <c r="O4026" s="45"/>
      <c r="P4026" s="45"/>
      <c r="Q4026" s="100"/>
    </row>
    <row r="4027" spans="15:17" x14ac:dyDescent="0.2">
      <c r="O4027" s="45"/>
      <c r="P4027" s="45"/>
      <c r="Q4027" s="100"/>
    </row>
    <row r="4028" spans="15:17" x14ac:dyDescent="0.2">
      <c r="O4028" s="45"/>
      <c r="P4028" s="45"/>
      <c r="Q4028" s="100"/>
    </row>
    <row r="4029" spans="15:17" x14ac:dyDescent="0.2">
      <c r="O4029" s="45"/>
      <c r="P4029" s="45"/>
      <c r="Q4029" s="100"/>
    </row>
    <row r="4030" spans="15:17" x14ac:dyDescent="0.2">
      <c r="O4030" s="45"/>
      <c r="P4030" s="45"/>
      <c r="Q4030" s="100"/>
    </row>
    <row r="4031" spans="15:17" x14ac:dyDescent="0.2">
      <c r="O4031" s="45"/>
      <c r="P4031" s="45"/>
      <c r="Q4031" s="100"/>
    </row>
    <row r="4032" spans="15:17" x14ac:dyDescent="0.2">
      <c r="O4032" s="45"/>
      <c r="P4032" s="45"/>
      <c r="Q4032" s="100"/>
    </row>
    <row r="4033" spans="15:17" x14ac:dyDescent="0.2">
      <c r="O4033" s="45"/>
      <c r="P4033" s="45"/>
      <c r="Q4033" s="100"/>
    </row>
    <row r="4034" spans="15:17" x14ac:dyDescent="0.2">
      <c r="O4034" s="45"/>
      <c r="P4034" s="45"/>
      <c r="Q4034" s="100"/>
    </row>
    <row r="4035" spans="15:17" x14ac:dyDescent="0.2">
      <c r="O4035" s="45"/>
      <c r="P4035" s="45"/>
      <c r="Q4035" s="100"/>
    </row>
    <row r="4036" spans="15:17" x14ac:dyDescent="0.2">
      <c r="O4036" s="45"/>
      <c r="P4036" s="45"/>
      <c r="Q4036" s="100"/>
    </row>
    <row r="4037" spans="15:17" x14ac:dyDescent="0.2">
      <c r="O4037" s="45"/>
      <c r="P4037" s="45"/>
      <c r="Q4037" s="100"/>
    </row>
    <row r="4038" spans="15:17" x14ac:dyDescent="0.2">
      <c r="O4038" s="45"/>
      <c r="P4038" s="45"/>
      <c r="Q4038" s="100"/>
    </row>
    <row r="4039" spans="15:17" x14ac:dyDescent="0.2">
      <c r="O4039" s="45"/>
      <c r="P4039" s="45"/>
      <c r="Q4039" s="100"/>
    </row>
    <row r="4040" spans="15:17" x14ac:dyDescent="0.2">
      <c r="O4040" s="45"/>
      <c r="P4040" s="45"/>
      <c r="Q4040" s="100"/>
    </row>
    <row r="4041" spans="15:17" x14ac:dyDescent="0.2">
      <c r="O4041" s="45"/>
      <c r="P4041" s="45"/>
      <c r="Q4041" s="100"/>
    </row>
    <row r="4042" spans="15:17" x14ac:dyDescent="0.2">
      <c r="O4042" s="45"/>
      <c r="P4042" s="45"/>
      <c r="Q4042" s="100"/>
    </row>
    <row r="4043" spans="15:17" x14ac:dyDescent="0.2">
      <c r="O4043" s="45"/>
      <c r="P4043" s="45"/>
      <c r="Q4043" s="100"/>
    </row>
    <row r="4044" spans="15:17" x14ac:dyDescent="0.2">
      <c r="O4044" s="45"/>
      <c r="P4044" s="45"/>
      <c r="Q4044" s="100"/>
    </row>
    <row r="4045" spans="15:17" x14ac:dyDescent="0.2">
      <c r="O4045" s="45"/>
      <c r="P4045" s="45"/>
      <c r="Q4045" s="100"/>
    </row>
    <row r="4046" spans="15:17" x14ac:dyDescent="0.2">
      <c r="O4046" s="45"/>
      <c r="P4046" s="45"/>
      <c r="Q4046" s="100"/>
    </row>
    <row r="4047" spans="15:17" x14ac:dyDescent="0.2">
      <c r="O4047" s="45"/>
      <c r="P4047" s="45"/>
      <c r="Q4047" s="100"/>
    </row>
    <row r="4048" spans="15:17" x14ac:dyDescent="0.2">
      <c r="O4048" s="45"/>
      <c r="P4048" s="45"/>
      <c r="Q4048" s="100"/>
    </row>
    <row r="4049" spans="15:17" x14ac:dyDescent="0.2">
      <c r="O4049" s="45"/>
      <c r="P4049" s="45"/>
      <c r="Q4049" s="100"/>
    </row>
    <row r="4050" spans="15:17" x14ac:dyDescent="0.2">
      <c r="O4050" s="45"/>
      <c r="P4050" s="45"/>
      <c r="Q4050" s="100"/>
    </row>
    <row r="4051" spans="15:17" x14ac:dyDescent="0.2">
      <c r="O4051" s="45"/>
      <c r="P4051" s="45"/>
      <c r="Q4051" s="100"/>
    </row>
    <row r="4052" spans="15:17" x14ac:dyDescent="0.2">
      <c r="O4052" s="45"/>
      <c r="P4052" s="45"/>
      <c r="Q4052" s="100"/>
    </row>
    <row r="4053" spans="15:17" x14ac:dyDescent="0.2">
      <c r="O4053" s="45"/>
      <c r="P4053" s="45"/>
      <c r="Q4053" s="100"/>
    </row>
    <row r="4054" spans="15:17" x14ac:dyDescent="0.2">
      <c r="O4054" s="45"/>
      <c r="P4054" s="45"/>
      <c r="Q4054" s="100"/>
    </row>
    <row r="4055" spans="15:17" x14ac:dyDescent="0.2">
      <c r="O4055" s="45"/>
      <c r="P4055" s="45"/>
      <c r="Q4055" s="100"/>
    </row>
    <row r="4056" spans="15:17" x14ac:dyDescent="0.2">
      <c r="O4056" s="45"/>
      <c r="P4056" s="45"/>
      <c r="Q4056" s="100"/>
    </row>
    <row r="4057" spans="15:17" x14ac:dyDescent="0.2">
      <c r="O4057" s="45"/>
      <c r="P4057" s="45"/>
      <c r="Q4057" s="100"/>
    </row>
    <row r="4058" spans="15:17" x14ac:dyDescent="0.2">
      <c r="O4058" s="45"/>
      <c r="P4058" s="45"/>
      <c r="Q4058" s="100"/>
    </row>
    <row r="4059" spans="15:17" x14ac:dyDescent="0.2">
      <c r="O4059" s="45"/>
      <c r="P4059" s="45"/>
      <c r="Q4059" s="100"/>
    </row>
    <row r="4060" spans="15:17" x14ac:dyDescent="0.2">
      <c r="O4060" s="45"/>
      <c r="P4060" s="45"/>
      <c r="Q4060" s="100"/>
    </row>
    <row r="4061" spans="15:17" x14ac:dyDescent="0.2">
      <c r="O4061" s="45"/>
      <c r="P4061" s="45"/>
      <c r="Q4061" s="100"/>
    </row>
    <row r="4062" spans="15:17" x14ac:dyDescent="0.2">
      <c r="O4062" s="45"/>
      <c r="P4062" s="45"/>
      <c r="Q4062" s="100"/>
    </row>
    <row r="4063" spans="15:17" x14ac:dyDescent="0.2">
      <c r="O4063" s="45"/>
      <c r="P4063" s="45"/>
      <c r="Q4063" s="100"/>
    </row>
    <row r="4064" spans="15:17" x14ac:dyDescent="0.2">
      <c r="O4064" s="45"/>
      <c r="P4064" s="45"/>
      <c r="Q4064" s="100"/>
    </row>
    <row r="4065" spans="15:17" x14ac:dyDescent="0.2">
      <c r="O4065" s="45"/>
      <c r="P4065" s="45"/>
      <c r="Q4065" s="100"/>
    </row>
    <row r="4066" spans="15:17" x14ac:dyDescent="0.2">
      <c r="O4066" s="45"/>
      <c r="P4066" s="45"/>
      <c r="Q4066" s="100"/>
    </row>
    <row r="4067" spans="15:17" x14ac:dyDescent="0.2">
      <c r="O4067" s="45"/>
      <c r="P4067" s="45"/>
      <c r="Q4067" s="100"/>
    </row>
    <row r="4068" spans="15:17" x14ac:dyDescent="0.2">
      <c r="O4068" s="45"/>
      <c r="P4068" s="45"/>
      <c r="Q4068" s="100"/>
    </row>
    <row r="4069" spans="15:17" x14ac:dyDescent="0.2">
      <c r="O4069" s="45"/>
      <c r="P4069" s="45"/>
      <c r="Q4069" s="100"/>
    </row>
    <row r="4070" spans="15:17" x14ac:dyDescent="0.2">
      <c r="O4070" s="45"/>
      <c r="P4070" s="45"/>
      <c r="Q4070" s="100"/>
    </row>
    <row r="4071" spans="15:17" x14ac:dyDescent="0.2">
      <c r="O4071" s="45"/>
      <c r="P4071" s="45"/>
      <c r="Q4071" s="100"/>
    </row>
    <row r="4072" spans="15:17" x14ac:dyDescent="0.2">
      <c r="O4072" s="45"/>
      <c r="P4072" s="45"/>
      <c r="Q4072" s="100"/>
    </row>
    <row r="4073" spans="15:17" x14ac:dyDescent="0.2">
      <c r="O4073" s="45"/>
      <c r="P4073" s="45"/>
      <c r="Q4073" s="100"/>
    </row>
    <row r="4074" spans="15:17" x14ac:dyDescent="0.2">
      <c r="O4074" s="45"/>
      <c r="P4074" s="45"/>
      <c r="Q4074" s="100"/>
    </row>
    <row r="4075" spans="15:17" x14ac:dyDescent="0.2">
      <c r="O4075" s="45"/>
      <c r="P4075" s="45"/>
      <c r="Q4075" s="100"/>
    </row>
    <row r="4076" spans="15:17" x14ac:dyDescent="0.2">
      <c r="O4076" s="45"/>
      <c r="P4076" s="45"/>
      <c r="Q4076" s="100"/>
    </row>
    <row r="4077" spans="15:17" x14ac:dyDescent="0.2">
      <c r="O4077" s="45"/>
      <c r="P4077" s="45"/>
      <c r="Q4077" s="100"/>
    </row>
    <row r="4078" spans="15:17" x14ac:dyDescent="0.2">
      <c r="O4078" s="45"/>
      <c r="P4078" s="45"/>
      <c r="Q4078" s="100"/>
    </row>
    <row r="4079" spans="15:17" x14ac:dyDescent="0.2">
      <c r="O4079" s="45"/>
      <c r="P4079" s="45"/>
      <c r="Q4079" s="100"/>
    </row>
    <row r="4080" spans="15:17" x14ac:dyDescent="0.2">
      <c r="O4080" s="45"/>
      <c r="P4080" s="45"/>
      <c r="Q4080" s="100"/>
    </row>
    <row r="4081" spans="15:17" x14ac:dyDescent="0.2">
      <c r="O4081" s="45"/>
      <c r="P4081" s="45"/>
      <c r="Q4081" s="100"/>
    </row>
    <row r="4082" spans="15:17" x14ac:dyDescent="0.2">
      <c r="O4082" s="45"/>
      <c r="P4082" s="45"/>
      <c r="Q4082" s="100"/>
    </row>
    <row r="4083" spans="15:17" x14ac:dyDescent="0.2">
      <c r="O4083" s="45"/>
      <c r="P4083" s="45"/>
      <c r="Q4083" s="100"/>
    </row>
    <row r="4084" spans="15:17" x14ac:dyDescent="0.2">
      <c r="O4084" s="45"/>
      <c r="P4084" s="45"/>
      <c r="Q4084" s="100"/>
    </row>
    <row r="4085" spans="15:17" x14ac:dyDescent="0.2">
      <c r="O4085" s="45"/>
      <c r="P4085" s="45"/>
      <c r="Q4085" s="100"/>
    </row>
    <row r="4086" spans="15:17" x14ac:dyDescent="0.2">
      <c r="O4086" s="45"/>
      <c r="P4086" s="45"/>
      <c r="Q4086" s="100"/>
    </row>
    <row r="4087" spans="15:17" x14ac:dyDescent="0.2">
      <c r="O4087" s="45"/>
      <c r="P4087" s="45"/>
      <c r="Q4087" s="100"/>
    </row>
    <row r="4088" spans="15:17" x14ac:dyDescent="0.2">
      <c r="O4088" s="45"/>
      <c r="P4088" s="45"/>
      <c r="Q4088" s="100"/>
    </row>
    <row r="4089" spans="15:17" x14ac:dyDescent="0.2">
      <c r="O4089" s="45"/>
      <c r="P4089" s="45"/>
      <c r="Q4089" s="100"/>
    </row>
    <row r="4090" spans="15:17" x14ac:dyDescent="0.2">
      <c r="O4090" s="45"/>
      <c r="P4090" s="45"/>
      <c r="Q4090" s="100"/>
    </row>
    <row r="4091" spans="15:17" x14ac:dyDescent="0.2">
      <c r="O4091" s="45"/>
      <c r="P4091" s="45"/>
      <c r="Q4091" s="100"/>
    </row>
    <row r="4092" spans="15:17" x14ac:dyDescent="0.2">
      <c r="O4092" s="45"/>
      <c r="P4092" s="45"/>
      <c r="Q4092" s="100"/>
    </row>
    <row r="4093" spans="15:17" x14ac:dyDescent="0.2">
      <c r="O4093" s="45"/>
      <c r="P4093" s="45"/>
      <c r="Q4093" s="100"/>
    </row>
    <row r="4094" spans="15:17" x14ac:dyDescent="0.2">
      <c r="O4094" s="45"/>
      <c r="P4094" s="45"/>
      <c r="Q4094" s="100"/>
    </row>
    <row r="4095" spans="15:17" x14ac:dyDescent="0.2">
      <c r="O4095" s="45"/>
      <c r="P4095" s="45"/>
      <c r="Q4095" s="100"/>
    </row>
    <row r="4096" spans="15:17" x14ac:dyDescent="0.2">
      <c r="O4096" s="45"/>
      <c r="P4096" s="45"/>
      <c r="Q4096" s="100"/>
    </row>
    <row r="4097" spans="15:17" x14ac:dyDescent="0.2">
      <c r="O4097" s="45"/>
      <c r="P4097" s="45"/>
      <c r="Q4097" s="100"/>
    </row>
    <row r="4098" spans="15:17" x14ac:dyDescent="0.2">
      <c r="O4098" s="45"/>
      <c r="P4098" s="45"/>
      <c r="Q4098" s="100"/>
    </row>
    <row r="4099" spans="15:17" x14ac:dyDescent="0.2">
      <c r="O4099" s="45"/>
      <c r="P4099" s="45"/>
      <c r="Q4099" s="100"/>
    </row>
    <row r="4100" spans="15:17" x14ac:dyDescent="0.2">
      <c r="O4100" s="45"/>
      <c r="P4100" s="45"/>
      <c r="Q4100" s="100"/>
    </row>
    <row r="4101" spans="15:17" x14ac:dyDescent="0.2">
      <c r="O4101" s="45"/>
      <c r="P4101" s="45"/>
      <c r="Q4101" s="100"/>
    </row>
    <row r="4102" spans="15:17" x14ac:dyDescent="0.2">
      <c r="O4102" s="45"/>
      <c r="P4102" s="45"/>
      <c r="Q4102" s="100"/>
    </row>
    <row r="4103" spans="15:17" x14ac:dyDescent="0.2">
      <c r="O4103" s="45"/>
      <c r="P4103" s="45"/>
      <c r="Q4103" s="100"/>
    </row>
    <row r="4104" spans="15:17" x14ac:dyDescent="0.2">
      <c r="O4104" s="45"/>
      <c r="P4104" s="45"/>
      <c r="Q4104" s="100"/>
    </row>
    <row r="4105" spans="15:17" x14ac:dyDescent="0.2">
      <c r="O4105" s="45"/>
      <c r="P4105" s="45"/>
      <c r="Q4105" s="100"/>
    </row>
    <row r="4106" spans="15:17" x14ac:dyDescent="0.2">
      <c r="O4106" s="45"/>
      <c r="P4106" s="45"/>
      <c r="Q4106" s="100"/>
    </row>
    <row r="4107" spans="15:17" x14ac:dyDescent="0.2">
      <c r="O4107" s="45"/>
      <c r="P4107" s="45"/>
      <c r="Q4107" s="100"/>
    </row>
    <row r="4108" spans="15:17" x14ac:dyDescent="0.2">
      <c r="O4108" s="45"/>
      <c r="P4108" s="45"/>
      <c r="Q4108" s="100"/>
    </row>
    <row r="4109" spans="15:17" x14ac:dyDescent="0.2">
      <c r="O4109" s="45"/>
      <c r="P4109" s="45"/>
      <c r="Q4109" s="100"/>
    </row>
    <row r="4110" spans="15:17" x14ac:dyDescent="0.2">
      <c r="O4110" s="45"/>
      <c r="P4110" s="45"/>
      <c r="Q4110" s="100"/>
    </row>
    <row r="4111" spans="15:17" x14ac:dyDescent="0.2">
      <c r="O4111" s="45"/>
      <c r="P4111" s="45"/>
      <c r="Q4111" s="100"/>
    </row>
    <row r="4112" spans="15:17" x14ac:dyDescent="0.2">
      <c r="O4112" s="45"/>
      <c r="P4112" s="45"/>
      <c r="Q4112" s="100"/>
    </row>
    <row r="4113" spans="15:17" x14ac:dyDescent="0.2">
      <c r="O4113" s="45"/>
      <c r="P4113" s="45"/>
      <c r="Q4113" s="100"/>
    </row>
    <row r="4114" spans="15:17" x14ac:dyDescent="0.2">
      <c r="O4114" s="45"/>
      <c r="P4114" s="45"/>
      <c r="Q4114" s="100"/>
    </row>
    <row r="4115" spans="15:17" x14ac:dyDescent="0.2">
      <c r="O4115" s="45"/>
      <c r="P4115" s="45"/>
      <c r="Q4115" s="100"/>
    </row>
    <row r="4116" spans="15:17" x14ac:dyDescent="0.2">
      <c r="O4116" s="45"/>
      <c r="P4116" s="45"/>
      <c r="Q4116" s="100"/>
    </row>
    <row r="4117" spans="15:17" x14ac:dyDescent="0.2">
      <c r="O4117" s="45"/>
      <c r="P4117" s="45"/>
      <c r="Q4117" s="100"/>
    </row>
    <row r="4118" spans="15:17" x14ac:dyDescent="0.2">
      <c r="O4118" s="45"/>
      <c r="P4118" s="45"/>
      <c r="Q4118" s="100"/>
    </row>
    <row r="4119" spans="15:17" x14ac:dyDescent="0.2">
      <c r="O4119" s="45"/>
      <c r="P4119" s="45"/>
      <c r="Q4119" s="100"/>
    </row>
    <row r="4120" spans="15:17" x14ac:dyDescent="0.2">
      <c r="O4120" s="45"/>
      <c r="P4120" s="45"/>
      <c r="Q4120" s="100"/>
    </row>
    <row r="4121" spans="15:17" x14ac:dyDescent="0.2">
      <c r="O4121" s="45"/>
      <c r="P4121" s="45"/>
      <c r="Q4121" s="100"/>
    </row>
    <row r="4122" spans="15:17" x14ac:dyDescent="0.2">
      <c r="O4122" s="45"/>
      <c r="P4122" s="45"/>
      <c r="Q4122" s="100"/>
    </row>
    <row r="4123" spans="15:17" x14ac:dyDescent="0.2">
      <c r="O4123" s="45"/>
      <c r="P4123" s="45"/>
      <c r="Q4123" s="100"/>
    </row>
    <row r="4124" spans="15:17" x14ac:dyDescent="0.2">
      <c r="O4124" s="45"/>
      <c r="P4124" s="45"/>
      <c r="Q4124" s="100"/>
    </row>
    <row r="4125" spans="15:17" x14ac:dyDescent="0.2">
      <c r="O4125" s="45"/>
      <c r="P4125" s="45"/>
      <c r="Q4125" s="100"/>
    </row>
    <row r="4126" spans="15:17" x14ac:dyDescent="0.2">
      <c r="O4126" s="45"/>
      <c r="P4126" s="45"/>
      <c r="Q4126" s="100"/>
    </row>
    <row r="4127" spans="15:17" x14ac:dyDescent="0.2">
      <c r="O4127" s="45"/>
      <c r="P4127" s="45"/>
      <c r="Q4127" s="100"/>
    </row>
    <row r="4128" spans="15:17" x14ac:dyDescent="0.2">
      <c r="O4128" s="45"/>
      <c r="P4128" s="45"/>
      <c r="Q4128" s="100"/>
    </row>
    <row r="4129" spans="15:17" x14ac:dyDescent="0.2">
      <c r="O4129" s="45"/>
      <c r="P4129" s="45"/>
      <c r="Q4129" s="100"/>
    </row>
    <row r="4130" spans="15:17" x14ac:dyDescent="0.2">
      <c r="O4130" s="45"/>
      <c r="P4130" s="45"/>
      <c r="Q4130" s="100"/>
    </row>
    <row r="4131" spans="15:17" x14ac:dyDescent="0.2">
      <c r="O4131" s="45"/>
      <c r="P4131" s="45"/>
      <c r="Q4131" s="100"/>
    </row>
    <row r="4132" spans="15:17" x14ac:dyDescent="0.2">
      <c r="O4132" s="45"/>
      <c r="P4132" s="45"/>
      <c r="Q4132" s="100"/>
    </row>
    <row r="4133" spans="15:17" x14ac:dyDescent="0.2">
      <c r="O4133" s="45"/>
      <c r="P4133" s="45"/>
      <c r="Q4133" s="100"/>
    </row>
    <row r="4134" spans="15:17" x14ac:dyDescent="0.2">
      <c r="O4134" s="45"/>
      <c r="P4134" s="45"/>
      <c r="Q4134" s="100"/>
    </row>
  </sheetData>
  <hyperlinks>
    <hyperlink ref="A41" r:id="rId1" xr:uid="{885BCD5A-EB90-D04A-B9FF-CDF9811F6F8A}"/>
  </hyperlinks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17430-5DFA-456C-B796-29C5F6DC30BC}">
  <sheetPr codeName="Sheet4"/>
  <dimension ref="A1:AT4045"/>
  <sheetViews>
    <sheetView zoomScaleNormal="100" workbookViewId="0">
      <selection activeCell="I7" sqref="I7"/>
    </sheetView>
  </sheetViews>
  <sheetFormatPr baseColWidth="10" defaultColWidth="8.83203125" defaultRowHeight="15" x14ac:dyDescent="0.2"/>
  <cols>
    <col min="1" max="1" width="10.83203125" style="26" customWidth="1"/>
    <col min="2" max="2" width="13.5" style="26" customWidth="1"/>
    <col min="3" max="3" width="7.6640625" customWidth="1"/>
    <col min="4" max="4" width="3.1640625" customWidth="1"/>
    <col min="5" max="5" width="15.83203125" customWidth="1"/>
    <col min="7" max="7" width="8.83203125" customWidth="1"/>
    <col min="8" max="8" width="13" customWidth="1"/>
    <col min="9" max="9" width="10.33203125" customWidth="1"/>
    <col min="10" max="10" width="10.5" style="1" customWidth="1"/>
    <col min="11" max="11" width="15.5" customWidth="1"/>
    <col min="13" max="13" width="17.6640625" customWidth="1"/>
    <col min="15" max="16" width="12.33203125" customWidth="1"/>
    <col min="17" max="17" width="8.83203125" style="47"/>
    <col min="18" max="18" width="9.1640625" style="252"/>
    <col min="19" max="19" width="9.1640625" style="47"/>
    <col min="20" max="20" width="9.1640625"/>
    <col min="21" max="21" width="9.1640625" style="47"/>
    <col min="22" max="22" width="9.1640625"/>
    <col min="23" max="23" width="9.1640625" style="47"/>
    <col min="24" max="24" width="9.1640625"/>
    <col min="25" max="25" width="9.1640625" style="47"/>
    <col min="26" max="26" width="9.1640625"/>
    <col min="27" max="27" width="9.1640625" style="47"/>
    <col min="28" max="28" width="9.1640625"/>
    <col min="31" max="31" width="9.1640625" style="47"/>
    <col min="34" max="34" width="9.1640625" style="47"/>
    <col min="36" max="36" width="9.1640625" style="47"/>
    <col min="38" max="38" width="9.1640625" style="47"/>
    <col min="40" max="40" width="9.1640625" style="47"/>
  </cols>
  <sheetData>
    <row r="1" spans="1:46" ht="16" thickBot="1" x14ac:dyDescent="0.25">
      <c r="A1" s="30" t="s">
        <v>147</v>
      </c>
      <c r="B1" s="34">
        <v>938.27208129999997</v>
      </c>
      <c r="C1" s="27"/>
      <c r="E1" s="25"/>
      <c r="F1" s="1"/>
      <c r="G1" s="1" t="s">
        <v>29</v>
      </c>
      <c r="H1" s="1" t="s">
        <v>31</v>
      </c>
      <c r="I1" s="1" t="s">
        <v>30</v>
      </c>
      <c r="J1" s="1" t="s">
        <v>7</v>
      </c>
      <c r="K1" s="1" t="s">
        <v>144</v>
      </c>
      <c r="L1" s="1" t="s">
        <v>37</v>
      </c>
      <c r="M1" s="1" t="s">
        <v>149</v>
      </c>
      <c r="P1">
        <f>Reaction2!C25</f>
        <v>0</v>
      </c>
    </row>
    <row r="2" spans="1:46" x14ac:dyDescent="0.2">
      <c r="A2" s="30" t="s">
        <v>148</v>
      </c>
      <c r="B2" s="34">
        <v>939.56541330000005</v>
      </c>
      <c r="C2" s="27"/>
      <c r="E2" s="35" t="s">
        <v>25</v>
      </c>
      <c r="F2" s="36" t="str">
        <f>Reaction2!C7</f>
        <v>14C</v>
      </c>
      <c r="G2" s="37" t="str">
        <f>IF(F2="n",1,IF(F2="p",1,IF(F2="d",2,IF(F2="t",3,IF(F2="a",4,SUBSTITUTE(F2,I2,""))))))</f>
        <v>14</v>
      </c>
      <c r="H2" s="37">
        <f>VLOOKUP(I2,MASS2020!$D$3:$E$3800,2,FALSE)</f>
        <v>6</v>
      </c>
      <c r="I2" s="37" t="str">
        <f>IF(F2="n","nn",IF(OR(F2="p",F2="d",F2="t"),"H",IF(F2="a","He",SUBSTITUTE(SUBSTITUTE(SUBSTITUTE(SUBSTITUTE(SUBSTITUTE(SUBSTITUTE(SUBSTITUTE(SUBSTITUTE(SUBSTITUTE(SUBSTITUTE(F2,"0",""),"1",""),"2",""),"3",""),"4",""),"5",""),"6",""),"7",""),"8",""),"9",""))))</f>
        <v>C</v>
      </c>
      <c r="J2" s="37">
        <f>G2+10000*H2</f>
        <v>60014</v>
      </c>
      <c r="K2" s="37">
        <f>VLOOKUP(J2,MASS2020!$A$3:$I$3800, 9, FALSE)/1000*G2</f>
        <v>105.2844772</v>
      </c>
      <c r="L2" s="37">
        <f>G2-H2</f>
        <v>8</v>
      </c>
      <c r="M2" s="38">
        <f>H2*$B$1+L2*$B$2-K2 + K11</f>
        <v>13040.871316999999</v>
      </c>
      <c r="P2">
        <f>POWER(K16*SIN(P1*PI()/180),2)</f>
        <v>0</v>
      </c>
      <c r="Q2" s="294" t="s">
        <v>389</v>
      </c>
      <c r="R2" s="252">
        <f>Reaction2!G35</f>
        <v>-1</v>
      </c>
      <c r="S2" s="81">
        <f>IF(G33="", NA(), G33)</f>
        <v>7.944605437959634</v>
      </c>
      <c r="T2" s="45">
        <f>IF(M33="", NA(), M33)</f>
        <v>1.3241009063266056</v>
      </c>
      <c r="U2" s="81">
        <f>IF(G34="", NA(), G34)</f>
        <v>7.6996301235176183</v>
      </c>
      <c r="V2" s="45">
        <f>IF(M34="", NA(), M34)</f>
        <v>1.2832716872529364</v>
      </c>
      <c r="W2" s="81">
        <f>IF(G35="", NA(), G35)</f>
        <v>7.446834354406934</v>
      </c>
      <c r="X2" s="45">
        <f>IF(M35="", NA(), M35)</f>
        <v>1.2411390590678222</v>
      </c>
      <c r="Y2" s="81">
        <f>IF(G36="", NA(), G36)</f>
        <v>7.1853928188691496</v>
      </c>
      <c r="Z2" s="45">
        <f>IF(M36="", NA(), M36)</f>
        <v>1.1975654698115248</v>
      </c>
      <c r="AA2" s="81">
        <f>IF(G37="", NA(), G37)</f>
        <v>22.875579648172174</v>
      </c>
      <c r="AB2" s="45">
        <f>IF(M37="", NA(), M37)</f>
        <v>3.8125966080286955</v>
      </c>
    </row>
    <row r="3" spans="1:46" x14ac:dyDescent="0.2">
      <c r="A3" s="30" t="s">
        <v>152</v>
      </c>
      <c r="B3" s="26">
        <v>299792458</v>
      </c>
      <c r="E3" s="39" t="s">
        <v>26</v>
      </c>
      <c r="F3" s="26" t="str">
        <f>Reaction2!C8</f>
        <v>d</v>
      </c>
      <c r="G3" s="1">
        <f>IF(F3="n",1,IF(F3="p",1,IF(F3="d",2,IF(F3="t",3,IF(F3="a",4,SUBSTITUTE(F3,I3,""))))))</f>
        <v>2</v>
      </c>
      <c r="H3" s="1">
        <f>VLOOKUP(I3,MASS2020!$D$3:$E$3800,2,FALSE)</f>
        <v>1</v>
      </c>
      <c r="I3" s="1" t="str">
        <f>IF(F3="n","nn",IF(OR(F3="p",F3="d",F3="t"),"H",IF(F3="a","He",SUBSTITUTE(SUBSTITUTE(SUBSTITUTE(SUBSTITUTE(SUBSTITUTE(SUBSTITUTE(SUBSTITUTE(SUBSTITUTE(SUBSTITUTE(SUBSTITUTE(F3,"0",""),"1",""),"2",""),"3",""),"4",""),"5",""),"6",""),"7",""),"8",""),"9",""))))</f>
        <v>H</v>
      </c>
      <c r="J3" s="1">
        <f>G3+10000*H3</f>
        <v>10002</v>
      </c>
      <c r="K3" s="1">
        <f>VLOOKUP(J3,MASS2020!$A$3:$I$3800, 9, FALSE)/1000*G3</f>
        <v>2.2245662000000004</v>
      </c>
      <c r="L3" s="1">
        <f>G3-H3</f>
        <v>1</v>
      </c>
      <c r="M3" s="40">
        <f>H3*$B$1+L3*$B$2-K3</f>
        <v>1875.6129283999999</v>
      </c>
      <c r="P3">
        <f>M4*M4*(1-P2)</f>
        <v>880354.49854703376</v>
      </c>
      <c r="Q3" s="295" t="s">
        <v>388</v>
      </c>
      <c r="R3" s="252">
        <f>Reaction2!G36</f>
        <v>1</v>
      </c>
      <c r="S3" s="47">
        <f>IF(E33="", NA(),E33)</f>
        <v>-0.40120148330872957</v>
      </c>
      <c r="T3" s="293">
        <f>IF(L33="", NA(),2*L33)</f>
        <v>2.7439552320116789</v>
      </c>
      <c r="U3" s="47">
        <f>IF(E34="", NA(),E34)</f>
        <v>-0.35820365953174899</v>
      </c>
      <c r="V3">
        <f>IF(L34="", NA(), L34*2)</f>
        <v>2.7366096803372013</v>
      </c>
      <c r="W3" s="47">
        <f>IF(E35="", NA(),E35)</f>
        <v>-0.31380112790834469</v>
      </c>
      <c r="X3">
        <f>IF(L35="", NA(), L35*2)</f>
        <v>2.7290300090513133</v>
      </c>
      <c r="Y3" s="47">
        <f>IF(E36="", NA(),E36)</f>
        <v>-0.26784563857435323</v>
      </c>
      <c r="Z3">
        <f>IF(L36="", NA(), L36*2)</f>
        <v>2.7211915098458763</v>
      </c>
      <c r="AA3" s="47">
        <f>IF(E37="", NA(),E37)</f>
        <v>-0.22907446091361702</v>
      </c>
      <c r="AB3">
        <f>IF(L37="", NA(), L37*2)</f>
        <v>2.715267394945827</v>
      </c>
      <c r="AD3">
        <f>K21</f>
        <v>1.4403369865179243</v>
      </c>
    </row>
    <row r="4" spans="1:46" x14ac:dyDescent="0.2">
      <c r="A4" s="30" t="s">
        <v>153</v>
      </c>
      <c r="B4" s="31">
        <v>1.6021764600000001E-19</v>
      </c>
      <c r="E4" s="39" t="s">
        <v>27</v>
      </c>
      <c r="F4" s="26" t="str">
        <f>Reaction2!C9</f>
        <v>p</v>
      </c>
      <c r="G4" s="1">
        <f>IF(F4="n",1,IF(F4="p",1,IF(F4="d",2,IF(F4="t",3,IF(F4="a",4,SUBSTITUTE(F4,I4,""))))))</f>
        <v>1</v>
      </c>
      <c r="H4" s="1">
        <f>VLOOKUP(I4,MASS2020!$D$3:$E$3800,2,FALSE)</f>
        <v>1</v>
      </c>
      <c r="I4" s="1" t="str">
        <f>IF(F4="n","nn",IF(OR(F4="p",F4="d",F4="t"),"H",IF(F4="a","He",SUBSTITUTE(SUBSTITUTE(SUBSTITUTE(SUBSTITUTE(SUBSTITUTE(SUBSTITUTE(SUBSTITUTE(SUBSTITUTE(SUBSTITUTE(SUBSTITUTE(F4,"0",""),"1",""),"2",""),"3",""),"4",""),"5",""),"6",""),"7",""),"8",""),"9",""))))</f>
        <v>H</v>
      </c>
      <c r="J4" s="1">
        <f>G4+10000*H4</f>
        <v>10001</v>
      </c>
      <c r="K4" s="1">
        <f>VLOOKUP(J4,MASS2020!$A$3:$I$3800, 9, FALSE)/1000*G4</f>
        <v>0</v>
      </c>
      <c r="L4" s="1">
        <f>G4-H4</f>
        <v>0</v>
      </c>
      <c r="M4" s="40">
        <f>H4*$B$1+L4*$B$2-K4</f>
        <v>938.27208129999997</v>
      </c>
      <c r="R4" s="270">
        <f>(R3-R2)/400</f>
        <v>5.0000000000000001E-3</v>
      </c>
      <c r="AD4">
        <f>(AD18-AD3)/12</f>
        <v>0.2966385844568396</v>
      </c>
    </row>
    <row r="5" spans="1:46" ht="16" thickBot="1" x14ac:dyDescent="0.25">
      <c r="A5" s="32" t="s">
        <v>154</v>
      </c>
      <c r="B5" s="31">
        <v>1.6021764600000001E-13</v>
      </c>
      <c r="E5" s="41" t="s">
        <v>28</v>
      </c>
      <c r="F5" s="42" t="str">
        <f>G5&amp;I5</f>
        <v>15C</v>
      </c>
      <c r="G5" s="43">
        <f>G2+G3-G4</f>
        <v>15</v>
      </c>
      <c r="H5" s="43">
        <f>H2+H3-H4</f>
        <v>6</v>
      </c>
      <c r="I5" s="43" t="str">
        <f>VLOOKUP(J5, MASS2020!A3:D3800, 4, FALSE)</f>
        <v>C</v>
      </c>
      <c r="J5" s="43">
        <f>G5+10000*H5</f>
        <v>60015</v>
      </c>
      <c r="K5" s="43">
        <f>VLOOKUP(J5,MASS2020!$A$3:$I$3800, 9, FALSE)/1000*G5</f>
        <v>106.502544</v>
      </c>
      <c r="L5" s="43">
        <f>G5-H5</f>
        <v>9</v>
      </c>
      <c r="M5" s="44">
        <f>H5*$B$1+L5*$B$2-K5</f>
        <v>13979.2186635</v>
      </c>
      <c r="O5" s="46" t="s">
        <v>183</v>
      </c>
      <c r="P5" s="46" t="str">
        <f>"thetaCM="&amp;P1</f>
        <v>thetaCM=0</v>
      </c>
      <c r="Q5" s="101" t="s">
        <v>236</v>
      </c>
      <c r="R5" s="253" t="s">
        <v>329</v>
      </c>
      <c r="S5" s="48" t="s">
        <v>208</v>
      </c>
      <c r="T5" s="46" t="s">
        <v>209</v>
      </c>
      <c r="U5" s="48" t="s">
        <v>210</v>
      </c>
      <c r="V5" s="46" t="s">
        <v>211</v>
      </c>
      <c r="W5" s="48" t="s">
        <v>212</v>
      </c>
      <c r="X5" s="46" t="s">
        <v>213</v>
      </c>
      <c r="Y5" s="48" t="s">
        <v>214</v>
      </c>
      <c r="Z5" s="46" t="s">
        <v>215</v>
      </c>
      <c r="AA5" s="48" t="s">
        <v>216</v>
      </c>
      <c r="AB5" s="46" t="s">
        <v>217</v>
      </c>
      <c r="AD5" s="46" t="s">
        <v>184</v>
      </c>
      <c r="AE5" s="48" t="s">
        <v>181</v>
      </c>
      <c r="AF5" s="46" t="s">
        <v>185</v>
      </c>
      <c r="AG5" s="46" t="s">
        <v>186</v>
      </c>
      <c r="AH5" s="48" t="s">
        <v>181</v>
      </c>
      <c r="AI5" s="46" t="s">
        <v>187</v>
      </c>
      <c r="AJ5" s="48" t="s">
        <v>181</v>
      </c>
      <c r="AK5" s="46" t="s">
        <v>188</v>
      </c>
      <c r="AL5" s="48" t="s">
        <v>181</v>
      </c>
      <c r="AM5" s="46" t="s">
        <v>189</v>
      </c>
      <c r="AN5" s="48" t="s">
        <v>181</v>
      </c>
      <c r="AO5" s="46" t="s">
        <v>190</v>
      </c>
    </row>
    <row r="6" spans="1:46" x14ac:dyDescent="0.2">
      <c r="A6" s="32" t="s">
        <v>155</v>
      </c>
      <c r="B6" s="31">
        <v>1.6605388599999999E-27</v>
      </c>
      <c r="E6" s="25" t="str">
        <f>IF( G2-G5 &gt; 0, "Removal", IF( G2-G5 &lt; 0, "Adding", "Inelastic"))</f>
        <v>Adding</v>
      </c>
      <c r="F6" s="1" t="str">
        <f>IF(G6=0, "",IF( I6="nn", "n", IF(G6&amp;I6 = "1H", "p", IF(G6&amp;I6 = "2H", "d", IF(G6&amp;I6="3H", "t", IF(G6&amp;I6="4He", "a", G6&amp;I6))))))</f>
        <v>n</v>
      </c>
      <c r="G6" s="1">
        <f>ABS(G2-G5)</f>
        <v>1</v>
      </c>
      <c r="H6" s="1">
        <f>ABS(H2-H5)</f>
        <v>0</v>
      </c>
      <c r="I6" s="1" t="str">
        <f>IF(ISNA(I7), IF( G6=1, IF(H6=1, "p","n"), ""), I7)</f>
        <v>nn</v>
      </c>
      <c r="J6" s="1">
        <f>G6+10000*H6</f>
        <v>1</v>
      </c>
      <c r="L6" t="s">
        <v>23</v>
      </c>
      <c r="M6" s="1">
        <f>M2+M3-M4-M5</f>
        <v>-1.0064994000003935</v>
      </c>
      <c r="O6" s="45">
        <f>(SQRT($K$18*$K$18*(R6-$F$16)*(R6-$F$16)*1000000+$M$4*$M$4))-$M$4</f>
        <v>7.5519418260831799</v>
      </c>
      <c r="P6" s="45">
        <f>(COS($P$1*PI()/180)*SQRT($K$18*$K$18*(R6-$F$16)*(R6-$F$16)*1000000+$P$3)-$P$2*$K$17*(R6-$F$16)*1000)/(1-$P$2)-$M$4</f>
        <v>7.5519418260831799</v>
      </c>
      <c r="Q6" s="100">
        <f>SQRT((R6*R6+PI()*PI()*$F$18*$F$18)*$K$18*$K$18*1000000+$M$4*$M$4) - $M$4</f>
        <v>23.266856925472894</v>
      </c>
      <c r="R6" s="252">
        <f>R2</f>
        <v>-1</v>
      </c>
      <c r="S6" t="e">
        <f>IF( AND(($R6-$F$16)/S$3&gt;= 0, ($R6-$F$16)/S$3&lt;=$K$31),S$2*ABS(SIN(($R6-$F$16)/S$3*PI()))*$K$30,#N/A)</f>
        <v>#N/A</v>
      </c>
      <c r="T6" t="e">
        <f>IF( AND(($R6-$F$16)/T$3&gt;0,($R6-$F$16)/T$3&lt;=$K$31),T$2*ABS(SIN(($R6-$F$16)/T$3*PI()))*$K$30,#N/A)</f>
        <v>#N/A</v>
      </c>
      <c r="U6" s="47" t="e">
        <f>IF( AND(($R6-$F$16)/U$3&gt;= 0, ($R6-$F$16)/U$3&lt;=$K$31),U$2*ABS(SIN(($R6-$F$16)/U$3*PI()))*$K$30,#N/A)</f>
        <v>#N/A</v>
      </c>
      <c r="V6" t="e">
        <f>IF( AND(($R6-$F$16)/V$3&gt;0,($R6-$F$16)/V$3&lt;=$K$31),V$2*ABS(SIN(($R6-$F$16)/V$3*PI()))*$K$30,#N/A)</f>
        <v>#N/A</v>
      </c>
      <c r="W6" s="47" t="e">
        <f>IF( AND(($R6-$F$16)/W$3&gt;= 0, ($R6-$F$16)/W$3&lt;=$K$31),W$2*ABS(SIN(($R6-$F$16)/W$3*PI()))*$K$30,#N/A)</f>
        <v>#N/A</v>
      </c>
      <c r="X6" t="e">
        <f>IF( AND(($R6-$F$16)/X$3&gt;0,($R6-$F$16)/X$3&lt;=$K$31),X$2*ABS(SIN(($R6-$F$16)/X$3*PI()))*$K$30,#N/A)</f>
        <v>#N/A</v>
      </c>
      <c r="Y6" s="47" t="e">
        <f>IF( AND(($R6-$F$16)/Y$3&gt;= 0, ($R6-$F$16)/Y$3&lt;=$K$31),Y$2*ABS(SIN(($R6-$F$16)/Y$3*PI()))*$K$30,#N/A)</f>
        <v>#N/A</v>
      </c>
      <c r="Z6" t="e">
        <f>IF( AND(($R6-$F$16)/Z$3&gt;0,($R6-$F$16)/Z$3&lt;=$K$31),Z$2*ABS(SIN(($R6-$F$16)/Z$3*PI()))*$K$30,#N/A)</f>
        <v>#N/A</v>
      </c>
      <c r="AA6" s="47" t="e">
        <f>IF( AND(($R6-$F$16)/AA$3&gt;= 0, ($R6-$F$16)/AA$3&lt;=$K$31),AA$2*ABS(SIN(($R6-$F$16)/AA$3*PI()))*$K$30,#N/A)</f>
        <v>#N/A</v>
      </c>
      <c r="AB6" t="e">
        <f>IF( AND(($R6-$F$16)/AB$3&gt;0,($R6-$F$16)/AB$3&lt;=$K$31),AB$2*ABS(SIN(($R6-$F$16)/AB$3*PI()))*$K$30,#N/A)</f>
        <v>#N/A</v>
      </c>
      <c r="AD6">
        <f>AD3</f>
        <v>1.4403369865179243</v>
      </c>
      <c r="AE6" s="47">
        <f t="shared" ref="AE6:AE38" si="0">IF( $K$10 &gt; AD6, #N/A, $K$16*$I$23-$M$4-$K$16*$K$15*$H$23*COS($AD6*PI()/180))</f>
        <v>1.3640570314926137</v>
      </c>
      <c r="AF6" t="e">
        <f>IF(ABS(PI()*$K$18*$F$17*1000/$H$23/SIN($AD6*PI()/180))&lt;1, ($K$16*$K$15*$I$23-$K$16*$H$23*COS($AD6*PI()/180))/$K$18/1000*(1-ASIN(PI()*$K$18*$F$17*1000/$H$23/SIN($AD6*PI()/180))/PI())+$F$16, #N/A)</f>
        <v>#N/A</v>
      </c>
      <c r="AG6" t="e">
        <f t="shared" ref="AG6:AG38" si="1">IF($K$9=0,#N/A,($K$16*$K$15*$I$23-$K$16*$H$23*COS($AD6*PI()/180))/$K$18/1000+$F$16)</f>
        <v>#N/A</v>
      </c>
      <c r="AH6" s="47">
        <f t="shared" ref="AH6:AH38" si="2">IF( $K$10 &gt; AD6, #N/A, $K$16*$I$24-$M$4-$K$16*$K$15*$H$24*COS($AD6*PI()/180))</f>
        <v>1.0983395112391392</v>
      </c>
      <c r="AI6" t="e">
        <f>IF(ABS(PI()*$K$18*$F$17*1000/$H$24/SIN($AD6*PI()/180))&lt;1, ($K$16*$K$15*$I$24-$K$16*$H$24*COS($AD6*PI()/180))/$K$18/1000*(1-ASIN(PI()*$K$18*$F$17*1000/$H$24/SIN($AD6*PI()/180))/PI())+$F$16, #N/A)</f>
        <v>#N/A</v>
      </c>
      <c r="AJ6" s="47">
        <f t="shared" ref="AJ6:AJ38" si="3">IF( $K$10 &gt; AD6, #N/A, $K$16*$I$25-$M$4-$K$16*$K$15*$H$25*COS($AD6*PI()/180))</f>
        <v>0.85420018131685538</v>
      </c>
      <c r="AK6" t="e">
        <f>IF(ABS(PI()*$K$18*$F$17*1000/$H$25/SIN($AD6*PI()/180))&lt;1, ($K$16*$K$15*$I$25-$K$16*$H$25*COS($AD6*PI()/180))/$K$18/1000*(1-ASIN(PI()*$K$18*$F$17*1000/$H$25/SIN($AD6*PI()/180))/PI())+$F$16, #N/A)</f>
        <v>#N/A</v>
      </c>
      <c r="AL6" s="47">
        <f t="shared" ref="AL6:AL38" si="4">IF( $K$10 &gt; AD6, #N/A, $K$16*$I$26-$M$4-$K$16*$K$15*$H$26*COS($AD6*PI()/180))</f>
        <v>0.63392336553967965</v>
      </c>
      <c r="AM6" t="e">
        <f>IF(ABS(PI()*$K$18*$F$17*1000/$H$26/SIN($AD6*PI()/180))&lt;1, ($K$16*$K$15*$I$26-$K$16*$H$26*COS($AD6*PI()/180))/$K$18/1000*(1-ASIN(PI()*$K$18*$F$17*1000/$H$26/SIN($AD6*PI()/180))/PI())+$F$16, #N/A)</f>
        <v>#N/A</v>
      </c>
      <c r="AN6" s="47">
        <f t="shared" ref="AN6:AN38" si="5">IF( $K$10 &gt; AD6, #N/A, $K$16*$I$27-$M$4-$K$16*$K$15*$H$27*COS($AD6*PI()/180))</f>
        <v>1.3640570314926137</v>
      </c>
      <c r="AO6" t="e">
        <f>IF(ABS(PI()*$K$18*$F$17*1000/$H$27/SIN($AD6*PI()/180))&lt;1, ($K$16*$K$15*$I$27-$K$16*$H$27*COS($AD6*PI()/180))/$K$18/1000*(1-ASIN(PI()*$K$18*$F$17*1000/$H$27/SIN($AD6*PI()/180))/PI())+$F$16, #N/A)</f>
        <v>#N/A</v>
      </c>
      <c r="AT6" s="99"/>
    </row>
    <row r="7" spans="1:46" x14ac:dyDescent="0.2">
      <c r="A7" s="32" t="s">
        <v>156</v>
      </c>
      <c r="B7" s="33">
        <v>3.1415926500000002</v>
      </c>
      <c r="I7" t="str">
        <f>VLOOKUP(J6, MASS2020!A3:D3800, 4, FALSE)</f>
        <v>nn</v>
      </c>
      <c r="J7"/>
      <c r="L7" t="s">
        <v>18</v>
      </c>
      <c r="M7" s="1">
        <f>(POWER(M4+M5,2)-POWER(M2+M3,2))/2/M3/G2</f>
        <v>0.5717726698563419</v>
      </c>
      <c r="O7" s="45">
        <f t="shared" ref="O7:O70" si="6">(SQRT($K$18*$K$18*(R7-$F$16)*(R7-$F$16)*1000000+$M$4*$M$4))-$M$4</f>
        <v>7.4769089692257467</v>
      </c>
      <c r="P7" s="45">
        <f t="shared" ref="P7:P70" si="7">(COS($P$1*PI()/180)*SQRT($K$18*$K$18*(R7-$F$16)*(R7-$F$16)*1000000+$P$3)-$P$2*$K$17*(R7-$F$16)*1000)/(1-$P$2)-$M$4</f>
        <v>7.4769089692257467</v>
      </c>
      <c r="Q7" s="100">
        <f t="shared" ref="Q7" si="8">SQRT((R7*R7+PI()*PI()*$F$18*$F$18)*$K$18*$K$18*1000000+$M$4*$M$4) - $M$4</f>
        <v>23.19305046330021</v>
      </c>
      <c r="R7" s="252">
        <f>R6+$R$4</f>
        <v>-0.995</v>
      </c>
      <c r="S7" t="e">
        <f t="shared" ref="S7:S70" si="9">IF( AND(($R7-$F$16)/S$3&gt;= 0, ($R7-$F$16)/S$3&lt;=$K$31),S$2*ABS(SIN(($R7-$F$16)/S$3*PI()))*$K$30,#N/A)</f>
        <v>#N/A</v>
      </c>
      <c r="T7" t="e">
        <f t="shared" ref="T7:T70" si="10">IF( AND(($R7-$F$16)/T$3&gt;0,($R7-$F$16)/T$3&lt;=$K$31),T$2*ABS(SIN(($R7-$F$16)/T$3*PI()))*$K$30,#N/A)</f>
        <v>#N/A</v>
      </c>
      <c r="U7" s="47" t="e">
        <f t="shared" ref="U7:U70" si="11">IF( AND(($R7-$F$16)/U$3&gt;= 0, ($R7-$F$16)/U$3&lt;=$K$31),U$2*ABS(SIN(($R7-$F$16)/U$3*PI()))*$K$30,#N/A)</f>
        <v>#N/A</v>
      </c>
      <c r="V7" t="e">
        <f t="shared" ref="V7:V70" si="12">IF( AND(($R7-$F$16)/V$3&gt;0,($R7-$F$16)/V$3&lt;=$K$31),V$2*ABS(SIN(($R7-$F$16)/V$3*PI()))*$K$30,#N/A)</f>
        <v>#N/A</v>
      </c>
      <c r="W7" s="47" t="e">
        <f t="shared" ref="W7:W70" si="13">IF( AND(($R7-$F$16)/W$3&gt;= 0, ($R7-$F$16)/W$3&lt;=$K$31),W$2*ABS(SIN(($R7-$F$16)/W$3*PI()))*$K$30,#N/A)</f>
        <v>#N/A</v>
      </c>
      <c r="X7" t="e">
        <f t="shared" ref="X7:X70" si="14">IF( AND(($R7-$F$16)/X$3&gt;0,($R7-$F$16)/X$3&lt;=$K$31),X$2*ABS(SIN(($R7-$F$16)/X$3*PI()))*$K$30,#N/A)</f>
        <v>#N/A</v>
      </c>
      <c r="Y7" s="47" t="e">
        <f t="shared" ref="Y7:Y70" si="15">IF( AND(($R7-$F$16)/Y$3&gt;= 0, ($R7-$F$16)/Y$3&lt;=$K$31),Y$2*ABS(SIN(($R7-$F$16)/Y$3*PI()))*$K$30,#N/A)</f>
        <v>#N/A</v>
      </c>
      <c r="Z7" t="e">
        <f t="shared" ref="Z7:Z70" si="16">IF( AND(($R7-$F$16)/Z$3&gt;0,($R7-$F$16)/Z$3&lt;=$K$31),Z$2*ABS(SIN(($R7-$F$16)/Z$3*PI()))*$K$30,#N/A)</f>
        <v>#N/A</v>
      </c>
      <c r="AA7" s="47" t="e">
        <f t="shared" ref="AA7:AA70" si="17">IF( AND(($R7-$F$16)/AA$3&gt;= 0, ($R7-$F$16)/AA$3&lt;=$K$31),AA$2*ABS(SIN(($R7-$F$16)/AA$3*PI()))*$K$30,#N/A)</f>
        <v>#N/A</v>
      </c>
      <c r="AB7" t="e">
        <f t="shared" ref="AB7:AB70" si="18">IF( AND(($R7-$F$16)/AB$3&gt;0,($R7-$F$16)/AB$3&lt;=$K$31),AB$2*ABS(SIN(($R7-$F$16)/AB$3*PI()))*$K$30,#N/A)</f>
        <v>#N/A</v>
      </c>
      <c r="AD7">
        <f>AD6+AD$4</f>
        <v>1.7369755709747638</v>
      </c>
      <c r="AE7" s="47">
        <f t="shared" si="0"/>
        <v>1.3672142554743694</v>
      </c>
      <c r="AF7">
        <f t="shared" ref="AF7:AF70" si="19">IF(ABS(PI()*$K$18*$F$17*1000/$H$23/SIN($AD7*PI()/180))&lt;1, ($K$16*$K$15*$I$23-$K$16*$H$23*COS($AD7*PI()/180))/$K$18/1000*(1-ASIN(PI()*$K$18*$F$17*1000/$H$23/SIN($AD7*PI()/180))/PI())+$F$16, #N/A)</f>
        <v>-0.29103672204987341</v>
      </c>
      <c r="AG7" t="e">
        <f t="shared" si="1"/>
        <v>#N/A</v>
      </c>
      <c r="AH7" s="47">
        <f t="shared" si="2"/>
        <v>1.1013993808659528</v>
      </c>
      <c r="AI7">
        <f t="shared" ref="AI7:AI70" si="20">IF(ABS(PI()*$K$18*$F$17*1000/$H$24/SIN($AD7*PI()/180))&lt;1, ($K$16*$K$15*$I$24-$K$16*$H$24*COS($AD7*PI()/180))/$K$18/1000*(1-ASIN(PI()*$K$18*$F$17*1000/$H$24/SIN($AD7*PI()/180))/PI())+$F$16, #N/A)</f>
        <v>-0.2550569039136123</v>
      </c>
      <c r="AJ7" s="47">
        <f t="shared" si="3"/>
        <v>0.85715958870284936</v>
      </c>
      <c r="AK7">
        <f t="shared" ref="AK7:AK70" si="21">IF(ABS(PI()*$K$18*$F$17*1000/$H$25/SIN($AD7*PI()/180))&lt;1, ($K$16*$K$15*$I$25-$K$16*$H$25*COS($AD7*PI()/180))/$K$18/1000*(1-ASIN(PI()*$K$18*$F$17*1000/$H$25/SIN($AD7*PI()/180))/PI())+$F$16, #N/A)</f>
        <v>-0.21843667155782809</v>
      </c>
      <c r="AL7" s="47">
        <f t="shared" si="4"/>
        <v>0.63677887481615869</v>
      </c>
      <c r="AM7">
        <f t="shared" ref="AM7:AM70" si="22">IF(ABS(PI()*$K$18*$F$17*1000/$H$26/SIN($AD7*PI()/180))&lt;1, ($K$16*$K$15*$I$26-$K$16*$H$26*COS($AD7*PI()/180))/$K$18/1000*(1-ASIN(PI()*$K$18*$F$17*1000/$H$26/SIN($AD7*PI()/180))/PI())+$F$16, #N/A)</f>
        <v>-0.18110795143260267</v>
      </c>
      <c r="AN7" s="47">
        <f t="shared" si="5"/>
        <v>1.3672142554743694</v>
      </c>
      <c r="AO7">
        <f t="shared" ref="AO7:AO70" si="23">IF(ABS(PI()*$K$18*$F$17*1000/$H$27/SIN($AD7*PI()/180))&lt;1, ($K$16*$K$15*$I$27-$K$16*$H$27*COS($AD7*PI()/180))/$K$18/1000*(1-ASIN(PI()*$K$18*$F$17*1000/$H$27/SIN($AD7*PI()/180))/PI())+$F$16, #N/A)</f>
        <v>-0.29103672204987341</v>
      </c>
      <c r="AT7" s="99"/>
    </row>
    <row r="8" spans="1:46" x14ac:dyDescent="0.2">
      <c r="M8" s="1"/>
      <c r="O8" s="45">
        <f t="shared" si="6"/>
        <v>7.4022463082519607</v>
      </c>
      <c r="P8" s="45">
        <f t="shared" si="7"/>
        <v>7.4022463082519607</v>
      </c>
      <c r="Q8" s="100">
        <f t="shared" ref="Q8:Q70" si="24">SQRT(((R8-$F$16)*(R8-$F$16)+PI()*PI()*$F$18*$F$18)*$K$18*$K$18*1000000+$M$4*$M$4) - $M$4</f>
        <v>23.119608334708573</v>
      </c>
      <c r="R8" s="252">
        <f t="shared" ref="R8:R71" si="25">R7+$R$4</f>
        <v>-0.99</v>
      </c>
      <c r="S8" t="e">
        <f t="shared" si="9"/>
        <v>#N/A</v>
      </c>
      <c r="T8" t="e">
        <f t="shared" si="10"/>
        <v>#N/A</v>
      </c>
      <c r="U8" s="47" t="e">
        <f t="shared" si="11"/>
        <v>#N/A</v>
      </c>
      <c r="V8" t="e">
        <f t="shared" si="12"/>
        <v>#N/A</v>
      </c>
      <c r="W8" s="47" t="e">
        <f t="shared" si="13"/>
        <v>#N/A</v>
      </c>
      <c r="X8" t="e">
        <f t="shared" si="14"/>
        <v>#N/A</v>
      </c>
      <c r="Y8" s="47" t="e">
        <f t="shared" si="15"/>
        <v>#N/A</v>
      </c>
      <c r="Z8" t="e">
        <f t="shared" si="16"/>
        <v>#N/A</v>
      </c>
      <c r="AA8" s="47" t="e">
        <f t="shared" si="17"/>
        <v>#N/A</v>
      </c>
      <c r="AB8" t="e">
        <f t="shared" si="18"/>
        <v>#N/A</v>
      </c>
      <c r="AD8">
        <f t="shared" ref="AD8:AD17" si="26">AD7+AD$4</f>
        <v>2.0336141554316036</v>
      </c>
      <c r="AE8" s="47">
        <f t="shared" si="0"/>
        <v>1.3709608095958323</v>
      </c>
      <c r="AF8">
        <f t="shared" si="19"/>
        <v>-0.31649347156768365</v>
      </c>
      <c r="AG8" t="e">
        <f t="shared" si="1"/>
        <v>#N/A</v>
      </c>
      <c r="AH8" s="47">
        <f t="shared" si="2"/>
        <v>1.1050304083849767</v>
      </c>
      <c r="AI8">
        <f t="shared" si="20"/>
        <v>-0.2798686645042347</v>
      </c>
      <c r="AJ8" s="47">
        <f t="shared" si="3"/>
        <v>0.86067140161290823</v>
      </c>
      <c r="AK8">
        <f t="shared" si="21"/>
        <v>-0.24261482135187465</v>
      </c>
      <c r="AL8" s="47">
        <f t="shared" si="4"/>
        <v>0.64016739590636362</v>
      </c>
      <c r="AM8">
        <f t="shared" si="22"/>
        <v>-0.20475285232245619</v>
      </c>
      <c r="AN8" s="47">
        <f t="shared" si="5"/>
        <v>1.3709608095958323</v>
      </c>
      <c r="AO8">
        <f t="shared" si="23"/>
        <v>-0.31649347156768365</v>
      </c>
      <c r="AT8" s="99"/>
    </row>
    <row r="9" spans="1:46" x14ac:dyDescent="0.2">
      <c r="E9" s="1" t="str">
        <f>F6&amp;IF(G6=0, "","-")&amp;E6</f>
        <v>n-Adding</v>
      </c>
      <c r="J9" s="25" t="s">
        <v>257</v>
      </c>
      <c r="K9">
        <f>IF(Reaction2!C24="on", 1, 0)</f>
        <v>0</v>
      </c>
      <c r="M9" s="1"/>
      <c r="O9" s="45">
        <f t="shared" si="6"/>
        <v>7.3279539308515496</v>
      </c>
      <c r="P9" s="45">
        <f t="shared" si="7"/>
        <v>7.3279539308515496</v>
      </c>
      <c r="Q9" s="100">
        <f t="shared" si="24"/>
        <v>23.046530623199942</v>
      </c>
      <c r="R9" s="252">
        <f t="shared" si="25"/>
        <v>-0.98499999999999999</v>
      </c>
      <c r="S9" t="e">
        <f t="shared" si="9"/>
        <v>#N/A</v>
      </c>
      <c r="T9" t="e">
        <f t="shared" si="10"/>
        <v>#N/A</v>
      </c>
      <c r="U9" s="47" t="e">
        <f t="shared" si="11"/>
        <v>#N/A</v>
      </c>
      <c r="V9" t="e">
        <f t="shared" si="12"/>
        <v>#N/A</v>
      </c>
      <c r="W9" s="47" t="e">
        <f t="shared" si="13"/>
        <v>#N/A</v>
      </c>
      <c r="X9" t="e">
        <f t="shared" si="14"/>
        <v>#N/A</v>
      </c>
      <c r="Y9" s="47" t="e">
        <f t="shared" si="15"/>
        <v>#N/A</v>
      </c>
      <c r="Z9" t="e">
        <f t="shared" si="16"/>
        <v>#N/A</v>
      </c>
      <c r="AA9" s="47" t="e">
        <f t="shared" si="17"/>
        <v>#N/A</v>
      </c>
      <c r="AB9" t="e">
        <f t="shared" si="18"/>
        <v>#N/A</v>
      </c>
      <c r="AD9">
        <f t="shared" si="26"/>
        <v>2.3302527398884432</v>
      </c>
      <c r="AE9" s="47">
        <f t="shared" si="0"/>
        <v>1.3752965934321892</v>
      </c>
      <c r="AF9">
        <f t="shared" si="19"/>
        <v>-0.3324907005962951</v>
      </c>
      <c r="AG9" t="e">
        <f t="shared" si="1"/>
        <v>#N/A</v>
      </c>
      <c r="AH9" s="47">
        <f t="shared" si="2"/>
        <v>1.1092324964680351</v>
      </c>
      <c r="AI9">
        <f t="shared" si="20"/>
        <v>-0.29506424986532193</v>
      </c>
      <c r="AJ9" s="47">
        <f t="shared" si="3"/>
        <v>0.86473552591435876</v>
      </c>
      <c r="AK9">
        <f t="shared" si="21"/>
        <v>-0.25690296579651412</v>
      </c>
      <c r="AL9" s="47">
        <f t="shared" si="4"/>
        <v>0.64408883798239813</v>
      </c>
      <c r="AM9">
        <f t="shared" si="22"/>
        <v>-0.21799888254405683</v>
      </c>
      <c r="AN9" s="47">
        <f t="shared" si="5"/>
        <v>1.3752965934321892</v>
      </c>
      <c r="AO9">
        <f t="shared" si="23"/>
        <v>-0.3324907005962951</v>
      </c>
      <c r="AT9" s="99"/>
    </row>
    <row r="10" spans="1:46" x14ac:dyDescent="0.2">
      <c r="E10" s="1" t="str">
        <f>F2&amp;"("&amp;F3&amp;","&amp;F4&amp;")"&amp;F5</f>
        <v>14C(d,p)15C</v>
      </c>
      <c r="J10" s="25" t="s">
        <v>256</v>
      </c>
      <c r="K10">
        <f>Reaction2!C26</f>
        <v>0</v>
      </c>
      <c r="L10" t="s">
        <v>191</v>
      </c>
      <c r="O10" s="45">
        <f t="shared" si="6"/>
        <v>7.254031924306787</v>
      </c>
      <c r="P10" s="45">
        <f t="shared" si="7"/>
        <v>7.254031924306787</v>
      </c>
      <c r="Q10" s="100">
        <f t="shared" si="24"/>
        <v>22.973817411887808</v>
      </c>
      <c r="R10" s="252">
        <f t="shared" si="25"/>
        <v>-0.98</v>
      </c>
      <c r="S10" t="e">
        <f t="shared" si="9"/>
        <v>#N/A</v>
      </c>
      <c r="T10" t="e">
        <f t="shared" si="10"/>
        <v>#N/A</v>
      </c>
      <c r="U10" s="47" t="e">
        <f t="shared" si="11"/>
        <v>#N/A</v>
      </c>
      <c r="V10" t="e">
        <f t="shared" si="12"/>
        <v>#N/A</v>
      </c>
      <c r="W10" s="47" t="e">
        <f t="shared" si="13"/>
        <v>#N/A</v>
      </c>
      <c r="X10" t="e">
        <f t="shared" si="14"/>
        <v>#N/A</v>
      </c>
      <c r="Y10" s="47" t="e">
        <f t="shared" si="15"/>
        <v>#N/A</v>
      </c>
      <c r="Z10" t="e">
        <f t="shared" si="16"/>
        <v>#N/A</v>
      </c>
      <c r="AA10" s="47" t="e">
        <f t="shared" si="17"/>
        <v>#N/A</v>
      </c>
      <c r="AB10" t="e">
        <f t="shared" si="18"/>
        <v>#N/A</v>
      </c>
      <c r="AD10">
        <f t="shared" si="26"/>
        <v>2.6268913243452827</v>
      </c>
      <c r="AE10" s="47">
        <f t="shared" si="0"/>
        <v>1.3802214907645585</v>
      </c>
      <c r="AF10">
        <f t="shared" si="19"/>
        <v>-0.34377412756800824</v>
      </c>
      <c r="AG10" t="e">
        <f t="shared" si="1"/>
        <v>#N/A</v>
      </c>
      <c r="AH10" s="47">
        <f t="shared" si="2"/>
        <v>1.1140055324799114</v>
      </c>
      <c r="AI10">
        <f t="shared" si="20"/>
        <v>-0.30567734624069315</v>
      </c>
      <c r="AJ10" s="47">
        <f t="shared" si="3"/>
        <v>0.869351852670043</v>
      </c>
      <c r="AK10">
        <f t="shared" si="21"/>
        <v>-0.26675914964083713</v>
      </c>
      <c r="AL10" s="47">
        <f t="shared" si="4"/>
        <v>0.64854309593164672</v>
      </c>
      <c r="AM10">
        <f t="shared" si="22"/>
        <v>-0.22698963793677968</v>
      </c>
      <c r="AN10" s="47">
        <f t="shared" si="5"/>
        <v>1.3802214907645585</v>
      </c>
      <c r="AO10">
        <f t="shared" si="23"/>
        <v>-0.34377412756800824</v>
      </c>
      <c r="AT10" s="99"/>
    </row>
    <row r="11" spans="1:46" ht="17" x14ac:dyDescent="0.2">
      <c r="A11" s="49"/>
      <c r="J11" s="25" t="s">
        <v>258</v>
      </c>
      <c r="K11" s="2">
        <f>Reaction2!C13</f>
        <v>0</v>
      </c>
      <c r="L11" t="s">
        <v>167</v>
      </c>
      <c r="O11" s="45">
        <f t="shared" si="6"/>
        <v>7.1804803754921522</v>
      </c>
      <c r="P11" s="45">
        <f t="shared" si="7"/>
        <v>7.1804803754921522</v>
      </c>
      <c r="Q11" s="100">
        <f t="shared" si="24"/>
        <v>22.901468783495943</v>
      </c>
      <c r="R11" s="252">
        <f t="shared" si="25"/>
        <v>-0.97499999999999998</v>
      </c>
      <c r="S11" t="e">
        <f t="shared" si="9"/>
        <v>#N/A</v>
      </c>
      <c r="T11" t="e">
        <f t="shared" si="10"/>
        <v>#N/A</v>
      </c>
      <c r="U11" s="47" t="e">
        <f t="shared" si="11"/>
        <v>#N/A</v>
      </c>
      <c r="V11" t="e">
        <f t="shared" si="12"/>
        <v>#N/A</v>
      </c>
      <c r="W11" s="47" t="e">
        <f t="shared" si="13"/>
        <v>#N/A</v>
      </c>
      <c r="X11" t="e">
        <f t="shared" si="14"/>
        <v>#N/A</v>
      </c>
      <c r="Y11" s="47" t="e">
        <f t="shared" si="15"/>
        <v>#N/A</v>
      </c>
      <c r="Z11" t="e">
        <f t="shared" si="16"/>
        <v>#N/A</v>
      </c>
      <c r="AA11" s="47" t="e">
        <f t="shared" si="17"/>
        <v>#N/A</v>
      </c>
      <c r="AB11" t="e">
        <f t="shared" si="18"/>
        <v>#N/A</v>
      </c>
      <c r="AD11">
        <f t="shared" si="26"/>
        <v>2.9235299088021223</v>
      </c>
      <c r="AE11" s="47">
        <f t="shared" si="0"/>
        <v>1.3857353695831236</v>
      </c>
      <c r="AF11">
        <f t="shared" si="19"/>
        <v>-0.35221609966862799</v>
      </c>
      <c r="AG11" t="e">
        <f t="shared" si="1"/>
        <v>#N/A</v>
      </c>
      <c r="AH11" s="47">
        <f t="shared" si="2"/>
        <v>1.1193493884813712</v>
      </c>
      <c r="AI11">
        <f t="shared" si="20"/>
        <v>-0.313574797188645</v>
      </c>
      <c r="AJ11" s="47">
        <f t="shared" si="3"/>
        <v>0.87452025814124923</v>
      </c>
      <c r="AK11">
        <f t="shared" si="21"/>
        <v>-0.27404449901296207</v>
      </c>
      <c r="AL11" s="47">
        <f t="shared" si="4"/>
        <v>0.65353005035958134</v>
      </c>
      <c r="AM11">
        <f t="shared" si="22"/>
        <v>-0.23357944542665443</v>
      </c>
      <c r="AN11" s="47">
        <f t="shared" si="5"/>
        <v>1.3857353695831236</v>
      </c>
      <c r="AO11">
        <f t="shared" si="23"/>
        <v>-0.35221609966862799</v>
      </c>
      <c r="AT11" s="99"/>
    </row>
    <row r="12" spans="1:46" ht="17" x14ac:dyDescent="0.2">
      <c r="A12" s="49"/>
      <c r="E12" s="25" t="s">
        <v>150</v>
      </c>
      <c r="F12">
        <f>Reaction2!C15</f>
        <v>10</v>
      </c>
      <c r="G12" t="s">
        <v>170</v>
      </c>
      <c r="J12" s="25" t="s">
        <v>165</v>
      </c>
      <c r="K12">
        <f>SQRT(POWER(M2+F13,2)-POWER(M2,2))</f>
        <v>1915.9968603210218</v>
      </c>
      <c r="L12" t="s">
        <v>168</v>
      </c>
      <c r="O12" s="45">
        <f t="shared" si="6"/>
        <v>7.1072993708737613</v>
      </c>
      <c r="P12" s="45">
        <f t="shared" si="7"/>
        <v>7.1072993708737613</v>
      </c>
      <c r="Q12" s="100">
        <f t="shared" si="24"/>
        <v>22.829484820358061</v>
      </c>
      <c r="R12" s="252">
        <f t="shared" si="25"/>
        <v>-0.97</v>
      </c>
      <c r="S12" t="e">
        <f t="shared" si="9"/>
        <v>#N/A</v>
      </c>
      <c r="T12" t="e">
        <f t="shared" si="10"/>
        <v>#N/A</v>
      </c>
      <c r="U12" s="47" t="e">
        <f t="shared" si="11"/>
        <v>#N/A</v>
      </c>
      <c r="V12" t="e">
        <f t="shared" si="12"/>
        <v>#N/A</v>
      </c>
      <c r="W12" s="47" t="e">
        <f t="shared" si="13"/>
        <v>#N/A</v>
      </c>
      <c r="X12" t="e">
        <f t="shared" si="14"/>
        <v>#N/A</v>
      </c>
      <c r="Y12" s="47" t="e">
        <f t="shared" si="15"/>
        <v>#N/A</v>
      </c>
      <c r="Z12" t="e">
        <f t="shared" si="16"/>
        <v>#N/A</v>
      </c>
      <c r="AA12" s="47" t="e">
        <f t="shared" si="17"/>
        <v>#N/A</v>
      </c>
      <c r="AB12" t="e">
        <f t="shared" si="18"/>
        <v>#N/A</v>
      </c>
      <c r="AD12">
        <f t="shared" si="26"/>
        <v>3.2201684932589618</v>
      </c>
      <c r="AE12" s="47">
        <f t="shared" si="0"/>
        <v>1.3918380820906648</v>
      </c>
      <c r="AF12">
        <f t="shared" si="19"/>
        <v>-0.35876720748992236</v>
      </c>
      <c r="AG12" t="e">
        <f t="shared" si="1"/>
        <v>#N/A</v>
      </c>
      <c r="AH12" s="47">
        <f t="shared" si="2"/>
        <v>1.1252639212325803</v>
      </c>
      <c r="AI12">
        <f t="shared" si="20"/>
        <v>-0.31968087236419213</v>
      </c>
      <c r="AJ12" s="47">
        <f t="shared" si="3"/>
        <v>0.8802406037910302</v>
      </c>
      <c r="AK12">
        <f t="shared" si="21"/>
        <v>-0.27965191852979987</v>
      </c>
      <c r="AL12" s="47">
        <f t="shared" si="4"/>
        <v>0.65904956759297306</v>
      </c>
      <c r="AM12">
        <f t="shared" si="22"/>
        <v>-0.23862265661422835</v>
      </c>
      <c r="AN12" s="47">
        <f t="shared" si="5"/>
        <v>1.3918380820906648</v>
      </c>
      <c r="AO12">
        <f t="shared" si="23"/>
        <v>-0.35876720748992236</v>
      </c>
      <c r="AT12" s="99"/>
    </row>
    <row r="13" spans="1:46" ht="17" x14ac:dyDescent="0.2">
      <c r="A13" s="49"/>
      <c r="E13" s="25" t="s">
        <v>151</v>
      </c>
      <c r="F13">
        <f>F12*G2</f>
        <v>140</v>
      </c>
      <c r="G13" t="s">
        <v>167</v>
      </c>
      <c r="J13" s="25" t="s">
        <v>166</v>
      </c>
      <c r="K13">
        <f>SQRT(POWER(M2+M3,2)+2*M3*F13)</f>
        <v>14934.077603361326</v>
      </c>
      <c r="L13" t="s">
        <v>167</v>
      </c>
      <c r="O13" s="45">
        <f t="shared" si="6"/>
        <v>7.0344889965085713</v>
      </c>
      <c r="P13" s="45">
        <f t="shared" si="7"/>
        <v>7.0344889965085713</v>
      </c>
      <c r="Q13" s="100">
        <f t="shared" si="24"/>
        <v>22.75786560441793</v>
      </c>
      <c r="R13" s="252">
        <f t="shared" si="25"/>
        <v>-0.96499999999999997</v>
      </c>
      <c r="S13" t="e">
        <f t="shared" si="9"/>
        <v>#N/A</v>
      </c>
      <c r="T13" t="e">
        <f t="shared" si="10"/>
        <v>#N/A</v>
      </c>
      <c r="U13" s="47" t="e">
        <f t="shared" si="11"/>
        <v>#N/A</v>
      </c>
      <c r="V13" t="e">
        <f t="shared" si="12"/>
        <v>#N/A</v>
      </c>
      <c r="W13" s="47" t="e">
        <f t="shared" si="13"/>
        <v>#N/A</v>
      </c>
      <c r="X13" t="e">
        <f t="shared" si="14"/>
        <v>#N/A</v>
      </c>
      <c r="Y13" s="47" t="e">
        <f t="shared" si="15"/>
        <v>#N/A</v>
      </c>
      <c r="Z13" t="e">
        <f t="shared" si="16"/>
        <v>#N/A</v>
      </c>
      <c r="AA13" s="47" t="e">
        <f t="shared" si="17"/>
        <v>#N/A</v>
      </c>
      <c r="AB13" t="e">
        <f t="shared" si="18"/>
        <v>#N/A</v>
      </c>
      <c r="AD13">
        <f t="shared" si="26"/>
        <v>3.5168070777158014</v>
      </c>
      <c r="AE13" s="47">
        <f t="shared" si="0"/>
        <v>1.3985294647065309</v>
      </c>
      <c r="AF13">
        <f t="shared" si="19"/>
        <v>-0.36397753478607203</v>
      </c>
      <c r="AG13" t="e">
        <f t="shared" si="1"/>
        <v>#N/A</v>
      </c>
      <c r="AH13" s="47">
        <f t="shared" si="2"/>
        <v>1.1317489721969665</v>
      </c>
      <c r="AI13">
        <f t="shared" si="20"/>
        <v>-0.3245232201742817</v>
      </c>
      <c r="AJ13" s="47">
        <f t="shared" si="3"/>
        <v>0.88651273628790861</v>
      </c>
      <c r="AK13">
        <f t="shared" si="21"/>
        <v>-0.28408281789887568</v>
      </c>
      <c r="AL13" s="47">
        <f t="shared" si="4"/>
        <v>0.66510149968347321</v>
      </c>
      <c r="AM13">
        <f t="shared" si="22"/>
        <v>-0.2425893237671084</v>
      </c>
      <c r="AN13" s="47">
        <f t="shared" si="5"/>
        <v>1.3985294647065309</v>
      </c>
      <c r="AO13">
        <f t="shared" si="23"/>
        <v>-0.36397753478607203</v>
      </c>
      <c r="AT13" s="99"/>
    </row>
    <row r="14" spans="1:46" ht="17" x14ac:dyDescent="0.2">
      <c r="A14" s="49"/>
      <c r="E14" s="25"/>
      <c r="J14" s="25" t="s">
        <v>175</v>
      </c>
      <c r="K14">
        <f>K13-M2-M3</f>
        <v>17.593357961326547</v>
      </c>
      <c r="O14" s="45">
        <f t="shared" si="6"/>
        <v>6.9620493380446078</v>
      </c>
      <c r="P14" s="45">
        <f t="shared" si="7"/>
        <v>6.9620493380446078</v>
      </c>
      <c r="Q14" s="100">
        <f t="shared" si="24"/>
        <v>22.686611217228005</v>
      </c>
      <c r="R14" s="252">
        <f t="shared" si="25"/>
        <v>-0.96</v>
      </c>
      <c r="S14" t="e">
        <f t="shared" si="9"/>
        <v>#N/A</v>
      </c>
      <c r="T14" t="e">
        <f t="shared" si="10"/>
        <v>#N/A</v>
      </c>
      <c r="U14" s="47" t="e">
        <f t="shared" si="11"/>
        <v>#N/A</v>
      </c>
      <c r="V14" t="e">
        <f t="shared" si="12"/>
        <v>#N/A</v>
      </c>
      <c r="W14" s="47" t="e">
        <f t="shared" si="13"/>
        <v>#N/A</v>
      </c>
      <c r="X14" t="e">
        <f t="shared" si="14"/>
        <v>#N/A</v>
      </c>
      <c r="Y14" s="47" t="e">
        <f t="shared" si="15"/>
        <v>#N/A</v>
      </c>
      <c r="Z14" t="e">
        <f t="shared" si="16"/>
        <v>#N/A</v>
      </c>
      <c r="AA14" s="47" t="e">
        <f t="shared" si="17"/>
        <v>#N/A</v>
      </c>
      <c r="AB14" t="e">
        <f t="shared" si="18"/>
        <v>#N/A</v>
      </c>
      <c r="AD14">
        <f t="shared" si="26"/>
        <v>3.8134456621726409</v>
      </c>
      <c r="AE14" s="47">
        <f t="shared" si="0"/>
        <v>1.4058093380709948</v>
      </c>
      <c r="AF14">
        <f t="shared" si="19"/>
        <v>-0.3681928987554921</v>
      </c>
      <c r="AG14" t="e">
        <f t="shared" si="1"/>
        <v>#N/A</v>
      </c>
      <c r="AH14" s="47">
        <f t="shared" si="2"/>
        <v>1.1388043675454362</v>
      </c>
      <c r="AI14">
        <f t="shared" si="20"/>
        <v>-0.32843078827482164</v>
      </c>
      <c r="AJ14" s="47">
        <f t="shared" si="3"/>
        <v>0.89333648750998762</v>
      </c>
      <c r="AK14">
        <f t="shared" si="21"/>
        <v>-0.28764667239456121</v>
      </c>
      <c r="AL14" s="47">
        <f t="shared" si="4"/>
        <v>0.6716856844115604</v>
      </c>
      <c r="AM14">
        <f t="shared" si="22"/>
        <v>-0.24576605490584838</v>
      </c>
      <c r="AN14" s="47">
        <f t="shared" si="5"/>
        <v>1.4058093380709948</v>
      </c>
      <c r="AO14">
        <f t="shared" si="23"/>
        <v>-0.3681928987554921</v>
      </c>
      <c r="AT14" s="99"/>
    </row>
    <row r="15" spans="1:46" x14ac:dyDescent="0.2">
      <c r="E15" s="25" t="s">
        <v>157</v>
      </c>
      <c r="F15">
        <f>Reaction2!C18</f>
        <v>2.5</v>
      </c>
      <c r="G15" t="s">
        <v>169</v>
      </c>
      <c r="J15" s="25" t="s">
        <v>172</v>
      </c>
      <c r="K15">
        <f>K12/(M2+M3+F13)</f>
        <v>0.12725393452368472</v>
      </c>
      <c r="O15" s="45">
        <f t="shared" si="6"/>
        <v>6.8899804807196006</v>
      </c>
      <c r="P15" s="45">
        <f t="shared" si="7"/>
        <v>6.8899804807196006</v>
      </c>
      <c r="Q15" s="100">
        <f t="shared" si="24"/>
        <v>22.615721739949663</v>
      </c>
      <c r="R15" s="252">
        <f t="shared" si="25"/>
        <v>-0.95499999999999996</v>
      </c>
      <c r="S15" t="e">
        <f t="shared" si="9"/>
        <v>#N/A</v>
      </c>
      <c r="T15" t="e">
        <f t="shared" si="10"/>
        <v>#N/A</v>
      </c>
      <c r="U15" s="47" t="e">
        <f t="shared" si="11"/>
        <v>#N/A</v>
      </c>
      <c r="V15" t="e">
        <f t="shared" si="12"/>
        <v>#N/A</v>
      </c>
      <c r="W15" s="47" t="e">
        <f t="shared" si="13"/>
        <v>#N/A</v>
      </c>
      <c r="X15" t="e">
        <f t="shared" si="14"/>
        <v>#N/A</v>
      </c>
      <c r="Y15" s="47" t="e">
        <f t="shared" si="15"/>
        <v>#N/A</v>
      </c>
      <c r="Z15" t="e">
        <f t="shared" si="16"/>
        <v>#N/A</v>
      </c>
      <c r="AA15" s="47" t="e">
        <f t="shared" si="17"/>
        <v>#N/A</v>
      </c>
      <c r="AB15" t="e">
        <f t="shared" si="18"/>
        <v>#N/A</v>
      </c>
      <c r="AD15">
        <f t="shared" si="26"/>
        <v>4.1100842466294809</v>
      </c>
      <c r="AE15" s="47">
        <f t="shared" si="0"/>
        <v>1.4136775070500995</v>
      </c>
      <c r="AF15">
        <f t="shared" si="19"/>
        <v>-0.37164374234238223</v>
      </c>
      <c r="AG15" t="e">
        <f t="shared" si="1"/>
        <v>#N/A</v>
      </c>
      <c r="AH15" s="47">
        <f t="shared" si="2"/>
        <v>1.1464299181610755</v>
      </c>
      <c r="AI15">
        <f t="shared" si="20"/>
        <v>-0.33162155145963051</v>
      </c>
      <c r="AJ15" s="47">
        <f t="shared" si="3"/>
        <v>0.90071167454947343</v>
      </c>
      <c r="AK15">
        <f t="shared" si="21"/>
        <v>-0.29054719544786412</v>
      </c>
      <c r="AL15" s="47">
        <f t="shared" si="4"/>
        <v>0.67880194529092108</v>
      </c>
      <c r="AM15">
        <f t="shared" si="22"/>
        <v>-0.24834001025664487</v>
      </c>
      <c r="AN15" s="47">
        <f t="shared" si="5"/>
        <v>1.4136775070500995</v>
      </c>
      <c r="AO15">
        <f t="shared" si="23"/>
        <v>-0.37164374234238223</v>
      </c>
      <c r="AT15" s="99"/>
    </row>
    <row r="16" spans="1:46" x14ac:dyDescent="0.2">
      <c r="E16" s="25" t="s">
        <v>287</v>
      </c>
      <c r="F16">
        <f>Reaction2!$C$20</f>
        <v>0</v>
      </c>
      <c r="G16" t="s">
        <v>171</v>
      </c>
      <c r="J16" s="25" t="s">
        <v>173</v>
      </c>
      <c r="K16">
        <f>1/SQRT(1-K15*K15)</f>
        <v>1.008196464843006</v>
      </c>
      <c r="O16" s="45">
        <f t="shared" si="6"/>
        <v>6.8182825093609836</v>
      </c>
      <c r="P16" s="45">
        <f t="shared" si="7"/>
        <v>6.8182825093609836</v>
      </c>
      <c r="Q16" s="100">
        <f t="shared" si="24"/>
        <v>22.545197253352512</v>
      </c>
      <c r="R16" s="252">
        <f t="shared" si="25"/>
        <v>-0.95</v>
      </c>
      <c r="S16" t="e">
        <f t="shared" si="9"/>
        <v>#N/A</v>
      </c>
      <c r="T16" t="e">
        <f t="shared" si="10"/>
        <v>#N/A</v>
      </c>
      <c r="U16" s="47" t="e">
        <f t="shared" si="11"/>
        <v>#N/A</v>
      </c>
      <c r="V16" t="e">
        <f t="shared" si="12"/>
        <v>#N/A</v>
      </c>
      <c r="W16" s="47" t="e">
        <f t="shared" si="13"/>
        <v>#N/A</v>
      </c>
      <c r="X16" t="e">
        <f t="shared" si="14"/>
        <v>#N/A</v>
      </c>
      <c r="Y16" s="47" t="e">
        <f t="shared" si="15"/>
        <v>#N/A</v>
      </c>
      <c r="Z16" t="e">
        <f t="shared" si="16"/>
        <v>#N/A</v>
      </c>
      <c r="AA16" s="47" t="e">
        <f t="shared" si="17"/>
        <v>#N/A</v>
      </c>
      <c r="AB16" t="e">
        <f t="shared" si="18"/>
        <v>#N/A</v>
      </c>
      <c r="AD16">
        <f t="shared" si="26"/>
        <v>4.4067228310863209</v>
      </c>
      <c r="AE16" s="47">
        <f t="shared" si="0"/>
        <v>1.4221337607408557</v>
      </c>
      <c r="AF16">
        <f t="shared" si="19"/>
        <v>-0.37449048919394573</v>
      </c>
      <c r="AG16" t="e">
        <f t="shared" si="1"/>
        <v>#N/A</v>
      </c>
      <c r="AH16" s="47">
        <f t="shared" si="2"/>
        <v>1.1546254196441765</v>
      </c>
      <c r="AI16">
        <f t="shared" si="20"/>
        <v>-0.33424665061314862</v>
      </c>
      <c r="AJ16" s="47">
        <f t="shared" si="3"/>
        <v>0.90863809971755671</v>
      </c>
      <c r="AK16">
        <f t="shared" si="21"/>
        <v>-0.29292497971449499</v>
      </c>
      <c r="AL16" s="47">
        <f t="shared" si="4"/>
        <v>0.68645009157314973</v>
      </c>
      <c r="AM16">
        <f t="shared" si="22"/>
        <v>-0.25043963976847666</v>
      </c>
      <c r="AN16" s="47">
        <f t="shared" si="5"/>
        <v>1.4221337607408557</v>
      </c>
      <c r="AO16">
        <f t="shared" si="23"/>
        <v>-0.37449048919394573</v>
      </c>
      <c r="AT16" s="99"/>
    </row>
    <row r="17" spans="1:46" x14ac:dyDescent="0.2">
      <c r="E17" s="25" t="s">
        <v>163</v>
      </c>
      <c r="F17">
        <f>Reaction2!C21</f>
        <v>1.15E-2</v>
      </c>
      <c r="G17" t="s">
        <v>171</v>
      </c>
      <c r="J17" s="25" t="s">
        <v>174</v>
      </c>
      <c r="K17">
        <f>F15*B3*H4*K15/2/B7/1000000000</f>
        <v>1.517931112943084E-2</v>
      </c>
      <c r="O17" s="45">
        <f t="shared" si="6"/>
        <v>6.7469555083854402</v>
      </c>
      <c r="P17" s="45">
        <f t="shared" si="7"/>
        <v>6.7469555083854402</v>
      </c>
      <c r="Q17" s="100">
        <f t="shared" si="24"/>
        <v>22.475037837814057</v>
      </c>
      <c r="R17" s="252">
        <f t="shared" si="25"/>
        <v>-0.94499999999999995</v>
      </c>
      <c r="S17" t="e">
        <f t="shared" si="9"/>
        <v>#N/A</v>
      </c>
      <c r="T17" t="e">
        <f t="shared" si="10"/>
        <v>#N/A</v>
      </c>
      <c r="U17" s="47" t="e">
        <f t="shared" si="11"/>
        <v>#N/A</v>
      </c>
      <c r="V17" t="e">
        <f t="shared" si="12"/>
        <v>#N/A</v>
      </c>
      <c r="W17" s="47" t="e">
        <f t="shared" si="13"/>
        <v>#N/A</v>
      </c>
      <c r="X17" t="e">
        <f t="shared" si="14"/>
        <v>#N/A</v>
      </c>
      <c r="Y17" s="47" t="e">
        <f t="shared" si="15"/>
        <v>#N/A</v>
      </c>
      <c r="Z17" t="e">
        <f t="shared" si="16"/>
        <v>#N/A</v>
      </c>
      <c r="AA17" s="47" t="e">
        <f t="shared" si="17"/>
        <v>#N/A</v>
      </c>
      <c r="AB17" t="e">
        <f t="shared" si="18"/>
        <v>#N/A</v>
      </c>
      <c r="AD17">
        <f t="shared" si="26"/>
        <v>4.7033614155431609</v>
      </c>
      <c r="AE17" s="47">
        <f t="shared" si="0"/>
        <v>1.4311778724769155</v>
      </c>
      <c r="AF17">
        <f t="shared" si="19"/>
        <v>-0.376848717017364</v>
      </c>
      <c r="AG17" t="e">
        <f t="shared" si="1"/>
        <v>#N/A</v>
      </c>
      <c r="AH17" s="47">
        <f t="shared" si="2"/>
        <v>1.163390652317748</v>
      </c>
      <c r="AI17">
        <f t="shared" si="20"/>
        <v>-0.33641465542634108</v>
      </c>
      <c r="AJ17" s="47">
        <f t="shared" si="3"/>
        <v>0.91711555054971328</v>
      </c>
      <c r="AK17">
        <f t="shared" si="21"/>
        <v>-0.29488067057689327</v>
      </c>
      <c r="AL17" s="47">
        <f t="shared" si="4"/>
        <v>0.69462991825287901</v>
      </c>
      <c r="AM17">
        <f t="shared" si="22"/>
        <v>-0.25215652204521738</v>
      </c>
      <c r="AN17" s="47">
        <f t="shared" si="5"/>
        <v>1.4311778724769155</v>
      </c>
      <c r="AO17">
        <f t="shared" si="23"/>
        <v>-0.376848717017364</v>
      </c>
      <c r="AT17" s="99"/>
    </row>
    <row r="18" spans="1:46" x14ac:dyDescent="0.2">
      <c r="E18" s="25" t="s">
        <v>164</v>
      </c>
      <c r="F18">
        <f>Reaction2!C22</f>
        <v>0.46200000000000002</v>
      </c>
      <c r="G18" t="s">
        <v>171</v>
      </c>
      <c r="J18" s="25" t="s">
        <v>261</v>
      </c>
      <c r="K18">
        <f>K17/K15</f>
        <v>0.11928362911722498</v>
      </c>
      <c r="O18" s="45">
        <f t="shared" si="6"/>
        <v>6.675999561798335</v>
      </c>
      <c r="P18" s="45">
        <f t="shared" si="7"/>
        <v>6.675999561798335</v>
      </c>
      <c r="Q18" s="100">
        <f t="shared" si="24"/>
        <v>22.405243573318785</v>
      </c>
      <c r="R18" s="252">
        <f t="shared" si="25"/>
        <v>-0.94</v>
      </c>
      <c r="S18" t="e">
        <f t="shared" si="9"/>
        <v>#N/A</v>
      </c>
      <c r="T18" t="e">
        <f t="shared" si="10"/>
        <v>#N/A</v>
      </c>
      <c r="U18" s="47" t="e">
        <f t="shared" si="11"/>
        <v>#N/A</v>
      </c>
      <c r="V18" t="e">
        <f t="shared" si="12"/>
        <v>#N/A</v>
      </c>
      <c r="W18" s="47" t="e">
        <f t="shared" si="13"/>
        <v>#N/A</v>
      </c>
      <c r="X18" t="e">
        <f t="shared" si="14"/>
        <v>#N/A</v>
      </c>
      <c r="Y18" s="47" t="e">
        <f t="shared" si="15"/>
        <v>#N/A</v>
      </c>
      <c r="Z18" t="e">
        <f t="shared" si="16"/>
        <v>#N/A</v>
      </c>
      <c r="AA18" s="47" t="e">
        <f t="shared" si="17"/>
        <v>#N/A</v>
      </c>
      <c r="AB18" t="e">
        <f t="shared" si="18"/>
        <v>#N/A</v>
      </c>
      <c r="AD18">
        <v>5</v>
      </c>
      <c r="AE18" s="47">
        <f t="shared" si="0"/>
        <v>1.440809599834644</v>
      </c>
      <c r="AF18">
        <f t="shared" si="19"/>
        <v>-0.37880404205495799</v>
      </c>
      <c r="AG18" t="e">
        <f t="shared" si="1"/>
        <v>#N/A</v>
      </c>
      <c r="AH18" s="47">
        <f t="shared" si="2"/>
        <v>1.1727253812333878</v>
      </c>
      <c r="AI18">
        <f t="shared" si="20"/>
        <v>-0.33820581015665502</v>
      </c>
      <c r="AJ18" s="47">
        <f t="shared" si="3"/>
        <v>0.92614379981142037</v>
      </c>
      <c r="AK18">
        <f t="shared" si="21"/>
        <v>-0.29648846087624559</v>
      </c>
      <c r="AL18" s="47">
        <f t="shared" si="4"/>
        <v>0.70334120607327222</v>
      </c>
      <c r="AM18">
        <f t="shared" si="22"/>
        <v>-0.2535579581296305</v>
      </c>
      <c r="AN18" s="47">
        <f t="shared" si="5"/>
        <v>1.440809599834644</v>
      </c>
      <c r="AO18">
        <f t="shared" si="23"/>
        <v>-0.37880404205495799</v>
      </c>
      <c r="AT18" s="99"/>
    </row>
    <row r="19" spans="1:46" x14ac:dyDescent="0.2">
      <c r="J19" s="25" t="s">
        <v>243</v>
      </c>
      <c r="K19" s="125">
        <f>K18*K15*K16*F17*1000</f>
        <v>0.1759928699236091</v>
      </c>
      <c r="L19" t="s">
        <v>12</v>
      </c>
      <c r="O19" s="45">
        <f t="shared" si="6"/>
        <v>6.6054147531929175</v>
      </c>
      <c r="P19" s="45">
        <f t="shared" si="7"/>
        <v>6.6054147531929175</v>
      </c>
      <c r="Q19" s="100">
        <f t="shared" si="24"/>
        <v>22.335814539458511</v>
      </c>
      <c r="R19" s="252">
        <f t="shared" si="25"/>
        <v>-0.93499999999999994</v>
      </c>
      <c r="S19" t="e">
        <f t="shared" si="9"/>
        <v>#N/A</v>
      </c>
      <c r="T19" t="e">
        <f t="shared" si="10"/>
        <v>#N/A</v>
      </c>
      <c r="U19" s="47" t="e">
        <f t="shared" si="11"/>
        <v>#N/A</v>
      </c>
      <c r="V19" t="e">
        <f t="shared" si="12"/>
        <v>#N/A</v>
      </c>
      <c r="W19" s="47" t="e">
        <f t="shared" si="13"/>
        <v>#N/A</v>
      </c>
      <c r="X19" t="e">
        <f t="shared" si="14"/>
        <v>#N/A</v>
      </c>
      <c r="Y19" s="47" t="e">
        <f t="shared" si="15"/>
        <v>#N/A</v>
      </c>
      <c r="Z19" t="e">
        <f t="shared" si="16"/>
        <v>#N/A</v>
      </c>
      <c r="AA19" s="47" t="e">
        <f t="shared" si="17"/>
        <v>#N/A</v>
      </c>
      <c r="AB19" t="e">
        <f t="shared" si="18"/>
        <v>#N/A</v>
      </c>
      <c r="AD19">
        <v>6</v>
      </c>
      <c r="AE19" s="47">
        <f t="shared" si="0"/>
        <v>1.47760503430613</v>
      </c>
      <c r="AF19">
        <f t="shared" si="19"/>
        <v>-0.38317653191038137</v>
      </c>
      <c r="AG19" t="e">
        <f t="shared" si="1"/>
        <v>#N/A</v>
      </c>
      <c r="AH19" s="47">
        <f t="shared" si="2"/>
        <v>1.2083862127091578</v>
      </c>
      <c r="AI19">
        <f t="shared" si="20"/>
        <v>-0.34216812168710165</v>
      </c>
      <c r="AJ19" s="47">
        <f t="shared" si="3"/>
        <v>0.96063380786120334</v>
      </c>
      <c r="AK19">
        <f t="shared" si="21"/>
        <v>-0.29999129586177242</v>
      </c>
      <c r="AL19" s="47">
        <f t="shared" si="4"/>
        <v>0.73662034783597008</v>
      </c>
      <c r="AM19">
        <f t="shared" si="22"/>
        <v>-0.25654235871342973</v>
      </c>
      <c r="AN19" s="47">
        <f t="shared" si="5"/>
        <v>1.47760503430613</v>
      </c>
      <c r="AO19">
        <f t="shared" si="23"/>
        <v>-0.38317653191038137</v>
      </c>
      <c r="AT19" s="99"/>
    </row>
    <row r="20" spans="1:46" x14ac:dyDescent="0.2">
      <c r="H20" s="1" t="s">
        <v>398</v>
      </c>
      <c r="J20" s="25" t="s">
        <v>377</v>
      </c>
      <c r="K20">
        <f>K18*H5/H4</f>
        <v>0.71570177470334984</v>
      </c>
      <c r="O20" s="45">
        <f t="shared" si="6"/>
        <v>6.5352011657503226</v>
      </c>
      <c r="P20" s="45">
        <f t="shared" si="7"/>
        <v>6.5352011657503226</v>
      </c>
      <c r="Q20" s="100">
        <f t="shared" si="24"/>
        <v>22.266750815431237</v>
      </c>
      <c r="R20" s="252">
        <f t="shared" si="25"/>
        <v>-0.92999999999999994</v>
      </c>
      <c r="S20" t="e">
        <f t="shared" si="9"/>
        <v>#N/A</v>
      </c>
      <c r="T20" t="e">
        <f t="shared" si="10"/>
        <v>#N/A</v>
      </c>
      <c r="U20" s="47" t="e">
        <f t="shared" si="11"/>
        <v>#N/A</v>
      </c>
      <c r="V20" t="e">
        <f t="shared" si="12"/>
        <v>#N/A</v>
      </c>
      <c r="W20" s="47" t="e">
        <f t="shared" si="13"/>
        <v>#N/A</v>
      </c>
      <c r="X20" t="e">
        <f t="shared" si="14"/>
        <v>#N/A</v>
      </c>
      <c r="Y20" s="47" t="e">
        <f t="shared" si="15"/>
        <v>#N/A</v>
      </c>
      <c r="Z20" t="e">
        <f t="shared" si="16"/>
        <v>#N/A</v>
      </c>
      <c r="AA20" s="47" t="e">
        <f t="shared" si="17"/>
        <v>#N/A</v>
      </c>
      <c r="AB20" t="e">
        <f t="shared" si="18"/>
        <v>#N/A</v>
      </c>
      <c r="AD20">
        <v>7</v>
      </c>
      <c r="AE20" s="47">
        <f t="shared" si="0"/>
        <v>1.5210640434393667</v>
      </c>
      <c r="AF20">
        <f t="shared" si="19"/>
        <v>-0.38514332849885119</v>
      </c>
      <c r="AG20" t="e">
        <f t="shared" si="1"/>
        <v>#N/A</v>
      </c>
      <c r="AH20" s="47">
        <f t="shared" si="2"/>
        <v>1.2505051446653823</v>
      </c>
      <c r="AI20">
        <f t="shared" si="20"/>
        <v>-0.3438774816770675</v>
      </c>
      <c r="AJ20" s="47">
        <f t="shared" si="3"/>
        <v>1.0013698827675199</v>
      </c>
      <c r="AK20">
        <f t="shared" si="21"/>
        <v>-0.30140966329123836</v>
      </c>
      <c r="AL20" s="47">
        <f t="shared" si="4"/>
        <v>0.77592627115458868</v>
      </c>
      <c r="AM20">
        <f t="shared" si="22"/>
        <v>-0.25762961749700908</v>
      </c>
      <c r="AN20" s="47">
        <f t="shared" si="5"/>
        <v>1.5210640434393667</v>
      </c>
      <c r="AO20">
        <f t="shared" si="23"/>
        <v>-0.38514332849885119</v>
      </c>
      <c r="AT20" s="99"/>
    </row>
    <row r="21" spans="1:46" ht="16" thickBot="1" x14ac:dyDescent="0.25">
      <c r="E21" s="25" t="s">
        <v>176</v>
      </c>
      <c r="F21">
        <f>K14+M6</f>
        <v>16.586858561326153</v>
      </c>
      <c r="G21" t="s">
        <v>167</v>
      </c>
      <c r="H21">
        <f>SQRT(($K$13*$K$13-POWER($M$4+$M$5,2))*($K$13*$K$13-POWER($M$4-$M$5,2)))/2/$K$13</f>
        <v>171.44815627250779</v>
      </c>
      <c r="J21" s="25" t="s">
        <v>397</v>
      </c>
      <c r="K21">
        <f>ASIN(F17*1000*PI()*K18/H21)*180/PI()</f>
        <v>1.4403369865179243</v>
      </c>
      <c r="L21" t="s">
        <v>191</v>
      </c>
      <c r="O21" s="45">
        <f t="shared" si="6"/>
        <v>6.465358882239002</v>
      </c>
      <c r="P21" s="45">
        <f t="shared" si="7"/>
        <v>6.465358882239002</v>
      </c>
      <c r="Q21" s="100">
        <f t="shared" si="24"/>
        <v>22.198052480041042</v>
      </c>
      <c r="R21" s="252">
        <f t="shared" si="25"/>
        <v>-0.92499999999999993</v>
      </c>
      <c r="S21" t="e">
        <f t="shared" si="9"/>
        <v>#N/A</v>
      </c>
      <c r="T21" t="e">
        <f t="shared" si="10"/>
        <v>#N/A</v>
      </c>
      <c r="U21" s="47" t="e">
        <f t="shared" si="11"/>
        <v>#N/A</v>
      </c>
      <c r="V21" t="e">
        <f t="shared" si="12"/>
        <v>#N/A</v>
      </c>
      <c r="W21" s="47" t="e">
        <f t="shared" si="13"/>
        <v>#N/A</v>
      </c>
      <c r="X21" t="e">
        <f t="shared" si="14"/>
        <v>#N/A</v>
      </c>
      <c r="Y21" s="47" t="e">
        <f t="shared" si="15"/>
        <v>#N/A</v>
      </c>
      <c r="Z21" t="e">
        <f t="shared" si="16"/>
        <v>#N/A</v>
      </c>
      <c r="AA21" s="47" t="e">
        <f t="shared" si="17"/>
        <v>#N/A</v>
      </c>
      <c r="AB21" t="e">
        <f t="shared" si="18"/>
        <v>#N/A</v>
      </c>
      <c r="AD21">
        <v>8</v>
      </c>
      <c r="AE21" s="47">
        <f t="shared" si="0"/>
        <v>1.5711733891991742</v>
      </c>
      <c r="AF21">
        <f t="shared" si="19"/>
        <v>-0.38546435226106951</v>
      </c>
      <c r="AG21" t="e">
        <f t="shared" si="1"/>
        <v>#N/A</v>
      </c>
      <c r="AH21" s="47">
        <f t="shared" si="2"/>
        <v>1.2990693472673769</v>
      </c>
      <c r="AI21">
        <f t="shared" si="20"/>
        <v>-0.34404143753533895</v>
      </c>
      <c r="AJ21" s="47">
        <f t="shared" si="3"/>
        <v>1.0483396159273362</v>
      </c>
      <c r="AK21">
        <f t="shared" si="21"/>
        <v>-0.30139278027726912</v>
      </c>
      <c r="AL21" s="47">
        <f t="shared" si="4"/>
        <v>0.82124700306411924</v>
      </c>
      <c r="AM21">
        <f t="shared" si="22"/>
        <v>-0.25740342581170494</v>
      </c>
      <c r="AN21" s="47">
        <f t="shared" si="5"/>
        <v>1.5711733891991742</v>
      </c>
      <c r="AO21">
        <f t="shared" si="23"/>
        <v>-0.38546435226106951</v>
      </c>
      <c r="AT21" s="99"/>
    </row>
    <row r="22" spans="1:46" x14ac:dyDescent="0.2">
      <c r="E22" s="76"/>
      <c r="F22" s="77"/>
      <c r="G22" s="77"/>
      <c r="H22" s="37" t="s">
        <v>177</v>
      </c>
      <c r="I22" s="37" t="s">
        <v>178</v>
      </c>
      <c r="J22" s="38" t="s">
        <v>179</v>
      </c>
      <c r="O22" s="45">
        <f t="shared" si="6"/>
        <v>6.3958879850138146</v>
      </c>
      <c r="P22" s="45">
        <f t="shared" si="7"/>
        <v>6.3958879850138146</v>
      </c>
      <c r="Q22" s="100">
        <f t="shared" si="24"/>
        <v>22.129719611697624</v>
      </c>
      <c r="R22" s="252">
        <f t="shared" si="25"/>
        <v>-0.91999999999999993</v>
      </c>
      <c r="S22" t="e">
        <f t="shared" si="9"/>
        <v>#N/A</v>
      </c>
      <c r="T22" t="e">
        <f t="shared" si="10"/>
        <v>#N/A</v>
      </c>
      <c r="U22" s="47" t="e">
        <f t="shared" si="11"/>
        <v>#N/A</v>
      </c>
      <c r="V22" t="e">
        <f t="shared" si="12"/>
        <v>#N/A</v>
      </c>
      <c r="W22" s="47" t="e">
        <f t="shared" si="13"/>
        <v>#N/A</v>
      </c>
      <c r="X22" t="e">
        <f t="shared" si="14"/>
        <v>#N/A</v>
      </c>
      <c r="Y22" s="47" t="e">
        <f t="shared" si="15"/>
        <v>#N/A</v>
      </c>
      <c r="Z22" t="e">
        <f t="shared" si="16"/>
        <v>#N/A</v>
      </c>
      <c r="AA22" s="47" t="e">
        <f t="shared" si="17"/>
        <v>#N/A</v>
      </c>
      <c r="AB22" t="e">
        <f t="shared" si="18"/>
        <v>#N/A</v>
      </c>
      <c r="AD22">
        <v>9</v>
      </c>
      <c r="AE22" s="47">
        <f t="shared" si="0"/>
        <v>1.6279178077934198</v>
      </c>
      <c r="AF22">
        <f t="shared" si="19"/>
        <v>-0.38455203095404039</v>
      </c>
      <c r="AG22" t="e">
        <f t="shared" si="1"/>
        <v>#N/A</v>
      </c>
      <c r="AH22" s="47">
        <f t="shared" si="2"/>
        <v>1.3540640273885778</v>
      </c>
      <c r="AI22">
        <f t="shared" si="20"/>
        <v>-0.34304335396561508</v>
      </c>
      <c r="AJ22" s="47">
        <f t="shared" si="3"/>
        <v>1.1015286999049287</v>
      </c>
      <c r="AK22">
        <f t="shared" si="21"/>
        <v>-0.30029173910619839</v>
      </c>
      <c r="AL22" s="47">
        <f t="shared" si="4"/>
        <v>0.87256873843059068</v>
      </c>
      <c r="AM22">
        <f t="shared" si="22"/>
        <v>-0.25617875115216271</v>
      </c>
      <c r="AN22" s="47">
        <f t="shared" si="5"/>
        <v>1.6279178077934198</v>
      </c>
      <c r="AO22">
        <f t="shared" si="23"/>
        <v>-0.38455203095404039</v>
      </c>
      <c r="AT22" s="99"/>
    </row>
    <row r="23" spans="1:46" x14ac:dyDescent="0.2">
      <c r="E23" s="39" t="s">
        <v>158</v>
      </c>
      <c r="F23">
        <f>IF(Reaction2!G25="", #N/A, Reaction2!G25)</f>
        <v>0</v>
      </c>
      <c r="G23" t="s">
        <v>167</v>
      </c>
      <c r="H23" s="164">
        <f>IF(F23="","",SQRT(($K$13*$K$13-POWER($M$4+$M$5+F23,2))*($K$13*$K$13-POWER($M$4-$M$5-F23,2)))/2/$K$13)</f>
        <v>171.44815627250779</v>
      </c>
      <c r="I23" s="164">
        <f>SQRT(H23*H23+$M$4*$M$4)</f>
        <v>953.80761626036303</v>
      </c>
      <c r="J23" s="78">
        <f>I23/$K$16-$M$4</f>
        <v>7.7812421550547697</v>
      </c>
      <c r="O23" s="45">
        <f t="shared" si="6"/>
        <v>6.3267885560160266</v>
      </c>
      <c r="P23" s="45">
        <f t="shared" si="7"/>
        <v>6.3267885560160266</v>
      </c>
      <c r="Q23" s="100">
        <f t="shared" si="24"/>
        <v>22.061752288415732</v>
      </c>
      <c r="R23" s="252">
        <f t="shared" si="25"/>
        <v>-0.91499999999999992</v>
      </c>
      <c r="S23" t="e">
        <f t="shared" si="9"/>
        <v>#N/A</v>
      </c>
      <c r="T23" t="e">
        <f t="shared" si="10"/>
        <v>#N/A</v>
      </c>
      <c r="U23" s="47" t="e">
        <f t="shared" si="11"/>
        <v>#N/A</v>
      </c>
      <c r="V23" t="e">
        <f t="shared" si="12"/>
        <v>#N/A</v>
      </c>
      <c r="W23" s="47" t="e">
        <f t="shared" si="13"/>
        <v>#N/A</v>
      </c>
      <c r="X23" t="e">
        <f t="shared" si="14"/>
        <v>#N/A</v>
      </c>
      <c r="Y23" s="47" t="e">
        <f t="shared" si="15"/>
        <v>#N/A</v>
      </c>
      <c r="Z23" t="e">
        <f t="shared" si="16"/>
        <v>#N/A</v>
      </c>
      <c r="AA23" s="47" t="e">
        <f t="shared" si="17"/>
        <v>#N/A</v>
      </c>
      <c r="AB23" t="e">
        <f t="shared" si="18"/>
        <v>#N/A</v>
      </c>
      <c r="AD23">
        <v>10</v>
      </c>
      <c r="AE23" s="47">
        <f t="shared" si="0"/>
        <v>1.6912800143225013</v>
      </c>
      <c r="AF23">
        <f t="shared" si="19"/>
        <v>-0.38265051433580144</v>
      </c>
      <c r="AG23" t="e">
        <f t="shared" si="1"/>
        <v>#N/A</v>
      </c>
      <c r="AH23" s="47">
        <f t="shared" si="2"/>
        <v>1.4154724331166761</v>
      </c>
      <c r="AI23">
        <f t="shared" si="20"/>
        <v>-0.34110995529511712</v>
      </c>
      <c r="AJ23" s="47">
        <f t="shared" si="3"/>
        <v>1.1609209327900629</v>
      </c>
      <c r="AK23">
        <f t="shared" si="21"/>
        <v>-0.29831395141446726</v>
      </c>
      <c r="AL23" s="47">
        <f t="shared" si="4"/>
        <v>0.92987584415624625</v>
      </c>
      <c r="AM23">
        <f t="shared" si="22"/>
        <v>-0.25414143592156069</v>
      </c>
      <c r="AN23" s="47">
        <f t="shared" si="5"/>
        <v>1.6912800143225013</v>
      </c>
      <c r="AO23">
        <f t="shared" si="23"/>
        <v>-0.38265051433580144</v>
      </c>
      <c r="AT23" s="99"/>
    </row>
    <row r="24" spans="1:46" x14ac:dyDescent="0.2">
      <c r="E24" s="39" t="s">
        <v>159</v>
      </c>
      <c r="F24">
        <f>IF(Reaction2!G26="", #N/A, Reaction2!G26)</f>
        <v>1</v>
      </c>
      <c r="G24" t="s">
        <v>167</v>
      </c>
      <c r="H24" s="164">
        <f>IF(F24="","",SQRT(($K$13*$K$13-POWER($M$4+$M$5+F24,2))*($K$13*$K$13-POWER($M$4-$M$5-F24,2)))/2/$K$13)</f>
        <v>166.16147887595878</v>
      </c>
      <c r="I24" s="164">
        <f t="shared" ref="I24:I27" si="27">SQRT(H24*H24+$M$4*$M$4)</f>
        <v>952.87152104010306</v>
      </c>
      <c r="J24" s="78">
        <f>I24/$K$16-$M$4</f>
        <v>6.8527572288496685</v>
      </c>
      <c r="O24" s="45">
        <f t="shared" si="6"/>
        <v>6.2580606767727431</v>
      </c>
      <c r="P24" s="45">
        <f t="shared" si="7"/>
        <v>6.2580606767727431</v>
      </c>
      <c r="Q24" s="100">
        <f t="shared" si="24"/>
        <v>21.994150587814829</v>
      </c>
      <c r="R24" s="252">
        <f t="shared" si="25"/>
        <v>-0.90999999999999992</v>
      </c>
      <c r="S24" t="e">
        <f t="shared" si="9"/>
        <v>#N/A</v>
      </c>
      <c r="T24" t="e">
        <f t="shared" si="10"/>
        <v>#N/A</v>
      </c>
      <c r="U24" s="47" t="e">
        <f t="shared" si="11"/>
        <v>#N/A</v>
      </c>
      <c r="V24" t="e">
        <f t="shared" si="12"/>
        <v>#N/A</v>
      </c>
      <c r="W24" s="47" t="e">
        <f t="shared" si="13"/>
        <v>#N/A</v>
      </c>
      <c r="X24" t="e">
        <f t="shared" si="14"/>
        <v>#N/A</v>
      </c>
      <c r="Y24" s="47" t="e">
        <f t="shared" si="15"/>
        <v>#N/A</v>
      </c>
      <c r="Z24" t="e">
        <f t="shared" si="16"/>
        <v>#N/A</v>
      </c>
      <c r="AA24" s="47" t="e">
        <f t="shared" si="17"/>
        <v>#N/A</v>
      </c>
      <c r="AB24" t="e">
        <f t="shared" si="18"/>
        <v>#N/A</v>
      </c>
      <c r="AD24">
        <v>11</v>
      </c>
      <c r="AE24" s="47">
        <f t="shared" si="0"/>
        <v>1.7612407080445074</v>
      </c>
      <c r="AF24">
        <f t="shared" si="19"/>
        <v>-0.37991408114390068</v>
      </c>
      <c r="AG24" t="e">
        <f t="shared" si="1"/>
        <v>#N/A</v>
      </c>
      <c r="AH24" s="47">
        <f t="shared" si="2"/>
        <v>1.4832758588564054</v>
      </c>
      <c r="AI24">
        <f t="shared" si="20"/>
        <v>-0.33838442968394888</v>
      </c>
      <c r="AJ24" s="47">
        <f t="shared" si="3"/>
        <v>1.2264982231332553</v>
      </c>
      <c r="AK24">
        <f t="shared" si="21"/>
        <v>-0.29559033014493408</v>
      </c>
      <c r="AL24" s="47">
        <f t="shared" si="4"/>
        <v>0.9931508639415334</v>
      </c>
      <c r="AM24">
        <f t="shared" si="22"/>
        <v>-0.25140870514759389</v>
      </c>
      <c r="AN24" s="47">
        <f t="shared" si="5"/>
        <v>1.7612407080445074</v>
      </c>
      <c r="AO24">
        <f t="shared" si="23"/>
        <v>-0.37991408114390068</v>
      </c>
      <c r="AT24" s="99"/>
    </row>
    <row r="25" spans="1:46" x14ac:dyDescent="0.2">
      <c r="E25" s="39" t="s">
        <v>160</v>
      </c>
      <c r="F25">
        <f>IF(Reaction2!G27="", #N/A, Reaction2!G27)</f>
        <v>2</v>
      </c>
      <c r="G25" t="s">
        <v>167</v>
      </c>
      <c r="H25" s="164">
        <f>IF(F25="","",SQRT(($K$13*$K$13-POWER($M$4+$M$5+F25,2))*($K$13*$K$13-POWER($M$4-$M$5-F25,2)))/2/$K$13)</f>
        <v>160.70603255254156</v>
      </c>
      <c r="I25" s="164">
        <f t="shared" si="27"/>
        <v>951.93535885889446</v>
      </c>
      <c r="J25" s="78">
        <f>I25/$K$16-$M$4</f>
        <v>5.9242058860770612</v>
      </c>
      <c r="O25" s="45">
        <f t="shared" si="6"/>
        <v>6.1897044283961122</v>
      </c>
      <c r="P25" s="45">
        <f t="shared" si="7"/>
        <v>6.1897044283961122</v>
      </c>
      <c r="Q25" s="100">
        <f t="shared" si="24"/>
        <v>21.926914587118745</v>
      </c>
      <c r="R25" s="252">
        <f t="shared" si="25"/>
        <v>-0.90499999999999992</v>
      </c>
      <c r="S25" t="e">
        <f t="shared" si="9"/>
        <v>#N/A</v>
      </c>
      <c r="T25" t="e">
        <f t="shared" si="10"/>
        <v>#N/A</v>
      </c>
      <c r="U25" s="47" t="e">
        <f t="shared" si="11"/>
        <v>#N/A</v>
      </c>
      <c r="V25" t="e">
        <f t="shared" si="12"/>
        <v>#N/A</v>
      </c>
      <c r="W25" s="47" t="e">
        <f t="shared" si="13"/>
        <v>#N/A</v>
      </c>
      <c r="X25" t="e">
        <f t="shared" si="14"/>
        <v>#N/A</v>
      </c>
      <c r="Y25" s="47" t="e">
        <f t="shared" si="15"/>
        <v>#N/A</v>
      </c>
      <c r="Z25" t="e">
        <f t="shared" si="16"/>
        <v>#N/A</v>
      </c>
      <c r="AA25" s="47" t="e">
        <f t="shared" si="17"/>
        <v>#N/A</v>
      </c>
      <c r="AB25" t="e">
        <f t="shared" si="18"/>
        <v>#N/A</v>
      </c>
      <c r="AD25">
        <v>12</v>
      </c>
      <c r="AE25" s="47">
        <f t="shared" si="0"/>
        <v>1.8377785782544045</v>
      </c>
      <c r="AF25">
        <f t="shared" si="19"/>
        <v>-0.37644537266728095</v>
      </c>
      <c r="AG25" t="e">
        <f t="shared" si="1"/>
        <v>#N/A</v>
      </c>
      <c r="AH25" s="47">
        <f t="shared" si="2"/>
        <v>1.5574536510274584</v>
      </c>
      <c r="AI25">
        <f t="shared" si="20"/>
        <v>-0.33496201563243372</v>
      </c>
      <c r="AJ25" s="47">
        <f t="shared" si="3"/>
        <v>1.2982405954566012</v>
      </c>
      <c r="AK25">
        <f t="shared" si="21"/>
        <v>-0.29220792873592943</v>
      </c>
      <c r="AL25" s="47">
        <f t="shared" si="4"/>
        <v>1.0623745236024682</v>
      </c>
      <c r="AM25">
        <f t="shared" si="22"/>
        <v>-0.24805849610299952</v>
      </c>
      <c r="AN25" s="47">
        <f t="shared" si="5"/>
        <v>1.8377785782544045</v>
      </c>
      <c r="AO25">
        <f t="shared" si="23"/>
        <v>-0.37644537266728095</v>
      </c>
      <c r="AT25" s="99"/>
    </row>
    <row r="26" spans="1:46" x14ac:dyDescent="0.2">
      <c r="E26" s="39" t="s">
        <v>161</v>
      </c>
      <c r="F26">
        <f>IF(Reaction2!G28="", #N/A, Reaction2!G28)</f>
        <v>3</v>
      </c>
      <c r="G26" t="s">
        <v>167</v>
      </c>
      <c r="H26" s="164">
        <f>IF(F26="","",SQRT(($K$13*$K$13-POWER($M$4+$M$5+F26,2))*($K$13*$K$13-POWER($M$4-$M$5-F26,2)))/2/$K$13)</f>
        <v>155.06400670355006</v>
      </c>
      <c r="I26" s="164">
        <f t="shared" si="27"/>
        <v>950.99912971673768</v>
      </c>
      <c r="J26" s="78">
        <f>I26/$K$16-$M$4</f>
        <v>4.9955881267372888</v>
      </c>
      <c r="O26" s="45">
        <f t="shared" si="6"/>
        <v>6.1217198915834388</v>
      </c>
      <c r="P26" s="45">
        <f t="shared" si="7"/>
        <v>6.1217198915834388</v>
      </c>
      <c r="Q26" s="100">
        <f t="shared" si="24"/>
        <v>21.860044363154998</v>
      </c>
      <c r="R26" s="252">
        <f t="shared" si="25"/>
        <v>-0.89999999999999991</v>
      </c>
      <c r="S26" t="e">
        <f t="shared" si="9"/>
        <v>#N/A</v>
      </c>
      <c r="T26" t="e">
        <f t="shared" si="10"/>
        <v>#N/A</v>
      </c>
      <c r="U26" s="47" t="e">
        <f t="shared" si="11"/>
        <v>#N/A</v>
      </c>
      <c r="V26" t="e">
        <f t="shared" si="12"/>
        <v>#N/A</v>
      </c>
      <c r="W26" s="47" t="e">
        <f t="shared" si="13"/>
        <v>#N/A</v>
      </c>
      <c r="X26" t="e">
        <f t="shared" si="14"/>
        <v>#N/A</v>
      </c>
      <c r="Y26" s="47" t="e">
        <f t="shared" si="15"/>
        <v>#N/A</v>
      </c>
      <c r="Z26" t="e">
        <f t="shared" si="16"/>
        <v>#N/A</v>
      </c>
      <c r="AA26" s="47" t="e">
        <f t="shared" si="17"/>
        <v>#N/A</v>
      </c>
      <c r="AB26" t="e">
        <f t="shared" si="18"/>
        <v>#N/A</v>
      </c>
      <c r="AD26">
        <v>13</v>
      </c>
      <c r="AE26" s="47">
        <f t="shared" si="0"/>
        <v>1.9208703107754879</v>
      </c>
      <c r="AF26">
        <f t="shared" si="19"/>
        <v>-0.37231562431701509</v>
      </c>
      <c r="AG26" t="e">
        <f t="shared" si="1"/>
        <v>#N/A</v>
      </c>
      <c r="AH26" s="47">
        <f t="shared" si="2"/>
        <v>1.6379832143557707</v>
      </c>
      <c r="AI26">
        <f t="shared" si="20"/>
        <v>-0.33090881061153987</v>
      </c>
      <c r="AJ26" s="47">
        <f t="shared" si="3"/>
        <v>1.3761261963385181</v>
      </c>
      <c r="AK26">
        <f t="shared" si="21"/>
        <v>-0.28822716870422521</v>
      </c>
      <c r="AL26" s="47">
        <f t="shared" si="4"/>
        <v>1.1375257369417362</v>
      </c>
      <c r="AM26">
        <f t="shared" si="22"/>
        <v>-0.24414491489137166</v>
      </c>
      <c r="AN26" s="47">
        <f t="shared" si="5"/>
        <v>1.9208703107754879</v>
      </c>
      <c r="AO26">
        <f t="shared" si="23"/>
        <v>-0.37231562431701509</v>
      </c>
      <c r="AT26" s="99"/>
    </row>
    <row r="27" spans="1:46" ht="16" thickBot="1" x14ac:dyDescent="0.25">
      <c r="E27" s="41" t="s">
        <v>162</v>
      </c>
      <c r="F27" s="46">
        <f>IF(Reaction2!G29="", #N/A, Reaction2!G29)</f>
        <v>0</v>
      </c>
      <c r="G27" s="46" t="s">
        <v>167</v>
      </c>
      <c r="H27" s="79">
        <f>IF(F27="","",SQRT(($K$13*$K$13-POWER($M$4+$M$5+F27,2))*($K$13*$K$13-POWER($M$4-$M$5-F27,2)))/2/$K$13)</f>
        <v>171.44815627250779</v>
      </c>
      <c r="I27" s="79">
        <f t="shared" si="27"/>
        <v>953.80761626036303</v>
      </c>
      <c r="J27" s="80">
        <f>I27/$K$16-$M$4</f>
        <v>7.7812421550547697</v>
      </c>
      <c r="O27" s="45">
        <f t="shared" si="6"/>
        <v>6.0541071466161611</v>
      </c>
      <c r="P27" s="45">
        <f t="shared" si="7"/>
        <v>6.0541071466161611</v>
      </c>
      <c r="Q27" s="100">
        <f t="shared" si="24"/>
        <v>21.79353999235434</v>
      </c>
      <c r="R27" s="252">
        <f t="shared" si="25"/>
        <v>-0.89499999999999991</v>
      </c>
      <c r="S27" t="e">
        <f t="shared" si="9"/>
        <v>#N/A</v>
      </c>
      <c r="T27" t="e">
        <f t="shared" si="10"/>
        <v>#N/A</v>
      </c>
      <c r="U27" s="47" t="e">
        <f t="shared" si="11"/>
        <v>#N/A</v>
      </c>
      <c r="V27" t="e">
        <f t="shared" si="12"/>
        <v>#N/A</v>
      </c>
      <c r="W27" s="47" t="e">
        <f t="shared" si="13"/>
        <v>#N/A</v>
      </c>
      <c r="X27" t="e">
        <f t="shared" si="14"/>
        <v>#N/A</v>
      </c>
      <c r="Y27" s="47" t="e">
        <f t="shared" si="15"/>
        <v>#N/A</v>
      </c>
      <c r="Z27" t="e">
        <f t="shared" si="16"/>
        <v>#N/A</v>
      </c>
      <c r="AA27" s="47" t="e">
        <f t="shared" si="17"/>
        <v>#N/A</v>
      </c>
      <c r="AB27" t="e">
        <f t="shared" si="18"/>
        <v>#N/A</v>
      </c>
      <c r="AD27">
        <v>14</v>
      </c>
      <c r="AE27" s="47">
        <f t="shared" si="0"/>
        <v>2.0104905950611069</v>
      </c>
      <c r="AF27">
        <f t="shared" si="19"/>
        <v>-0.36757608092497884</v>
      </c>
      <c r="AG27" t="e">
        <f t="shared" si="1"/>
        <v>#N/A</v>
      </c>
      <c r="AH27" s="47">
        <f t="shared" si="2"/>
        <v>1.7248400187562396</v>
      </c>
      <c r="AI27">
        <f t="shared" si="20"/>
        <v>-0.32627237447022817</v>
      </c>
      <c r="AJ27" s="47">
        <f t="shared" si="3"/>
        <v>1.4601313010704722</v>
      </c>
      <c r="AK27">
        <f t="shared" si="21"/>
        <v>-0.28369154229714444</v>
      </c>
      <c r="AL27" s="47">
        <f t="shared" si="4"/>
        <v>1.218581612171743</v>
      </c>
      <c r="AM27">
        <f t="shared" si="22"/>
        <v>-0.23970693190802869</v>
      </c>
      <c r="AN27" s="47">
        <f t="shared" si="5"/>
        <v>2.0104905950611069</v>
      </c>
      <c r="AO27">
        <f t="shared" si="23"/>
        <v>-0.36757608092497884</v>
      </c>
      <c r="AT27" s="99"/>
    </row>
    <row r="28" spans="1:46" x14ac:dyDescent="0.2">
      <c r="O28" s="45">
        <f t="shared" si="6"/>
        <v>5.9868662733597375</v>
      </c>
      <c r="P28" s="45">
        <f t="shared" si="7"/>
        <v>5.9868662733597375</v>
      </c>
      <c r="Q28" s="100">
        <f t="shared" si="24"/>
        <v>21.727401550750869</v>
      </c>
      <c r="R28" s="252">
        <f t="shared" si="25"/>
        <v>-0.8899999999999999</v>
      </c>
      <c r="S28" t="e">
        <f t="shared" si="9"/>
        <v>#N/A</v>
      </c>
      <c r="T28" t="e">
        <f t="shared" si="10"/>
        <v>#N/A</v>
      </c>
      <c r="U28" s="47" t="e">
        <f t="shared" si="11"/>
        <v>#N/A</v>
      </c>
      <c r="V28" t="e">
        <f t="shared" si="12"/>
        <v>#N/A</v>
      </c>
      <c r="W28" s="47" t="e">
        <f t="shared" si="13"/>
        <v>#N/A</v>
      </c>
      <c r="X28" t="e">
        <f t="shared" si="14"/>
        <v>#N/A</v>
      </c>
      <c r="Y28" s="47" t="e">
        <f t="shared" si="15"/>
        <v>#N/A</v>
      </c>
      <c r="Z28" t="e">
        <f t="shared" si="16"/>
        <v>#N/A</v>
      </c>
      <c r="AA28" s="47" t="e">
        <f t="shared" si="17"/>
        <v>#N/A</v>
      </c>
      <c r="AB28" t="e">
        <f t="shared" si="18"/>
        <v>#N/A</v>
      </c>
      <c r="AD28">
        <v>15</v>
      </c>
      <c r="AE28" s="47">
        <f t="shared" si="0"/>
        <v>2.106612131904491</v>
      </c>
      <c r="AF28">
        <f t="shared" si="19"/>
        <v>-0.36226478089204012</v>
      </c>
      <c r="AG28" t="e">
        <f t="shared" si="1"/>
        <v>#N/A</v>
      </c>
      <c r="AH28" s="47">
        <f t="shared" si="2"/>
        <v>1.8179976068048447</v>
      </c>
      <c r="AI28">
        <f t="shared" si="20"/>
        <v>-0.32108802707033368</v>
      </c>
      <c r="AJ28" s="47">
        <f t="shared" si="3"/>
        <v>1.550230320883788</v>
      </c>
      <c r="AK28">
        <f t="shared" si="21"/>
        <v>-0.27863337096443669</v>
      </c>
      <c r="AL28" s="47">
        <f t="shared" si="4"/>
        <v>1.3055174588876888</v>
      </c>
      <c r="AM28">
        <f t="shared" si="22"/>
        <v>-0.23477353823186203</v>
      </c>
      <c r="AN28" s="47">
        <f t="shared" si="5"/>
        <v>2.106612131904491</v>
      </c>
      <c r="AO28">
        <f t="shared" si="23"/>
        <v>-0.36226478089204012</v>
      </c>
      <c r="AT28" s="99"/>
    </row>
    <row r="29" spans="1:46" x14ac:dyDescent="0.2">
      <c r="O29" s="45">
        <f t="shared" si="6"/>
        <v>5.9199973512627366</v>
      </c>
      <c r="P29" s="45">
        <f t="shared" si="7"/>
        <v>5.9199973512627366</v>
      </c>
      <c r="Q29" s="100">
        <f t="shared" si="24"/>
        <v>21.661629113981007</v>
      </c>
      <c r="R29" s="252">
        <f t="shared" si="25"/>
        <v>-0.8849999999999999</v>
      </c>
      <c r="S29" t="e">
        <f t="shared" si="9"/>
        <v>#N/A</v>
      </c>
      <c r="T29" t="e">
        <f t="shared" si="10"/>
        <v>#N/A</v>
      </c>
      <c r="U29" s="47" t="e">
        <f t="shared" si="11"/>
        <v>#N/A</v>
      </c>
      <c r="V29" t="e">
        <f t="shared" si="12"/>
        <v>#N/A</v>
      </c>
      <c r="W29" s="47" t="e">
        <f t="shared" si="13"/>
        <v>#N/A</v>
      </c>
      <c r="X29" t="e">
        <f t="shared" si="14"/>
        <v>#N/A</v>
      </c>
      <c r="Y29" s="47" t="e">
        <f t="shared" si="15"/>
        <v>#N/A</v>
      </c>
      <c r="Z29" t="e">
        <f t="shared" si="16"/>
        <v>#N/A</v>
      </c>
      <c r="AA29" s="47" t="e">
        <f t="shared" si="17"/>
        <v>#N/A</v>
      </c>
      <c r="AB29" t="e">
        <f t="shared" si="18"/>
        <v>#N/A</v>
      </c>
      <c r="AD29">
        <v>16</v>
      </c>
      <c r="AE29" s="47">
        <f t="shared" si="0"/>
        <v>2.2092056417543731</v>
      </c>
      <c r="AF29">
        <f t="shared" si="19"/>
        <v>-0.35641076506040104</v>
      </c>
      <c r="AG29" t="e">
        <f t="shared" si="1"/>
        <v>#N/A</v>
      </c>
      <c r="AH29" s="47">
        <f t="shared" si="2"/>
        <v>1.9174276017978258</v>
      </c>
      <c r="AI29">
        <f t="shared" si="20"/>
        <v>-0.31538275341600297</v>
      </c>
      <c r="AJ29" s="47">
        <f t="shared" si="3"/>
        <v>1.6463958107442274</v>
      </c>
      <c r="AK29">
        <f t="shared" si="21"/>
        <v>-0.27307737416123729</v>
      </c>
      <c r="AL29" s="47">
        <f t="shared" si="4"/>
        <v>1.3983067955884998</v>
      </c>
      <c r="AM29">
        <f t="shared" si="22"/>
        <v>-0.22936693923234205</v>
      </c>
      <c r="AN29" s="47">
        <f t="shared" si="5"/>
        <v>2.2092056417543731</v>
      </c>
      <c r="AO29">
        <f t="shared" si="23"/>
        <v>-0.35641076506040104</v>
      </c>
      <c r="AT29" s="99"/>
    </row>
    <row r="30" spans="1:46" x14ac:dyDescent="0.2">
      <c r="J30" s="25" t="s">
        <v>207</v>
      </c>
      <c r="K30">
        <v>1</v>
      </c>
      <c r="O30" s="45">
        <f t="shared" si="6"/>
        <v>5.8535004593572921</v>
      </c>
      <c r="P30" s="45">
        <f t="shared" si="7"/>
        <v>5.8535004593572921</v>
      </c>
      <c r="Q30" s="100">
        <f t="shared" si="24"/>
        <v>21.596222757283158</v>
      </c>
      <c r="R30" s="252">
        <f t="shared" si="25"/>
        <v>-0.87999999999999989</v>
      </c>
      <c r="S30" t="e">
        <f t="shared" si="9"/>
        <v>#N/A</v>
      </c>
      <c r="T30" t="e">
        <f t="shared" si="10"/>
        <v>#N/A</v>
      </c>
      <c r="U30" s="47" t="e">
        <f t="shared" si="11"/>
        <v>#N/A</v>
      </c>
      <c r="V30" t="e">
        <f t="shared" si="12"/>
        <v>#N/A</v>
      </c>
      <c r="W30" s="47" t="e">
        <f t="shared" si="13"/>
        <v>#N/A</v>
      </c>
      <c r="X30" t="e">
        <f t="shared" si="14"/>
        <v>#N/A</v>
      </c>
      <c r="Y30" s="47" t="e">
        <f t="shared" si="15"/>
        <v>#N/A</v>
      </c>
      <c r="Z30" t="e">
        <f t="shared" si="16"/>
        <v>#N/A</v>
      </c>
      <c r="AA30" s="47" t="e">
        <f t="shared" si="17"/>
        <v>#N/A</v>
      </c>
      <c r="AB30" t="e">
        <f t="shared" si="18"/>
        <v>#N/A</v>
      </c>
      <c r="AD30">
        <v>17</v>
      </c>
      <c r="AE30" s="47">
        <f t="shared" si="0"/>
        <v>2.3182398736338072</v>
      </c>
      <c r="AF30">
        <f t="shared" si="19"/>
        <v>-0.35003678415661349</v>
      </c>
      <c r="AG30" t="e">
        <f t="shared" si="1"/>
        <v>#N/A</v>
      </c>
      <c r="AH30" s="47">
        <f t="shared" si="2"/>
        <v>2.0230997163955138</v>
      </c>
      <c r="AI30">
        <f t="shared" si="20"/>
        <v>-0.30917771473760564</v>
      </c>
      <c r="AJ30" s="47">
        <f t="shared" si="3"/>
        <v>1.7485984777120009</v>
      </c>
      <c r="AK30">
        <f t="shared" si="21"/>
        <v>-0.26704296315401055</v>
      </c>
      <c r="AL30" s="47">
        <f t="shared" si="4"/>
        <v>1.4969213577433464</v>
      </c>
      <c r="AM30">
        <f t="shared" si="22"/>
        <v>-0.2235046061774946</v>
      </c>
      <c r="AN30" s="47">
        <f t="shared" si="5"/>
        <v>2.3182398736338072</v>
      </c>
      <c r="AO30">
        <f t="shared" si="23"/>
        <v>-0.35003678415661349</v>
      </c>
      <c r="AT30" s="99"/>
    </row>
    <row r="31" spans="1:46" ht="16.5" customHeight="1" thickBot="1" x14ac:dyDescent="0.25">
      <c r="J31" s="1" t="s">
        <v>206</v>
      </c>
      <c r="K31">
        <f>Reaction2!R23</f>
        <v>1</v>
      </c>
      <c r="O31" s="45">
        <f t="shared" si="6"/>
        <v>5.7873756762572839</v>
      </c>
      <c r="P31" s="45">
        <f t="shared" si="7"/>
        <v>5.7873756762572839</v>
      </c>
      <c r="Q31" s="100">
        <f t="shared" si="24"/>
        <v>21.531182555497708</v>
      </c>
      <c r="R31" s="252">
        <f t="shared" si="25"/>
        <v>-0.87499999999999989</v>
      </c>
      <c r="S31" t="e">
        <f t="shared" si="9"/>
        <v>#N/A</v>
      </c>
      <c r="T31" t="e">
        <f t="shared" si="10"/>
        <v>#N/A</v>
      </c>
      <c r="U31" s="47" t="e">
        <f t="shared" si="11"/>
        <v>#N/A</v>
      </c>
      <c r="V31" t="e">
        <f t="shared" si="12"/>
        <v>#N/A</v>
      </c>
      <c r="W31" s="47" t="e">
        <f t="shared" si="13"/>
        <v>#N/A</v>
      </c>
      <c r="X31" t="e">
        <f t="shared" si="14"/>
        <v>#N/A</v>
      </c>
      <c r="Y31" s="47" t="e">
        <f t="shared" si="15"/>
        <v>#N/A</v>
      </c>
      <c r="Z31" t="e">
        <f t="shared" si="16"/>
        <v>#N/A</v>
      </c>
      <c r="AA31" s="47" t="e">
        <f t="shared" si="17"/>
        <v>#N/A</v>
      </c>
      <c r="AB31" t="e">
        <f t="shared" si="18"/>
        <v>#N/A</v>
      </c>
      <c r="AD31">
        <v>18</v>
      </c>
      <c r="AE31" s="47">
        <f t="shared" si="0"/>
        <v>2.4336816146595233</v>
      </c>
      <c r="AF31">
        <f t="shared" si="19"/>
        <v>-0.34316109514810877</v>
      </c>
      <c r="AG31" t="e">
        <f t="shared" si="1"/>
        <v>#N/A</v>
      </c>
      <c r="AH31" s="47">
        <f t="shared" si="2"/>
        <v>2.134981761848131</v>
      </c>
      <c r="AI31">
        <f t="shared" si="20"/>
        <v>-0.30248991404622488</v>
      </c>
      <c r="AJ31" s="47">
        <f t="shared" si="3"/>
        <v>1.8568071898646856</v>
      </c>
      <c r="AK31">
        <f t="shared" si="21"/>
        <v>-0.26054576191532253</v>
      </c>
      <c r="AL31" s="47">
        <f t="shared" si="4"/>
        <v>1.6013311064012932</v>
      </c>
      <c r="AM31">
        <f t="shared" si="22"/>
        <v>-0.21720063597900624</v>
      </c>
      <c r="AN31" s="47">
        <f t="shared" si="5"/>
        <v>2.4336816146595233</v>
      </c>
      <c r="AO31">
        <f t="shared" si="23"/>
        <v>-0.34316109514810877</v>
      </c>
      <c r="AT31" s="99"/>
    </row>
    <row r="32" spans="1:46" ht="16.5" customHeight="1" x14ac:dyDescent="0.25">
      <c r="A32" s="68"/>
      <c r="B32" s="69" t="s">
        <v>180</v>
      </c>
      <c r="C32" s="69" t="s">
        <v>200</v>
      </c>
      <c r="D32" s="69"/>
      <c r="E32" s="69" t="s">
        <v>201</v>
      </c>
      <c r="F32" s="69" t="s">
        <v>202</v>
      </c>
      <c r="G32" s="69" t="s">
        <v>238</v>
      </c>
      <c r="H32" s="70" t="s">
        <v>195</v>
      </c>
      <c r="I32" s="69" t="s">
        <v>203</v>
      </c>
      <c r="J32" s="71" t="s">
        <v>204</v>
      </c>
      <c r="K32" s="71" t="s">
        <v>205</v>
      </c>
      <c r="L32" s="69" t="s">
        <v>376</v>
      </c>
      <c r="M32" s="38" t="s">
        <v>378</v>
      </c>
      <c r="O32" s="45">
        <f t="shared" si="6"/>
        <v>5.7216230801593611</v>
      </c>
      <c r="P32" s="45">
        <f t="shared" si="7"/>
        <v>5.7216230801593611</v>
      </c>
      <c r="Q32" s="100">
        <f t="shared" si="24"/>
        <v>21.466508583066002</v>
      </c>
      <c r="R32" s="252">
        <f t="shared" si="25"/>
        <v>-0.86999999999999988</v>
      </c>
      <c r="S32" t="e">
        <f t="shared" si="9"/>
        <v>#N/A</v>
      </c>
      <c r="T32" t="e">
        <f t="shared" si="10"/>
        <v>#N/A</v>
      </c>
      <c r="U32" s="47" t="e">
        <f t="shared" si="11"/>
        <v>#N/A</v>
      </c>
      <c r="V32" t="e">
        <f t="shared" si="12"/>
        <v>#N/A</v>
      </c>
      <c r="W32" s="47" t="e">
        <f t="shared" si="13"/>
        <v>#N/A</v>
      </c>
      <c r="X32" t="e">
        <f t="shared" si="14"/>
        <v>#N/A</v>
      </c>
      <c r="Y32" s="47" t="e">
        <f t="shared" si="15"/>
        <v>#N/A</v>
      </c>
      <c r="Z32" t="e">
        <f t="shared" si="16"/>
        <v>#N/A</v>
      </c>
      <c r="AA32" s="47" t="e">
        <f t="shared" si="17"/>
        <v>#N/A</v>
      </c>
      <c r="AB32" t="e">
        <f t="shared" si="18"/>
        <v>#N/A</v>
      </c>
      <c r="AD32">
        <v>19</v>
      </c>
      <c r="AE32" s="47">
        <f t="shared" si="0"/>
        <v>2.5554957001588896</v>
      </c>
      <c r="AF32">
        <f t="shared" si="19"/>
        <v>-0.33579868543946995</v>
      </c>
      <c r="AG32" t="e">
        <f t="shared" si="1"/>
        <v>#N/A</v>
      </c>
      <c r="AH32" s="47">
        <f t="shared" si="2"/>
        <v>2.2530396578008052</v>
      </c>
      <c r="AI32">
        <f t="shared" si="20"/>
        <v>-0.29533333089692421</v>
      </c>
      <c r="AJ32" s="47">
        <f t="shared" si="3"/>
        <v>1.9709889857803198</v>
      </c>
      <c r="AK32">
        <f t="shared" si="21"/>
        <v>-0.25359864302187735</v>
      </c>
      <c r="AL32" s="47">
        <f t="shared" si="4"/>
        <v>1.7115042373414546</v>
      </c>
      <c r="AM32">
        <f t="shared" si="22"/>
        <v>-0.21046667701127708</v>
      </c>
      <c r="AN32" s="47">
        <f t="shared" si="5"/>
        <v>2.5554957001588896</v>
      </c>
      <c r="AO32">
        <f t="shared" si="23"/>
        <v>-0.33579868543946995</v>
      </c>
      <c r="AT32" s="99"/>
    </row>
    <row r="33" spans="1:46" ht="16.5" customHeight="1" x14ac:dyDescent="0.2">
      <c r="A33" s="72" t="s">
        <v>158</v>
      </c>
      <c r="B33" s="285">
        <f>IF(OR(ISNA(F23),Reaction2!H25 = 0), #N/A, Reaction2!H25)</f>
        <v>10</v>
      </c>
      <c r="C33" s="55">
        <f>IF( ISNA(B33), "", $K$16*SQRT($M$4*$M$4+$H23*$H23)-$K$16*$K$15*$H23*COS($B33*PI()/180)-$M$4)</f>
        <v>1.6912800143225013</v>
      </c>
      <c r="D33" s="55"/>
      <c r="E33" s="55">
        <f>IF( OR(ISNA(F23), ISNA(B33)),"",($K$16*$K$15*SQRT($M$4*$M$4+$H23*$H23)-$K$16*$H23*COS($B33*PI()/180))/$K$18/1000)</f>
        <v>-0.40120148330872957</v>
      </c>
      <c r="F33" s="55">
        <f>IF( ISNA(B33), "",E33*(1-ASIN($F$17*100/G33/2)/PI()))</f>
        <v>-0.39195049652451802</v>
      </c>
      <c r="G33" s="55">
        <f>IF( ISNA(B33), "", 2*$H23*SIN(B33*PI()/180)/$B$3/$H$4/$F$15*100000000)</f>
        <v>7.944605437959634</v>
      </c>
      <c r="H33" s="55">
        <f>IF( ISNA(B33), "", ATAN($H23*SIN($B33*PI()/180)/($K$16*$K$15*SQRT($M$4*$M$4+$H23*$H23)-$K$16*$H23*COS($B33*PI()/180)))*180/PI())</f>
        <v>-31.885712092962496</v>
      </c>
      <c r="I33" s="55">
        <f>IF($C33="","",($M$4+$C33)/$K$18/$B$3*1000000)</f>
        <v>26.285084588439105</v>
      </c>
      <c r="J33" s="55">
        <f>IF(C33="", "", $K$16*SQRT($M$5*$M$5+$H23*$H23)+$K$16*$K$15*$H23*COS($B33*PI()/180)-$M$5)</f>
        <v>137.30222058567779</v>
      </c>
      <c r="K33" s="55">
        <f>IF( ISNA(B33), "", ATAN($H23*SIN($B33*PI()/180)/($K$16*$K$15*SQRT($M$5*$M$5+$H23*$H23)+$K$16*$H23*COS($B33*PI()/180)))*180/PI())</f>
        <v>0.86852695083814435</v>
      </c>
      <c r="L33">
        <f>IF( ISNA(B33), "",($K$16*$K$15*SQRT($M$5*$M$5+$H23*$H23)+$K$16*$H23*COS($B33*PI()/180))/$K$20/2/1000)</f>
        <v>1.3719776160058395</v>
      </c>
      <c r="M33" s="89">
        <f>IF(ISNA(B33),"",$H23*SIN($B33*PI()/180)/$B$3/$F$15/$H$5*1000000*100*2)</f>
        <v>1.3241009063266056</v>
      </c>
      <c r="O33" s="45">
        <f t="shared" si="6"/>
        <v>5.6562427488412368</v>
      </c>
      <c r="P33" s="45">
        <f t="shared" si="7"/>
        <v>5.6562427488412368</v>
      </c>
      <c r="Q33" s="100">
        <f t="shared" si="24"/>
        <v>21.402200914030459</v>
      </c>
      <c r="R33" s="252">
        <f t="shared" si="25"/>
        <v>-0.86499999999999988</v>
      </c>
      <c r="S33" t="e">
        <f t="shared" si="9"/>
        <v>#N/A</v>
      </c>
      <c r="T33" t="e">
        <f t="shared" si="10"/>
        <v>#N/A</v>
      </c>
      <c r="U33" s="47" t="e">
        <f t="shared" si="11"/>
        <v>#N/A</v>
      </c>
      <c r="V33" t="e">
        <f t="shared" si="12"/>
        <v>#N/A</v>
      </c>
      <c r="W33" s="47" t="e">
        <f t="shared" si="13"/>
        <v>#N/A</v>
      </c>
      <c r="X33" t="e">
        <f t="shared" si="14"/>
        <v>#N/A</v>
      </c>
      <c r="Y33" s="47" t="e">
        <f t="shared" si="15"/>
        <v>#N/A</v>
      </c>
      <c r="Z33" t="e">
        <f t="shared" si="16"/>
        <v>#N/A</v>
      </c>
      <c r="AA33" s="47" t="e">
        <f t="shared" si="17"/>
        <v>#N/A</v>
      </c>
      <c r="AB33" t="e">
        <f t="shared" si="18"/>
        <v>#N/A</v>
      </c>
      <c r="AD33">
        <v>20</v>
      </c>
      <c r="AE33" s="47">
        <f t="shared" si="0"/>
        <v>2.6836450243814305</v>
      </c>
      <c r="AF33">
        <f t="shared" si="19"/>
        <v>-0.32796212688769733</v>
      </c>
      <c r="AG33" t="e">
        <f t="shared" si="1"/>
        <v>#N/A</v>
      </c>
      <c r="AH33" s="47">
        <f t="shared" si="2"/>
        <v>2.3772374426747795</v>
      </c>
      <c r="AI33">
        <f t="shared" si="20"/>
        <v>-0.28771971284143855</v>
      </c>
      <c r="AJ33" s="47">
        <f t="shared" si="3"/>
        <v>2.09110908457777</v>
      </c>
      <c r="AK33">
        <f t="shared" si="21"/>
        <v>-0.24621244997073252</v>
      </c>
      <c r="AL33" s="47">
        <f t="shared" si="4"/>
        <v>1.8274071907608871</v>
      </c>
      <c r="AM33">
        <f t="shared" si="22"/>
        <v>-0.20331257448141321</v>
      </c>
      <c r="AN33" s="47">
        <f t="shared" si="5"/>
        <v>2.6836450243814305</v>
      </c>
      <c r="AO33">
        <f t="shared" si="23"/>
        <v>-0.32796212688769733</v>
      </c>
      <c r="AT33" s="99"/>
    </row>
    <row r="34" spans="1:46" ht="16" x14ac:dyDescent="0.2">
      <c r="A34" s="72" t="s">
        <v>159</v>
      </c>
      <c r="B34" s="285">
        <f>IF(OR(ISNA(F24),Reaction2!H26 = 0), #N/A, Reaction2!H26)</f>
        <v>10</v>
      </c>
      <c r="C34" s="55">
        <f>IF( ISNA(B34), "", $K$16*SQRT($M$4*$M$4+$H24*$H24)-$K$16*$K$15*$H24*COS($B34*PI()/180)-$M$4)</f>
        <v>1.4154724331166335</v>
      </c>
      <c r="D34" s="55"/>
      <c r="E34" s="55">
        <f t="shared" ref="E34:E36" si="28">IF( OR(ISNA(F24), ISNA(B34)),"",($K$16*$K$15*SQRT($M$4*$M$4+$H24*$H24)-$K$16*$H24*COS($B34*PI()/180))/$K$18/1000)</f>
        <v>-0.35820365953174899</v>
      </c>
      <c r="F34" s="55">
        <f t="shared" ref="F34:F37" si="29">IF( ISNA(B34), "",E34*(1-ASIN($F$17*100/G34/2)/PI()))</f>
        <v>-0.3496808530426585</v>
      </c>
      <c r="G34" s="55">
        <f>IF( ISNA(B34), "", 2*$H24*SIN(B34*PI()/180)/$B$3/$H$4/$F$15*100000000)</f>
        <v>7.6996301235176183</v>
      </c>
      <c r="H34" s="55">
        <f>IF( ISNA(B34), "", ATAN($H24*SIN($B34*PI()/180)/($K$16*$K$15*SQRT($M$4*$M$4+$H24*$H24)-$K$16*$H24*COS($B34*PI()/180)))*180/PI())</f>
        <v>-34.030726504099732</v>
      </c>
      <c r="I34" s="55">
        <f>IF($C34="","",($M$4+$C34)/$K$18/$B$3*1000000)</f>
        <v>26.277371920158085</v>
      </c>
      <c r="J34" s="55">
        <f>IF(C34="", "", $K$16*SQRT($M$5*$M$5+$H24*$H24)+$K$16*$K$15*$H24*COS($B34*PI()/180)-$M$5)</f>
        <v>136.56990291073089</v>
      </c>
      <c r="K34" s="55">
        <f>IF( ISNA(B34), "", ATAN($H24*SIN($B34*PI()/180)/($K$16*$K$15*SQRT($M$5*$M$5+$H24*$H24)+$K$16*$H24*COS($B34*PI()/180)))*180/PI())</f>
        <v>0.84400854494253463</v>
      </c>
      <c r="L34">
        <f>IF( ISNA(B34), "",($K$16*$K$15*SQRT($M$5*$M$5+$H24*$H24)+$K$16*$H24*COS($B34*PI()/180))/$K$20/2/1000)</f>
        <v>1.3683048401686007</v>
      </c>
      <c r="M34" s="89">
        <f t="shared" ref="M34:M37" si="30">IF(ISNA(B34),"",$H24*SIN($B34*PI()/180)/$B$3/$F$15/$H$5*1000000*100*2)</f>
        <v>1.2832716872529364</v>
      </c>
      <c r="O34" s="45">
        <f t="shared" si="6"/>
        <v>5.591234759662143</v>
      </c>
      <c r="P34" s="45">
        <f t="shared" si="7"/>
        <v>5.591234759662143</v>
      </c>
      <c r="Q34" s="100">
        <f t="shared" si="24"/>
        <v>21.338259622033775</v>
      </c>
      <c r="R34" s="252">
        <f t="shared" si="25"/>
        <v>-0.85999999999999988</v>
      </c>
      <c r="S34" t="e">
        <f t="shared" si="9"/>
        <v>#N/A</v>
      </c>
      <c r="T34" t="e">
        <f t="shared" si="10"/>
        <v>#N/A</v>
      </c>
      <c r="U34" s="47" t="e">
        <f t="shared" si="11"/>
        <v>#N/A</v>
      </c>
      <c r="V34" t="e">
        <f t="shared" si="12"/>
        <v>#N/A</v>
      </c>
      <c r="W34" s="47" t="e">
        <f t="shared" si="13"/>
        <v>#N/A</v>
      </c>
      <c r="X34" t="e">
        <f t="shared" si="14"/>
        <v>#N/A</v>
      </c>
      <c r="Y34" s="47" t="e">
        <f t="shared" si="15"/>
        <v>#N/A</v>
      </c>
      <c r="Z34" t="e">
        <f t="shared" si="16"/>
        <v>#N/A</v>
      </c>
      <c r="AA34" s="47" t="e">
        <f t="shared" si="17"/>
        <v>#N/A</v>
      </c>
      <c r="AB34" t="e">
        <f t="shared" si="18"/>
        <v>#N/A</v>
      </c>
      <c r="AD34">
        <v>21</v>
      </c>
      <c r="AE34" s="47">
        <f t="shared" si="0"/>
        <v>2.8180905518015784</v>
      </c>
      <c r="AF34">
        <f t="shared" si="19"/>
        <v>-0.31966218397454904</v>
      </c>
      <c r="AG34" t="e">
        <f t="shared" si="1"/>
        <v>#N/A</v>
      </c>
      <c r="AH34" s="47">
        <f t="shared" si="2"/>
        <v>2.5075372846216482</v>
      </c>
      <c r="AI34">
        <f t="shared" si="20"/>
        <v>-0.279659138940618</v>
      </c>
      <c r="AJ34" s="47">
        <f t="shared" si="3"/>
        <v>2.217130896511307</v>
      </c>
      <c r="AK34">
        <f t="shared" si="21"/>
        <v>-0.2383965113534226</v>
      </c>
      <c r="AL34" s="47">
        <f t="shared" si="4"/>
        <v>1.9490046614971916</v>
      </c>
      <c r="AM34">
        <f t="shared" si="22"/>
        <v>-0.1957468297105503</v>
      </c>
      <c r="AN34" s="47">
        <f t="shared" si="5"/>
        <v>2.8180905518015784</v>
      </c>
      <c r="AO34">
        <f t="shared" si="23"/>
        <v>-0.31966218397454904</v>
      </c>
      <c r="AT34" s="99"/>
    </row>
    <row r="35" spans="1:46" ht="16" x14ac:dyDescent="0.2">
      <c r="A35" s="72" t="s">
        <v>160</v>
      </c>
      <c r="B35" s="285">
        <f>IF(OR(ISNA(F25),Reaction2!H27 = 0), #N/A, Reaction2!H27)</f>
        <v>10</v>
      </c>
      <c r="C35" s="55">
        <f>IF( ISNA(B35), "", $K$16*SQRT($M$4*$M$4+$H25*$H25)-$K$16*$K$15*$H25*COS($B35*PI()/180)-$M$4)</f>
        <v>1.1609209327900771</v>
      </c>
      <c r="D35" s="55"/>
      <c r="E35" s="55">
        <f t="shared" si="28"/>
        <v>-0.31380112790834469</v>
      </c>
      <c r="F35" s="55">
        <f t="shared" si="29"/>
        <v>-0.30608084403738317</v>
      </c>
      <c r="G35" s="55">
        <f>IF( ISNA(B35), "", 2*$H25*SIN(B35*PI()/180)/$B$3/$H$4/$F$15*100000000)</f>
        <v>7.446834354406934</v>
      </c>
      <c r="H35" s="55">
        <f>IF( ISNA(B35), "", ATAN($H25*SIN($B35*PI()/180)/($K$16*$K$15*SQRT($M$4*$M$4+$H25*$H25)-$K$16*$H25*COS($B35*PI()/180)))*180/PI())</f>
        <v>-36.705756622083463</v>
      </c>
      <c r="I35" s="55">
        <f>IF($C35="","",($M$4+$C35)/$K$18/$B$3*1000000)</f>
        <v>26.270253655772926</v>
      </c>
      <c r="J35" s="55">
        <f>IF(C35="", "", $K$16*SQRT($M$5*$M$5+$H25*$H25)+$K$16*$K$15*$H25*COS($B35*PI()/180)-$M$5)</f>
        <v>135.81631994805684</v>
      </c>
      <c r="K35" s="55">
        <f>IF( ISNA(B35), "", ATAN($H25*SIN($B35*PI()/180)/($K$16*$K$15*SQRT($M$5*$M$5+$H25*$H25)+$K$16*$H25*COS($B35*PI()/180)))*180/PI())</f>
        <v>0.81856861109503209</v>
      </c>
      <c r="L35">
        <f t="shared" ref="L35:L36" si="31">IF( ISNA(B35), "",($K$16*$K$15*SQRT($M$5*$M$5+$H25*$H25)+$K$16*$H25*COS($B35*PI()/180))/$K$20/2/1000)</f>
        <v>1.3645150045256567</v>
      </c>
      <c r="M35" s="89">
        <f t="shared" si="30"/>
        <v>1.2411390590678222</v>
      </c>
      <c r="O35" s="45">
        <f t="shared" si="6"/>
        <v>5.5265991895616935</v>
      </c>
      <c r="P35" s="45">
        <f t="shared" si="7"/>
        <v>5.5265991895616935</v>
      </c>
      <c r="Q35" s="100">
        <f t="shared" si="24"/>
        <v>21.274684780318807</v>
      </c>
      <c r="R35" s="252">
        <f t="shared" si="25"/>
        <v>-0.85499999999999987</v>
      </c>
      <c r="S35" t="e">
        <f t="shared" si="9"/>
        <v>#N/A</v>
      </c>
      <c r="T35" t="e">
        <f t="shared" si="10"/>
        <v>#N/A</v>
      </c>
      <c r="U35" s="47" t="e">
        <f t="shared" si="11"/>
        <v>#N/A</v>
      </c>
      <c r="V35" t="e">
        <f t="shared" si="12"/>
        <v>#N/A</v>
      </c>
      <c r="W35" s="47" t="e">
        <f t="shared" si="13"/>
        <v>#N/A</v>
      </c>
      <c r="X35" t="e">
        <f t="shared" si="14"/>
        <v>#N/A</v>
      </c>
      <c r="Y35" s="47" t="e">
        <f t="shared" si="15"/>
        <v>#N/A</v>
      </c>
      <c r="Z35" t="e">
        <f t="shared" si="16"/>
        <v>#N/A</v>
      </c>
      <c r="AA35" s="47" t="e">
        <f t="shared" si="17"/>
        <v>#N/A</v>
      </c>
      <c r="AB35" t="e">
        <f t="shared" si="18"/>
        <v>#N/A</v>
      </c>
      <c r="AD35">
        <v>22</v>
      </c>
      <c r="AE35" s="47">
        <f t="shared" si="0"/>
        <v>2.9587913290092729</v>
      </c>
      <c r="AF35">
        <f t="shared" si="19"/>
        <v>-0.31090825489271329</v>
      </c>
      <c r="AG35" t="e">
        <f t="shared" si="1"/>
        <v>#N/A</v>
      </c>
      <c r="AH35" s="47">
        <f t="shared" si="2"/>
        <v>2.6438994930473108</v>
      </c>
      <c r="AI35">
        <f t="shared" si="20"/>
        <v>-0.27116042839080229</v>
      </c>
      <c r="AJ35" s="47">
        <f t="shared" si="3"/>
        <v>2.3490160341162145</v>
      </c>
      <c r="AK35">
        <f t="shared" si="21"/>
        <v>-0.23015901363071967</v>
      </c>
      <c r="AL35" s="47">
        <f t="shared" si="4"/>
        <v>2.0762596097828485</v>
      </c>
      <c r="AM35">
        <f t="shared" si="22"/>
        <v>-0.18777693303215892</v>
      </c>
      <c r="AN35" s="47">
        <f t="shared" si="5"/>
        <v>2.9587913290092729</v>
      </c>
      <c r="AO35">
        <f t="shared" si="23"/>
        <v>-0.31090825489271329</v>
      </c>
      <c r="AT35" s="99"/>
    </row>
    <row r="36" spans="1:46" ht="16" x14ac:dyDescent="0.2">
      <c r="A36" s="72" t="s">
        <v>161</v>
      </c>
      <c r="B36" s="285">
        <f>IF(OR(ISNA(F26),Reaction2!H28 = 0), #N/A, Reaction2!H28)</f>
        <v>10</v>
      </c>
      <c r="C36" s="55">
        <f>IF( ISNA(B36), "", $K$16*SQRT($M$4*$M$4+$H26*$H26)-$K$16*$K$15*$H26*COS($B36*PI()/180)-$M$4)</f>
        <v>0.92987584415629954</v>
      </c>
      <c r="D36" s="55"/>
      <c r="E36" s="55">
        <f t="shared" si="28"/>
        <v>-0.26784563857435323</v>
      </c>
      <c r="F36" s="55">
        <f t="shared" si="29"/>
        <v>-0.26101570237524219</v>
      </c>
      <c r="G36" s="55">
        <f>IF( ISNA(B36), "", 2*$H26*SIN(B36*PI()/180)/$B$3/$H$4/$F$15*100000000)</f>
        <v>7.1853928188691496</v>
      </c>
      <c r="H36" s="55">
        <f>IF( ISNA(B36), "", ATAN($H26*SIN($B36*PI()/180)/($K$16*$K$15*SQRT($M$4*$M$4+$H26*$H26)-$K$16*$H26*COS($B36*PI()/180)))*180/PI())</f>
        <v>-40.123622560495576</v>
      </c>
      <c r="I36" s="55">
        <f>IF($C36="","",($M$4+$C36)/$K$18/$B$3*1000000)</f>
        <v>26.263792723412767</v>
      </c>
      <c r="J36" s="55">
        <f>IF(C36="", "", $K$16*SQRT($M$5*$M$5+$H26*$H26)+$K$16*$K$15*$H26*COS($B36*PI()/180)-$M$5)</f>
        <v>135.03922138120288</v>
      </c>
      <c r="K36" s="55">
        <f>IF( ISNA(B36), "", ATAN($H26*SIN($B36*PI()/180)/($K$16*$K$15*SQRT($M$5*$M$5+$H26*$H26)+$K$16*$H26*COS($B36*PI()/180)))*180/PI())</f>
        <v>0.7921090818286094</v>
      </c>
      <c r="L36">
        <f t="shared" si="31"/>
        <v>1.3605957549229382</v>
      </c>
      <c r="M36" s="89">
        <f t="shared" si="30"/>
        <v>1.1975654698115248</v>
      </c>
      <c r="O36" s="45">
        <f t="shared" si="6"/>
        <v>5.4623361150599976</v>
      </c>
      <c r="P36" s="45">
        <f t="shared" si="7"/>
        <v>5.4623361150599976</v>
      </c>
      <c r="Q36" s="100">
        <f t="shared" si="24"/>
        <v>21.211476461727898</v>
      </c>
      <c r="R36" s="252">
        <f t="shared" si="25"/>
        <v>-0.84999999999999987</v>
      </c>
      <c r="S36" t="e">
        <f t="shared" si="9"/>
        <v>#N/A</v>
      </c>
      <c r="T36" t="e">
        <f t="shared" si="10"/>
        <v>#N/A</v>
      </c>
      <c r="U36" s="47" t="e">
        <f t="shared" si="11"/>
        <v>#N/A</v>
      </c>
      <c r="V36" t="e">
        <f t="shared" si="12"/>
        <v>#N/A</v>
      </c>
      <c r="W36" s="47" t="e">
        <f t="shared" si="13"/>
        <v>#N/A</v>
      </c>
      <c r="X36" t="e">
        <f t="shared" si="14"/>
        <v>#N/A</v>
      </c>
      <c r="Y36" s="47" t="e">
        <f t="shared" si="15"/>
        <v>#N/A</v>
      </c>
      <c r="Z36" t="e">
        <f t="shared" si="16"/>
        <v>#N/A</v>
      </c>
      <c r="AA36" s="47" t="e">
        <f t="shared" si="17"/>
        <v>#N/A</v>
      </c>
      <c r="AB36" t="e">
        <f t="shared" si="18"/>
        <v>#N/A</v>
      </c>
      <c r="AD36">
        <v>23</v>
      </c>
      <c r="AE36" s="47">
        <f t="shared" si="0"/>
        <v>3.1057044971847816</v>
      </c>
      <c r="AF36">
        <f t="shared" si="19"/>
        <v>-0.301708696707917</v>
      </c>
      <c r="AG36" t="e">
        <f t="shared" si="1"/>
        <v>#N/A</v>
      </c>
      <c r="AH36" s="47">
        <f t="shared" si="2"/>
        <v>2.7862825307021133</v>
      </c>
      <c r="AI36">
        <f t="shared" si="20"/>
        <v>-0.26223144170950352</v>
      </c>
      <c r="AJ36" s="47">
        <f t="shared" si="3"/>
        <v>2.4867243239019849</v>
      </c>
      <c r="AK36">
        <f t="shared" si="21"/>
        <v>-0.22150727584172436</v>
      </c>
      <c r="AL36" s="47">
        <f t="shared" si="4"/>
        <v>2.2091332725278541</v>
      </c>
      <c r="AM36">
        <f t="shared" si="22"/>
        <v>-0.1794096090590768</v>
      </c>
      <c r="AN36" s="47">
        <f t="shared" si="5"/>
        <v>3.1057044971847816</v>
      </c>
      <c r="AO36">
        <f t="shared" si="23"/>
        <v>-0.301708696707917</v>
      </c>
      <c r="AT36" s="99"/>
    </row>
    <row r="37" spans="1:46" ht="17" thickBot="1" x14ac:dyDescent="0.25">
      <c r="A37" s="73" t="s">
        <v>162</v>
      </c>
      <c r="B37" s="74">
        <f>IF(OR(ISNA(F27),Reaction2!H29 = 0), #N/A, Reaction2!H29)</f>
        <v>30</v>
      </c>
      <c r="C37" s="75">
        <f>IF( ISNA(B37), "", $K$16*SQRT($M$4*$M$4+$H27*$H27)-$K$16*$K$15*$H27*COS($B37*PI()/180)-$M$4)</f>
        <v>4.3040496410404785</v>
      </c>
      <c r="D37" s="75"/>
      <c r="E37" s="75">
        <f>IF( OR(ISNA(F27), ISNA(B37)),"",($K$16*$K$15*SQRT($M$4*$M$4+$H27*$H27)-$K$16*$H27*COS($B37*PI()/180))/$K$18/1000)</f>
        <v>-0.22907446091361702</v>
      </c>
      <c r="F37" s="75">
        <f t="shared" si="29"/>
        <v>-0.22724143636726457</v>
      </c>
      <c r="G37" s="75">
        <f>IF( ISNA(B37), "", 2*$H27*SIN(B37*PI()/180)/$B$3/$H$4/$F$15*100000000)</f>
        <v>22.875579648172174</v>
      </c>
      <c r="H37" s="75">
        <f>IF( ISNA(B37), "", ATAN($H27*SIN($B37*PI()/180)/($K$16*$K$15*SQRT($M$4*$M$4+$H27*$H27)-$K$16*$H27*COS($B37*PI()/180)))*180/PI())</f>
        <v>-72.32014723939119</v>
      </c>
      <c r="I37" s="75">
        <f>IF($C37="","",($M$4+$C37)/$K$18/$B$3*1000000)</f>
        <v>26.358147936942775</v>
      </c>
      <c r="J37" s="75">
        <f>IF(C37="", "", $K$16*SQRT($M$5*$M$5+$H27*$H27)+$K$16*$K$15*$H27*COS($B37*PI()/180)-$M$5)</f>
        <v>134.68945095896015</v>
      </c>
      <c r="K37" s="75">
        <f>IF( ISNA(B37), "", ATAN($H27*SIN($B37*PI()/180)/($K$16*$K$15*SQRT($M$5*$M$5+$H27*$H27)+$K$16*$H27*COS($B37*PI()/180)))*180/PI())</f>
        <v>2.5258019795448039</v>
      </c>
      <c r="L37" s="46">
        <f>IF( ISNA(B37), "",($K$16*$K$15*SQRT($M$5*$M$5+$H27*$H27)+$K$16*$H27*COS($B37*PI()/180))/$K$20/2/1000)</f>
        <v>1.3576336974729135</v>
      </c>
      <c r="M37" s="90">
        <f t="shared" si="30"/>
        <v>3.8125966080286955</v>
      </c>
      <c r="O37" s="45">
        <f t="shared" si="6"/>
        <v>5.3984456122568645</v>
      </c>
      <c r="P37" s="45">
        <f t="shared" si="7"/>
        <v>5.3984456122568645</v>
      </c>
      <c r="Q37" s="100">
        <f t="shared" si="24"/>
        <v>21.148634738702526</v>
      </c>
      <c r="R37" s="252">
        <f t="shared" si="25"/>
        <v>-0.84499999999999986</v>
      </c>
      <c r="S37" t="e">
        <f t="shared" si="9"/>
        <v>#N/A</v>
      </c>
      <c r="T37" t="e">
        <f t="shared" si="10"/>
        <v>#N/A</v>
      </c>
      <c r="U37" s="47" t="e">
        <f t="shared" si="11"/>
        <v>#N/A</v>
      </c>
      <c r="V37" t="e">
        <f t="shared" si="12"/>
        <v>#N/A</v>
      </c>
      <c r="W37" s="47" t="e">
        <f t="shared" si="13"/>
        <v>#N/A</v>
      </c>
      <c r="X37" t="e">
        <f t="shared" si="14"/>
        <v>#N/A</v>
      </c>
      <c r="Y37" s="47" t="e">
        <f t="shared" si="15"/>
        <v>#N/A</v>
      </c>
      <c r="Z37" t="e">
        <f t="shared" si="16"/>
        <v>#N/A</v>
      </c>
      <c r="AA37" s="47" t="e">
        <f t="shared" si="17"/>
        <v>#N/A</v>
      </c>
      <c r="AB37" t="e">
        <f t="shared" si="18"/>
        <v>#N/A</v>
      </c>
      <c r="AD37">
        <v>24</v>
      </c>
      <c r="AE37" s="47">
        <f t="shared" si="0"/>
        <v>3.2587853051538964</v>
      </c>
      <c r="AF37">
        <f t="shared" si="19"/>
        <v>-0.29207106859150811</v>
      </c>
      <c r="AG37" t="e">
        <f t="shared" si="1"/>
        <v>#N/A</v>
      </c>
      <c r="AH37" s="47">
        <f t="shared" si="2"/>
        <v>2.9346430263334895</v>
      </c>
      <c r="AI37">
        <f t="shared" si="20"/>
        <v>-0.25287930599849767</v>
      </c>
      <c r="AJ37" s="47">
        <f t="shared" si="3"/>
        <v>2.6302138185895352</v>
      </c>
      <c r="AK37">
        <f t="shared" si="21"/>
        <v>-0.21244795502682295</v>
      </c>
      <c r="AL37" s="47">
        <f t="shared" si="4"/>
        <v>2.3475851751273709</v>
      </c>
      <c r="AM37">
        <f t="shared" si="22"/>
        <v>-0.17065100004839118</v>
      </c>
      <c r="AN37" s="47">
        <f t="shared" si="5"/>
        <v>3.2587853051538964</v>
      </c>
      <c r="AO37">
        <f t="shared" si="23"/>
        <v>-0.29207106859150811</v>
      </c>
      <c r="AT37" s="99"/>
    </row>
    <row r="38" spans="1:46" x14ac:dyDescent="0.2">
      <c r="A38" s="57"/>
      <c r="B38" s="57"/>
      <c r="C38" s="55"/>
      <c r="D38" s="55"/>
      <c r="E38" s="55"/>
      <c r="F38" s="55"/>
      <c r="G38" s="55"/>
      <c r="H38" s="55"/>
      <c r="I38" s="55"/>
      <c r="J38" s="56"/>
      <c r="K38" s="55"/>
      <c r="O38" s="45">
        <f t="shared" si="6"/>
        <v>5.3349277568313482</v>
      </c>
      <c r="P38" s="45">
        <f t="shared" si="7"/>
        <v>5.3349277568313482</v>
      </c>
      <c r="Q38" s="100">
        <f t="shared" si="24"/>
        <v>21.086159683283199</v>
      </c>
      <c r="R38" s="252">
        <f t="shared" si="25"/>
        <v>-0.83999999999999986</v>
      </c>
      <c r="S38" t="e">
        <f t="shared" si="9"/>
        <v>#N/A</v>
      </c>
      <c r="T38" t="e">
        <f t="shared" si="10"/>
        <v>#N/A</v>
      </c>
      <c r="U38" s="47" t="e">
        <f t="shared" si="11"/>
        <v>#N/A</v>
      </c>
      <c r="V38" t="e">
        <f t="shared" si="12"/>
        <v>#N/A</v>
      </c>
      <c r="W38" s="47" t="e">
        <f t="shared" si="13"/>
        <v>#N/A</v>
      </c>
      <c r="X38" t="e">
        <f t="shared" si="14"/>
        <v>#N/A</v>
      </c>
      <c r="Y38" s="47" t="e">
        <f t="shared" si="15"/>
        <v>#N/A</v>
      </c>
      <c r="Z38" t="e">
        <f t="shared" si="16"/>
        <v>#N/A</v>
      </c>
      <c r="AA38" s="47" t="e">
        <f t="shared" si="17"/>
        <v>#N/A</v>
      </c>
      <c r="AB38" t="e">
        <f t="shared" si="18"/>
        <v>#N/A</v>
      </c>
      <c r="AD38">
        <v>25</v>
      </c>
      <c r="AE38" s="47">
        <f t="shared" si="0"/>
        <v>3.4179871230195857</v>
      </c>
      <c r="AF38">
        <f t="shared" si="19"/>
        <v>-0.28200231617379756</v>
      </c>
      <c r="AG38" t="e">
        <f t="shared" si="1"/>
        <v>#N/A</v>
      </c>
      <c r="AH38" s="47">
        <f t="shared" si="2"/>
        <v>3.0889357878972667</v>
      </c>
      <c r="AI38">
        <f t="shared" si="20"/>
        <v>-0.24311058565142737</v>
      </c>
      <c r="AJ38" s="47">
        <f t="shared" si="3"/>
        <v>2.7794408098887651</v>
      </c>
      <c r="AK38">
        <f t="shared" si="21"/>
        <v>-0.20298720187090696</v>
      </c>
      <c r="AL38" s="47">
        <f t="shared" si="4"/>
        <v>2.4915731437906459</v>
      </c>
      <c r="AM38">
        <f t="shared" si="22"/>
        <v>-0.16150680479879104</v>
      </c>
      <c r="AN38" s="47">
        <f t="shared" si="5"/>
        <v>3.4179871230195857</v>
      </c>
      <c r="AO38">
        <f t="shared" si="23"/>
        <v>-0.28200231617379756</v>
      </c>
      <c r="AT38" s="99"/>
    </row>
    <row r="39" spans="1:46" x14ac:dyDescent="0.2">
      <c r="O39" s="45">
        <f t="shared" si="6"/>
        <v>5.2717826240415206</v>
      </c>
      <c r="P39" s="45">
        <f t="shared" si="7"/>
        <v>5.2717826240415206</v>
      </c>
      <c r="Q39" s="100">
        <f t="shared" si="24"/>
        <v>21.024051367108427</v>
      </c>
      <c r="R39" s="252">
        <f t="shared" si="25"/>
        <v>-0.83499999999999985</v>
      </c>
      <c r="S39" t="e">
        <f t="shared" si="9"/>
        <v>#N/A</v>
      </c>
      <c r="T39" t="e">
        <f t="shared" si="10"/>
        <v>#N/A</v>
      </c>
      <c r="U39" s="47" t="e">
        <f t="shared" si="11"/>
        <v>#N/A</v>
      </c>
      <c r="V39" t="e">
        <f t="shared" si="12"/>
        <v>#N/A</v>
      </c>
      <c r="W39" s="47" t="e">
        <f t="shared" si="13"/>
        <v>#N/A</v>
      </c>
      <c r="X39" t="e">
        <f t="shared" si="14"/>
        <v>#N/A</v>
      </c>
      <c r="Y39" s="47" t="e">
        <f t="shared" si="15"/>
        <v>#N/A</v>
      </c>
      <c r="Z39" t="e">
        <f t="shared" si="16"/>
        <v>#N/A</v>
      </c>
      <c r="AA39" s="47" t="e">
        <f t="shared" si="17"/>
        <v>#N/A</v>
      </c>
      <c r="AB39" t="e">
        <f t="shared" si="18"/>
        <v>#N/A</v>
      </c>
      <c r="AD39">
        <v>26</v>
      </c>
      <c r="AE39" s="47">
        <f t="shared" ref="AE39:AE70" si="32">IF( $K$10 &gt; AD39, #N/A, $K$16*$I$23-$M$4-$K$16*$K$15*$H$23*COS($AD39*PI()/180))</f>
        <v>3.5832614563658964</v>
      </c>
      <c r="AF39">
        <f t="shared" si="19"/>
        <v>-0.271508912936677</v>
      </c>
      <c r="AG39" t="e">
        <f t="shared" ref="AG39:AG70" si="33">IF($K$9=0,#N/A,($K$16*$K$15*$I$23-$K$16*$H$23*COS($AD39*PI()/180))/$K$18/1000+$F$16)</f>
        <v>#N/A</v>
      </c>
      <c r="AH39" s="47">
        <f t="shared" ref="AH39:AH70" si="34">IF( $K$10 &gt; AD39, #N/A, $K$16*$I$24-$M$4-$K$16*$K$15*$H$24*COS($AD39*PI()/180))</f>
        <v>3.2491138163236108</v>
      </c>
      <c r="AI39">
        <f t="shared" si="20"/>
        <v>-0.23293141325966488</v>
      </c>
      <c r="AJ39" s="47">
        <f t="shared" ref="AJ39:AJ70" si="35">IF( $K$10 &gt; AD39, #N/A, $K$16*$I$25-$M$4-$K$16*$K$15*$H$25*COS($AD39*PI()/180))</f>
        <v>2.9343598418125332</v>
      </c>
      <c r="AK39">
        <f t="shared" si="21"/>
        <v>-0.19313078003333264</v>
      </c>
      <c r="AL39" s="47">
        <f t="shared" ref="AL39:AL70" si="36">IF( $K$10 &gt; AD39, #N/A, $K$16*$I$26-$M$4-$K$16*$K$15*$H$26*COS($AD39*PI()/180))</f>
        <v>2.6410533183875842</v>
      </c>
      <c r="AM39">
        <f t="shared" si="22"/>
        <v>-0.15198238511404069</v>
      </c>
      <c r="AN39" s="47">
        <f t="shared" ref="AN39:AN70" si="37">IF( $K$10 &gt; AD39, #N/A, $K$16*$I$27-$M$4-$K$16*$K$15*$H$27*COS($AD39*PI()/180))</f>
        <v>3.5832614563658964</v>
      </c>
      <c r="AO39">
        <f t="shared" si="23"/>
        <v>-0.271508912936677</v>
      </c>
      <c r="AT39" s="99"/>
    </row>
    <row r="40" spans="1:46" x14ac:dyDescent="0.2">
      <c r="A40" s="98" t="s">
        <v>234</v>
      </c>
      <c r="O40" s="45">
        <f t="shared" si="6"/>
        <v>5.2090102887239027</v>
      </c>
      <c r="P40" s="45">
        <f t="shared" si="7"/>
        <v>5.2090102887239027</v>
      </c>
      <c r="Q40" s="100">
        <f t="shared" si="24"/>
        <v>20.962309861414951</v>
      </c>
      <c r="R40" s="252">
        <f t="shared" si="25"/>
        <v>-0.82999999999999985</v>
      </c>
      <c r="S40" t="e">
        <f t="shared" si="9"/>
        <v>#N/A</v>
      </c>
      <c r="T40" t="e">
        <f t="shared" si="10"/>
        <v>#N/A</v>
      </c>
      <c r="U40" s="47" t="e">
        <f t="shared" si="11"/>
        <v>#N/A</v>
      </c>
      <c r="V40" t="e">
        <f t="shared" si="12"/>
        <v>#N/A</v>
      </c>
      <c r="W40" s="47" t="e">
        <f t="shared" si="13"/>
        <v>#N/A</v>
      </c>
      <c r="X40" t="e">
        <f t="shared" si="14"/>
        <v>#N/A</v>
      </c>
      <c r="Y40" s="47" t="e">
        <f t="shared" si="15"/>
        <v>#N/A</v>
      </c>
      <c r="Z40" t="e">
        <f t="shared" si="16"/>
        <v>#N/A</v>
      </c>
      <c r="AA40" s="47" t="e">
        <f t="shared" si="17"/>
        <v>#N/A</v>
      </c>
      <c r="AB40" t="e">
        <f t="shared" si="18"/>
        <v>#N/A</v>
      </c>
      <c r="AD40">
        <v>27</v>
      </c>
      <c r="AE40" s="47">
        <f t="shared" si="32"/>
        <v>3.7545579610298532</v>
      </c>
      <c r="AF40">
        <f t="shared" si="19"/>
        <v>-0.2605969698234134</v>
      </c>
      <c r="AG40" t="e">
        <f t="shared" si="33"/>
        <v>#N/A</v>
      </c>
      <c r="AH40" s="47">
        <f t="shared" si="34"/>
        <v>3.4151283198333786</v>
      </c>
      <c r="AI40">
        <f t="shared" si="20"/>
        <v>-0.22234759107497185</v>
      </c>
      <c r="AJ40" s="47">
        <f t="shared" si="35"/>
        <v>3.0949237245229888</v>
      </c>
      <c r="AK40">
        <f t="shared" si="21"/>
        <v>-0.18288415861785684</v>
      </c>
      <c r="AL40" s="47">
        <f t="shared" si="36"/>
        <v>2.795980165808956</v>
      </c>
      <c r="AM40">
        <f t="shared" si="22"/>
        <v>-0.14208284827845677</v>
      </c>
      <c r="AN40" s="47">
        <f t="shared" si="37"/>
        <v>3.7545579610298532</v>
      </c>
      <c r="AO40">
        <f t="shared" si="23"/>
        <v>-0.2605969698234134</v>
      </c>
      <c r="AT40" s="99"/>
    </row>
    <row r="41" spans="1:46" x14ac:dyDescent="0.2">
      <c r="A41" s="97" t="s">
        <v>233</v>
      </c>
      <c r="O41" s="45">
        <f t="shared" si="6"/>
        <v>5.1466108252932372</v>
      </c>
      <c r="P41" s="45">
        <f t="shared" si="7"/>
        <v>5.1466108252932372</v>
      </c>
      <c r="Q41" s="100">
        <f t="shared" si="24"/>
        <v>20.900935237037061</v>
      </c>
      <c r="R41" s="252">
        <f t="shared" si="25"/>
        <v>-0.82499999999999984</v>
      </c>
      <c r="S41" t="e">
        <f t="shared" si="9"/>
        <v>#N/A</v>
      </c>
      <c r="T41" t="e">
        <f t="shared" si="10"/>
        <v>#N/A</v>
      </c>
      <c r="U41" s="47" t="e">
        <f t="shared" si="11"/>
        <v>#N/A</v>
      </c>
      <c r="V41" t="e">
        <f t="shared" si="12"/>
        <v>#N/A</v>
      </c>
      <c r="W41" s="47" t="e">
        <f t="shared" si="13"/>
        <v>#N/A</v>
      </c>
      <c r="X41" t="e">
        <f t="shared" si="14"/>
        <v>#N/A</v>
      </c>
      <c r="Y41" s="47" t="e">
        <f t="shared" si="15"/>
        <v>#N/A</v>
      </c>
      <c r="Z41" t="e">
        <f t="shared" si="16"/>
        <v>#N/A</v>
      </c>
      <c r="AA41" s="47" t="e">
        <f t="shared" si="17"/>
        <v>#N/A</v>
      </c>
      <c r="AB41" t="e">
        <f t="shared" si="18"/>
        <v>#N/A</v>
      </c>
      <c r="AD41">
        <v>28</v>
      </c>
      <c r="AE41" s="47">
        <f t="shared" si="32"/>
        <v>3.9318244584367434</v>
      </c>
      <c r="AF41">
        <f t="shared" si="19"/>
        <v>-0.24927232103485361</v>
      </c>
      <c r="AG41" t="e">
        <f t="shared" si="33"/>
        <v>#N/A</v>
      </c>
      <c r="AH41" s="47">
        <f t="shared" si="34"/>
        <v>3.5869287288005829</v>
      </c>
      <c r="AI41">
        <f t="shared" si="20"/>
        <v>-0.21136467041313528</v>
      </c>
      <c r="AJ41" s="47">
        <f t="shared" si="35"/>
        <v>3.2610835487060292</v>
      </c>
      <c r="AK41">
        <f t="shared" si="21"/>
        <v>-0.17225258452044581</v>
      </c>
      <c r="AL41" s="47">
        <f t="shared" si="36"/>
        <v>2.9563064938362267</v>
      </c>
      <c r="AM41">
        <f t="shared" si="22"/>
        <v>-0.13181311156330883</v>
      </c>
      <c r="AN41" s="47">
        <f t="shared" si="37"/>
        <v>3.9318244584367434</v>
      </c>
      <c r="AO41">
        <f t="shared" si="23"/>
        <v>-0.24927232103485361</v>
      </c>
      <c r="AT41" s="99"/>
    </row>
    <row r="42" spans="1:46" x14ac:dyDescent="0.2">
      <c r="O42" s="45">
        <f t="shared" si="6"/>
        <v>5.0845843077415793</v>
      </c>
      <c r="P42" s="45">
        <f t="shared" si="7"/>
        <v>5.0845843077415793</v>
      </c>
      <c r="Q42" s="100">
        <f t="shared" si="24"/>
        <v>20.839927564406139</v>
      </c>
      <c r="R42" s="252">
        <f t="shared" si="25"/>
        <v>-0.81999999999999984</v>
      </c>
      <c r="S42" t="e">
        <f t="shared" si="9"/>
        <v>#N/A</v>
      </c>
      <c r="T42" t="e">
        <f t="shared" si="10"/>
        <v>#N/A</v>
      </c>
      <c r="U42" s="47" t="e">
        <f t="shared" si="11"/>
        <v>#N/A</v>
      </c>
      <c r="V42" t="e">
        <f t="shared" si="12"/>
        <v>#N/A</v>
      </c>
      <c r="W42" s="47" t="e">
        <f t="shared" si="13"/>
        <v>#N/A</v>
      </c>
      <c r="X42" t="e">
        <f t="shared" si="14"/>
        <v>#N/A</v>
      </c>
      <c r="Y42" s="47" t="e">
        <f t="shared" si="15"/>
        <v>#N/A</v>
      </c>
      <c r="Z42" t="e">
        <f t="shared" si="16"/>
        <v>#N/A</v>
      </c>
      <c r="AA42" s="47" t="e">
        <f t="shared" si="17"/>
        <v>#N/A</v>
      </c>
      <c r="AB42" t="e">
        <f t="shared" si="18"/>
        <v>#N/A</v>
      </c>
      <c r="AD42">
        <v>29</v>
      </c>
      <c r="AE42" s="47">
        <f t="shared" si="32"/>
        <v>4.1150069514942409</v>
      </c>
      <c r="AF42">
        <f t="shared" si="19"/>
        <v>-0.23754059177336406</v>
      </c>
      <c r="AG42" t="e">
        <f t="shared" si="33"/>
        <v>#N/A</v>
      </c>
      <c r="AH42" s="47">
        <f t="shared" si="34"/>
        <v>3.7644627111563906</v>
      </c>
      <c r="AI42">
        <f t="shared" si="20"/>
        <v>-0.19998801433636199</v>
      </c>
      <c r="AJ42" s="47">
        <f t="shared" si="35"/>
        <v>3.4327887004695938</v>
      </c>
      <c r="AK42">
        <f t="shared" si="21"/>
        <v>-0.16124113952496044</v>
      </c>
      <c r="AL42" s="47">
        <f t="shared" si="36"/>
        <v>3.1219834655167666</v>
      </c>
      <c r="AM42">
        <f t="shared" si="22"/>
        <v>-0.12117795311388663</v>
      </c>
      <c r="AN42" s="47">
        <f t="shared" si="37"/>
        <v>4.1150069514942409</v>
      </c>
      <c r="AO42">
        <f t="shared" si="23"/>
        <v>-0.23754059177336406</v>
      </c>
      <c r="AT42" s="99"/>
    </row>
    <row r="43" spans="1:46" x14ac:dyDescent="0.2">
      <c r="O43" s="45">
        <f t="shared" si="6"/>
        <v>5.0229308096382965</v>
      </c>
      <c r="P43" s="45">
        <f t="shared" si="7"/>
        <v>5.0229308096382965</v>
      </c>
      <c r="Q43" s="100">
        <f t="shared" si="24"/>
        <v>20.779286913550436</v>
      </c>
      <c r="R43" s="252">
        <f t="shared" si="25"/>
        <v>-0.81499999999999984</v>
      </c>
      <c r="S43" t="e">
        <f t="shared" si="9"/>
        <v>#N/A</v>
      </c>
      <c r="T43" t="e">
        <f t="shared" si="10"/>
        <v>#N/A</v>
      </c>
      <c r="U43" s="47" t="e">
        <f t="shared" si="11"/>
        <v>#N/A</v>
      </c>
      <c r="V43" t="e">
        <f t="shared" si="12"/>
        <v>#N/A</v>
      </c>
      <c r="W43" s="47" t="e">
        <f t="shared" si="13"/>
        <v>#N/A</v>
      </c>
      <c r="X43" t="e">
        <f t="shared" si="14"/>
        <v>#N/A</v>
      </c>
      <c r="Y43" s="47" t="e">
        <f t="shared" si="15"/>
        <v>#N/A</v>
      </c>
      <c r="Z43" t="e">
        <f t="shared" si="16"/>
        <v>#N/A</v>
      </c>
      <c r="AA43" s="47" t="e">
        <f t="shared" si="17"/>
        <v>#N/A</v>
      </c>
      <c r="AB43" t="e">
        <f t="shared" si="18"/>
        <v>#N/A</v>
      </c>
      <c r="AD43">
        <v>30</v>
      </c>
      <c r="AE43" s="47">
        <f t="shared" si="32"/>
        <v>4.3040496410404252</v>
      </c>
      <c r="AF43">
        <f t="shared" si="19"/>
        <v>-0.22540725215335408</v>
      </c>
      <c r="AG43" t="e">
        <f t="shared" si="33"/>
        <v>#N/A</v>
      </c>
      <c r="AH43" s="47">
        <f t="shared" si="34"/>
        <v>3.9476761883299538</v>
      </c>
      <c r="AI43">
        <f t="shared" si="20"/>
        <v>-0.1882228475227587</v>
      </c>
      <c r="AJ43" s="47">
        <f t="shared" si="35"/>
        <v>3.6099868767610985</v>
      </c>
      <c r="AK43">
        <f t="shared" si="21"/>
        <v>-0.14985478571215513</v>
      </c>
      <c r="AL43" s="47">
        <f t="shared" si="36"/>
        <v>3.2929606140400445</v>
      </c>
      <c r="AM43">
        <f t="shared" si="22"/>
        <v>-0.11018205240137875</v>
      </c>
      <c r="AN43" s="47">
        <f t="shared" si="37"/>
        <v>4.3040496410404252</v>
      </c>
      <c r="AO43">
        <f t="shared" si="23"/>
        <v>-0.22540725215335408</v>
      </c>
      <c r="AT43" s="99"/>
    </row>
    <row r="44" spans="1:46" x14ac:dyDescent="0.2">
      <c r="O44" s="45">
        <f t="shared" si="6"/>
        <v>4.9616504041295002</v>
      </c>
      <c r="P44" s="45">
        <f t="shared" si="7"/>
        <v>4.9616504041295002</v>
      </c>
      <c r="Q44" s="100">
        <f t="shared" si="24"/>
        <v>20.719013354094272</v>
      </c>
      <c r="R44" s="252">
        <f t="shared" si="25"/>
        <v>-0.80999999999999983</v>
      </c>
      <c r="S44" t="e">
        <f t="shared" si="9"/>
        <v>#N/A</v>
      </c>
      <c r="T44" t="e">
        <f t="shared" si="10"/>
        <v>#N/A</v>
      </c>
      <c r="U44" s="47" t="e">
        <f t="shared" si="11"/>
        <v>#N/A</v>
      </c>
      <c r="V44" t="e">
        <f t="shared" si="12"/>
        <v>#N/A</v>
      </c>
      <c r="W44" s="47" t="e">
        <f t="shared" si="13"/>
        <v>#N/A</v>
      </c>
      <c r="X44" t="e">
        <f t="shared" si="14"/>
        <v>#N/A</v>
      </c>
      <c r="Y44" s="47" t="e">
        <f t="shared" si="15"/>
        <v>#N/A</v>
      </c>
      <c r="Z44" t="e">
        <f t="shared" si="16"/>
        <v>#N/A</v>
      </c>
      <c r="AA44" s="47" t="e">
        <f t="shared" si="17"/>
        <v>#N/A</v>
      </c>
      <c r="AB44" t="e">
        <f t="shared" si="18"/>
        <v>#N/A</v>
      </c>
      <c r="AD44">
        <v>31</v>
      </c>
      <c r="AE44" s="47">
        <f t="shared" si="32"/>
        <v>4.4988949428407707</v>
      </c>
      <c r="AF44">
        <f t="shared" si="19"/>
        <v>-0.21287766040447317</v>
      </c>
      <c r="AG44" t="e">
        <f t="shared" si="33"/>
        <v>#N/A</v>
      </c>
      <c r="AH44" s="47">
        <f t="shared" si="34"/>
        <v>4.1365133517213089</v>
      </c>
      <c r="AI44">
        <f t="shared" si="20"/>
        <v>-0.17607429621866436</v>
      </c>
      <c r="AJ44" s="47">
        <f t="shared" si="35"/>
        <v>3.792624101299495</v>
      </c>
      <c r="AK44">
        <f t="shared" si="21"/>
        <v>-0.13809840182345245</v>
      </c>
      <c r="AL44" s="47">
        <f t="shared" si="36"/>
        <v>3.4691858581103361</v>
      </c>
      <c r="AM44">
        <f t="shared" si="22"/>
        <v>-9.8830022598289075E-2</v>
      </c>
      <c r="AN44" s="47">
        <f t="shared" si="37"/>
        <v>4.4988949428407707</v>
      </c>
      <c r="AO44">
        <f t="shared" si="23"/>
        <v>-0.21287766040447317</v>
      </c>
      <c r="AT44" s="99"/>
    </row>
    <row r="45" spans="1:46" x14ac:dyDescent="0.2">
      <c r="O45" s="45">
        <f t="shared" si="6"/>
        <v>4.9007431639375909</v>
      </c>
      <c r="P45" s="45">
        <f t="shared" si="7"/>
        <v>4.9007431639375909</v>
      </c>
      <c r="Q45" s="100">
        <f t="shared" si="24"/>
        <v>20.65910695525838</v>
      </c>
      <c r="R45" s="252">
        <f t="shared" si="25"/>
        <v>-0.80499999999999983</v>
      </c>
      <c r="S45" t="e">
        <f t="shared" si="9"/>
        <v>#N/A</v>
      </c>
      <c r="T45" t="e">
        <f t="shared" si="10"/>
        <v>#N/A</v>
      </c>
      <c r="U45" s="47" t="e">
        <f t="shared" si="11"/>
        <v>#N/A</v>
      </c>
      <c r="V45" t="e">
        <f t="shared" si="12"/>
        <v>#N/A</v>
      </c>
      <c r="W45" s="47" t="e">
        <f t="shared" si="13"/>
        <v>#N/A</v>
      </c>
      <c r="X45" t="e">
        <f t="shared" si="14"/>
        <v>#N/A</v>
      </c>
      <c r="Y45" s="47" t="e">
        <f t="shared" si="15"/>
        <v>#N/A</v>
      </c>
      <c r="Z45" t="e">
        <f t="shared" si="16"/>
        <v>#N/A</v>
      </c>
      <c r="AA45" s="47" t="e">
        <f t="shared" si="17"/>
        <v>#N/A</v>
      </c>
      <c r="AB45" t="e">
        <f t="shared" si="18"/>
        <v>#N/A</v>
      </c>
      <c r="AD45">
        <v>32</v>
      </c>
      <c r="AE45" s="47">
        <f t="shared" si="32"/>
        <v>4.6994835051288391</v>
      </c>
      <c r="AF45">
        <f t="shared" si="19"/>
        <v>-0.19995709770941911</v>
      </c>
      <c r="AG45" t="e">
        <f t="shared" si="33"/>
        <v>#N/A</v>
      </c>
      <c r="AH45" s="47">
        <f t="shared" si="34"/>
        <v>4.3309166797011756</v>
      </c>
      <c r="AI45">
        <f t="shared" si="20"/>
        <v>-0.16354742044304815</v>
      </c>
      <c r="AJ45" s="47">
        <f t="shared" si="35"/>
        <v>3.9806447410169419</v>
      </c>
      <c r="AK45">
        <f t="shared" si="21"/>
        <v>-0.1259768125580378</v>
      </c>
      <c r="AL45" s="47">
        <f t="shared" si="36"/>
        <v>3.6506055178111616</v>
      </c>
      <c r="AM45">
        <f t="shared" si="22"/>
        <v>-8.7126436643989641E-2</v>
      </c>
      <c r="AN45" s="47">
        <f t="shared" si="37"/>
        <v>4.6994835051288391</v>
      </c>
      <c r="AO45">
        <f t="shared" si="23"/>
        <v>-0.19995709770941911</v>
      </c>
      <c r="AT45" s="99"/>
    </row>
    <row r="46" spans="1:46" x14ac:dyDescent="0.2">
      <c r="O46" s="45">
        <f t="shared" si="6"/>
        <v>4.8402091613608036</v>
      </c>
      <c r="P46" s="45">
        <f t="shared" si="7"/>
        <v>4.8402091613608036</v>
      </c>
      <c r="Q46" s="100">
        <f t="shared" si="24"/>
        <v>20.599567785858881</v>
      </c>
      <c r="R46" s="252">
        <f t="shared" si="25"/>
        <v>-0.79999999999999982</v>
      </c>
      <c r="S46" t="e">
        <f t="shared" si="9"/>
        <v>#N/A</v>
      </c>
      <c r="T46" t="e">
        <f t="shared" si="10"/>
        <v>#N/A</v>
      </c>
      <c r="U46" s="47" t="e">
        <f t="shared" si="11"/>
        <v>#N/A</v>
      </c>
      <c r="V46" t="e">
        <f t="shared" si="12"/>
        <v>#N/A</v>
      </c>
      <c r="W46" s="47" t="e">
        <f t="shared" si="13"/>
        <v>#N/A</v>
      </c>
      <c r="X46" t="e">
        <f t="shared" si="14"/>
        <v>#N/A</v>
      </c>
      <c r="Y46" s="47" t="e">
        <f t="shared" si="15"/>
        <v>#N/A</v>
      </c>
      <c r="Z46" t="e">
        <f t="shared" si="16"/>
        <v>#N/A</v>
      </c>
      <c r="AA46" s="47" t="e">
        <f t="shared" si="17"/>
        <v>#N/A</v>
      </c>
      <c r="AB46" t="e">
        <f t="shared" si="18"/>
        <v>#N/A</v>
      </c>
      <c r="AD46">
        <v>33</v>
      </c>
      <c r="AE46" s="47">
        <f t="shared" si="32"/>
        <v>4.9057542266854064</v>
      </c>
      <c r="AF46">
        <f t="shared" si="19"/>
        <v>-0.1866507964487607</v>
      </c>
      <c r="AG46" t="e">
        <f t="shared" si="33"/>
        <v>#N/A</v>
      </c>
      <c r="AH46" s="47">
        <f t="shared" si="34"/>
        <v>4.5308269551326177</v>
      </c>
      <c r="AI46">
        <f t="shared" si="20"/>
        <v>-0.15064724008556196</v>
      </c>
      <c r="AJ46" s="47">
        <f t="shared" si="35"/>
        <v>4.1739915230051814</v>
      </c>
      <c r="AK46">
        <f t="shared" si="21"/>
        <v>-0.11349481230046649</v>
      </c>
      <c r="AL46" s="47">
        <f t="shared" si="36"/>
        <v>3.8371643309567212</v>
      </c>
      <c r="AM46">
        <f t="shared" si="22"/>
        <v>-7.5075848337104067E-2</v>
      </c>
      <c r="AN46" s="47">
        <f t="shared" si="37"/>
        <v>4.9057542266854064</v>
      </c>
      <c r="AO46">
        <f t="shared" si="23"/>
        <v>-0.1866507964487607</v>
      </c>
      <c r="AT46" s="99"/>
    </row>
    <row r="47" spans="1:46" x14ac:dyDescent="0.2">
      <c r="O47" s="45">
        <f t="shared" si="6"/>
        <v>4.7800484682729802</v>
      </c>
      <c r="P47" s="45">
        <f t="shared" si="7"/>
        <v>4.7800484682729802</v>
      </c>
      <c r="Q47" s="100">
        <f t="shared" si="24"/>
        <v>20.540395914306941</v>
      </c>
      <c r="R47" s="252">
        <f t="shared" si="25"/>
        <v>-0.79499999999999982</v>
      </c>
      <c r="S47" t="e">
        <f t="shared" si="9"/>
        <v>#N/A</v>
      </c>
      <c r="T47" t="e">
        <f t="shared" si="10"/>
        <v>#N/A</v>
      </c>
      <c r="U47" s="47" t="e">
        <f t="shared" si="11"/>
        <v>#N/A</v>
      </c>
      <c r="V47" t="e">
        <f t="shared" si="12"/>
        <v>#N/A</v>
      </c>
      <c r="W47" s="47" t="e">
        <f t="shared" si="13"/>
        <v>#N/A</v>
      </c>
      <c r="X47" t="e">
        <f t="shared" si="14"/>
        <v>#N/A</v>
      </c>
      <c r="Y47" s="47" t="e">
        <f t="shared" si="15"/>
        <v>#N/A</v>
      </c>
      <c r="Z47" t="e">
        <f t="shared" si="16"/>
        <v>#N/A</v>
      </c>
      <c r="AA47" s="47" t="e">
        <f t="shared" si="17"/>
        <v>#N/A</v>
      </c>
      <c r="AB47" t="e">
        <f t="shared" si="18"/>
        <v>#N/A</v>
      </c>
      <c r="AD47">
        <v>34</v>
      </c>
      <c r="AE47" s="47">
        <f t="shared" si="32"/>
        <v>5.1176442754505054</v>
      </c>
      <c r="AF47">
        <f t="shared" si="19"/>
        <v>-0.17296396320696819</v>
      </c>
      <c r="AG47" t="e">
        <f t="shared" si="33"/>
        <v>#N/A</v>
      </c>
      <c r="AH47" s="47">
        <f t="shared" si="34"/>
        <v>4.7361832834091757</v>
      </c>
      <c r="AI47">
        <f t="shared" si="20"/>
        <v>-0.13737875615241341</v>
      </c>
      <c r="AJ47" s="47">
        <f t="shared" si="35"/>
        <v>4.3726055519614313</v>
      </c>
      <c r="AK47">
        <f t="shared" si="21"/>
        <v>-0.10065718442254729</v>
      </c>
      <c r="AL47" s="47">
        <f t="shared" si="36"/>
        <v>4.0288054699253024</v>
      </c>
      <c r="AM47">
        <f t="shared" si="22"/>
        <v>-6.2682809475800835E-2</v>
      </c>
      <c r="AN47" s="47">
        <f t="shared" si="37"/>
        <v>5.1176442754505054</v>
      </c>
      <c r="AO47">
        <f t="shared" si="23"/>
        <v>-0.17296396320696819</v>
      </c>
      <c r="AT47" s="99"/>
    </row>
    <row r="48" spans="1:46" x14ac:dyDescent="0.2">
      <c r="O48" s="45">
        <f t="shared" si="6"/>
        <v>4.7202611561228878</v>
      </c>
      <c r="P48" s="45">
        <f t="shared" si="7"/>
        <v>4.7202611561228878</v>
      </c>
      <c r="Q48" s="100">
        <f t="shared" si="24"/>
        <v>20.481591408608779</v>
      </c>
      <c r="R48" s="252">
        <f t="shared" si="25"/>
        <v>-0.78999999999999981</v>
      </c>
      <c r="S48" t="e">
        <f t="shared" si="9"/>
        <v>#N/A</v>
      </c>
      <c r="T48" t="e">
        <f t="shared" si="10"/>
        <v>#N/A</v>
      </c>
      <c r="U48" s="47" t="e">
        <f t="shared" si="11"/>
        <v>#N/A</v>
      </c>
      <c r="V48" t="e">
        <f t="shared" si="12"/>
        <v>#N/A</v>
      </c>
      <c r="W48" s="47" t="e">
        <f t="shared" si="13"/>
        <v>#N/A</v>
      </c>
      <c r="X48" t="e">
        <f t="shared" si="14"/>
        <v>#N/A</v>
      </c>
      <c r="Y48" s="47" t="e">
        <f t="shared" si="15"/>
        <v>#N/A</v>
      </c>
      <c r="Z48" t="e">
        <f t="shared" si="16"/>
        <v>#N/A</v>
      </c>
      <c r="AA48" s="47" t="e">
        <f t="shared" si="17"/>
        <v>#N/A</v>
      </c>
      <c r="AB48" t="e">
        <f t="shared" si="18"/>
        <v>#N/A</v>
      </c>
      <c r="AD48">
        <v>35</v>
      </c>
      <c r="AE48" s="47">
        <f t="shared" si="32"/>
        <v>5.3350891076626503</v>
      </c>
      <c r="AF48">
        <f t="shared" si="19"/>
        <v>-0.15890179758351869</v>
      </c>
      <c r="AG48" t="e">
        <f t="shared" si="33"/>
        <v>#N/A</v>
      </c>
      <c r="AH48" s="47">
        <f t="shared" si="34"/>
        <v>4.9469231110039189</v>
      </c>
      <c r="AI48">
        <f t="shared" si="20"/>
        <v>-0.12374696812676982</v>
      </c>
      <c r="AJ48" s="47">
        <f t="shared" si="35"/>
        <v>4.5764263281284485</v>
      </c>
      <c r="AK48">
        <f t="shared" si="21"/>
        <v>-8.7468717041073826E-2</v>
      </c>
      <c r="AL48" s="47">
        <f t="shared" si="36"/>
        <v>4.2254705589695014</v>
      </c>
      <c r="AM48">
        <f t="shared" si="22"/>
        <v>-4.9951883832958413E-2</v>
      </c>
      <c r="AN48" s="47">
        <f t="shared" si="37"/>
        <v>5.3350891076626503</v>
      </c>
      <c r="AO48">
        <f t="shared" si="23"/>
        <v>-0.15890179758351869</v>
      </c>
      <c r="AT48" s="99"/>
    </row>
    <row r="49" spans="15:46" x14ac:dyDescent="0.2">
      <c r="O49" s="45">
        <f t="shared" si="6"/>
        <v>4.6608472959339906</v>
      </c>
      <c r="P49" s="45">
        <f t="shared" si="7"/>
        <v>4.6608472959339906</v>
      </c>
      <c r="Q49" s="100">
        <f t="shared" si="24"/>
        <v>20.423154336364746</v>
      </c>
      <c r="R49" s="252">
        <f t="shared" si="25"/>
        <v>-0.78499999999999981</v>
      </c>
      <c r="S49" t="e">
        <f t="shared" si="9"/>
        <v>#N/A</v>
      </c>
      <c r="T49" t="e">
        <f t="shared" si="10"/>
        <v>#N/A</v>
      </c>
      <c r="U49" s="47" t="e">
        <f t="shared" si="11"/>
        <v>#N/A</v>
      </c>
      <c r="V49" t="e">
        <f t="shared" si="12"/>
        <v>#N/A</v>
      </c>
      <c r="W49" s="47" t="e">
        <f t="shared" si="13"/>
        <v>#N/A</v>
      </c>
      <c r="X49" t="e">
        <f t="shared" si="14"/>
        <v>#N/A</v>
      </c>
      <c r="Y49" s="47" t="e">
        <f t="shared" si="15"/>
        <v>#N/A</v>
      </c>
      <c r="Z49" t="e">
        <f t="shared" si="16"/>
        <v>#N/A</v>
      </c>
      <c r="AA49" s="47" t="e">
        <f t="shared" si="17"/>
        <v>#N/A</v>
      </c>
      <c r="AB49" t="e">
        <f t="shared" si="18"/>
        <v>#N/A</v>
      </c>
      <c r="AD49">
        <v>36</v>
      </c>
      <c r="AE49" s="47">
        <f t="shared" si="32"/>
        <v>5.5580224875195157</v>
      </c>
      <c r="AF49">
        <f t="shared" si="19"/>
        <v>-0.14446950762042832</v>
      </c>
      <c r="AG49" t="e">
        <f t="shared" si="33"/>
        <v>#N/A</v>
      </c>
      <c r="AH49" s="47">
        <f t="shared" si="34"/>
        <v>5.162982244523878</v>
      </c>
      <c r="AI49">
        <f t="shared" si="20"/>
        <v>-0.10975688819505165</v>
      </c>
      <c r="AJ49" s="47">
        <f t="shared" si="35"/>
        <v>4.7853917657233609</v>
      </c>
      <c r="AK49">
        <f t="shared" si="21"/>
        <v>-7.3934215916548751E-2</v>
      </c>
      <c r="AL49" s="47">
        <f t="shared" si="36"/>
        <v>4.4270996919980554</v>
      </c>
      <c r="AM49">
        <f t="shared" si="22"/>
        <v>-3.6887658577781993E-2</v>
      </c>
      <c r="AN49" s="47">
        <f t="shared" si="37"/>
        <v>5.5580224875195157</v>
      </c>
      <c r="AO49">
        <f t="shared" si="23"/>
        <v>-0.14446950762042832</v>
      </c>
      <c r="AT49" s="99"/>
    </row>
    <row r="50" spans="15:46" x14ac:dyDescent="0.2">
      <c r="O50" s="45">
        <f t="shared" si="6"/>
        <v>4.6018069583037686</v>
      </c>
      <c r="P50" s="45">
        <f t="shared" si="7"/>
        <v>4.6018069583037686</v>
      </c>
      <c r="Q50" s="100">
        <f t="shared" si="24"/>
        <v>20.365084764769676</v>
      </c>
      <c r="R50" s="252">
        <f t="shared" si="25"/>
        <v>-0.7799999999999998</v>
      </c>
      <c r="S50" t="e">
        <f t="shared" si="9"/>
        <v>#N/A</v>
      </c>
      <c r="T50" t="e">
        <f t="shared" si="10"/>
        <v>#N/A</v>
      </c>
      <c r="U50" s="47" t="e">
        <f t="shared" si="11"/>
        <v>#N/A</v>
      </c>
      <c r="V50" t="e">
        <f t="shared" si="12"/>
        <v>#N/A</v>
      </c>
      <c r="W50" s="47" t="e">
        <f t="shared" si="13"/>
        <v>#N/A</v>
      </c>
      <c r="X50" t="e">
        <f t="shared" si="14"/>
        <v>#N/A</v>
      </c>
      <c r="Y50" s="47" t="e">
        <f t="shared" si="15"/>
        <v>#N/A</v>
      </c>
      <c r="Z50" t="e">
        <f t="shared" si="16"/>
        <v>#N/A</v>
      </c>
      <c r="AA50" s="47" t="e">
        <f t="shared" si="17"/>
        <v>#N/A</v>
      </c>
      <c r="AB50" t="e">
        <f t="shared" si="18"/>
        <v>#N/A</v>
      </c>
      <c r="AD50">
        <v>37</v>
      </c>
      <c r="AE50" s="47">
        <f t="shared" si="32"/>
        <v>5.7863765073539959</v>
      </c>
      <c r="AF50">
        <f t="shared" si="19"/>
        <v>-0.12967232248180174</v>
      </c>
      <c r="AG50" t="e">
        <f t="shared" si="33"/>
        <v>#N/A</v>
      </c>
      <c r="AH50" s="47">
        <f t="shared" si="34"/>
        <v>5.3842948702639752</v>
      </c>
      <c r="AI50">
        <f t="shared" si="20"/>
        <v>-9.5413552927671397E-2</v>
      </c>
      <c r="AJ50" s="47">
        <f t="shared" si="35"/>
        <v>4.9994382118495828</v>
      </c>
      <c r="AK50">
        <f t="shared" si="21"/>
        <v>-6.0058515029572962E-2</v>
      </c>
      <c r="AL50" s="47">
        <f t="shared" si="36"/>
        <v>4.6336314508238257</v>
      </c>
      <c r="AM50">
        <f t="shared" si="22"/>
        <v>-2.3494753622901932E-2</v>
      </c>
      <c r="AN50" s="47">
        <f t="shared" si="37"/>
        <v>5.7863765073539959</v>
      </c>
      <c r="AO50">
        <f t="shared" si="23"/>
        <v>-0.12967232248180174</v>
      </c>
      <c r="AT50" s="99"/>
    </row>
    <row r="51" spans="15:46" x14ac:dyDescent="0.2">
      <c r="O51" s="45">
        <f t="shared" si="6"/>
        <v>4.5431402134038308</v>
      </c>
      <c r="P51" s="45">
        <f t="shared" si="7"/>
        <v>4.5431402134038308</v>
      </c>
      <c r="Q51" s="100">
        <f t="shared" si="24"/>
        <v>20.307382760611404</v>
      </c>
      <c r="R51" s="252">
        <f t="shared" si="25"/>
        <v>-0.7749999999999998</v>
      </c>
      <c r="S51" t="e">
        <f t="shared" si="9"/>
        <v>#N/A</v>
      </c>
      <c r="T51" t="e">
        <f t="shared" si="10"/>
        <v>#N/A</v>
      </c>
      <c r="U51" s="47" t="e">
        <f t="shared" si="11"/>
        <v>#N/A</v>
      </c>
      <c r="V51" t="e">
        <f t="shared" si="12"/>
        <v>#N/A</v>
      </c>
      <c r="W51" s="47" t="e">
        <f t="shared" si="13"/>
        <v>#N/A</v>
      </c>
      <c r="X51" t="e">
        <f t="shared" si="14"/>
        <v>#N/A</v>
      </c>
      <c r="Y51" s="47" t="e">
        <f t="shared" si="15"/>
        <v>#N/A</v>
      </c>
      <c r="Z51" t="e">
        <f t="shared" si="16"/>
        <v>#N/A</v>
      </c>
      <c r="AA51" s="47" t="e">
        <f t="shared" si="17"/>
        <v>#N/A</v>
      </c>
      <c r="AB51" t="e">
        <f t="shared" si="18"/>
        <v>#N/A</v>
      </c>
      <c r="AD51">
        <v>38</v>
      </c>
      <c r="AE51" s="47">
        <f t="shared" si="32"/>
        <v>6.0200816083195292</v>
      </c>
      <c r="AF51">
        <f t="shared" si="19"/>
        <v>-0.11451550288694383</v>
      </c>
      <c r="AG51" t="e">
        <f t="shared" si="33"/>
        <v>#N/A</v>
      </c>
      <c r="AH51" s="47">
        <f t="shared" si="34"/>
        <v>5.610793574254501</v>
      </c>
      <c r="AI51">
        <f t="shared" si="20"/>
        <v>-8.0722032878645614E-2</v>
      </c>
      <c r="AJ51" s="47">
        <f t="shared" si="35"/>
        <v>5.2185004658861089</v>
      </c>
      <c r="AK51">
        <f t="shared" si="21"/>
        <v>-4.5846485258369124E-2</v>
      </c>
      <c r="AL51" s="47">
        <f t="shared" si="36"/>
        <v>4.8450029238723484</v>
      </c>
      <c r="AM51">
        <f t="shared" si="22"/>
        <v>-9.7778292749240801E-3</v>
      </c>
      <c r="AN51" s="47">
        <f t="shared" si="37"/>
        <v>6.0200816083195292</v>
      </c>
      <c r="AO51">
        <f t="shared" si="23"/>
        <v>-0.11451550288694383</v>
      </c>
      <c r="AT51" s="99"/>
    </row>
    <row r="52" spans="15:46" x14ac:dyDescent="0.2">
      <c r="O52" s="45">
        <f t="shared" si="6"/>
        <v>4.4848471309790057</v>
      </c>
      <c r="P52" s="45">
        <f t="shared" si="7"/>
        <v>4.4848471309790057</v>
      </c>
      <c r="Q52" s="100">
        <f t="shared" si="24"/>
        <v>20.250048390271786</v>
      </c>
      <c r="R52" s="252">
        <f t="shared" si="25"/>
        <v>-0.7699999999999998</v>
      </c>
      <c r="S52" t="e">
        <f t="shared" si="9"/>
        <v>#N/A</v>
      </c>
      <c r="T52" t="e">
        <f t="shared" si="10"/>
        <v>#N/A</v>
      </c>
      <c r="U52" s="47" t="e">
        <f t="shared" si="11"/>
        <v>#N/A</v>
      </c>
      <c r="V52" t="e">
        <f t="shared" si="12"/>
        <v>#N/A</v>
      </c>
      <c r="W52" s="47" t="e">
        <f t="shared" si="13"/>
        <v>#N/A</v>
      </c>
      <c r="X52" t="e">
        <f t="shared" si="14"/>
        <v>#N/A</v>
      </c>
      <c r="Y52" s="47" t="e">
        <f t="shared" si="15"/>
        <v>#N/A</v>
      </c>
      <c r="Z52" t="e">
        <f t="shared" si="16"/>
        <v>#N/A</v>
      </c>
      <c r="AA52" s="47" t="e">
        <f t="shared" si="17"/>
        <v>#N/A</v>
      </c>
      <c r="AB52" t="e">
        <f t="shared" si="18"/>
        <v>#N/A</v>
      </c>
      <c r="AD52">
        <v>39</v>
      </c>
      <c r="AE52" s="47">
        <f t="shared" si="32"/>
        <v>6.2590666015784144</v>
      </c>
      <c r="AF52">
        <f t="shared" si="19"/>
        <v>-9.9004349695565208E-2</v>
      </c>
      <c r="AG52" t="e">
        <f t="shared" si="33"/>
        <v>#N/A</v>
      </c>
      <c r="AH52" s="47">
        <f t="shared" si="34"/>
        <v>5.8424093627960829</v>
      </c>
      <c r="AI52">
        <f t="shared" si="20"/>
        <v>-6.5687440473103625E-2</v>
      </c>
      <c r="AJ52" s="47">
        <f t="shared" si="35"/>
        <v>5.4425117993482566</v>
      </c>
      <c r="AK52">
        <f t="shared" si="21"/>
        <v>-3.1303041493907953E-2</v>
      </c>
      <c r="AL52" s="47">
        <f t="shared" si="36"/>
        <v>5.0611497253453361</v>
      </c>
      <c r="AM52">
        <f t="shared" si="22"/>
        <v>4.2584075112572827E-3</v>
      </c>
      <c r="AN52" s="47">
        <f t="shared" si="37"/>
        <v>6.2590666015784144</v>
      </c>
      <c r="AO52">
        <f t="shared" si="23"/>
        <v>-9.9004349695565208E-2</v>
      </c>
      <c r="AT52" s="99"/>
    </row>
    <row r="53" spans="15:46" x14ac:dyDescent="0.2">
      <c r="O53" s="45">
        <f t="shared" si="6"/>
        <v>4.4269277803468867</v>
      </c>
      <c r="P53" s="45">
        <f t="shared" si="7"/>
        <v>4.4269277803468867</v>
      </c>
      <c r="Q53" s="100">
        <f t="shared" si="24"/>
        <v>20.193081719725228</v>
      </c>
      <c r="R53" s="252">
        <f t="shared" si="25"/>
        <v>-0.76499999999999979</v>
      </c>
      <c r="S53" t="e">
        <f t="shared" si="9"/>
        <v>#N/A</v>
      </c>
      <c r="T53" t="e">
        <f t="shared" si="10"/>
        <v>#N/A</v>
      </c>
      <c r="U53" s="47" t="e">
        <f t="shared" si="11"/>
        <v>#N/A</v>
      </c>
      <c r="V53" t="e">
        <f t="shared" si="12"/>
        <v>#N/A</v>
      </c>
      <c r="W53" s="47" t="e">
        <f t="shared" si="13"/>
        <v>#N/A</v>
      </c>
      <c r="X53" t="e">
        <f t="shared" si="14"/>
        <v>#N/A</v>
      </c>
      <c r="Y53" s="47" t="e">
        <f t="shared" si="15"/>
        <v>#N/A</v>
      </c>
      <c r="Z53" t="e">
        <f t="shared" si="16"/>
        <v>#N/A</v>
      </c>
      <c r="AA53" s="47" t="e">
        <f t="shared" si="17"/>
        <v>#N/A</v>
      </c>
      <c r="AB53" t="e">
        <f t="shared" si="18"/>
        <v>#N/A</v>
      </c>
      <c r="AD53">
        <v>40</v>
      </c>
      <c r="AE53" s="47">
        <f t="shared" si="32"/>
        <v>6.5032586899866018</v>
      </c>
      <c r="AF53">
        <f t="shared" si="19"/>
        <v>-8.3144210963841517E-2</v>
      </c>
      <c r="AG53" t="e">
        <f t="shared" si="33"/>
        <v>#N/A</v>
      </c>
      <c r="AH53" s="47">
        <f t="shared" si="34"/>
        <v>6.0790716834758207</v>
      </c>
      <c r="AI53">
        <f t="shared" si="20"/>
        <v>-5.0314936477844054E-2</v>
      </c>
      <c r="AJ53" s="47">
        <f t="shared" si="35"/>
        <v>5.6714039762138082</v>
      </c>
      <c r="AK53">
        <f t="shared" si="21"/>
        <v>-1.6433148461749644E-2</v>
      </c>
      <c r="AL53" s="47">
        <f t="shared" si="36"/>
        <v>5.2820060148332004</v>
      </c>
      <c r="AM53">
        <f t="shared" si="22"/>
        <v>1.8609198034195432E-2</v>
      </c>
      <c r="AN53" s="47">
        <f t="shared" si="37"/>
        <v>6.5032586899866018</v>
      </c>
      <c r="AO53">
        <f t="shared" si="23"/>
        <v>-8.3144210963841517E-2</v>
      </c>
      <c r="AT53" s="99"/>
    </row>
    <row r="54" spans="15:46" x14ac:dyDescent="0.2">
      <c r="O54" s="45">
        <f t="shared" si="6"/>
        <v>4.3693822303980596</v>
      </c>
      <c r="P54" s="45">
        <f t="shared" si="7"/>
        <v>4.3693822303980596</v>
      </c>
      <c r="Q54" s="100">
        <f t="shared" si="24"/>
        <v>20.13648281453834</v>
      </c>
      <c r="R54" s="252">
        <f t="shared" si="25"/>
        <v>-0.75999999999999979</v>
      </c>
      <c r="S54" t="e">
        <f t="shared" si="9"/>
        <v>#N/A</v>
      </c>
      <c r="T54" t="e">
        <f t="shared" si="10"/>
        <v>#N/A</v>
      </c>
      <c r="U54" s="47" t="e">
        <f t="shared" si="11"/>
        <v>#N/A</v>
      </c>
      <c r="V54" t="e">
        <f t="shared" si="12"/>
        <v>#N/A</v>
      </c>
      <c r="W54" s="47" t="e">
        <f t="shared" si="13"/>
        <v>#N/A</v>
      </c>
      <c r="X54" t="e">
        <f t="shared" si="14"/>
        <v>#N/A</v>
      </c>
      <c r="Y54" s="47" t="e">
        <f t="shared" si="15"/>
        <v>#N/A</v>
      </c>
      <c r="Z54" t="e">
        <f t="shared" si="16"/>
        <v>#N/A</v>
      </c>
      <c r="AA54" s="47" t="e">
        <f t="shared" si="17"/>
        <v>#N/A</v>
      </c>
      <c r="AB54" t="e">
        <f t="shared" si="18"/>
        <v>#N/A</v>
      </c>
      <c r="AD54">
        <v>41</v>
      </c>
      <c r="AE54" s="47">
        <f t="shared" si="32"/>
        <v>6.752583490268421</v>
      </c>
      <c r="AF54">
        <f t="shared" si="19"/>
        <v>-6.6940487727850634E-2</v>
      </c>
      <c r="AG54" t="e">
        <f t="shared" si="33"/>
        <v>#N/A</v>
      </c>
      <c r="AH54" s="47">
        <f t="shared" si="34"/>
        <v>6.3207084466582231</v>
      </c>
      <c r="AI54">
        <f t="shared" si="20"/>
        <v>-3.4609735292462168E-2</v>
      </c>
      <c r="AJ54" s="47">
        <f t="shared" si="35"/>
        <v>5.9051072737083565</v>
      </c>
      <c r="AK54">
        <f t="shared" si="21"/>
        <v>-1.241825467165319E-3</v>
      </c>
      <c r="AL54" s="47">
        <f t="shared" si="36"/>
        <v>5.5075045173706716</v>
      </c>
      <c r="AM54">
        <f t="shared" si="22"/>
        <v>3.3269727710388608E-2</v>
      </c>
      <c r="AN54" s="47">
        <f t="shared" si="37"/>
        <v>6.752583490268421</v>
      </c>
      <c r="AO54">
        <f t="shared" si="23"/>
        <v>-6.6940487727850634E-2</v>
      </c>
      <c r="AT54" s="99"/>
    </row>
    <row r="55" spans="15:46" x14ac:dyDescent="0.2">
      <c r="O55" s="45">
        <f t="shared" si="6"/>
        <v>4.3122105495949654</v>
      </c>
      <c r="P55" s="45">
        <f t="shared" si="7"/>
        <v>4.3122105495949654</v>
      </c>
      <c r="Q55" s="100">
        <f t="shared" si="24"/>
        <v>20.080251739870391</v>
      </c>
      <c r="R55" s="252">
        <f t="shared" si="25"/>
        <v>-0.75499999999999978</v>
      </c>
      <c r="S55" t="e">
        <f t="shared" si="9"/>
        <v>#N/A</v>
      </c>
      <c r="T55" t="e">
        <f t="shared" si="10"/>
        <v>#N/A</v>
      </c>
      <c r="U55" s="47" t="e">
        <f t="shared" si="11"/>
        <v>#N/A</v>
      </c>
      <c r="V55" t="e">
        <f t="shared" si="12"/>
        <v>#N/A</v>
      </c>
      <c r="W55" s="47" t="e">
        <f t="shared" si="13"/>
        <v>#N/A</v>
      </c>
      <c r="X55" t="e">
        <f t="shared" si="14"/>
        <v>#N/A</v>
      </c>
      <c r="Y55" s="47" t="e">
        <f t="shared" si="15"/>
        <v>#N/A</v>
      </c>
      <c r="Z55" t="e">
        <f t="shared" si="16"/>
        <v>#N/A</v>
      </c>
      <c r="AA55" s="47" t="e">
        <f t="shared" si="17"/>
        <v>#N/A</v>
      </c>
      <c r="AB55" t="e">
        <f t="shared" si="18"/>
        <v>#N/A</v>
      </c>
      <c r="AD55">
        <v>42</v>
      </c>
      <c r="AE55" s="47">
        <f t="shared" si="32"/>
        <v>7.0069650556744456</v>
      </c>
      <c r="AF55">
        <f t="shared" si="19"/>
        <v>-5.0398638722063537E-2</v>
      </c>
      <c r="AG55" t="e">
        <f t="shared" si="33"/>
        <v>#N/A</v>
      </c>
      <c r="AH55" s="47">
        <f t="shared" si="34"/>
        <v>6.5672460474444545</v>
      </c>
      <c r="AI55">
        <f t="shared" si="20"/>
        <v>-1.8577109253343931E-2</v>
      </c>
      <c r="AJ55" s="47">
        <f t="shared" si="35"/>
        <v>6.14355050354356</v>
      </c>
      <c r="AK55">
        <f t="shared" si="21"/>
        <v>1.4265849761139159E-2</v>
      </c>
      <c r="AL55" s="47">
        <f t="shared" si="36"/>
        <v>5.7375765439294373</v>
      </c>
      <c r="AM55">
        <f t="shared" si="22"/>
        <v>4.8235122745057535E-2</v>
      </c>
      <c r="AN55" s="47">
        <f t="shared" si="37"/>
        <v>7.0069650556744456</v>
      </c>
      <c r="AO55">
        <f t="shared" si="23"/>
        <v>-5.0398638722063537E-2</v>
      </c>
      <c r="AT55" s="99"/>
    </row>
    <row r="56" spans="15:46" x14ac:dyDescent="0.2">
      <c r="O56" s="45">
        <f t="shared" si="6"/>
        <v>4.2554128059717868</v>
      </c>
      <c r="P56" s="45">
        <f t="shared" si="7"/>
        <v>4.2554128059717868</v>
      </c>
      <c r="Q56" s="100">
        <f t="shared" si="24"/>
        <v>20.024388560472175</v>
      </c>
      <c r="R56" s="252">
        <f t="shared" si="25"/>
        <v>-0.74999999999999978</v>
      </c>
      <c r="S56" t="e">
        <f t="shared" si="9"/>
        <v>#N/A</v>
      </c>
      <c r="T56" t="e">
        <f t="shared" si="10"/>
        <v>#N/A</v>
      </c>
      <c r="U56" s="47" t="e">
        <f t="shared" si="11"/>
        <v>#N/A</v>
      </c>
      <c r="V56" t="e">
        <f t="shared" si="12"/>
        <v>#N/A</v>
      </c>
      <c r="W56" s="47" t="e">
        <f t="shared" si="13"/>
        <v>#N/A</v>
      </c>
      <c r="X56" t="e">
        <f t="shared" si="14"/>
        <v>#N/A</v>
      </c>
      <c r="Y56" s="47" t="e">
        <f t="shared" si="15"/>
        <v>#N/A</v>
      </c>
      <c r="Z56" t="e">
        <f t="shared" si="16"/>
        <v>#N/A</v>
      </c>
      <c r="AA56" s="47" t="e">
        <f t="shared" si="17"/>
        <v>#N/A</v>
      </c>
      <c r="AB56" t="e">
        <f t="shared" si="18"/>
        <v>#N/A</v>
      </c>
      <c r="AD56">
        <v>43</v>
      </c>
      <c r="AE56" s="47">
        <f t="shared" si="32"/>
        <v>7.2663258991155999</v>
      </c>
      <c r="AF56">
        <f t="shared" si="19"/>
        <v>-3.3524184201957054E-2</v>
      </c>
      <c r="AG56" t="e">
        <f t="shared" si="33"/>
        <v>#N/A</v>
      </c>
      <c r="AH56" s="47">
        <f t="shared" si="34"/>
        <v>6.818609388093039</v>
      </c>
      <c r="AI56">
        <f t="shared" si="20"/>
        <v>-2.2223921070679544E-3</v>
      </c>
      <c r="AJ56" s="47">
        <f t="shared" si="35"/>
        <v>6.3866610336017491</v>
      </c>
      <c r="AK56">
        <f t="shared" si="21"/>
        <v>3.0084737985960751E-2</v>
      </c>
      <c r="AL56" s="47">
        <f t="shared" si="36"/>
        <v>5.9721520123414376</v>
      </c>
      <c r="AM56">
        <f t="shared" si="22"/>
        <v>6.3500447481807082E-2</v>
      </c>
      <c r="AN56" s="47">
        <f t="shared" si="37"/>
        <v>7.2663258991155999</v>
      </c>
      <c r="AO56">
        <f t="shared" si="23"/>
        <v>-3.3524184201957054E-2</v>
      </c>
      <c r="AT56" s="99"/>
    </row>
    <row r="57" spans="15:46" x14ac:dyDescent="0.2">
      <c r="O57" s="45">
        <f t="shared" si="6"/>
        <v>4.1989890671342209</v>
      </c>
      <c r="P57" s="45">
        <f t="shared" si="7"/>
        <v>4.1989890671342209</v>
      </c>
      <c r="Q57" s="100">
        <f t="shared" si="24"/>
        <v>19.968893340686122</v>
      </c>
      <c r="R57" s="252">
        <f t="shared" si="25"/>
        <v>-0.74499999999999977</v>
      </c>
      <c r="S57" t="e">
        <f t="shared" si="9"/>
        <v>#N/A</v>
      </c>
      <c r="T57" t="e">
        <f t="shared" si="10"/>
        <v>#N/A</v>
      </c>
      <c r="U57" s="47" t="e">
        <f t="shared" si="11"/>
        <v>#N/A</v>
      </c>
      <c r="V57" t="e">
        <f t="shared" si="12"/>
        <v>#N/A</v>
      </c>
      <c r="W57" s="47" t="e">
        <f t="shared" si="13"/>
        <v>#N/A</v>
      </c>
      <c r="X57" t="e">
        <f t="shared" si="14"/>
        <v>#N/A</v>
      </c>
      <c r="Y57" s="47" t="e">
        <f t="shared" si="15"/>
        <v>#N/A</v>
      </c>
      <c r="Z57" t="e">
        <f t="shared" si="16"/>
        <v>#N/A</v>
      </c>
      <c r="AA57" s="47" t="e">
        <f t="shared" si="17"/>
        <v>#N/A</v>
      </c>
      <c r="AB57" t="e">
        <f t="shared" si="18"/>
        <v>#N/A</v>
      </c>
      <c r="AD57">
        <v>44</v>
      </c>
      <c r="AE57" s="47">
        <f t="shared" si="32"/>
        <v>7.5305870167664892</v>
      </c>
      <c r="AF57">
        <f t="shared" si="19"/>
        <v>-1.6322709009115179E-2</v>
      </c>
      <c r="AG57" t="e">
        <f t="shared" si="33"/>
        <v>#N/A</v>
      </c>
      <c r="AH57" s="47">
        <f t="shared" si="34"/>
        <v>7.0747219008954101</v>
      </c>
      <c r="AI57">
        <f t="shared" si="20"/>
        <v>1.4449018218663831E-2</v>
      </c>
      <c r="AJ57" s="47">
        <f t="shared" si="35"/>
        <v>6.6343648100604113</v>
      </c>
      <c r="AK57">
        <f t="shared" si="21"/>
        <v>4.6209636018385208E-2</v>
      </c>
      <c r="AL57" s="47">
        <f t="shared" si="36"/>
        <v>6.2111594686466187</v>
      </c>
      <c r="AM57">
        <f t="shared" si="22"/>
        <v>7.9060702326903765E-2</v>
      </c>
      <c r="AN57" s="47">
        <f t="shared" si="37"/>
        <v>7.5305870167664892</v>
      </c>
      <c r="AO57">
        <f t="shared" si="23"/>
        <v>-1.6322709009115179E-2</v>
      </c>
      <c r="AT57" s="99"/>
    </row>
    <row r="58" spans="15:46" x14ac:dyDescent="0.2">
      <c r="O58" s="45">
        <f t="shared" si="6"/>
        <v>4.1429394002589106</v>
      </c>
      <c r="P58" s="45">
        <f t="shared" si="7"/>
        <v>4.1429394002589106</v>
      </c>
      <c r="Q58" s="100">
        <f t="shared" si="24"/>
        <v>19.91376614444539</v>
      </c>
      <c r="R58" s="252">
        <f t="shared" si="25"/>
        <v>-0.73999999999999977</v>
      </c>
      <c r="S58" t="e">
        <f t="shared" si="9"/>
        <v>#N/A</v>
      </c>
      <c r="T58" t="e">
        <f t="shared" si="10"/>
        <v>#N/A</v>
      </c>
      <c r="U58" s="47" t="e">
        <f t="shared" si="11"/>
        <v>#N/A</v>
      </c>
      <c r="V58" t="e">
        <f t="shared" si="12"/>
        <v>#N/A</v>
      </c>
      <c r="W58" s="47" t="e">
        <f t="shared" si="13"/>
        <v>#N/A</v>
      </c>
      <c r="X58" t="e">
        <f t="shared" si="14"/>
        <v>#N/A</v>
      </c>
      <c r="Y58" s="47" t="e">
        <f t="shared" si="15"/>
        <v>#N/A</v>
      </c>
      <c r="Z58" t="e">
        <f t="shared" si="16"/>
        <v>#N/A</v>
      </c>
      <c r="AA58" s="47" t="e">
        <f t="shared" si="17"/>
        <v>#N/A</v>
      </c>
      <c r="AB58" t="e">
        <f t="shared" si="18"/>
        <v>#N/A</v>
      </c>
      <c r="AD58">
        <v>45</v>
      </c>
      <c r="AE58" s="47">
        <f t="shared" si="32"/>
        <v>7.7996679121307206</v>
      </c>
      <c r="AF58">
        <f t="shared" si="19"/>
        <v>1.2001350073383361E-3</v>
      </c>
      <c r="AG58" t="e">
        <f t="shared" si="33"/>
        <v>#N/A</v>
      </c>
      <c r="AH58" s="47">
        <f t="shared" si="34"/>
        <v>7.3355055714991479</v>
      </c>
      <c r="AI58">
        <f t="shared" si="20"/>
        <v>3.143165744115483E-2</v>
      </c>
      <c r="AJ58" s="47">
        <f t="shared" si="35"/>
        <v>6.8865863799496712</v>
      </c>
      <c r="AK58">
        <f t="shared" si="21"/>
        <v>6.2635274820298861E-2</v>
      </c>
      <c r="AL58" s="47">
        <f t="shared" si="36"/>
        <v>6.4545261088584684</v>
      </c>
      <c r="AM58">
        <f t="shared" si="22"/>
        <v>9.4910822162371719E-2</v>
      </c>
      <c r="AN58" s="47">
        <f t="shared" si="37"/>
        <v>7.7996679121307206</v>
      </c>
      <c r="AO58">
        <f t="shared" si="23"/>
        <v>1.2001350073383361E-3</v>
      </c>
      <c r="AT58" s="99"/>
    </row>
    <row r="59" spans="15:46" x14ac:dyDescent="0.2">
      <c r="O59" s="45">
        <f t="shared" si="6"/>
        <v>4.0872638720931036</v>
      </c>
      <c r="P59" s="45">
        <f t="shared" si="7"/>
        <v>4.0872638720931036</v>
      </c>
      <c r="Q59" s="100">
        <f t="shared" si="24"/>
        <v>19.859007035273862</v>
      </c>
      <c r="R59" s="252">
        <f t="shared" si="25"/>
        <v>-0.73499999999999976</v>
      </c>
      <c r="S59" t="e">
        <f t="shared" si="9"/>
        <v>#N/A</v>
      </c>
      <c r="T59" t="e">
        <f t="shared" si="10"/>
        <v>#N/A</v>
      </c>
      <c r="U59" s="47" t="e">
        <f t="shared" si="11"/>
        <v>#N/A</v>
      </c>
      <c r="V59" t="e">
        <f t="shared" si="12"/>
        <v>#N/A</v>
      </c>
      <c r="W59" s="47" t="e">
        <f t="shared" si="13"/>
        <v>#N/A</v>
      </c>
      <c r="X59" t="e">
        <f t="shared" si="14"/>
        <v>#N/A</v>
      </c>
      <c r="Y59" s="47" t="e">
        <f t="shared" si="15"/>
        <v>#N/A</v>
      </c>
      <c r="Z59" t="e">
        <f t="shared" si="16"/>
        <v>#N/A</v>
      </c>
      <c r="AA59" s="47" t="e">
        <f t="shared" si="17"/>
        <v>#N/A</v>
      </c>
      <c r="AB59" t="e">
        <f t="shared" si="18"/>
        <v>#N/A</v>
      </c>
      <c r="AD59">
        <v>46</v>
      </c>
      <c r="AE59" s="47">
        <f t="shared" si="32"/>
        <v>8.0734866205609208</v>
      </c>
      <c r="AF59">
        <f t="shared" si="19"/>
        <v>1.9038627118879253E-2</v>
      </c>
      <c r="AG59" t="e">
        <f t="shared" si="33"/>
        <v>#N/A</v>
      </c>
      <c r="AH59" s="47">
        <f t="shared" si="34"/>
        <v>7.6008809626719191</v>
      </c>
      <c r="AI59">
        <f t="shared" si="20"/>
        <v>4.8719993258765672E-2</v>
      </c>
      <c r="AJ59" s="47">
        <f t="shared" si="35"/>
        <v>7.1432489141360183</v>
      </c>
      <c r="AK59">
        <f t="shared" si="21"/>
        <v>7.9356318073175364E-2</v>
      </c>
      <c r="AL59" s="47">
        <f t="shared" si="36"/>
        <v>6.7021778011408326</v>
      </c>
      <c r="AM59">
        <f t="shared" si="22"/>
        <v>0.1110456751769769</v>
      </c>
      <c r="AN59" s="47">
        <f t="shared" si="37"/>
        <v>8.0734866205609208</v>
      </c>
      <c r="AO59">
        <f t="shared" si="23"/>
        <v>1.9038627118879253E-2</v>
      </c>
      <c r="AT59" s="99"/>
    </row>
    <row r="60" spans="15:46" x14ac:dyDescent="0.2">
      <c r="O60" s="45">
        <f t="shared" si="6"/>
        <v>4.0319625489539703</v>
      </c>
      <c r="P60" s="45">
        <f t="shared" si="7"/>
        <v>4.0319625489539703</v>
      </c>
      <c r="Q60" s="100">
        <f t="shared" si="24"/>
        <v>19.804616076286152</v>
      </c>
      <c r="R60" s="252">
        <f t="shared" si="25"/>
        <v>-0.72999999999999976</v>
      </c>
      <c r="S60" t="e">
        <f t="shared" si="9"/>
        <v>#N/A</v>
      </c>
      <c r="T60" t="e">
        <f t="shared" si="10"/>
        <v>#N/A</v>
      </c>
      <c r="U60" s="47" t="e">
        <f t="shared" si="11"/>
        <v>#N/A</v>
      </c>
      <c r="V60" t="e">
        <f t="shared" si="12"/>
        <v>#N/A</v>
      </c>
      <c r="W60" s="47" t="e">
        <f t="shared" si="13"/>
        <v>#N/A</v>
      </c>
      <c r="X60" t="e">
        <f t="shared" si="14"/>
        <v>#N/A</v>
      </c>
      <c r="Y60" s="47" t="e">
        <f t="shared" si="15"/>
        <v>#N/A</v>
      </c>
      <c r="Z60" t="e">
        <f t="shared" si="16"/>
        <v>#N/A</v>
      </c>
      <c r="AA60" s="47" t="e">
        <f t="shared" si="17"/>
        <v>#N/A</v>
      </c>
      <c r="AB60" t="e">
        <f t="shared" si="18"/>
        <v>#N/A</v>
      </c>
      <c r="AD60">
        <v>47</v>
      </c>
      <c r="AE60" s="47">
        <f t="shared" si="32"/>
        <v>8.3519597342259644</v>
      </c>
      <c r="AF60">
        <f t="shared" si="19"/>
        <v>3.7186976317121791E-2</v>
      </c>
      <c r="AG60" t="e">
        <f t="shared" si="33"/>
        <v>#N/A</v>
      </c>
      <c r="AH60" s="47">
        <f t="shared" si="34"/>
        <v>7.870767238498825</v>
      </c>
      <c r="AI60">
        <f t="shared" si="20"/>
        <v>6.6308424124503079E-2</v>
      </c>
      <c r="AJ60" s="47">
        <f t="shared" si="35"/>
        <v>7.4042742307251945</v>
      </c>
      <c r="AK60">
        <f t="shared" si="21"/>
        <v>9.6367361147122479E-2</v>
      </c>
      <c r="AL60" s="47">
        <f t="shared" si="36"/>
        <v>6.9540391083891926</v>
      </c>
      <c r="AM60">
        <f t="shared" si="22"/>
        <v>0.12746006205616606</v>
      </c>
      <c r="AN60" s="47">
        <f t="shared" si="37"/>
        <v>8.3519597342259644</v>
      </c>
      <c r="AO60">
        <f t="shared" si="23"/>
        <v>3.7186976317121791E-2</v>
      </c>
      <c r="AT60" s="99"/>
    </row>
    <row r="61" spans="15:46" x14ac:dyDescent="0.2">
      <c r="O61" s="45">
        <f t="shared" si="6"/>
        <v>3.977035496728945</v>
      </c>
      <c r="P61" s="45">
        <f t="shared" si="7"/>
        <v>3.977035496728945</v>
      </c>
      <c r="Q61" s="100">
        <f t="shared" si="24"/>
        <v>19.750593330186348</v>
      </c>
      <c r="R61" s="252">
        <f t="shared" si="25"/>
        <v>-0.72499999999999976</v>
      </c>
      <c r="S61" t="e">
        <f t="shared" si="9"/>
        <v>#N/A</v>
      </c>
      <c r="T61" t="e">
        <f t="shared" si="10"/>
        <v>#N/A</v>
      </c>
      <c r="U61" s="47" t="e">
        <f t="shared" si="11"/>
        <v>#N/A</v>
      </c>
      <c r="V61" t="e">
        <f t="shared" si="12"/>
        <v>#N/A</v>
      </c>
      <c r="W61" s="47" t="e">
        <f t="shared" si="13"/>
        <v>#N/A</v>
      </c>
      <c r="X61" t="e">
        <f t="shared" si="14"/>
        <v>#N/A</v>
      </c>
      <c r="Y61" s="47" t="e">
        <f t="shared" si="15"/>
        <v>#N/A</v>
      </c>
      <c r="Z61" t="e">
        <f t="shared" si="16"/>
        <v>#N/A</v>
      </c>
      <c r="AA61" s="47" t="e">
        <f t="shared" si="17"/>
        <v>#N/A</v>
      </c>
      <c r="AB61" t="e">
        <f t="shared" si="18"/>
        <v>#N/A</v>
      </c>
      <c r="AD61">
        <v>48</v>
      </c>
      <c r="AE61" s="47">
        <f t="shared" si="32"/>
        <v>8.6350024275177919</v>
      </c>
      <c r="AF61">
        <f t="shared" si="19"/>
        <v>5.5639320319539984E-2</v>
      </c>
      <c r="AG61" t="e">
        <f t="shared" si="33"/>
        <v>#N/A</v>
      </c>
      <c r="AH61" s="47">
        <f t="shared" si="34"/>
        <v>8.1450821890057963</v>
      </c>
      <c r="AI61">
        <f t="shared" si="20"/>
        <v>8.4191278396745201E-2</v>
      </c>
      <c r="AJ61" s="47">
        <f t="shared" si="35"/>
        <v>7.6695828188771547</v>
      </c>
      <c r="AK61">
        <f t="shared" si="21"/>
        <v>0.11366293041510474</v>
      </c>
      <c r="AL61" s="47">
        <f t="shared" si="36"/>
        <v>7.2100333112095161</v>
      </c>
      <c r="AM61">
        <f t="shared" si="22"/>
        <v>0.14414871548177297</v>
      </c>
      <c r="AN61" s="47">
        <f t="shared" si="37"/>
        <v>8.6350024275177919</v>
      </c>
      <c r="AO61">
        <f t="shared" si="23"/>
        <v>5.5639320319539984E-2</v>
      </c>
      <c r="AT61" s="99"/>
    </row>
    <row r="62" spans="15:46" x14ac:dyDescent="0.2">
      <c r="O62" s="45">
        <f t="shared" si="6"/>
        <v>3.9224827808741338</v>
      </c>
      <c r="P62" s="45">
        <f t="shared" si="7"/>
        <v>3.9224827808741338</v>
      </c>
      <c r="Q62" s="100">
        <f t="shared" si="24"/>
        <v>19.696938859268471</v>
      </c>
      <c r="R62" s="252">
        <f t="shared" si="25"/>
        <v>-0.71999999999999975</v>
      </c>
      <c r="S62" t="e">
        <f t="shared" si="9"/>
        <v>#N/A</v>
      </c>
      <c r="T62" t="e">
        <f t="shared" si="10"/>
        <v>#N/A</v>
      </c>
      <c r="U62" s="47" t="e">
        <f t="shared" si="11"/>
        <v>#N/A</v>
      </c>
      <c r="V62" t="e">
        <f t="shared" si="12"/>
        <v>#N/A</v>
      </c>
      <c r="W62" s="47" t="e">
        <f t="shared" si="13"/>
        <v>#N/A</v>
      </c>
      <c r="X62" t="e">
        <f t="shared" si="14"/>
        <v>#N/A</v>
      </c>
      <c r="Y62" s="47" t="e">
        <f t="shared" si="15"/>
        <v>#N/A</v>
      </c>
      <c r="Z62" t="e">
        <f t="shared" si="16"/>
        <v>#N/A</v>
      </c>
      <c r="AA62" s="47" t="e">
        <f t="shared" si="17"/>
        <v>#N/A</v>
      </c>
      <c r="AB62" t="e">
        <f t="shared" si="18"/>
        <v>#N/A</v>
      </c>
      <c r="AD62">
        <v>49</v>
      </c>
      <c r="AE62" s="47">
        <f t="shared" si="32"/>
        <v>8.9225284828901366</v>
      </c>
      <c r="AF62">
        <f t="shared" si="19"/>
        <v>7.438972492671235E-2</v>
      </c>
      <c r="AG62" t="e">
        <f t="shared" si="33"/>
        <v>#N/A</v>
      </c>
      <c r="AH62" s="47">
        <f t="shared" si="34"/>
        <v>8.4237422552015655</v>
      </c>
      <c r="AI62">
        <f t="shared" si="20"/>
        <v>0.10236281381648307</v>
      </c>
      <c r="AJ62" s="47">
        <f t="shared" si="35"/>
        <v>7.9390938630258479</v>
      </c>
      <c r="AK62">
        <f t="shared" si="21"/>
        <v>0.1312374828661711</v>
      </c>
      <c r="AL62" s="47">
        <f t="shared" si="36"/>
        <v>7.4700824312877572</v>
      </c>
      <c r="AM62">
        <f t="shared" si="22"/>
        <v>0.16110629990026132</v>
      </c>
      <c r="AN62" s="47">
        <f t="shared" si="37"/>
        <v>8.9225284828901366</v>
      </c>
      <c r="AO62">
        <f t="shared" si="23"/>
        <v>7.438972492671235E-2</v>
      </c>
      <c r="AT62" s="99"/>
    </row>
    <row r="63" spans="15:46" x14ac:dyDescent="0.2">
      <c r="O63" s="45">
        <f t="shared" si="6"/>
        <v>3.8683044664155659</v>
      </c>
      <c r="P63" s="45">
        <f t="shared" si="7"/>
        <v>3.8683044664155659</v>
      </c>
      <c r="Q63" s="100">
        <f t="shared" si="24"/>
        <v>19.64365272541545</v>
      </c>
      <c r="R63" s="252">
        <f t="shared" si="25"/>
        <v>-0.71499999999999975</v>
      </c>
      <c r="S63" t="e">
        <f t="shared" si="9"/>
        <v>#N/A</v>
      </c>
      <c r="T63" t="e">
        <f t="shared" si="10"/>
        <v>#N/A</v>
      </c>
      <c r="U63" s="47" t="e">
        <f t="shared" si="11"/>
        <v>#N/A</v>
      </c>
      <c r="V63" t="e">
        <f t="shared" si="12"/>
        <v>#N/A</v>
      </c>
      <c r="W63" s="47" t="e">
        <f t="shared" si="13"/>
        <v>#N/A</v>
      </c>
      <c r="X63" t="e">
        <f t="shared" si="14"/>
        <v>#N/A</v>
      </c>
      <c r="Y63" s="47" t="e">
        <f t="shared" si="15"/>
        <v>#N/A</v>
      </c>
      <c r="Z63" t="e">
        <f t="shared" si="16"/>
        <v>#N/A</v>
      </c>
      <c r="AA63" s="47" t="e">
        <f t="shared" si="17"/>
        <v>#N/A</v>
      </c>
      <c r="AB63" t="e">
        <f t="shared" si="18"/>
        <v>#N/A</v>
      </c>
      <c r="AD63">
        <v>50</v>
      </c>
      <c r="AE63" s="47">
        <f t="shared" si="32"/>
        <v>9.2144503171212016</v>
      </c>
      <c r="AF63">
        <f t="shared" si="19"/>
        <v>9.3432183685083645E-2</v>
      </c>
      <c r="AG63" t="e">
        <f t="shared" si="33"/>
        <v>#N/A</v>
      </c>
      <c r="AH63" s="47">
        <f t="shared" si="34"/>
        <v>8.7066625545305261</v>
      </c>
      <c r="AI63">
        <f t="shared" si="20"/>
        <v>0.12081721726846303</v>
      </c>
      <c r="AJ63" s="47">
        <f t="shared" si="35"/>
        <v>8.2127252674964115</v>
      </c>
      <c r="AK63">
        <f t="shared" si="21"/>
        <v>0.14908540597881095</v>
      </c>
      <c r="AL63" s="47">
        <f t="shared" si="36"/>
        <v>7.7341072551427867</v>
      </c>
      <c r="AM63">
        <f t="shared" si="22"/>
        <v>0.17832741152477671</v>
      </c>
      <c r="AN63" s="47">
        <f t="shared" si="37"/>
        <v>9.2144503171212016</v>
      </c>
      <c r="AO63">
        <f t="shared" si="23"/>
        <v>9.3432183685083645E-2</v>
      </c>
      <c r="AT63" s="99"/>
    </row>
    <row r="64" spans="15:46" x14ac:dyDescent="0.2">
      <c r="O64" s="45">
        <f t="shared" si="6"/>
        <v>3.8145006179470329</v>
      </c>
      <c r="P64" s="45">
        <f t="shared" si="7"/>
        <v>3.8145006179470329</v>
      </c>
      <c r="Q64" s="100">
        <f t="shared" si="24"/>
        <v>19.590734990099463</v>
      </c>
      <c r="R64" s="252">
        <f t="shared" si="25"/>
        <v>-0.70999999999999974</v>
      </c>
      <c r="S64" t="e">
        <f t="shared" si="9"/>
        <v>#N/A</v>
      </c>
      <c r="T64" t="e">
        <f t="shared" si="10"/>
        <v>#N/A</v>
      </c>
      <c r="U64" s="47" t="e">
        <f t="shared" si="11"/>
        <v>#N/A</v>
      </c>
      <c r="V64" t="e">
        <f t="shared" si="12"/>
        <v>#N/A</v>
      </c>
      <c r="W64" s="47" t="e">
        <f t="shared" si="13"/>
        <v>#N/A</v>
      </c>
      <c r="X64" t="e">
        <f t="shared" si="14"/>
        <v>#N/A</v>
      </c>
      <c r="Y64" s="47" t="e">
        <f t="shared" si="15"/>
        <v>#N/A</v>
      </c>
      <c r="Z64" t="e">
        <f t="shared" si="16"/>
        <v>#N/A</v>
      </c>
      <c r="AA64" s="47" t="e">
        <f t="shared" si="17"/>
        <v>#N/A</v>
      </c>
      <c r="AB64" t="e">
        <f t="shared" si="18"/>
        <v>#N/A</v>
      </c>
      <c r="AD64">
        <v>51</v>
      </c>
      <c r="AE64" s="47">
        <f t="shared" si="32"/>
        <v>9.5106790079923709</v>
      </c>
      <c r="AF64">
        <f t="shared" si="19"/>
        <v>0.11276061781636526</v>
      </c>
      <c r="AG64" t="e">
        <f t="shared" si="33"/>
        <v>#N/A</v>
      </c>
      <c r="AH64" s="47">
        <f t="shared" si="34"/>
        <v>8.993756906728791</v>
      </c>
      <c r="AI64">
        <f t="shared" si="20"/>
        <v>0.13954860479021419</v>
      </c>
      <c r="AJ64" s="47">
        <f t="shared" si="35"/>
        <v>8.4903936815123195</v>
      </c>
      <c r="AK64">
        <f t="shared" si="21"/>
        <v>0.16720101782157998</v>
      </c>
      <c r="AL64" s="47">
        <f t="shared" si="36"/>
        <v>8.0020273582555941</v>
      </c>
      <c r="AM64">
        <f t="shared" si="22"/>
        <v>0.19580657854165368</v>
      </c>
      <c r="AN64" s="47">
        <f t="shared" si="37"/>
        <v>9.5106790079923709</v>
      </c>
      <c r="AO64">
        <f t="shared" si="23"/>
        <v>0.11276061781636526</v>
      </c>
      <c r="AT64" s="99"/>
    </row>
    <row r="65" spans="15:46" x14ac:dyDescent="0.2">
      <c r="O65" s="45">
        <f t="shared" si="6"/>
        <v>3.7610712996311122</v>
      </c>
      <c r="P65" s="45">
        <f t="shared" si="7"/>
        <v>3.7610712996311122</v>
      </c>
      <c r="Q65" s="100">
        <f t="shared" si="24"/>
        <v>19.538185714381143</v>
      </c>
      <c r="R65" s="252">
        <f t="shared" si="25"/>
        <v>-0.70499999999999974</v>
      </c>
      <c r="S65" t="e">
        <f t="shared" si="9"/>
        <v>#N/A</v>
      </c>
      <c r="T65" t="e">
        <f t="shared" si="10"/>
        <v>#N/A</v>
      </c>
      <c r="U65" s="47" t="e">
        <f t="shared" si="11"/>
        <v>#N/A</v>
      </c>
      <c r="V65" t="e">
        <f t="shared" si="12"/>
        <v>#N/A</v>
      </c>
      <c r="W65" s="47" t="e">
        <f t="shared" si="13"/>
        <v>#N/A</v>
      </c>
      <c r="X65" t="e">
        <f t="shared" si="14"/>
        <v>#N/A</v>
      </c>
      <c r="Y65" s="47" t="e">
        <f t="shared" si="15"/>
        <v>#N/A</v>
      </c>
      <c r="Z65" t="e">
        <f t="shared" si="16"/>
        <v>#N/A</v>
      </c>
      <c r="AA65" s="47" t="e">
        <f t="shared" si="17"/>
        <v>#N/A</v>
      </c>
      <c r="AB65" t="e">
        <f t="shared" si="18"/>
        <v>#N/A</v>
      </c>
      <c r="AD65">
        <v>52</v>
      </c>
      <c r="AE65" s="47">
        <f t="shared" si="32"/>
        <v>9.8111243213747752</v>
      </c>
      <c r="AF65">
        <f t="shared" si="19"/>
        <v>0.13236887638057732</v>
      </c>
      <c r="AG65" t="e">
        <f t="shared" si="33"/>
        <v>#N/A</v>
      </c>
      <c r="AH65" s="47">
        <f t="shared" si="34"/>
        <v>9.2849378600755408</v>
      </c>
      <c r="AI65">
        <f t="shared" si="20"/>
        <v>0.1585510217983899</v>
      </c>
      <c r="AJ65" s="47">
        <f t="shared" si="35"/>
        <v>8.7720145245848311</v>
      </c>
      <c r="AK65">
        <f t="shared" si="21"/>
        <v>0.18557856735309705</v>
      </c>
      <c r="AL65" s="47">
        <f t="shared" si="36"/>
        <v>8.2737611295673705</v>
      </c>
      <c r="AM65">
        <f t="shared" si="22"/>
        <v>0.21353826149644076</v>
      </c>
      <c r="AN65" s="47">
        <f t="shared" si="37"/>
        <v>9.8111243213747752</v>
      </c>
      <c r="AO65">
        <f t="shared" si="23"/>
        <v>0.13236887638057732</v>
      </c>
      <c r="AT65" s="99"/>
    </row>
    <row r="66" spans="15:46" x14ac:dyDescent="0.2">
      <c r="O66" s="45">
        <f t="shared" si="6"/>
        <v>3.708016575198144</v>
      </c>
      <c r="P66" s="45">
        <f t="shared" si="7"/>
        <v>3.708016575198144</v>
      </c>
      <c r="Q66" s="100">
        <f t="shared" si="24"/>
        <v>19.486004958909234</v>
      </c>
      <c r="R66" s="252">
        <f t="shared" si="25"/>
        <v>-0.69999999999999973</v>
      </c>
      <c r="S66" t="e">
        <f t="shared" si="9"/>
        <v>#N/A</v>
      </c>
      <c r="T66" t="e">
        <f t="shared" si="10"/>
        <v>#N/A</v>
      </c>
      <c r="U66" s="47" t="e">
        <f t="shared" si="11"/>
        <v>#N/A</v>
      </c>
      <c r="V66" t="e">
        <f t="shared" si="12"/>
        <v>#N/A</v>
      </c>
      <c r="W66" s="47" t="e">
        <f t="shared" si="13"/>
        <v>#N/A</v>
      </c>
      <c r="X66" t="e">
        <f t="shared" si="14"/>
        <v>#N/A</v>
      </c>
      <c r="Y66" s="47" t="e">
        <f t="shared" si="15"/>
        <v>#N/A</v>
      </c>
      <c r="Z66" t="e">
        <f t="shared" si="16"/>
        <v>#N/A</v>
      </c>
      <c r="AA66" s="47" t="e">
        <f t="shared" si="17"/>
        <v>#N/A</v>
      </c>
      <c r="AB66" t="e">
        <f t="shared" si="18"/>
        <v>#N/A</v>
      </c>
      <c r="AD66">
        <v>53</v>
      </c>
      <c r="AE66" s="47">
        <f t="shared" si="32"/>
        <v>10.115694738715474</v>
      </c>
      <c r="AF66">
        <f t="shared" si="19"/>
        <v>0.15225073664462288</v>
      </c>
      <c r="AG66" t="e">
        <f t="shared" si="33"/>
        <v>#N/A</v>
      </c>
      <c r="AH66" s="47">
        <f t="shared" si="34"/>
        <v>9.5801167180316433</v>
      </c>
      <c r="AI66">
        <f t="shared" si="20"/>
        <v>0.1778184435063748</v>
      </c>
      <c r="AJ66" s="47">
        <f t="shared" si="35"/>
        <v>9.0575020122770162</v>
      </c>
      <c r="AK66">
        <f t="shared" si="21"/>
        <v>0.20421223489763476</v>
      </c>
      <c r="AL66" s="47">
        <f t="shared" si="36"/>
        <v>8.5492257963390266</v>
      </c>
      <c r="AM66">
        <f t="shared" si="22"/>
        <v>0.23151685383819112</v>
      </c>
      <c r="AN66" s="47">
        <f t="shared" si="37"/>
        <v>10.115694738715474</v>
      </c>
      <c r="AO66">
        <f t="shared" si="23"/>
        <v>0.15225073664462288</v>
      </c>
      <c r="AT66" s="99"/>
    </row>
    <row r="67" spans="15:46" x14ac:dyDescent="0.2">
      <c r="O67" s="45">
        <f t="shared" si="6"/>
        <v>3.6553365079458899</v>
      </c>
      <c r="P67" s="45">
        <f t="shared" si="7"/>
        <v>3.6553365079458899</v>
      </c>
      <c r="Q67" s="100">
        <f t="shared" si="24"/>
        <v>19.434192783920253</v>
      </c>
      <c r="R67" s="252">
        <f t="shared" si="25"/>
        <v>-0.69499999999999973</v>
      </c>
      <c r="S67" t="e">
        <f t="shared" si="9"/>
        <v>#N/A</v>
      </c>
      <c r="T67" t="e">
        <f t="shared" si="10"/>
        <v>#N/A</v>
      </c>
      <c r="U67" s="47" t="e">
        <f t="shared" si="11"/>
        <v>#N/A</v>
      </c>
      <c r="V67" t="e">
        <f t="shared" si="12"/>
        <v>#N/A</v>
      </c>
      <c r="W67" s="47" t="e">
        <f t="shared" si="13"/>
        <v>#N/A</v>
      </c>
      <c r="X67" t="e">
        <f t="shared" si="14"/>
        <v>#N/A</v>
      </c>
      <c r="Y67" s="47" t="e">
        <f t="shared" si="15"/>
        <v>#N/A</v>
      </c>
      <c r="Z67" t="e">
        <f t="shared" si="16"/>
        <v>#N/A</v>
      </c>
      <c r="AA67" s="47" t="e">
        <f t="shared" si="17"/>
        <v>#N/A</v>
      </c>
      <c r="AB67" t="e">
        <f t="shared" si="18"/>
        <v>#N/A</v>
      </c>
      <c r="AD67">
        <v>54</v>
      </c>
      <c r="AE67" s="47">
        <f t="shared" si="32"/>
        <v>10.424297484914913</v>
      </c>
      <c r="AF67">
        <f t="shared" si="19"/>
        <v>0.17239990463235072</v>
      </c>
      <c r="AG67" t="e">
        <f t="shared" si="33"/>
        <v>#N/A</v>
      </c>
      <c r="AH67" s="47">
        <f t="shared" si="34"/>
        <v>9.8792035662575159</v>
      </c>
      <c r="AI67">
        <f t="shared" si="20"/>
        <v>0.19734477551087146</v>
      </c>
      <c r="AJ67" s="47">
        <f t="shared" si="35"/>
        <v>9.3467691823345547</v>
      </c>
      <c r="AK67">
        <f t="shared" si="21"/>
        <v>0.22309613277595539</v>
      </c>
      <c r="AL67" s="47">
        <f t="shared" si="36"/>
        <v>8.8283374493645841</v>
      </c>
      <c r="AM67">
        <f t="shared" si="22"/>
        <v>0.24973668260381635</v>
      </c>
      <c r="AN67" s="47">
        <f t="shared" si="37"/>
        <v>10.424297484914913</v>
      </c>
      <c r="AO67">
        <f t="shared" si="23"/>
        <v>0.17239990463235072</v>
      </c>
      <c r="AT67" s="99"/>
    </row>
    <row r="68" spans="15:46" x14ac:dyDescent="0.2">
      <c r="O68" s="45">
        <f t="shared" si="6"/>
        <v>3.6030311607391923</v>
      </c>
      <c r="P68" s="45">
        <f t="shared" si="7"/>
        <v>3.6030311607391923</v>
      </c>
      <c r="Q68" s="100">
        <f t="shared" si="24"/>
        <v>19.382749249238373</v>
      </c>
      <c r="R68" s="252">
        <f t="shared" si="25"/>
        <v>-0.68999999999999972</v>
      </c>
      <c r="S68" t="e">
        <f t="shared" si="9"/>
        <v>#N/A</v>
      </c>
      <c r="T68" t="e">
        <f t="shared" si="10"/>
        <v>#N/A</v>
      </c>
      <c r="U68" s="47" t="e">
        <f t="shared" si="11"/>
        <v>#N/A</v>
      </c>
      <c r="V68" t="e">
        <f t="shared" si="12"/>
        <v>#N/A</v>
      </c>
      <c r="W68" s="47" t="e">
        <f t="shared" si="13"/>
        <v>#N/A</v>
      </c>
      <c r="X68" t="e">
        <f t="shared" si="14"/>
        <v>#N/A</v>
      </c>
      <c r="Y68" s="47" t="e">
        <f t="shared" si="15"/>
        <v>#N/A</v>
      </c>
      <c r="Z68" t="e">
        <f t="shared" si="16"/>
        <v>#N/A</v>
      </c>
      <c r="AA68" s="47" t="e">
        <f t="shared" si="17"/>
        <v>#N/A</v>
      </c>
      <c r="AB68" t="e">
        <f t="shared" si="18"/>
        <v>#N/A</v>
      </c>
      <c r="AD68">
        <v>55</v>
      </c>
      <c r="AE68" s="47">
        <f t="shared" si="32"/>
        <v>10.73683855658709</v>
      </c>
      <c r="AF68">
        <f t="shared" si="19"/>
        <v>0.19281001583545429</v>
      </c>
      <c r="AG68" t="e">
        <f t="shared" si="33"/>
        <v>#N/A</v>
      </c>
      <c r="AH68" s="47">
        <f t="shared" si="34"/>
        <v>10.182107300001856</v>
      </c>
      <c r="AI68">
        <f t="shared" si="20"/>
        <v>0.21712385452832167</v>
      </c>
      <c r="AJ68" s="47">
        <f t="shared" si="35"/>
        <v>9.6397279211752434</v>
      </c>
      <c r="AK68">
        <f t="shared" si="21"/>
        <v>0.24222430607390658</v>
      </c>
      <c r="AL68" s="47">
        <f t="shared" si="36"/>
        <v>9.1110110685307095</v>
      </c>
      <c r="AM68">
        <f t="shared" si="22"/>
        <v>0.26819200922685993</v>
      </c>
      <c r="AN68" s="47">
        <f t="shared" si="37"/>
        <v>10.73683855658709</v>
      </c>
      <c r="AO68">
        <f t="shared" si="23"/>
        <v>0.19281001583545429</v>
      </c>
      <c r="AT68" s="99"/>
    </row>
    <row r="69" spans="15:46" x14ac:dyDescent="0.2">
      <c r="O69" s="45">
        <f t="shared" si="6"/>
        <v>3.5511005960098601</v>
      </c>
      <c r="P69" s="45">
        <f t="shared" si="7"/>
        <v>3.5511005960098601</v>
      </c>
      <c r="Q69" s="100">
        <f t="shared" si="24"/>
        <v>19.331674414274858</v>
      </c>
      <c r="R69" s="252">
        <f t="shared" si="25"/>
        <v>-0.68499999999999972</v>
      </c>
      <c r="S69" t="e">
        <f t="shared" si="9"/>
        <v>#N/A</v>
      </c>
      <c r="T69" t="e">
        <f t="shared" si="10"/>
        <v>#N/A</v>
      </c>
      <c r="U69" s="47" t="e">
        <f t="shared" si="11"/>
        <v>#N/A</v>
      </c>
      <c r="V69" t="e">
        <f t="shared" si="12"/>
        <v>#N/A</v>
      </c>
      <c r="W69" s="47" t="e">
        <f t="shared" si="13"/>
        <v>#N/A</v>
      </c>
      <c r="X69" t="e">
        <f t="shared" si="14"/>
        <v>#N/A</v>
      </c>
      <c r="Y69" s="47" t="e">
        <f t="shared" si="15"/>
        <v>#N/A</v>
      </c>
      <c r="Z69" t="e">
        <f t="shared" si="16"/>
        <v>#N/A</v>
      </c>
      <c r="AA69" s="47" t="e">
        <f t="shared" si="17"/>
        <v>#N/A</v>
      </c>
      <c r="AB69" t="e">
        <f t="shared" si="18"/>
        <v>#N/A</v>
      </c>
      <c r="AD69">
        <v>56</v>
      </c>
      <c r="AE69" s="47">
        <f t="shared" si="32"/>
        <v>11.053222750693928</v>
      </c>
      <c r="AF69">
        <f t="shared" si="19"/>
        <v>0.21347463606741815</v>
      </c>
      <c r="AG69" t="e">
        <f t="shared" si="33"/>
        <v>#N/A</v>
      </c>
      <c r="AH69" s="47">
        <f t="shared" si="34"/>
        <v>10.488735651853084</v>
      </c>
      <c r="AI69">
        <f t="shared" si="20"/>
        <v>0.2371494492646618</v>
      </c>
      <c r="AJ69" s="47">
        <f t="shared" si="35"/>
        <v>9.9362889907292828</v>
      </c>
      <c r="AK69">
        <f t="shared" si="21"/>
        <v>0.2615907335336996</v>
      </c>
      <c r="AL69" s="47">
        <f t="shared" si="36"/>
        <v>9.3971605487146892</v>
      </c>
      <c r="AM69">
        <f t="shared" si="22"/>
        <v>0.28687703045719026</v>
      </c>
      <c r="AN69" s="47">
        <f t="shared" si="37"/>
        <v>11.053222750693928</v>
      </c>
      <c r="AO69">
        <f t="shared" si="23"/>
        <v>0.21347463606741815</v>
      </c>
      <c r="AT69" s="99"/>
    </row>
    <row r="70" spans="15:46" x14ac:dyDescent="0.2">
      <c r="O70" s="45">
        <f t="shared" si="6"/>
        <v>3.4995448757558734</v>
      </c>
      <c r="P70" s="45">
        <f t="shared" si="7"/>
        <v>3.4995448757558734</v>
      </c>
      <c r="Q70" s="100">
        <f t="shared" si="24"/>
        <v>19.28096833802806</v>
      </c>
      <c r="R70" s="252">
        <f t="shared" si="25"/>
        <v>-0.67999999999999972</v>
      </c>
      <c r="S70" t="e">
        <f t="shared" si="9"/>
        <v>#N/A</v>
      </c>
      <c r="T70" t="e">
        <f t="shared" si="10"/>
        <v>#N/A</v>
      </c>
      <c r="U70" s="47" t="e">
        <f t="shared" si="11"/>
        <v>#N/A</v>
      </c>
      <c r="V70" t="e">
        <f t="shared" si="12"/>
        <v>#N/A</v>
      </c>
      <c r="W70" s="47" t="e">
        <f t="shared" si="13"/>
        <v>#N/A</v>
      </c>
      <c r="X70" t="e">
        <f t="shared" si="14"/>
        <v>#N/A</v>
      </c>
      <c r="Y70" s="47" t="e">
        <f t="shared" si="15"/>
        <v>#N/A</v>
      </c>
      <c r="Z70" t="e">
        <f t="shared" si="16"/>
        <v>#N/A</v>
      </c>
      <c r="AA70" s="47" t="e">
        <f t="shared" si="17"/>
        <v>#N/A</v>
      </c>
      <c r="AB70" t="e">
        <f t="shared" si="18"/>
        <v>#N/A</v>
      </c>
      <c r="AD70">
        <v>57</v>
      </c>
      <c r="AE70" s="47">
        <f t="shared" si="32"/>
        <v>11.37335369354501</v>
      </c>
      <c r="AF70">
        <f t="shared" si="19"/>
        <v>0.23438726244509947</v>
      </c>
      <c r="AG70" t="e">
        <f t="shared" si="33"/>
        <v>#N/A</v>
      </c>
      <c r="AH70" s="47">
        <f t="shared" si="34"/>
        <v>10.798995219844837</v>
      </c>
      <c r="AI70">
        <f t="shared" si="20"/>
        <v>0.25741526140411913</v>
      </c>
      <c r="AJ70" s="47">
        <f t="shared" si="35"/>
        <v>10.236362055622028</v>
      </c>
      <c r="AK70">
        <f t="shared" si="21"/>
        <v>0.28118932855480294</v>
      </c>
      <c r="AL70" s="47">
        <f t="shared" si="36"/>
        <v>9.6866987260128603</v>
      </c>
      <c r="AM70">
        <f t="shared" si="22"/>
        <v>0.30578587937990787</v>
      </c>
      <c r="AN70" s="47">
        <f t="shared" si="37"/>
        <v>11.37335369354501</v>
      </c>
      <c r="AO70">
        <f t="shared" si="23"/>
        <v>0.23438726244509947</v>
      </c>
      <c r="AT70" s="99"/>
    </row>
    <row r="71" spans="15:46" x14ac:dyDescent="0.2">
      <c r="O71" s="45">
        <f t="shared" ref="O71:O134" si="38">(SQRT($K$18*$K$18*(R71-$F$16)*(R71-$F$16)*1000000+$M$4*$M$4))-$M$4</f>
        <v>3.4483640615411559</v>
      </c>
      <c r="P71" s="45">
        <f t="shared" ref="P71:P134" si="39">(COS($P$1*PI()/180)*SQRT($K$18*$K$18*(R71-$F$16)*(R71-$F$16)*1000000+$P$3)-$P$2*$K$17*(R71-$F$16)*1000)/(1-$P$2)-$M$4</f>
        <v>3.4483640615411559</v>
      </c>
      <c r="Q71" s="100">
        <f t="shared" ref="Q71:Q134" si="40">SQRT(((R71-$F$16)*(R71-$F$16)+PI()*PI()*$F$18*$F$18)*$K$18*$K$18*1000000+$M$4*$M$4) - $M$4</f>
        <v>19.230631079082286</v>
      </c>
      <c r="R71" s="252">
        <f t="shared" si="25"/>
        <v>-0.67499999999999971</v>
      </c>
      <c r="S71" t="e">
        <f t="shared" ref="S71:S134" si="41">IF( AND(($R71-$F$16)/S$3&gt;= 0, ($R71-$F$16)/S$3&lt;=$K$31),S$2*ABS(SIN(($R71-$F$16)/S$3*PI()))*$K$30,#N/A)</f>
        <v>#N/A</v>
      </c>
      <c r="T71" t="e">
        <f t="shared" ref="T71:T134" si="42">IF( AND(($R71-$F$16)/T$3&gt;0,($R71-$F$16)/T$3&lt;=$K$31),T$2*ABS(SIN(($R71-$F$16)/T$3*PI()))*$K$30,#N/A)</f>
        <v>#N/A</v>
      </c>
      <c r="U71" s="47" t="e">
        <f t="shared" ref="U71:U134" si="43">IF( AND(($R71-$F$16)/U$3&gt;= 0, ($R71-$F$16)/U$3&lt;=$K$31),U$2*ABS(SIN(($R71-$F$16)/U$3*PI()))*$K$30,#N/A)</f>
        <v>#N/A</v>
      </c>
      <c r="V71" t="e">
        <f t="shared" ref="V71:V134" si="44">IF( AND(($R71-$F$16)/V$3&gt;0,($R71-$F$16)/V$3&lt;=$K$31),V$2*ABS(SIN(($R71-$F$16)/V$3*PI()))*$K$30,#N/A)</f>
        <v>#N/A</v>
      </c>
      <c r="W71" s="47" t="e">
        <f t="shared" ref="W71:W134" si="45">IF( AND(($R71-$F$16)/W$3&gt;= 0, ($R71-$F$16)/W$3&lt;=$K$31),W$2*ABS(SIN(($R71-$F$16)/W$3*PI()))*$K$30,#N/A)</f>
        <v>#N/A</v>
      </c>
      <c r="X71" t="e">
        <f t="shared" ref="X71:X134" si="46">IF( AND(($R71-$F$16)/X$3&gt;0,($R71-$F$16)/X$3&lt;=$K$31),X$2*ABS(SIN(($R71-$F$16)/X$3*PI()))*$K$30,#N/A)</f>
        <v>#N/A</v>
      </c>
      <c r="Y71" s="47" t="e">
        <f t="shared" ref="Y71:Y134" si="47">IF( AND(($R71-$F$16)/Y$3&gt;= 0, ($R71-$F$16)/Y$3&lt;=$K$31),Y$2*ABS(SIN(($R71-$F$16)/Y$3*PI()))*$K$30,#N/A)</f>
        <v>#N/A</v>
      </c>
      <c r="Z71" t="e">
        <f t="shared" ref="Z71:Z134" si="48">IF( AND(($R71-$F$16)/Z$3&gt;0,($R71-$F$16)/Z$3&lt;=$K$31),Z$2*ABS(SIN(($R71-$F$16)/Z$3*PI()))*$K$30,#N/A)</f>
        <v>#N/A</v>
      </c>
      <c r="AA71" s="47" t="e">
        <f t="shared" ref="AA71:AA134" si="49">IF( AND(($R71-$F$16)/AA$3&gt;= 0, ($R71-$F$16)/AA$3&lt;=$K$31),AA$2*ABS(SIN(($R71-$F$16)/AA$3*PI()))*$K$30,#N/A)</f>
        <v>#N/A</v>
      </c>
      <c r="AB71" t="e">
        <f t="shared" ref="AB71:AB134" si="50">IF( AND(($R71-$F$16)/AB$3&gt;0,($R71-$F$16)/AB$3&lt;=$K$31),AB$2*ABS(SIN(($R71-$F$16)/AB$3*PI()))*$K$30,#N/A)</f>
        <v>#N/A</v>
      </c>
      <c r="AD71">
        <v>58</v>
      </c>
      <c r="AE71" s="47">
        <f t="shared" ref="AE71:AE102" si="51">IF( $K$10 &gt; AD71, #N/A, $K$16*$I$23-$M$4-$K$16*$K$15*$H$23*COS($AD71*PI()/180))</f>
        <v>11.697133870153978</v>
      </c>
      <c r="AF71">
        <f t="shared" ref="AF71:AF134" si="52">IF(ABS(PI()*$K$18*$F$17*1000/$H$23/SIN($AD71*PI()/180))&lt;1, ($K$16*$K$15*$I$23-$K$16*$H$23*COS($AD71*PI()/180))/$K$18/1000*(1-ASIN(PI()*$K$18*$F$17*1000/$H$23/SIN($AD71*PI()/180))/PI())+$F$16, #N/A)</f>
        <v>0.2555413244845755</v>
      </c>
      <c r="AG71" t="e">
        <f t="shared" ref="AG71:AG102" si="53">IF($K$9=0,#N/A,($K$16*$K$15*$I$23-$K$16*$H$23*COS($AD71*PI()/180))/$K$18/1000+$F$16)</f>
        <v>#N/A</v>
      </c>
      <c r="AH71" s="47">
        <f t="shared" ref="AH71:AH102" si="54">IF( $K$10 &gt; AD71, #N/A, $K$16*$I$24-$M$4-$K$16*$K$15*$H$24*COS($AD71*PI()/180))</f>
        <v>11.112791495907166</v>
      </c>
      <c r="AI71">
        <f t="shared" ref="AI71:AI134" si="55">IF(ABS(PI()*$K$18*$F$17*1000/$H$24/SIN($AD71*PI()/180))&lt;1, ($K$16*$K$15*$I$24-$K$16*$H$24*COS($AD71*PI()/180))/$K$18/1000*(1-ASIN(PI()*$K$18*$F$17*1000/$H$24/SIN($AD71*PI()/180))/PI())+$F$16, #N/A)</f>
        <v>0.2779149267046383</v>
      </c>
      <c r="AJ71" s="47">
        <f t="shared" ref="AJ71:AJ102" si="56">IF( $K$10 &gt; AD71, #N/A, $K$16*$I$25-$M$4-$K$16*$K$15*$H$25*COS($AD71*PI()/180))</f>
        <v>10.53985571069105</v>
      </c>
      <c r="AK71">
        <f t="shared" ref="AK71:AK134" si="57">IF(ABS(PI()*$K$18*$F$17*1000/$H$25/SIN($AD71*PI()/180))&lt;1, ($K$16*$K$15*$I$25-$K$16*$H$25*COS($AD71*PI()/180))/$K$18/1000*(1-ASIN(PI()*$K$18*$F$17*1000/$H$25/SIN($AD71*PI()/180))/PI())+$F$16, #N/A)</f>
        <v>0.30101394029310141</v>
      </c>
      <c r="AL71" s="47">
        <f t="shared" ref="AL71:AL102" si="58">IF( $K$10 &gt; AD71, #N/A, $K$16*$I$26-$M$4-$K$16*$K$15*$H$26*COS($AD71*PI()/180))</f>
        <v>9.9795374042916105</v>
      </c>
      <c r="AM71">
        <f t="shared" ref="AM71:AM134" si="59">IF(ABS(PI()*$K$18*$F$17*1000/$H$26/SIN($AD71*PI()/180))&lt;1, ($K$16*$K$15*$I$26-$K$16*$H$26*COS($AD71*PI()/180))/$K$18/1000*(1-ASIN(PI()*$K$18*$F$17*1000/$H$26/SIN($AD71*PI()/180))/PI())+$F$16, #N/A)</f>
        <v>0.32491262652328945</v>
      </c>
      <c r="AN71" s="47">
        <f t="shared" ref="AN71:AN102" si="60">IF( $K$10 &gt; AD71, #N/A, $K$16*$I$27-$M$4-$K$16*$K$15*$H$27*COS($AD71*PI()/180))</f>
        <v>11.697133870153978</v>
      </c>
      <c r="AO71">
        <f t="shared" ref="AO71:AO134" si="61">IF(ABS(PI()*$K$18*$F$17*1000/$H$27/SIN($AD71*PI()/180))&lt;1, ($K$16*$K$15*$I$27-$K$16*$H$27*COS($AD71*PI()/180))/$K$18/1000*(1-ASIN(PI()*$K$18*$F$17*1000/$H$27/SIN($AD71*PI()/180))/PI())+$F$16, #N/A)</f>
        <v>0.2555413244845755</v>
      </c>
      <c r="AT71" s="99"/>
    </row>
    <row r="72" spans="15:46" x14ac:dyDescent="0.2">
      <c r="O72" s="45">
        <f t="shared" si="38"/>
        <v>3.3975582144955752</v>
      </c>
      <c r="P72" s="45">
        <f t="shared" si="39"/>
        <v>3.3975582144955752</v>
      </c>
      <c r="Q72" s="100">
        <f t="shared" si="40"/>
        <v>19.180662695608476</v>
      </c>
      <c r="R72" s="252">
        <f t="shared" ref="R72:R135" si="62">R71+$R$4</f>
        <v>-0.66999999999999971</v>
      </c>
      <c r="S72" t="e">
        <f t="shared" si="41"/>
        <v>#N/A</v>
      </c>
      <c r="T72" t="e">
        <f t="shared" si="42"/>
        <v>#N/A</v>
      </c>
      <c r="U72" s="47" t="e">
        <f t="shared" si="43"/>
        <v>#N/A</v>
      </c>
      <c r="V72" t="e">
        <f t="shared" si="44"/>
        <v>#N/A</v>
      </c>
      <c r="W72" s="47" t="e">
        <f t="shared" si="45"/>
        <v>#N/A</v>
      </c>
      <c r="X72" t="e">
        <f t="shared" si="46"/>
        <v>#N/A</v>
      </c>
      <c r="Y72" s="47" t="e">
        <f t="shared" si="47"/>
        <v>#N/A</v>
      </c>
      <c r="Z72" t="e">
        <f t="shared" si="48"/>
        <v>#N/A</v>
      </c>
      <c r="AA72" s="47" t="e">
        <f t="shared" si="49"/>
        <v>#N/A</v>
      </c>
      <c r="AB72" t="e">
        <f t="shared" si="50"/>
        <v>#N/A</v>
      </c>
      <c r="AD72">
        <v>59</v>
      </c>
      <c r="AE72" s="47">
        <f t="shared" si="51"/>
        <v>12.024464653942491</v>
      </c>
      <c r="AF72">
        <f t="shared" si="52"/>
        <v>0.27693018529957741</v>
      </c>
      <c r="AG72" t="e">
        <f t="shared" si="53"/>
        <v>#N/A</v>
      </c>
      <c r="AH72" s="47">
        <f t="shared" si="54"/>
        <v>11.430028894654555</v>
      </c>
      <c r="AI72">
        <f t="shared" si="55"/>
        <v>0.29864201618909397</v>
      </c>
      <c r="AJ72" s="47">
        <f t="shared" si="56"/>
        <v>10.846677508828995</v>
      </c>
      <c r="AK72">
        <f t="shared" si="57"/>
        <v>0.32105835484839435</v>
      </c>
      <c r="AL72" s="47">
        <f t="shared" si="58"/>
        <v>10.275587382052727</v>
      </c>
      <c r="AM72">
        <f t="shared" si="59"/>
        <v>0.34425128104686326</v>
      </c>
      <c r="AN72" s="47">
        <f t="shared" si="60"/>
        <v>12.024464653942491</v>
      </c>
      <c r="AO72">
        <f t="shared" si="61"/>
        <v>0.27693018529957741</v>
      </c>
      <c r="AT72" s="99"/>
    </row>
    <row r="73" spans="15:46" x14ac:dyDescent="0.2">
      <c r="O73" s="45">
        <f t="shared" si="38"/>
        <v>3.3471273953140326</v>
      </c>
      <c r="P73" s="45">
        <f t="shared" si="39"/>
        <v>3.3471273953140326</v>
      </c>
      <c r="Q73" s="100">
        <f t="shared" si="40"/>
        <v>19.13106324536318</v>
      </c>
      <c r="R73" s="252">
        <f t="shared" si="62"/>
        <v>-0.6649999999999997</v>
      </c>
      <c r="S73" t="e">
        <f t="shared" si="41"/>
        <v>#N/A</v>
      </c>
      <c r="T73" t="e">
        <f t="shared" si="42"/>
        <v>#N/A</v>
      </c>
      <c r="U73" s="47" t="e">
        <f t="shared" si="43"/>
        <v>#N/A</v>
      </c>
      <c r="V73" t="e">
        <f t="shared" si="44"/>
        <v>#N/A</v>
      </c>
      <c r="W73" s="47" t="e">
        <f t="shared" si="45"/>
        <v>#N/A</v>
      </c>
      <c r="X73" t="e">
        <f t="shared" si="46"/>
        <v>#N/A</v>
      </c>
      <c r="Y73" s="47" t="e">
        <f t="shared" si="47"/>
        <v>#N/A</v>
      </c>
      <c r="Z73" t="e">
        <f t="shared" si="48"/>
        <v>#N/A</v>
      </c>
      <c r="AA73" s="47" t="e">
        <f t="shared" si="49"/>
        <v>#N/A</v>
      </c>
      <c r="AB73" t="e">
        <f t="shared" si="50"/>
        <v>#N/A</v>
      </c>
      <c r="AD73">
        <v>60</v>
      </c>
      <c r="AE73" s="47">
        <f t="shared" si="51"/>
        <v>12.355246336782901</v>
      </c>
      <c r="AF73">
        <f t="shared" si="52"/>
        <v>0.29854714289230716</v>
      </c>
      <c r="AG73" t="e">
        <f t="shared" si="53"/>
        <v>#N/A</v>
      </c>
      <c r="AH73" s="47">
        <f t="shared" si="54"/>
        <v>11.750610782502212</v>
      </c>
      <c r="AI73">
        <f t="shared" si="55"/>
        <v>0.31959003742281111</v>
      </c>
      <c r="AJ73" s="47">
        <f t="shared" si="56"/>
        <v>11.156733989143909</v>
      </c>
      <c r="AK73">
        <f t="shared" si="57"/>
        <v>0.34131629653155304</v>
      </c>
      <c r="AL73" s="47">
        <f t="shared" si="58"/>
        <v>10.5747584796051</v>
      </c>
      <c r="AM73">
        <f t="shared" si="59"/>
        <v>0.36379579200181988</v>
      </c>
      <c r="AN73" s="47">
        <f t="shared" si="60"/>
        <v>12.355246336782901</v>
      </c>
      <c r="AO73">
        <f t="shared" si="61"/>
        <v>0.29854714289230716</v>
      </c>
      <c r="AT73" s="99"/>
    </row>
    <row r="74" spans="15:46" x14ac:dyDescent="0.2">
      <c r="O74" s="45">
        <f t="shared" si="38"/>
        <v>3.2970716642564639</v>
      </c>
      <c r="P74" s="45">
        <f t="shared" si="39"/>
        <v>3.2970716642564639</v>
      </c>
      <c r="Q74" s="100">
        <f t="shared" si="40"/>
        <v>19.081832785688448</v>
      </c>
      <c r="R74" s="252">
        <f t="shared" si="62"/>
        <v>-0.6599999999999997</v>
      </c>
      <c r="S74" t="e">
        <f t="shared" si="41"/>
        <v>#N/A</v>
      </c>
      <c r="T74" t="e">
        <f t="shared" si="42"/>
        <v>#N/A</v>
      </c>
      <c r="U74" s="47" t="e">
        <f t="shared" si="43"/>
        <v>#N/A</v>
      </c>
      <c r="V74" t="e">
        <f t="shared" si="44"/>
        <v>#N/A</v>
      </c>
      <c r="W74" s="47" t="e">
        <f t="shared" si="45"/>
        <v>#N/A</v>
      </c>
      <c r="X74" t="e">
        <f t="shared" si="46"/>
        <v>#N/A</v>
      </c>
      <c r="Y74" s="47" t="e">
        <f t="shared" si="47"/>
        <v>#N/A</v>
      </c>
      <c r="Z74" t="e">
        <f t="shared" si="48"/>
        <v>#N/A</v>
      </c>
      <c r="AA74" s="47" t="e">
        <f t="shared" si="49"/>
        <v>#N/A</v>
      </c>
      <c r="AB74" t="e">
        <f t="shared" si="50"/>
        <v>#N/A</v>
      </c>
      <c r="AD74">
        <v>61</v>
      </c>
      <c r="AE74" s="47">
        <f t="shared" si="51"/>
        <v>12.68937815937025</v>
      </c>
      <c r="AF74">
        <f t="shared" si="52"/>
        <v>0.3203854315276391</v>
      </c>
      <c r="AG74" t="e">
        <f t="shared" si="53"/>
        <v>#N/A</v>
      </c>
      <c r="AH74" s="47">
        <f t="shared" si="54"/>
        <v>12.074439507101545</v>
      </c>
      <c r="AI74">
        <f t="shared" si="55"/>
        <v>0.34075243586902915</v>
      </c>
      <c r="AJ74" s="47">
        <f t="shared" si="56"/>
        <v>11.4699307054283</v>
      </c>
      <c r="AK74">
        <f t="shared" si="57"/>
        <v>0.36178142920367112</v>
      </c>
      <c r="AL74" s="47">
        <f t="shared" si="58"/>
        <v>10.87695956653427</v>
      </c>
      <c r="AM74">
        <f t="shared" si="59"/>
        <v>0.38354004965686062</v>
      </c>
      <c r="AN74" s="47">
        <f t="shared" si="60"/>
        <v>12.68937815937025</v>
      </c>
      <c r="AO74">
        <f t="shared" si="61"/>
        <v>0.3203854315276391</v>
      </c>
      <c r="AT74" s="99"/>
    </row>
    <row r="75" spans="15:46" x14ac:dyDescent="0.2">
      <c r="O75" s="45">
        <f t="shared" si="38"/>
        <v>3.247391081147498</v>
      </c>
      <c r="P75" s="45">
        <f t="shared" si="39"/>
        <v>3.247391081147498</v>
      </c>
      <c r="Q75" s="100">
        <f t="shared" si="40"/>
        <v>19.032971373511486</v>
      </c>
      <c r="R75" s="252">
        <f t="shared" si="62"/>
        <v>-0.65499999999999969</v>
      </c>
      <c r="S75" t="e">
        <f t="shared" si="41"/>
        <v>#N/A</v>
      </c>
      <c r="T75" t="e">
        <f t="shared" si="42"/>
        <v>#N/A</v>
      </c>
      <c r="U75" s="47" t="e">
        <f t="shared" si="43"/>
        <v>#N/A</v>
      </c>
      <c r="V75" t="e">
        <f t="shared" si="44"/>
        <v>#N/A</v>
      </c>
      <c r="W75" s="47" t="e">
        <f t="shared" si="45"/>
        <v>#N/A</v>
      </c>
      <c r="X75" t="e">
        <f t="shared" si="46"/>
        <v>#N/A</v>
      </c>
      <c r="Y75" s="47" t="e">
        <f t="shared" si="47"/>
        <v>#N/A</v>
      </c>
      <c r="Z75" t="e">
        <f t="shared" si="48"/>
        <v>#N/A</v>
      </c>
      <c r="AA75" s="47" t="e">
        <f t="shared" si="49"/>
        <v>#N/A</v>
      </c>
      <c r="AB75" t="e">
        <f t="shared" si="50"/>
        <v>#N/A</v>
      </c>
      <c r="AD75">
        <v>62</v>
      </c>
      <c r="AE75" s="47">
        <f t="shared" si="51"/>
        <v>13.026758341914572</v>
      </c>
      <c r="AF75">
        <f t="shared" si="52"/>
        <v>0.34243822318279299</v>
      </c>
      <c r="AG75" t="e">
        <f t="shared" si="53"/>
        <v>#N/A</v>
      </c>
      <c r="AH75" s="47">
        <f t="shared" si="54"/>
        <v>12.401416427086044</v>
      </c>
      <c r="AI75">
        <f t="shared" si="55"/>
        <v>0.36212259631494786</v>
      </c>
      <c r="AJ75" s="47">
        <f t="shared" si="56"/>
        <v>11.786172254928383</v>
      </c>
      <c r="AK75">
        <f t="shared" si="57"/>
        <v>0.38244735768045102</v>
      </c>
      <c r="AL75" s="47">
        <f t="shared" si="58"/>
        <v>11.182098589461672</v>
      </c>
      <c r="AM75">
        <f t="shared" si="59"/>
        <v>0.40347788688340513</v>
      </c>
      <c r="AN75" s="47">
        <f t="shared" si="60"/>
        <v>13.026758341914572</v>
      </c>
      <c r="AO75">
        <f t="shared" si="61"/>
        <v>0.34243822318279299</v>
      </c>
      <c r="AT75" s="99"/>
    </row>
    <row r="76" spans="15:46" x14ac:dyDescent="0.2">
      <c r="O76" s="45">
        <f t="shared" si="38"/>
        <v>3.1980857053756608</v>
      </c>
      <c r="P76" s="45">
        <f t="shared" si="39"/>
        <v>3.1980857053756608</v>
      </c>
      <c r="Q76" s="100">
        <f t="shared" si="40"/>
        <v>18.984479065344431</v>
      </c>
      <c r="R76" s="252">
        <f t="shared" si="62"/>
        <v>-0.64999999999999969</v>
      </c>
      <c r="S76" t="e">
        <f t="shared" si="41"/>
        <v>#N/A</v>
      </c>
      <c r="T76" t="e">
        <f t="shared" si="42"/>
        <v>#N/A</v>
      </c>
      <c r="U76" s="47" t="e">
        <f t="shared" si="43"/>
        <v>#N/A</v>
      </c>
      <c r="V76" t="e">
        <f t="shared" si="44"/>
        <v>#N/A</v>
      </c>
      <c r="W76" s="47" t="e">
        <f t="shared" si="45"/>
        <v>#N/A</v>
      </c>
      <c r="X76" t="e">
        <f t="shared" si="46"/>
        <v>#N/A</v>
      </c>
      <c r="Y76" s="47" t="e">
        <f t="shared" si="47"/>
        <v>#N/A</v>
      </c>
      <c r="Z76" t="e">
        <f t="shared" si="48"/>
        <v>#N/A</v>
      </c>
      <c r="AA76" s="47" t="e">
        <f t="shared" si="49"/>
        <v>#N/A</v>
      </c>
      <c r="AB76" t="e">
        <f t="shared" si="50"/>
        <v>#N/A</v>
      </c>
      <c r="AD76">
        <v>63</v>
      </c>
      <c r="AE76" s="47">
        <f t="shared" si="51"/>
        <v>13.36728411514399</v>
      </c>
      <c r="AF76">
        <f t="shared" si="52"/>
        <v>0.36469862906543965</v>
      </c>
      <c r="AG76" t="e">
        <f t="shared" si="53"/>
        <v>#N/A</v>
      </c>
      <c r="AH76" s="47">
        <f t="shared" si="54"/>
        <v>12.731441942118384</v>
      </c>
      <c r="AI76">
        <f t="shared" si="55"/>
        <v>0.38369384436180154</v>
      </c>
      <c r="AJ76" s="47">
        <f t="shared" si="56"/>
        <v>12.105362307404681</v>
      </c>
      <c r="AK76">
        <f t="shared" si="57"/>
        <v>0.40330762919581126</v>
      </c>
      <c r="AL76" s="47">
        <f t="shared" si="58"/>
        <v>11.490082600084978</v>
      </c>
      <c r="AM76">
        <f t="shared" si="59"/>
        <v>0.42360308059473012</v>
      </c>
      <c r="AN76" s="47">
        <f t="shared" si="60"/>
        <v>13.36728411514399</v>
      </c>
      <c r="AO76">
        <f t="shared" si="61"/>
        <v>0.36469862906543965</v>
      </c>
      <c r="AT76" s="99"/>
    </row>
    <row r="77" spans="15:46" x14ac:dyDescent="0.2">
      <c r="O77" s="45">
        <f t="shared" si="38"/>
        <v>3.149155595893717</v>
      </c>
      <c r="P77" s="45">
        <f t="shared" si="39"/>
        <v>3.149155595893717</v>
      </c>
      <c r="Q77" s="100">
        <f t="shared" si="40"/>
        <v>18.936355917283777</v>
      </c>
      <c r="R77" s="252">
        <f t="shared" si="62"/>
        <v>-0.64499999999999968</v>
      </c>
      <c r="S77" t="e">
        <f t="shared" si="41"/>
        <v>#N/A</v>
      </c>
      <c r="T77" t="e">
        <f t="shared" si="42"/>
        <v>#N/A</v>
      </c>
      <c r="U77" s="47" t="e">
        <f t="shared" si="43"/>
        <v>#N/A</v>
      </c>
      <c r="V77" t="e">
        <f t="shared" si="44"/>
        <v>#N/A</v>
      </c>
      <c r="W77" s="47" t="e">
        <f t="shared" si="45"/>
        <v>#N/A</v>
      </c>
      <c r="X77" t="e">
        <f t="shared" si="46"/>
        <v>#N/A</v>
      </c>
      <c r="Y77" s="47" t="e">
        <f t="shared" si="47"/>
        <v>#N/A</v>
      </c>
      <c r="Z77" t="e">
        <f t="shared" si="48"/>
        <v>#N/A</v>
      </c>
      <c r="AA77" s="47" t="e">
        <f t="shared" si="49"/>
        <v>#N/A</v>
      </c>
      <c r="AB77" t="e">
        <f t="shared" si="50"/>
        <v>#N/A</v>
      </c>
      <c r="AD77">
        <v>64</v>
      </c>
      <c r="AE77" s="47">
        <f t="shared" si="51"/>
        <v>13.71085175160923</v>
      </c>
      <c r="AF77">
        <f t="shared" si="52"/>
        <v>0.38715970119398524</v>
      </c>
      <c r="AG77" t="e">
        <f t="shared" si="53"/>
        <v>#N/A</v>
      </c>
      <c r="AH77" s="47">
        <f t="shared" si="54"/>
        <v>13.064415523229655</v>
      </c>
      <c r="AI77">
        <f t="shared" si="55"/>
        <v>0.40545944797313666</v>
      </c>
      <c r="AJ77" s="47">
        <f t="shared" si="56"/>
        <v>12.427403634475143</v>
      </c>
      <c r="AK77">
        <f t="shared" si="57"/>
        <v>0.42435573491935491</v>
      </c>
      <c r="AL77" s="47">
        <f t="shared" si="58"/>
        <v>11.800817783491039</v>
      </c>
      <c r="AM77">
        <f t="shared" si="59"/>
        <v>0.44390935323420161</v>
      </c>
      <c r="AN77" s="47">
        <f t="shared" si="60"/>
        <v>13.71085175160923</v>
      </c>
      <c r="AO77">
        <f t="shared" si="61"/>
        <v>0.38715970119398524</v>
      </c>
      <c r="AT77" s="99"/>
    </row>
    <row r="78" spans="15:46" x14ac:dyDescent="0.2">
      <c r="O78" s="45">
        <f t="shared" si="38"/>
        <v>3.100600811217646</v>
      </c>
      <c r="P78" s="45">
        <f t="shared" si="39"/>
        <v>3.100600811217646</v>
      </c>
      <c r="Q78" s="100">
        <f t="shared" si="40"/>
        <v>18.888601985010382</v>
      </c>
      <c r="R78" s="252">
        <f t="shared" si="62"/>
        <v>-0.63999999999999968</v>
      </c>
      <c r="S78" t="e">
        <f t="shared" si="41"/>
        <v>#N/A</v>
      </c>
      <c r="T78" t="e">
        <f t="shared" si="42"/>
        <v>#N/A</v>
      </c>
      <c r="U78" s="47" t="e">
        <f t="shared" si="43"/>
        <v>#N/A</v>
      </c>
      <c r="V78" t="e">
        <f t="shared" si="44"/>
        <v>#N/A</v>
      </c>
      <c r="W78" s="47" t="e">
        <f t="shared" si="45"/>
        <v>#N/A</v>
      </c>
      <c r="X78" t="e">
        <f t="shared" si="46"/>
        <v>#N/A</v>
      </c>
      <c r="Y78" s="47" t="e">
        <f t="shared" si="47"/>
        <v>#N/A</v>
      </c>
      <c r="Z78" t="e">
        <f t="shared" si="48"/>
        <v>#N/A</v>
      </c>
      <c r="AA78" s="47" t="e">
        <f t="shared" si="49"/>
        <v>#N/A</v>
      </c>
      <c r="AB78" t="e">
        <f t="shared" si="50"/>
        <v>#N/A</v>
      </c>
      <c r="AD78">
        <v>65</v>
      </c>
      <c r="AE78" s="47">
        <f t="shared" si="51"/>
        <v>14.057356597280011</v>
      </c>
      <c r="AF78">
        <f t="shared" si="52"/>
        <v>0.40981443403443835</v>
      </c>
      <c r="AG78" t="e">
        <f t="shared" si="53"/>
        <v>#N/A</v>
      </c>
      <c r="AH78" s="47">
        <f t="shared" si="54"/>
        <v>13.400235743441469</v>
      </c>
      <c r="AI78">
        <f t="shared" si="55"/>
        <v>0.42741261907607087</v>
      </c>
      <c r="AJ78" s="47">
        <f t="shared" si="56"/>
        <v>12.752198139231863</v>
      </c>
      <c r="AK78">
        <f t="shared" si="57"/>
        <v>0.44558511152289421</v>
      </c>
      <c r="AL78" s="47">
        <f t="shared" si="58"/>
        <v>12.114209486732832</v>
      </c>
      <c r="AM78">
        <f t="shared" si="59"/>
        <v>0.4643903743082497</v>
      </c>
      <c r="AN78" s="47">
        <f t="shared" si="60"/>
        <v>14.057356597280011</v>
      </c>
      <c r="AO78">
        <f t="shared" si="61"/>
        <v>0.40981443403443835</v>
      </c>
      <c r="AT78" s="99"/>
    </row>
    <row r="79" spans="15:46" x14ac:dyDescent="0.2">
      <c r="O79" s="45">
        <f t="shared" si="38"/>
        <v>3.05242140942687</v>
      </c>
      <c r="P79" s="45">
        <f t="shared" si="39"/>
        <v>3.05242140942687</v>
      </c>
      <c r="Q79" s="100">
        <f t="shared" si="40"/>
        <v>18.841217323788783</v>
      </c>
      <c r="R79" s="252">
        <f t="shared" si="62"/>
        <v>-0.63499999999999968</v>
      </c>
      <c r="S79" t="e">
        <f t="shared" si="41"/>
        <v>#N/A</v>
      </c>
      <c r="T79" t="e">
        <f t="shared" si="42"/>
        <v>#N/A</v>
      </c>
      <c r="U79" s="47" t="e">
        <f t="shared" si="43"/>
        <v>#N/A</v>
      </c>
      <c r="V79" t="e">
        <f t="shared" si="44"/>
        <v>#N/A</v>
      </c>
      <c r="W79" s="47" t="e">
        <f t="shared" si="45"/>
        <v>#N/A</v>
      </c>
      <c r="X79" t="e">
        <f t="shared" si="46"/>
        <v>#N/A</v>
      </c>
      <c r="Y79" s="47" t="e">
        <f t="shared" si="47"/>
        <v>#N/A</v>
      </c>
      <c r="Z79" t="e">
        <f t="shared" si="48"/>
        <v>#N/A</v>
      </c>
      <c r="AA79" s="47" t="e">
        <f t="shared" si="49"/>
        <v>#N/A</v>
      </c>
      <c r="AB79" t="e">
        <f t="shared" si="50"/>
        <v>#N/A</v>
      </c>
      <c r="AD79">
        <v>66</v>
      </c>
      <c r="AE79" s="47">
        <f t="shared" si="51"/>
        <v>14.406693103423672</v>
      </c>
      <c r="AF79">
        <f t="shared" si="52"/>
        <v>0.43265576618883078</v>
      </c>
      <c r="AG79" t="e">
        <f t="shared" si="53"/>
        <v>#N/A</v>
      </c>
      <c r="AH79" s="47">
        <f t="shared" si="54"/>
        <v>13.738800308661579</v>
      </c>
      <c r="AI79">
        <f t="shared" si="55"/>
        <v>0.44954651521083899</v>
      </c>
      <c r="AJ79" s="47">
        <f t="shared" si="56"/>
        <v>13.079646886122335</v>
      </c>
      <c r="AK79">
        <f t="shared" si="57"/>
        <v>0.46698914279169934</v>
      </c>
      <c r="AL79" s="47">
        <f t="shared" si="58"/>
        <v>12.430162247661658</v>
      </c>
      <c r="AM79">
        <f t="shared" si="59"/>
        <v>0.48503976196016407</v>
      </c>
      <c r="AN79" s="47">
        <f t="shared" si="60"/>
        <v>14.406693103423672</v>
      </c>
      <c r="AO79">
        <f t="shared" si="61"/>
        <v>0.43265576618883078</v>
      </c>
      <c r="AT79" s="99"/>
    </row>
    <row r="80" spans="15:46" x14ac:dyDescent="0.2">
      <c r="O80" s="45">
        <f t="shared" si="38"/>
        <v>3.0046174481632306</v>
      </c>
      <c r="P80" s="45">
        <f t="shared" si="39"/>
        <v>3.0046174481632306</v>
      </c>
      <c r="Q80" s="100">
        <f t="shared" si="40"/>
        <v>18.794201988467307</v>
      </c>
      <c r="R80" s="252">
        <f t="shared" si="62"/>
        <v>-0.62999999999999967</v>
      </c>
      <c r="S80" t="e">
        <f t="shared" si="41"/>
        <v>#N/A</v>
      </c>
      <c r="T80" t="e">
        <f t="shared" si="42"/>
        <v>#N/A</v>
      </c>
      <c r="U80" s="47" t="e">
        <f t="shared" si="43"/>
        <v>#N/A</v>
      </c>
      <c r="V80" t="e">
        <f t="shared" si="44"/>
        <v>#N/A</v>
      </c>
      <c r="W80" s="47" t="e">
        <f t="shared" si="45"/>
        <v>#N/A</v>
      </c>
      <c r="X80" t="e">
        <f t="shared" si="46"/>
        <v>#N/A</v>
      </c>
      <c r="Y80" s="47" t="e">
        <f t="shared" si="47"/>
        <v>#N/A</v>
      </c>
      <c r="Z80" t="e">
        <f t="shared" si="48"/>
        <v>#N/A</v>
      </c>
      <c r="AA80" s="47" t="e">
        <f t="shared" si="49"/>
        <v>#N/A</v>
      </c>
      <c r="AB80" t="e">
        <f t="shared" si="50"/>
        <v>#N/A</v>
      </c>
      <c r="AD80">
        <v>67</v>
      </c>
      <c r="AE80" s="47">
        <f t="shared" si="51"/>
        <v>14.75875485875634</v>
      </c>
      <c r="AF80">
        <f t="shared" si="52"/>
        <v>0.45567658213065454</v>
      </c>
      <c r="AG80" t="e">
        <f t="shared" si="53"/>
        <v>#N/A</v>
      </c>
      <c r="AH80" s="47">
        <f t="shared" si="54"/>
        <v>14.080006088843671</v>
      </c>
      <c r="AI80">
        <f t="shared" si="55"/>
        <v>0.47185424122438335</v>
      </c>
      <c r="AJ80" s="47">
        <f t="shared" si="56"/>
        <v>13.409650131086185</v>
      </c>
      <c r="AK80">
        <f t="shared" si="57"/>
        <v>0.48856116127655619</v>
      </c>
      <c r="AL80" s="47">
        <f t="shared" si="58"/>
        <v>12.74857982400583</v>
      </c>
      <c r="AM80">
        <f t="shared" si="59"/>
        <v>0.50585108458114592</v>
      </c>
      <c r="AN80" s="47">
        <f t="shared" si="60"/>
        <v>14.75875485875634</v>
      </c>
      <c r="AO80">
        <f t="shared" si="61"/>
        <v>0.45567658213065454</v>
      </c>
      <c r="AT80" s="99"/>
    </row>
    <row r="81" spans="15:46" x14ac:dyDescent="0.2">
      <c r="O81" s="45">
        <f t="shared" si="38"/>
        <v>2.9571889846315571</v>
      </c>
      <c r="P81" s="45">
        <f t="shared" si="39"/>
        <v>2.9571889846315571</v>
      </c>
      <c r="Q81" s="100">
        <f t="shared" si="40"/>
        <v>18.747556033477167</v>
      </c>
      <c r="R81" s="252">
        <f t="shared" si="62"/>
        <v>-0.62499999999999967</v>
      </c>
      <c r="S81" t="e">
        <f t="shared" si="41"/>
        <v>#N/A</v>
      </c>
      <c r="T81" t="e">
        <f t="shared" si="42"/>
        <v>#N/A</v>
      </c>
      <c r="U81" s="47" t="e">
        <f t="shared" si="43"/>
        <v>#N/A</v>
      </c>
      <c r="V81" t="e">
        <f t="shared" si="44"/>
        <v>#N/A</v>
      </c>
      <c r="W81" s="47" t="e">
        <f t="shared" si="45"/>
        <v>#N/A</v>
      </c>
      <c r="X81" t="e">
        <f t="shared" si="46"/>
        <v>#N/A</v>
      </c>
      <c r="Y81" s="47" t="e">
        <f t="shared" si="47"/>
        <v>#N/A</v>
      </c>
      <c r="Z81" t="e">
        <f t="shared" si="48"/>
        <v>#N/A</v>
      </c>
      <c r="AA81" s="47" t="e">
        <f t="shared" si="49"/>
        <v>#N/A</v>
      </c>
      <c r="AB81" t="e">
        <f t="shared" si="50"/>
        <v>#N/A</v>
      </c>
      <c r="AD81">
        <v>68</v>
      </c>
      <c r="AE81" s="47">
        <f t="shared" si="51"/>
        <v>15.113434621856857</v>
      </c>
      <c r="AF81">
        <f t="shared" si="52"/>
        <v>0.47886971398319922</v>
      </c>
      <c r="AG81" t="e">
        <f t="shared" si="53"/>
        <v>#N/A</v>
      </c>
      <c r="AH81" s="47">
        <f t="shared" si="54"/>
        <v>14.423749149401779</v>
      </c>
      <c r="AI81">
        <f t="shared" si="55"/>
        <v>0.49432885100413554</v>
      </c>
      <c r="AJ81" s="47">
        <f t="shared" si="56"/>
        <v>13.742107351938197</v>
      </c>
      <c r="AK81">
        <f t="shared" si="57"/>
        <v>0.5102944499830665</v>
      </c>
      <c r="AL81" s="47">
        <f t="shared" si="58"/>
        <v>13.069365222687022</v>
      </c>
      <c r="AM81">
        <f t="shared" si="59"/>
        <v>0.5268178624553751</v>
      </c>
      <c r="AN81" s="47">
        <f t="shared" si="60"/>
        <v>15.113434621856857</v>
      </c>
      <c r="AO81">
        <f t="shared" si="61"/>
        <v>0.47886971398319922</v>
      </c>
      <c r="AT81" s="99"/>
    </row>
    <row r="82" spans="15:46" x14ac:dyDescent="0.2">
      <c r="O82" s="45">
        <f t="shared" si="38"/>
        <v>2.910136075598416</v>
      </c>
      <c r="P82" s="45">
        <f t="shared" si="39"/>
        <v>2.910136075598416</v>
      </c>
      <c r="Q82" s="100">
        <f t="shared" si="40"/>
        <v>18.701279512832912</v>
      </c>
      <c r="R82" s="252">
        <f t="shared" si="62"/>
        <v>-0.61999999999999966</v>
      </c>
      <c r="S82" t="e">
        <f t="shared" si="41"/>
        <v>#N/A</v>
      </c>
      <c r="T82" t="e">
        <f t="shared" si="42"/>
        <v>#N/A</v>
      </c>
      <c r="U82" s="47" t="e">
        <f t="shared" si="43"/>
        <v>#N/A</v>
      </c>
      <c r="V82" t="e">
        <f t="shared" si="44"/>
        <v>#N/A</v>
      </c>
      <c r="W82" s="47" t="e">
        <f t="shared" si="45"/>
        <v>#N/A</v>
      </c>
      <c r="X82" t="e">
        <f t="shared" si="46"/>
        <v>#N/A</v>
      </c>
      <c r="Y82" s="47" t="e">
        <f t="shared" si="47"/>
        <v>#N/A</v>
      </c>
      <c r="Z82" t="e">
        <f t="shared" si="48"/>
        <v>#N/A</v>
      </c>
      <c r="AA82" s="47" t="e">
        <f t="shared" si="49"/>
        <v>#N/A</v>
      </c>
      <c r="AB82" t="e">
        <f t="shared" si="50"/>
        <v>#N/A</v>
      </c>
      <c r="AD82">
        <v>69</v>
      </c>
      <c r="AE82" s="47">
        <f t="shared" si="51"/>
        <v>15.470624353833502</v>
      </c>
      <c r="AF82">
        <f t="shared" si="52"/>
        <v>0.50222794333702947</v>
      </c>
      <c r="AG82" t="e">
        <f t="shared" si="53"/>
        <v>#N/A</v>
      </c>
      <c r="AH82" s="47">
        <f t="shared" si="54"/>
        <v>14.769924782869724</v>
      </c>
      <c r="AI82">
        <f t="shared" si="55"/>
        <v>0.51696334924846443</v>
      </c>
      <c r="AJ82" s="47">
        <f t="shared" si="56"/>
        <v>14.076917278988294</v>
      </c>
      <c r="AK82">
        <f t="shared" si="57"/>
        <v>0.53218224409492254</v>
      </c>
      <c r="AL82" s="47">
        <f t="shared" si="58"/>
        <v>13.392420729365266</v>
      </c>
      <c r="AM82">
        <f t="shared" si="59"/>
        <v>0.54793356943610361</v>
      </c>
      <c r="AN82" s="47">
        <f t="shared" si="60"/>
        <v>15.470624353833502</v>
      </c>
      <c r="AO82">
        <f t="shared" si="61"/>
        <v>0.50222794333702947</v>
      </c>
      <c r="AT82" s="99"/>
    </row>
    <row r="83" spans="15:46" x14ac:dyDescent="0.2">
      <c r="O83" s="45">
        <f t="shared" si="38"/>
        <v>2.8634587773925659</v>
      </c>
      <c r="P83" s="45">
        <f t="shared" si="39"/>
        <v>2.8634587773925659</v>
      </c>
      <c r="Q83" s="100">
        <f t="shared" si="40"/>
        <v>18.655372480131405</v>
      </c>
      <c r="R83" s="252">
        <f t="shared" si="62"/>
        <v>-0.61499999999999966</v>
      </c>
      <c r="S83" t="e">
        <f t="shared" si="41"/>
        <v>#N/A</v>
      </c>
      <c r="T83" t="e">
        <f t="shared" si="42"/>
        <v>#N/A</v>
      </c>
      <c r="U83" s="47" t="e">
        <f t="shared" si="43"/>
        <v>#N/A</v>
      </c>
      <c r="V83" t="e">
        <f t="shared" si="44"/>
        <v>#N/A</v>
      </c>
      <c r="W83" s="47" t="e">
        <f t="shared" si="45"/>
        <v>#N/A</v>
      </c>
      <c r="X83" t="e">
        <f t="shared" si="46"/>
        <v>#N/A</v>
      </c>
      <c r="Y83" s="47" t="e">
        <f t="shared" si="47"/>
        <v>#N/A</v>
      </c>
      <c r="Z83" t="e">
        <f t="shared" si="48"/>
        <v>#N/A</v>
      </c>
      <c r="AA83" s="47" t="e">
        <f t="shared" si="49"/>
        <v>#N/A</v>
      </c>
      <c r="AB83" t="e">
        <f t="shared" si="50"/>
        <v>#N/A</v>
      </c>
      <c r="AD83">
        <v>70</v>
      </c>
      <c r="AE83" s="47">
        <f t="shared" si="51"/>
        <v>15.830215251233753</v>
      </c>
      <c r="AF83">
        <f t="shared" si="52"/>
        <v>0.52574400310317737</v>
      </c>
      <c r="AG83" t="e">
        <f t="shared" si="53"/>
        <v>#N/A</v>
      </c>
      <c r="AH83" s="47">
        <f t="shared" si="54"/>
        <v>15.118427540796088</v>
      </c>
      <c r="AI83">
        <f t="shared" si="55"/>
        <v>0.53975069327057146</v>
      </c>
      <c r="AJ83" s="47">
        <f t="shared" si="56"/>
        <v>14.413977925889338</v>
      </c>
      <c r="AK83">
        <f t="shared" si="57"/>
        <v>0.55421773272816721</v>
      </c>
      <c r="AL83" s="47">
        <f t="shared" si="58"/>
        <v>13.717647938203729</v>
      </c>
      <c r="AM83">
        <f t="shared" si="59"/>
        <v>0.56919163465003997</v>
      </c>
      <c r="AN83" s="47">
        <f t="shared" si="60"/>
        <v>15.830215251233753</v>
      </c>
      <c r="AO83">
        <f t="shared" si="61"/>
        <v>0.52574400310317737</v>
      </c>
      <c r="AT83" s="99"/>
    </row>
    <row r="84" spans="15:46" x14ac:dyDescent="0.2">
      <c r="O84" s="45">
        <f t="shared" si="38"/>
        <v>2.8171571459038205</v>
      </c>
      <c r="P84" s="45">
        <f t="shared" si="39"/>
        <v>2.8171571459038205</v>
      </c>
      <c r="Q84" s="100">
        <f t="shared" si="40"/>
        <v>18.609834988551938</v>
      </c>
      <c r="R84" s="252">
        <f t="shared" si="62"/>
        <v>-0.60999999999999965</v>
      </c>
      <c r="S84" t="e">
        <f t="shared" si="41"/>
        <v>#N/A</v>
      </c>
      <c r="T84" t="e">
        <f t="shared" si="42"/>
        <v>#N/A</v>
      </c>
      <c r="U84" s="47" t="e">
        <f t="shared" si="43"/>
        <v>#N/A</v>
      </c>
      <c r="V84" t="e">
        <f t="shared" si="44"/>
        <v>#N/A</v>
      </c>
      <c r="W84" s="47" t="e">
        <f t="shared" si="45"/>
        <v>#N/A</v>
      </c>
      <c r="X84" t="e">
        <f t="shared" si="46"/>
        <v>#N/A</v>
      </c>
      <c r="Y84" s="47" t="e">
        <f t="shared" si="47"/>
        <v>#N/A</v>
      </c>
      <c r="Z84" t="e">
        <f t="shared" si="48"/>
        <v>#N/A</v>
      </c>
      <c r="AA84" s="47" t="e">
        <f t="shared" si="49"/>
        <v>#N/A</v>
      </c>
      <c r="AB84" t="e">
        <f t="shared" si="50"/>
        <v>#N/A</v>
      </c>
      <c r="AD84">
        <v>71</v>
      </c>
      <c r="AE84" s="47">
        <f t="shared" si="51"/>
        <v>16.192097779186824</v>
      </c>
      <c r="AF84">
        <f t="shared" si="52"/>
        <v>0.5494105793988614</v>
      </c>
      <c r="AG84" t="e">
        <f t="shared" si="53"/>
        <v>#N/A</v>
      </c>
      <c r="AH84" s="47">
        <f t="shared" si="54"/>
        <v>15.469151265864777</v>
      </c>
      <c r="AI84">
        <f t="shared" si="55"/>
        <v>0.56268379483283792</v>
      </c>
      <c r="AJ84" s="47">
        <f t="shared" si="56"/>
        <v>14.753186620703094</v>
      </c>
      <c r="AK84">
        <f t="shared" si="57"/>
        <v>0.57639406071364874</v>
      </c>
      <c r="AL84" s="47">
        <f t="shared" si="58"/>
        <v>14.044947781844048</v>
      </c>
      <c r="AM84">
        <f t="shared" si="59"/>
        <v>0.59058544422746317</v>
      </c>
      <c r="AN84" s="47">
        <f t="shared" si="60"/>
        <v>16.192097779186824</v>
      </c>
      <c r="AO84">
        <f t="shared" si="61"/>
        <v>0.5494105793988614</v>
      </c>
      <c r="AT84" s="99"/>
    </row>
    <row r="85" spans="15:46" x14ac:dyDescent="0.2">
      <c r="O85" s="45">
        <f t="shared" si="38"/>
        <v>2.7712312365833895</v>
      </c>
      <c r="P85" s="45">
        <f t="shared" si="39"/>
        <v>2.7712312365833895</v>
      </c>
      <c r="Q85" s="100">
        <f t="shared" si="40"/>
        <v>18.564667090855892</v>
      </c>
      <c r="R85" s="252">
        <f t="shared" si="62"/>
        <v>-0.60499999999999965</v>
      </c>
      <c r="S85" t="e">
        <f t="shared" si="41"/>
        <v>#N/A</v>
      </c>
      <c r="T85" t="e">
        <f t="shared" si="42"/>
        <v>#N/A</v>
      </c>
      <c r="U85" s="47" t="e">
        <f t="shared" si="43"/>
        <v>#N/A</v>
      </c>
      <c r="V85" t="e">
        <f t="shared" si="44"/>
        <v>#N/A</v>
      </c>
      <c r="W85" s="47" t="e">
        <f t="shared" si="45"/>
        <v>#N/A</v>
      </c>
      <c r="X85" t="e">
        <f t="shared" si="46"/>
        <v>#N/A</v>
      </c>
      <c r="Y85" s="47" t="e">
        <f t="shared" si="47"/>
        <v>#N/A</v>
      </c>
      <c r="Z85" t="e">
        <f t="shared" si="48"/>
        <v>#N/A</v>
      </c>
      <c r="AA85" s="47" t="e">
        <f t="shared" si="49"/>
        <v>#N/A</v>
      </c>
      <c r="AB85" t="e">
        <f t="shared" si="50"/>
        <v>#N/A</v>
      </c>
      <c r="AD85">
        <v>72</v>
      </c>
      <c r="AE85" s="47">
        <f t="shared" si="51"/>
        <v>16.556161704769067</v>
      </c>
      <c r="AF85">
        <f t="shared" si="52"/>
        <v>0.57322031346280944</v>
      </c>
      <c r="AG85" t="e">
        <f t="shared" si="53"/>
        <v>#N/A</v>
      </c>
      <c r="AH85" s="47">
        <f t="shared" si="54"/>
        <v>15.821989124231603</v>
      </c>
      <c r="AI85">
        <f t="shared" si="55"/>
        <v>0.58575552200886594</v>
      </c>
      <c r="AJ85" s="47">
        <f t="shared" si="56"/>
        <v>15.094440037175136</v>
      </c>
      <c r="AK85">
        <f t="shared" si="57"/>
        <v>0.59870433040509841</v>
      </c>
      <c r="AL85" s="47">
        <f t="shared" si="58"/>
        <v>14.374220561583225</v>
      </c>
      <c r="AM85">
        <f t="shared" si="59"/>
        <v>0.61210834305569517</v>
      </c>
      <c r="AN85" s="47">
        <f t="shared" si="60"/>
        <v>16.556161704769067</v>
      </c>
      <c r="AO85">
        <f t="shared" si="61"/>
        <v>0.57322031346280944</v>
      </c>
      <c r="AT85" s="99"/>
    </row>
    <row r="86" spans="15:46" x14ac:dyDescent="0.2">
      <c r="O86" s="45">
        <f t="shared" si="38"/>
        <v>2.7256811044433107</v>
      </c>
      <c r="P86" s="45">
        <f t="shared" si="39"/>
        <v>2.7256811044433107</v>
      </c>
      <c r="Q86" s="100">
        <f t="shared" si="40"/>
        <v>18.519868839386049</v>
      </c>
      <c r="R86" s="252">
        <f t="shared" si="62"/>
        <v>-0.59999999999999964</v>
      </c>
      <c r="S86" t="e">
        <f t="shared" si="41"/>
        <v>#N/A</v>
      </c>
      <c r="T86" t="e">
        <f t="shared" si="42"/>
        <v>#N/A</v>
      </c>
      <c r="U86" s="47" t="e">
        <f t="shared" si="43"/>
        <v>#N/A</v>
      </c>
      <c r="V86" t="e">
        <f t="shared" si="44"/>
        <v>#N/A</v>
      </c>
      <c r="W86" s="47" t="e">
        <f t="shared" si="45"/>
        <v>#N/A</v>
      </c>
      <c r="X86" t="e">
        <f t="shared" si="46"/>
        <v>#N/A</v>
      </c>
      <c r="Y86" s="47" t="e">
        <f t="shared" si="47"/>
        <v>#N/A</v>
      </c>
      <c r="Z86" t="e">
        <f t="shared" si="48"/>
        <v>#N/A</v>
      </c>
      <c r="AA86" s="47" t="e">
        <f t="shared" si="49"/>
        <v>#N/A</v>
      </c>
      <c r="AB86" t="e">
        <f t="shared" si="50"/>
        <v>#N/A</v>
      </c>
      <c r="AD86">
        <v>73</v>
      </c>
      <c r="AE86" s="47">
        <f t="shared" si="51"/>
        <v>16.92229613058198</v>
      </c>
      <c r="AF86">
        <f t="shared" si="52"/>
        <v>0.59716580359744276</v>
      </c>
      <c r="AG86" t="e">
        <f t="shared" si="53"/>
        <v>#N/A</v>
      </c>
      <c r="AH86" s="47">
        <f t="shared" si="54"/>
        <v>16.176833638066885</v>
      </c>
      <c r="AI86">
        <f t="shared" si="55"/>
        <v>0.60895870107062477</v>
      </c>
      <c r="AJ86" s="47">
        <f t="shared" si="56"/>
        <v>15.43763422620901</v>
      </c>
      <c r="AK86">
        <f t="shared" si="57"/>
        <v>0.62114160351040681</v>
      </c>
      <c r="AL86" s="47">
        <f t="shared" si="58"/>
        <v>14.705365977742815</v>
      </c>
      <c r="AM86">
        <f t="shared" si="59"/>
        <v>0.63375363655368877</v>
      </c>
      <c r="AN86" s="47">
        <f t="shared" si="60"/>
        <v>16.92229613058198</v>
      </c>
      <c r="AO86">
        <f t="shared" si="61"/>
        <v>0.59716580359744276</v>
      </c>
      <c r="AT86" s="99"/>
    </row>
    <row r="87" spans="15:46" x14ac:dyDescent="0.2">
      <c r="O87" s="45">
        <f t="shared" si="38"/>
        <v>2.6805068040559945</v>
      </c>
      <c r="P87" s="45">
        <f t="shared" si="39"/>
        <v>2.6805068040559945</v>
      </c>
      <c r="Q87" s="100">
        <f t="shared" si="40"/>
        <v>18.475440286066828</v>
      </c>
      <c r="R87" s="252">
        <f t="shared" si="62"/>
        <v>-0.59499999999999964</v>
      </c>
      <c r="S87" t="e">
        <f t="shared" si="41"/>
        <v>#N/A</v>
      </c>
      <c r="T87" t="e">
        <f t="shared" si="42"/>
        <v>#N/A</v>
      </c>
      <c r="U87" s="47" t="e">
        <f t="shared" si="43"/>
        <v>#N/A</v>
      </c>
      <c r="V87" t="e">
        <f t="shared" si="44"/>
        <v>#N/A</v>
      </c>
      <c r="W87" s="47" t="e">
        <f t="shared" si="45"/>
        <v>#N/A</v>
      </c>
      <c r="X87" t="e">
        <f t="shared" si="46"/>
        <v>#N/A</v>
      </c>
      <c r="Y87" s="47" t="e">
        <f t="shared" si="47"/>
        <v>#N/A</v>
      </c>
      <c r="Z87" t="e">
        <f t="shared" si="48"/>
        <v>#N/A</v>
      </c>
      <c r="AA87" s="47" t="e">
        <f t="shared" si="49"/>
        <v>#N/A</v>
      </c>
      <c r="AB87" t="e">
        <f t="shared" si="50"/>
        <v>#N/A</v>
      </c>
      <c r="AD87">
        <v>74</v>
      </c>
      <c r="AE87" s="47">
        <f t="shared" si="51"/>
        <v>17.290389528532643</v>
      </c>
      <c r="AF87">
        <f t="shared" si="52"/>
        <v>0.62123960713535886</v>
      </c>
      <c r="AG87" t="e">
        <f t="shared" si="53"/>
        <v>#N/A</v>
      </c>
      <c r="AH87" s="47">
        <f t="shared" si="54"/>
        <v>16.53357671829426</v>
      </c>
      <c r="AI87">
        <f t="shared" si="55"/>
        <v>0.63228611839827564</v>
      </c>
      <c r="AJ87" s="47">
        <f t="shared" si="56"/>
        <v>15.78266464753014</v>
      </c>
      <c r="AK87">
        <f t="shared" si="57"/>
        <v>0.64369890294382459</v>
      </c>
      <c r="AL87" s="47">
        <f t="shared" si="58"/>
        <v>15.03828316022118</v>
      </c>
      <c r="AM87">
        <f t="shared" si="59"/>
        <v>0.6555145924656266</v>
      </c>
      <c r="AN87" s="47">
        <f t="shared" si="60"/>
        <v>17.290389528532643</v>
      </c>
      <c r="AO87">
        <f t="shared" si="61"/>
        <v>0.62123960713535886</v>
      </c>
      <c r="AT87" s="99"/>
    </row>
    <row r="88" spans="15:46" x14ac:dyDescent="0.2">
      <c r="O88" s="45">
        <f t="shared" si="38"/>
        <v>2.6357083895541109</v>
      </c>
      <c r="P88" s="45">
        <f t="shared" si="39"/>
        <v>2.6357083895541109</v>
      </c>
      <c r="Q88" s="100">
        <f t="shared" si="40"/>
        <v>18.431381482403822</v>
      </c>
      <c r="R88" s="252">
        <f t="shared" si="62"/>
        <v>-0.58999999999999964</v>
      </c>
      <c r="S88" t="e">
        <f t="shared" si="41"/>
        <v>#N/A</v>
      </c>
      <c r="T88" t="e">
        <f t="shared" si="42"/>
        <v>#N/A</v>
      </c>
      <c r="U88" s="47" t="e">
        <f t="shared" si="43"/>
        <v>#N/A</v>
      </c>
      <c r="V88" t="e">
        <f t="shared" si="44"/>
        <v>#N/A</v>
      </c>
      <c r="W88" s="47" t="e">
        <f t="shared" si="45"/>
        <v>#N/A</v>
      </c>
      <c r="X88" t="e">
        <f t="shared" si="46"/>
        <v>#N/A</v>
      </c>
      <c r="Y88" s="47" t="e">
        <f t="shared" si="47"/>
        <v>#N/A</v>
      </c>
      <c r="Z88" t="e">
        <f t="shared" si="48"/>
        <v>#N/A</v>
      </c>
      <c r="AA88" s="47" t="e">
        <f t="shared" si="49"/>
        <v>#N/A</v>
      </c>
      <c r="AB88" t="e">
        <f t="shared" si="50"/>
        <v>#N/A</v>
      </c>
      <c r="AD88">
        <v>75</v>
      </c>
      <c r="AE88" s="47">
        <f t="shared" si="51"/>
        <v>17.660329773806229</v>
      </c>
      <c r="AF88">
        <f t="shared" si="52"/>
        <v>0.64543424242769099</v>
      </c>
      <c r="AG88" t="e">
        <f t="shared" si="53"/>
        <v>#N/A</v>
      </c>
      <c r="AH88" s="47">
        <f t="shared" si="54"/>
        <v>16.892109697515636</v>
      </c>
      <c r="AI88">
        <f t="shared" si="55"/>
        <v>0.65573052241038232</v>
      </c>
      <c r="AJ88" s="47">
        <f t="shared" si="56"/>
        <v>16.129426201529807</v>
      </c>
      <c r="AK88">
        <f t="shared" si="57"/>
        <v>0.66636921469692534</v>
      </c>
      <c r="AL88" s="47">
        <f t="shared" si="58"/>
        <v>15.372870699219494</v>
      </c>
      <c r="AM88">
        <f t="shared" si="59"/>
        <v>0.67738444267151565</v>
      </c>
      <c r="AN88" s="47">
        <f t="shared" si="60"/>
        <v>17.660329773806229</v>
      </c>
      <c r="AO88">
        <f t="shared" si="61"/>
        <v>0.64543424242769099</v>
      </c>
      <c r="AT88" s="99"/>
    </row>
    <row r="89" spans="15:46" x14ac:dyDescent="0.2">
      <c r="O89" s="45">
        <f t="shared" si="38"/>
        <v>2.5912859146300207</v>
      </c>
      <c r="P89" s="45">
        <f t="shared" si="39"/>
        <v>2.5912859146300207</v>
      </c>
      <c r="Q89" s="100">
        <f t="shared" si="40"/>
        <v>18.387692479483235</v>
      </c>
      <c r="R89" s="252">
        <f t="shared" si="62"/>
        <v>-0.58499999999999963</v>
      </c>
      <c r="S89" t="e">
        <f t="shared" si="41"/>
        <v>#N/A</v>
      </c>
      <c r="T89" t="e">
        <f t="shared" si="42"/>
        <v>#N/A</v>
      </c>
      <c r="U89" s="47" t="e">
        <f t="shared" si="43"/>
        <v>#N/A</v>
      </c>
      <c r="V89" t="e">
        <f t="shared" si="44"/>
        <v>#N/A</v>
      </c>
      <c r="W89" s="47" t="e">
        <f t="shared" si="45"/>
        <v>#N/A</v>
      </c>
      <c r="X89" t="e">
        <f t="shared" si="46"/>
        <v>#N/A</v>
      </c>
      <c r="Y89" s="47" t="e">
        <f t="shared" si="47"/>
        <v>#N/A</v>
      </c>
      <c r="Z89" t="e">
        <f t="shared" si="48"/>
        <v>#N/A</v>
      </c>
      <c r="AA89" s="47" t="e">
        <f t="shared" si="49"/>
        <v>#N/A</v>
      </c>
      <c r="AB89" t="e">
        <f t="shared" si="50"/>
        <v>#N/A</v>
      </c>
      <c r="AD89">
        <v>76</v>
      </c>
      <c r="AE89" s="47">
        <f t="shared" si="51"/>
        <v>18.032004179020337</v>
      </c>
      <c r="AF89">
        <f t="shared" si="52"/>
        <v>0.66974219085206055</v>
      </c>
      <c r="AG89" t="e">
        <f t="shared" si="53"/>
        <v>#N/A</v>
      </c>
      <c r="AH89" s="47">
        <f t="shared" si="54"/>
        <v>17.252323363112353</v>
      </c>
      <c r="AI89">
        <f t="shared" si="55"/>
        <v>0.67928462551232649</v>
      </c>
      <c r="AJ89" s="47">
        <f t="shared" si="56"/>
        <v>16.477813261279501</v>
      </c>
      <c r="AK89">
        <f t="shared" si="57"/>
        <v>0.68914548972628287</v>
      </c>
      <c r="AL89" s="47">
        <f t="shared" si="58"/>
        <v>15.709026676132149</v>
      </c>
      <c r="AM89">
        <f t="shared" si="59"/>
        <v>0.69935638501286068</v>
      </c>
      <c r="AN89" s="47">
        <f t="shared" si="60"/>
        <v>18.032004179020337</v>
      </c>
      <c r="AO89">
        <f t="shared" si="61"/>
        <v>0.66974219085206055</v>
      </c>
      <c r="AT89" s="99"/>
    </row>
    <row r="90" spans="15:46" x14ac:dyDescent="0.2">
      <c r="O90" s="45">
        <f t="shared" si="38"/>
        <v>2.5472394325358891</v>
      </c>
      <c r="P90" s="45">
        <f t="shared" si="39"/>
        <v>2.5472394325358891</v>
      </c>
      <c r="Q90" s="100">
        <f t="shared" si="40"/>
        <v>18.344373327971766</v>
      </c>
      <c r="R90" s="252">
        <f t="shared" si="62"/>
        <v>-0.57999999999999963</v>
      </c>
      <c r="S90" t="e">
        <f t="shared" si="41"/>
        <v>#N/A</v>
      </c>
      <c r="T90" t="e">
        <f t="shared" si="42"/>
        <v>#N/A</v>
      </c>
      <c r="U90" s="47" t="e">
        <f t="shared" si="43"/>
        <v>#N/A</v>
      </c>
      <c r="V90" t="e">
        <f t="shared" si="44"/>
        <v>#N/A</v>
      </c>
      <c r="W90" s="47" t="e">
        <f t="shared" si="45"/>
        <v>#N/A</v>
      </c>
      <c r="X90" t="e">
        <f t="shared" si="46"/>
        <v>#N/A</v>
      </c>
      <c r="Y90" s="47" t="e">
        <f t="shared" si="47"/>
        <v>#N/A</v>
      </c>
      <c r="Z90" t="e">
        <f t="shared" si="48"/>
        <v>#N/A</v>
      </c>
      <c r="AA90" s="47" t="e">
        <f t="shared" si="49"/>
        <v>#N/A</v>
      </c>
      <c r="AB90" t="e">
        <f t="shared" si="50"/>
        <v>#N/A</v>
      </c>
      <c r="AD90">
        <v>77</v>
      </c>
      <c r="AE90" s="47">
        <f t="shared" si="51"/>
        <v>18.405299528550664</v>
      </c>
      <c r="AF90">
        <f t="shared" si="52"/>
        <v>0.6941558988379255</v>
      </c>
      <c r="AG90" t="e">
        <f t="shared" si="53"/>
        <v>#N/A</v>
      </c>
      <c r="AH90" s="47">
        <f t="shared" si="54"/>
        <v>17.614107990512416</v>
      </c>
      <c r="AI90">
        <f t="shared" si="55"/>
        <v>0.70294110606084836</v>
      </c>
      <c r="AJ90" s="47">
        <f t="shared" si="56"/>
        <v>16.827719704705938</v>
      </c>
      <c r="AK90">
        <f t="shared" si="57"/>
        <v>0.71202064585588187</v>
      </c>
      <c r="AL90" s="47">
        <f t="shared" si="58"/>
        <v>16.046648694592179</v>
      </c>
      <c r="AM90">
        <f t="shared" si="59"/>
        <v>0.7214235851315639</v>
      </c>
      <c r="AN90" s="47">
        <f t="shared" si="60"/>
        <v>18.405299528550664</v>
      </c>
      <c r="AO90">
        <f t="shared" si="61"/>
        <v>0.6941558988379255</v>
      </c>
      <c r="AT90" s="99"/>
    </row>
    <row r="91" spans="15:46" x14ac:dyDescent="0.2">
      <c r="O91" s="45">
        <f t="shared" si="38"/>
        <v>2.5035689960827767</v>
      </c>
      <c r="P91" s="45">
        <f t="shared" si="39"/>
        <v>2.5035689960827767</v>
      </c>
      <c r="Q91" s="100">
        <f t="shared" si="40"/>
        <v>18.301424078116611</v>
      </c>
      <c r="R91" s="252">
        <f t="shared" si="62"/>
        <v>-0.57499999999999962</v>
      </c>
      <c r="S91" t="e">
        <f t="shared" si="41"/>
        <v>#N/A</v>
      </c>
      <c r="T91" t="e">
        <f t="shared" si="42"/>
        <v>#N/A</v>
      </c>
      <c r="U91" s="47" t="e">
        <f t="shared" si="43"/>
        <v>#N/A</v>
      </c>
      <c r="V91" t="e">
        <f t="shared" si="44"/>
        <v>#N/A</v>
      </c>
      <c r="W91" s="47" t="e">
        <f t="shared" si="45"/>
        <v>#N/A</v>
      </c>
      <c r="X91" t="e">
        <f t="shared" si="46"/>
        <v>#N/A</v>
      </c>
      <c r="Y91" s="47" t="e">
        <f t="shared" si="47"/>
        <v>#N/A</v>
      </c>
      <c r="Z91" t="e">
        <f t="shared" si="48"/>
        <v>#N/A</v>
      </c>
      <c r="AA91" s="47" t="e">
        <f t="shared" si="49"/>
        <v>#N/A</v>
      </c>
      <c r="AB91" t="e">
        <f t="shared" si="50"/>
        <v>#N/A</v>
      </c>
      <c r="AD91">
        <v>78</v>
      </c>
      <c r="AE91" s="47">
        <f t="shared" si="51"/>
        <v>18.780102113017527</v>
      </c>
      <c r="AF91">
        <f t="shared" si="52"/>
        <v>0.71866777990722863</v>
      </c>
      <c r="AG91" t="e">
        <f t="shared" si="53"/>
        <v>#N/A</v>
      </c>
      <c r="AH91" s="47">
        <f t="shared" si="54"/>
        <v>17.977353376613614</v>
      </c>
      <c r="AI91">
        <f t="shared" si="55"/>
        <v>0.72669261034269528</v>
      </c>
      <c r="AJ91" s="47">
        <f t="shared" si="56"/>
        <v>17.179038946916808</v>
      </c>
      <c r="AK91">
        <f t="shared" si="57"/>
        <v>0.73498756969235746</v>
      </c>
      <c r="AL91" s="47">
        <f t="shared" si="58"/>
        <v>16.385633911662122</v>
      </c>
      <c r="AM91">
        <f t="shared" si="59"/>
        <v>0.74357917832025611</v>
      </c>
      <c r="AN91" s="47">
        <f t="shared" si="60"/>
        <v>18.780102113017527</v>
      </c>
      <c r="AO91">
        <f t="shared" si="61"/>
        <v>0.71866777990722863</v>
      </c>
      <c r="AT91" s="99"/>
    </row>
    <row r="92" spans="15:46" x14ac:dyDescent="0.2">
      <c r="O92" s="45">
        <f t="shared" si="38"/>
        <v>2.4602746576407526</v>
      </c>
      <c r="P92" s="45">
        <f t="shared" si="39"/>
        <v>2.4602746576407526</v>
      </c>
      <c r="Q92" s="100">
        <f t="shared" si="40"/>
        <v>18.258844779744436</v>
      </c>
      <c r="R92" s="252">
        <f t="shared" si="62"/>
        <v>-0.56999999999999962</v>
      </c>
      <c r="S92" t="e">
        <f t="shared" si="41"/>
        <v>#N/A</v>
      </c>
      <c r="T92" t="e">
        <f t="shared" si="42"/>
        <v>#N/A</v>
      </c>
      <c r="U92" s="47" t="e">
        <f t="shared" si="43"/>
        <v>#N/A</v>
      </c>
      <c r="V92" t="e">
        <f t="shared" si="44"/>
        <v>#N/A</v>
      </c>
      <c r="W92" s="47" t="e">
        <f t="shared" si="45"/>
        <v>#N/A</v>
      </c>
      <c r="X92" t="e">
        <f t="shared" si="46"/>
        <v>#N/A</v>
      </c>
      <c r="Y92" s="47" t="e">
        <f t="shared" si="47"/>
        <v>#N/A</v>
      </c>
      <c r="Z92" t="e">
        <f t="shared" si="48"/>
        <v>#N/A</v>
      </c>
      <c r="AA92" s="47" t="e">
        <f t="shared" si="49"/>
        <v>#N/A</v>
      </c>
      <c r="AB92" t="e">
        <f t="shared" si="50"/>
        <v>#N/A</v>
      </c>
      <c r="AD92">
        <v>79</v>
      </c>
      <c r="AE92" s="47">
        <f t="shared" si="51"/>
        <v>19.156297763922922</v>
      </c>
      <c r="AF92">
        <f t="shared" si="52"/>
        <v>0.7432702167283245</v>
      </c>
      <c r="AG92" t="e">
        <f t="shared" si="53"/>
        <v>#N/A</v>
      </c>
      <c r="AH92" s="47">
        <f t="shared" si="54"/>
        <v>18.341948873352514</v>
      </c>
      <c r="AI92">
        <f t="shared" si="55"/>
        <v>0.75053175456545362</v>
      </c>
      <c r="AJ92" s="47">
        <f t="shared" si="56"/>
        <v>17.531663972667648</v>
      </c>
      <c r="AK92">
        <f t="shared" si="57"/>
        <v>0.75803911855122696</v>
      </c>
      <c r="AL92" s="47">
        <f t="shared" si="58"/>
        <v>16.725879069161053</v>
      </c>
      <c r="AM92">
        <f t="shared" si="59"/>
        <v>0.76581627138231967</v>
      </c>
      <c r="AN92" s="47">
        <f t="shared" si="60"/>
        <v>19.156297763922922</v>
      </c>
      <c r="AO92">
        <f t="shared" si="61"/>
        <v>0.7432702167283245</v>
      </c>
      <c r="AT92" s="99"/>
    </row>
    <row r="93" spans="15:46" x14ac:dyDescent="0.2">
      <c r="O93" s="45">
        <f t="shared" si="38"/>
        <v>2.4173564691385536</v>
      </c>
      <c r="P93" s="45">
        <f t="shared" si="39"/>
        <v>2.4173564691385536</v>
      </c>
      <c r="Q93" s="100">
        <f t="shared" si="40"/>
        <v>18.216635482262063</v>
      </c>
      <c r="R93" s="252">
        <f t="shared" si="62"/>
        <v>-0.56499999999999961</v>
      </c>
      <c r="S93" t="e">
        <f t="shared" si="41"/>
        <v>#N/A</v>
      </c>
      <c r="T93" t="e">
        <f t="shared" si="42"/>
        <v>#N/A</v>
      </c>
      <c r="U93" s="47" t="e">
        <f t="shared" si="43"/>
        <v>#N/A</v>
      </c>
      <c r="V93" t="e">
        <f t="shared" si="44"/>
        <v>#N/A</v>
      </c>
      <c r="W93" s="47" t="e">
        <f t="shared" si="45"/>
        <v>#N/A</v>
      </c>
      <c r="X93" t="e">
        <f t="shared" si="46"/>
        <v>#N/A</v>
      </c>
      <c r="Y93" s="47" t="e">
        <f t="shared" si="47"/>
        <v>#N/A</v>
      </c>
      <c r="Z93" t="e">
        <f t="shared" si="48"/>
        <v>#N/A</v>
      </c>
      <c r="AA93" s="47" t="e">
        <f t="shared" si="49"/>
        <v>#N/A</v>
      </c>
      <c r="AB93" t="e">
        <f t="shared" si="50"/>
        <v>#N/A</v>
      </c>
      <c r="AD93">
        <v>80</v>
      </c>
      <c r="AE93" s="47">
        <f t="shared" si="51"/>
        <v>19.533771888427285</v>
      </c>
      <c r="AF93">
        <f t="shared" si="52"/>
        <v>0.76795556318120373</v>
      </c>
      <c r="AG93" t="e">
        <f t="shared" si="53"/>
        <v>#N/A</v>
      </c>
      <c r="AH93" s="47">
        <f t="shared" si="54"/>
        <v>18.707783421408898</v>
      </c>
      <c r="AI93">
        <f t="shared" si="55"/>
        <v>0.77445112685865602</v>
      </c>
      <c r="AJ93" s="47">
        <f t="shared" si="56"/>
        <v>17.885487368959648</v>
      </c>
      <c r="AK93">
        <f t="shared" si="57"/>
        <v>0.78116812239229116</v>
      </c>
      <c r="AL93" s="47">
        <f t="shared" si="58"/>
        <v>17.067280525117958</v>
      </c>
      <c r="AM93">
        <f t="shared" si="59"/>
        <v>0.78812794449987922</v>
      </c>
      <c r="AN93" s="47">
        <f t="shared" si="60"/>
        <v>19.533771888427285</v>
      </c>
      <c r="AO93">
        <f t="shared" si="61"/>
        <v>0.76795556318120373</v>
      </c>
      <c r="AT93" s="99"/>
    </row>
    <row r="94" spans="15:46" x14ac:dyDescent="0.2">
      <c r="O94" s="45">
        <f t="shared" si="38"/>
        <v>2.3748144820631296</v>
      </c>
      <c r="P94" s="45">
        <f t="shared" si="39"/>
        <v>2.3748144820631296</v>
      </c>
      <c r="Q94" s="100">
        <f t="shared" si="40"/>
        <v>18.174796234655219</v>
      </c>
      <c r="R94" s="252">
        <f t="shared" si="62"/>
        <v>-0.55999999999999961</v>
      </c>
      <c r="S94" t="e">
        <f t="shared" si="41"/>
        <v>#N/A</v>
      </c>
      <c r="T94" t="e">
        <f t="shared" si="42"/>
        <v>#N/A</v>
      </c>
      <c r="U94" s="47" t="e">
        <f t="shared" si="43"/>
        <v>#N/A</v>
      </c>
      <c r="V94" t="e">
        <f t="shared" si="44"/>
        <v>#N/A</v>
      </c>
      <c r="W94" s="47" t="e">
        <f t="shared" si="45"/>
        <v>#N/A</v>
      </c>
      <c r="X94" t="e">
        <f t="shared" si="46"/>
        <v>#N/A</v>
      </c>
      <c r="Y94" s="47" t="e">
        <f t="shared" si="47"/>
        <v>#N/A</v>
      </c>
      <c r="Z94" t="e">
        <f t="shared" si="48"/>
        <v>#N/A</v>
      </c>
      <c r="AA94" s="47" t="e">
        <f t="shared" si="49"/>
        <v>#N/A</v>
      </c>
      <c r="AB94" t="e">
        <f t="shared" si="50"/>
        <v>#N/A</v>
      </c>
      <c r="AD94">
        <v>81</v>
      </c>
      <c r="AE94" s="47">
        <f t="shared" si="51"/>
        <v>19.912409504255621</v>
      </c>
      <c r="AF94">
        <f t="shared" si="52"/>
        <v>0.79271614643210231</v>
      </c>
      <c r="AG94" t="e">
        <f t="shared" si="53"/>
        <v>#N/A</v>
      </c>
      <c r="AH94" s="47">
        <f t="shared" si="54"/>
        <v>19.074745584035501</v>
      </c>
      <c r="AI94">
        <f t="shared" si="55"/>
        <v>0.79844328928332253</v>
      </c>
      <c r="AJ94" s="47">
        <f t="shared" si="56"/>
        <v>18.240401357758735</v>
      </c>
      <c r="AK94">
        <f t="shared" si="57"/>
        <v>0.8043673857624416</v>
      </c>
      <c r="AL94" s="47">
        <f t="shared" si="58"/>
        <v>17.409734285342125</v>
      </c>
      <c r="AM94">
        <f t="shared" si="59"/>
        <v>0.81050725310807725</v>
      </c>
      <c r="AN94" s="47">
        <f t="shared" si="60"/>
        <v>19.912409504255621</v>
      </c>
      <c r="AO94">
        <f t="shared" si="61"/>
        <v>0.79271614643210231</v>
      </c>
      <c r="AT94" s="99"/>
    </row>
    <row r="95" spans="15:46" x14ac:dyDescent="0.2">
      <c r="O95" s="45">
        <f t="shared" si="38"/>
        <v>2.332648747459416</v>
      </c>
      <c r="P95" s="45">
        <f t="shared" si="39"/>
        <v>2.332648747459416</v>
      </c>
      <c r="Q95" s="100">
        <f t="shared" si="40"/>
        <v>18.1333270854891</v>
      </c>
      <c r="R95" s="252">
        <f t="shared" si="62"/>
        <v>-0.5549999999999996</v>
      </c>
      <c r="S95" t="e">
        <f t="shared" si="41"/>
        <v>#N/A</v>
      </c>
      <c r="T95" t="e">
        <f t="shared" si="42"/>
        <v>#N/A</v>
      </c>
      <c r="U95" s="47" t="e">
        <f t="shared" si="43"/>
        <v>#N/A</v>
      </c>
      <c r="V95" t="e">
        <f t="shared" si="44"/>
        <v>#N/A</v>
      </c>
      <c r="W95" s="47" t="e">
        <f t="shared" si="45"/>
        <v>#N/A</v>
      </c>
      <c r="X95" t="e">
        <f t="shared" si="46"/>
        <v>#N/A</v>
      </c>
      <c r="Y95" s="47" t="e">
        <f t="shared" si="47"/>
        <v>#N/A</v>
      </c>
      <c r="Z95" t="e">
        <f t="shared" si="48"/>
        <v>#N/A</v>
      </c>
      <c r="AA95" s="47" t="e">
        <f t="shared" si="49"/>
        <v>#N/A</v>
      </c>
      <c r="AB95" t="e">
        <f t="shared" si="50"/>
        <v>#N/A</v>
      </c>
      <c r="AD95">
        <v>82</v>
      </c>
      <c r="AE95" s="47">
        <f t="shared" si="51"/>
        <v>20.292095274722197</v>
      </c>
      <c r="AF95">
        <f t="shared" si="52"/>
        <v>0.81754426901559452</v>
      </c>
      <c r="AG95" t="e">
        <f t="shared" si="53"/>
        <v>#N/A</v>
      </c>
      <c r="AH95" s="47">
        <f t="shared" si="54"/>
        <v>19.442723581002742</v>
      </c>
      <c r="AI95">
        <f t="shared" si="55"/>
        <v>0.82250077984810521</v>
      </c>
      <c r="AJ95" s="47">
        <f t="shared" si="56"/>
        <v>18.59629782882579</v>
      </c>
      <c r="AK95">
        <f t="shared" si="57"/>
        <v>0.82762968974411455</v>
      </c>
      <c r="AL95" s="47">
        <f t="shared" si="58"/>
        <v>17.753136035100766</v>
      </c>
      <c r="AM95">
        <f t="shared" si="59"/>
        <v>0.83294722977395463</v>
      </c>
      <c r="AN95" s="47">
        <f t="shared" si="60"/>
        <v>20.292095274722197</v>
      </c>
      <c r="AO95">
        <f t="shared" si="61"/>
        <v>0.81754426901559452</v>
      </c>
      <c r="AT95" s="99"/>
    </row>
    <row r="96" spans="15:46" x14ac:dyDescent="0.2">
      <c r="O96" s="45">
        <f t="shared" si="38"/>
        <v>2.2908593159297652</v>
      </c>
      <c r="P96" s="45">
        <f t="shared" si="39"/>
        <v>2.2908593159297652</v>
      </c>
      <c r="Q96" s="100">
        <f t="shared" si="40"/>
        <v>18.092228082907354</v>
      </c>
      <c r="R96" s="252">
        <f t="shared" si="62"/>
        <v>-0.5499999999999996</v>
      </c>
      <c r="S96" t="e">
        <f t="shared" si="41"/>
        <v>#N/A</v>
      </c>
      <c r="T96" t="e">
        <f t="shared" si="42"/>
        <v>#N/A</v>
      </c>
      <c r="U96" s="47" t="e">
        <f t="shared" si="43"/>
        <v>#N/A</v>
      </c>
      <c r="V96" t="e">
        <f t="shared" si="44"/>
        <v>#N/A</v>
      </c>
      <c r="W96" s="47" t="e">
        <f t="shared" si="45"/>
        <v>#N/A</v>
      </c>
      <c r="X96" t="e">
        <f t="shared" si="46"/>
        <v>#N/A</v>
      </c>
      <c r="Y96" s="47" t="e">
        <f t="shared" si="47"/>
        <v>#N/A</v>
      </c>
      <c r="Z96" t="e">
        <f t="shared" si="48"/>
        <v>#N/A</v>
      </c>
      <c r="AA96" s="47" t="e">
        <f t="shared" si="49"/>
        <v>#N/A</v>
      </c>
      <c r="AB96" t="e">
        <f t="shared" si="50"/>
        <v>#N/A</v>
      </c>
      <c r="AD96">
        <v>83</v>
      </c>
      <c r="AE96" s="47">
        <f t="shared" si="51"/>
        <v>20.672713543863246</v>
      </c>
      <c r="AF96">
        <f t="shared" si="52"/>
        <v>0.84243221092230791</v>
      </c>
      <c r="AG96" t="e">
        <f t="shared" si="53"/>
        <v>#N/A</v>
      </c>
      <c r="AH96" s="47">
        <f t="shared" si="54"/>
        <v>19.811605322648077</v>
      </c>
      <c r="AI96">
        <f t="shared" si="55"/>
        <v>0.84661611453022867</v>
      </c>
      <c r="AJ96" s="47">
        <f t="shared" si="56"/>
        <v>18.95306837264809</v>
      </c>
      <c r="AK96">
        <f t="shared" si="57"/>
        <v>0.85094779390764974</v>
      </c>
      <c r="AL96" s="47">
        <f t="shared" si="58"/>
        <v>18.097381170894302</v>
      </c>
      <c r="AM96">
        <f t="shared" si="59"/>
        <v>0.85544088607826141</v>
      </c>
      <c r="AN96" s="47">
        <f t="shared" si="60"/>
        <v>20.672713543863246</v>
      </c>
      <c r="AO96">
        <f t="shared" si="61"/>
        <v>0.84243221092230791</v>
      </c>
      <c r="AT96" s="99"/>
    </row>
    <row r="97" spans="15:46" x14ac:dyDescent="0.2">
      <c r="O97" s="45">
        <f t="shared" si="38"/>
        <v>2.2494462376341744</v>
      </c>
      <c r="P97" s="45">
        <f t="shared" si="39"/>
        <v>2.2494462376341744</v>
      </c>
      <c r="Q97" s="100">
        <f t="shared" si="40"/>
        <v>18.051499274632192</v>
      </c>
      <c r="R97" s="252">
        <f t="shared" si="62"/>
        <v>-0.5449999999999996</v>
      </c>
      <c r="S97" t="e">
        <f t="shared" si="41"/>
        <v>#N/A</v>
      </c>
      <c r="T97" t="e">
        <f t="shared" si="42"/>
        <v>#N/A</v>
      </c>
      <c r="U97" s="47" t="e">
        <f t="shared" si="43"/>
        <v>#N/A</v>
      </c>
      <c r="V97" t="e">
        <f t="shared" si="44"/>
        <v>#N/A</v>
      </c>
      <c r="W97" s="47" t="e">
        <f t="shared" si="45"/>
        <v>#N/A</v>
      </c>
      <c r="X97" t="e">
        <f t="shared" si="46"/>
        <v>#N/A</v>
      </c>
      <c r="Y97" s="47" t="e">
        <f t="shared" si="47"/>
        <v>#N/A</v>
      </c>
      <c r="Z97" t="e">
        <f t="shared" si="48"/>
        <v>#N/A</v>
      </c>
      <c r="AA97" s="47" t="e">
        <f t="shared" si="49"/>
        <v>#N/A</v>
      </c>
      <c r="AB97" t="e">
        <f t="shared" si="50"/>
        <v>#N/A</v>
      </c>
      <c r="AD97">
        <v>84</v>
      </c>
      <c r="AE97" s="47">
        <f t="shared" si="51"/>
        <v>21.054148371666837</v>
      </c>
      <c r="AF97">
        <f t="shared" si="52"/>
        <v>0.86737223169038835</v>
      </c>
      <c r="AG97" t="e">
        <f t="shared" si="53"/>
        <v>#N/A</v>
      </c>
      <c r="AH97" s="47">
        <f t="shared" si="54"/>
        <v>20.181278444019551</v>
      </c>
      <c r="AI97">
        <f t="shared" si="55"/>
        <v>0.87078178929941652</v>
      </c>
      <c r="AJ97" s="47">
        <f t="shared" si="56"/>
        <v>19.310604313461862</v>
      </c>
      <c r="AK97">
        <f t="shared" si="57"/>
        <v>0.87431443826580246</v>
      </c>
      <c r="AL97" s="47">
        <f t="shared" si="58"/>
        <v>18.442364832319587</v>
      </c>
      <c r="AM97">
        <f t="shared" si="59"/>
        <v>0.8779812144985164</v>
      </c>
      <c r="AN97" s="47">
        <f t="shared" si="60"/>
        <v>21.054148371666837</v>
      </c>
      <c r="AO97">
        <f t="shared" si="61"/>
        <v>0.86737223169038835</v>
      </c>
      <c r="AT97" s="99"/>
    </row>
    <row r="98" spans="15:46" x14ac:dyDescent="0.2">
      <c r="O98" s="45">
        <f t="shared" si="38"/>
        <v>2.2084095622897166</v>
      </c>
      <c r="P98" s="45">
        <f t="shared" si="39"/>
        <v>2.2084095622897166</v>
      </c>
      <c r="Q98" s="100">
        <f t="shared" si="40"/>
        <v>18.011140707964387</v>
      </c>
      <c r="R98" s="252">
        <f t="shared" si="62"/>
        <v>-0.53999999999999959</v>
      </c>
      <c r="S98" t="e">
        <f t="shared" si="41"/>
        <v>#N/A</v>
      </c>
      <c r="T98" t="e">
        <f t="shared" si="42"/>
        <v>#N/A</v>
      </c>
      <c r="U98" s="47" t="e">
        <f t="shared" si="43"/>
        <v>#N/A</v>
      </c>
      <c r="V98" t="e">
        <f t="shared" si="44"/>
        <v>#N/A</v>
      </c>
      <c r="W98" s="47" t="e">
        <f t="shared" si="45"/>
        <v>#N/A</v>
      </c>
      <c r="X98" t="e">
        <f t="shared" si="46"/>
        <v>#N/A</v>
      </c>
      <c r="Y98" s="47" t="e">
        <f t="shared" si="47"/>
        <v>#N/A</v>
      </c>
      <c r="Z98" t="e">
        <f t="shared" si="48"/>
        <v>#N/A</v>
      </c>
      <c r="AA98" s="47" t="e">
        <f t="shared" si="49"/>
        <v>#N/A</v>
      </c>
      <c r="AB98" t="e">
        <f t="shared" si="50"/>
        <v>#N/A</v>
      </c>
      <c r="AD98">
        <v>85</v>
      </c>
      <c r="AE98" s="47">
        <f t="shared" si="51"/>
        <v>21.436283569389392</v>
      </c>
      <c r="AF98">
        <f t="shared" si="52"/>
        <v>0.89235657249887201</v>
      </c>
      <c r="AG98" t="e">
        <f t="shared" si="53"/>
        <v>#N/A</v>
      </c>
      <c r="AH98" s="47">
        <f t="shared" si="54"/>
        <v>20.551630339103291</v>
      </c>
      <c r="AI98">
        <f t="shared" si="55"/>
        <v>0.89499028214300491</v>
      </c>
      <c r="AJ98" s="47">
        <f t="shared" si="56"/>
        <v>19.668796742356005</v>
      </c>
      <c r="AK98">
        <f t="shared" si="57"/>
        <v>0.89772234522866723</v>
      </c>
      <c r="AL98" s="47">
        <f t="shared" si="58"/>
        <v>18.78798193401142</v>
      </c>
      <c r="AM98">
        <f t="shared" si="59"/>
        <v>0.90056119029162685</v>
      </c>
      <c r="AN98" s="47">
        <f t="shared" si="60"/>
        <v>21.436283569389392</v>
      </c>
      <c r="AO98">
        <f t="shared" si="61"/>
        <v>0.89235657249887201</v>
      </c>
      <c r="AT98" s="99"/>
    </row>
    <row r="99" spans="15:46" x14ac:dyDescent="0.2">
      <c r="O99" s="45">
        <f t="shared" si="38"/>
        <v>2.1677493391699727</v>
      </c>
      <c r="P99" s="45">
        <f t="shared" si="39"/>
        <v>2.1677493391699727</v>
      </c>
      <c r="Q99" s="100">
        <f t="shared" si="40"/>
        <v>17.971152429782251</v>
      </c>
      <c r="R99" s="252">
        <f t="shared" si="62"/>
        <v>-0.53499999999999959</v>
      </c>
      <c r="S99" t="e">
        <f t="shared" si="41"/>
        <v>#N/A</v>
      </c>
      <c r="T99" t="e">
        <f t="shared" si="42"/>
        <v>#N/A</v>
      </c>
      <c r="U99" s="47" t="e">
        <f t="shared" si="43"/>
        <v>#N/A</v>
      </c>
      <c r="V99" t="e">
        <f t="shared" si="44"/>
        <v>#N/A</v>
      </c>
      <c r="W99" s="47" t="e">
        <f t="shared" si="45"/>
        <v>#N/A</v>
      </c>
      <c r="X99" t="e">
        <f t="shared" si="46"/>
        <v>#N/A</v>
      </c>
      <c r="Y99" s="47" t="e">
        <f t="shared" si="47"/>
        <v>#N/A</v>
      </c>
      <c r="Z99" t="e">
        <f t="shared" si="48"/>
        <v>#N/A</v>
      </c>
      <c r="AA99" s="47" t="e">
        <f t="shared" si="49"/>
        <v>#N/A</v>
      </c>
      <c r="AB99" t="e">
        <f t="shared" si="50"/>
        <v>#N/A</v>
      </c>
      <c r="AD99">
        <v>86</v>
      </c>
      <c r="AE99" s="47">
        <f t="shared" si="51"/>
        <v>21.819002734947848</v>
      </c>
      <c r="AF99">
        <f t="shared" si="52"/>
        <v>0.91737745826107708</v>
      </c>
      <c r="AG99" t="e">
        <f t="shared" si="53"/>
        <v>#N/A</v>
      </c>
      <c r="AH99" s="47">
        <f t="shared" si="54"/>
        <v>20.922548195124371</v>
      </c>
      <c r="AI99">
        <f t="shared" si="55"/>
        <v>0.91923405509041156</v>
      </c>
      <c r="AJ99" s="47">
        <f t="shared" si="56"/>
        <v>20.027536550446793</v>
      </c>
      <c r="AK99">
        <f t="shared" si="57"/>
        <v>0.92116422155722832</v>
      </c>
      <c r="AL99" s="47">
        <f t="shared" si="58"/>
        <v>19.13412719765255</v>
      </c>
      <c r="AM99">
        <f t="shared" si="59"/>
        <v>0.92317377337434259</v>
      </c>
      <c r="AN99" s="47">
        <f t="shared" si="60"/>
        <v>21.819002734947848</v>
      </c>
      <c r="AO99">
        <f t="shared" si="61"/>
        <v>0.91737745826107708</v>
      </c>
      <c r="AT99" s="99"/>
    </row>
    <row r="100" spans="15:46" x14ac:dyDescent="0.2">
      <c r="O100" s="45">
        <f t="shared" si="38"/>
        <v>2.1274656171052584</v>
      </c>
      <c r="P100" s="45">
        <f t="shared" si="39"/>
        <v>2.1274656171052584</v>
      </c>
      <c r="Q100" s="100">
        <f t="shared" si="40"/>
        <v>17.931534486542091</v>
      </c>
      <c r="R100" s="252">
        <f t="shared" si="62"/>
        <v>-0.52999999999999958</v>
      </c>
      <c r="S100" t="e">
        <f t="shared" si="41"/>
        <v>#N/A</v>
      </c>
      <c r="T100" t="e">
        <f t="shared" si="42"/>
        <v>#N/A</v>
      </c>
      <c r="U100" s="47" t="e">
        <f t="shared" si="43"/>
        <v>#N/A</v>
      </c>
      <c r="V100" t="e">
        <f t="shared" si="44"/>
        <v>#N/A</v>
      </c>
      <c r="W100" s="47" t="e">
        <f t="shared" si="45"/>
        <v>#N/A</v>
      </c>
      <c r="X100" t="e">
        <f t="shared" si="46"/>
        <v>#N/A</v>
      </c>
      <c r="Y100" s="47" t="e">
        <f t="shared" si="47"/>
        <v>#N/A</v>
      </c>
      <c r="Z100" t="e">
        <f t="shared" si="48"/>
        <v>#N/A</v>
      </c>
      <c r="AA100" s="47" t="e">
        <f t="shared" si="49"/>
        <v>#N/A</v>
      </c>
      <c r="AB100" t="e">
        <f t="shared" si="50"/>
        <v>#N/A</v>
      </c>
      <c r="AD100">
        <v>87</v>
      </c>
      <c r="AE100" s="47">
        <f t="shared" si="51"/>
        <v>22.2021892883769</v>
      </c>
      <c r="AF100">
        <f t="shared" si="52"/>
        <v>0.94242709971614091</v>
      </c>
      <c r="AG100" t="e">
        <f t="shared" si="53"/>
        <v>#N/A</v>
      </c>
      <c r="AH100" s="47">
        <f t="shared" si="54"/>
        <v>21.293919026910693</v>
      </c>
      <c r="AI100">
        <f t="shared" si="55"/>
        <v>0.94350555623511811</v>
      </c>
      <c r="AJ100" s="47">
        <f t="shared" si="56"/>
        <v>20.386714462113492</v>
      </c>
      <c r="AK100">
        <f t="shared" si="57"/>
        <v>0.94463276031374432</v>
      </c>
      <c r="AL100" s="47">
        <f t="shared" si="58"/>
        <v>19.480695184042503</v>
      </c>
      <c r="AM100">
        <f t="shared" si="59"/>
        <v>0.94581191019979993</v>
      </c>
      <c r="AN100" s="47">
        <f t="shared" si="60"/>
        <v>22.2021892883769</v>
      </c>
      <c r="AO100">
        <f t="shared" si="61"/>
        <v>0.94242709971614091</v>
      </c>
      <c r="AT100" s="99"/>
    </row>
    <row r="101" spans="15:46" x14ac:dyDescent="0.2">
      <c r="O101" s="45">
        <f t="shared" si="38"/>
        <v>2.0875584444818287</v>
      </c>
      <c r="P101" s="45">
        <f t="shared" si="39"/>
        <v>2.0875584444818287</v>
      </c>
      <c r="Q101" s="100">
        <f t="shared" si="40"/>
        <v>17.892286924277641</v>
      </c>
      <c r="R101" s="252">
        <f t="shared" si="62"/>
        <v>-0.52499999999999958</v>
      </c>
      <c r="S101" t="e">
        <f t="shared" si="41"/>
        <v>#N/A</v>
      </c>
      <c r="T101" t="e">
        <f t="shared" si="42"/>
        <v>#N/A</v>
      </c>
      <c r="U101" s="47" t="e">
        <f t="shared" si="43"/>
        <v>#N/A</v>
      </c>
      <c r="V101" t="e">
        <f t="shared" si="44"/>
        <v>#N/A</v>
      </c>
      <c r="W101" s="47" t="e">
        <f t="shared" si="45"/>
        <v>#N/A</v>
      </c>
      <c r="X101" t="e">
        <f t="shared" si="46"/>
        <v>#N/A</v>
      </c>
      <c r="Y101" s="47" t="e">
        <f t="shared" si="47"/>
        <v>#N/A</v>
      </c>
      <c r="Z101" t="e">
        <f t="shared" si="48"/>
        <v>#N/A</v>
      </c>
      <c r="AA101" s="47" t="e">
        <f t="shared" si="49"/>
        <v>#N/A</v>
      </c>
      <c r="AB101" t="e">
        <f t="shared" si="50"/>
        <v>#N/A</v>
      </c>
      <c r="AD101">
        <v>88</v>
      </c>
      <c r="AE101" s="47">
        <f t="shared" si="51"/>
        <v>22.585726507340361</v>
      </c>
      <c r="AF101">
        <f t="shared" si="52"/>
        <v>0.96749769551677134</v>
      </c>
      <c r="AG101" t="e">
        <f t="shared" si="53"/>
        <v>#N/A</v>
      </c>
      <c r="AH101" s="47">
        <f t="shared" si="54"/>
        <v>21.665629711309347</v>
      </c>
      <c r="AI101">
        <f t="shared" si="55"/>
        <v>0.96779722175228644</v>
      </c>
      <c r="AJ101" s="47">
        <f t="shared" si="56"/>
        <v>20.746221068284775</v>
      </c>
      <c r="AK101">
        <f t="shared" si="57"/>
        <v>0.96812064280712695</v>
      </c>
      <c r="AL101" s="47">
        <f t="shared" si="58"/>
        <v>19.827580325215337</v>
      </c>
      <c r="AM101">
        <f t="shared" si="59"/>
        <v>0.96846853562835544</v>
      </c>
      <c r="AN101" s="47">
        <f t="shared" si="60"/>
        <v>22.585726507340361</v>
      </c>
      <c r="AO101">
        <f t="shared" si="61"/>
        <v>0.96749769551677134</v>
      </c>
      <c r="AT101" s="99"/>
    </row>
    <row r="102" spans="15:46" x14ac:dyDescent="0.2">
      <c r="O102" s="45">
        <f t="shared" si="38"/>
        <v>2.0480278692421052</v>
      </c>
      <c r="P102" s="45">
        <f t="shared" si="39"/>
        <v>2.0480278692421052</v>
      </c>
      <c r="Q102" s="100">
        <f t="shared" si="40"/>
        <v>17.853409788599492</v>
      </c>
      <c r="R102" s="252">
        <f t="shared" si="62"/>
        <v>-0.51999999999999957</v>
      </c>
      <c r="S102" t="e">
        <f t="shared" si="41"/>
        <v>#N/A</v>
      </c>
      <c r="T102" t="e">
        <f t="shared" si="42"/>
        <v>#N/A</v>
      </c>
      <c r="U102" s="47" t="e">
        <f t="shared" si="43"/>
        <v>#N/A</v>
      </c>
      <c r="V102" t="e">
        <f t="shared" si="44"/>
        <v>#N/A</v>
      </c>
      <c r="W102" s="47" t="e">
        <f t="shared" si="45"/>
        <v>#N/A</v>
      </c>
      <c r="X102" t="e">
        <f t="shared" si="46"/>
        <v>#N/A</v>
      </c>
      <c r="Y102" s="47" t="e">
        <f t="shared" si="47"/>
        <v>#N/A</v>
      </c>
      <c r="Z102" t="e">
        <f t="shared" si="48"/>
        <v>#N/A</v>
      </c>
      <c r="AA102" s="47" t="e">
        <f t="shared" si="49"/>
        <v>#N/A</v>
      </c>
      <c r="AB102" t="e">
        <f t="shared" si="50"/>
        <v>#N/A</v>
      </c>
      <c r="AD102">
        <v>89</v>
      </c>
      <c r="AE102" s="47">
        <f t="shared" si="51"/>
        <v>22.969497562685927</v>
      </c>
      <c r="AF102">
        <f t="shared" si="52"/>
        <v>0.992581434311263</v>
      </c>
      <c r="AG102" t="e">
        <f t="shared" si="53"/>
        <v>#N/A</v>
      </c>
      <c r="AH102" s="47">
        <f t="shared" si="54"/>
        <v>22.037567021645021</v>
      </c>
      <c r="AI102">
        <f t="shared" si="55"/>
        <v>0.99210147791008307</v>
      </c>
      <c r="AJ102" s="47">
        <f t="shared" si="56"/>
        <v>21.105946859765787</v>
      </c>
      <c r="AK102">
        <f t="shared" si="57"/>
        <v>0.9916205405314279</v>
      </c>
      <c r="AL102" s="47">
        <f t="shared" si="58"/>
        <v>20.174676956596702</v>
      </c>
      <c r="AM102">
        <f t="shared" si="59"/>
        <v>0.9911365747908738</v>
      </c>
      <c r="AN102" s="47">
        <f t="shared" si="60"/>
        <v>22.969497562685927</v>
      </c>
      <c r="AO102">
        <f t="shared" si="61"/>
        <v>0.992581434311263</v>
      </c>
      <c r="AT102" s="99"/>
    </row>
    <row r="103" spans="15:46" x14ac:dyDescent="0.2">
      <c r="O103" s="45">
        <f t="shared" si="38"/>
        <v>2.0088739388837666</v>
      </c>
      <c r="P103" s="45">
        <f t="shared" si="39"/>
        <v>2.0088739388837666</v>
      </c>
      <c r="Q103" s="100">
        <f t="shared" si="40"/>
        <v>17.814903124695661</v>
      </c>
      <c r="R103" s="252">
        <f t="shared" si="62"/>
        <v>-0.51499999999999957</v>
      </c>
      <c r="S103" t="e">
        <f t="shared" si="41"/>
        <v>#N/A</v>
      </c>
      <c r="T103" t="e">
        <f t="shared" si="42"/>
        <v>#N/A</v>
      </c>
      <c r="U103" s="47" t="e">
        <f t="shared" si="43"/>
        <v>#N/A</v>
      </c>
      <c r="V103" t="e">
        <f t="shared" si="44"/>
        <v>#N/A</v>
      </c>
      <c r="W103" s="47" t="e">
        <f t="shared" si="45"/>
        <v>#N/A</v>
      </c>
      <c r="X103" t="e">
        <f t="shared" si="46"/>
        <v>#N/A</v>
      </c>
      <c r="Y103" s="47" t="e">
        <f t="shared" si="47"/>
        <v>#N/A</v>
      </c>
      <c r="Z103" t="e">
        <f t="shared" si="48"/>
        <v>#N/A</v>
      </c>
      <c r="AA103" s="47" t="e">
        <f t="shared" si="49"/>
        <v>#N/A</v>
      </c>
      <c r="AB103" t="e">
        <f t="shared" si="50"/>
        <v>#N/A</v>
      </c>
      <c r="AD103">
        <v>90</v>
      </c>
      <c r="AE103" s="47">
        <f t="shared" ref="AE103:AE134" si="63">IF( $K$10 &gt; AD103, #N/A, $K$16*$I$23-$M$4-$K$16*$K$15*$H$23*COS($AD103*PI()/180))</f>
        <v>23.353385554032457</v>
      </c>
      <c r="AF103">
        <f t="shared" si="52"/>
        <v>1.0176704968177586</v>
      </c>
      <c r="AG103" t="e">
        <f t="shared" ref="AG103:AG134" si="64">IF($K$9=0,#N/A,($K$16*$K$15*$I$23-$K$16*$H$23*COS($AD103*PI()/180))/$K$18/1000+$F$16)</f>
        <v>#N/A</v>
      </c>
      <c r="AH103" s="47">
        <f t="shared" ref="AH103:AH134" si="65">IF( $K$10 &gt; AD103, #N/A, $K$16*$I$24-$M$4-$K$16*$K$15*$H$24*COS($AD103*PI()/180))</f>
        <v>22.409617662209939</v>
      </c>
      <c r="AI103">
        <f t="shared" si="55"/>
        <v>1.0164107430727372</v>
      </c>
      <c r="AJ103" s="47">
        <f t="shared" ref="AJ103:AJ134" si="66">IF( $K$10 &gt; AD103, #N/A, $K$16*$I$25-$M$4-$K$16*$K$15*$H$25*COS($AD103*PI()/180))</f>
        <v>21.465782260595688</v>
      </c>
      <c r="AK103">
        <f t="shared" si="57"/>
        <v>1.0151251170954918</v>
      </c>
      <c r="AL103" s="47">
        <f t="shared" ref="AL103:AL134" si="67">IF( $K$10 &gt; AD103, #N/A, $K$16*$I$26-$M$4-$K$16*$K$15*$H$26*COS($AD103*PI()/180))</f>
        <v>20.521879349190272</v>
      </c>
      <c r="AM103">
        <f t="shared" si="59"/>
        <v>1.0138089449425534</v>
      </c>
      <c r="AN103" s="47">
        <f t="shared" ref="AN103:AN134" si="68">IF( $K$10 &gt; AD103, #N/A, $K$16*$I$27-$M$4-$K$16*$K$15*$H$27*COS($AD103*PI()/180))</f>
        <v>23.353385554032457</v>
      </c>
      <c r="AO103">
        <f t="shared" si="61"/>
        <v>1.0176704968177586</v>
      </c>
      <c r="AT103" s="99"/>
    </row>
    <row r="104" spans="15:46" x14ac:dyDescent="0.2">
      <c r="O104" s="45">
        <f t="shared" si="38"/>
        <v>1.9700967004602035</v>
      </c>
      <c r="P104" s="45">
        <f t="shared" si="39"/>
        <v>1.9700967004602035</v>
      </c>
      <c r="Q104" s="100">
        <f t="shared" si="40"/>
        <v>17.776766977330112</v>
      </c>
      <c r="R104" s="252">
        <f t="shared" si="62"/>
        <v>-0.50999999999999956</v>
      </c>
      <c r="S104" t="e">
        <f t="shared" si="41"/>
        <v>#N/A</v>
      </c>
      <c r="T104" t="e">
        <f t="shared" si="42"/>
        <v>#N/A</v>
      </c>
      <c r="U104" s="47" t="e">
        <f t="shared" si="43"/>
        <v>#N/A</v>
      </c>
      <c r="V104" t="e">
        <f t="shared" si="44"/>
        <v>#N/A</v>
      </c>
      <c r="W104" s="47" t="e">
        <f t="shared" si="45"/>
        <v>#N/A</v>
      </c>
      <c r="X104" t="e">
        <f t="shared" si="46"/>
        <v>#N/A</v>
      </c>
      <c r="Y104" s="47" t="e">
        <f t="shared" si="47"/>
        <v>#N/A</v>
      </c>
      <c r="Z104" t="e">
        <f t="shared" si="48"/>
        <v>#N/A</v>
      </c>
      <c r="AA104" s="47" t="e">
        <f t="shared" si="49"/>
        <v>#N/A</v>
      </c>
      <c r="AB104" t="e">
        <f t="shared" si="50"/>
        <v>#N/A</v>
      </c>
      <c r="AD104">
        <v>91</v>
      </c>
      <c r="AE104" s="47">
        <f t="shared" si="63"/>
        <v>23.73727354537899</v>
      </c>
      <c r="AF104">
        <f t="shared" si="52"/>
        <v>1.0427570578886969</v>
      </c>
      <c r="AG104" t="e">
        <f t="shared" si="64"/>
        <v>#N/A</v>
      </c>
      <c r="AH104" s="47">
        <f t="shared" si="65"/>
        <v>22.781668302774857</v>
      </c>
      <c r="AI104">
        <f t="shared" si="55"/>
        <v>1.04071742969329</v>
      </c>
      <c r="AJ104" s="47">
        <f t="shared" si="66"/>
        <v>21.825617661425589</v>
      </c>
      <c r="AK104">
        <f t="shared" si="57"/>
        <v>1.0386270301417684</v>
      </c>
      <c r="AL104" s="47">
        <f t="shared" si="67"/>
        <v>20.869081741783841</v>
      </c>
      <c r="AM104">
        <f t="shared" si="59"/>
        <v>1.0364785573053243</v>
      </c>
      <c r="AN104" s="47">
        <f t="shared" si="68"/>
        <v>23.73727354537899</v>
      </c>
      <c r="AO104">
        <f t="shared" si="61"/>
        <v>1.0427570578886969</v>
      </c>
      <c r="AT104" s="99"/>
    </row>
    <row r="105" spans="15:46" x14ac:dyDescent="0.2">
      <c r="O105" s="45">
        <f t="shared" si="38"/>
        <v>1.9316962005793812</v>
      </c>
      <c r="P105" s="45">
        <f t="shared" si="39"/>
        <v>1.9316962005793812</v>
      </c>
      <c r="Q105" s="100">
        <f t="shared" si="40"/>
        <v>17.739001390843782</v>
      </c>
      <c r="R105" s="252">
        <f t="shared" si="62"/>
        <v>-0.50499999999999956</v>
      </c>
      <c r="S105" t="e">
        <f t="shared" si="41"/>
        <v>#N/A</v>
      </c>
      <c r="T105" t="e">
        <f t="shared" si="42"/>
        <v>#N/A</v>
      </c>
      <c r="U105" s="47" t="e">
        <f t="shared" si="43"/>
        <v>#N/A</v>
      </c>
      <c r="V105" t="e">
        <f t="shared" si="44"/>
        <v>#N/A</v>
      </c>
      <c r="W105" s="47" t="e">
        <f t="shared" si="45"/>
        <v>#N/A</v>
      </c>
      <c r="X105" t="e">
        <f t="shared" si="46"/>
        <v>#N/A</v>
      </c>
      <c r="Y105" s="47" t="e">
        <f t="shared" si="47"/>
        <v>#N/A</v>
      </c>
      <c r="Z105" t="e">
        <f t="shared" si="48"/>
        <v>#N/A</v>
      </c>
      <c r="AA105" s="47" t="e">
        <f t="shared" si="49"/>
        <v>#N/A</v>
      </c>
      <c r="AB105" t="e">
        <f t="shared" si="50"/>
        <v>#N/A</v>
      </c>
      <c r="AD105">
        <v>92</v>
      </c>
      <c r="AE105" s="47">
        <f t="shared" si="63"/>
        <v>24.121044600724545</v>
      </c>
      <c r="AF105">
        <f t="shared" si="52"/>
        <v>1.0678332885632855</v>
      </c>
      <c r="AG105" t="e">
        <f t="shared" si="64"/>
        <v>#N/A</v>
      </c>
      <c r="AH105" s="47">
        <f t="shared" si="65"/>
        <v>23.153605613110525</v>
      </c>
      <c r="AI105">
        <f t="shared" si="55"/>
        <v>1.0650139462939145</v>
      </c>
      <c r="AJ105" s="47">
        <f t="shared" si="66"/>
        <v>22.185343452906594</v>
      </c>
      <c r="AK105">
        <f t="shared" si="57"/>
        <v>1.0621189332521839</v>
      </c>
      <c r="AL105" s="47">
        <f t="shared" si="67"/>
        <v>21.216178373165199</v>
      </c>
      <c r="AM105">
        <f t="shared" si="59"/>
        <v>1.0591383188967423</v>
      </c>
      <c r="AN105" s="47">
        <f t="shared" si="68"/>
        <v>24.121044600724545</v>
      </c>
      <c r="AO105">
        <f t="shared" si="61"/>
        <v>1.0678332885632855</v>
      </c>
      <c r="AT105" s="99"/>
    </row>
    <row r="106" spans="15:46" x14ac:dyDescent="0.2">
      <c r="O106" s="45">
        <f t="shared" si="38"/>
        <v>1.8936724854044087</v>
      </c>
      <c r="P106" s="45">
        <f t="shared" si="39"/>
        <v>1.8936724854044087</v>
      </c>
      <c r="Q106" s="100">
        <f t="shared" si="40"/>
        <v>17.701606409153442</v>
      </c>
      <c r="R106" s="252">
        <f t="shared" si="62"/>
        <v>-0.49999999999999956</v>
      </c>
      <c r="S106" t="e">
        <f t="shared" si="41"/>
        <v>#N/A</v>
      </c>
      <c r="T106" t="e">
        <f t="shared" si="42"/>
        <v>#N/A</v>
      </c>
      <c r="U106" s="47" t="e">
        <f t="shared" si="43"/>
        <v>#N/A</v>
      </c>
      <c r="V106" t="e">
        <f t="shared" si="44"/>
        <v>#N/A</v>
      </c>
      <c r="W106" s="47" t="e">
        <f t="shared" si="45"/>
        <v>#N/A</v>
      </c>
      <c r="X106" t="e">
        <f t="shared" si="46"/>
        <v>#N/A</v>
      </c>
      <c r="Y106" s="47" t="e">
        <f t="shared" si="47"/>
        <v>#N/A</v>
      </c>
      <c r="Z106" t="e">
        <f t="shared" si="48"/>
        <v>#N/A</v>
      </c>
      <c r="AA106" s="47" t="e">
        <f t="shared" si="49"/>
        <v>#N/A</v>
      </c>
      <c r="AB106" t="e">
        <f t="shared" si="50"/>
        <v>#N/A</v>
      </c>
      <c r="AD106">
        <v>93</v>
      </c>
      <c r="AE106" s="47">
        <f t="shared" si="63"/>
        <v>24.504581819688006</v>
      </c>
      <c r="AF106">
        <f t="shared" si="52"/>
        <v>1.0928913581057895</v>
      </c>
      <c r="AG106" t="e">
        <f t="shared" si="64"/>
        <v>#N/A</v>
      </c>
      <c r="AH106" s="47">
        <f t="shared" si="65"/>
        <v>23.525316297509175</v>
      </c>
      <c r="AI106">
        <f t="shared" si="55"/>
        <v>1.0892926994316057</v>
      </c>
      <c r="AJ106" s="47">
        <f t="shared" si="66"/>
        <v>22.544850059077877</v>
      </c>
      <c r="AK106">
        <f t="shared" si="57"/>
        <v>1.0855934778389009</v>
      </c>
      <c r="AL106" s="47">
        <f t="shared" si="67"/>
        <v>21.563063514338033</v>
      </c>
      <c r="AM106">
        <f t="shared" si="59"/>
        <v>1.081781134343236</v>
      </c>
      <c r="AN106" s="47">
        <f t="shared" si="68"/>
        <v>24.504581819688006</v>
      </c>
      <c r="AO106">
        <f t="shared" si="61"/>
        <v>1.0928913581057895</v>
      </c>
      <c r="AT106" s="99"/>
    </row>
    <row r="107" spans="15:46" x14ac:dyDescent="0.2">
      <c r="O107" s="45">
        <f t="shared" si="38"/>
        <v>1.8560256006528562</v>
      </c>
      <c r="P107" s="45">
        <f t="shared" si="39"/>
        <v>1.8560256006528562</v>
      </c>
      <c r="Q107" s="100">
        <f t="shared" si="40"/>
        <v>17.664582075751809</v>
      </c>
      <c r="R107" s="252">
        <f t="shared" si="62"/>
        <v>-0.49499999999999955</v>
      </c>
      <c r="S107" t="e">
        <f t="shared" si="41"/>
        <v>#N/A</v>
      </c>
      <c r="T107" t="e">
        <f t="shared" si="42"/>
        <v>#N/A</v>
      </c>
      <c r="U107" s="47" t="e">
        <f t="shared" si="43"/>
        <v>#N/A</v>
      </c>
      <c r="V107" t="e">
        <f t="shared" si="44"/>
        <v>#N/A</v>
      </c>
      <c r="W107" s="47" t="e">
        <f t="shared" si="45"/>
        <v>#N/A</v>
      </c>
      <c r="X107" t="e">
        <f t="shared" si="46"/>
        <v>#N/A</v>
      </c>
      <c r="Y107" s="47" t="e">
        <f t="shared" si="47"/>
        <v>#N/A</v>
      </c>
      <c r="Z107" t="e">
        <f t="shared" si="48"/>
        <v>#N/A</v>
      </c>
      <c r="AA107" s="47" t="e">
        <f t="shared" si="49"/>
        <v>#N/A</v>
      </c>
      <c r="AB107" t="e">
        <f t="shared" si="50"/>
        <v>#N/A</v>
      </c>
      <c r="AD107">
        <v>94</v>
      </c>
      <c r="AE107" s="47">
        <f t="shared" si="63"/>
        <v>24.887768373117062</v>
      </c>
      <c r="AF107">
        <f t="shared" si="52"/>
        <v>1.1179234360272878</v>
      </c>
      <c r="AG107" t="e">
        <f t="shared" si="64"/>
        <v>#N/A</v>
      </c>
      <c r="AH107" s="47">
        <f t="shared" si="65"/>
        <v>23.896687129295504</v>
      </c>
      <c r="AI107">
        <f t="shared" si="55"/>
        <v>1.113546095646925</v>
      </c>
      <c r="AJ107" s="47">
        <f t="shared" si="66"/>
        <v>22.904027970744583</v>
      </c>
      <c r="AK107">
        <f t="shared" si="57"/>
        <v>1.1090433150176728</v>
      </c>
      <c r="AL107" s="47">
        <f t="shared" si="67"/>
        <v>21.90963150072799</v>
      </c>
      <c r="AM107">
        <f t="shared" si="59"/>
        <v>1.1043999076754332</v>
      </c>
      <c r="AN107" s="47">
        <f t="shared" si="68"/>
        <v>24.887768373117062</v>
      </c>
      <c r="AO107">
        <f t="shared" si="61"/>
        <v>1.1179234360272878</v>
      </c>
      <c r="AT107" s="99"/>
    </row>
    <row r="108" spans="15:46" x14ac:dyDescent="0.2">
      <c r="O108" s="45">
        <f t="shared" si="38"/>
        <v>1.8187555915960729</v>
      </c>
      <c r="P108" s="45">
        <f t="shared" si="39"/>
        <v>1.8187555915960729</v>
      </c>
      <c r="Q108" s="100">
        <f t="shared" si="40"/>
        <v>17.627928433707325</v>
      </c>
      <c r="R108" s="252">
        <f t="shared" si="62"/>
        <v>-0.48999999999999955</v>
      </c>
      <c r="S108" t="e">
        <f t="shared" si="41"/>
        <v>#N/A</v>
      </c>
      <c r="T108" t="e">
        <f t="shared" si="42"/>
        <v>#N/A</v>
      </c>
      <c r="U108" s="47" t="e">
        <f t="shared" si="43"/>
        <v>#N/A</v>
      </c>
      <c r="V108" t="e">
        <f t="shared" si="44"/>
        <v>#N/A</v>
      </c>
      <c r="W108" s="47" t="e">
        <f t="shared" si="45"/>
        <v>#N/A</v>
      </c>
      <c r="X108" t="e">
        <f t="shared" si="46"/>
        <v>#N/A</v>
      </c>
      <c r="Y108" s="47" t="e">
        <f t="shared" si="47"/>
        <v>#N/A</v>
      </c>
      <c r="Z108" t="e">
        <f t="shared" si="48"/>
        <v>#N/A</v>
      </c>
      <c r="AA108" s="47" t="e">
        <f t="shared" si="49"/>
        <v>#N/A</v>
      </c>
      <c r="AB108" t="e">
        <f t="shared" si="50"/>
        <v>#N/A</v>
      </c>
      <c r="AD108">
        <v>95</v>
      </c>
      <c r="AE108" s="47">
        <f t="shared" si="63"/>
        <v>25.270487538675525</v>
      </c>
      <c r="AF108">
        <f t="shared" si="52"/>
        <v>1.142921694088471</v>
      </c>
      <c r="AG108" t="e">
        <f t="shared" si="64"/>
        <v>#N/A</v>
      </c>
      <c r="AH108" s="47">
        <f t="shared" si="65"/>
        <v>24.267604985316591</v>
      </c>
      <c r="AI108">
        <f t="shared" si="55"/>
        <v>1.1377665433933843</v>
      </c>
      <c r="AJ108" s="47">
        <f t="shared" si="66"/>
        <v>23.262767778835372</v>
      </c>
      <c r="AK108">
        <f t="shared" si="57"/>
        <v>1.132461097461388</v>
      </c>
      <c r="AL108" s="47">
        <f t="shared" si="67"/>
        <v>22.255776764369127</v>
      </c>
      <c r="AM108">
        <f t="shared" si="59"/>
        <v>1.1269875441031796</v>
      </c>
      <c r="AN108" s="47">
        <f t="shared" si="68"/>
        <v>25.270487538675525</v>
      </c>
      <c r="AO108">
        <f t="shared" si="61"/>
        <v>1.142921694088471</v>
      </c>
      <c r="AT108" s="99"/>
    </row>
    <row r="109" spans="15:46" x14ac:dyDescent="0.2">
      <c r="O109" s="45">
        <f t="shared" si="38"/>
        <v>1.7818625030599833</v>
      </c>
      <c r="P109" s="45">
        <f t="shared" si="39"/>
        <v>1.7818625030599833</v>
      </c>
      <c r="Q109" s="100">
        <f t="shared" si="40"/>
        <v>17.59164552566358</v>
      </c>
      <c r="R109" s="252">
        <f t="shared" si="62"/>
        <v>-0.48499999999999954</v>
      </c>
      <c r="S109" t="e">
        <f t="shared" si="41"/>
        <v>#N/A</v>
      </c>
      <c r="T109" t="e">
        <f t="shared" si="42"/>
        <v>#N/A</v>
      </c>
      <c r="U109" s="47" t="e">
        <f t="shared" si="43"/>
        <v>#N/A</v>
      </c>
      <c r="V109" t="e">
        <f t="shared" si="44"/>
        <v>#N/A</v>
      </c>
      <c r="W109" s="47" t="e">
        <f t="shared" si="45"/>
        <v>#N/A</v>
      </c>
      <c r="X109" t="e">
        <f t="shared" si="46"/>
        <v>#N/A</v>
      </c>
      <c r="Y109" s="47" t="e">
        <f t="shared" si="47"/>
        <v>#N/A</v>
      </c>
      <c r="Z109" t="e">
        <f t="shared" si="48"/>
        <v>#N/A</v>
      </c>
      <c r="AA109" s="47" t="e">
        <f t="shared" si="49"/>
        <v>#N/A</v>
      </c>
      <c r="AB109" t="e">
        <f t="shared" si="50"/>
        <v>#N/A</v>
      </c>
      <c r="AD109">
        <v>96</v>
      </c>
      <c r="AE109" s="47">
        <f t="shared" si="63"/>
        <v>25.652622736398072</v>
      </c>
      <c r="AF109">
        <f t="shared" si="52"/>
        <v>1.167878308280907</v>
      </c>
      <c r="AG109" t="e">
        <f t="shared" si="64"/>
        <v>#N/A</v>
      </c>
      <c r="AH109" s="47">
        <f t="shared" si="65"/>
        <v>24.637956880400324</v>
      </c>
      <c r="AI109">
        <f t="shared" si="55"/>
        <v>1.1619464549449108</v>
      </c>
      <c r="AJ109" s="47">
        <f t="shared" si="66"/>
        <v>23.620960207729514</v>
      </c>
      <c r="AK109">
        <f t="shared" si="57"/>
        <v>1.1558394812312673</v>
      </c>
      <c r="AL109" s="47">
        <f t="shared" si="67"/>
        <v>22.601393866060953</v>
      </c>
      <c r="AM109">
        <f t="shared" si="59"/>
        <v>1.1495369517677292</v>
      </c>
      <c r="AN109" s="47">
        <f t="shared" si="68"/>
        <v>25.652622736398072</v>
      </c>
      <c r="AO109">
        <f t="shared" si="61"/>
        <v>1.167878308280907</v>
      </c>
      <c r="AT109" s="99"/>
    </row>
    <row r="110" spans="15:46" x14ac:dyDescent="0.2">
      <c r="O110" s="45">
        <f t="shared" si="38"/>
        <v>1.7453463794236086</v>
      </c>
      <c r="P110" s="45">
        <f t="shared" si="39"/>
        <v>1.7453463794236086</v>
      </c>
      <c r="Q110" s="100">
        <f t="shared" si="40"/>
        <v>17.555733393839432</v>
      </c>
      <c r="R110" s="252">
        <f t="shared" si="62"/>
        <v>-0.47999999999999954</v>
      </c>
      <c r="S110" t="e">
        <f t="shared" si="41"/>
        <v>#N/A</v>
      </c>
      <c r="T110" t="e">
        <f t="shared" si="42"/>
        <v>#N/A</v>
      </c>
      <c r="U110" s="47" t="e">
        <f t="shared" si="43"/>
        <v>#N/A</v>
      </c>
      <c r="V110" t="e">
        <f t="shared" si="44"/>
        <v>#N/A</v>
      </c>
      <c r="W110" s="47" t="e">
        <f t="shared" si="45"/>
        <v>#N/A</v>
      </c>
      <c r="X110" t="e">
        <f t="shared" si="46"/>
        <v>#N/A</v>
      </c>
      <c r="Y110" s="47" t="e">
        <f t="shared" si="47"/>
        <v>#N/A</v>
      </c>
      <c r="Z110" t="e">
        <f t="shared" si="48"/>
        <v>#N/A</v>
      </c>
      <c r="AA110" s="47" t="e">
        <f t="shared" si="49"/>
        <v>#N/A</v>
      </c>
      <c r="AB110" t="e">
        <f t="shared" si="50"/>
        <v>#N/A</v>
      </c>
      <c r="AD110">
        <v>97</v>
      </c>
      <c r="AE110" s="47">
        <f t="shared" si="63"/>
        <v>26.034057564201667</v>
      </c>
      <c r="AF110">
        <f t="shared" si="52"/>
        <v>1.1927854607840584</v>
      </c>
      <c r="AG110" t="e">
        <f t="shared" si="64"/>
        <v>#N/A</v>
      </c>
      <c r="AH110" s="47">
        <f t="shared" si="65"/>
        <v>25.007630001771798</v>
      </c>
      <c r="AI110">
        <f t="shared" si="55"/>
        <v>1.1860782482786869</v>
      </c>
      <c r="AJ110" s="47">
        <f t="shared" si="66"/>
        <v>23.978496148543282</v>
      </c>
      <c r="AK110">
        <f t="shared" si="57"/>
        <v>1.1791711275830163</v>
      </c>
      <c r="AL110" s="47">
        <f t="shared" si="67"/>
        <v>22.946377527486238</v>
      </c>
      <c r="AM110">
        <f t="shared" si="59"/>
        <v>1.1720410434684139</v>
      </c>
      <c r="AN110" s="47">
        <f t="shared" si="68"/>
        <v>26.034057564201667</v>
      </c>
      <c r="AO110">
        <f t="shared" si="61"/>
        <v>1.1927854607840584</v>
      </c>
      <c r="AT110" s="99"/>
    </row>
    <row r="111" spans="15:46" x14ac:dyDescent="0.2">
      <c r="O111" s="45">
        <f t="shared" si="38"/>
        <v>1.7092072646197494</v>
      </c>
      <c r="P111" s="45">
        <f t="shared" si="39"/>
        <v>1.7092072646197494</v>
      </c>
      <c r="Q111" s="100">
        <f t="shared" si="40"/>
        <v>17.520192080028551</v>
      </c>
      <c r="R111" s="252">
        <f t="shared" si="62"/>
        <v>-0.47499999999999953</v>
      </c>
      <c r="S111" t="e">
        <f t="shared" si="41"/>
        <v>#N/A</v>
      </c>
      <c r="T111" t="e">
        <f t="shared" si="42"/>
        <v>#N/A</v>
      </c>
      <c r="U111" s="47" t="e">
        <f t="shared" si="43"/>
        <v>#N/A</v>
      </c>
      <c r="V111" t="e">
        <f t="shared" si="44"/>
        <v>#N/A</v>
      </c>
      <c r="W111" s="47" t="e">
        <f t="shared" si="45"/>
        <v>#N/A</v>
      </c>
      <c r="X111" t="e">
        <f t="shared" si="46"/>
        <v>#N/A</v>
      </c>
      <c r="Y111" s="47" t="e">
        <f t="shared" si="47"/>
        <v>#N/A</v>
      </c>
      <c r="Z111" t="e">
        <f t="shared" si="48"/>
        <v>#N/A</v>
      </c>
      <c r="AA111" s="47" t="e">
        <f t="shared" si="49"/>
        <v>#N/A</v>
      </c>
      <c r="AB111" t="e">
        <f t="shared" si="50"/>
        <v>#N/A</v>
      </c>
      <c r="AD111">
        <v>98</v>
      </c>
      <c r="AE111" s="47">
        <f t="shared" si="63"/>
        <v>26.414675833342709</v>
      </c>
      <c r="AF111">
        <f t="shared" si="52"/>
        <v>1.2176353418951706</v>
      </c>
      <c r="AG111" t="e">
        <f t="shared" si="64"/>
        <v>#N/A</v>
      </c>
      <c r="AH111" s="47">
        <f t="shared" si="65"/>
        <v>25.376511743417129</v>
      </c>
      <c r="AI111">
        <f t="shared" si="55"/>
        <v>1.2101543489304956</v>
      </c>
      <c r="AJ111" s="47">
        <f t="shared" si="66"/>
        <v>24.335266692365579</v>
      </c>
      <c r="AK111">
        <f t="shared" si="57"/>
        <v>1.2024487047450683</v>
      </c>
      <c r="AL111" s="47">
        <f t="shared" si="67"/>
        <v>23.29062266327977</v>
      </c>
      <c r="AM111">
        <f t="shared" si="59"/>
        <v>1.1944927383609374</v>
      </c>
      <c r="AN111" s="47">
        <f t="shared" si="68"/>
        <v>26.414675833342709</v>
      </c>
      <c r="AO111">
        <f t="shared" si="61"/>
        <v>1.2176353418951706</v>
      </c>
      <c r="AT111" s="99"/>
    </row>
    <row r="112" spans="15:46" x14ac:dyDescent="0.2">
      <c r="O112" s="45">
        <f t="shared" si="38"/>
        <v>1.6734452021341895</v>
      </c>
      <c r="P112" s="45">
        <f t="shared" si="39"/>
        <v>1.6734452021341895</v>
      </c>
      <c r="Q112" s="100">
        <f t="shared" si="40"/>
        <v>17.485021625599302</v>
      </c>
      <c r="R112" s="252">
        <f t="shared" si="62"/>
        <v>-0.46999999999999953</v>
      </c>
      <c r="S112" t="e">
        <f t="shared" si="41"/>
        <v>#N/A</v>
      </c>
      <c r="T112" t="e">
        <f t="shared" si="42"/>
        <v>#N/A</v>
      </c>
      <c r="U112" s="47" t="e">
        <f t="shared" si="43"/>
        <v>#N/A</v>
      </c>
      <c r="V112" t="e">
        <f t="shared" si="44"/>
        <v>#N/A</v>
      </c>
      <c r="W112" s="47" t="e">
        <f t="shared" si="45"/>
        <v>#N/A</v>
      </c>
      <c r="X112" t="e">
        <f t="shared" si="46"/>
        <v>#N/A</v>
      </c>
      <c r="Y112" s="47" t="e">
        <f t="shared" si="47"/>
        <v>#N/A</v>
      </c>
      <c r="Z112" t="e">
        <f t="shared" si="48"/>
        <v>#N/A</v>
      </c>
      <c r="AA112" s="47" t="e">
        <f t="shared" si="49"/>
        <v>#N/A</v>
      </c>
      <c r="AB112" t="e">
        <f t="shared" si="50"/>
        <v>#N/A</v>
      </c>
      <c r="AD112">
        <v>99</v>
      </c>
      <c r="AE112" s="47">
        <f t="shared" si="63"/>
        <v>26.794361603809296</v>
      </c>
      <c r="AF112">
        <f t="shared" si="52"/>
        <v>1.2424201519289786</v>
      </c>
      <c r="AG112" t="e">
        <f t="shared" si="64"/>
        <v>#N/A</v>
      </c>
      <c r="AH112" s="47">
        <f t="shared" si="65"/>
        <v>25.744489740384381</v>
      </c>
      <c r="AI112">
        <f t="shared" si="55"/>
        <v>1.2341671918195156</v>
      </c>
      <c r="AJ112" s="47">
        <f t="shared" si="66"/>
        <v>24.691163163432641</v>
      </c>
      <c r="AK112">
        <f t="shared" si="57"/>
        <v>1.2256648896658675</v>
      </c>
      <c r="AL112" s="47">
        <f t="shared" si="67"/>
        <v>23.634024413038418</v>
      </c>
      <c r="AM112">
        <f t="shared" si="59"/>
        <v>1.2168849636242445</v>
      </c>
      <c r="AN112" s="47">
        <f t="shared" si="68"/>
        <v>26.794361603809296</v>
      </c>
      <c r="AO112">
        <f t="shared" si="61"/>
        <v>1.2424201519289786</v>
      </c>
      <c r="AT112" s="99"/>
    </row>
    <row r="113" spans="15:46" x14ac:dyDescent="0.2">
      <c r="O113" s="45">
        <f t="shared" si="38"/>
        <v>1.6380602350056961</v>
      </c>
      <c r="P113" s="45">
        <f t="shared" si="39"/>
        <v>1.6380602350056961</v>
      </c>
      <c r="Q113" s="100">
        <f t="shared" si="40"/>
        <v>17.450222071494409</v>
      </c>
      <c r="R113" s="252">
        <f t="shared" si="62"/>
        <v>-0.46499999999999952</v>
      </c>
      <c r="S113" t="e">
        <f t="shared" si="41"/>
        <v>#N/A</v>
      </c>
      <c r="T113" t="e">
        <f t="shared" si="42"/>
        <v>#N/A</v>
      </c>
      <c r="U113" s="47" t="e">
        <f t="shared" si="43"/>
        <v>#N/A</v>
      </c>
      <c r="V113" t="e">
        <f t="shared" si="44"/>
        <v>#N/A</v>
      </c>
      <c r="W113" s="47" t="e">
        <f t="shared" si="45"/>
        <v>#N/A</v>
      </c>
      <c r="X113" t="e">
        <f t="shared" si="46"/>
        <v>#N/A</v>
      </c>
      <c r="Y113" s="47" t="e">
        <f t="shared" si="47"/>
        <v>#N/A</v>
      </c>
      <c r="Z113" t="e">
        <f t="shared" si="48"/>
        <v>#N/A</v>
      </c>
      <c r="AA113" s="47" t="e">
        <f t="shared" si="49"/>
        <v>#N/A</v>
      </c>
      <c r="AB113" t="e">
        <f t="shared" si="50"/>
        <v>#N/A</v>
      </c>
      <c r="AD113">
        <v>100</v>
      </c>
      <c r="AE113" s="47">
        <f t="shared" si="63"/>
        <v>27.172999219637624</v>
      </c>
      <c r="AF113">
        <f t="shared" si="52"/>
        <v>1.2671321030839406</v>
      </c>
      <c r="AG113" t="e">
        <f t="shared" si="64"/>
        <v>#N/A</v>
      </c>
      <c r="AH113" s="47">
        <f t="shared" si="65"/>
        <v>26.111451903010977</v>
      </c>
      <c r="AI113">
        <f t="shared" si="55"/>
        <v>1.2581092230392872</v>
      </c>
      <c r="AJ113" s="47">
        <f t="shared" si="66"/>
        <v>25.046077152231724</v>
      </c>
      <c r="AK113">
        <f t="shared" si="57"/>
        <v>1.248812369726908</v>
      </c>
      <c r="AL113" s="47">
        <f t="shared" si="67"/>
        <v>23.976478173262585</v>
      </c>
      <c r="AM113">
        <f t="shared" si="59"/>
        <v>1.2392106560926748</v>
      </c>
      <c r="AN113" s="47">
        <f t="shared" si="68"/>
        <v>27.172999219637624</v>
      </c>
      <c r="AO113">
        <f t="shared" si="61"/>
        <v>1.2671321030839406</v>
      </c>
      <c r="AT113" s="99"/>
    </row>
    <row r="114" spans="15:46" x14ac:dyDescent="0.2">
      <c r="O114" s="45">
        <f t="shared" si="38"/>
        <v>1.6030524058254514</v>
      </c>
      <c r="P114" s="45">
        <f t="shared" si="39"/>
        <v>1.6030524058254514</v>
      </c>
      <c r="Q114" s="100">
        <f t="shared" si="40"/>
        <v>17.415793458230723</v>
      </c>
      <c r="R114" s="252">
        <f t="shared" si="62"/>
        <v>-0.45999999999999952</v>
      </c>
      <c r="S114" t="e">
        <f t="shared" si="41"/>
        <v>#N/A</v>
      </c>
      <c r="T114" t="e">
        <f t="shared" si="42"/>
        <v>#N/A</v>
      </c>
      <c r="U114" s="47" t="e">
        <f t="shared" si="43"/>
        <v>#N/A</v>
      </c>
      <c r="V114" t="e">
        <f t="shared" si="44"/>
        <v>#N/A</v>
      </c>
      <c r="W114" s="47" t="e">
        <f t="shared" si="45"/>
        <v>#N/A</v>
      </c>
      <c r="X114" t="e">
        <f t="shared" si="46"/>
        <v>#N/A</v>
      </c>
      <c r="Y114" s="47" t="e">
        <f t="shared" si="47"/>
        <v>#N/A</v>
      </c>
      <c r="Z114" t="e">
        <f t="shared" si="48"/>
        <v>#N/A</v>
      </c>
      <c r="AA114" s="47" t="e">
        <f t="shared" si="49"/>
        <v>#N/A</v>
      </c>
      <c r="AB114" t="e">
        <f t="shared" si="50"/>
        <v>#N/A</v>
      </c>
      <c r="AD114">
        <v>101</v>
      </c>
      <c r="AE114" s="47">
        <f t="shared" si="63"/>
        <v>27.550473344141988</v>
      </c>
      <c r="AF114">
        <f t="shared" si="52"/>
        <v>1.2917634212715148</v>
      </c>
      <c r="AG114" t="e">
        <f t="shared" si="64"/>
        <v>#N/A</v>
      </c>
      <c r="AH114" s="47">
        <f t="shared" si="65"/>
        <v>26.477286451067361</v>
      </c>
      <c r="AI114">
        <f t="shared" si="55"/>
        <v>1.2819729016113455</v>
      </c>
      <c r="AJ114" s="47">
        <f t="shared" si="66"/>
        <v>25.399900548523728</v>
      </c>
      <c r="AK114">
        <f t="shared" si="57"/>
        <v>1.2718838444180269</v>
      </c>
      <c r="AL114" s="47">
        <f t="shared" si="67"/>
        <v>24.31787962921949</v>
      </c>
      <c r="AM114">
        <f t="shared" si="59"/>
        <v>1.2614627638498952</v>
      </c>
      <c r="AN114" s="47">
        <f t="shared" si="68"/>
        <v>27.550473344141988</v>
      </c>
      <c r="AO114">
        <f t="shared" si="61"/>
        <v>1.2917634212715148</v>
      </c>
      <c r="AT114" s="99"/>
    </row>
    <row r="115" spans="15:46" x14ac:dyDescent="0.2">
      <c r="O115" s="45">
        <f t="shared" si="38"/>
        <v>1.5684217567372798</v>
      </c>
      <c r="P115" s="45">
        <f t="shared" si="39"/>
        <v>1.5684217567372798</v>
      </c>
      <c r="Q115" s="100">
        <f t="shared" si="40"/>
        <v>17.381735825899</v>
      </c>
      <c r="R115" s="252">
        <f t="shared" si="62"/>
        <v>-0.45499999999999952</v>
      </c>
      <c r="S115" t="e">
        <f t="shared" si="41"/>
        <v>#N/A</v>
      </c>
      <c r="T115" t="e">
        <f t="shared" si="42"/>
        <v>#N/A</v>
      </c>
      <c r="U115" s="47" t="e">
        <f t="shared" si="43"/>
        <v>#N/A</v>
      </c>
      <c r="V115" t="e">
        <f t="shared" si="44"/>
        <v>#N/A</v>
      </c>
      <c r="W115" s="47" t="e">
        <f t="shared" si="45"/>
        <v>#N/A</v>
      </c>
      <c r="X115" t="e">
        <f t="shared" si="46"/>
        <v>#N/A</v>
      </c>
      <c r="Y115" s="47" t="e">
        <f t="shared" si="47"/>
        <v>#N/A</v>
      </c>
      <c r="Z115" t="e">
        <f t="shared" si="48"/>
        <v>#N/A</v>
      </c>
      <c r="AA115" s="47" t="e">
        <f t="shared" si="49"/>
        <v>#N/A</v>
      </c>
      <c r="AB115" t="e">
        <f t="shared" si="50"/>
        <v>#N/A</v>
      </c>
      <c r="AD115">
        <v>102</v>
      </c>
      <c r="AE115" s="47">
        <f t="shared" si="63"/>
        <v>27.926668995047379</v>
      </c>
      <c r="AF115">
        <f t="shared" si="52"/>
        <v>1.3163063479046853</v>
      </c>
      <c r="AG115" t="e">
        <f t="shared" si="64"/>
        <v>#N/A</v>
      </c>
      <c r="AH115" s="47">
        <f t="shared" si="65"/>
        <v>26.841881947806257</v>
      </c>
      <c r="AI115">
        <f t="shared" si="55"/>
        <v>1.3057507011977305</v>
      </c>
      <c r="AJ115" s="47">
        <f t="shared" si="66"/>
        <v>25.752525574274561</v>
      </c>
      <c r="AK115">
        <f t="shared" si="57"/>
        <v>1.2948720269711473</v>
      </c>
      <c r="AL115" s="47">
        <f t="shared" si="67"/>
        <v>24.658124786718414</v>
      </c>
      <c r="AM115">
        <f t="shared" si="59"/>
        <v>1.2836342477807909</v>
      </c>
      <c r="AN115" s="47">
        <f t="shared" si="68"/>
        <v>27.926668995047379</v>
      </c>
      <c r="AO115">
        <f t="shared" si="61"/>
        <v>1.3163063479046853</v>
      </c>
      <c r="AT115" s="99"/>
    </row>
    <row r="116" spans="15:46" x14ac:dyDescent="0.2">
      <c r="O116" s="45">
        <f t="shared" si="38"/>
        <v>1.5341683294368522</v>
      </c>
      <c r="P116" s="45">
        <f t="shared" si="39"/>
        <v>1.5341683294368522</v>
      </c>
      <c r="Q116" s="100">
        <f t="shared" si="40"/>
        <v>17.348049214163893</v>
      </c>
      <c r="R116" s="252">
        <f t="shared" si="62"/>
        <v>-0.44999999999999951</v>
      </c>
      <c r="S116" t="e">
        <f t="shared" si="41"/>
        <v>#N/A</v>
      </c>
      <c r="T116" t="e">
        <f t="shared" si="42"/>
        <v>#N/A</v>
      </c>
      <c r="U116" s="47" t="e">
        <f t="shared" si="43"/>
        <v>#N/A</v>
      </c>
      <c r="V116" t="e">
        <f t="shared" si="44"/>
        <v>#N/A</v>
      </c>
      <c r="W116" s="47" t="e">
        <f t="shared" si="45"/>
        <v>#N/A</v>
      </c>
      <c r="X116" t="e">
        <f t="shared" si="46"/>
        <v>#N/A</v>
      </c>
      <c r="Y116" s="47" t="e">
        <f t="shared" si="47"/>
        <v>#N/A</v>
      </c>
      <c r="Z116" t="e">
        <f t="shared" si="48"/>
        <v>#N/A</v>
      </c>
      <c r="AA116" s="47" t="e">
        <f t="shared" si="49"/>
        <v>#N/A</v>
      </c>
      <c r="AB116" t="e">
        <f t="shared" si="50"/>
        <v>#N/A</v>
      </c>
      <c r="AD116">
        <v>103</v>
      </c>
      <c r="AE116" s="47">
        <f t="shared" si="63"/>
        <v>28.301471579514246</v>
      </c>
      <c r="AF116">
        <f t="shared" si="52"/>
        <v>1.3407531416416893</v>
      </c>
      <c r="AG116" t="e">
        <f t="shared" si="64"/>
        <v>#N/A</v>
      </c>
      <c r="AH116" s="47">
        <f t="shared" si="65"/>
        <v>27.205127333907463</v>
      </c>
      <c r="AI116">
        <f t="shared" si="55"/>
        <v>1.3294351117683154</v>
      </c>
      <c r="AJ116" s="47">
        <f t="shared" si="66"/>
        <v>26.103844816485438</v>
      </c>
      <c r="AK116">
        <f t="shared" si="57"/>
        <v>1.3177696459483874</v>
      </c>
      <c r="AL116" s="47">
        <f t="shared" si="67"/>
        <v>24.997110003788364</v>
      </c>
      <c r="AM116">
        <f t="shared" si="59"/>
        <v>1.3057180830772142</v>
      </c>
      <c r="AN116" s="47">
        <f t="shared" si="68"/>
        <v>28.301471579514246</v>
      </c>
      <c r="AO116">
        <f t="shared" si="61"/>
        <v>1.3407531416416893</v>
      </c>
      <c r="AT116" s="99"/>
    </row>
    <row r="117" spans="15:46" x14ac:dyDescent="0.2">
      <c r="O117" s="45">
        <f t="shared" si="38"/>
        <v>1.5002921651719134</v>
      </c>
      <c r="P117" s="45">
        <f t="shared" si="39"/>
        <v>1.5002921651719134</v>
      </c>
      <c r="Q117" s="100">
        <f t="shared" si="40"/>
        <v>17.314733662263279</v>
      </c>
      <c r="R117" s="252">
        <f t="shared" si="62"/>
        <v>-0.44499999999999951</v>
      </c>
      <c r="S117" t="e">
        <f t="shared" si="41"/>
        <v>#N/A</v>
      </c>
      <c r="T117" t="e">
        <f t="shared" si="42"/>
        <v>#N/A</v>
      </c>
      <c r="U117" s="47" t="e">
        <f t="shared" si="43"/>
        <v>#N/A</v>
      </c>
      <c r="V117" t="e">
        <f t="shared" si="44"/>
        <v>#N/A</v>
      </c>
      <c r="W117" s="47" t="e">
        <f t="shared" si="45"/>
        <v>#N/A</v>
      </c>
      <c r="X117" t="e">
        <f t="shared" si="46"/>
        <v>#N/A</v>
      </c>
      <c r="Y117" s="47" t="e">
        <f t="shared" si="47"/>
        <v>#N/A</v>
      </c>
      <c r="Z117" t="e">
        <f t="shared" si="48"/>
        <v>#N/A</v>
      </c>
      <c r="AA117" s="47" t="e">
        <f t="shared" si="49"/>
        <v>#N/A</v>
      </c>
      <c r="AB117" t="e">
        <f t="shared" si="50"/>
        <v>#N/A</v>
      </c>
      <c r="AD117">
        <v>104</v>
      </c>
      <c r="AE117" s="47">
        <f t="shared" si="63"/>
        <v>28.674766929044573</v>
      </c>
      <c r="AF117">
        <f t="shared" si="52"/>
        <v>1.3650960800805341</v>
      </c>
      <c r="AG117" t="e">
        <f t="shared" si="64"/>
        <v>#N/A</v>
      </c>
      <c r="AH117" s="47">
        <f t="shared" si="65"/>
        <v>27.566911961307525</v>
      </c>
      <c r="AI117">
        <f t="shared" si="55"/>
        <v>1.3530186412185088</v>
      </c>
      <c r="AJ117" s="47">
        <f t="shared" si="66"/>
        <v>26.453751259911872</v>
      </c>
      <c r="AK117">
        <f t="shared" si="57"/>
        <v>1.3405694467800884</v>
      </c>
      <c r="AL117" s="47">
        <f t="shared" si="67"/>
        <v>25.334732022248392</v>
      </c>
      <c r="AM117">
        <f t="shared" si="59"/>
        <v>1.3277072606931211</v>
      </c>
      <c r="AN117" s="47">
        <f t="shared" si="68"/>
        <v>28.674766929044573</v>
      </c>
      <c r="AO117">
        <f t="shared" si="61"/>
        <v>1.3650960800805341</v>
      </c>
      <c r="AT117" s="99"/>
    </row>
    <row r="118" spans="15:46" x14ac:dyDescent="0.2">
      <c r="O118" s="45">
        <f t="shared" si="38"/>
        <v>1.4667933047417137</v>
      </c>
      <c r="P118" s="45">
        <f t="shared" si="39"/>
        <v>1.4667933047417137</v>
      </c>
      <c r="Q118" s="100">
        <f t="shared" si="40"/>
        <v>17.281789209008366</v>
      </c>
      <c r="R118" s="252">
        <f t="shared" si="62"/>
        <v>-0.4399999999999995</v>
      </c>
      <c r="S118" t="e">
        <f t="shared" si="41"/>
        <v>#N/A</v>
      </c>
      <c r="T118" t="e">
        <f t="shared" si="42"/>
        <v>#N/A</v>
      </c>
      <c r="U118" s="47" t="e">
        <f t="shared" si="43"/>
        <v>#N/A</v>
      </c>
      <c r="V118" t="e">
        <f t="shared" si="44"/>
        <v>#N/A</v>
      </c>
      <c r="W118" s="47" t="e">
        <f t="shared" si="45"/>
        <v>#N/A</v>
      </c>
      <c r="X118" t="e">
        <f t="shared" si="46"/>
        <v>#N/A</v>
      </c>
      <c r="Y118" s="47" t="e">
        <f t="shared" si="47"/>
        <v>#N/A</v>
      </c>
      <c r="Z118" t="e">
        <f t="shared" si="48"/>
        <v>#N/A</v>
      </c>
      <c r="AA118" s="47" t="e">
        <f t="shared" si="49"/>
        <v>#N/A</v>
      </c>
      <c r="AB118" t="e">
        <f t="shared" si="50"/>
        <v>#N/A</v>
      </c>
      <c r="AD118">
        <v>105</v>
      </c>
      <c r="AE118" s="47">
        <f t="shared" si="63"/>
        <v>29.046441334258688</v>
      </c>
      <c r="AF118">
        <f t="shared" si="52"/>
        <v>1.3893274613995317</v>
      </c>
      <c r="AG118" t="e">
        <f t="shared" si="64"/>
        <v>#N/A</v>
      </c>
      <c r="AH118" s="47">
        <f t="shared" si="65"/>
        <v>27.927125626904246</v>
      </c>
      <c r="AI118">
        <f t="shared" si="55"/>
        <v>1.3764938169325547</v>
      </c>
      <c r="AJ118" s="47">
        <f t="shared" si="66"/>
        <v>26.802138319661573</v>
      </c>
      <c r="AK118">
        <f t="shared" si="57"/>
        <v>1.3632641932479466</v>
      </c>
      <c r="AL118" s="47">
        <f t="shared" si="67"/>
        <v>25.670887999161053</v>
      </c>
      <c r="AM118">
        <f t="shared" si="59"/>
        <v>1.349594788744233</v>
      </c>
      <c r="AN118" s="47">
        <f t="shared" si="68"/>
        <v>29.046441334258688</v>
      </c>
      <c r="AO118">
        <f t="shared" si="61"/>
        <v>1.3893274613995317</v>
      </c>
      <c r="AT118" s="99"/>
    </row>
    <row r="119" spans="15:46" x14ac:dyDescent="0.2">
      <c r="O119" s="45">
        <f t="shared" si="38"/>
        <v>1.4336717884970085</v>
      </c>
      <c r="P119" s="45">
        <f t="shared" si="39"/>
        <v>1.4336717884970085</v>
      </c>
      <c r="Q119" s="100">
        <f t="shared" si="40"/>
        <v>17.249215892783468</v>
      </c>
      <c r="R119" s="252">
        <f t="shared" si="62"/>
        <v>-0.4349999999999995</v>
      </c>
      <c r="S119" t="e">
        <f t="shared" si="41"/>
        <v>#N/A</v>
      </c>
      <c r="T119" t="e">
        <f t="shared" si="42"/>
        <v>#N/A</v>
      </c>
      <c r="U119" s="47" t="e">
        <f t="shared" si="43"/>
        <v>#N/A</v>
      </c>
      <c r="V119" t="e">
        <f t="shared" si="44"/>
        <v>#N/A</v>
      </c>
      <c r="W119" s="47" t="e">
        <f t="shared" si="45"/>
        <v>#N/A</v>
      </c>
      <c r="X119" t="e">
        <f t="shared" si="46"/>
        <v>#N/A</v>
      </c>
      <c r="Y119" s="47" t="e">
        <f t="shared" si="47"/>
        <v>#N/A</v>
      </c>
      <c r="Z119" t="e">
        <f t="shared" si="48"/>
        <v>#N/A</v>
      </c>
      <c r="AA119" s="47" t="e">
        <f t="shared" si="49"/>
        <v>#N/A</v>
      </c>
      <c r="AB119" t="e">
        <f t="shared" si="50"/>
        <v>#N/A</v>
      </c>
      <c r="AD119">
        <v>106</v>
      </c>
      <c r="AE119" s="47">
        <f t="shared" si="63"/>
        <v>29.416381579532271</v>
      </c>
      <c r="AF119">
        <f t="shared" si="52"/>
        <v>1.4134396059386578</v>
      </c>
      <c r="AG119" t="e">
        <f t="shared" si="64"/>
        <v>#N/A</v>
      </c>
      <c r="AH119" s="47">
        <f t="shared" si="65"/>
        <v>28.285658606125615</v>
      </c>
      <c r="AI119">
        <f t="shared" si="55"/>
        <v>1.3998531872871918</v>
      </c>
      <c r="AJ119" s="47">
        <f t="shared" si="66"/>
        <v>27.148899873661232</v>
      </c>
      <c r="AK119">
        <f t="shared" si="57"/>
        <v>1.3858466689079745</v>
      </c>
      <c r="AL119" s="47">
        <f t="shared" si="67"/>
        <v>26.005475538159359</v>
      </c>
      <c r="AM119">
        <f t="shared" si="59"/>
        <v>1.3713736938469421</v>
      </c>
      <c r="AN119" s="47">
        <f t="shared" si="68"/>
        <v>29.416381579532271</v>
      </c>
      <c r="AO119">
        <f t="shared" si="61"/>
        <v>1.4134396059386578</v>
      </c>
      <c r="AT119" s="99"/>
    </row>
    <row r="120" spans="15:46" x14ac:dyDescent="0.2">
      <c r="O120" s="45">
        <f t="shared" si="38"/>
        <v>1.4009276563394906</v>
      </c>
      <c r="P120" s="45">
        <f t="shared" si="39"/>
        <v>1.4009276563394906</v>
      </c>
      <c r="Q120" s="100">
        <f t="shared" si="40"/>
        <v>17.217013751545323</v>
      </c>
      <c r="R120" s="252">
        <f t="shared" si="62"/>
        <v>-0.42999999999999949</v>
      </c>
      <c r="S120" t="e">
        <f t="shared" si="41"/>
        <v>#N/A</v>
      </c>
      <c r="T120" t="e">
        <f t="shared" si="42"/>
        <v>#N/A</v>
      </c>
      <c r="U120" s="47" t="e">
        <f t="shared" si="43"/>
        <v>#N/A</v>
      </c>
      <c r="V120" t="e">
        <f t="shared" si="44"/>
        <v>#N/A</v>
      </c>
      <c r="W120" s="47" t="e">
        <f t="shared" si="45"/>
        <v>#N/A</v>
      </c>
      <c r="X120" t="e">
        <f t="shared" si="46"/>
        <v>#N/A</v>
      </c>
      <c r="Y120" s="47" t="e">
        <f t="shared" si="47"/>
        <v>#N/A</v>
      </c>
      <c r="Z120" t="e">
        <f t="shared" si="48"/>
        <v>#N/A</v>
      </c>
      <c r="AA120" s="47" t="e">
        <f t="shared" si="49"/>
        <v>#N/A</v>
      </c>
      <c r="AB120" t="e">
        <f t="shared" si="50"/>
        <v>#N/A</v>
      </c>
      <c r="AD120">
        <v>107</v>
      </c>
      <c r="AE120" s="47">
        <f t="shared" si="63"/>
        <v>29.78447497748293</v>
      </c>
      <c r="AF120">
        <f t="shared" si="52"/>
        <v>1.4374248577160591</v>
      </c>
      <c r="AG120" t="e">
        <f t="shared" si="64"/>
        <v>#N/A</v>
      </c>
      <c r="AH120" s="47">
        <f t="shared" si="65"/>
        <v>28.64240168635299</v>
      </c>
      <c r="AI120">
        <f t="shared" si="55"/>
        <v>1.4230893230899688</v>
      </c>
      <c r="AJ120" s="47">
        <f t="shared" si="66"/>
        <v>27.493930294982363</v>
      </c>
      <c r="AK120">
        <f t="shared" si="57"/>
        <v>1.4083096784475539</v>
      </c>
      <c r="AL120" s="47">
        <f t="shared" si="67"/>
        <v>26.338392720637724</v>
      </c>
      <c r="AM120">
        <f t="shared" si="59"/>
        <v>1.3930370223906363</v>
      </c>
      <c r="AN120" s="47">
        <f t="shared" si="68"/>
        <v>29.78447497748293</v>
      </c>
      <c r="AO120">
        <f t="shared" si="61"/>
        <v>1.4374248577160591</v>
      </c>
      <c r="AT120" s="99"/>
    </row>
    <row r="121" spans="15:46" x14ac:dyDescent="0.2">
      <c r="O121" s="45">
        <f t="shared" si="38"/>
        <v>1.3685609477217895</v>
      </c>
      <c r="P121" s="45">
        <f t="shared" si="39"/>
        <v>1.3685609477217895</v>
      </c>
      <c r="Q121" s="100">
        <f t="shared" si="40"/>
        <v>17.185182822823663</v>
      </c>
      <c r="R121" s="252">
        <f t="shared" si="62"/>
        <v>-0.42499999999999949</v>
      </c>
      <c r="S121" t="e">
        <f t="shared" si="41"/>
        <v>#N/A</v>
      </c>
      <c r="T121" t="e">
        <f t="shared" si="42"/>
        <v>#N/A</v>
      </c>
      <c r="U121" s="47" t="e">
        <f t="shared" si="43"/>
        <v>#N/A</v>
      </c>
      <c r="V121" t="e">
        <f t="shared" si="44"/>
        <v>#N/A</v>
      </c>
      <c r="W121" s="47" t="e">
        <f t="shared" si="45"/>
        <v>#N/A</v>
      </c>
      <c r="X121" t="e">
        <f t="shared" si="46"/>
        <v>#N/A</v>
      </c>
      <c r="Y121" s="47" t="e">
        <f t="shared" si="47"/>
        <v>#N/A</v>
      </c>
      <c r="Z121" t="e">
        <f t="shared" si="48"/>
        <v>#N/A</v>
      </c>
      <c r="AA121" s="47" t="e">
        <f t="shared" si="49"/>
        <v>#N/A</v>
      </c>
      <c r="AB121" t="e">
        <f t="shared" si="50"/>
        <v>#N/A</v>
      </c>
      <c r="AD121">
        <v>108</v>
      </c>
      <c r="AE121" s="47">
        <f t="shared" si="63"/>
        <v>30.150609403295842</v>
      </c>
      <c r="AF121">
        <f t="shared" si="52"/>
        <v>1.4612755858734932</v>
      </c>
      <c r="AG121" t="e">
        <f t="shared" si="64"/>
        <v>#N/A</v>
      </c>
      <c r="AH121" s="47">
        <f t="shared" si="65"/>
        <v>28.997246200188272</v>
      </c>
      <c r="AI121">
        <f t="shared" si="55"/>
        <v>1.4461948189459526</v>
      </c>
      <c r="AJ121" s="47">
        <f t="shared" si="66"/>
        <v>27.837124484016236</v>
      </c>
      <c r="AK121">
        <f t="shared" si="57"/>
        <v>1.4306460489702673</v>
      </c>
      <c r="AL121" s="47">
        <f t="shared" si="67"/>
        <v>26.669538136797314</v>
      </c>
      <c r="AM121">
        <f t="shared" si="59"/>
        <v>1.4145778417371002</v>
      </c>
      <c r="AN121" s="47">
        <f t="shared" si="68"/>
        <v>30.150609403295842</v>
      </c>
      <c r="AO121">
        <f t="shared" si="61"/>
        <v>1.4612755858734932</v>
      </c>
      <c r="AT121" s="99"/>
    </row>
    <row r="122" spans="15:46" x14ac:dyDescent="0.2">
      <c r="O122" s="45">
        <f t="shared" si="38"/>
        <v>1.3365717016473582</v>
      </c>
      <c r="P122" s="45">
        <f t="shared" si="39"/>
        <v>1.3365717016473582</v>
      </c>
      <c r="Q122" s="100">
        <f t="shared" si="40"/>
        <v>17.153723143720526</v>
      </c>
      <c r="R122" s="252">
        <f t="shared" si="62"/>
        <v>-0.41999999999999948</v>
      </c>
      <c r="S122" t="e">
        <f t="shared" si="41"/>
        <v>#N/A</v>
      </c>
      <c r="T122" t="e">
        <f t="shared" si="42"/>
        <v>#N/A</v>
      </c>
      <c r="U122" s="47" t="e">
        <f t="shared" si="43"/>
        <v>#N/A</v>
      </c>
      <c r="V122" t="e">
        <f t="shared" si="44"/>
        <v>#N/A</v>
      </c>
      <c r="W122" s="47" t="e">
        <f t="shared" si="45"/>
        <v>#N/A</v>
      </c>
      <c r="X122" t="e">
        <f t="shared" si="46"/>
        <v>#N/A</v>
      </c>
      <c r="Y122" s="47" t="e">
        <f t="shared" si="47"/>
        <v>#N/A</v>
      </c>
      <c r="Z122" t="e">
        <f t="shared" si="48"/>
        <v>#N/A</v>
      </c>
      <c r="AA122" s="47" t="e">
        <f t="shared" si="49"/>
        <v>#N/A</v>
      </c>
      <c r="AB122" t="e">
        <f t="shared" si="50"/>
        <v>#N/A</v>
      </c>
      <c r="AD122">
        <v>109</v>
      </c>
      <c r="AE122" s="47">
        <f t="shared" si="63"/>
        <v>30.514673328878082</v>
      </c>
      <c r="AF122">
        <f t="shared" si="52"/>
        <v>1.4849841860438988</v>
      </c>
      <c r="AG122" t="e">
        <f t="shared" si="64"/>
        <v>#N/A</v>
      </c>
      <c r="AH122" s="47">
        <f t="shared" si="65"/>
        <v>29.350084058555094</v>
      </c>
      <c r="AI122">
        <f t="shared" si="55"/>
        <v>1.4691622945459775</v>
      </c>
      <c r="AJ122" s="47">
        <f t="shared" si="66"/>
        <v>28.178377900488275</v>
      </c>
      <c r="AK122">
        <f t="shared" si="57"/>
        <v>1.4528486312015849</v>
      </c>
      <c r="AL122" s="47">
        <f t="shared" si="67"/>
        <v>26.998810916536488</v>
      </c>
      <c r="AM122">
        <f t="shared" si="59"/>
        <v>1.4359892413399968</v>
      </c>
      <c r="AN122" s="47">
        <f t="shared" si="68"/>
        <v>30.514673328878082</v>
      </c>
      <c r="AO122">
        <f t="shared" si="61"/>
        <v>1.4849841860438988</v>
      </c>
      <c r="AT122" s="99"/>
    </row>
    <row r="123" spans="15:46" x14ac:dyDescent="0.2">
      <c r="O123" s="45">
        <f t="shared" si="38"/>
        <v>1.3049599566699044</v>
      </c>
      <c r="P123" s="45">
        <f t="shared" si="39"/>
        <v>1.3049599566699044</v>
      </c>
      <c r="Q123" s="100">
        <f t="shared" si="40"/>
        <v>17.122634750909583</v>
      </c>
      <c r="R123" s="252">
        <f t="shared" si="62"/>
        <v>-0.41499999999999948</v>
      </c>
      <c r="S123" t="e">
        <f t="shared" si="41"/>
        <v>#N/A</v>
      </c>
      <c r="T123" t="e">
        <f t="shared" si="42"/>
        <v>#N/A</v>
      </c>
      <c r="U123" s="47" t="e">
        <f t="shared" si="43"/>
        <v>#N/A</v>
      </c>
      <c r="V123" t="e">
        <f t="shared" si="44"/>
        <v>#N/A</v>
      </c>
      <c r="W123" s="47" t="e">
        <f t="shared" si="45"/>
        <v>#N/A</v>
      </c>
      <c r="X123" t="e">
        <f t="shared" si="46"/>
        <v>#N/A</v>
      </c>
      <c r="Y123" s="47" t="e">
        <f t="shared" si="47"/>
        <v>#N/A</v>
      </c>
      <c r="Z123" t="e">
        <f t="shared" si="48"/>
        <v>#N/A</v>
      </c>
      <c r="AA123" s="47" t="e">
        <f t="shared" si="49"/>
        <v>#N/A</v>
      </c>
      <c r="AB123" t="e">
        <f t="shared" si="50"/>
        <v>#N/A</v>
      </c>
      <c r="AD123">
        <v>110</v>
      </c>
      <c r="AE123" s="47">
        <f t="shared" si="63"/>
        <v>30.876555856831157</v>
      </c>
      <c r="AF123">
        <f t="shared" si="52"/>
        <v>1.5085430816335859</v>
      </c>
      <c r="AG123" t="e">
        <f t="shared" si="64"/>
        <v>#N/A</v>
      </c>
      <c r="AH123" s="47">
        <f t="shared" si="65"/>
        <v>29.700807783623787</v>
      </c>
      <c r="AI123">
        <f t="shared" si="55"/>
        <v>1.4919843958688579</v>
      </c>
      <c r="AJ123" s="47">
        <f t="shared" si="66"/>
        <v>28.517586595302035</v>
      </c>
      <c r="AK123">
        <f t="shared" si="57"/>
        <v>1.4749103006077806</v>
      </c>
      <c r="AL123" s="47">
        <f t="shared" si="67"/>
        <v>27.32611076017681</v>
      </c>
      <c r="AM123">
        <f t="shared" si="59"/>
        <v>1.4572643337767133</v>
      </c>
      <c r="AN123" s="47">
        <f t="shared" si="68"/>
        <v>30.876555856831157</v>
      </c>
      <c r="AO123">
        <f t="shared" si="61"/>
        <v>1.5085430816335859</v>
      </c>
      <c r="AT123" s="99"/>
    </row>
    <row r="124" spans="15:46" x14ac:dyDescent="0.2">
      <c r="O124" s="45">
        <f t="shared" si="38"/>
        <v>1.2737257508932771</v>
      </c>
      <c r="P124" s="45">
        <f t="shared" si="39"/>
        <v>1.2737257508932771</v>
      </c>
      <c r="Q124" s="100">
        <f t="shared" si="40"/>
        <v>17.091917680637152</v>
      </c>
      <c r="R124" s="252">
        <f t="shared" si="62"/>
        <v>-0.40999999999999948</v>
      </c>
      <c r="S124" t="e">
        <f t="shared" si="41"/>
        <v>#N/A</v>
      </c>
      <c r="T124" t="e">
        <f t="shared" si="42"/>
        <v>#N/A</v>
      </c>
      <c r="U124" s="47" t="e">
        <f t="shared" si="43"/>
        <v>#N/A</v>
      </c>
      <c r="V124" t="e">
        <f t="shared" si="44"/>
        <v>#N/A</v>
      </c>
      <c r="W124" s="47" t="e">
        <f t="shared" si="45"/>
        <v>#N/A</v>
      </c>
      <c r="X124" t="e">
        <f t="shared" si="46"/>
        <v>#N/A</v>
      </c>
      <c r="Y124" s="47" t="e">
        <f t="shared" si="47"/>
        <v>#N/A</v>
      </c>
      <c r="Z124" t="e">
        <f t="shared" si="48"/>
        <v>#N/A</v>
      </c>
      <c r="AA124" s="47" t="e">
        <f t="shared" si="49"/>
        <v>#N/A</v>
      </c>
      <c r="AB124" t="e">
        <f t="shared" si="50"/>
        <v>#N/A</v>
      </c>
      <c r="AD124">
        <v>111</v>
      </c>
      <c r="AE124" s="47">
        <f t="shared" si="63"/>
        <v>31.23614675423141</v>
      </c>
      <c r="AF124">
        <f t="shared" si="52"/>
        <v>1.5319447250107721</v>
      </c>
      <c r="AG124" t="e">
        <f t="shared" si="64"/>
        <v>#N/A</v>
      </c>
      <c r="AH124" s="47">
        <f t="shared" si="65"/>
        <v>30.049310541550152</v>
      </c>
      <c r="AI124">
        <f t="shared" si="55"/>
        <v>1.5146537962892235</v>
      </c>
      <c r="AJ124" s="47">
        <f t="shared" si="66"/>
        <v>28.854647242203079</v>
      </c>
      <c r="AK124">
        <f t="shared" si="57"/>
        <v>1.4968239584196348</v>
      </c>
      <c r="AL124" s="47">
        <f t="shared" si="67"/>
        <v>27.651337969015273</v>
      </c>
      <c r="AM124">
        <f t="shared" si="59"/>
        <v>1.4783962556840498</v>
      </c>
      <c r="AN124" s="47">
        <f t="shared" si="68"/>
        <v>31.23614675423141</v>
      </c>
      <c r="AO124">
        <f t="shared" si="61"/>
        <v>1.5319447250107721</v>
      </c>
      <c r="AT124" s="99"/>
    </row>
    <row r="125" spans="15:46" x14ac:dyDescent="0.2">
      <c r="O125" s="45">
        <f t="shared" si="38"/>
        <v>1.2428691219715802</v>
      </c>
      <c r="P125" s="45">
        <f t="shared" si="39"/>
        <v>1.2428691219715802</v>
      </c>
      <c r="Q125" s="100">
        <f t="shared" si="40"/>
        <v>17.061571968720614</v>
      </c>
      <c r="R125" s="252">
        <f t="shared" si="62"/>
        <v>-0.40499999999999947</v>
      </c>
      <c r="S125" t="e">
        <f t="shared" si="41"/>
        <v>#N/A</v>
      </c>
      <c r="T125" t="e">
        <f t="shared" si="42"/>
        <v>#N/A</v>
      </c>
      <c r="U125" s="47" t="e">
        <f t="shared" si="43"/>
        <v>#N/A</v>
      </c>
      <c r="V125" t="e">
        <f t="shared" si="44"/>
        <v>#N/A</v>
      </c>
      <c r="W125" s="47" t="e">
        <f t="shared" si="45"/>
        <v>#N/A</v>
      </c>
      <c r="X125" t="e">
        <f t="shared" si="46"/>
        <v>#N/A</v>
      </c>
      <c r="Y125" s="47" t="e">
        <f t="shared" si="47"/>
        <v>#N/A</v>
      </c>
      <c r="Z125" t="e">
        <f t="shared" si="48"/>
        <v>#N/A</v>
      </c>
      <c r="AA125" s="47" t="e">
        <f t="shared" si="49"/>
        <v>#N/A</v>
      </c>
      <c r="AB125" t="e">
        <f t="shared" si="50"/>
        <v>#N/A</v>
      </c>
      <c r="AD125">
        <v>112</v>
      </c>
      <c r="AE125" s="47">
        <f t="shared" si="63"/>
        <v>31.593336486208059</v>
      </c>
      <c r="AF125">
        <f t="shared" si="52"/>
        <v>1.5551815985913102</v>
      </c>
      <c r="AG125" t="e">
        <f t="shared" si="64"/>
        <v>#N/A</v>
      </c>
      <c r="AH125" s="47">
        <f t="shared" si="65"/>
        <v>30.395486175018103</v>
      </c>
      <c r="AI125">
        <f t="shared" si="55"/>
        <v>1.5371631975817388</v>
      </c>
      <c r="AJ125" s="47">
        <f t="shared" si="66"/>
        <v>29.189457169253181</v>
      </c>
      <c r="AK125">
        <f t="shared" si="57"/>
        <v>1.5185825325516014</v>
      </c>
      <c r="AL125" s="47">
        <f t="shared" si="67"/>
        <v>27.974393475693525</v>
      </c>
      <c r="AM125">
        <f t="shared" si="59"/>
        <v>1.4993781685883165</v>
      </c>
      <c r="AN125" s="47">
        <f t="shared" si="68"/>
        <v>31.593336486208059</v>
      </c>
      <c r="AO125">
        <f t="shared" si="61"/>
        <v>1.5551815985913102</v>
      </c>
      <c r="AT125" s="99"/>
    </row>
    <row r="126" spans="15:46" x14ac:dyDescent="0.2">
      <c r="O126" s="45">
        <f t="shared" si="38"/>
        <v>1.2123901071083765</v>
      </c>
      <c r="P126" s="45">
        <f t="shared" si="39"/>
        <v>1.2123901071083765</v>
      </c>
      <c r="Q126" s="100">
        <f t="shared" si="40"/>
        <v>17.031597650549315</v>
      </c>
      <c r="R126" s="252">
        <f t="shared" si="62"/>
        <v>-0.39999999999999947</v>
      </c>
      <c r="S126">
        <f t="shared" si="41"/>
        <v>7.4743083562828536E-2</v>
      </c>
      <c r="T126" t="e">
        <f t="shared" si="42"/>
        <v>#N/A</v>
      </c>
      <c r="U126" s="47" t="e">
        <f t="shared" si="43"/>
        <v>#N/A</v>
      </c>
      <c r="V126" t="e">
        <f t="shared" si="44"/>
        <v>#N/A</v>
      </c>
      <c r="W126" s="47" t="e">
        <f t="shared" si="45"/>
        <v>#N/A</v>
      </c>
      <c r="X126" t="e">
        <f t="shared" si="46"/>
        <v>#N/A</v>
      </c>
      <c r="Y126" s="47" t="e">
        <f t="shared" si="47"/>
        <v>#N/A</v>
      </c>
      <c r="Z126" t="e">
        <f t="shared" si="48"/>
        <v>#N/A</v>
      </c>
      <c r="AA126" s="47" t="e">
        <f t="shared" si="49"/>
        <v>#N/A</v>
      </c>
      <c r="AB126" t="e">
        <f t="shared" si="50"/>
        <v>#N/A</v>
      </c>
      <c r="AD126">
        <v>113</v>
      </c>
      <c r="AE126" s="47">
        <f t="shared" si="63"/>
        <v>31.948016249308566</v>
      </c>
      <c r="AF126">
        <f t="shared" si="52"/>
        <v>1.578246215811449</v>
      </c>
      <c r="AG126" t="e">
        <f t="shared" si="64"/>
        <v>#N/A</v>
      </c>
      <c r="AH126" s="47">
        <f t="shared" si="65"/>
        <v>30.7392292355762</v>
      </c>
      <c r="AI126">
        <f t="shared" si="55"/>
        <v>1.5595053308114435</v>
      </c>
      <c r="AJ126" s="47">
        <f t="shared" si="66"/>
        <v>29.521914390105184</v>
      </c>
      <c r="AK126">
        <f t="shared" si="57"/>
        <v>1.5401789784060687</v>
      </c>
      <c r="AL126" s="47">
        <f t="shared" si="67"/>
        <v>28.295178874374706</v>
      </c>
      <c r="AM126">
        <f t="shared" si="59"/>
        <v>1.5202032596193473</v>
      </c>
      <c r="AN126" s="47">
        <f t="shared" si="68"/>
        <v>31.948016249308566</v>
      </c>
      <c r="AO126">
        <f t="shared" si="61"/>
        <v>1.578246215811449</v>
      </c>
      <c r="AT126" s="99"/>
    </row>
    <row r="127" spans="15:46" x14ac:dyDescent="0.2">
      <c r="O127" s="45">
        <f t="shared" si="38"/>
        <v>1.1822887430568016</v>
      </c>
      <c r="P127" s="45">
        <f t="shared" si="39"/>
        <v>1.1822887430568016</v>
      </c>
      <c r="Q127" s="100">
        <f t="shared" si="40"/>
        <v>17.001994761083665</v>
      </c>
      <c r="R127" s="252">
        <f t="shared" si="62"/>
        <v>-0.39499999999999946</v>
      </c>
      <c r="S127">
        <f t="shared" si="41"/>
        <v>0.38564220308508512</v>
      </c>
      <c r="T127" t="e">
        <f t="shared" si="42"/>
        <v>#N/A</v>
      </c>
      <c r="U127" s="47" t="e">
        <f t="shared" si="43"/>
        <v>#N/A</v>
      </c>
      <c r="V127" t="e">
        <f t="shared" si="44"/>
        <v>#N/A</v>
      </c>
      <c r="W127" s="47" t="e">
        <f t="shared" si="45"/>
        <v>#N/A</v>
      </c>
      <c r="X127" t="e">
        <f t="shared" si="46"/>
        <v>#N/A</v>
      </c>
      <c r="Y127" s="47" t="e">
        <f t="shared" si="47"/>
        <v>#N/A</v>
      </c>
      <c r="Z127" t="e">
        <f t="shared" si="48"/>
        <v>#N/A</v>
      </c>
      <c r="AA127" s="47" t="e">
        <f t="shared" si="49"/>
        <v>#N/A</v>
      </c>
      <c r="AB127" t="e">
        <f t="shared" si="50"/>
        <v>#N/A</v>
      </c>
      <c r="AD127">
        <v>114</v>
      </c>
      <c r="AE127" s="47">
        <f t="shared" si="63"/>
        <v>32.300078004641236</v>
      </c>
      <c r="AF127">
        <f t="shared" si="52"/>
        <v>1.6011311219763407</v>
      </c>
      <c r="AG127" t="e">
        <f t="shared" si="64"/>
        <v>#N/A</v>
      </c>
      <c r="AH127" s="47">
        <f t="shared" si="65"/>
        <v>31.080435015758297</v>
      </c>
      <c r="AI127">
        <f t="shared" si="55"/>
        <v>1.5816729570988215</v>
      </c>
      <c r="AJ127" s="47">
        <f t="shared" si="66"/>
        <v>29.851917635069036</v>
      </c>
      <c r="AK127">
        <f t="shared" si="57"/>
        <v>1.561606279551188</v>
      </c>
      <c r="AL127" s="47">
        <f t="shared" si="67"/>
        <v>28.61359645071888</v>
      </c>
      <c r="AM127">
        <f t="shared" si="59"/>
        <v>1.5408647420967583</v>
      </c>
      <c r="AN127" s="47">
        <f t="shared" si="68"/>
        <v>32.300078004641236</v>
      </c>
      <c r="AO127">
        <f t="shared" si="61"/>
        <v>1.6011311219763407</v>
      </c>
      <c r="AT127" s="99"/>
    </row>
    <row r="128" spans="15:46" x14ac:dyDescent="0.2">
      <c r="O128" s="45">
        <f t="shared" si="38"/>
        <v>1.1525650661193367</v>
      </c>
      <c r="P128" s="45">
        <f t="shared" si="39"/>
        <v>1.1525650661193367</v>
      </c>
      <c r="Q128" s="100">
        <f t="shared" si="40"/>
        <v>16.972763334855244</v>
      </c>
      <c r="R128" s="252">
        <f t="shared" si="62"/>
        <v>-0.38999999999999946</v>
      </c>
      <c r="S128">
        <f t="shared" si="41"/>
        <v>0.69595024600130562</v>
      </c>
      <c r="T128" t="e">
        <f t="shared" si="42"/>
        <v>#N/A</v>
      </c>
      <c r="U128" s="47" t="e">
        <f t="shared" si="43"/>
        <v>#N/A</v>
      </c>
      <c r="V128" t="e">
        <f t="shared" si="44"/>
        <v>#N/A</v>
      </c>
      <c r="W128" s="47" t="e">
        <f t="shared" si="45"/>
        <v>#N/A</v>
      </c>
      <c r="X128" t="e">
        <f t="shared" si="46"/>
        <v>#N/A</v>
      </c>
      <c r="Y128" s="47" t="e">
        <f t="shared" si="47"/>
        <v>#N/A</v>
      </c>
      <c r="Z128" t="e">
        <f t="shared" si="48"/>
        <v>#N/A</v>
      </c>
      <c r="AA128" s="47" t="e">
        <f t="shared" si="49"/>
        <v>#N/A</v>
      </c>
      <c r="AB128" t="e">
        <f t="shared" si="50"/>
        <v>#N/A</v>
      </c>
      <c r="AD128">
        <v>115</v>
      </c>
      <c r="AE128" s="47">
        <f t="shared" si="63"/>
        <v>32.649414510784901</v>
      </c>
      <c r="AF128">
        <f t="shared" si="52"/>
        <v>1.6238288949716966</v>
      </c>
      <c r="AG128" t="e">
        <f t="shared" si="64"/>
        <v>#N/A</v>
      </c>
      <c r="AH128" s="47">
        <f t="shared" si="65"/>
        <v>31.418999580978408</v>
      </c>
      <c r="AI128">
        <f t="shared" si="55"/>
        <v>1.6036588682468733</v>
      </c>
      <c r="AJ128" s="47">
        <f t="shared" si="66"/>
        <v>30.179366381959511</v>
      </c>
      <c r="AK128">
        <f t="shared" si="57"/>
        <v>1.5828574482594029</v>
      </c>
      <c r="AL128" s="47">
        <f t="shared" si="67"/>
        <v>28.929549211647707</v>
      </c>
      <c r="AM128">
        <f t="shared" si="59"/>
        <v>1.5613558559754264</v>
      </c>
      <c r="AN128" s="47">
        <f t="shared" si="68"/>
        <v>32.649414510784901</v>
      </c>
      <c r="AO128">
        <f t="shared" si="61"/>
        <v>1.6238288949716966</v>
      </c>
      <c r="AT128" s="99"/>
    </row>
    <row r="129" spans="15:41" x14ac:dyDescent="0.2">
      <c r="O129" s="45">
        <f t="shared" si="38"/>
        <v>1.1232191121475807</v>
      </c>
      <c r="P129" s="45">
        <f t="shared" si="39"/>
        <v>1.1232191121475807</v>
      </c>
      <c r="Q129" s="100">
        <f t="shared" si="40"/>
        <v>16.943903405966466</v>
      </c>
      <c r="R129" s="252">
        <f t="shared" si="62"/>
        <v>-0.38499999999999945</v>
      </c>
      <c r="S129">
        <f t="shared" si="41"/>
        <v>1.0051916009199779</v>
      </c>
      <c r="T129" t="e">
        <f t="shared" si="42"/>
        <v>#N/A</v>
      </c>
      <c r="U129" s="47" t="e">
        <f t="shared" si="43"/>
        <v>#N/A</v>
      </c>
      <c r="V129" t="e">
        <f t="shared" si="44"/>
        <v>#N/A</v>
      </c>
      <c r="W129" s="47" t="e">
        <f t="shared" si="45"/>
        <v>#N/A</v>
      </c>
      <c r="X129" t="e">
        <f t="shared" si="46"/>
        <v>#N/A</v>
      </c>
      <c r="Y129" s="47" t="e">
        <f t="shared" si="47"/>
        <v>#N/A</v>
      </c>
      <c r="Z129" t="e">
        <f t="shared" si="48"/>
        <v>#N/A</v>
      </c>
      <c r="AA129" s="47" t="e">
        <f t="shared" si="49"/>
        <v>#N/A</v>
      </c>
      <c r="AB129" t="e">
        <f t="shared" si="50"/>
        <v>#N/A</v>
      </c>
      <c r="AD129">
        <v>116</v>
      </c>
      <c r="AE129" s="47">
        <f t="shared" si="63"/>
        <v>32.995919356455687</v>
      </c>
      <c r="AF129">
        <f t="shared" si="52"/>
        <v>1.6463321458245395</v>
      </c>
      <c r="AG129" t="e">
        <f t="shared" si="64"/>
        <v>#N/A</v>
      </c>
      <c r="AH129" s="47">
        <f t="shared" si="65"/>
        <v>31.754819801190223</v>
      </c>
      <c r="AI129">
        <f t="shared" si="55"/>
        <v>1.625455887215973</v>
      </c>
      <c r="AJ129" s="47">
        <f t="shared" si="66"/>
        <v>30.504160886716235</v>
      </c>
      <c r="AK129">
        <f t="shared" si="57"/>
        <v>1.6039255258923</v>
      </c>
      <c r="AL129" s="47">
        <f t="shared" si="67"/>
        <v>29.242940914889505</v>
      </c>
      <c r="AM129">
        <f t="shared" si="59"/>
        <v>1.5816698681356229</v>
      </c>
      <c r="AN129" s="47">
        <f t="shared" si="68"/>
        <v>32.995919356455687</v>
      </c>
      <c r="AO129">
        <f t="shared" si="61"/>
        <v>1.6463321458245395</v>
      </c>
    </row>
    <row r="130" spans="15:41" x14ac:dyDescent="0.2">
      <c r="O130" s="45">
        <f t="shared" si="38"/>
        <v>1.0942509165415686</v>
      </c>
      <c r="P130" s="45">
        <f t="shared" si="39"/>
        <v>1.0942509165415686</v>
      </c>
      <c r="Q130" s="100">
        <f t="shared" si="40"/>
        <v>16.915415008090463</v>
      </c>
      <c r="R130" s="252">
        <f t="shared" si="62"/>
        <v>-0.37999999999999945</v>
      </c>
      <c r="S130">
        <f t="shared" si="41"/>
        <v>1.3128922913700323</v>
      </c>
      <c r="T130" t="e">
        <f t="shared" si="42"/>
        <v>#N/A</v>
      </c>
      <c r="U130" s="47" t="e">
        <f t="shared" si="43"/>
        <v>#N/A</v>
      </c>
      <c r="V130" t="e">
        <f t="shared" si="44"/>
        <v>#N/A</v>
      </c>
      <c r="W130" s="47" t="e">
        <f t="shared" si="45"/>
        <v>#N/A</v>
      </c>
      <c r="X130" t="e">
        <f t="shared" si="46"/>
        <v>#N/A</v>
      </c>
      <c r="Y130" s="47" t="e">
        <f t="shared" si="47"/>
        <v>#N/A</v>
      </c>
      <c r="Z130" t="e">
        <f t="shared" si="48"/>
        <v>#N/A</v>
      </c>
      <c r="AA130" s="47" t="e">
        <f t="shared" si="49"/>
        <v>#N/A</v>
      </c>
      <c r="AB130" t="e">
        <f t="shared" si="50"/>
        <v>#N/A</v>
      </c>
      <c r="AD130">
        <v>117</v>
      </c>
      <c r="AE130" s="47">
        <f t="shared" si="63"/>
        <v>33.339486992920918</v>
      </c>
      <c r="AF130">
        <f t="shared" si="52"/>
        <v>1.6686335190972823</v>
      </c>
      <c r="AG130" t="e">
        <f t="shared" si="64"/>
        <v>#N/A</v>
      </c>
      <c r="AH130" s="47">
        <f t="shared" si="65"/>
        <v>32.087793382301491</v>
      </c>
      <c r="AI130">
        <f t="shared" si="55"/>
        <v>1.6470568684305911</v>
      </c>
      <c r="AJ130" s="47">
        <f t="shared" si="66"/>
        <v>30.826202213786694</v>
      </c>
      <c r="AK130">
        <f t="shared" si="57"/>
        <v>1.6248035831156584</v>
      </c>
      <c r="AL130" s="47">
        <f t="shared" si="67"/>
        <v>29.553676098295561</v>
      </c>
      <c r="AM130">
        <f t="shared" si="59"/>
        <v>1.6018000725014581</v>
      </c>
      <c r="AN130" s="47">
        <f t="shared" si="68"/>
        <v>33.339486992920918</v>
      </c>
      <c r="AO130">
        <f t="shared" si="61"/>
        <v>1.6686335190972823</v>
      </c>
    </row>
    <row r="131" spans="15:41" x14ac:dyDescent="0.2">
      <c r="O131" s="45">
        <f t="shared" si="38"/>
        <v>1.0656605142507942</v>
      </c>
      <c r="P131" s="45">
        <f t="shared" si="39"/>
        <v>1.0656605142507942</v>
      </c>
      <c r="Q131" s="100">
        <f t="shared" si="40"/>
        <v>16.887298174470857</v>
      </c>
      <c r="R131" s="252">
        <f t="shared" si="62"/>
        <v>-0.37499999999999944</v>
      </c>
      <c r="S131">
        <f t="shared" si="41"/>
        <v>1.6185807022680287</v>
      </c>
      <c r="T131" t="e">
        <f t="shared" si="42"/>
        <v>#N/A</v>
      </c>
      <c r="U131" s="47" t="e">
        <f t="shared" si="43"/>
        <v>#N/A</v>
      </c>
      <c r="V131" t="e">
        <f t="shared" si="44"/>
        <v>#N/A</v>
      </c>
      <c r="W131" s="47" t="e">
        <f t="shared" si="45"/>
        <v>#N/A</v>
      </c>
      <c r="X131" t="e">
        <f t="shared" si="46"/>
        <v>#N/A</v>
      </c>
      <c r="Y131" s="47" t="e">
        <f t="shared" si="47"/>
        <v>#N/A</v>
      </c>
      <c r="Z131" t="e">
        <f t="shared" si="48"/>
        <v>#N/A</v>
      </c>
      <c r="AA131" s="47" t="e">
        <f t="shared" si="49"/>
        <v>#N/A</v>
      </c>
      <c r="AB131" t="e">
        <f t="shared" si="50"/>
        <v>#N/A</v>
      </c>
      <c r="AD131">
        <v>118</v>
      </c>
      <c r="AE131" s="47">
        <f t="shared" si="63"/>
        <v>33.680012766150334</v>
      </c>
      <c r="AF131">
        <f t="shared" si="52"/>
        <v>1.6907256930974488</v>
      </c>
      <c r="AG131" t="e">
        <f t="shared" si="64"/>
        <v>#N/A</v>
      </c>
      <c r="AH131" s="47">
        <f t="shared" si="65"/>
        <v>32.417818897333831</v>
      </c>
      <c r="AI131">
        <f t="shared" si="55"/>
        <v>1.6684546978999808</v>
      </c>
      <c r="AJ131" s="47">
        <f t="shared" si="66"/>
        <v>31.145392266262988</v>
      </c>
      <c r="AK131">
        <f t="shared" si="57"/>
        <v>1.6454847199265887</v>
      </c>
      <c r="AL131" s="47">
        <f t="shared" si="67"/>
        <v>29.861660108918862</v>
      </c>
      <c r="AM131">
        <f t="shared" si="59"/>
        <v>1.6217397899692885</v>
      </c>
      <c r="AN131" s="47">
        <f t="shared" si="68"/>
        <v>33.680012766150334</v>
      </c>
      <c r="AO131">
        <f t="shared" si="61"/>
        <v>1.6907256930974488</v>
      </c>
    </row>
    <row r="132" spans="15:41" x14ac:dyDescent="0.2">
      <c r="O132" s="45">
        <f t="shared" si="38"/>
        <v>1.0374479397723917</v>
      </c>
      <c r="P132" s="45">
        <f t="shared" si="39"/>
        <v>1.0374479397723917</v>
      </c>
      <c r="Q132" s="100">
        <f t="shared" si="40"/>
        <v>16.859552937921649</v>
      </c>
      <c r="R132" s="252">
        <f t="shared" si="62"/>
        <v>-0.36999999999999944</v>
      </c>
      <c r="S132">
        <f t="shared" si="41"/>
        <v>1.9217883027660148</v>
      </c>
      <c r="T132" t="e">
        <f t="shared" si="42"/>
        <v>#N/A</v>
      </c>
      <c r="U132" s="47" t="e">
        <f t="shared" si="43"/>
        <v>#N/A</v>
      </c>
      <c r="V132" t="e">
        <f t="shared" si="44"/>
        <v>#N/A</v>
      </c>
      <c r="W132" s="47" t="e">
        <f t="shared" si="45"/>
        <v>#N/A</v>
      </c>
      <c r="X132" t="e">
        <f t="shared" si="46"/>
        <v>#N/A</v>
      </c>
      <c r="Y132" s="47" t="e">
        <f t="shared" si="47"/>
        <v>#N/A</v>
      </c>
      <c r="Z132" t="e">
        <f t="shared" si="48"/>
        <v>#N/A</v>
      </c>
      <c r="AA132" s="47" t="e">
        <f t="shared" si="49"/>
        <v>#N/A</v>
      </c>
      <c r="AB132" t="e">
        <f t="shared" si="50"/>
        <v>#N/A</v>
      </c>
      <c r="AD132">
        <v>119</v>
      </c>
      <c r="AE132" s="47">
        <f t="shared" si="63"/>
        <v>34.017392948694663</v>
      </c>
      <c r="AF132">
        <f t="shared" si="52"/>
        <v>1.7126013798831079</v>
      </c>
      <c r="AG132" t="e">
        <f t="shared" si="64"/>
        <v>#N/A</v>
      </c>
      <c r="AH132" s="47">
        <f t="shared" si="65"/>
        <v>32.744795817318334</v>
      </c>
      <c r="AI132">
        <f t="shared" si="55"/>
        <v>1.6896422931326818</v>
      </c>
      <c r="AJ132" s="47">
        <f t="shared" si="66"/>
        <v>31.461633815763072</v>
      </c>
      <c r="AK132">
        <f t="shared" si="57"/>
        <v>1.665962065472351</v>
      </c>
      <c r="AL132" s="47">
        <f t="shared" si="67"/>
        <v>30.166799131846272</v>
      </c>
      <c r="AM132">
        <f t="shared" si="59"/>
        <v>1.6414823681253934</v>
      </c>
      <c r="AN132" s="47">
        <f t="shared" si="68"/>
        <v>34.017392948694663</v>
      </c>
      <c r="AO132">
        <f t="shared" si="61"/>
        <v>1.7126013798831079</v>
      </c>
    </row>
    <row r="133" spans="15:41" x14ac:dyDescent="0.2">
      <c r="O133" s="45">
        <f t="shared" si="38"/>
        <v>1.0096132271520446</v>
      </c>
      <c r="P133" s="45">
        <f t="shared" si="39"/>
        <v>1.0096132271520446</v>
      </c>
      <c r="Q133" s="100">
        <f t="shared" si="40"/>
        <v>16.832179330826875</v>
      </c>
      <c r="R133" s="252">
        <f t="shared" si="62"/>
        <v>-0.36499999999999944</v>
      </c>
      <c r="S133">
        <f t="shared" si="41"/>
        <v>2.2220503643721474</v>
      </c>
      <c r="T133" t="e">
        <f t="shared" si="42"/>
        <v>#N/A</v>
      </c>
      <c r="U133" s="47" t="e">
        <f t="shared" si="43"/>
        <v>#N/A</v>
      </c>
      <c r="V133" t="e">
        <f t="shared" si="44"/>
        <v>#N/A</v>
      </c>
      <c r="W133" s="47" t="e">
        <f t="shared" si="45"/>
        <v>#N/A</v>
      </c>
      <c r="X133" t="e">
        <f t="shared" si="46"/>
        <v>#N/A</v>
      </c>
      <c r="Y133" s="47" t="e">
        <f t="shared" si="47"/>
        <v>#N/A</v>
      </c>
      <c r="Z133" t="e">
        <f t="shared" si="48"/>
        <v>#N/A</v>
      </c>
      <c r="AA133" s="47" t="e">
        <f t="shared" si="49"/>
        <v>#N/A</v>
      </c>
      <c r="AB133" t="e">
        <f t="shared" si="50"/>
        <v>#N/A</v>
      </c>
      <c r="AD133">
        <v>120</v>
      </c>
      <c r="AE133" s="47">
        <f t="shared" si="63"/>
        <v>34.351524771282001</v>
      </c>
      <c r="AF133">
        <f t="shared" si="52"/>
        <v>1.7342533250415375</v>
      </c>
      <c r="AG133" t="e">
        <f t="shared" si="64"/>
        <v>#N/A</v>
      </c>
      <c r="AH133" s="47">
        <f t="shared" si="65"/>
        <v>33.068624541917657</v>
      </c>
      <c r="AI133">
        <f t="shared" si="55"/>
        <v>1.7106126028220987</v>
      </c>
      <c r="AJ133" s="47">
        <f t="shared" si="66"/>
        <v>31.77483053204746</v>
      </c>
      <c r="AK133">
        <f t="shared" si="57"/>
        <v>1.6862287776378342</v>
      </c>
      <c r="AL133" s="47">
        <f t="shared" si="67"/>
        <v>30.469000218775438</v>
      </c>
      <c r="AM133">
        <f t="shared" si="59"/>
        <v>1.6610211807295778</v>
      </c>
      <c r="AN133" s="47">
        <f t="shared" si="68"/>
        <v>34.351524771282001</v>
      </c>
      <c r="AO133">
        <f t="shared" si="61"/>
        <v>1.7342533250415375</v>
      </c>
    </row>
    <row r="134" spans="15:41" x14ac:dyDescent="0.2">
      <c r="O134" s="45">
        <f t="shared" si="38"/>
        <v>0.98215640998364506</v>
      </c>
      <c r="P134" s="45">
        <f t="shared" si="39"/>
        <v>0.98215640998364506</v>
      </c>
      <c r="Q134" s="100">
        <f t="shared" si="40"/>
        <v>16.805177385140496</v>
      </c>
      <c r="R134" s="252">
        <f t="shared" si="62"/>
        <v>-0.35999999999999943</v>
      </c>
      <c r="S134">
        <f t="shared" si="41"/>
        <v>2.518906673243452</v>
      </c>
      <c r="T134" t="e">
        <f t="shared" si="42"/>
        <v>#N/A</v>
      </c>
      <c r="U134" s="47" t="e">
        <f t="shared" si="43"/>
        <v>#N/A</v>
      </c>
      <c r="V134" t="e">
        <f t="shared" si="44"/>
        <v>#N/A</v>
      </c>
      <c r="W134" s="47" t="e">
        <f t="shared" si="45"/>
        <v>#N/A</v>
      </c>
      <c r="X134" t="e">
        <f t="shared" si="46"/>
        <v>#N/A</v>
      </c>
      <c r="Y134" s="47" t="e">
        <f t="shared" si="47"/>
        <v>#N/A</v>
      </c>
      <c r="Z134" t="e">
        <f t="shared" si="48"/>
        <v>#N/A</v>
      </c>
      <c r="AA134" s="47" t="e">
        <f t="shared" si="49"/>
        <v>#N/A</v>
      </c>
      <c r="AB134" t="e">
        <f t="shared" si="50"/>
        <v>#N/A</v>
      </c>
      <c r="AD134">
        <v>121</v>
      </c>
      <c r="AE134" s="47">
        <f t="shared" si="63"/>
        <v>34.682306454122418</v>
      </c>
      <c r="AF134">
        <f t="shared" si="52"/>
        <v>1.7556743072157031</v>
      </c>
      <c r="AG134" t="e">
        <f t="shared" si="64"/>
        <v>#N/A</v>
      </c>
      <c r="AH134" s="47">
        <f t="shared" si="65"/>
        <v>33.389206429765323</v>
      </c>
      <c r="AI134">
        <f t="shared" si="55"/>
        <v>1.7313586062774315</v>
      </c>
      <c r="AJ134" s="47">
        <f t="shared" si="66"/>
        <v>32.08488701236238</v>
      </c>
      <c r="AK134">
        <f t="shared" si="57"/>
        <v>1.7062780423756234</v>
      </c>
      <c r="AL134" s="47">
        <f t="shared" si="67"/>
        <v>30.768171316327816</v>
      </c>
      <c r="AM134">
        <f t="shared" si="59"/>
        <v>1.6803496269382601</v>
      </c>
      <c r="AN134" s="47">
        <f t="shared" si="68"/>
        <v>34.682306454122418</v>
      </c>
      <c r="AO134">
        <f t="shared" si="61"/>
        <v>1.7556743072157031</v>
      </c>
    </row>
    <row r="135" spans="15:41" x14ac:dyDescent="0.2">
      <c r="O135" s="45">
        <f t="shared" ref="O135:O198" si="69">(SQRT($K$18*$K$18*(R135-$F$16)*(R135-$F$16)*1000000+$M$4*$M$4))-$M$4</f>
        <v>0.95507752140861157</v>
      </c>
      <c r="P135" s="45">
        <f t="shared" ref="P135:P198" si="70">(COS($P$1*PI()/180)*SQRT($K$18*$K$18*(R135-$F$16)*(R135-$F$16)*1000000+$P$3)-$P$2*$K$17*(R135-$F$16)*1000)/(1-$P$2)-$M$4</f>
        <v>0.95507752140861157</v>
      </c>
      <c r="Q135" s="100">
        <f t="shared" ref="Q135:Q198" si="71">SQRT(((R135-$F$16)*(R135-$F$16)+PI()*PI()*$F$18*$F$18)*$K$18*$K$18*1000000+$M$4*$M$4) - $M$4</f>
        <v>16.778547132386166</v>
      </c>
      <c r="R135" s="252">
        <f t="shared" si="62"/>
        <v>-0.35499999999999943</v>
      </c>
      <c r="S135">
        <f t="shared" ref="S135:S198" si="72">IF( AND(($R135-$F$16)/S$3&gt;= 0, ($R135-$F$16)/S$3&lt;=$K$31),S$2*ABS(SIN(($R135-$F$16)/S$3*PI()))*$K$30,#N/A)</f>
        <v>2.8119022355589092</v>
      </c>
      <c r="T135" t="e">
        <f t="shared" ref="T135:T198" si="73">IF( AND(($R135-$F$16)/T$3&gt;0,($R135-$F$16)/T$3&lt;=$K$31),T$2*ABS(SIN(($R135-$F$16)/T$3*PI()))*$K$30,#N/A)</f>
        <v>#N/A</v>
      </c>
      <c r="U135" s="47">
        <f t="shared" ref="U135:U198" si="74">IF( AND(($R135-$F$16)/U$3&gt;= 0, ($R135-$F$16)/U$3&lt;=$K$31),U$2*ABS(SIN(($R135-$F$16)/U$3*PI()))*$K$30,#N/A)</f>
        <v>0.21631116069458672</v>
      </c>
      <c r="V135" t="e">
        <f t="shared" ref="V135:V198" si="75">IF( AND(($R135-$F$16)/V$3&gt;0,($R135-$F$16)/V$3&lt;=$K$31),V$2*ABS(SIN(($R135-$F$16)/V$3*PI()))*$K$30,#N/A)</f>
        <v>#N/A</v>
      </c>
      <c r="W135" s="47" t="e">
        <f t="shared" ref="W135:W198" si="76">IF( AND(($R135-$F$16)/W$3&gt;= 0, ($R135-$F$16)/W$3&lt;=$K$31),W$2*ABS(SIN(($R135-$F$16)/W$3*PI()))*$K$30,#N/A)</f>
        <v>#N/A</v>
      </c>
      <c r="X135" t="e">
        <f t="shared" ref="X135:X198" si="77">IF( AND(($R135-$F$16)/X$3&gt;0,($R135-$F$16)/X$3&lt;=$K$31),X$2*ABS(SIN(($R135-$F$16)/X$3*PI()))*$K$30,#N/A)</f>
        <v>#N/A</v>
      </c>
      <c r="Y135" s="47" t="e">
        <f t="shared" ref="Y135:Y198" si="78">IF( AND(($R135-$F$16)/Y$3&gt;= 0, ($R135-$F$16)/Y$3&lt;=$K$31),Y$2*ABS(SIN(($R135-$F$16)/Y$3*PI()))*$K$30,#N/A)</f>
        <v>#N/A</v>
      </c>
      <c r="Z135" t="e">
        <f t="shared" ref="Z135:Z198" si="79">IF( AND(($R135-$F$16)/Z$3&gt;0,($R135-$F$16)/Z$3&lt;=$K$31),Z$2*ABS(SIN(($R135-$F$16)/Z$3*PI()))*$K$30,#N/A)</f>
        <v>#N/A</v>
      </c>
      <c r="AA135" s="47" t="e">
        <f t="shared" ref="AA135:AA198" si="80">IF( AND(($R135-$F$16)/AA$3&gt;= 0, ($R135-$F$16)/AA$3&lt;=$K$31),AA$2*ABS(SIN(($R135-$F$16)/AA$3*PI()))*$K$30,#N/A)</f>
        <v>#N/A</v>
      </c>
      <c r="AB135" t="e">
        <f t="shared" ref="AB135:AB198" si="81">IF( AND(($R135-$F$16)/AB$3&gt;0,($R135-$F$16)/AB$3&lt;=$K$31),AB$2*ABS(SIN(($R135-$F$16)/AB$3*PI()))*$K$30,#N/A)</f>
        <v>#N/A</v>
      </c>
      <c r="AD135">
        <v>122</v>
      </c>
      <c r="AE135" s="47">
        <f t="shared" ref="AE135:AE166" si="82">IF( $K$10 &gt; AD135, #N/A, $K$16*$I$23-$M$4-$K$16*$K$15*$H$23*COS($AD135*PI()/180))</f>
        <v>35.009637237910937</v>
      </c>
      <c r="AF135">
        <f t="shared" ref="AF135:AF192" si="83">IF(ABS(PI()*$K$18*$F$17*1000/$H$23/SIN($AD135*PI()/180))&lt;1, ($K$16*$K$15*$I$23-$K$16*$H$23*COS($AD135*PI()/180))/$K$18/1000*(1-ASIN(PI()*$K$18*$F$17*1000/$H$23/SIN($AD135*PI()/180))/PI())+$F$16, #N/A)</f>
        <v>1.7768571373496795</v>
      </c>
      <c r="AG135" t="e">
        <f t="shared" ref="AG135:AG166" si="84">IF($K$9=0,#N/A,($K$16*$K$15*$I$23-$K$16*$H$23*COS($AD135*PI()/180))/$K$18/1000+$F$16)</f>
        <v>#N/A</v>
      </c>
      <c r="AH135" s="47">
        <f t="shared" ref="AH135:AH166" si="85">IF( $K$10 &gt; AD135, #N/A, $K$16*$I$24-$M$4-$K$16*$K$15*$H$24*COS($AD135*PI()/180))</f>
        <v>33.706443828512711</v>
      </c>
      <c r="AI135">
        <f t="shared" ref="AI135:AI192" si="86">IF(ABS(PI()*$K$18*$F$17*1000/$H$24/SIN($AD135*PI()/180))&lt;1, ($K$16*$K$15*$I$24-$K$16*$H$24*COS($AD135*PI()/180))/$K$18/1000*(1-ASIN(PI()*$K$18*$F$17*1000/$H$24/SIN($AD135*PI()/180))/PI())+$F$16, #N/A)</f>
        <v>1.751873312570742</v>
      </c>
      <c r="AJ135" s="47">
        <f t="shared" ref="AJ135:AJ166" si="87">IF( $K$10 &gt; AD135, #N/A, $K$16*$I$25-$M$4-$K$16*$K$15*$H$25*COS($AD135*PI()/180))</f>
        <v>32.391708810500319</v>
      </c>
      <c r="AK135">
        <f t="shared" ref="AK135:AK192" si="88">IF(ABS(PI()*$K$18*$F$17*1000/$H$25/SIN($AD135*PI()/180))&lt;1, ($K$16*$K$15*$I$25-$K$16*$H$25*COS($AD135*PI()/180))/$K$18/1000*(1-ASIN(PI()*$K$18*$F$17*1000/$H$25/SIN($AD135*PI()/180))/PI())+$F$16, #N/A)</f>
        <v>1.7261030727490798</v>
      </c>
      <c r="AL135" s="47">
        <f t="shared" ref="AL135:AL166" si="89">IF( $K$10 &gt; AD135, #N/A, $K$16*$I$26-$M$4-$K$16*$K$15*$H$26*COS($AD135*PI()/180))</f>
        <v>31.064221294088931</v>
      </c>
      <c r="AM135">
        <f t="shared" ref="AM135:AM192" si="90">IF(ABS(PI()*$K$18*$F$17*1000/$H$26/SIN($AD135*PI()/180))&lt;1, ($K$16*$K$15*$I$26-$K$16*$H$26*COS($AD135*PI()/180))/$K$18/1000*(1-ASIN(PI()*$K$18*$F$17*1000/$H$26/SIN($AD135*PI()/180))/PI())+$F$16, #N/A)</f>
        <v>1.6994611302370433</v>
      </c>
      <c r="AN135" s="47">
        <f t="shared" ref="AN135:AN166" si="91">IF( $K$10 &gt; AD135, #N/A, $K$16*$I$27-$M$4-$K$16*$K$15*$H$27*COS($AD135*PI()/180))</f>
        <v>35.009637237910937</v>
      </c>
      <c r="AO135">
        <f t="shared" ref="AO135:AO192" si="92">IF(ABS(PI()*$K$18*$F$17*1000/$H$27/SIN($AD135*PI()/180))&lt;1, ($K$16*$K$15*$I$27-$K$16*$H$27*COS($AD135*PI()/180))/$K$18/1000*(1-ASIN(PI()*$K$18*$F$17*1000/$H$27/SIN($AD135*PI()/180))/PI())+$F$16, #N/A)</f>
        <v>1.7768571373496795</v>
      </c>
    </row>
    <row r="136" spans="15:41" x14ac:dyDescent="0.2">
      <c r="O136" s="45">
        <f t="shared" si="69"/>
        <v>0.92837659411611639</v>
      </c>
      <c r="P136" s="45">
        <f t="shared" si="70"/>
        <v>0.92837659411611639</v>
      </c>
      <c r="Q136" s="100">
        <f t="shared" si="71"/>
        <v>16.752288603657348</v>
      </c>
      <c r="R136" s="252">
        <f t="shared" ref="R136:R199" si="93">R135+$R$4</f>
        <v>-0.34999999999999942</v>
      </c>
      <c r="S136">
        <f t="shared" si="72"/>
        <v>3.100587974891782</v>
      </c>
      <c r="T136" t="e">
        <f t="shared" si="73"/>
        <v>#N/A</v>
      </c>
      <c r="U136" s="47">
        <f t="shared" si="74"/>
        <v>0.55350631069073197</v>
      </c>
      <c r="V136" t="e">
        <f t="shared" si="75"/>
        <v>#N/A</v>
      </c>
      <c r="W136" s="47" t="e">
        <f t="shared" si="76"/>
        <v>#N/A</v>
      </c>
      <c r="X136" t="e">
        <f t="shared" si="77"/>
        <v>#N/A</v>
      </c>
      <c r="Y136" s="47" t="e">
        <f t="shared" si="78"/>
        <v>#N/A</v>
      </c>
      <c r="Z136" t="e">
        <f t="shared" si="79"/>
        <v>#N/A</v>
      </c>
      <c r="AA136" s="47" t="e">
        <f t="shared" si="80"/>
        <v>#N/A</v>
      </c>
      <c r="AB136" t="e">
        <f t="shared" si="81"/>
        <v>#N/A</v>
      </c>
      <c r="AD136">
        <v>123</v>
      </c>
      <c r="AE136" s="47">
        <f t="shared" si="82"/>
        <v>35.3334174145199</v>
      </c>
      <c r="AF136">
        <f t="shared" si="83"/>
        <v>1.7977946576202397</v>
      </c>
      <c r="AG136" t="e">
        <f t="shared" si="84"/>
        <v>#N/A</v>
      </c>
      <c r="AH136" s="47">
        <f t="shared" si="85"/>
        <v>34.020240104575038</v>
      </c>
      <c r="AI136">
        <f t="shared" si="86"/>
        <v>1.7721497593669973</v>
      </c>
      <c r="AJ136" s="47">
        <f t="shared" si="87"/>
        <v>32.695202465569345</v>
      </c>
      <c r="AK136">
        <f t="shared" si="88"/>
        <v>1.7456971076548098</v>
      </c>
      <c r="AL136" s="47">
        <f t="shared" si="89"/>
        <v>31.357059972367679</v>
      </c>
      <c r="AM136">
        <f t="shared" si="90"/>
        <v>1.7183491370486561</v>
      </c>
      <c r="AN136" s="47">
        <f t="shared" si="91"/>
        <v>35.3334174145199</v>
      </c>
      <c r="AO136">
        <f t="shared" si="92"/>
        <v>1.7977946576202397</v>
      </c>
    </row>
    <row r="137" spans="15:41" x14ac:dyDescent="0.2">
      <c r="O137" s="45">
        <f t="shared" si="69"/>
        <v>0.90205366034263079</v>
      </c>
      <c r="P137" s="45">
        <f t="shared" si="70"/>
        <v>0.90205366034263079</v>
      </c>
      <c r="Q137" s="100">
        <f t="shared" si="71"/>
        <v>16.726401829616293</v>
      </c>
      <c r="R137" s="252">
        <f t="shared" si="93"/>
        <v>-0.34499999999999942</v>
      </c>
      <c r="S137">
        <f t="shared" si="72"/>
        <v>3.3845214205123373</v>
      </c>
      <c r="T137" t="e">
        <f t="shared" si="73"/>
        <v>#N/A</v>
      </c>
      <c r="U137" s="47">
        <f t="shared" si="74"/>
        <v>0.88963723754865176</v>
      </c>
      <c r="V137" t="e">
        <f t="shared" si="75"/>
        <v>#N/A</v>
      </c>
      <c r="W137" s="47" t="e">
        <f t="shared" si="76"/>
        <v>#N/A</v>
      </c>
      <c r="X137" t="e">
        <f t="shared" si="77"/>
        <v>#N/A</v>
      </c>
      <c r="Y137" s="47" t="e">
        <f t="shared" si="78"/>
        <v>#N/A</v>
      </c>
      <c r="Z137" t="e">
        <f t="shared" si="79"/>
        <v>#N/A</v>
      </c>
      <c r="AA137" s="47" t="e">
        <f t="shared" si="80"/>
        <v>#N/A</v>
      </c>
      <c r="AB137" t="e">
        <f t="shared" si="81"/>
        <v>#N/A</v>
      </c>
      <c r="AD137">
        <v>124</v>
      </c>
      <c r="AE137" s="47">
        <f t="shared" si="82"/>
        <v>35.65354835737098</v>
      </c>
      <c r="AF137">
        <f t="shared" si="83"/>
        <v>1.818479740017207</v>
      </c>
      <c r="AG137" t="e">
        <f t="shared" si="84"/>
        <v>#N/A</v>
      </c>
      <c r="AH137" s="47">
        <f t="shared" si="85"/>
        <v>34.330499672566795</v>
      </c>
      <c r="AI137">
        <f t="shared" si="86"/>
        <v>1.7921810113992076</v>
      </c>
      <c r="AJ137" s="47">
        <f t="shared" si="87"/>
        <v>32.995275530462095</v>
      </c>
      <c r="AK137">
        <f t="shared" si="88"/>
        <v>1.7650534101861604</v>
      </c>
      <c r="AL137" s="47">
        <f t="shared" si="89"/>
        <v>31.646598149665849</v>
      </c>
      <c r="AM137">
        <f t="shared" si="90"/>
        <v>1.7370071149773374</v>
      </c>
      <c r="AN137" s="47">
        <f t="shared" si="91"/>
        <v>35.65354835737098</v>
      </c>
      <c r="AO137">
        <f t="shared" si="92"/>
        <v>1.818479740017207</v>
      </c>
    </row>
    <row r="138" spans="15:41" x14ac:dyDescent="0.2">
      <c r="O138" s="45">
        <f t="shared" si="69"/>
        <v>0.87610875187203874</v>
      </c>
      <c r="P138" s="45">
        <f t="shared" si="70"/>
        <v>0.87610875187203874</v>
      </c>
      <c r="Q138" s="100">
        <f t="shared" si="71"/>
        <v>16.700886840495286</v>
      </c>
      <c r="R138" s="252">
        <f t="shared" si="93"/>
        <v>-0.33999999999999941</v>
      </c>
      <c r="S138">
        <f t="shared" si="72"/>
        <v>3.6632673855659266</v>
      </c>
      <c r="T138" t="e">
        <f t="shared" si="73"/>
        <v>#N/A</v>
      </c>
      <c r="U138" s="47">
        <f t="shared" si="74"/>
        <v>1.2240576644275529</v>
      </c>
      <c r="V138" t="e">
        <f t="shared" si="75"/>
        <v>#N/A</v>
      </c>
      <c r="W138" s="47" t="e">
        <f t="shared" si="76"/>
        <v>#N/A</v>
      </c>
      <c r="X138" t="e">
        <f t="shared" si="77"/>
        <v>#N/A</v>
      </c>
      <c r="Y138" s="47" t="e">
        <f t="shared" si="78"/>
        <v>#N/A</v>
      </c>
      <c r="Z138" t="e">
        <f t="shared" si="79"/>
        <v>#N/A</v>
      </c>
      <c r="AA138" s="47" t="e">
        <f t="shared" si="80"/>
        <v>#N/A</v>
      </c>
      <c r="AB138" t="e">
        <f t="shared" si="81"/>
        <v>#N/A</v>
      </c>
      <c r="AD138">
        <v>125</v>
      </c>
      <c r="AE138" s="47">
        <f t="shared" si="82"/>
        <v>35.969932551477818</v>
      </c>
      <c r="AF138">
        <f t="shared" si="83"/>
        <v>1.838905284529851</v>
      </c>
      <c r="AG138" t="e">
        <f t="shared" si="84"/>
        <v>#N/A</v>
      </c>
      <c r="AH138" s="47">
        <f t="shared" si="85"/>
        <v>34.637128024418018</v>
      </c>
      <c r="AI138">
        <f t="shared" si="86"/>
        <v>1.8119601585454286</v>
      </c>
      <c r="AJ138" s="47">
        <f t="shared" si="87"/>
        <v>33.291836600016126</v>
      </c>
      <c r="AK138">
        <f t="shared" si="88"/>
        <v>1.7841652655939069</v>
      </c>
      <c r="AL138" s="47">
        <f t="shared" si="89"/>
        <v>31.932747629849828</v>
      </c>
      <c r="AM138">
        <f t="shared" si="90"/>
        <v>1.7554285506451868</v>
      </c>
      <c r="AN138" s="47">
        <f t="shared" si="91"/>
        <v>35.969932551477818</v>
      </c>
      <c r="AO138">
        <f t="shared" si="92"/>
        <v>1.838905284529851</v>
      </c>
    </row>
    <row r="139" spans="15:41" x14ac:dyDescent="0.2">
      <c r="O139" s="45">
        <f t="shared" si="69"/>
        <v>0.85054190003518215</v>
      </c>
      <c r="P139" s="45">
        <f t="shared" si="70"/>
        <v>0.85054190003518215</v>
      </c>
      <c r="Q139" s="100">
        <f t="shared" si="71"/>
        <v>16.675743666094945</v>
      </c>
      <c r="R139" s="252">
        <f t="shared" si="93"/>
        <v>-0.33499999999999941</v>
      </c>
      <c r="S139">
        <f t="shared" si="72"/>
        <v>3.9363986340870585</v>
      </c>
      <c r="T139" t="e">
        <f t="shared" si="73"/>
        <v>#N/A</v>
      </c>
      <c r="U139" s="47">
        <f t="shared" si="74"/>
        <v>1.5561246032543044</v>
      </c>
      <c r="V139" t="e">
        <f t="shared" si="75"/>
        <v>#N/A</v>
      </c>
      <c r="W139" s="47" t="e">
        <f t="shared" si="76"/>
        <v>#N/A</v>
      </c>
      <c r="X139" t="e">
        <f t="shared" si="77"/>
        <v>#N/A</v>
      </c>
      <c r="Y139" s="47" t="e">
        <f t="shared" si="78"/>
        <v>#N/A</v>
      </c>
      <c r="Z139" t="e">
        <f t="shared" si="79"/>
        <v>#N/A</v>
      </c>
      <c r="AA139" s="47" t="e">
        <f t="shared" si="80"/>
        <v>#N/A</v>
      </c>
      <c r="AB139" t="e">
        <f t="shared" si="81"/>
        <v>#N/A</v>
      </c>
      <c r="AD139">
        <v>126</v>
      </c>
      <c r="AE139" s="47">
        <f t="shared" si="82"/>
        <v>36.282473623149997</v>
      </c>
      <c r="AF139">
        <f t="shared" si="83"/>
        <v>1.8590642168903537</v>
      </c>
      <c r="AG139" t="e">
        <f t="shared" si="84"/>
        <v>#N/A</v>
      </c>
      <c r="AH139" s="47">
        <f t="shared" si="85"/>
        <v>34.940031758162363</v>
      </c>
      <c r="AI139">
        <f t="shared" si="86"/>
        <v>1.8314803134580404</v>
      </c>
      <c r="AJ139" s="47">
        <f t="shared" si="87"/>
        <v>33.584795338856821</v>
      </c>
      <c r="AK139">
        <f t="shared" si="88"/>
        <v>1.8030259787938834</v>
      </c>
      <c r="AL139" s="47">
        <f t="shared" si="89"/>
        <v>32.215421249015961</v>
      </c>
      <c r="AM139">
        <f t="shared" si="90"/>
        <v>1.7736069470694715</v>
      </c>
      <c r="AN139" s="47">
        <f t="shared" si="91"/>
        <v>36.282473623149997</v>
      </c>
      <c r="AO139">
        <f t="shared" si="92"/>
        <v>1.8590642168903537</v>
      </c>
    </row>
    <row r="140" spans="15:41" x14ac:dyDescent="0.2">
      <c r="O140" s="45">
        <f t="shared" si="69"/>
        <v>0.82535313570974722</v>
      </c>
      <c r="P140" s="45">
        <f t="shared" si="70"/>
        <v>0.82535313570974722</v>
      </c>
      <c r="Q140" s="100">
        <f t="shared" si="71"/>
        <v>16.650972335785127</v>
      </c>
      <c r="R140" s="252">
        <f t="shared" si="93"/>
        <v>-0.3299999999999994</v>
      </c>
      <c r="S140">
        <f t="shared" si="72"/>
        <v>4.2034965358270471</v>
      </c>
      <c r="T140" t="e">
        <f t="shared" si="73"/>
        <v>#N/A</v>
      </c>
      <c r="U140" s="47">
        <f t="shared" si="74"/>
        <v>1.8851995909925938</v>
      </c>
      <c r="V140" t="e">
        <f t="shared" si="75"/>
        <v>#N/A</v>
      </c>
      <c r="W140" s="47" t="e">
        <f t="shared" si="76"/>
        <v>#N/A</v>
      </c>
      <c r="X140" t="e">
        <f t="shared" si="77"/>
        <v>#N/A</v>
      </c>
      <c r="Y140" s="47" t="e">
        <f t="shared" si="78"/>
        <v>#N/A</v>
      </c>
      <c r="Z140" t="e">
        <f t="shared" si="79"/>
        <v>#N/A</v>
      </c>
      <c r="AA140" s="47" t="e">
        <f t="shared" si="80"/>
        <v>#N/A</v>
      </c>
      <c r="AB140" t="e">
        <f t="shared" si="81"/>
        <v>#N/A</v>
      </c>
      <c r="AD140">
        <v>127</v>
      </c>
      <c r="AE140" s="47">
        <f t="shared" si="82"/>
        <v>36.591076369349437</v>
      </c>
      <c r="AF140">
        <f t="shared" si="83"/>
        <v>1.878949485818086</v>
      </c>
      <c r="AG140" t="e">
        <f t="shared" si="84"/>
        <v>#N/A</v>
      </c>
      <c r="AH140" s="47">
        <f t="shared" si="85"/>
        <v>35.239118606388232</v>
      </c>
      <c r="AI140">
        <f t="shared" si="86"/>
        <v>1.8507346086883325</v>
      </c>
      <c r="AJ140" s="47">
        <f t="shared" si="87"/>
        <v>33.874062508914363</v>
      </c>
      <c r="AK140">
        <f t="shared" si="88"/>
        <v>1.8216288713638049</v>
      </c>
      <c r="AL140" s="47">
        <f t="shared" si="89"/>
        <v>32.494532902041513</v>
      </c>
      <c r="AM140">
        <f t="shared" si="90"/>
        <v>1.7915358205222796</v>
      </c>
      <c r="AN140" s="47">
        <f t="shared" si="91"/>
        <v>36.591076369349437</v>
      </c>
      <c r="AO140">
        <f t="shared" si="92"/>
        <v>1.878949485818086</v>
      </c>
    </row>
    <row r="141" spans="15:41" x14ac:dyDescent="0.2">
      <c r="O141" s="45">
        <f t="shared" si="69"/>
        <v>0.80054248932015071</v>
      </c>
      <c r="P141" s="45">
        <f t="shared" si="70"/>
        <v>0.80054248932015071</v>
      </c>
      <c r="Q141" s="100">
        <f t="shared" si="71"/>
        <v>16.626572878504021</v>
      </c>
      <c r="R141" s="252">
        <f t="shared" si="93"/>
        <v>-0.3249999999999994</v>
      </c>
      <c r="S141">
        <f t="shared" si="72"/>
        <v>4.4641517078916531</v>
      </c>
      <c r="T141" t="e">
        <f t="shared" si="73"/>
        <v>#N/A</v>
      </c>
      <c r="U141" s="47">
        <f t="shared" si="74"/>
        <v>2.2106499172118563</v>
      </c>
      <c r="V141" t="e">
        <f t="shared" si="75"/>
        <v>#N/A</v>
      </c>
      <c r="W141" s="47" t="e">
        <f t="shared" si="76"/>
        <v>#N/A</v>
      </c>
      <c r="X141" t="e">
        <f t="shared" si="77"/>
        <v>#N/A</v>
      </c>
      <c r="Y141" s="47" t="e">
        <f t="shared" si="78"/>
        <v>#N/A</v>
      </c>
      <c r="Z141" t="e">
        <f t="shared" si="79"/>
        <v>#N/A</v>
      </c>
      <c r="AA141" s="47" t="e">
        <f t="shared" si="80"/>
        <v>#N/A</v>
      </c>
      <c r="AB141" t="e">
        <f t="shared" si="81"/>
        <v>#N/A</v>
      </c>
      <c r="AD141">
        <v>128</v>
      </c>
      <c r="AE141" s="47">
        <f t="shared" si="82"/>
        <v>36.895646786690136</v>
      </c>
      <c r="AF141">
        <f t="shared" si="83"/>
        <v>1.8985540596998693</v>
      </c>
      <c r="AG141" t="e">
        <f t="shared" si="84"/>
        <v>#N/A</v>
      </c>
      <c r="AH141" s="47">
        <f t="shared" si="85"/>
        <v>35.534297464344334</v>
      </c>
      <c r="AI141">
        <f t="shared" si="86"/>
        <v>1.8697161932407624</v>
      </c>
      <c r="AJ141" s="47">
        <f t="shared" si="87"/>
        <v>34.159549996606543</v>
      </c>
      <c r="AK141">
        <f t="shared" si="88"/>
        <v>1.839967277962739</v>
      </c>
      <c r="AL141" s="47">
        <f t="shared" si="89"/>
        <v>32.769997568813174</v>
      </c>
      <c r="AM141">
        <f t="shared" si="90"/>
        <v>1.8092086968049721</v>
      </c>
      <c r="AN141" s="47">
        <f t="shared" si="91"/>
        <v>36.895646786690136</v>
      </c>
      <c r="AO141">
        <f t="shared" si="92"/>
        <v>1.8985540596998693</v>
      </c>
    </row>
    <row r="142" spans="15:41" x14ac:dyDescent="0.2">
      <c r="O142" s="45">
        <f t="shared" si="69"/>
        <v>0.77610999083697152</v>
      </c>
      <c r="P142" s="45">
        <f t="shared" si="70"/>
        <v>0.77610999083697152</v>
      </c>
      <c r="Q142" s="100">
        <f t="shared" si="71"/>
        <v>16.602545322758601</v>
      </c>
      <c r="R142" s="252">
        <f t="shared" si="93"/>
        <v>-0.3199999999999994</v>
      </c>
      <c r="S142">
        <f t="shared" si="72"/>
        <v>4.7179646422052128</v>
      </c>
      <c r="T142" t="e">
        <f t="shared" si="73"/>
        <v>#N/A</v>
      </c>
      <c r="U142" s="47">
        <f t="shared" si="74"/>
        <v>2.5318498405956538</v>
      </c>
      <c r="V142" t="e">
        <f t="shared" si="75"/>
        <v>#N/A</v>
      </c>
      <c r="W142" s="47" t="e">
        <f t="shared" si="76"/>
        <v>#N/A</v>
      </c>
      <c r="X142" t="e">
        <f t="shared" si="77"/>
        <v>#N/A</v>
      </c>
      <c r="Y142" s="47" t="e">
        <f t="shared" si="78"/>
        <v>#N/A</v>
      </c>
      <c r="Z142" t="e">
        <f t="shared" si="79"/>
        <v>#N/A</v>
      </c>
      <c r="AA142" s="47" t="e">
        <f t="shared" si="80"/>
        <v>#N/A</v>
      </c>
      <c r="AB142" t="e">
        <f t="shared" si="81"/>
        <v>#N/A</v>
      </c>
      <c r="AD142">
        <v>129</v>
      </c>
      <c r="AE142" s="47">
        <f t="shared" si="82"/>
        <v>37.196092100072534</v>
      </c>
      <c r="AF142">
        <f t="shared" si="83"/>
        <v>1.9178709226313215</v>
      </c>
      <c r="AG142" t="e">
        <f t="shared" si="84"/>
        <v>#N/A</v>
      </c>
      <c r="AH142" s="47">
        <f t="shared" si="85"/>
        <v>35.82547841769108</v>
      </c>
      <c r="AI142">
        <f t="shared" si="86"/>
        <v>1.8884182284810258</v>
      </c>
      <c r="AJ142" s="47">
        <f t="shared" si="87"/>
        <v>34.441170839679053</v>
      </c>
      <c r="AK142">
        <f t="shared" si="88"/>
        <v>1.8580345420963236</v>
      </c>
      <c r="AL142" s="47">
        <f t="shared" si="89"/>
        <v>33.041731340124947</v>
      </c>
      <c r="AM142">
        <f t="shared" si="90"/>
        <v>1.8266191068593574</v>
      </c>
      <c r="AN142" s="47">
        <f t="shared" si="91"/>
        <v>37.196092100072534</v>
      </c>
      <c r="AO142">
        <f t="shared" si="92"/>
        <v>1.9178709226313215</v>
      </c>
    </row>
    <row r="143" spans="15:41" x14ac:dyDescent="0.2">
      <c r="O143" s="45">
        <f t="shared" si="69"/>
        <v>0.75205566977751914</v>
      </c>
      <c r="P143" s="45">
        <f t="shared" si="70"/>
        <v>0.75205566977751914</v>
      </c>
      <c r="Q143" s="100">
        <f t="shared" si="71"/>
        <v>16.57888969662406</v>
      </c>
      <c r="R143" s="252">
        <f t="shared" si="93"/>
        <v>-0.31499999999999939</v>
      </c>
      <c r="S143">
        <f t="shared" si="72"/>
        <v>4.9645463178395568</v>
      </c>
      <c r="T143" t="e">
        <f t="shared" si="73"/>
        <v>#N/A</v>
      </c>
      <c r="U143" s="47">
        <f t="shared" si="74"/>
        <v>2.8481817920506343</v>
      </c>
      <c r="V143" t="e">
        <f t="shared" si="75"/>
        <v>#N/A</v>
      </c>
      <c r="W143" s="47" t="e">
        <f t="shared" si="76"/>
        <v>#N/A</v>
      </c>
      <c r="X143" t="e">
        <f t="shared" si="77"/>
        <v>#N/A</v>
      </c>
      <c r="Y143" s="47" t="e">
        <f t="shared" si="78"/>
        <v>#N/A</v>
      </c>
      <c r="Z143" t="e">
        <f t="shared" si="79"/>
        <v>#N/A</v>
      </c>
      <c r="AA143" s="47" t="e">
        <f t="shared" si="80"/>
        <v>#N/A</v>
      </c>
      <c r="AB143" t="e">
        <f t="shared" si="81"/>
        <v>#N/A</v>
      </c>
      <c r="AD143">
        <v>130</v>
      </c>
      <c r="AE143" s="47">
        <f t="shared" si="82"/>
        <v>37.492320790943708</v>
      </c>
      <c r="AF143">
        <f t="shared" si="83"/>
        <v>1.936893069732488</v>
      </c>
      <c r="AG143" t="e">
        <f t="shared" si="84"/>
        <v>#N/A</v>
      </c>
      <c r="AH143" s="47">
        <f t="shared" si="85"/>
        <v>36.112572769889354</v>
      </c>
      <c r="AI143">
        <f t="shared" si="86"/>
        <v>1.9068338833100416</v>
      </c>
      <c r="AJ143" s="47">
        <f t="shared" si="87"/>
        <v>34.718839253694966</v>
      </c>
      <c r="AK143">
        <f t="shared" si="88"/>
        <v>1.8758240111386044</v>
      </c>
      <c r="AL143" s="47">
        <f t="shared" si="89"/>
        <v>33.309651443237755</v>
      </c>
      <c r="AM143">
        <f t="shared" si="90"/>
        <v>1.8437605816251104</v>
      </c>
      <c r="AN143" s="47">
        <f t="shared" si="91"/>
        <v>37.492320790943708</v>
      </c>
      <c r="AO143">
        <f t="shared" si="92"/>
        <v>1.936893069732488</v>
      </c>
    </row>
    <row r="144" spans="15:41" x14ac:dyDescent="0.2">
      <c r="O144" s="45">
        <f t="shared" si="69"/>
        <v>0.72837955520503783</v>
      </c>
      <c r="P144" s="45">
        <f t="shared" si="70"/>
        <v>0.72837955520503783</v>
      </c>
      <c r="Q144" s="100">
        <f t="shared" si="71"/>
        <v>16.555606027743806</v>
      </c>
      <c r="R144" s="252">
        <f t="shared" si="93"/>
        <v>-0.30999999999999939</v>
      </c>
      <c r="S144">
        <f t="shared" si="72"/>
        <v>5.2035187972692309</v>
      </c>
      <c r="T144" t="e">
        <f t="shared" si="73"/>
        <v>#N/A</v>
      </c>
      <c r="U144" s="47">
        <f t="shared" si="74"/>
        <v>3.1590375621027706</v>
      </c>
      <c r="V144" t="e">
        <f t="shared" si="75"/>
        <v>#N/A</v>
      </c>
      <c r="W144" s="47">
        <f t="shared" si="76"/>
        <v>0.28331836298289997</v>
      </c>
      <c r="X144" t="e">
        <f t="shared" si="77"/>
        <v>#N/A</v>
      </c>
      <c r="Y144" s="47" t="e">
        <f t="shared" si="78"/>
        <v>#N/A</v>
      </c>
      <c r="Z144" t="e">
        <f t="shared" si="79"/>
        <v>#N/A</v>
      </c>
      <c r="AA144" s="47" t="e">
        <f t="shared" si="80"/>
        <v>#N/A</v>
      </c>
      <c r="AB144" t="e">
        <f t="shared" si="81"/>
        <v>#N/A</v>
      </c>
      <c r="AD144">
        <v>131</v>
      </c>
      <c r="AE144" s="47">
        <f t="shared" si="82"/>
        <v>37.784242625174784</v>
      </c>
      <c r="AF144">
        <f t="shared" si="83"/>
        <v>1.955613501636881</v>
      </c>
      <c r="AG144" t="e">
        <f t="shared" si="84"/>
        <v>#N/A</v>
      </c>
      <c r="AH144" s="47">
        <f t="shared" si="85"/>
        <v>36.395493069218318</v>
      </c>
      <c r="AI144">
        <f t="shared" si="86"/>
        <v>1.9249563285016746</v>
      </c>
      <c r="AJ144" s="47">
        <f t="shared" si="87"/>
        <v>34.99247065816553</v>
      </c>
      <c r="AK144">
        <f t="shared" si="88"/>
        <v>1.8933290305068946</v>
      </c>
      <c r="AL144" s="47">
        <f t="shared" si="89"/>
        <v>33.573676267092793</v>
      </c>
      <c r="AM144">
        <f t="shared" si="90"/>
        <v>1.8606266460382399</v>
      </c>
      <c r="AN144" s="47">
        <f t="shared" si="91"/>
        <v>37.784242625174784</v>
      </c>
      <c r="AO144">
        <f t="shared" si="92"/>
        <v>1.955613501636881</v>
      </c>
    </row>
    <row r="145" spans="15:41" x14ac:dyDescent="0.2">
      <c r="O145" s="45">
        <f t="shared" si="69"/>
        <v>0.70508167572870661</v>
      </c>
      <c r="P145" s="45">
        <f t="shared" si="70"/>
        <v>0.70508167572870661</v>
      </c>
      <c r="Q145" s="100">
        <f t="shared" si="71"/>
        <v>16.53269434332924</v>
      </c>
      <c r="R145" s="252">
        <f t="shared" si="93"/>
        <v>-0.30499999999999938</v>
      </c>
      <c r="S145">
        <f t="shared" si="72"/>
        <v>5.4345158056390801</v>
      </c>
      <c r="T145" t="e">
        <f t="shared" si="73"/>
        <v>#N/A</v>
      </c>
      <c r="U145" s="47">
        <f t="shared" si="74"/>
        <v>3.4638194702979233</v>
      </c>
      <c r="V145" t="e">
        <f t="shared" si="75"/>
        <v>#N/A</v>
      </c>
      <c r="W145" s="47">
        <f t="shared" si="76"/>
        <v>0.65530472537395412</v>
      </c>
      <c r="X145" t="e">
        <f t="shared" si="77"/>
        <v>#N/A</v>
      </c>
      <c r="Y145" s="47" t="e">
        <f t="shared" si="78"/>
        <v>#N/A</v>
      </c>
      <c r="Z145" t="e">
        <f t="shared" si="79"/>
        <v>#N/A</v>
      </c>
      <c r="AA145" s="47" t="e">
        <f t="shared" si="80"/>
        <v>#N/A</v>
      </c>
      <c r="AB145" t="e">
        <f t="shared" si="81"/>
        <v>#N/A</v>
      </c>
      <c r="AD145">
        <v>132</v>
      </c>
      <c r="AE145" s="47">
        <f t="shared" si="82"/>
        <v>38.071768680547123</v>
      </c>
      <c r="AF145">
        <f t="shared" si="83"/>
        <v>1.9740252180363198</v>
      </c>
      <c r="AG145" t="e">
        <f t="shared" si="84"/>
        <v>#N/A</v>
      </c>
      <c r="AH145" s="47">
        <f t="shared" si="85"/>
        <v>36.67415313541408</v>
      </c>
      <c r="AI145">
        <f t="shared" si="86"/>
        <v>1.9427787300850865</v>
      </c>
      <c r="AJ145" s="47">
        <f t="shared" si="87"/>
        <v>35.261981702314223</v>
      </c>
      <c r="AK145">
        <f t="shared" si="88"/>
        <v>1.9105429368688684</v>
      </c>
      <c r="AL145" s="47">
        <f t="shared" si="89"/>
        <v>33.833725387171029</v>
      </c>
      <c r="AM145">
        <f t="shared" si="90"/>
        <v>1.8772108120479745</v>
      </c>
      <c r="AN145" s="47">
        <f t="shared" si="91"/>
        <v>38.071768680547123</v>
      </c>
      <c r="AO145">
        <f t="shared" si="92"/>
        <v>1.9740252180363198</v>
      </c>
    </row>
    <row r="146" spans="15:41" x14ac:dyDescent="0.2">
      <c r="O146" s="45">
        <f t="shared" si="69"/>
        <v>0.68216205950341191</v>
      </c>
      <c r="P146" s="45">
        <f t="shared" si="70"/>
        <v>0.68216205950341191</v>
      </c>
      <c r="Q146" s="100">
        <f t="shared" si="71"/>
        <v>16.51015467015975</v>
      </c>
      <c r="R146" s="252">
        <f t="shared" si="93"/>
        <v>-0.29999999999999938</v>
      </c>
      <c r="S146">
        <f t="shared" si="72"/>
        <v>5.6571832921563709</v>
      </c>
      <c r="T146" t="e">
        <f t="shared" si="73"/>
        <v>#N/A</v>
      </c>
      <c r="U146" s="47">
        <f t="shared" si="74"/>
        <v>3.7619415143583503</v>
      </c>
      <c r="V146" t="e">
        <f t="shared" si="75"/>
        <v>#N/A</v>
      </c>
      <c r="W146" s="47">
        <f t="shared" si="76"/>
        <v>1.0256494271973744</v>
      </c>
      <c r="X146" t="e">
        <f t="shared" si="77"/>
        <v>#N/A</v>
      </c>
      <c r="Y146" s="47" t="e">
        <f t="shared" si="78"/>
        <v>#N/A</v>
      </c>
      <c r="Z146" t="e">
        <f t="shared" si="79"/>
        <v>#N/A</v>
      </c>
      <c r="AA146" s="47" t="e">
        <f t="shared" si="80"/>
        <v>#N/A</v>
      </c>
      <c r="AB146" t="e">
        <f t="shared" si="81"/>
        <v>#N/A</v>
      </c>
      <c r="AD146">
        <v>133</v>
      </c>
      <c r="AE146" s="47">
        <f t="shared" si="82"/>
        <v>38.354811373838949</v>
      </c>
      <c r="AF146">
        <f t="shared" si="83"/>
        <v>1.9921212101440287</v>
      </c>
      <c r="AG146" t="e">
        <f t="shared" si="84"/>
        <v>#N/A</v>
      </c>
      <c r="AH146" s="47">
        <f t="shared" si="85"/>
        <v>36.94846808592105</v>
      </c>
      <c r="AI146">
        <f t="shared" si="86"/>
        <v>1.9602942416323847</v>
      </c>
      <c r="AJ146" s="47">
        <f t="shared" si="87"/>
        <v>35.527290290466183</v>
      </c>
      <c r="AK146">
        <f t="shared" si="88"/>
        <v>1.927459050240607</v>
      </c>
      <c r="AL146" s="47">
        <f t="shared" si="89"/>
        <v>34.089719589991347</v>
      </c>
      <c r="AM146">
        <f t="shared" si="90"/>
        <v>1.8935065705085896</v>
      </c>
      <c r="AN146" s="47">
        <f t="shared" si="91"/>
        <v>38.354811373838949</v>
      </c>
      <c r="AO146">
        <f t="shared" si="92"/>
        <v>1.9921212101440287</v>
      </c>
    </row>
    <row r="147" spans="15:41" x14ac:dyDescent="0.2">
      <c r="O147" s="45">
        <f t="shared" si="69"/>
        <v>0.65962073422986123</v>
      </c>
      <c r="P147" s="45">
        <f t="shared" si="70"/>
        <v>0.65962073422986123</v>
      </c>
      <c r="Q147" s="100">
        <f t="shared" si="71"/>
        <v>16.487987034582261</v>
      </c>
      <c r="R147" s="252">
        <f t="shared" si="93"/>
        <v>-0.29499999999999937</v>
      </c>
      <c r="S147">
        <f t="shared" si="72"/>
        <v>5.8711799727470213</v>
      </c>
      <c r="T147" t="e">
        <f t="shared" si="73"/>
        <v>#N/A</v>
      </c>
      <c r="U147" s="47">
        <f t="shared" si="74"/>
        <v>4.0528304968856146</v>
      </c>
      <c r="V147" t="e">
        <f t="shared" si="75"/>
        <v>#N/A</v>
      </c>
      <c r="W147" s="47">
        <f t="shared" si="76"/>
        <v>1.3934246858966397</v>
      </c>
      <c r="X147" t="e">
        <f t="shared" si="77"/>
        <v>#N/A</v>
      </c>
      <c r="Y147" s="47" t="e">
        <f t="shared" si="78"/>
        <v>#N/A</v>
      </c>
      <c r="Z147" t="e">
        <f t="shared" si="79"/>
        <v>#N/A</v>
      </c>
      <c r="AA147" s="47" t="e">
        <f t="shared" si="80"/>
        <v>#N/A</v>
      </c>
      <c r="AB147" t="e">
        <f t="shared" si="81"/>
        <v>#N/A</v>
      </c>
      <c r="AD147">
        <v>134</v>
      </c>
      <c r="AE147" s="47">
        <f t="shared" si="82"/>
        <v>38.633284487503985</v>
      </c>
      <c r="AF147">
        <f t="shared" si="83"/>
        <v>2.0098944519145947</v>
      </c>
      <c r="AG147" t="e">
        <f t="shared" si="84"/>
        <v>#N/A</v>
      </c>
      <c r="AH147" s="47">
        <f t="shared" si="85"/>
        <v>37.218354361747956</v>
      </c>
      <c r="AI147">
        <f t="shared" si="86"/>
        <v>1.9774959952880879</v>
      </c>
      <c r="AJ147" s="47">
        <f t="shared" si="87"/>
        <v>35.788315607055353</v>
      </c>
      <c r="AK147">
        <f t="shared" si="88"/>
        <v>1.9440706648098003</v>
      </c>
      <c r="AL147" s="47">
        <f t="shared" si="89"/>
        <v>34.341580897239702</v>
      </c>
      <c r="AM147">
        <f t="shared" si="90"/>
        <v>1.9095073817778292</v>
      </c>
      <c r="AN147" s="47">
        <f t="shared" si="91"/>
        <v>38.633284487503985</v>
      </c>
      <c r="AO147">
        <f t="shared" si="92"/>
        <v>2.0098944519145947</v>
      </c>
    </row>
    <row r="148" spans="15:41" x14ac:dyDescent="0.2">
      <c r="O148" s="45">
        <f t="shared" si="69"/>
        <v>0.63745772715401472</v>
      </c>
      <c r="P148" s="45">
        <f t="shared" si="70"/>
        <v>0.63745772715401472</v>
      </c>
      <c r="Q148" s="100">
        <f t="shared" si="71"/>
        <v>16.466191462511119</v>
      </c>
      <c r="R148" s="252">
        <f t="shared" si="93"/>
        <v>-0.28999999999999937</v>
      </c>
      <c r="S148">
        <f t="shared" si="72"/>
        <v>6.0761778531441824</v>
      </c>
      <c r="T148" t="e">
        <f t="shared" si="73"/>
        <v>#N/A</v>
      </c>
      <c r="U148" s="47">
        <f t="shared" si="74"/>
        <v>4.335927127443675</v>
      </c>
      <c r="V148" t="e">
        <f t="shared" si="75"/>
        <v>#N/A</v>
      </c>
      <c r="W148" s="47">
        <f t="shared" si="76"/>
        <v>1.7577091558494964</v>
      </c>
      <c r="X148" t="e">
        <f t="shared" si="77"/>
        <v>#N/A</v>
      </c>
      <c r="Y148" s="47" t="e">
        <f t="shared" si="78"/>
        <v>#N/A</v>
      </c>
      <c r="Z148" t="e">
        <f t="shared" si="79"/>
        <v>#N/A</v>
      </c>
      <c r="AA148" s="47" t="e">
        <f t="shared" si="80"/>
        <v>#N/A</v>
      </c>
      <c r="AB148" t="e">
        <f t="shared" si="81"/>
        <v>#N/A</v>
      </c>
      <c r="AD148">
        <v>135</v>
      </c>
      <c r="AE148" s="47">
        <f t="shared" si="82"/>
        <v>38.907103195934191</v>
      </c>
      <c r="AF148">
        <f t="shared" si="83"/>
        <v>2.0273378898307706</v>
      </c>
      <c r="AG148" t="e">
        <f t="shared" si="84"/>
        <v>#N/A</v>
      </c>
      <c r="AH148" s="47">
        <f t="shared" si="85"/>
        <v>37.483729752920731</v>
      </c>
      <c r="AI148">
        <f t="shared" si="86"/>
        <v>1.9943770913479275</v>
      </c>
      <c r="AJ148" s="47">
        <f t="shared" si="87"/>
        <v>36.0449781412417</v>
      </c>
      <c r="AK148">
        <f t="shared" si="88"/>
        <v>1.9603710382889059</v>
      </c>
      <c r="AL148" s="47">
        <f t="shared" si="89"/>
        <v>34.589232589522069</v>
      </c>
      <c r="AM148">
        <f t="shared" si="90"/>
        <v>1.9252066648236716</v>
      </c>
      <c r="AN148" s="47">
        <f t="shared" si="91"/>
        <v>38.907103195934191</v>
      </c>
      <c r="AO148">
        <f t="shared" si="92"/>
        <v>2.0273378898307706</v>
      </c>
    </row>
    <row r="149" spans="15:41" x14ac:dyDescent="0.2">
      <c r="O149" s="45">
        <f t="shared" si="69"/>
        <v>0.61567306506719888</v>
      </c>
      <c r="P149" s="45">
        <f t="shared" si="70"/>
        <v>0.61567306506719888</v>
      </c>
      <c r="Q149" s="100">
        <f t="shared" si="71"/>
        <v>16.444767979428548</v>
      </c>
      <c r="R149" s="252">
        <f t="shared" si="93"/>
        <v>-0.28499999999999936</v>
      </c>
      <c r="S149">
        <f t="shared" si="72"/>
        <v>6.271862731607432</v>
      </c>
      <c r="T149" t="e">
        <f t="shared" si="73"/>
        <v>#N/A</v>
      </c>
      <c r="U149" s="47">
        <f t="shared" si="74"/>
        <v>4.6106870979031163</v>
      </c>
      <c r="V149" t="e">
        <f t="shared" si="75"/>
        <v>#N/A</v>
      </c>
      <c r="W149" s="47">
        <f t="shared" si="76"/>
        <v>2.117590236510642</v>
      </c>
      <c r="X149" t="e">
        <f t="shared" si="77"/>
        <v>#N/A</v>
      </c>
      <c r="Y149" s="47" t="e">
        <f t="shared" si="78"/>
        <v>#N/A</v>
      </c>
      <c r="Z149" t="e">
        <f t="shared" si="79"/>
        <v>#N/A</v>
      </c>
      <c r="AA149" s="47" t="e">
        <f t="shared" si="80"/>
        <v>#N/A</v>
      </c>
      <c r="AB149" t="e">
        <f t="shared" si="81"/>
        <v>#N/A</v>
      </c>
      <c r="AD149">
        <v>136</v>
      </c>
      <c r="AE149" s="47">
        <f t="shared" si="82"/>
        <v>39.176184091298424</v>
      </c>
      <c r="AF149">
        <f t="shared" si="83"/>
        <v>2.044444431032618</v>
      </c>
      <c r="AG149" t="e">
        <f t="shared" si="84"/>
        <v>#N/A</v>
      </c>
      <c r="AH149" s="47">
        <f t="shared" si="85"/>
        <v>37.744513423524467</v>
      </c>
      <c r="AI149">
        <f t="shared" si="86"/>
        <v>2.0109305861595481</v>
      </c>
      <c r="AJ149" s="47">
        <f t="shared" si="87"/>
        <v>36.297199711130965</v>
      </c>
      <c r="AK149">
        <f t="shared" si="88"/>
        <v>1.9763533795675861</v>
      </c>
      <c r="AL149" s="47">
        <f t="shared" si="89"/>
        <v>34.832599229733923</v>
      </c>
      <c r="AM149">
        <f t="shared" si="90"/>
        <v>1.9405977846052012</v>
      </c>
      <c r="AN149" s="47">
        <f t="shared" si="91"/>
        <v>39.176184091298424</v>
      </c>
      <c r="AO149">
        <f t="shared" si="92"/>
        <v>2.044444431032618</v>
      </c>
    </row>
    <row r="150" spans="15:41" x14ac:dyDescent="0.2">
      <c r="O150" s="45">
        <f t="shared" si="69"/>
        <v>0.59426677430565178</v>
      </c>
      <c r="P150" s="45">
        <f t="shared" si="70"/>
        <v>0.59426677430565178</v>
      </c>
      <c r="Q150" s="100">
        <f t="shared" si="71"/>
        <v>16.423716610383394</v>
      </c>
      <c r="R150" s="252">
        <f t="shared" si="93"/>
        <v>-0.27999999999999936</v>
      </c>
      <c r="S150">
        <f t="shared" si="72"/>
        <v>6.457934680502059</v>
      </c>
      <c r="T150" t="e">
        <f t="shared" si="73"/>
        <v>#N/A</v>
      </c>
      <c r="U150" s="47">
        <f t="shared" si="74"/>
        <v>4.8765821289789972</v>
      </c>
      <c r="V150" t="e">
        <f t="shared" si="75"/>
        <v>#N/A</v>
      </c>
      <c r="W150" s="47">
        <f t="shared" si="76"/>
        <v>2.4721663586462794</v>
      </c>
      <c r="X150" t="e">
        <f t="shared" si="77"/>
        <v>#N/A</v>
      </c>
      <c r="Y150" s="47" t="e">
        <f t="shared" si="78"/>
        <v>#N/A</v>
      </c>
      <c r="Z150" t="e">
        <f t="shared" si="79"/>
        <v>#N/A</v>
      </c>
      <c r="AA150" s="47" t="e">
        <f t="shared" si="80"/>
        <v>#N/A</v>
      </c>
      <c r="AB150" t="e">
        <f t="shared" si="81"/>
        <v>#N/A</v>
      </c>
      <c r="AD150">
        <v>137</v>
      </c>
      <c r="AE150" s="47">
        <f t="shared" si="82"/>
        <v>39.440445208949313</v>
      </c>
      <c r="AF150">
        <f t="shared" si="83"/>
        <v>2.0612069295227569</v>
      </c>
      <c r="AG150" t="e">
        <f t="shared" si="84"/>
        <v>#N/A</v>
      </c>
      <c r="AH150" s="47">
        <f t="shared" si="85"/>
        <v>38.000625936326834</v>
      </c>
      <c r="AI150">
        <f t="shared" si="86"/>
        <v>2.0271494780753998</v>
      </c>
      <c r="AJ150" s="47">
        <f t="shared" si="87"/>
        <v>36.544903487589622</v>
      </c>
      <c r="AK150">
        <f t="shared" si="88"/>
        <v>1.9920108343908924</v>
      </c>
      <c r="AL150" s="47">
        <f t="shared" si="89"/>
        <v>35.071606686039104</v>
      </c>
      <c r="AM150">
        <f t="shared" si="90"/>
        <v>1.9556740374497497</v>
      </c>
      <c r="AN150" s="47">
        <f t="shared" si="91"/>
        <v>39.440445208949313</v>
      </c>
      <c r="AO150">
        <f t="shared" si="92"/>
        <v>2.0612069295227569</v>
      </c>
    </row>
    <row r="151" spans="15:41" x14ac:dyDescent="0.2">
      <c r="O151" s="45">
        <f t="shared" si="69"/>
        <v>0.57323888075086415</v>
      </c>
      <c r="P151" s="45">
        <f t="shared" si="70"/>
        <v>0.57323888075086415</v>
      </c>
      <c r="Q151" s="100">
        <f t="shared" si="71"/>
        <v>16.403037379992043</v>
      </c>
      <c r="R151" s="252">
        <f t="shared" si="93"/>
        <v>-0.27499999999999936</v>
      </c>
      <c r="S151">
        <f t="shared" si="72"/>
        <v>6.6341085060003344</v>
      </c>
      <c r="T151" t="e">
        <f t="shared" si="73"/>
        <v>#N/A</v>
      </c>
      <c r="U151" s="47">
        <f t="shared" si="74"/>
        <v>5.133100985950156</v>
      </c>
      <c r="V151" t="e">
        <f t="shared" si="75"/>
        <v>#N/A</v>
      </c>
      <c r="W151" s="47">
        <f t="shared" si="76"/>
        <v>2.8205492429332217</v>
      </c>
      <c r="X151" t="e">
        <f t="shared" si="77"/>
        <v>#N/A</v>
      </c>
      <c r="Y151" s="47" t="e">
        <f t="shared" si="78"/>
        <v>#N/A</v>
      </c>
      <c r="Z151" t="e">
        <f t="shared" si="79"/>
        <v>#N/A</v>
      </c>
      <c r="AA151" s="47" t="e">
        <f t="shared" si="80"/>
        <v>#N/A</v>
      </c>
      <c r="AB151" t="e">
        <f t="shared" si="81"/>
        <v>#N/A</v>
      </c>
      <c r="AD151">
        <v>138</v>
      </c>
      <c r="AE151" s="47">
        <f t="shared" si="82"/>
        <v>39.699806052390457</v>
      </c>
      <c r="AF151">
        <f t="shared" si="83"/>
        <v>2.0776181701308003</v>
      </c>
      <c r="AG151" t="e">
        <f t="shared" si="84"/>
        <v>#N/A</v>
      </c>
      <c r="AH151" s="47">
        <f t="shared" si="85"/>
        <v>38.251989276975422</v>
      </c>
      <c r="AI151">
        <f t="shared" si="86"/>
        <v>2.0430266911367583</v>
      </c>
      <c r="AJ151" s="47">
        <f t="shared" si="87"/>
        <v>36.788014017647811</v>
      </c>
      <c r="AK151">
        <f t="shared" si="88"/>
        <v>2.0073364687375381</v>
      </c>
      <c r="AL151" s="47">
        <f t="shared" si="89"/>
        <v>35.306182154451101</v>
      </c>
      <c r="AM151">
        <f t="shared" si="90"/>
        <v>1.9704286340955854</v>
      </c>
      <c r="AN151" s="47">
        <f t="shared" si="91"/>
        <v>39.699806052390457</v>
      </c>
      <c r="AO151">
        <f t="shared" si="92"/>
        <v>2.0776181701308003</v>
      </c>
    </row>
    <row r="152" spans="15:41" x14ac:dyDescent="0.2">
      <c r="O152" s="45">
        <f t="shared" si="69"/>
        <v>0.55258940982889726</v>
      </c>
      <c r="P152" s="45">
        <f t="shared" si="70"/>
        <v>0.55258940982889726</v>
      </c>
      <c r="Q152" s="100">
        <f t="shared" si="71"/>
        <v>16.382730312437729</v>
      </c>
      <c r="R152" s="252">
        <f t="shared" si="93"/>
        <v>-0.26999999999999935</v>
      </c>
      <c r="S152">
        <f t="shared" si="72"/>
        <v>6.8001141852001625</v>
      </c>
      <c r="T152" t="e">
        <f t="shared" si="73"/>
        <v>#N/A</v>
      </c>
      <c r="U152" s="47">
        <f t="shared" si="74"/>
        <v>5.3797504616070109</v>
      </c>
      <c r="V152" t="e">
        <f t="shared" si="75"/>
        <v>#N/A</v>
      </c>
      <c r="W152" s="47">
        <f t="shared" si="76"/>
        <v>3.1618661252642966</v>
      </c>
      <c r="X152" t="e">
        <f t="shared" si="77"/>
        <v>#N/A</v>
      </c>
      <c r="Y152" s="47" t="e">
        <f t="shared" si="78"/>
        <v>#N/A</v>
      </c>
      <c r="Z152" t="e">
        <f t="shared" si="79"/>
        <v>#N/A</v>
      </c>
      <c r="AA152" s="47" t="e">
        <f t="shared" si="80"/>
        <v>#N/A</v>
      </c>
      <c r="AB152" t="e">
        <f t="shared" si="81"/>
        <v>#N/A</v>
      </c>
      <c r="AD152">
        <v>139</v>
      </c>
      <c r="AE152" s="47">
        <f t="shared" si="82"/>
        <v>39.954187617796492</v>
      </c>
      <c r="AF152">
        <f t="shared" si="83"/>
        <v>2.0936708498582366</v>
      </c>
      <c r="AG152" t="e">
        <f t="shared" si="84"/>
        <v>#N/A</v>
      </c>
      <c r="AH152" s="47">
        <f t="shared" si="85"/>
        <v>38.498526877761648</v>
      </c>
      <c r="AI152">
        <f t="shared" si="86"/>
        <v>2.0585550561051456</v>
      </c>
      <c r="AJ152" s="47">
        <f t="shared" si="87"/>
        <v>37.026457247483016</v>
      </c>
      <c r="AK152">
        <f t="shared" si="88"/>
        <v>2.02232324950905</v>
      </c>
      <c r="AL152" s="47">
        <f t="shared" si="89"/>
        <v>35.536254181009866</v>
      </c>
      <c r="AM152">
        <f t="shared" si="90"/>
        <v>1.9848546800048203</v>
      </c>
      <c r="AN152" s="47">
        <f t="shared" si="91"/>
        <v>39.954187617796492</v>
      </c>
      <c r="AO152">
        <f t="shared" si="92"/>
        <v>2.0936708498582366</v>
      </c>
    </row>
    <row r="153" spans="15:41" x14ac:dyDescent="0.2">
      <c r="O153" s="45">
        <f t="shared" si="69"/>
        <v>0.53231838651061025</v>
      </c>
      <c r="P153" s="45">
        <f t="shared" si="70"/>
        <v>0.53231838651061025</v>
      </c>
      <c r="Q153" s="100">
        <f t="shared" si="71"/>
        <v>16.362795431470431</v>
      </c>
      <c r="R153" s="252">
        <f t="shared" si="93"/>
        <v>-0.26499999999999935</v>
      </c>
      <c r="S153">
        <f t="shared" si="72"/>
        <v>6.9556972799911359</v>
      </c>
      <c r="T153" t="e">
        <f t="shared" si="73"/>
        <v>#N/A</v>
      </c>
      <c r="U153" s="47">
        <f t="shared" si="74"/>
        <v>5.6160563245380093</v>
      </c>
      <c r="V153" t="e">
        <f t="shared" si="75"/>
        <v>#N/A</v>
      </c>
      <c r="W153" s="47">
        <f t="shared" si="76"/>
        <v>3.4952619431852061</v>
      </c>
      <c r="X153" t="e">
        <f t="shared" si="77"/>
        <v>#N/A</v>
      </c>
      <c r="Y153" s="47">
        <f t="shared" si="78"/>
        <v>0.23978107931552328</v>
      </c>
      <c r="Z153" t="e">
        <f t="shared" si="79"/>
        <v>#N/A</v>
      </c>
      <c r="AA153" s="47" t="e">
        <f t="shared" si="80"/>
        <v>#N/A</v>
      </c>
      <c r="AB153" t="e">
        <f t="shared" si="81"/>
        <v>#N/A</v>
      </c>
      <c r="AD153">
        <v>140</v>
      </c>
      <c r="AE153" s="47">
        <f t="shared" si="82"/>
        <v>40.203512418078304</v>
      </c>
      <c r="AF153">
        <f t="shared" si="83"/>
        <v>2.109357556149229</v>
      </c>
      <c r="AG153" t="e">
        <f t="shared" si="84"/>
        <v>#N/A</v>
      </c>
      <c r="AH153" s="47">
        <f t="shared" si="85"/>
        <v>38.740163640944061</v>
      </c>
      <c r="AI153">
        <f t="shared" si="86"/>
        <v>2.073727288380665</v>
      </c>
      <c r="AJ153" s="47">
        <f t="shared" si="87"/>
        <v>37.260160544977566</v>
      </c>
      <c r="AK153">
        <f t="shared" si="88"/>
        <v>2.0369640220627088</v>
      </c>
      <c r="AL153" s="47">
        <f t="shared" si="89"/>
        <v>35.761752683547343</v>
      </c>
      <c r="AM153">
        <f t="shared" si="90"/>
        <v>1.9989451524721014</v>
      </c>
      <c r="AN153" s="47">
        <f t="shared" si="91"/>
        <v>40.203512418078304</v>
      </c>
      <c r="AO153">
        <f t="shared" si="92"/>
        <v>2.109357556149229</v>
      </c>
    </row>
    <row r="154" spans="15:41" x14ac:dyDescent="0.2">
      <c r="O154" s="45">
        <f t="shared" si="69"/>
        <v>0.51242583531120545</v>
      </c>
      <c r="P154" s="45">
        <f t="shared" si="70"/>
        <v>0.51242583531120545</v>
      </c>
      <c r="Q154" s="100">
        <f t="shared" si="71"/>
        <v>16.343232760406977</v>
      </c>
      <c r="R154" s="252">
        <f t="shared" si="93"/>
        <v>-0.25999999999999934</v>
      </c>
      <c r="S154">
        <f t="shared" si="72"/>
        <v>7.1006193270336873</v>
      </c>
      <c r="T154" t="e">
        <f t="shared" si="73"/>
        <v>#N/A</v>
      </c>
      <c r="U154" s="47">
        <f t="shared" si="74"/>
        <v>5.8415642309313984</v>
      </c>
      <c r="V154" t="e">
        <f t="shared" si="75"/>
        <v>#N/A</v>
      </c>
      <c r="W154" s="47">
        <f t="shared" si="76"/>
        <v>3.8199014779854763</v>
      </c>
      <c r="X154" t="e">
        <f t="shared" si="77"/>
        <v>#N/A</v>
      </c>
      <c r="Y154" s="47">
        <f t="shared" si="78"/>
        <v>0.66028432987820429</v>
      </c>
      <c r="Z154" t="e">
        <f t="shared" si="79"/>
        <v>#N/A</v>
      </c>
      <c r="AA154" s="47" t="e">
        <f t="shared" si="80"/>
        <v>#N/A</v>
      </c>
      <c r="AB154" t="e">
        <f t="shared" si="81"/>
        <v>#N/A</v>
      </c>
      <c r="AD154">
        <v>141</v>
      </c>
      <c r="AE154" s="47">
        <f t="shared" si="82"/>
        <v>40.447704506486495</v>
      </c>
      <c r="AF154">
        <f t="shared" si="83"/>
        <v>2.1246707415395303</v>
      </c>
      <c r="AG154" t="e">
        <f t="shared" si="84"/>
        <v>#N/A</v>
      </c>
      <c r="AH154" s="47">
        <f t="shared" si="85"/>
        <v>38.976825961623788</v>
      </c>
      <c r="AI154">
        <f t="shared" si="86"/>
        <v>2.0885359622522115</v>
      </c>
      <c r="AJ154" s="47">
        <f t="shared" si="87"/>
        <v>37.489052721843116</v>
      </c>
      <c r="AK154">
        <f t="shared" si="88"/>
        <v>2.0512514840252525</v>
      </c>
      <c r="AL154" s="47">
        <f t="shared" si="89"/>
        <v>35.982608973035198</v>
      </c>
      <c r="AM154">
        <f t="shared" si="90"/>
        <v>2.0126928739572008</v>
      </c>
      <c r="AN154" s="47">
        <f t="shared" si="91"/>
        <v>40.447704506486495</v>
      </c>
      <c r="AO154">
        <f t="shared" si="92"/>
        <v>2.1246707415395303</v>
      </c>
    </row>
    <row r="155" spans="15:41" x14ac:dyDescent="0.2">
      <c r="O155" s="45">
        <f t="shared" si="69"/>
        <v>0.49291178029034199</v>
      </c>
      <c r="P155" s="45">
        <f t="shared" si="70"/>
        <v>0.49291178029034199</v>
      </c>
      <c r="Q155" s="100">
        <f t="shared" si="71"/>
        <v>16.324042322130481</v>
      </c>
      <c r="R155" s="252">
        <f t="shared" si="93"/>
        <v>-0.25499999999999934</v>
      </c>
      <c r="S155">
        <f t="shared" si="72"/>
        <v>7.2346582032535798</v>
      </c>
      <c r="T155" t="e">
        <f t="shared" si="73"/>
        <v>#N/A</v>
      </c>
      <c r="U155" s="47">
        <f t="shared" si="74"/>
        <v>6.0558405981392438</v>
      </c>
      <c r="V155" t="e">
        <f t="shared" si="75"/>
        <v>#N/A</v>
      </c>
      <c r="W155" s="47">
        <f t="shared" si="76"/>
        <v>4.1349714470771168</v>
      </c>
      <c r="X155" t="e">
        <f t="shared" si="77"/>
        <v>#N/A</v>
      </c>
      <c r="Y155" s="47">
        <f t="shared" si="78"/>
        <v>1.0785173125308909</v>
      </c>
      <c r="Z155" t="e">
        <f t="shared" si="79"/>
        <v>#N/A</v>
      </c>
      <c r="AA155" s="47" t="e">
        <f t="shared" si="80"/>
        <v>#N/A</v>
      </c>
      <c r="AB155" t="e">
        <f t="shared" si="81"/>
        <v>#N/A</v>
      </c>
      <c r="AD155">
        <v>142</v>
      </c>
      <c r="AE155" s="47">
        <f t="shared" si="82"/>
        <v>40.686689499745384</v>
      </c>
      <c r="AF155">
        <f t="shared" si="83"/>
        <v>2.1396026940202431</v>
      </c>
      <c r="AG155" t="e">
        <f t="shared" si="84"/>
        <v>#N/A</v>
      </c>
      <c r="AH155" s="47">
        <f t="shared" si="85"/>
        <v>39.208441750165377</v>
      </c>
      <c r="AI155">
        <f t="shared" si="86"/>
        <v>2.102973480807516</v>
      </c>
      <c r="AJ155" s="47">
        <f t="shared" si="87"/>
        <v>37.713064055305267</v>
      </c>
      <c r="AK155">
        <f t="shared" si="88"/>
        <v>2.0651781547056403</v>
      </c>
      <c r="AL155" s="47">
        <f t="shared" si="89"/>
        <v>36.198755774508193</v>
      </c>
      <c r="AM155">
        <f t="shared" si="90"/>
        <v>2.0260904809490268</v>
      </c>
      <c r="AN155" s="47">
        <f t="shared" si="91"/>
        <v>40.686689499745384</v>
      </c>
      <c r="AO155">
        <f t="shared" si="92"/>
        <v>2.1396026940202431</v>
      </c>
    </row>
    <row r="156" spans="15:41" x14ac:dyDescent="0.2">
      <c r="O156" s="45">
        <f t="shared" si="69"/>
        <v>0.47377624505190852</v>
      </c>
      <c r="P156" s="45">
        <f t="shared" si="70"/>
        <v>0.47377624505190852</v>
      </c>
      <c r="Q156" s="100">
        <f t="shared" si="71"/>
        <v>16.305224139090683</v>
      </c>
      <c r="R156" s="252">
        <f t="shared" si="93"/>
        <v>-0.24999999999999933</v>
      </c>
      <c r="S156">
        <f t="shared" si="72"/>
        <v>7.3576084662915449</v>
      </c>
      <c r="T156" t="e">
        <f t="shared" si="73"/>
        <v>#N/A</v>
      </c>
      <c r="U156" s="47">
        <f t="shared" si="74"/>
        <v>6.2584734383240983</v>
      </c>
      <c r="V156" t="e">
        <f t="shared" si="75"/>
        <v>#N/A</v>
      </c>
      <c r="W156" s="47">
        <f t="shared" si="76"/>
        <v>4.4396825414191925</v>
      </c>
      <c r="X156" t="e">
        <f t="shared" si="77"/>
        <v>#N/A</v>
      </c>
      <c r="Y156" s="47">
        <f t="shared" si="78"/>
        <v>1.4930420090192427</v>
      </c>
      <c r="Z156" t="e">
        <f t="shared" si="79"/>
        <v>#N/A</v>
      </c>
      <c r="AA156" s="47" t="e">
        <f t="shared" si="80"/>
        <v>#N/A</v>
      </c>
      <c r="AB156" t="e">
        <f t="shared" si="81"/>
        <v>#N/A</v>
      </c>
      <c r="AD156">
        <v>143</v>
      </c>
      <c r="AE156" s="47">
        <f t="shared" si="82"/>
        <v>40.920394600710921</v>
      </c>
      <c r="AF156">
        <f t="shared" si="83"/>
        <v>2.1541455023095772</v>
      </c>
      <c r="AG156" t="e">
        <f t="shared" si="84"/>
        <v>#N/A</v>
      </c>
      <c r="AH156" s="47">
        <f t="shared" si="85"/>
        <v>39.434940454155907</v>
      </c>
      <c r="AI156">
        <f t="shared" si="86"/>
        <v>2.1170320406855114</v>
      </c>
      <c r="AJ156" s="47">
        <f t="shared" si="87"/>
        <v>37.932126309341797</v>
      </c>
      <c r="AK156">
        <f t="shared" si="88"/>
        <v>2.07873633927754</v>
      </c>
      <c r="AL156" s="47">
        <f t="shared" si="89"/>
        <v>36.410127247556723</v>
      </c>
      <c r="AM156">
        <f t="shared" si="90"/>
        <v>2.0391303875185867</v>
      </c>
      <c r="AN156" s="47">
        <f t="shared" si="91"/>
        <v>40.920394600710921</v>
      </c>
      <c r="AO156">
        <f t="shared" si="92"/>
        <v>2.1541455023095772</v>
      </c>
    </row>
    <row r="157" spans="15:41" x14ac:dyDescent="0.2">
      <c r="O157" s="45">
        <f t="shared" si="69"/>
        <v>0.45501925274356836</v>
      </c>
      <c r="P157" s="45">
        <f t="shared" si="70"/>
        <v>0.45501925274356836</v>
      </c>
      <c r="Q157" s="100">
        <f t="shared" si="71"/>
        <v>16.286778233303494</v>
      </c>
      <c r="R157" s="252">
        <f t="shared" si="93"/>
        <v>-0.24499999999999933</v>
      </c>
      <c r="S157">
        <f t="shared" si="72"/>
        <v>7.4692816693862945</v>
      </c>
      <c r="T157" t="e">
        <f t="shared" si="73"/>
        <v>#N/A</v>
      </c>
      <c r="U157" s="47">
        <f t="shared" si="74"/>
        <v>6.4490731505854386</v>
      </c>
      <c r="V157" t="e">
        <f t="shared" si="75"/>
        <v>#N/A</v>
      </c>
      <c r="W157" s="47">
        <f t="shared" si="76"/>
        <v>4.7332714028842133</v>
      </c>
      <c r="X157" t="e">
        <f t="shared" si="77"/>
        <v>#N/A</v>
      </c>
      <c r="Y157" s="47">
        <f t="shared" si="78"/>
        <v>1.9024331513583157</v>
      </c>
      <c r="Z157" t="e">
        <f t="shared" si="79"/>
        <v>#N/A</v>
      </c>
      <c r="AA157" s="47" t="e">
        <f t="shared" si="80"/>
        <v>#N/A</v>
      </c>
      <c r="AB157" t="e">
        <f t="shared" si="81"/>
        <v>#N/A</v>
      </c>
      <c r="AD157">
        <v>144</v>
      </c>
      <c r="AE157" s="47">
        <f t="shared" si="82"/>
        <v>41.148748620545398</v>
      </c>
      <c r="AF157">
        <f t="shared" si="83"/>
        <v>2.1682910150461931</v>
      </c>
      <c r="AG157" t="e">
        <f t="shared" si="84"/>
        <v>#N/A</v>
      </c>
      <c r="AH157" s="47">
        <f t="shared" si="85"/>
        <v>39.656253079895997</v>
      </c>
      <c r="AI157">
        <f t="shared" si="86"/>
        <v>2.130703590671486</v>
      </c>
      <c r="AJ157" s="47">
        <f t="shared" si="87"/>
        <v>38.146172755468015</v>
      </c>
      <c r="AK157">
        <f t="shared" si="88"/>
        <v>2.0919180867175431</v>
      </c>
      <c r="AL157" s="47">
        <f t="shared" si="89"/>
        <v>36.616659006382484</v>
      </c>
      <c r="AM157">
        <f t="shared" si="90"/>
        <v>2.0518047425308277</v>
      </c>
      <c r="AN157" s="47">
        <f t="shared" si="91"/>
        <v>41.148748620545398</v>
      </c>
      <c r="AO157">
        <f t="shared" si="92"/>
        <v>2.1682910150461931</v>
      </c>
    </row>
    <row r="158" spans="15:41" x14ac:dyDescent="0.2">
      <c r="O158" s="45">
        <f t="shared" si="69"/>
        <v>0.43664082605732801</v>
      </c>
      <c r="P158" s="45">
        <f t="shared" si="70"/>
        <v>0.43664082605732801</v>
      </c>
      <c r="Q158" s="100">
        <f t="shared" si="71"/>
        <v>16.268704626350882</v>
      </c>
      <c r="R158" s="252">
        <f t="shared" si="93"/>
        <v>-0.23999999999999932</v>
      </c>
      <c r="S158">
        <f t="shared" si="72"/>
        <v>7.5695066502082309</v>
      </c>
      <c r="T158" t="e">
        <f t="shared" si="73"/>
        <v>#N/A</v>
      </c>
      <c r="U158" s="47">
        <f t="shared" si="74"/>
        <v>6.6272732700429042</v>
      </c>
      <c r="V158" t="e">
        <f t="shared" si="75"/>
        <v>#N/A</v>
      </c>
      <c r="W158" s="47">
        <f t="shared" si="76"/>
        <v>5.0150025366126085</v>
      </c>
      <c r="X158" t="e">
        <f t="shared" si="77"/>
        <v>#N/A</v>
      </c>
      <c r="Y158" s="47">
        <f t="shared" si="78"/>
        <v>2.3052831223580155</v>
      </c>
      <c r="Z158" t="e">
        <f t="shared" si="79"/>
        <v>#N/A</v>
      </c>
      <c r="AA158" s="47" t="e">
        <f t="shared" si="80"/>
        <v>#N/A</v>
      </c>
      <c r="AB158" t="e">
        <f t="shared" si="81"/>
        <v>#N/A</v>
      </c>
      <c r="AD158">
        <v>145</v>
      </c>
      <c r="AE158" s="47">
        <f t="shared" si="82"/>
        <v>41.371682000402259</v>
      </c>
      <c r="AF158">
        <f t="shared" si="83"/>
        <v>2.1820307926918256</v>
      </c>
      <c r="AG158" t="e">
        <f t="shared" si="84"/>
        <v>#N/A</v>
      </c>
      <c r="AH158" s="47">
        <f t="shared" si="85"/>
        <v>39.872312213415952</v>
      </c>
      <c r="AI158">
        <f t="shared" si="86"/>
        <v>2.1439797829066021</v>
      </c>
      <c r="AJ158" s="47">
        <f t="shared" si="87"/>
        <v>38.355138193062928</v>
      </c>
      <c r="AK158">
        <f t="shared" si="88"/>
        <v>2.1047151402528725</v>
      </c>
      <c r="AL158" s="47">
        <f t="shared" si="89"/>
        <v>36.818288139411038</v>
      </c>
      <c r="AM158">
        <f t="shared" si="90"/>
        <v>2.0641053792492632</v>
      </c>
      <c r="AN158" s="47">
        <f t="shared" si="91"/>
        <v>41.371682000402259</v>
      </c>
      <c r="AO158">
        <f t="shared" si="92"/>
        <v>2.1820307926918256</v>
      </c>
    </row>
    <row r="159" spans="15:41" x14ac:dyDescent="0.2">
      <c r="O159" s="45">
        <f t="shared" si="69"/>
        <v>0.41864098722862764</v>
      </c>
      <c r="P159" s="45">
        <f t="shared" si="70"/>
        <v>0.41864098722862764</v>
      </c>
      <c r="Q159" s="100">
        <f t="shared" si="71"/>
        <v>16.251003339381214</v>
      </c>
      <c r="R159" s="252">
        <f t="shared" si="93"/>
        <v>-0.23499999999999932</v>
      </c>
      <c r="S159">
        <f t="shared" si="72"/>
        <v>7.6581297932011987</v>
      </c>
      <c r="T159" t="e">
        <f t="shared" si="73"/>
        <v>#N/A</v>
      </c>
      <c r="U159" s="47">
        <f t="shared" si="74"/>
        <v>6.792731172436036</v>
      </c>
      <c r="V159" t="e">
        <f t="shared" si="75"/>
        <v>#N/A</v>
      </c>
      <c r="W159" s="47">
        <f t="shared" si="76"/>
        <v>5.2841701535645491</v>
      </c>
      <c r="X159" t="e">
        <f t="shared" si="77"/>
        <v>#N/A</v>
      </c>
      <c r="Y159" s="47">
        <f t="shared" si="78"/>
        <v>2.7002067954594922</v>
      </c>
      <c r="Z159" t="e">
        <f t="shared" si="79"/>
        <v>#N/A</v>
      </c>
      <c r="AA159" s="47" t="e">
        <f t="shared" si="80"/>
        <v>#N/A</v>
      </c>
      <c r="AB159" t="e">
        <f t="shared" si="81"/>
        <v>#N/A</v>
      </c>
      <c r="AD159">
        <v>146</v>
      </c>
      <c r="AE159" s="47">
        <f t="shared" si="82"/>
        <v>41.589126832614411</v>
      </c>
      <c r="AF159">
        <f t="shared" si="83"/>
        <v>2.195356050645084</v>
      </c>
      <c r="AG159" t="e">
        <f t="shared" si="84"/>
        <v>#N/A</v>
      </c>
      <c r="AH159" s="47">
        <f t="shared" si="85"/>
        <v>40.083052041010703</v>
      </c>
      <c r="AI159">
        <f t="shared" si="86"/>
        <v>2.1568519151936738</v>
      </c>
      <c r="AJ159" s="47">
        <f t="shared" si="87"/>
        <v>38.558958969229948</v>
      </c>
      <c r="AK159">
        <f t="shared" si="88"/>
        <v>2.1171188787783617</v>
      </c>
      <c r="AL159" s="47">
        <f t="shared" si="89"/>
        <v>37.014953228455241</v>
      </c>
      <c r="AM159">
        <f t="shared" si="90"/>
        <v>2.0760237557686145</v>
      </c>
      <c r="AN159" s="47">
        <f t="shared" si="91"/>
        <v>41.589126832614411</v>
      </c>
      <c r="AO159">
        <f t="shared" si="92"/>
        <v>2.195356050645084</v>
      </c>
    </row>
    <row r="160" spans="15:41" x14ac:dyDescent="0.2">
      <c r="O160" s="45">
        <f t="shared" si="69"/>
        <v>0.40101975803668211</v>
      </c>
      <c r="P160" s="45">
        <f t="shared" si="70"/>
        <v>0.40101975803668211</v>
      </c>
      <c r="Q160" s="100">
        <f t="shared" si="71"/>
        <v>16.233674393108117</v>
      </c>
      <c r="R160" s="252">
        <f t="shared" si="93"/>
        <v>-0.22999999999999932</v>
      </c>
      <c r="S160">
        <f t="shared" si="72"/>
        <v>7.7350152650301585</v>
      </c>
      <c r="T160" t="e">
        <f t="shared" si="73"/>
        <v>#N/A</v>
      </c>
      <c r="U160" s="47">
        <f t="shared" si="74"/>
        <v>6.9451287328858076</v>
      </c>
      <c r="V160" t="e">
        <f t="shared" si="75"/>
        <v>#N/A</v>
      </c>
      <c r="W160" s="47">
        <f t="shared" si="76"/>
        <v>5.540099938653146</v>
      </c>
      <c r="X160" t="e">
        <f t="shared" si="77"/>
        <v>#N/A</v>
      </c>
      <c r="Y160" s="47">
        <f t="shared" si="78"/>
        <v>3.0858462972416079</v>
      </c>
      <c r="Z160" t="e">
        <f t="shared" si="79"/>
        <v>#N/A</v>
      </c>
      <c r="AA160" s="47" t="e">
        <f t="shared" si="80"/>
        <v>#N/A</v>
      </c>
      <c r="AB160" t="e">
        <f t="shared" si="81"/>
        <v>#N/A</v>
      </c>
      <c r="AD160">
        <v>147</v>
      </c>
      <c r="AE160" s="47">
        <f t="shared" si="82"/>
        <v>41.80101688137951</v>
      </c>
      <c r="AF160">
        <f t="shared" si="83"/>
        <v>2.2082575917042999</v>
      </c>
      <c r="AG160" t="e">
        <f t="shared" si="84"/>
        <v>#N/A</v>
      </c>
      <c r="AH160" s="47">
        <f t="shared" si="85"/>
        <v>40.288408369287261</v>
      </c>
      <c r="AI160">
        <f t="shared" si="86"/>
        <v>2.1693108625121797</v>
      </c>
      <c r="AJ160" s="47">
        <f t="shared" si="87"/>
        <v>38.757572998186198</v>
      </c>
      <c r="AK160">
        <f t="shared" si="88"/>
        <v>2.1291202473281823</v>
      </c>
      <c r="AL160" s="47">
        <f t="shared" si="89"/>
        <v>37.206594367423818</v>
      </c>
      <c r="AM160">
        <f t="shared" si="90"/>
        <v>2.0875508843302928</v>
      </c>
      <c r="AN160" s="47">
        <f t="shared" si="91"/>
        <v>41.80101688137951</v>
      </c>
      <c r="AO160">
        <f t="shared" si="92"/>
        <v>2.2082575917042999</v>
      </c>
    </row>
    <row r="161" spans="15:41" x14ac:dyDescent="0.2">
      <c r="O161" s="45">
        <f t="shared" si="69"/>
        <v>0.38377715980436733</v>
      </c>
      <c r="P161" s="45">
        <f t="shared" si="70"/>
        <v>0.38377715980436733</v>
      </c>
      <c r="Q161" s="100">
        <f t="shared" si="71"/>
        <v>16.216717807811733</v>
      </c>
      <c r="R161" s="252">
        <f t="shared" si="93"/>
        <v>-0.22499999999999931</v>
      </c>
      <c r="S161">
        <f t="shared" si="72"/>
        <v>7.8000452227739263</v>
      </c>
      <c r="T161" t="e">
        <f t="shared" si="73"/>
        <v>#N/A</v>
      </c>
      <c r="U161" s="47">
        <f t="shared" si="74"/>
        <v>7.0841729375513536</v>
      </c>
      <c r="V161" t="e">
        <f t="shared" si="75"/>
        <v>#N/A</v>
      </c>
      <c r="W161" s="47">
        <f t="shared" si="76"/>
        <v>5.782150740029504</v>
      </c>
      <c r="X161" t="e">
        <f t="shared" si="77"/>
        <v>#N/A</v>
      </c>
      <c r="Y161" s="47">
        <f t="shared" si="78"/>
        <v>3.4608756762223889</v>
      </c>
      <c r="Z161" t="e">
        <f t="shared" si="79"/>
        <v>#N/A</v>
      </c>
      <c r="AA161" s="47">
        <f t="shared" si="80"/>
        <v>1.2775839098444217</v>
      </c>
      <c r="AB161" t="e">
        <f t="shared" si="81"/>
        <v>#N/A</v>
      </c>
      <c r="AD161">
        <v>148</v>
      </c>
      <c r="AE161" s="47">
        <f t="shared" si="82"/>
        <v>42.007287602936074</v>
      </c>
      <c r="AF161">
        <f t="shared" si="83"/>
        <v>2.2207257255506665</v>
      </c>
      <c r="AG161" t="e">
        <f t="shared" si="84"/>
        <v>#N/A</v>
      </c>
      <c r="AH161" s="47">
        <f t="shared" si="85"/>
        <v>40.488318644718703</v>
      </c>
      <c r="AI161">
        <f t="shared" si="86"/>
        <v>2.1813469953824813</v>
      </c>
      <c r="AJ161" s="47">
        <f t="shared" si="87"/>
        <v>38.950919780174431</v>
      </c>
      <c r="AK161">
        <f t="shared" si="88"/>
        <v>2.1407096742077281</v>
      </c>
      <c r="AL161" s="47">
        <f t="shared" si="89"/>
        <v>37.393153180569385</v>
      </c>
      <c r="AM161">
        <f t="shared" si="90"/>
        <v>2.0986772470876938</v>
      </c>
      <c r="AN161" s="47">
        <f t="shared" si="91"/>
        <v>42.007287602936074</v>
      </c>
      <c r="AO161">
        <f t="shared" si="92"/>
        <v>2.2207257255506665</v>
      </c>
    </row>
    <row r="162" spans="15:41" x14ac:dyDescent="0.2">
      <c r="O162" s="45">
        <f t="shared" si="69"/>
        <v>0.36691321339753813</v>
      </c>
      <c r="P162" s="45">
        <f t="shared" si="70"/>
        <v>0.36691321339753813</v>
      </c>
      <c r="Q162" s="100">
        <f t="shared" si="71"/>
        <v>16.200133603337122</v>
      </c>
      <c r="R162" s="252">
        <f t="shared" si="93"/>
        <v>-0.21999999999999931</v>
      </c>
      <c r="S162">
        <f t="shared" si="72"/>
        <v>7.8531199945438832</v>
      </c>
      <c r="T162" t="e">
        <f t="shared" si="73"/>
        <v>#N/A</v>
      </c>
      <c r="U162" s="47">
        <f t="shared" si="74"/>
        <v>7.2095964470058531</v>
      </c>
      <c r="V162" t="e">
        <f t="shared" si="75"/>
        <v>#N/A</v>
      </c>
      <c r="W162" s="47">
        <f t="shared" si="76"/>
        <v>6.0097161752877</v>
      </c>
      <c r="X162" t="e">
        <f t="shared" si="77"/>
        <v>#N/A</v>
      </c>
      <c r="Y162" s="47">
        <f t="shared" si="78"/>
        <v>3.8240054619027268</v>
      </c>
      <c r="Z162" t="e">
        <f t="shared" si="79"/>
        <v>#N/A</v>
      </c>
      <c r="AA162" s="47">
        <f t="shared" si="80"/>
        <v>2.839517319670307</v>
      </c>
      <c r="AB162" t="e">
        <f t="shared" si="81"/>
        <v>#N/A</v>
      </c>
      <c r="AD162">
        <v>149</v>
      </c>
      <c r="AE162" s="47">
        <f t="shared" si="82"/>
        <v>42.207876165224135</v>
      </c>
      <c r="AF162">
        <f t="shared" si="83"/>
        <v>2.2327501723202503</v>
      </c>
      <c r="AG162" t="e">
        <f t="shared" si="84"/>
        <v>#N/A</v>
      </c>
      <c r="AH162" s="47">
        <f t="shared" si="85"/>
        <v>40.682721972698573</v>
      </c>
      <c r="AI162">
        <f t="shared" si="86"/>
        <v>2.192950082108406</v>
      </c>
      <c r="AJ162" s="47">
        <f t="shared" si="87"/>
        <v>39.138940419891881</v>
      </c>
      <c r="AK162">
        <f t="shared" si="88"/>
        <v>2.1518769717712263</v>
      </c>
      <c r="AL162" s="47">
        <f t="shared" si="89"/>
        <v>37.574572840270207</v>
      </c>
      <c r="AM162">
        <f t="shared" si="90"/>
        <v>2.1093926952583311</v>
      </c>
      <c r="AN162" s="47">
        <f t="shared" si="91"/>
        <v>42.207876165224135</v>
      </c>
      <c r="AO162">
        <f t="shared" si="92"/>
        <v>2.2327501723202503</v>
      </c>
    </row>
    <row r="163" spans="15:41" x14ac:dyDescent="0.2">
      <c r="O163" s="45">
        <f t="shared" si="69"/>
        <v>0.35042793922582405</v>
      </c>
      <c r="P163" s="45">
        <f t="shared" si="70"/>
        <v>0.35042793922582405</v>
      </c>
      <c r="Q163" s="100">
        <f t="shared" si="71"/>
        <v>16.183921799095629</v>
      </c>
      <c r="R163" s="252">
        <f t="shared" si="93"/>
        <v>-0.2149999999999993</v>
      </c>
      <c r="S163">
        <f t="shared" si="72"/>
        <v>7.8941582322517903</v>
      </c>
      <c r="T163" t="e">
        <f t="shared" si="73"/>
        <v>#N/A</v>
      </c>
      <c r="U163" s="47">
        <f t="shared" si="74"/>
        <v>7.3211581102483851</v>
      </c>
      <c r="V163" t="e">
        <f t="shared" si="75"/>
        <v>#N/A</v>
      </c>
      <c r="W163" s="47">
        <f t="shared" si="76"/>
        <v>6.222226150565823</v>
      </c>
      <c r="X163" t="e">
        <f t="shared" si="77"/>
        <v>#N/A</v>
      </c>
      <c r="Y163" s="47">
        <f t="shared" si="78"/>
        <v>4.1739870983767906</v>
      </c>
      <c r="Z163" t="e">
        <f t="shared" si="79"/>
        <v>#N/A</v>
      </c>
      <c r="AA163" s="47">
        <f t="shared" si="80"/>
        <v>4.3881044335617378</v>
      </c>
      <c r="AB163" t="e">
        <f t="shared" si="81"/>
        <v>#N/A</v>
      </c>
      <c r="AD163">
        <v>150</v>
      </c>
      <c r="AE163" s="47">
        <f t="shared" si="82"/>
        <v>42.402721467024492</v>
      </c>
      <c r="AF163">
        <f t="shared" si="83"/>
        <v>2.2443199465495196</v>
      </c>
      <c r="AG163" t="e">
        <f t="shared" si="84"/>
        <v>#N/A</v>
      </c>
      <c r="AH163" s="47">
        <f t="shared" si="85"/>
        <v>40.871559136089928</v>
      </c>
      <c r="AI163">
        <f t="shared" si="86"/>
        <v>2.2041091711326484</v>
      </c>
      <c r="AJ163" s="47">
        <f t="shared" si="87"/>
        <v>39.321577644430278</v>
      </c>
      <c r="AK163">
        <f t="shared" si="88"/>
        <v>2.1626112170240552</v>
      </c>
      <c r="AL163" s="47">
        <f t="shared" si="89"/>
        <v>37.750798084340502</v>
      </c>
      <c r="AM163">
        <f t="shared" si="90"/>
        <v>2.1196863277800313</v>
      </c>
      <c r="AN163" s="47">
        <f t="shared" si="91"/>
        <v>42.402721467024492</v>
      </c>
      <c r="AO163">
        <f t="shared" si="92"/>
        <v>2.2443199465495196</v>
      </c>
    </row>
    <row r="164" spans="15:41" x14ac:dyDescent="0.2">
      <c r="O164" s="45">
        <f t="shared" si="69"/>
        <v>0.33432135724160617</v>
      </c>
      <c r="P164" s="45">
        <f t="shared" si="70"/>
        <v>0.33432135724160617</v>
      </c>
      <c r="Q164" s="100">
        <f t="shared" si="71"/>
        <v>16.168082414063406</v>
      </c>
      <c r="R164" s="252">
        <f t="shared" si="93"/>
        <v>-0.2099999999999993</v>
      </c>
      <c r="S164">
        <f t="shared" si="72"/>
        <v>7.9230970362926056</v>
      </c>
      <c r="T164" t="e">
        <f t="shared" si="73"/>
        <v>#N/A</v>
      </c>
      <c r="U164" s="47">
        <f t="shared" si="74"/>
        <v>7.4186434283634624</v>
      </c>
      <c r="V164" t="e">
        <f t="shared" si="75"/>
        <v>#N/A</v>
      </c>
      <c r="W164" s="47">
        <f t="shared" si="76"/>
        <v>6.4191482887374223</v>
      </c>
      <c r="X164" t="e">
        <f t="shared" si="77"/>
        <v>#N/A</v>
      </c>
      <c r="Y164" s="47">
        <f t="shared" si="78"/>
        <v>4.5096172372650765</v>
      </c>
      <c r="Z164" t="e">
        <f t="shared" si="79"/>
        <v>#N/A</v>
      </c>
      <c r="AA164" s="47">
        <f t="shared" si="80"/>
        <v>5.9160665842047084</v>
      </c>
      <c r="AB164" t="e">
        <f t="shared" si="81"/>
        <v>#N/A</v>
      </c>
      <c r="AD164">
        <v>151</v>
      </c>
      <c r="AE164" s="47">
        <f t="shared" si="82"/>
        <v>42.591764156570676</v>
      </c>
      <c r="AF164">
        <f t="shared" si="83"/>
        <v>2.2554232167508168</v>
      </c>
      <c r="AG164" t="e">
        <f t="shared" si="84"/>
        <v>#N/A</v>
      </c>
      <c r="AH164" s="47">
        <f t="shared" si="85"/>
        <v>41.054772613263488</v>
      </c>
      <c r="AI164">
        <f t="shared" si="86"/>
        <v>2.2148124486971659</v>
      </c>
      <c r="AJ164" s="47">
        <f t="shared" si="87"/>
        <v>39.498775820721782</v>
      </c>
      <c r="AK164">
        <f t="shared" si="88"/>
        <v>2.1729006071708601</v>
      </c>
      <c r="AL164" s="47">
        <f t="shared" si="89"/>
        <v>37.92177523286378</v>
      </c>
      <c r="AM164">
        <f t="shared" si="90"/>
        <v>2.1295463445131282</v>
      </c>
      <c r="AN164" s="47">
        <f t="shared" si="91"/>
        <v>42.591764156570676</v>
      </c>
      <c r="AO164">
        <f t="shared" si="92"/>
        <v>2.2554232167508168</v>
      </c>
    </row>
    <row r="165" spans="15:41" x14ac:dyDescent="0.2">
      <c r="O165" s="45">
        <f t="shared" si="69"/>
        <v>0.31859348694035816</v>
      </c>
      <c r="P165" s="45">
        <f t="shared" si="70"/>
        <v>0.31859348694035816</v>
      </c>
      <c r="Q165" s="100">
        <f t="shared" si="71"/>
        <v>16.152615466782322</v>
      </c>
      <c r="R165" s="252">
        <f t="shared" si="93"/>
        <v>-0.20499999999999929</v>
      </c>
      <c r="S165">
        <f t="shared" si="72"/>
        <v>7.9398920519511575</v>
      </c>
      <c r="T165" t="e">
        <f t="shared" si="73"/>
        <v>#N/A</v>
      </c>
      <c r="U165" s="47">
        <f t="shared" si="74"/>
        <v>7.5018649669367443</v>
      </c>
      <c r="V165" t="e">
        <f t="shared" si="75"/>
        <v>#N/A</v>
      </c>
      <c r="W165" s="47">
        <f t="shared" si="76"/>
        <v>6.5999892631155221</v>
      </c>
      <c r="X165" t="e">
        <f t="shared" si="77"/>
        <v>#N/A</v>
      </c>
      <c r="Y165" s="47">
        <f t="shared" si="78"/>
        <v>4.8297418752095336</v>
      </c>
      <c r="Z165" t="e">
        <f t="shared" si="79"/>
        <v>#N/A</v>
      </c>
      <c r="AA165" s="47">
        <f t="shared" si="80"/>
        <v>7.4162220457129866</v>
      </c>
      <c r="AB165" t="e">
        <f t="shared" si="81"/>
        <v>#N/A</v>
      </c>
      <c r="AD165">
        <v>152</v>
      </c>
      <c r="AE165" s="47">
        <f t="shared" si="82"/>
        <v>42.774946649628163</v>
      </c>
      <c r="AF165">
        <f t="shared" si="83"/>
        <v>2.2660471345142876</v>
      </c>
      <c r="AG165" t="e">
        <f t="shared" si="84"/>
        <v>#N/A</v>
      </c>
      <c r="AH165" s="47">
        <f t="shared" si="85"/>
        <v>41.232306595619292</v>
      </c>
      <c r="AI165">
        <f t="shared" si="86"/>
        <v>2.2250470656220362</v>
      </c>
      <c r="AJ165" s="47">
        <f t="shared" si="87"/>
        <v>39.670480972485336</v>
      </c>
      <c r="AK165">
        <f t="shared" si="88"/>
        <v>2.1827322838311214</v>
      </c>
      <c r="AL165" s="47">
        <f t="shared" si="89"/>
        <v>38.087452204544313</v>
      </c>
      <c r="AM165">
        <f t="shared" si="90"/>
        <v>2.1389598676080044</v>
      </c>
      <c r="AN165" s="47">
        <f t="shared" si="91"/>
        <v>42.774946649628163</v>
      </c>
      <c r="AO165">
        <f t="shared" si="92"/>
        <v>2.2660471345142876</v>
      </c>
    </row>
    <row r="166" spans="15:41" x14ac:dyDescent="0.2">
      <c r="O166" s="45">
        <f t="shared" si="69"/>
        <v>0.30324434736053263</v>
      </c>
      <c r="P166" s="45">
        <f t="shared" si="70"/>
        <v>0.30324434736053263</v>
      </c>
      <c r="Q166" s="100">
        <f t="shared" si="71"/>
        <v>16.137520975359052</v>
      </c>
      <c r="R166" s="252">
        <f t="shared" si="93"/>
        <v>-0.19999999999999929</v>
      </c>
      <c r="S166">
        <f t="shared" si="72"/>
        <v>7.9445175373849457</v>
      </c>
      <c r="T166" t="e">
        <f t="shared" si="73"/>
        <v>#N/A</v>
      </c>
      <c r="U166" s="47">
        <f t="shared" si="74"/>
        <v>7.5706627164340397</v>
      </c>
      <c r="V166" t="e">
        <f t="shared" si="75"/>
        <v>#N/A</v>
      </c>
      <c r="W166" s="47">
        <f t="shared" si="76"/>
        <v>6.7642960333279829</v>
      </c>
      <c r="X166" t="e">
        <f t="shared" si="77"/>
        <v>#N/A</v>
      </c>
      <c r="Y166" s="47">
        <f t="shared" si="78"/>
        <v>5.1332603217048209</v>
      </c>
      <c r="Z166" t="e">
        <f t="shared" si="79"/>
        <v>#N/A</v>
      </c>
      <c r="AA166" s="47">
        <f t="shared" si="80"/>
        <v>8.8815197891675624</v>
      </c>
      <c r="AB166" t="e">
        <f t="shared" si="81"/>
        <v>#N/A</v>
      </c>
      <c r="AD166">
        <v>153</v>
      </c>
      <c r="AE166" s="47">
        <f t="shared" si="82"/>
        <v>42.952213147035053</v>
      </c>
      <c r="AF166">
        <f t="shared" si="83"/>
        <v>2.2761776252176316</v>
      </c>
      <c r="AG166" t="e">
        <f t="shared" si="84"/>
        <v>#N/A</v>
      </c>
      <c r="AH166" s="47">
        <f t="shared" si="85"/>
        <v>41.4041070045865</v>
      </c>
      <c r="AI166">
        <f t="shared" si="86"/>
        <v>2.234798925175987</v>
      </c>
      <c r="AJ166" s="47">
        <f t="shared" si="87"/>
        <v>39.836640796668391</v>
      </c>
      <c r="AK166">
        <f t="shared" si="88"/>
        <v>2.1920921177757129</v>
      </c>
      <c r="AL166" s="47">
        <f t="shared" si="89"/>
        <v>38.247778532571587</v>
      </c>
      <c r="AM166">
        <f t="shared" si="90"/>
        <v>2.14791272275819</v>
      </c>
      <c r="AN166" s="47">
        <f t="shared" si="91"/>
        <v>42.952213147035053</v>
      </c>
      <c r="AO166">
        <f t="shared" si="92"/>
        <v>2.2761776252176316</v>
      </c>
    </row>
    <row r="167" spans="15:41" x14ac:dyDescent="0.2">
      <c r="O167" s="45">
        <f t="shared" si="69"/>
        <v>0.2882739570833337</v>
      </c>
      <c r="P167" s="45">
        <f t="shared" si="70"/>
        <v>0.2882739570833337</v>
      </c>
      <c r="Q167" s="100">
        <f t="shared" si="71"/>
        <v>16.122798957465989</v>
      </c>
      <c r="R167" s="252">
        <f t="shared" si="93"/>
        <v>-0.19499999999999929</v>
      </c>
      <c r="S167">
        <f t="shared" si="72"/>
        <v>7.9369664030788458</v>
      </c>
      <c r="T167" t="e">
        <f t="shared" si="73"/>
        <v>#N/A</v>
      </c>
      <c r="U167" s="47">
        <f t="shared" si="74"/>
        <v>7.6249043998506236</v>
      </c>
      <c r="V167" t="e">
        <f t="shared" si="75"/>
        <v>#N/A</v>
      </c>
      <c r="W167" s="47">
        <f t="shared" si="76"/>
        <v>6.9116569802681376</v>
      </c>
      <c r="X167" t="e">
        <f t="shared" si="77"/>
        <v>#N/A</v>
      </c>
      <c r="Y167" s="47">
        <f t="shared" si="78"/>
        <v>5.4191289836229632</v>
      </c>
      <c r="Z167" t="e">
        <f t="shared" si="79"/>
        <v>#N/A</v>
      </c>
      <c r="AA167" s="47">
        <f t="shared" si="80"/>
        <v>10.305072623854478</v>
      </c>
      <c r="AB167" t="e">
        <f t="shared" si="81"/>
        <v>#N/A</v>
      </c>
      <c r="AD167">
        <v>154</v>
      </c>
      <c r="AE167" s="47">
        <f t="shared" ref="AE167:AE192" si="94">IF( $K$10 &gt; AD167, #N/A, $K$16*$I$23-$M$4-$K$16*$K$15*$H$23*COS($AD167*PI()/180))</f>
        <v>43.123509651699017</v>
      </c>
      <c r="AF167">
        <f t="shared" si="83"/>
        <v>2.2857991299788178</v>
      </c>
      <c r="AG167" t="e">
        <f t="shared" ref="AG167:AG192" si="95">IF($K$9=0,#N/A,($K$16*$K$15*$I$23-$K$16*$H$23*COS($AD167*PI()/180))/$K$18/1000+$F$16)</f>
        <v>#N/A</v>
      </c>
      <c r="AH167" s="47">
        <f t="shared" ref="AH167:AH192" si="96">IF( $K$10 &gt; AD167, #N/A, $K$16*$I$24-$M$4-$K$16*$K$15*$H$24*COS($AD167*PI()/180))</f>
        <v>41.570121508096264</v>
      </c>
      <c r="AI167">
        <f t="shared" si="86"/>
        <v>2.2440524215315079</v>
      </c>
      <c r="AJ167" s="47">
        <f t="shared" ref="AJ167:AJ192" si="97">IF( $K$10 &gt; AD167, #N/A, $K$16*$I$25-$M$4-$K$16*$K$15*$H$25*COS($AD167*PI()/180))</f>
        <v>39.997204679378839</v>
      </c>
      <c r="AK167">
        <f t="shared" si="88"/>
        <v>2.2009644435199385</v>
      </c>
      <c r="AL167" s="47">
        <f t="shared" ref="AL167:AL192" si="98">IF( $K$10 &gt; AD167, #N/A, $K$16*$I$26-$M$4-$K$16*$K$15*$H$26*COS($AD167*PI()/180))</f>
        <v>38.402705379992959</v>
      </c>
      <c r="AM167">
        <f t="shared" si="90"/>
        <v>2.1563891694990707</v>
      </c>
      <c r="AN167" s="47">
        <f t="shared" ref="AN167:AN192" si="99">IF( $K$10 &gt; AD167, #N/A, $K$16*$I$27-$M$4-$K$16*$K$15*$H$27*COS($AD167*PI()/180))</f>
        <v>43.123509651699017</v>
      </c>
      <c r="AO167">
        <f t="shared" si="92"/>
        <v>2.2857991299788178</v>
      </c>
    </row>
    <row r="168" spans="15:41" x14ac:dyDescent="0.2">
      <c r="O168" s="45">
        <f t="shared" si="69"/>
        <v>0.27368233423260335</v>
      </c>
      <c r="P168" s="45">
        <f t="shared" si="70"/>
        <v>0.27368233423260335</v>
      </c>
      <c r="Q168" s="100">
        <f t="shared" si="71"/>
        <v>16.108449430339761</v>
      </c>
      <c r="R168" s="252">
        <f t="shared" si="93"/>
        <v>-0.18999999999999928</v>
      </c>
      <c r="S168">
        <f t="shared" si="72"/>
        <v>7.9172502227112602</v>
      </c>
      <c r="T168" t="e">
        <f t="shared" si="73"/>
        <v>#N/A</v>
      </c>
      <c r="U168" s="47">
        <f t="shared" si="74"/>
        <v>7.6644857270394233</v>
      </c>
      <c r="V168" t="e">
        <f t="shared" si="75"/>
        <v>#N/A</v>
      </c>
      <c r="W168" s="47">
        <f t="shared" si="76"/>
        <v>7.0417029372774333</v>
      </c>
      <c r="X168" t="e">
        <f t="shared" si="77"/>
        <v>#N/A</v>
      </c>
      <c r="Y168" s="47">
        <f t="shared" si="78"/>
        <v>5.6863649534190461</v>
      </c>
      <c r="Z168" t="e">
        <f t="shared" si="79"/>
        <v>#N/A</v>
      </c>
      <c r="AA168" s="47">
        <f t="shared" si="80"/>
        <v>11.680189568430359</v>
      </c>
      <c r="AB168" t="e">
        <f t="shared" si="81"/>
        <v>#N/A</v>
      </c>
      <c r="AD168">
        <v>155</v>
      </c>
      <c r="AE168" s="47">
        <f t="shared" si="94"/>
        <v>43.288783985045328</v>
      </c>
      <c r="AF168">
        <f t="shared" si="83"/>
        <v>2.2948942851558622</v>
      </c>
      <c r="AG168" t="e">
        <f t="shared" si="95"/>
        <v>#N/A</v>
      </c>
      <c r="AH168" s="47">
        <f t="shared" si="96"/>
        <v>41.730299536522608</v>
      </c>
      <c r="AI168">
        <f t="shared" si="86"/>
        <v>2.2527901149197169</v>
      </c>
      <c r="AJ168" s="47">
        <f t="shared" si="97"/>
        <v>40.152123711302607</v>
      </c>
      <c r="AK168">
        <f t="shared" si="88"/>
        <v>2.2093317296791462</v>
      </c>
      <c r="AL168" s="47">
        <f t="shared" si="98"/>
        <v>38.552185554589897</v>
      </c>
      <c r="AM168">
        <f t="shared" si="90"/>
        <v>2.1643715662251477</v>
      </c>
      <c r="AN168" s="47">
        <f t="shared" si="99"/>
        <v>43.288783985045328</v>
      </c>
      <c r="AO168">
        <f t="shared" si="92"/>
        <v>2.2948942851558622</v>
      </c>
    </row>
    <row r="169" spans="15:41" x14ac:dyDescent="0.2">
      <c r="O169" s="45">
        <f t="shared" si="69"/>
        <v>0.25946949647482143</v>
      </c>
      <c r="P169" s="45">
        <f t="shared" si="70"/>
        <v>0.25946949647482143</v>
      </c>
      <c r="Q169" s="100">
        <f t="shared" si="71"/>
        <v>16.094472410782714</v>
      </c>
      <c r="R169" s="252">
        <f t="shared" si="93"/>
        <v>-0.18499999999999928</v>
      </c>
      <c r="S169">
        <f t="shared" si="72"/>
        <v>7.8853992154150605</v>
      </c>
      <c r="T169" t="e">
        <f t="shared" si="73"/>
        <v>#N/A</v>
      </c>
      <c r="U169" s="47">
        <f t="shared" si="74"/>
        <v>7.6893305952290314</v>
      </c>
      <c r="V169" t="e">
        <f t="shared" si="75"/>
        <v>#N/A</v>
      </c>
      <c r="W169" s="47">
        <f t="shared" si="76"/>
        <v>7.1541081149767676</v>
      </c>
      <c r="X169" t="e">
        <f t="shared" si="77"/>
        <v>#N/A</v>
      </c>
      <c r="Y169" s="47">
        <f t="shared" si="78"/>
        <v>5.9340493886805374</v>
      </c>
      <c r="Z169" t="e">
        <f t="shared" si="79"/>
        <v>#N/A</v>
      </c>
      <c r="AA169" s="47">
        <f t="shared" si="80"/>
        <v>13.000407299865051</v>
      </c>
      <c r="AB169" t="e">
        <f t="shared" si="81"/>
        <v>#N/A</v>
      </c>
      <c r="AD169">
        <v>156</v>
      </c>
      <c r="AE169" s="47">
        <f t="shared" si="94"/>
        <v>43.447985802911013</v>
      </c>
      <c r="AF169">
        <f t="shared" si="83"/>
        <v>2.303443521111066</v>
      </c>
      <c r="AG169" t="e">
        <f t="shared" si="95"/>
        <v>#N/A</v>
      </c>
      <c r="AH169" s="47">
        <f t="shared" si="96"/>
        <v>41.884592298086389</v>
      </c>
      <c r="AI169">
        <f t="shared" si="86"/>
        <v>2.2609923249488224</v>
      </c>
      <c r="AJ169" s="47">
        <f t="shared" si="97"/>
        <v>40.301350702601837</v>
      </c>
      <c r="AK169">
        <f t="shared" si="88"/>
        <v>2.2171741662699285</v>
      </c>
      <c r="AL169" s="47">
        <f t="shared" si="98"/>
        <v>38.696173523253165</v>
      </c>
      <c r="AM169">
        <f t="shared" si="90"/>
        <v>2.1718399507956798</v>
      </c>
      <c r="AN169" s="47">
        <f t="shared" si="99"/>
        <v>43.447985802911013</v>
      </c>
      <c r="AO169">
        <f t="shared" si="92"/>
        <v>2.303443521111066</v>
      </c>
    </row>
    <row r="170" spans="15:41" x14ac:dyDescent="0.2">
      <c r="O170" s="45">
        <f t="shared" si="69"/>
        <v>0.24563546101887823</v>
      </c>
      <c r="P170" s="45">
        <f t="shared" si="70"/>
        <v>0.24563546101887823</v>
      </c>
      <c r="Q170" s="100">
        <f t="shared" si="71"/>
        <v>16.080867915161321</v>
      </c>
      <c r="R170" s="252">
        <f t="shared" si="93"/>
        <v>-0.17999999999999927</v>
      </c>
      <c r="S170">
        <f t="shared" si="72"/>
        <v>7.8414621994605014</v>
      </c>
      <c r="T170" t="e">
        <f t="shared" si="73"/>
        <v>#N/A</v>
      </c>
      <c r="U170" s="47">
        <f t="shared" si="74"/>
        <v>7.6993912353460283</v>
      </c>
      <c r="V170" t="e">
        <f t="shared" si="75"/>
        <v>#N/A</v>
      </c>
      <c r="W170" s="47">
        <f t="shared" si="76"/>
        <v>7.2485909174296541</v>
      </c>
      <c r="X170" t="e">
        <f t="shared" si="77"/>
        <v>#N/A</v>
      </c>
      <c r="Y170" s="47">
        <f t="shared" si="78"/>
        <v>6.161330671400262</v>
      </c>
      <c r="Z170" t="e">
        <f t="shared" si="79"/>
        <v>#N/A</v>
      </c>
      <c r="AA170" s="47">
        <f t="shared" si="80"/>
        <v>14.25952053234481</v>
      </c>
      <c r="AB170" t="e">
        <f t="shared" si="81"/>
        <v>#N/A</v>
      </c>
      <c r="AD170">
        <v>157</v>
      </c>
      <c r="AE170" s="47">
        <f t="shared" si="94"/>
        <v>43.601066610880125</v>
      </c>
      <c r="AF170">
        <f t="shared" si="83"/>
        <v>2.3114245555657797</v>
      </c>
      <c r="AG170" t="e">
        <f t="shared" si="95"/>
        <v>#N/A</v>
      </c>
      <c r="AH170" s="47">
        <f t="shared" si="96"/>
        <v>42.032952793717762</v>
      </c>
      <c r="AI170">
        <f t="shared" si="86"/>
        <v>2.2686366170678034</v>
      </c>
      <c r="AJ170" s="47">
        <f t="shared" si="97"/>
        <v>40.444840197289388</v>
      </c>
      <c r="AK170">
        <f t="shared" si="88"/>
        <v>2.2244691435570636</v>
      </c>
      <c r="AL170" s="47">
        <f t="shared" si="98"/>
        <v>38.834625425852678</v>
      </c>
      <c r="AM170">
        <f t="shared" si="90"/>
        <v>2.1787715109032066</v>
      </c>
      <c r="AN170" s="47">
        <f t="shared" si="99"/>
        <v>43.601066610880125</v>
      </c>
      <c r="AO170">
        <f t="shared" si="92"/>
        <v>2.3114245555657797</v>
      </c>
    </row>
    <row r="171" spans="15:41" x14ac:dyDescent="0.2">
      <c r="O171" s="45">
        <f t="shared" si="69"/>
        <v>0.23218024461584719</v>
      </c>
      <c r="P171" s="45">
        <f t="shared" si="70"/>
        <v>0.23218024461584719</v>
      </c>
      <c r="Q171" s="100">
        <f t="shared" si="71"/>
        <v>16.067635959407085</v>
      </c>
      <c r="R171" s="252">
        <f t="shared" si="93"/>
        <v>-0.17499999999999927</v>
      </c>
      <c r="S171">
        <f t="shared" si="72"/>
        <v>7.7855065174311013</v>
      </c>
      <c r="T171" t="e">
        <f t="shared" si="73"/>
        <v>#N/A</v>
      </c>
      <c r="U171" s="47">
        <f t="shared" si="74"/>
        <v>7.6946483038602826</v>
      </c>
      <c r="V171" t="e">
        <f t="shared" si="75"/>
        <v>#N/A</v>
      </c>
      <c r="W171" s="47">
        <f t="shared" si="76"/>
        <v>7.3249146475925642</v>
      </c>
      <c r="X171" t="e">
        <f t="shared" si="77"/>
        <v>#N/A</v>
      </c>
      <c r="Y171" s="47">
        <f t="shared" si="78"/>
        <v>6.3674273361104605</v>
      </c>
      <c r="Z171" t="e">
        <f t="shared" si="79"/>
        <v>#N/A</v>
      </c>
      <c r="AA171" s="47">
        <f t="shared" si="80"/>
        <v>15.451611183349319</v>
      </c>
      <c r="AB171" t="e">
        <f t="shared" si="81"/>
        <v>#N/A</v>
      </c>
      <c r="AD171">
        <v>158</v>
      </c>
      <c r="AE171" s="47">
        <f t="shared" si="94"/>
        <v>43.74797977905564</v>
      </c>
      <c r="AF171">
        <f t="shared" si="83"/>
        <v>2.3188117478497379</v>
      </c>
      <c r="AG171" t="e">
        <f t="shared" si="95"/>
        <v>#N/A</v>
      </c>
      <c r="AH171" s="47">
        <f t="shared" si="96"/>
        <v>42.175335831372564</v>
      </c>
      <c r="AI171">
        <f t="shared" si="86"/>
        <v>2.2756971480057908</v>
      </c>
      <c r="AJ171" s="47">
        <f t="shared" si="97"/>
        <v>40.582548487075158</v>
      </c>
      <c r="AK171">
        <f t="shared" si="88"/>
        <v>2.2311905877518745</v>
      </c>
      <c r="AL171" s="47">
        <f t="shared" si="98"/>
        <v>38.967499088597691</v>
      </c>
      <c r="AM171">
        <f t="shared" si="90"/>
        <v>2.1851399089247905</v>
      </c>
      <c r="AN171" s="47">
        <f t="shared" si="99"/>
        <v>43.74797977905564</v>
      </c>
      <c r="AO171">
        <f t="shared" si="92"/>
        <v>2.3188117478497379</v>
      </c>
    </row>
    <row r="172" spans="15:41" x14ac:dyDescent="0.2">
      <c r="O172" s="45">
        <f t="shared" si="69"/>
        <v>0.21910386355932587</v>
      </c>
      <c r="P172" s="45">
        <f t="shared" si="70"/>
        <v>0.21910386355932587</v>
      </c>
      <c r="Q172" s="100">
        <f t="shared" si="71"/>
        <v>16.054776559015977</v>
      </c>
      <c r="R172" s="252">
        <f t="shared" si="93"/>
        <v>-0.16999999999999926</v>
      </c>
      <c r="S172">
        <f t="shared" si="72"/>
        <v>7.7176179330071797</v>
      </c>
      <c r="T172" t="e">
        <f t="shared" si="73"/>
        <v>#N/A</v>
      </c>
      <c r="U172" s="47">
        <f t="shared" si="74"/>
        <v>7.6751109199766399</v>
      </c>
      <c r="V172" t="e">
        <f t="shared" si="75"/>
        <v>#N/A</v>
      </c>
      <c r="W172" s="47">
        <f t="shared" si="76"/>
        <v>7.3828881002851725</v>
      </c>
      <c r="X172" t="e">
        <f t="shared" si="77"/>
        <v>#N/A</v>
      </c>
      <c r="Y172" s="47">
        <f t="shared" si="78"/>
        <v>6.5516307568100682</v>
      </c>
      <c r="Z172" t="e">
        <f t="shared" si="79"/>
        <v>#N/A</v>
      </c>
      <c r="AA172" s="47">
        <f t="shared" si="80"/>
        <v>16.571076189816154</v>
      </c>
      <c r="AB172" t="e">
        <f t="shared" si="81"/>
        <v>#N/A</v>
      </c>
      <c r="AD172">
        <v>159</v>
      </c>
      <c r="AE172" s="47">
        <f t="shared" si="94"/>
        <v>43.888680556263338</v>
      </c>
      <c r="AF172">
        <f t="shared" si="83"/>
        <v>2.3255752674351209</v>
      </c>
      <c r="AG172" t="e">
        <f t="shared" si="95"/>
        <v>#N/A</v>
      </c>
      <c r="AH172" s="47">
        <f t="shared" si="96"/>
        <v>42.31169803979823</v>
      </c>
      <c r="AI172">
        <f t="shared" si="86"/>
        <v>2.2821438229170292</v>
      </c>
      <c r="AJ172" s="47">
        <f t="shared" si="97"/>
        <v>40.714433624680069</v>
      </c>
      <c r="AK172">
        <f t="shared" si="88"/>
        <v>2.2373081055598916</v>
      </c>
      <c r="AL172" s="47">
        <f t="shared" si="98"/>
        <v>39.094754036883351</v>
      </c>
      <c r="AM172">
        <f t="shared" si="90"/>
        <v>2.1909144124363502</v>
      </c>
      <c r="AN172" s="47">
        <f t="shared" si="99"/>
        <v>43.888680556263338</v>
      </c>
      <c r="AO172">
        <f t="shared" si="92"/>
        <v>2.3255752674351209</v>
      </c>
    </row>
    <row r="173" spans="15:41" x14ac:dyDescent="0.2">
      <c r="O173" s="45">
        <f t="shared" si="69"/>
        <v>0.2064063336848676</v>
      </c>
      <c r="P173" s="45">
        <f t="shared" si="70"/>
        <v>0.2064063336848676</v>
      </c>
      <c r="Q173" s="100">
        <f t="shared" si="71"/>
        <v>16.042289729048662</v>
      </c>
      <c r="R173" s="252">
        <f t="shared" si="93"/>
        <v>-0.16499999999999926</v>
      </c>
      <c r="S173">
        <f t="shared" si="72"/>
        <v>7.6379004995152364</v>
      </c>
      <c r="T173" t="e">
        <f t="shared" si="73"/>
        <v>#N/A</v>
      </c>
      <c r="U173" s="47">
        <f t="shared" si="74"/>
        <v>7.6408166481014819</v>
      </c>
      <c r="V173" t="e">
        <f t="shared" si="75"/>
        <v>#N/A</v>
      </c>
      <c r="W173" s="47">
        <f t="shared" si="76"/>
        <v>7.4223660411949988</v>
      </c>
      <c r="X173" t="e">
        <f t="shared" si="77"/>
        <v>#N/A</v>
      </c>
      <c r="Y173" s="47">
        <f t="shared" si="78"/>
        <v>6.7133075834466878</v>
      </c>
      <c r="Z173" t="e">
        <f t="shared" si="79"/>
        <v>#N/A</v>
      </c>
      <c r="AA173" s="47">
        <f t="shared" si="80"/>
        <v>17.612653843651092</v>
      </c>
      <c r="AB173" t="e">
        <f t="shared" si="81"/>
        <v>#N/A</v>
      </c>
      <c r="AD173">
        <v>160</v>
      </c>
      <c r="AE173" s="47">
        <f t="shared" si="94"/>
        <v>44.023126083683479</v>
      </c>
      <c r="AF173">
        <f t="shared" si="83"/>
        <v>2.3316800113781992</v>
      </c>
      <c r="AG173" t="e">
        <f t="shared" si="95"/>
        <v>#N/A</v>
      </c>
      <c r="AH173" s="47">
        <f t="shared" si="96"/>
        <v>42.441997881745095</v>
      </c>
      <c r="AI173">
        <f t="shared" si="86"/>
        <v>2.2879411979199817</v>
      </c>
      <c r="AJ173" s="47">
        <f t="shared" si="97"/>
        <v>40.84045543661361</v>
      </c>
      <c r="AK173">
        <f t="shared" si="88"/>
        <v>2.2427858702301164</v>
      </c>
      <c r="AL173" s="47">
        <f t="shared" si="98"/>
        <v>39.216351507619656</v>
      </c>
      <c r="AM173">
        <f t="shared" si="90"/>
        <v>2.1960587618844039</v>
      </c>
      <c r="AN173" s="47">
        <f t="shared" si="99"/>
        <v>44.023126083683479</v>
      </c>
      <c r="AO173">
        <f t="shared" si="92"/>
        <v>2.3316800113781992</v>
      </c>
    </row>
    <row r="174" spans="15:41" x14ac:dyDescent="0.2">
      <c r="O174" s="45">
        <f t="shared" si="69"/>
        <v>0.1940876703702088</v>
      </c>
      <c r="P174" s="45">
        <f t="shared" si="70"/>
        <v>0.1940876703702088</v>
      </c>
      <c r="Q174" s="100">
        <f t="shared" si="71"/>
        <v>16.030175484130041</v>
      </c>
      <c r="R174" s="252">
        <f t="shared" si="93"/>
        <v>-0.15999999999999925</v>
      </c>
      <c r="S174">
        <f t="shared" si="72"/>
        <v>7.5464764004446669</v>
      </c>
      <c r="T174" t="e">
        <f t="shared" si="73"/>
        <v>#N/A</v>
      </c>
      <c r="U174" s="47">
        <f t="shared" si="74"/>
        <v>7.5918314256178752</v>
      </c>
      <c r="V174" t="e">
        <f t="shared" si="75"/>
        <v>#N/A</v>
      </c>
      <c r="W174" s="47">
        <f t="shared" si="76"/>
        <v>7.4432495707164499</v>
      </c>
      <c r="X174" t="e">
        <f t="shared" si="77"/>
        <v>#N/A</v>
      </c>
      <c r="Y174" s="47">
        <f t="shared" si="78"/>
        <v>6.8519019195758721</v>
      </c>
      <c r="Z174" t="e">
        <f t="shared" si="79"/>
        <v>#N/A</v>
      </c>
      <c r="AA174" s="47">
        <f t="shared" si="80"/>
        <v>18.571448522802299</v>
      </c>
      <c r="AB174" t="e">
        <f t="shared" si="81"/>
        <v>#N/A</v>
      </c>
      <c r="AD174">
        <v>161</v>
      </c>
      <c r="AE174" s="47">
        <f t="shared" si="94"/>
        <v>44.15127540790602</v>
      </c>
      <c r="AF174">
        <f t="shared" si="83"/>
        <v>2.3370841775637494</v>
      </c>
      <c r="AG174" t="e">
        <f t="shared" si="95"/>
        <v>#N/A</v>
      </c>
      <c r="AH174" s="47">
        <f t="shared" si="96"/>
        <v>42.566195666619066</v>
      </c>
      <c r="AI174">
        <f t="shared" si="86"/>
        <v>2.2930470335819404</v>
      </c>
      <c r="AJ174" s="47">
        <f t="shared" si="97"/>
        <v>40.960575535411053</v>
      </c>
      <c r="AK174">
        <f t="shared" si="88"/>
        <v>2.2475811531658718</v>
      </c>
      <c r="AL174" s="47">
        <f t="shared" si="98"/>
        <v>39.332254461039085</v>
      </c>
      <c r="AM174">
        <f t="shared" si="90"/>
        <v>2.2005296778075341</v>
      </c>
      <c r="AN174" s="47">
        <f t="shared" si="99"/>
        <v>44.15127540790602</v>
      </c>
      <c r="AO174">
        <f t="shared" si="92"/>
        <v>2.3370841775637494</v>
      </c>
    </row>
    <row r="175" spans="15:41" x14ac:dyDescent="0.2">
      <c r="O175" s="45">
        <f t="shared" si="69"/>
        <v>0.18214788853492792</v>
      </c>
      <c r="P175" s="45">
        <f t="shared" si="70"/>
        <v>0.18214788853492792</v>
      </c>
      <c r="Q175" s="100">
        <f t="shared" si="71"/>
        <v>16.018433838449596</v>
      </c>
      <c r="R175" s="252">
        <f t="shared" si="93"/>
        <v>-0.15499999999999925</v>
      </c>
      <c r="S175">
        <f t="shared" si="72"/>
        <v>7.4434857621762349</v>
      </c>
      <c r="T175" t="e">
        <f t="shared" si="73"/>
        <v>#N/A</v>
      </c>
      <c r="U175" s="47">
        <f t="shared" si="74"/>
        <v>7.5282494361081769</v>
      </c>
      <c r="V175" t="e">
        <f t="shared" si="75"/>
        <v>#N/A</v>
      </c>
      <c r="W175" s="47">
        <f t="shared" si="76"/>
        <v>7.4454863717127786</v>
      </c>
      <c r="X175" t="e">
        <f t="shared" si="77"/>
        <v>#N/A</v>
      </c>
      <c r="Y175" s="47">
        <f t="shared" si="78"/>
        <v>6.9669372337102251</v>
      </c>
      <c r="Z175" t="e">
        <f t="shared" si="79"/>
        <v>#N/A</v>
      </c>
      <c r="AA175" s="47">
        <f t="shared" si="80"/>
        <v>19.442953701657228</v>
      </c>
      <c r="AB175" t="e">
        <f t="shared" si="81"/>
        <v>#N/A</v>
      </c>
      <c r="AD175">
        <v>162</v>
      </c>
      <c r="AE175" s="47">
        <f t="shared" si="94"/>
        <v>44.273089493405394</v>
      </c>
      <c r="AF175">
        <f t="shared" si="83"/>
        <v>2.341737358934171</v>
      </c>
      <c r="AG175" t="e">
        <f t="shared" si="95"/>
        <v>#N/A</v>
      </c>
      <c r="AH175" s="47">
        <f t="shared" si="96"/>
        <v>42.684253562571747</v>
      </c>
      <c r="AI175">
        <f t="shared" si="86"/>
        <v>2.2974103625630042</v>
      </c>
      <c r="AJ175" s="47">
        <f t="shared" si="97"/>
        <v>41.074757331326694</v>
      </c>
      <c r="AK175">
        <f t="shared" si="88"/>
        <v>2.2516423621255659</v>
      </c>
      <c r="AL175" s="47">
        <f t="shared" si="98"/>
        <v>39.442427591979254</v>
      </c>
      <c r="AM175">
        <f t="shared" si="90"/>
        <v>2.2042748661903908</v>
      </c>
      <c r="AN175" s="47">
        <f t="shared" si="99"/>
        <v>44.273089493405394</v>
      </c>
      <c r="AO175">
        <f t="shared" si="92"/>
        <v>2.341737358934171</v>
      </c>
    </row>
    <row r="176" spans="15:41" x14ac:dyDescent="0.2">
      <c r="O176" s="45">
        <f t="shared" si="69"/>
        <v>0.17058700264055915</v>
      </c>
      <c r="P176" s="45">
        <f t="shared" si="70"/>
        <v>0.17058700264055915</v>
      </c>
      <c r="Q176" s="100">
        <f t="shared" si="71"/>
        <v>16.00706480576082</v>
      </c>
      <c r="R176" s="252">
        <f t="shared" si="93"/>
        <v>-0.14999999999999925</v>
      </c>
      <c r="S176">
        <f t="shared" si="72"/>
        <v>7.329086439209358</v>
      </c>
      <c r="T176" t="e">
        <f t="shared" si="73"/>
        <v>#N/A</v>
      </c>
      <c r="U176" s="47">
        <f t="shared" si="74"/>
        <v>7.450192928267847</v>
      </c>
      <c r="V176" t="e">
        <f t="shared" si="75"/>
        <v>#N/A</v>
      </c>
      <c r="W176" s="47">
        <f t="shared" si="76"/>
        <v>7.4290708405802715</v>
      </c>
      <c r="X176" t="e">
        <f t="shared" si="77"/>
        <v>#N/A</v>
      </c>
      <c r="Y176" s="47">
        <f t="shared" si="78"/>
        <v>7.0580179977864921</v>
      </c>
      <c r="Z176" t="e">
        <f t="shared" si="79"/>
        <v>#N/A</v>
      </c>
      <c r="AA176" s="47">
        <f t="shared" si="80"/>
        <v>20.223073132609009</v>
      </c>
      <c r="AB176" t="e">
        <f t="shared" si="81"/>
        <v>#N/A</v>
      </c>
      <c r="AD176">
        <v>163</v>
      </c>
      <c r="AE176" s="47">
        <f t="shared" si="94"/>
        <v>44.388531234431106</v>
      </c>
      <c r="AF176">
        <f t="shared" si="83"/>
        <v>2.3455779598728603</v>
      </c>
      <c r="AG176" t="e">
        <f t="shared" si="95"/>
        <v>#N/A</v>
      </c>
      <c r="AH176" s="47">
        <f t="shared" si="96"/>
        <v>42.796135608024365</v>
      </c>
      <c r="AI176">
        <f t="shared" si="86"/>
        <v>2.3009688696486883</v>
      </c>
      <c r="AJ176" s="47">
        <f t="shared" si="97"/>
        <v>41.182966043479375</v>
      </c>
      <c r="AK176">
        <f t="shared" si="88"/>
        <v>2.2549063809750485</v>
      </c>
      <c r="AL176" s="47">
        <f t="shared" si="98"/>
        <v>39.546837340637197</v>
      </c>
      <c r="AM176">
        <f t="shared" si="90"/>
        <v>2.207230313252555</v>
      </c>
      <c r="AN176" s="47">
        <f t="shared" si="99"/>
        <v>44.388531234431106</v>
      </c>
      <c r="AO176">
        <f t="shared" si="92"/>
        <v>2.3455779598728603</v>
      </c>
    </row>
    <row r="177" spans="15:41" x14ac:dyDescent="0.2">
      <c r="O177" s="45">
        <f t="shared" si="69"/>
        <v>0.15940502669025136</v>
      </c>
      <c r="P177" s="45">
        <f t="shared" si="70"/>
        <v>0.15940502669025136</v>
      </c>
      <c r="Q177" s="100">
        <f t="shared" si="71"/>
        <v>15.99606839938167</v>
      </c>
      <c r="R177" s="252">
        <f t="shared" si="93"/>
        <v>-0.14499999999999924</v>
      </c>
      <c r="S177">
        <f t="shared" si="72"/>
        <v>7.2034537722173626</v>
      </c>
      <c r="T177" t="e">
        <f t="shared" si="73"/>
        <v>#N/A</v>
      </c>
      <c r="U177" s="47">
        <f t="shared" si="74"/>
        <v>7.3578119808586404</v>
      </c>
      <c r="V177" t="e">
        <f t="shared" si="75"/>
        <v>#N/A</v>
      </c>
      <c r="W177" s="47">
        <f t="shared" si="76"/>
        <v>7.3940441012863163</v>
      </c>
      <c r="X177" t="e">
        <f t="shared" si="77"/>
        <v>#N/A</v>
      </c>
      <c r="Y177" s="47">
        <f t="shared" si="78"/>
        <v>7.1248310471170617</v>
      </c>
      <c r="Z177" t="e">
        <f t="shared" si="79"/>
        <v>#N/A</v>
      </c>
      <c r="AA177" s="47">
        <f t="shared" si="80"/>
        <v>20.90814009923454</v>
      </c>
      <c r="AB177" t="e">
        <f t="shared" si="81"/>
        <v>#N/A</v>
      </c>
      <c r="AD177">
        <v>164</v>
      </c>
      <c r="AE177" s="47">
        <f t="shared" si="94"/>
        <v>44.497565466310533</v>
      </c>
      <c r="AF177">
        <f t="shared" si="83"/>
        <v>2.3485296354991738</v>
      </c>
      <c r="AG177" t="e">
        <f t="shared" si="95"/>
        <v>#N/A</v>
      </c>
      <c r="AH177" s="47">
        <f t="shared" si="96"/>
        <v>42.901807722622053</v>
      </c>
      <c r="AI177">
        <f t="shared" si="86"/>
        <v>2.3036452804368404</v>
      </c>
      <c r="AJ177" s="47">
        <f t="shared" si="97"/>
        <v>41.285168710447145</v>
      </c>
      <c r="AK177">
        <f t="shared" si="88"/>
        <v>2.2572949022615472</v>
      </c>
      <c r="AL177" s="47">
        <f t="shared" si="98"/>
        <v>39.64545190279204</v>
      </c>
      <c r="AM177">
        <f t="shared" si="90"/>
        <v>2.2093165553423306</v>
      </c>
      <c r="AN177" s="47">
        <f t="shared" si="99"/>
        <v>44.497565466310533</v>
      </c>
      <c r="AO177">
        <f t="shared" si="92"/>
        <v>2.3485296354991738</v>
      </c>
    </row>
    <row r="178" spans="15:41" x14ac:dyDescent="0.2">
      <c r="O178" s="45">
        <f t="shared" si="69"/>
        <v>0.14860197422922283</v>
      </c>
      <c r="P178" s="45">
        <f t="shared" si="70"/>
        <v>0.14860197422922283</v>
      </c>
      <c r="Q178" s="100">
        <f t="shared" si="71"/>
        <v>15.985444632193776</v>
      </c>
      <c r="R178" s="252">
        <f t="shared" si="93"/>
        <v>-0.13999999999999924</v>
      </c>
      <c r="S178">
        <f t="shared" si="72"/>
        <v>7.0667803193015661</v>
      </c>
      <c r="T178" t="e">
        <f t="shared" si="73"/>
        <v>#N/A</v>
      </c>
      <c r="U178" s="47">
        <f t="shared" si="74"/>
        <v>7.2512842141531078</v>
      </c>
      <c r="V178" t="e">
        <f t="shared" si="75"/>
        <v>#N/A</v>
      </c>
      <c r="W178" s="47">
        <f t="shared" si="76"/>
        <v>7.3404939023462008</v>
      </c>
      <c r="X178" t="e">
        <f t="shared" si="77"/>
        <v>#N/A</v>
      </c>
      <c r="Y178" s="47">
        <f t="shared" si="78"/>
        <v>7.1671466571499485</v>
      </c>
      <c r="Z178" t="e">
        <f t="shared" si="79"/>
        <v>#N/A</v>
      </c>
      <c r="AA178" s="47">
        <f t="shared" si="80"/>
        <v>21.494934650590697</v>
      </c>
      <c r="AB178" t="e">
        <f t="shared" si="81"/>
        <v>#N/A</v>
      </c>
      <c r="AD178">
        <v>165</v>
      </c>
      <c r="AE178" s="47">
        <f t="shared" si="94"/>
        <v>44.600158976160415</v>
      </c>
      <c r="AF178">
        <f t="shared" si="83"/>
        <v>2.3504962932323696</v>
      </c>
      <c r="AG178" t="e">
        <f t="shared" si="95"/>
        <v>#N/A</v>
      </c>
      <c r="AH178" s="47">
        <f t="shared" si="96"/>
        <v>43.001237717615034</v>
      </c>
      <c r="AI178">
        <f t="shared" si="86"/>
        <v>2.3053422910017169</v>
      </c>
      <c r="AJ178" s="47">
        <f t="shared" si="97"/>
        <v>41.381334200307585</v>
      </c>
      <c r="AK178">
        <f t="shared" si="88"/>
        <v>2.2587092771003761</v>
      </c>
      <c r="AL178" s="47">
        <f t="shared" si="98"/>
        <v>39.738241239492851</v>
      </c>
      <c r="AM178">
        <f t="shared" si="90"/>
        <v>2.2104334396383769</v>
      </c>
      <c r="AN178" s="47">
        <f t="shared" si="99"/>
        <v>44.600158976160415</v>
      </c>
      <c r="AO178">
        <f t="shared" si="92"/>
        <v>2.3504962932323696</v>
      </c>
    </row>
    <row r="179" spans="15:41" x14ac:dyDescent="0.2">
      <c r="O179" s="45">
        <f t="shared" si="69"/>
        <v>0.13817785834385177</v>
      </c>
      <c r="P179" s="45">
        <f t="shared" si="70"/>
        <v>0.13817785834385177</v>
      </c>
      <c r="Q179" s="100">
        <f t="shared" si="71"/>
        <v>15.975193516643344</v>
      </c>
      <c r="R179" s="252">
        <f t="shared" si="93"/>
        <v>-0.13499999999999923</v>
      </c>
      <c r="S179">
        <f t="shared" si="72"/>
        <v>6.9192755608560708</v>
      </c>
      <c r="T179" t="e">
        <f t="shared" si="73"/>
        <v>#N/A</v>
      </c>
      <c r="U179" s="47">
        <f t="shared" si="74"/>
        <v>7.1308144484252045</v>
      </c>
      <c r="V179" t="e">
        <f t="shared" si="75"/>
        <v>#N/A</v>
      </c>
      <c r="W179" s="47">
        <f t="shared" si="76"/>
        <v>7.2685543969967092</v>
      </c>
      <c r="X179" t="e">
        <f t="shared" si="77"/>
        <v>#N/A</v>
      </c>
      <c r="Y179" s="47">
        <f t="shared" si="78"/>
        <v>7.1848193333349988</v>
      </c>
      <c r="Z179" t="e">
        <f t="shared" si="79"/>
        <v>#N/A</v>
      </c>
      <c r="AA179" s="47">
        <f t="shared" si="80"/>
        <v>21.980698735623918</v>
      </c>
      <c r="AB179" t="e">
        <f t="shared" si="81"/>
        <v>#N/A</v>
      </c>
      <c r="AD179">
        <v>166</v>
      </c>
      <c r="AE179" s="47">
        <f t="shared" si="94"/>
        <v>44.696280513003806</v>
      </c>
      <c r="AF179">
        <f t="shared" si="83"/>
        <v>2.3513549293785272</v>
      </c>
      <c r="AG179" t="e">
        <f t="shared" si="95"/>
        <v>#N/A</v>
      </c>
      <c r="AH179" s="47">
        <f t="shared" si="96"/>
        <v>43.094395305663639</v>
      </c>
      <c r="AI179">
        <f t="shared" si="86"/>
        <v>2.3059352999571758</v>
      </c>
      <c r="AJ179" s="47">
        <f t="shared" si="97"/>
        <v>41.4714332201209</v>
      </c>
      <c r="AK179">
        <f t="shared" si="88"/>
        <v>2.259023131166388</v>
      </c>
      <c r="AL179" s="47">
        <f t="shared" si="98"/>
        <v>39.825177086208797</v>
      </c>
      <c r="AM179">
        <f t="shared" si="90"/>
        <v>2.2104526102604938</v>
      </c>
      <c r="AN179" s="47">
        <f t="shared" si="99"/>
        <v>44.696280513003806</v>
      </c>
      <c r="AO179">
        <f t="shared" si="92"/>
        <v>2.3513549293785272</v>
      </c>
    </row>
    <row r="180" spans="15:41" x14ac:dyDescent="0.2">
      <c r="O180" s="45">
        <f t="shared" si="69"/>
        <v>0.12813269166235841</v>
      </c>
      <c r="P180" s="45">
        <f t="shared" si="70"/>
        <v>0.12813269166235841</v>
      </c>
      <c r="Q180" s="100">
        <f t="shared" si="71"/>
        <v>15.965315064740025</v>
      </c>
      <c r="R180" s="252">
        <f t="shared" si="93"/>
        <v>-0.12999999999999923</v>
      </c>
      <c r="S180">
        <f t="shared" si="72"/>
        <v>6.7611655784956461</v>
      </c>
      <c r="T180" t="e">
        <f t="shared" si="73"/>
        <v>#N/A</v>
      </c>
      <c r="U180" s="47">
        <f t="shared" si="74"/>
        <v>6.9966343101436221</v>
      </c>
      <c r="V180" t="e">
        <f t="shared" si="75"/>
        <v>#N/A</v>
      </c>
      <c r="W180" s="47">
        <f t="shared" si="76"/>
        <v>7.1784058071172421</v>
      </c>
      <c r="X180" t="e">
        <f t="shared" si="77"/>
        <v>#N/A</v>
      </c>
      <c r="Y180" s="47">
        <f t="shared" si="78"/>
        <v>7.1777883113805103</v>
      </c>
      <c r="Z180" t="e">
        <f t="shared" si="79"/>
        <v>#N/A</v>
      </c>
      <c r="AA180" s="47">
        <f t="shared" si="80"/>
        <v>22.3631491665585</v>
      </c>
      <c r="AB180" t="e">
        <f t="shared" si="81"/>
        <v>#N/A</v>
      </c>
      <c r="AD180">
        <v>167</v>
      </c>
      <c r="AE180" s="47">
        <f t="shared" si="94"/>
        <v>44.785900797289429</v>
      </c>
      <c r="AF180">
        <f t="shared" si="83"/>
        <v>2.3509451193733502</v>
      </c>
      <c r="AG180" t="e">
        <f t="shared" si="95"/>
        <v>#N/A</v>
      </c>
      <c r="AH180" s="47">
        <f t="shared" si="96"/>
        <v>43.181252110064108</v>
      </c>
      <c r="AI180">
        <f t="shared" si="86"/>
        <v>2.3052617427020774</v>
      </c>
      <c r="AJ180" s="47">
        <f t="shared" si="97"/>
        <v>41.555438324852858</v>
      </c>
      <c r="AK180">
        <f t="shared" si="88"/>
        <v>2.2580715255366717</v>
      </c>
      <c r="AL180" s="47">
        <f t="shared" si="98"/>
        <v>39.906232961438803</v>
      </c>
      <c r="AM180">
        <f t="shared" si="90"/>
        <v>2.2092064748653293</v>
      </c>
      <c r="AN180" s="47">
        <f t="shared" si="99"/>
        <v>44.785900797289429</v>
      </c>
      <c r="AO180">
        <f t="shared" si="92"/>
        <v>2.3509451193733502</v>
      </c>
    </row>
    <row r="181" spans="15:41" x14ac:dyDescent="0.2">
      <c r="O181" s="45">
        <f t="shared" si="69"/>
        <v>0.11846648635435031</v>
      </c>
      <c r="P181" s="45">
        <f t="shared" si="70"/>
        <v>0.11846648635435031</v>
      </c>
      <c r="Q181" s="100">
        <f t="shared" si="71"/>
        <v>15.955809288057708</v>
      </c>
      <c r="R181" s="252">
        <f t="shared" si="93"/>
        <v>-0.12499999999999922</v>
      </c>
      <c r="S181">
        <f t="shared" si="72"/>
        <v>6.5926927085387934</v>
      </c>
      <c r="T181" t="e">
        <f t="shared" si="73"/>
        <v>#N/A</v>
      </c>
      <c r="U181" s="47">
        <f t="shared" si="74"/>
        <v>6.8490017866250197</v>
      </c>
      <c r="V181" t="e">
        <f t="shared" si="75"/>
        <v>#N/A</v>
      </c>
      <c r="W181" s="47">
        <f t="shared" si="76"/>
        <v>7.0702739717403933</v>
      </c>
      <c r="X181" t="e">
        <f t="shared" si="77"/>
        <v>#N/A</v>
      </c>
      <c r="Y181" s="47">
        <f t="shared" si="78"/>
        <v>7.1460777661802322</v>
      </c>
      <c r="Z181" t="e">
        <f t="shared" si="79"/>
        <v>#N/A</v>
      </c>
      <c r="AA181" s="47">
        <f t="shared" si="80"/>
        <v>22.640488350333065</v>
      </c>
      <c r="AB181" t="e">
        <f t="shared" si="81"/>
        <v>#N/A</v>
      </c>
      <c r="AD181">
        <v>168</v>
      </c>
      <c r="AE181" s="47">
        <f t="shared" si="94"/>
        <v>44.868992529810512</v>
      </c>
      <c r="AF181">
        <f t="shared" si="83"/>
        <v>2.3490531793133109</v>
      </c>
      <c r="AG181" t="e">
        <f t="shared" si="95"/>
        <v>#N/A</v>
      </c>
      <c r="AH181" s="47">
        <f t="shared" si="96"/>
        <v>43.26178167339242</v>
      </c>
      <c r="AI181">
        <f t="shared" si="86"/>
        <v>2.3031050129461894</v>
      </c>
      <c r="AJ181" s="47">
        <f t="shared" si="97"/>
        <v>41.633323925734771</v>
      </c>
      <c r="AK181">
        <f t="shared" si="88"/>
        <v>2.2556346111181989</v>
      </c>
      <c r="AL181" s="47">
        <f t="shared" si="98"/>
        <v>39.981384174778071</v>
      </c>
      <c r="AM181">
        <f t="shared" si="90"/>
        <v>2.2064715594713706</v>
      </c>
      <c r="AN181" s="47">
        <f t="shared" si="99"/>
        <v>44.868992529810512</v>
      </c>
      <c r="AO181">
        <f t="shared" si="92"/>
        <v>2.3490531793133109</v>
      </c>
    </row>
    <row r="182" spans="15:41" x14ac:dyDescent="0.2">
      <c r="O182" s="45">
        <f t="shared" si="69"/>
        <v>0.10917925413070861</v>
      </c>
      <c r="P182" s="45">
        <f t="shared" si="70"/>
        <v>0.10917925413070861</v>
      </c>
      <c r="Q182" s="100">
        <f t="shared" si="71"/>
        <v>15.946676197734064</v>
      </c>
      <c r="R182" s="252">
        <f t="shared" si="93"/>
        <v>-0.11999999999999922</v>
      </c>
      <c r="S182">
        <f t="shared" si="72"/>
        <v>6.4141151705771122</v>
      </c>
      <c r="T182" t="e">
        <f t="shared" si="73"/>
        <v>#N/A</v>
      </c>
      <c r="U182" s="47">
        <f t="shared" si="74"/>
        <v>6.6882007300034161</v>
      </c>
      <c r="V182" t="e">
        <f t="shared" si="75"/>
        <v>#N/A</v>
      </c>
      <c r="W182" s="47">
        <f t="shared" si="76"/>
        <v>6.9444297812830476</v>
      </c>
      <c r="X182" t="e">
        <f t="shared" si="77"/>
        <v>#N/A</v>
      </c>
      <c r="Y182" s="47">
        <f t="shared" si="78"/>
        <v>7.0897967286923711</v>
      </c>
      <c r="Z182" t="e">
        <f t="shared" si="79"/>
        <v>#N/A</v>
      </c>
      <c r="AA182" s="47">
        <f t="shared" si="80"/>
        <v>22.811412737645323</v>
      </c>
      <c r="AB182" t="e">
        <f t="shared" si="81"/>
        <v>#N/A</v>
      </c>
      <c r="AD182">
        <v>169</v>
      </c>
      <c r="AE182" s="47">
        <f t="shared" si="94"/>
        <v>44.945530400020402</v>
      </c>
      <c r="AF182">
        <f t="shared" si="83"/>
        <v>2.3453875458726072</v>
      </c>
      <c r="AG182" t="e">
        <f t="shared" si="95"/>
        <v>#N/A</v>
      </c>
      <c r="AH182" s="47">
        <f t="shared" si="96"/>
        <v>43.335959465563477</v>
      </c>
      <c r="AI182">
        <f t="shared" si="86"/>
        <v>2.2991694599975281</v>
      </c>
      <c r="AJ182" s="47">
        <f t="shared" si="97"/>
        <v>41.705066298058121</v>
      </c>
      <c r="AK182">
        <f t="shared" si="88"/>
        <v>2.251412199502286</v>
      </c>
      <c r="AL182" s="47">
        <f t="shared" si="98"/>
        <v>40.050607834439006</v>
      </c>
      <c r="AM182">
        <f t="shared" si="90"/>
        <v>2.2019426002146054</v>
      </c>
      <c r="AN182" s="47">
        <f t="shared" si="99"/>
        <v>44.945530400020402</v>
      </c>
      <c r="AO182">
        <f t="shared" si="92"/>
        <v>2.3453875458726072</v>
      </c>
    </row>
    <row r="183" spans="15:41" x14ac:dyDescent="0.2">
      <c r="O183" s="45">
        <f t="shared" si="69"/>
        <v>0.10027100624370178</v>
      </c>
      <c r="P183" s="45">
        <f t="shared" si="70"/>
        <v>0.10027100624370178</v>
      </c>
      <c r="Q183" s="100">
        <f t="shared" si="71"/>
        <v>15.937915804470435</v>
      </c>
      <c r="R183" s="252">
        <f t="shared" si="93"/>
        <v>-0.11499999999999921</v>
      </c>
      <c r="S183">
        <f t="shared" si="72"/>
        <v>6.2257066717002543</v>
      </c>
      <c r="T183" t="e">
        <f t="shared" si="73"/>
        <v>#N/A</v>
      </c>
      <c r="U183" s="47">
        <f t="shared" si="74"/>
        <v>6.5145403114694593</v>
      </c>
      <c r="V183" t="e">
        <f t="shared" si="75"/>
        <v>#N/A</v>
      </c>
      <c r="W183" s="47">
        <f t="shared" si="76"/>
        <v>6.8011884989153621</v>
      </c>
      <c r="X183" t="e">
        <f t="shared" si="77"/>
        <v>#N/A</v>
      </c>
      <c r="Y183" s="47">
        <f t="shared" si="78"/>
        <v>7.0091387110564218</v>
      </c>
      <c r="Z183" t="e">
        <f t="shared" si="79"/>
        <v>#N/A</v>
      </c>
      <c r="AA183" s="47">
        <f t="shared" si="80"/>
        <v>22.875118949892983</v>
      </c>
      <c r="AB183" t="e">
        <f t="shared" si="81"/>
        <v>#N/A</v>
      </c>
      <c r="AD183">
        <v>170</v>
      </c>
      <c r="AE183" s="47">
        <f t="shared" si="94"/>
        <v>45.015491093742412</v>
      </c>
      <c r="AF183">
        <f t="shared" si="83"/>
        <v>2.3395390936835407</v>
      </c>
      <c r="AG183" t="e">
        <f t="shared" si="95"/>
        <v>#N/A</v>
      </c>
      <c r="AH183" s="47">
        <f t="shared" si="96"/>
        <v>43.403762891303202</v>
      </c>
      <c r="AI183">
        <f t="shared" si="86"/>
        <v>2.293040069796445</v>
      </c>
      <c r="AJ183" s="47">
        <f t="shared" si="97"/>
        <v>41.770643588401313</v>
      </c>
      <c r="AK183">
        <f t="shared" si="88"/>
        <v>2.244982733551014</v>
      </c>
      <c r="AL183" s="47">
        <f t="shared" si="98"/>
        <v>40.1138828542243</v>
      </c>
      <c r="AM183">
        <f t="shared" si="90"/>
        <v>2.195190714157933</v>
      </c>
      <c r="AN183" s="47">
        <f t="shared" si="99"/>
        <v>45.015491093742412</v>
      </c>
      <c r="AO183">
        <f t="shared" si="92"/>
        <v>2.3395390936835407</v>
      </c>
    </row>
    <row r="184" spans="15:41" x14ac:dyDescent="0.2">
      <c r="O184" s="45">
        <f t="shared" si="69"/>
        <v>9.1741753486985544E-2</v>
      </c>
      <c r="P184" s="45">
        <f t="shared" si="70"/>
        <v>9.1741753486985544E-2</v>
      </c>
      <c r="Q184" s="100">
        <f t="shared" si="71"/>
        <v>15.929528118531721</v>
      </c>
      <c r="R184" s="252">
        <f t="shared" si="93"/>
        <v>-0.10999999999999921</v>
      </c>
      <c r="S184">
        <f t="shared" si="72"/>
        <v>6.0277559869830801</v>
      </c>
      <c r="T184" t="e">
        <f t="shared" si="73"/>
        <v>#N/A</v>
      </c>
      <c r="U184" s="47">
        <f t="shared" si="74"/>
        <v>6.328354426828902</v>
      </c>
      <c r="V184" t="e">
        <f t="shared" si="75"/>
        <v>#N/A</v>
      </c>
      <c r="W184" s="47">
        <f t="shared" si="76"/>
        <v>6.6409089707677138</v>
      </c>
      <c r="X184" t="e">
        <f t="shared" si="77"/>
        <v>#N/A</v>
      </c>
      <c r="Y184" s="47">
        <f t="shared" si="78"/>
        <v>6.9043810412367748</v>
      </c>
      <c r="Z184" t="e">
        <f t="shared" si="79"/>
        <v>#N/A</v>
      </c>
      <c r="AA184" s="47">
        <f t="shared" si="80"/>
        <v>22.831307555212874</v>
      </c>
      <c r="AB184" t="e">
        <f t="shared" si="81"/>
        <v>#N/A</v>
      </c>
      <c r="AD184">
        <v>171</v>
      </c>
      <c r="AE184" s="47">
        <f t="shared" si="94"/>
        <v>45.07885330027149</v>
      </c>
      <c r="AF184">
        <f t="shared" si="83"/>
        <v>2.3309143653398428</v>
      </c>
      <c r="AG184" t="e">
        <f t="shared" si="95"/>
        <v>#N/A</v>
      </c>
      <c r="AH184" s="47">
        <f t="shared" si="96"/>
        <v>43.465171297031297</v>
      </c>
      <c r="AI184">
        <f t="shared" si="86"/>
        <v>2.2841145811497974</v>
      </c>
      <c r="AJ184" s="47">
        <f t="shared" si="97"/>
        <v>41.830035821286444</v>
      </c>
      <c r="AK184">
        <f t="shared" si="88"/>
        <v>2.2357341574117044</v>
      </c>
      <c r="AL184" s="47">
        <f t="shared" si="98"/>
        <v>40.171189959949949</v>
      </c>
      <c r="AM184">
        <f t="shared" si="90"/>
        <v>2.1855928628942616</v>
      </c>
      <c r="AN184" s="47">
        <f t="shared" si="99"/>
        <v>45.07885330027149</v>
      </c>
      <c r="AO184">
        <f t="shared" si="92"/>
        <v>2.3309143653398428</v>
      </c>
    </row>
    <row r="185" spans="15:41" x14ac:dyDescent="0.2">
      <c r="O185" s="45">
        <f t="shared" si="69"/>
        <v>8.35915061952619E-2</v>
      </c>
      <c r="P185" s="45">
        <f t="shared" si="70"/>
        <v>8.35915061952619E-2</v>
      </c>
      <c r="Q185" s="100">
        <f t="shared" si="71"/>
        <v>15.921513149746602</v>
      </c>
      <c r="R185" s="252">
        <f t="shared" si="93"/>
        <v>-0.10499999999999921</v>
      </c>
      <c r="S185">
        <f t="shared" si="72"/>
        <v>5.820566516878003</v>
      </c>
      <c r="T185" t="e">
        <f t="shared" si="73"/>
        <v>#N/A</v>
      </c>
      <c r="U185" s="47">
        <f t="shared" si="74"/>
        <v>6.1300010545232144</v>
      </c>
      <c r="V185" t="e">
        <f t="shared" si="75"/>
        <v>#N/A</v>
      </c>
      <c r="W185" s="47">
        <f t="shared" si="76"/>
        <v>6.4639927269542188</v>
      </c>
      <c r="X185" t="e">
        <f t="shared" si="77"/>
        <v>#N/A</v>
      </c>
      <c r="Y185" s="47">
        <f t="shared" si="78"/>
        <v>6.7758839094808048</v>
      </c>
      <c r="Z185" t="e">
        <f t="shared" si="79"/>
        <v>#N/A</v>
      </c>
      <c r="AA185" s="47">
        <f t="shared" si="80"/>
        <v>22.680184475870252</v>
      </c>
      <c r="AB185" t="e">
        <f t="shared" si="81"/>
        <v>#N/A</v>
      </c>
      <c r="AD185">
        <v>172</v>
      </c>
      <c r="AE185" s="47">
        <f t="shared" si="94"/>
        <v>45.135597718865739</v>
      </c>
      <c r="AF185">
        <f t="shared" si="83"/>
        <v>2.3186172350782375</v>
      </c>
      <c r="AG185" t="e">
        <f t="shared" si="95"/>
        <v>#N/A</v>
      </c>
      <c r="AH185" s="47">
        <f t="shared" si="96"/>
        <v>43.520165977152502</v>
      </c>
      <c r="AI185">
        <f t="shared" si="86"/>
        <v>2.2714830731300406</v>
      </c>
      <c r="AJ185" s="47">
        <f t="shared" si="97"/>
        <v>41.883224905264036</v>
      </c>
      <c r="AK185">
        <f t="shared" si="88"/>
        <v>2.2227411741345686</v>
      </c>
      <c r="AL185" s="47">
        <f t="shared" si="98"/>
        <v>40.22251169531642</v>
      </c>
      <c r="AM185">
        <f t="shared" si="90"/>
        <v>2.1722064725223316</v>
      </c>
      <c r="AN185" s="47">
        <f t="shared" si="99"/>
        <v>45.135597718865739</v>
      </c>
      <c r="AO185">
        <f t="shared" si="92"/>
        <v>2.3186172350782375</v>
      </c>
    </row>
    <row r="186" spans="15:41" x14ac:dyDescent="0.2">
      <c r="O186" s="45">
        <f t="shared" si="69"/>
        <v>7.5820274244165375E-2</v>
      </c>
      <c r="P186" s="45">
        <f t="shared" si="70"/>
        <v>7.5820274244165375E-2</v>
      </c>
      <c r="Q186" s="100">
        <f t="shared" si="71"/>
        <v>15.913870907507544</v>
      </c>
      <c r="R186" s="252">
        <f t="shared" si="93"/>
        <v>-9.9999999999999201E-2</v>
      </c>
      <c r="S186">
        <f t="shared" si="72"/>
        <v>5.6044558221909115</v>
      </c>
      <c r="T186" t="e">
        <f t="shared" si="73"/>
        <v>#N/A</v>
      </c>
      <c r="U186" s="47">
        <f t="shared" si="74"/>
        <v>5.9198615673466621</v>
      </c>
      <c r="V186" t="e">
        <f t="shared" si="75"/>
        <v>#N/A</v>
      </c>
      <c r="W186" s="47">
        <f t="shared" si="76"/>
        <v>6.2708829756648914</v>
      </c>
      <c r="X186" t="e">
        <f t="shared" si="77"/>
        <v>#N/A</v>
      </c>
      <c r="Y186" s="47">
        <f t="shared" si="78"/>
        <v>6.6240891298700388</v>
      </c>
      <c r="Z186" t="e">
        <f t="shared" si="79"/>
        <v>#N/A</v>
      </c>
      <c r="AA186" s="47">
        <f t="shared" si="80"/>
        <v>22.422460020383213</v>
      </c>
      <c r="AB186" t="e">
        <f t="shared" si="81"/>
        <v>#N/A</v>
      </c>
      <c r="AD186">
        <v>173</v>
      </c>
      <c r="AE186" s="47">
        <f t="shared" si="94"/>
        <v>45.185707064625547</v>
      </c>
      <c r="AF186">
        <f t="shared" si="83"/>
        <v>2.3012252781211875</v>
      </c>
      <c r="AG186" t="e">
        <f t="shared" si="95"/>
        <v>#N/A</v>
      </c>
      <c r="AH186" s="47">
        <f t="shared" si="96"/>
        <v>43.568730179754496</v>
      </c>
      <c r="AI186">
        <f t="shared" si="86"/>
        <v>2.253700141649106</v>
      </c>
      <c r="AJ186" s="47">
        <f t="shared" si="97"/>
        <v>41.930194638423856</v>
      </c>
      <c r="AK186">
        <f t="shared" si="88"/>
        <v>2.2045327000567867</v>
      </c>
      <c r="AL186" s="47">
        <f t="shared" si="98"/>
        <v>40.267832427225954</v>
      </c>
      <c r="AM186">
        <f t="shared" si="90"/>
        <v>2.1535315194446389</v>
      </c>
      <c r="AN186" s="47">
        <f t="shared" si="99"/>
        <v>45.185707064625547</v>
      </c>
      <c r="AO186">
        <f t="shared" si="92"/>
        <v>2.3012252781211875</v>
      </c>
    </row>
    <row r="187" spans="15:41" x14ac:dyDescent="0.2">
      <c r="O187" s="45">
        <f t="shared" si="69"/>
        <v>6.8428067050945174E-2</v>
      </c>
      <c r="P187" s="45">
        <f t="shared" si="70"/>
        <v>6.8428067050945174E-2</v>
      </c>
      <c r="Q187" s="100">
        <f t="shared" si="71"/>
        <v>15.906601400770114</v>
      </c>
      <c r="R187" s="252">
        <f t="shared" si="93"/>
        <v>-9.4999999999999196E-2</v>
      </c>
      <c r="S187">
        <f t="shared" si="72"/>
        <v>5.3797551373534205</v>
      </c>
      <c r="T187" t="e">
        <f t="shared" si="73"/>
        <v>#N/A</v>
      </c>
      <c r="U187" s="47">
        <f t="shared" si="74"/>
        <v>5.6983399991832098</v>
      </c>
      <c r="V187" t="e">
        <f t="shared" si="75"/>
        <v>#N/A</v>
      </c>
      <c r="W187" s="47">
        <f t="shared" si="76"/>
        <v>6.0620634928464652</v>
      </c>
      <c r="X187" t="e">
        <f t="shared" si="77"/>
        <v>#N/A</v>
      </c>
      <c r="Y187" s="47">
        <f t="shared" si="78"/>
        <v>6.4495186212225697</v>
      </c>
      <c r="Z187" t="e">
        <f t="shared" si="79"/>
        <v>#N/A</v>
      </c>
      <c r="AA187" s="47">
        <f t="shared" si="80"/>
        <v>22.059345544931425</v>
      </c>
      <c r="AB187" t="e">
        <f t="shared" si="81"/>
        <v>#N/A</v>
      </c>
      <c r="AD187">
        <v>174</v>
      </c>
      <c r="AE187" s="47">
        <f t="shared" si="94"/>
        <v>45.229166073758783</v>
      </c>
      <c r="AF187">
        <f t="shared" si="83"/>
        <v>2.2763311623985785</v>
      </c>
      <c r="AG187" t="e">
        <f t="shared" si="95"/>
        <v>#N/A</v>
      </c>
      <c r="AH187" s="47">
        <f t="shared" si="96"/>
        <v>43.610849111710721</v>
      </c>
      <c r="AI187">
        <f t="shared" si="86"/>
        <v>2.2283168878151232</v>
      </c>
      <c r="AJ187" s="47">
        <f t="shared" si="97"/>
        <v>41.970930713330176</v>
      </c>
      <c r="AK187">
        <f t="shared" si="88"/>
        <v>2.1786132088137466</v>
      </c>
      <c r="AL187" s="47">
        <f t="shared" si="98"/>
        <v>40.307138350544577</v>
      </c>
      <c r="AM187">
        <f t="shared" si="90"/>
        <v>2.1270197039574295</v>
      </c>
      <c r="AN187" s="47">
        <f t="shared" si="99"/>
        <v>45.229166073758783</v>
      </c>
      <c r="AO187">
        <f t="shared" si="92"/>
        <v>2.2763311623985785</v>
      </c>
    </row>
    <row r="188" spans="15:41" x14ac:dyDescent="0.2">
      <c r="O188" s="45">
        <f t="shared" si="69"/>
        <v>6.1414893573100926E-2</v>
      </c>
      <c r="P188" s="45">
        <f t="shared" si="70"/>
        <v>6.1414893573100926E-2</v>
      </c>
      <c r="Q188" s="100">
        <f t="shared" si="71"/>
        <v>15.899704638053549</v>
      </c>
      <c r="R188" s="252">
        <f t="shared" si="93"/>
        <v>-8.9999999999999192E-2</v>
      </c>
      <c r="S188">
        <f t="shared" si="72"/>
        <v>5.1468088627374424</v>
      </c>
      <c r="T188" t="e">
        <f t="shared" si="73"/>
        <v>#N/A</v>
      </c>
      <c r="U188" s="47">
        <f t="shared" si="74"/>
        <v>5.4658622681730886</v>
      </c>
      <c r="V188" t="e">
        <f t="shared" si="75"/>
        <v>#N/A</v>
      </c>
      <c r="W188" s="47">
        <f t="shared" si="76"/>
        <v>5.8380574102534082</v>
      </c>
      <c r="X188" t="e">
        <f t="shared" si="77"/>
        <v>#N/A</v>
      </c>
      <c r="Y188" s="47">
        <f t="shared" si="78"/>
        <v>6.2527726125698608</v>
      </c>
      <c r="Z188" t="e">
        <f t="shared" si="79"/>
        <v>#N/A</v>
      </c>
      <c r="AA188" s="47">
        <f t="shared" si="80"/>
        <v>21.592547759741272</v>
      </c>
      <c r="AB188" t="e">
        <f t="shared" si="81"/>
        <v>#N/A</v>
      </c>
      <c r="AD188">
        <v>175</v>
      </c>
      <c r="AE188" s="47">
        <f t="shared" si="94"/>
        <v>45.265961508230269</v>
      </c>
      <c r="AF188">
        <f t="shared" si="83"/>
        <v>2.2394944008335704</v>
      </c>
      <c r="AG188" t="e">
        <f t="shared" si="95"/>
        <v>#N/A</v>
      </c>
      <c r="AH188" s="47">
        <f t="shared" si="96"/>
        <v>43.646509943186487</v>
      </c>
      <c r="AI188">
        <f t="shared" si="86"/>
        <v>2.190808305181922</v>
      </c>
      <c r="AJ188" s="47">
        <f t="shared" si="97"/>
        <v>42.005420721379956</v>
      </c>
      <c r="AK188">
        <f t="shared" si="88"/>
        <v>2.1403623381270926</v>
      </c>
      <c r="AL188" s="47">
        <f t="shared" si="98"/>
        <v>40.340417492307267</v>
      </c>
      <c r="AM188">
        <f t="shared" si="90"/>
        <v>2.0879420336301053</v>
      </c>
      <c r="AN188" s="47">
        <f t="shared" si="99"/>
        <v>45.265961508230269</v>
      </c>
      <c r="AO188">
        <f t="shared" si="92"/>
        <v>2.2394944008335704</v>
      </c>
    </row>
    <row r="189" spans="15:41" x14ac:dyDescent="0.2">
      <c r="O189" s="45">
        <f t="shared" si="69"/>
        <v>5.4780762309746933E-2</v>
      </c>
      <c r="P189" s="45">
        <f t="shared" si="70"/>
        <v>5.4780762309746933E-2</v>
      </c>
      <c r="Q189" s="100">
        <f t="shared" si="71"/>
        <v>15.893180627440529</v>
      </c>
      <c r="R189" s="252">
        <f t="shared" si="93"/>
        <v>-8.4999999999999187E-2</v>
      </c>
      <c r="S189">
        <f t="shared" si="72"/>
        <v>4.9059740367902442</v>
      </c>
      <c r="T189" t="e">
        <f t="shared" si="73"/>
        <v>#N/A</v>
      </c>
      <c r="U189" s="47">
        <f t="shared" si="74"/>
        <v>5.222875357802633</v>
      </c>
      <c r="V189" t="e">
        <f t="shared" si="75"/>
        <v>#N/A</v>
      </c>
      <c r="W189" s="47">
        <f t="shared" si="76"/>
        <v>5.599425904905301</v>
      </c>
      <c r="X189" t="e">
        <f t="shared" si="77"/>
        <v>#N/A</v>
      </c>
      <c r="Y189" s="47">
        <f t="shared" si="78"/>
        <v>6.034527579378091</v>
      </c>
      <c r="Z189" t="e">
        <f t="shared" si="79"/>
        <v>#N/A</v>
      </c>
      <c r="AA189" s="47">
        <f t="shared" si="80"/>
        <v>21.024260707208455</v>
      </c>
      <c r="AB189" t="e">
        <f t="shared" si="81"/>
        <v>#N/A</v>
      </c>
      <c r="AD189">
        <v>176</v>
      </c>
      <c r="AE189" s="47">
        <f t="shared" si="94"/>
        <v>45.29608215979421</v>
      </c>
      <c r="AF189">
        <f t="shared" si="83"/>
        <v>2.1814486271884772</v>
      </c>
      <c r="AG189" t="e">
        <f t="shared" si="95"/>
        <v>#N/A</v>
      </c>
      <c r="AH189" s="47">
        <f t="shared" si="96"/>
        <v>43.675701811547079</v>
      </c>
      <c r="AI189">
        <f t="shared" si="86"/>
        <v>2.1317024167744378</v>
      </c>
      <c r="AJ189" s="47">
        <f t="shared" si="97"/>
        <v>42.033654156582642</v>
      </c>
      <c r="AK189">
        <f t="shared" si="88"/>
        <v>2.0800739263409489</v>
      </c>
      <c r="AL189" s="47">
        <f t="shared" si="98"/>
        <v>40.367659715365086</v>
      </c>
      <c r="AM189">
        <f t="shared" si="90"/>
        <v>2.026322662429406</v>
      </c>
      <c r="AN189" s="47">
        <f t="shared" si="99"/>
        <v>45.29608215979421</v>
      </c>
      <c r="AO189">
        <f t="shared" si="92"/>
        <v>2.1814486271884772</v>
      </c>
    </row>
    <row r="190" spans="15:41" x14ac:dyDescent="0.2">
      <c r="O190" s="45">
        <f t="shared" si="69"/>
        <v>4.8525681300475298E-2</v>
      </c>
      <c r="P190" s="45">
        <f t="shared" si="70"/>
        <v>4.8525681300475298E-2</v>
      </c>
      <c r="Q190" s="100">
        <f t="shared" si="71"/>
        <v>15.887029376577061</v>
      </c>
      <c r="R190" s="252">
        <f t="shared" si="93"/>
        <v>-7.9999999999999183E-2</v>
      </c>
      <c r="S190">
        <f t="shared" si="72"/>
        <v>4.6576197887990194</v>
      </c>
      <c r="T190" t="e">
        <f t="shared" si="73"/>
        <v>#N/A</v>
      </c>
      <c r="U190" s="47">
        <f t="shared" si="74"/>
        <v>4.9698464574919239</v>
      </c>
      <c r="V190" t="e">
        <f t="shared" si="75"/>
        <v>#N/A</v>
      </c>
      <c r="W190" s="47">
        <f t="shared" si="76"/>
        <v>5.3467667932337308</v>
      </c>
      <c r="X190" t="e">
        <f t="shared" si="77"/>
        <v>#N/A</v>
      </c>
      <c r="Y190" s="47">
        <f t="shared" si="78"/>
        <v>5.7955339176099523</v>
      </c>
      <c r="Z190" t="e">
        <f t="shared" si="79"/>
        <v>#N/A</v>
      </c>
      <c r="AA190" s="47">
        <f t="shared" si="80"/>
        <v>20.357155449462542</v>
      </c>
      <c r="AB190" t="e">
        <f t="shared" si="81"/>
        <v>#N/A</v>
      </c>
      <c r="AD190">
        <v>177</v>
      </c>
      <c r="AE190" s="47">
        <f t="shared" si="94"/>
        <v>45.319518853408368</v>
      </c>
      <c r="AF190">
        <f t="shared" si="83"/>
        <v>2.0786332721943239</v>
      </c>
      <c r="AG190" t="e">
        <f t="shared" si="95"/>
        <v>#N/A</v>
      </c>
      <c r="AH190" s="47">
        <f t="shared" si="96"/>
        <v>43.698415824666597</v>
      </c>
      <c r="AI190">
        <f t="shared" si="86"/>
        <v>2.0267539612564835</v>
      </c>
      <c r="AJ190" s="47">
        <f t="shared" si="97"/>
        <v>42.05562241876035</v>
      </c>
      <c r="AK190">
        <f t="shared" si="88"/>
        <v>1.9727081795883967</v>
      </c>
      <c r="AL190" s="47">
        <f t="shared" si="98"/>
        <v>40.388856721472976</v>
      </c>
      <c r="AM190">
        <f t="shared" si="90"/>
        <v>1.916186906572013</v>
      </c>
      <c r="AN190" s="47">
        <f t="shared" si="99"/>
        <v>45.319518853408368</v>
      </c>
      <c r="AO190">
        <f t="shared" si="92"/>
        <v>2.0786332721943239</v>
      </c>
    </row>
    <row r="191" spans="15:41" x14ac:dyDescent="0.2">
      <c r="O191" s="45">
        <f t="shared" si="69"/>
        <v>4.2649658125924361E-2</v>
      </c>
      <c r="P191" s="45">
        <f t="shared" si="70"/>
        <v>4.2649658125924361E-2</v>
      </c>
      <c r="Q191" s="100">
        <f t="shared" si="71"/>
        <v>15.881250892672597</v>
      </c>
      <c r="R191" s="252">
        <f t="shared" si="93"/>
        <v>-7.4999999999999178E-2</v>
      </c>
      <c r="S191">
        <f t="shared" si="72"/>
        <v>4.4021267731237534</v>
      </c>
      <c r="T191" t="e">
        <f t="shared" si="73"/>
        <v>#N/A</v>
      </c>
      <c r="U191" s="47">
        <f t="shared" si="74"/>
        <v>4.7072620643325909</v>
      </c>
      <c r="V191" t="e">
        <f t="shared" si="75"/>
        <v>#N/A</v>
      </c>
      <c r="W191" s="47">
        <f t="shared" si="76"/>
        <v>5.0807130334406168</v>
      </c>
      <c r="X191" t="e">
        <f t="shared" si="77"/>
        <v>#N/A</v>
      </c>
      <c r="Y191" s="47">
        <f t="shared" si="78"/>
        <v>5.5366133636242418</v>
      </c>
      <c r="Z191" t="e">
        <f t="shared" si="79"/>
        <v>#N/A</v>
      </c>
      <c r="AA191" s="47">
        <f t="shared" si="80"/>
        <v>19.594367513843906</v>
      </c>
      <c r="AB191" t="e">
        <f t="shared" si="81"/>
        <v>#N/A</v>
      </c>
      <c r="AD191">
        <v>178</v>
      </c>
      <c r="AE191" s="47">
        <f t="shared" si="94"/>
        <v>45.336264450028821</v>
      </c>
      <c r="AF191">
        <f t="shared" si="83"/>
        <v>1.8408045524625194</v>
      </c>
      <c r="AG191" t="e">
        <f t="shared" si="95"/>
        <v>#N/A</v>
      </c>
      <c r="AH191" s="47">
        <f t="shared" si="96"/>
        <v>43.71464506363661</v>
      </c>
      <c r="AI191">
        <f t="shared" si="86"/>
        <v>1.780837301302076</v>
      </c>
      <c r="AJ191" s="47">
        <f t="shared" si="97"/>
        <v>42.071318816167633</v>
      </c>
      <c r="AK191">
        <f t="shared" si="88"/>
        <v>1.7170946223460959</v>
      </c>
      <c r="AL191" s="47">
        <f t="shared" si="98"/>
        <v>40.404002053817536</v>
      </c>
      <c r="AM191">
        <f t="shared" si="90"/>
        <v>1.6486578399055212</v>
      </c>
      <c r="AN191" s="47">
        <f t="shared" si="99"/>
        <v>45.336264450028821</v>
      </c>
      <c r="AO191">
        <f t="shared" si="92"/>
        <v>1.8408045524625194</v>
      </c>
    </row>
    <row r="192" spans="15:41" x14ac:dyDescent="0.2">
      <c r="O192" s="45">
        <f t="shared" si="69"/>
        <v>3.7152699907551323E-2</v>
      </c>
      <c r="P192" s="45">
        <f t="shared" si="70"/>
        <v>3.7152699907551323E-2</v>
      </c>
      <c r="Q192" s="100">
        <f t="shared" si="71"/>
        <v>15.875845182499575</v>
      </c>
      <c r="R192" s="252">
        <f t="shared" si="93"/>
        <v>-6.9999999999999174E-2</v>
      </c>
      <c r="S192">
        <f t="shared" si="72"/>
        <v>4.1398865857655167</v>
      </c>
      <c r="T192" t="e">
        <f t="shared" si="73"/>
        <v>#N/A</v>
      </c>
      <c r="U192" s="47">
        <f t="shared" si="74"/>
        <v>4.4356270477028836</v>
      </c>
      <c r="V192" t="e">
        <f t="shared" si="75"/>
        <v>#N/A</v>
      </c>
      <c r="W192" s="47">
        <f t="shared" si="76"/>
        <v>4.8019311398198612</v>
      </c>
      <c r="X192" t="e">
        <f t="shared" si="77"/>
        <v>#N/A</v>
      </c>
      <c r="Y192" s="47">
        <f t="shared" si="78"/>
        <v>5.2586561687844302</v>
      </c>
      <c r="Z192" t="e">
        <f t="shared" si="79"/>
        <v>#N/A</v>
      </c>
      <c r="AA192" s="47">
        <f t="shared" si="80"/>
        <v>18.739482155301857</v>
      </c>
      <c r="AB192" t="e">
        <f t="shared" si="81"/>
        <v>#N/A</v>
      </c>
      <c r="AD192">
        <v>179</v>
      </c>
      <c r="AE192" s="47">
        <f t="shared" si="94"/>
        <v>45.346313848784618</v>
      </c>
      <c r="AF192" t="e">
        <f t="shared" si="83"/>
        <v>#N/A</v>
      </c>
      <c r="AG192" t="e">
        <f t="shared" si="95"/>
        <v>#N/A</v>
      </c>
      <c r="AH192" s="47">
        <f t="shared" si="96"/>
        <v>43.724384584873718</v>
      </c>
      <c r="AI192" t="e">
        <f t="shared" si="86"/>
        <v>#N/A</v>
      </c>
      <c r="AJ192" s="47">
        <f t="shared" si="97"/>
        <v>42.080738567529764</v>
      </c>
      <c r="AK192" t="e">
        <f t="shared" si="88"/>
        <v>#N/A</v>
      </c>
      <c r="AL192" s="47">
        <f t="shared" si="98"/>
        <v>40.413091098983813</v>
      </c>
      <c r="AM192" t="e">
        <f t="shared" si="90"/>
        <v>#N/A</v>
      </c>
      <c r="AN192" s="47">
        <f t="shared" si="99"/>
        <v>45.346313848784618</v>
      </c>
      <c r="AO192" t="e">
        <f t="shared" si="92"/>
        <v>#N/A</v>
      </c>
    </row>
    <row r="193" spans="15:28" x14ac:dyDescent="0.2">
      <c r="O193" s="45">
        <f t="shared" si="69"/>
        <v>3.2034813307291188E-2</v>
      </c>
      <c r="P193" s="45">
        <f t="shared" si="70"/>
        <v>3.2034813307291188E-2</v>
      </c>
      <c r="Q193" s="100">
        <f t="shared" si="71"/>
        <v>15.870812252393989</v>
      </c>
      <c r="R193" s="252">
        <f t="shared" si="93"/>
        <v>-6.499999999999917E-2</v>
      </c>
      <c r="S193">
        <f t="shared" si="72"/>
        <v>3.8713011641644313</v>
      </c>
      <c r="T193" t="e">
        <f t="shared" si="73"/>
        <v>#N/A</v>
      </c>
      <c r="U193" s="47">
        <f t="shared" si="74"/>
        <v>4.155463678558462</v>
      </c>
      <c r="V193" t="e">
        <f t="shared" si="75"/>
        <v>#N/A</v>
      </c>
      <c r="W193" s="47">
        <f t="shared" si="76"/>
        <v>4.5111195130147141</v>
      </c>
      <c r="X193" t="e">
        <f t="shared" si="77"/>
        <v>#N/A</v>
      </c>
      <c r="Y193" s="47">
        <f t="shared" si="78"/>
        <v>4.9626180384908158</v>
      </c>
      <c r="Z193" t="e">
        <f t="shared" si="79"/>
        <v>#N/A</v>
      </c>
      <c r="AA193" s="47">
        <f t="shared" si="80"/>
        <v>17.796517504983573</v>
      </c>
      <c r="AB193" t="e">
        <f t="shared" si="81"/>
        <v>#N/A</v>
      </c>
    </row>
    <row r="194" spans="15:28" x14ac:dyDescent="0.2">
      <c r="O194" s="45">
        <f t="shared" si="69"/>
        <v>2.7296004528125195E-2</v>
      </c>
      <c r="P194" s="45">
        <f t="shared" si="70"/>
        <v>2.7296004528125195E-2</v>
      </c>
      <c r="Q194" s="100">
        <f t="shared" si="71"/>
        <v>15.866152108254823</v>
      </c>
      <c r="R194" s="252">
        <f t="shared" si="93"/>
        <v>-5.9999999999999172E-2</v>
      </c>
      <c r="S194">
        <f t="shared" si="72"/>
        <v>3.5967821711472343</v>
      </c>
      <c r="T194" t="e">
        <f t="shared" si="73"/>
        <v>#N/A</v>
      </c>
      <c r="U194" s="47">
        <f t="shared" si="74"/>
        <v>3.8673106252652825</v>
      </c>
      <c r="V194" t="e">
        <f t="shared" si="75"/>
        <v>#N/A</v>
      </c>
      <c r="W194" s="47">
        <f t="shared" si="76"/>
        <v>4.209006690393899</v>
      </c>
      <c r="X194" t="e">
        <f t="shared" si="77"/>
        <v>#N/A</v>
      </c>
      <c r="Y194" s="47">
        <f t="shared" si="78"/>
        <v>4.6495168461608447</v>
      </c>
      <c r="Z194" t="e">
        <f t="shared" si="79"/>
        <v>#N/A</v>
      </c>
      <c r="AA194" s="47">
        <f t="shared" si="80"/>
        <v>16.76990568421887</v>
      </c>
      <c r="AB194" t="e">
        <f t="shared" si="81"/>
        <v>#N/A</v>
      </c>
    </row>
    <row r="195" spans="15:28" x14ac:dyDescent="0.2">
      <c r="O195" s="45">
        <f t="shared" si="69"/>
        <v>2.2936279313512387E-2</v>
      </c>
      <c r="P195" s="45">
        <f t="shared" si="70"/>
        <v>2.2936279313512387E-2</v>
      </c>
      <c r="Q195" s="100">
        <f t="shared" si="71"/>
        <v>15.861864755544389</v>
      </c>
      <c r="R195" s="252">
        <f t="shared" si="93"/>
        <v>-5.4999999999999175E-2</v>
      </c>
      <c r="S195">
        <f t="shared" si="72"/>
        <v>3.316750363968676</v>
      </c>
      <c r="T195" t="e">
        <f t="shared" si="73"/>
        <v>#N/A</v>
      </c>
      <c r="U195" s="47">
        <f t="shared" si="74"/>
        <v>3.5717219179052808</v>
      </c>
      <c r="V195" t="e">
        <f t="shared" si="75"/>
        <v>#N/A</v>
      </c>
      <c r="W195" s="47">
        <f t="shared" si="76"/>
        <v>3.8963495209296051</v>
      </c>
      <c r="X195" t="e">
        <f t="shared" si="77"/>
        <v>#N/A</v>
      </c>
      <c r="Y195" s="47">
        <f t="shared" si="78"/>
        <v>4.3204291334559848</v>
      </c>
      <c r="Z195" t="e">
        <f t="shared" si="79"/>
        <v>#N/A</v>
      </c>
      <c r="AA195" s="47">
        <f t="shared" si="80"/>
        <v>15.664471972668757</v>
      </c>
      <c r="AB195" t="e">
        <f t="shared" si="81"/>
        <v>#N/A</v>
      </c>
    </row>
    <row r="196" spans="15:28" x14ac:dyDescent="0.2">
      <c r="O196" s="45">
        <f t="shared" si="69"/>
        <v>1.8955642947844353E-2</v>
      </c>
      <c r="P196" s="45">
        <f t="shared" si="70"/>
        <v>1.8955642947844353E-2</v>
      </c>
      <c r="Q196" s="100">
        <f t="shared" si="71"/>
        <v>15.857950199288098</v>
      </c>
      <c r="R196" s="252">
        <f t="shared" si="93"/>
        <v>-4.9999999999999177E-2</v>
      </c>
      <c r="S196">
        <f t="shared" si="72"/>
        <v>3.0316349494138204</v>
      </c>
      <c r="T196" t="e">
        <f t="shared" si="73"/>
        <v>#N/A</v>
      </c>
      <c r="U196" s="47">
        <f t="shared" si="74"/>
        <v>3.2692658830461832</v>
      </c>
      <c r="V196" t="e">
        <f t="shared" si="75"/>
        <v>#N/A</v>
      </c>
      <c r="W196" s="47">
        <f t="shared" si="76"/>
        <v>3.5739312691496523</v>
      </c>
      <c r="X196" t="e">
        <f t="shared" si="77"/>
        <v>#N/A</v>
      </c>
      <c r="Y196" s="47">
        <f t="shared" si="78"/>
        <v>3.9764864087884773</v>
      </c>
      <c r="Z196" t="e">
        <f t="shared" si="79"/>
        <v>#N/A</v>
      </c>
      <c r="AA196" s="47">
        <f t="shared" si="80"/>
        <v>14.485412128551747</v>
      </c>
      <c r="AB196" t="e">
        <f t="shared" si="81"/>
        <v>#N/A</v>
      </c>
    </row>
    <row r="197" spans="15:28" x14ac:dyDescent="0.2">
      <c r="O197" s="45">
        <f t="shared" si="69"/>
        <v>1.5354100255649428E-2</v>
      </c>
      <c r="P197" s="45">
        <f t="shared" si="70"/>
        <v>1.5354100255649428E-2</v>
      </c>
      <c r="Q197" s="100">
        <f t="shared" si="71"/>
        <v>15.854408444074352</v>
      </c>
      <c r="R197" s="252">
        <f t="shared" si="93"/>
        <v>-4.499999999999918E-2</v>
      </c>
      <c r="S197">
        <f t="shared" si="72"/>
        <v>2.7418729259496817</v>
      </c>
      <c r="T197" t="e">
        <f t="shared" si="73"/>
        <v>#N/A</v>
      </c>
      <c r="U197" s="47">
        <f t="shared" si="74"/>
        <v>2.9605240510235511</v>
      </c>
      <c r="V197" t="e">
        <f t="shared" si="75"/>
        <v>#N/A</v>
      </c>
      <c r="W197" s="47">
        <f t="shared" si="76"/>
        <v>3.2425596529137408</v>
      </c>
      <c r="X197" t="e">
        <f t="shared" si="77"/>
        <v>#N/A</v>
      </c>
      <c r="Y197" s="47">
        <f t="shared" si="78"/>
        <v>3.6188712568348835</v>
      </c>
      <c r="Z197" t="e">
        <f t="shared" si="79"/>
        <v>#N/A</v>
      </c>
      <c r="AA197" s="47">
        <f t="shared" si="80"/>
        <v>13.238267967547213</v>
      </c>
      <c r="AB197" t="e">
        <f t="shared" si="81"/>
        <v>#N/A</v>
      </c>
    </row>
    <row r="198" spans="15:28" x14ac:dyDescent="0.2">
      <c r="O198" s="45">
        <f t="shared" si="69"/>
        <v>1.2131655602502178E-2</v>
      </c>
      <c r="P198" s="45">
        <f t="shared" si="70"/>
        <v>1.2131655602502178E-2</v>
      </c>
      <c r="Q198" s="100">
        <f t="shared" si="71"/>
        <v>15.851239494054767</v>
      </c>
      <c r="R198" s="252">
        <f t="shared" si="93"/>
        <v>-3.9999999999999182E-2</v>
      </c>
      <c r="S198">
        <f t="shared" si="72"/>
        <v>2.447908413934504</v>
      </c>
      <c r="T198" t="e">
        <f t="shared" si="73"/>
        <v>#N/A</v>
      </c>
      <c r="U198" s="47">
        <f t="shared" si="74"/>
        <v>2.6460900378360281</v>
      </c>
      <c r="V198" t="e">
        <f t="shared" si="75"/>
        <v>#N/A</v>
      </c>
      <c r="W198" s="47">
        <f t="shared" si="76"/>
        <v>2.9030648199295594</v>
      </c>
      <c r="X198" t="e">
        <f t="shared" si="77"/>
        <v>#N/A</v>
      </c>
      <c r="Y198" s="47">
        <f t="shared" si="78"/>
        <v>3.2488132724331691</v>
      </c>
      <c r="Z198" t="e">
        <f t="shared" si="79"/>
        <v>#N/A</v>
      </c>
      <c r="AA198" s="47">
        <f t="shared" si="80"/>
        <v>11.928901315159923</v>
      </c>
      <c r="AB198" t="e">
        <f t="shared" si="81"/>
        <v>#N/A</v>
      </c>
    </row>
    <row r="199" spans="15:28" x14ac:dyDescent="0.2">
      <c r="O199" s="45">
        <f t="shared" ref="O199:O262" si="100">(SQRT($K$18*$K$18*(R199-$F$16)*(R199-$F$16)*1000000+$M$4*$M$4))-$M$4</f>
        <v>9.2883128942276016E-3</v>
      </c>
      <c r="P199" s="45">
        <f t="shared" ref="P199:P262" si="101">(COS($P$1*PI()/180)*SQRT($K$18*$K$18*(R199-$F$16)*(R199-$F$16)*1000000+$P$3)-$P$2*$K$17*(R199-$F$16)*1000)/(1-$P$2)-$M$4</f>
        <v>9.2883128942276016E-3</v>
      </c>
      <c r="Q199" s="100">
        <f t="shared" ref="Q199:Q262" si="102">SQRT(((R199-$F$16)*(R199-$F$16)+PI()*PI()*$F$18*$F$18)*$K$18*$K$18*1000000+$M$4*$M$4) - $M$4</f>
        <v>15.848443352943832</v>
      </c>
      <c r="R199" s="252">
        <f t="shared" si="93"/>
        <v>-3.4999999999999185E-2</v>
      </c>
      <c r="S199">
        <f t="shared" ref="S199:S262" si="103">IF( AND(($R199-$F$16)/S$3&gt;= 0, ($R199-$F$16)/S$3&lt;=$K$31),S$2*ABS(SIN(($R199-$F$16)/S$3*PI()))*$K$30,#N/A)</f>
        <v>2.1501919749112619</v>
      </c>
      <c r="T199" t="e">
        <f t="shared" ref="T199:T262" si="104">IF( AND(($R199-$F$16)/T$3&gt;0,($R199-$F$16)/T$3&lt;=$K$31),T$2*ABS(SIN(($R199-$F$16)/T$3*PI()))*$K$30,#N/A)</f>
        <v>#N/A</v>
      </c>
      <c r="U199" s="47">
        <f t="shared" ref="U199:U262" si="105">IF( AND(($R199-$F$16)/U$3&gt;= 0, ($R199-$F$16)/U$3&lt;=$K$31),U$2*ABS(SIN(($R199-$F$16)/U$3*PI()))*$K$30,#N/A)</f>
        <v>2.3265684038035506</v>
      </c>
      <c r="V199" t="e">
        <f t="shared" ref="V199:V262" si="106">IF( AND(($R199-$F$16)/V$3&gt;0,($R199-$F$16)/V$3&lt;=$K$31),V$2*ABS(SIN(($R199-$F$16)/V$3*PI()))*$K$30,#N/A)</f>
        <v>#N/A</v>
      </c>
      <c r="W199" s="47">
        <f t="shared" ref="W199:W262" si="107">IF( AND(($R199-$F$16)/W$3&gt;= 0, ($R199-$F$16)/W$3&lt;=$K$31),W$2*ABS(SIN(($R199-$F$16)/W$3*PI()))*$K$30,#N/A)</f>
        <v>2.5562972680779317</v>
      </c>
      <c r="X199" t="e">
        <f t="shared" ref="X199:X262" si="108">IF( AND(($R199-$F$16)/X$3&gt;0,($R199-$F$16)/X$3&lt;=$K$31),X$2*ABS(SIN(($R199-$F$16)/X$3*PI()))*$K$30,#N/A)</f>
        <v>#N/A</v>
      </c>
      <c r="Y199" s="47">
        <f t="shared" ref="Y199:Y262" si="109">IF( AND(($R199-$F$16)/Y$3&gt;= 0, ($R199-$F$16)/Y$3&lt;=$K$31),Y$2*ABS(SIN(($R199-$F$16)/Y$3*PI()))*$K$30,#N/A)</f>
        <v>2.8675848328438702</v>
      </c>
      <c r="Z199" t="e">
        <f t="shared" ref="Z199:Z262" si="110">IF( AND(($R199-$F$16)/Z$3&gt;0,($R199-$F$16)/Z$3&lt;=$K$31),Z$2*ABS(SIN(($R199-$F$16)/Z$3*PI()))*$K$30,#N/A)</f>
        <v>#N/A</v>
      </c>
      <c r="AA199" s="47">
        <f t="shared" ref="AA199:AA262" si="111">IF( AND(($R199-$F$16)/AA$3&gt;= 0, ($R199-$F$16)/AA$3&lt;=$K$31),AA$2*ABS(SIN(($R199-$F$16)/AA$3*PI()))*$K$30,#N/A)</f>
        <v>10.563466454974765</v>
      </c>
      <c r="AB199" t="e">
        <f t="shared" ref="AB199:AB262" si="112">IF( AND(($R199-$F$16)/AB$3&gt;0,($R199-$F$16)/AB$3&lt;=$K$31),AB$2*ABS(SIN(($R199-$F$16)/AB$3*PI()))*$K$30,#N/A)</f>
        <v>#N/A</v>
      </c>
    </row>
    <row r="200" spans="15:28" x14ac:dyDescent="0.2">
      <c r="O200" s="45">
        <f t="shared" si="100"/>
        <v>6.8240755773558703E-3</v>
      </c>
      <c r="P200" s="45">
        <f t="shared" si="101"/>
        <v>6.8240755773558703E-3</v>
      </c>
      <c r="Q200" s="100">
        <f t="shared" si="102"/>
        <v>15.846020024019481</v>
      </c>
      <c r="R200" s="252">
        <f t="shared" ref="R200:R263" si="113">R199+$R$4</f>
        <v>-2.9999999999999184E-2</v>
      </c>
      <c r="S200">
        <f t="shared" si="103"/>
        <v>1.8491799210287096</v>
      </c>
      <c r="T200" t="e">
        <f t="shared" si="104"/>
        <v>#N/A</v>
      </c>
      <c r="U200" s="47">
        <f t="shared" si="105"/>
        <v>2.0025734911829849</v>
      </c>
      <c r="V200" t="e">
        <f t="shared" si="106"/>
        <v>#N/A</v>
      </c>
      <c r="W200" s="47">
        <f t="shared" si="107"/>
        <v>2.2031257147569869</v>
      </c>
      <c r="X200" t="e">
        <f t="shared" si="108"/>
        <v>#N/A</v>
      </c>
      <c r="Y200" s="47">
        <f t="shared" si="109"/>
        <v>2.4764967229116555</v>
      </c>
      <c r="Z200" t="e">
        <f t="shared" si="110"/>
        <v>#N/A</v>
      </c>
      <c r="AA200" s="47">
        <f t="shared" si="111"/>
        <v>9.148381202300353</v>
      </c>
      <c r="AB200" t="e">
        <f t="shared" si="112"/>
        <v>#N/A</v>
      </c>
    </row>
    <row r="201" spans="15:28" x14ac:dyDescent="0.2">
      <c r="O201" s="45">
        <f t="shared" si="100"/>
        <v>4.7389466388949586E-3</v>
      </c>
      <c r="P201" s="45">
        <f t="shared" si="101"/>
        <v>4.7389466388949586E-3</v>
      </c>
      <c r="Q201" s="100">
        <f t="shared" si="102"/>
        <v>15.843969510122179</v>
      </c>
      <c r="R201" s="252">
        <f t="shared" si="113"/>
        <v>-2.4999999999999183E-2</v>
      </c>
      <c r="S201">
        <f t="shared" si="103"/>
        <v>1.5453336156484365</v>
      </c>
      <c r="T201" t="e">
        <f t="shared" si="104"/>
        <v>#N/A</v>
      </c>
      <c r="U201" s="47">
        <f t="shared" si="105"/>
        <v>1.6747282429760966</v>
      </c>
      <c r="V201" t="e">
        <f t="shared" si="106"/>
        <v>#N/A</v>
      </c>
      <c r="W201" s="47">
        <f t="shared" si="107"/>
        <v>1.8444349205830404</v>
      </c>
      <c r="X201" t="e">
        <f t="shared" si="108"/>
        <v>#N/A</v>
      </c>
      <c r="Y201" s="47">
        <f t="shared" si="109"/>
        <v>2.0768936281693815</v>
      </c>
      <c r="Z201" t="e">
        <f t="shared" si="110"/>
        <v>#N/A</v>
      </c>
      <c r="AA201" s="47">
        <f t="shared" si="111"/>
        <v>7.6902967391611163</v>
      </c>
      <c r="AB201" t="e">
        <f t="shared" si="112"/>
        <v>#N/A</v>
      </c>
    </row>
    <row r="202" spans="15:28" x14ac:dyDescent="0.2">
      <c r="O202" s="45">
        <f t="shared" si="100"/>
        <v>3.032928606103269E-3</v>
      </c>
      <c r="P202" s="45">
        <f t="shared" si="101"/>
        <v>3.032928606103269E-3</v>
      </c>
      <c r="Q202" s="100">
        <f t="shared" si="102"/>
        <v>15.84229181365572</v>
      </c>
      <c r="R202" s="252">
        <f t="shared" si="113"/>
        <v>-1.9999999999999182E-2</v>
      </c>
      <c r="S202">
        <f t="shared" si="103"/>
        <v>1.2391187662098904</v>
      </c>
      <c r="T202" t="e">
        <f t="shared" si="104"/>
        <v>#N/A</v>
      </c>
      <c r="U202" s="47">
        <f t="shared" si="105"/>
        <v>1.3436630052009138</v>
      </c>
      <c r="V202" t="e">
        <f t="shared" si="106"/>
        <v>#N/A</v>
      </c>
      <c r="W202" s="47">
        <f t="shared" si="107"/>
        <v>1.4811234729002178</v>
      </c>
      <c r="X202" t="e">
        <f t="shared" si="108"/>
        <v>#N/A</v>
      </c>
      <c r="Y202" s="47">
        <f t="shared" si="109"/>
        <v>1.6701495113807794</v>
      </c>
      <c r="Z202" t="e">
        <f t="shared" si="110"/>
        <v>#N/A</v>
      </c>
      <c r="AA202" s="47">
        <f t="shared" si="111"/>
        <v>6.1960663524194617</v>
      </c>
      <c r="AB202" t="e">
        <f t="shared" si="112"/>
        <v>#N/A</v>
      </c>
    </row>
    <row r="203" spans="15:28" x14ac:dyDescent="0.2">
      <c r="O203" s="45">
        <f t="shared" si="100"/>
        <v>1.7060235472854401E-3</v>
      </c>
      <c r="P203" s="45">
        <f t="shared" si="101"/>
        <v>1.7060235472854401E-3</v>
      </c>
      <c r="Q203" s="100">
        <f t="shared" si="102"/>
        <v>15.84098693658666</v>
      </c>
      <c r="R203" s="252">
        <f t="shared" si="113"/>
        <v>-1.4999999999999181E-2</v>
      </c>
      <c r="S203">
        <f t="shared" si="103"/>
        <v>0.93100471043720312</v>
      </c>
      <c r="T203" t="e">
        <f t="shared" si="104"/>
        <v>#N/A</v>
      </c>
      <c r="U203" s="47">
        <f t="shared" si="105"/>
        <v>1.0100143149293659</v>
      </c>
      <c r="V203" t="e">
        <f t="shared" si="106"/>
        <v>#N/A</v>
      </c>
      <c r="W203" s="47">
        <f t="shared" si="107"/>
        <v>1.1141015346515528</v>
      </c>
      <c r="X203" t="e">
        <f t="shared" si="108"/>
        <v>#N/A</v>
      </c>
      <c r="Y203" s="47">
        <f t="shared" si="109"/>
        <v>1.2576628884186931</v>
      </c>
      <c r="Z203" t="e">
        <f t="shared" si="110"/>
        <v>#N/A</v>
      </c>
      <c r="AA203" s="47">
        <f t="shared" si="111"/>
        <v>4.6727132219649983</v>
      </c>
      <c r="AB203" t="e">
        <f t="shared" si="112"/>
        <v>#N/A</v>
      </c>
    </row>
    <row r="204" spans="15:28" x14ac:dyDescent="0.2">
      <c r="O204" s="45">
        <f t="shared" si="100"/>
        <v>7.5823307065547851E-4</v>
      </c>
      <c r="P204" s="45">
        <f t="shared" si="101"/>
        <v>7.5823307065547851E-4</v>
      </c>
      <c r="Q204" s="100">
        <f t="shared" si="102"/>
        <v>15.840054880444768</v>
      </c>
      <c r="R204" s="252">
        <f t="shared" si="113"/>
        <v>-9.9999999999991797E-3</v>
      </c>
      <c r="S204">
        <f t="shared" si="103"/>
        <v>0.62146369698185056</v>
      </c>
      <c r="T204" t="e">
        <f t="shared" si="104"/>
        <v>#N/A</v>
      </c>
      <c r="U204" s="47">
        <f t="shared" si="105"/>
        <v>0.67442367642141554</v>
      </c>
      <c r="V204" t="e">
        <f t="shared" si="106"/>
        <v>#N/A</v>
      </c>
      <c r="W204" s="47">
        <f t="shared" si="107"/>
        <v>0.74428856425104362</v>
      </c>
      <c r="X204" t="e">
        <f t="shared" si="108"/>
        <v>#N/A</v>
      </c>
      <c r="Y204" s="47">
        <f t="shared" si="109"/>
        <v>0.84085201972190249</v>
      </c>
      <c r="Z204" t="e">
        <f t="shared" si="110"/>
        <v>#N/A</v>
      </c>
      <c r="AA204" s="47">
        <f t="shared" si="111"/>
        <v>3.127397410372748</v>
      </c>
      <c r="AB204" t="e">
        <f t="shared" si="112"/>
        <v>#N/A</v>
      </c>
    </row>
    <row r="205" spans="15:28" x14ac:dyDescent="0.2">
      <c r="O205" s="45">
        <f t="shared" si="100"/>
        <v>1.895583251325661E-4</v>
      </c>
      <c r="P205" s="45">
        <f t="shared" si="101"/>
        <v>1.895583251325661E-4</v>
      </c>
      <c r="Q205" s="100">
        <f t="shared" si="102"/>
        <v>15.839495646322575</v>
      </c>
      <c r="R205" s="252">
        <f t="shared" si="113"/>
        <v>-4.9999999999991796E-3</v>
      </c>
      <c r="S205">
        <f t="shared" si="103"/>
        <v>0.31097016160371505</v>
      </c>
      <c r="T205" t="e">
        <f t="shared" si="104"/>
        <v>#N/A</v>
      </c>
      <c r="U205" s="47">
        <f t="shared" si="105"/>
        <v>0.33753632770881237</v>
      </c>
      <c r="V205" t="e">
        <f t="shared" si="106"/>
        <v>#N/A</v>
      </c>
      <c r="W205" s="47">
        <f t="shared" si="107"/>
        <v>0.37261101216882586</v>
      </c>
      <c r="X205" t="e">
        <f t="shared" si="108"/>
        <v>#N/A</v>
      </c>
      <c r="Y205" s="47">
        <f t="shared" si="109"/>
        <v>0.42115003386384164</v>
      </c>
      <c r="Z205" t="e">
        <f t="shared" si="110"/>
        <v>#N/A</v>
      </c>
      <c r="AA205" s="47">
        <f t="shared" si="111"/>
        <v>1.5673822091855456</v>
      </c>
      <c r="AB205" t="e">
        <f t="shared" si="112"/>
        <v>#N/A</v>
      </c>
    </row>
    <row r="206" spans="15:28" x14ac:dyDescent="0.2">
      <c r="O206" s="45">
        <f t="shared" si="100"/>
        <v>0</v>
      </c>
      <c r="P206" s="45">
        <f t="shared" si="101"/>
        <v>0</v>
      </c>
      <c r="Q206" s="100">
        <f t="shared" si="102"/>
        <v>15.839309234875714</v>
      </c>
      <c r="R206" s="252">
        <f t="shared" si="113"/>
        <v>8.2052420413702976E-16</v>
      </c>
      <c r="S206" t="e">
        <f t="shared" si="103"/>
        <v>#N/A</v>
      </c>
      <c r="T206">
        <f t="shared" si="104"/>
        <v>1.2438996068826511E-15</v>
      </c>
      <c r="U206" s="47" t="e">
        <f t="shared" si="105"/>
        <v>#N/A</v>
      </c>
      <c r="V206">
        <f t="shared" si="106"/>
        <v>1.2087793242491863E-15</v>
      </c>
      <c r="W206" s="47" t="e">
        <f t="shared" si="107"/>
        <v>#N/A</v>
      </c>
      <c r="X206">
        <f t="shared" si="108"/>
        <v>1.1723395084507937E-15</v>
      </c>
      <c r="Y206" s="47" t="e">
        <f t="shared" si="109"/>
        <v>#N/A</v>
      </c>
      <c r="Z206">
        <f t="shared" si="110"/>
        <v>1.1344397283186706E-15</v>
      </c>
      <c r="AA206" s="47" t="e">
        <f t="shared" si="111"/>
        <v>#N/A</v>
      </c>
      <c r="AB206">
        <f t="shared" si="112"/>
        <v>3.6195078410822335E-15</v>
      </c>
    </row>
    <row r="207" spans="15:28" x14ac:dyDescent="0.2">
      <c r="O207" s="45">
        <f t="shared" si="100"/>
        <v>1.895583251325661E-4</v>
      </c>
      <c r="P207" s="45">
        <f t="shared" si="101"/>
        <v>1.895583251325661E-4</v>
      </c>
      <c r="Q207" s="100">
        <f t="shared" si="102"/>
        <v>15.839495646322575</v>
      </c>
      <c r="R207" s="252">
        <f t="shared" si="113"/>
        <v>5.0000000000008206E-3</v>
      </c>
      <c r="S207" t="e">
        <f t="shared" si="103"/>
        <v>#N/A</v>
      </c>
      <c r="T207">
        <f t="shared" si="104"/>
        <v>7.5798666676274284E-3</v>
      </c>
      <c r="U207" s="47" t="e">
        <f t="shared" si="105"/>
        <v>#N/A</v>
      </c>
      <c r="V207">
        <f t="shared" si="106"/>
        <v>7.3658563670952592E-3</v>
      </c>
      <c r="W207" s="47" t="e">
        <f t="shared" si="107"/>
        <v>#N/A</v>
      </c>
      <c r="X207">
        <f t="shared" si="108"/>
        <v>7.1438053213885898E-3</v>
      </c>
      <c r="Y207" s="47" t="e">
        <f t="shared" si="109"/>
        <v>#N/A</v>
      </c>
      <c r="Z207">
        <f t="shared" si="110"/>
        <v>6.9128577953436465E-3</v>
      </c>
      <c r="AA207" s="47" t="e">
        <f t="shared" si="111"/>
        <v>#N/A</v>
      </c>
      <c r="AB207">
        <f t="shared" si="112"/>
        <v>2.2055946881030321E-2</v>
      </c>
    </row>
    <row r="208" spans="15:28" x14ac:dyDescent="0.2">
      <c r="O208" s="45">
        <f t="shared" si="100"/>
        <v>7.5823307065547851E-4</v>
      </c>
      <c r="P208" s="45">
        <f t="shared" si="101"/>
        <v>7.5823307065547851E-4</v>
      </c>
      <c r="Q208" s="100">
        <f t="shared" si="102"/>
        <v>15.840054880444768</v>
      </c>
      <c r="R208" s="252">
        <f t="shared" si="113"/>
        <v>1.0000000000000821E-2</v>
      </c>
      <c r="S208" t="e">
        <f t="shared" si="103"/>
        <v>#N/A</v>
      </c>
      <c r="T208">
        <f t="shared" si="104"/>
        <v>1.5159484938399489E-2</v>
      </c>
      <c r="U208" s="47" t="e">
        <f t="shared" si="105"/>
        <v>#N/A</v>
      </c>
      <c r="V208">
        <f t="shared" si="106"/>
        <v>1.4731470053013842E-2</v>
      </c>
      <c r="W208" s="47" t="e">
        <f t="shared" si="107"/>
        <v>#N/A</v>
      </c>
      <c r="X208">
        <f t="shared" si="108"/>
        <v>1.4287373968235102E-2</v>
      </c>
      <c r="Y208" s="47" t="e">
        <f t="shared" si="109"/>
        <v>#N/A</v>
      </c>
      <c r="Z208">
        <f t="shared" si="110"/>
        <v>1.3825485246127978E-2</v>
      </c>
      <c r="AA208" s="47" t="e">
        <f t="shared" si="111"/>
        <v>#N/A</v>
      </c>
      <c r="AB208">
        <f t="shared" si="112"/>
        <v>4.4111155621546667E-2</v>
      </c>
    </row>
    <row r="209" spans="15:28" x14ac:dyDescent="0.2">
      <c r="O209" s="45">
        <f t="shared" si="100"/>
        <v>1.7060235472854401E-3</v>
      </c>
      <c r="P209" s="45">
        <f t="shared" si="101"/>
        <v>1.7060235472854401E-3</v>
      </c>
      <c r="Q209" s="100">
        <f t="shared" si="102"/>
        <v>15.84098693658666</v>
      </c>
      <c r="R209" s="252">
        <f t="shared" si="113"/>
        <v>1.5000000000000822E-2</v>
      </c>
      <c r="S209" t="e">
        <f t="shared" si="103"/>
        <v>#N/A</v>
      </c>
      <c r="T209">
        <f t="shared" si="104"/>
        <v>2.2738606423603418E-2</v>
      </c>
      <c r="U209" s="47" t="e">
        <f t="shared" si="105"/>
        <v>#N/A</v>
      </c>
      <c r="V209">
        <f t="shared" si="106"/>
        <v>2.2096598384577053E-2</v>
      </c>
      <c r="W209" s="47" t="e">
        <f t="shared" si="107"/>
        <v>#N/A</v>
      </c>
      <c r="X209">
        <f t="shared" si="108"/>
        <v>2.1430469273840846E-2</v>
      </c>
      <c r="Y209" s="47" t="e">
        <f t="shared" si="109"/>
        <v>#N/A</v>
      </c>
      <c r="Z209">
        <f t="shared" si="110"/>
        <v>2.07376520154713E-2</v>
      </c>
      <c r="AA209" s="47" t="e">
        <f t="shared" si="111"/>
        <v>#N/A</v>
      </c>
      <c r="AB209">
        <f t="shared" si="112"/>
        <v>6.6164888105745445E-2</v>
      </c>
    </row>
    <row r="210" spans="15:28" x14ac:dyDescent="0.2">
      <c r="O210" s="45">
        <f t="shared" si="100"/>
        <v>3.032928606103269E-3</v>
      </c>
      <c r="P210" s="45">
        <f t="shared" si="101"/>
        <v>3.032928606103269E-3</v>
      </c>
      <c r="Q210" s="100">
        <f t="shared" si="102"/>
        <v>15.84229181365572</v>
      </c>
      <c r="R210" s="252">
        <f t="shared" si="113"/>
        <v>2.0000000000000823E-2</v>
      </c>
      <c r="S210" t="e">
        <f t="shared" si="103"/>
        <v>#N/A</v>
      </c>
      <c r="T210">
        <f t="shared" si="104"/>
        <v>3.0316982750805181E-2</v>
      </c>
      <c r="U210" s="47" t="e">
        <f t="shared" si="105"/>
        <v>#N/A</v>
      </c>
      <c r="V210">
        <f t="shared" si="106"/>
        <v>2.9460998704595849E-2</v>
      </c>
      <c r="W210" s="47" t="e">
        <f t="shared" si="107"/>
        <v>#N/A</v>
      </c>
      <c r="X210">
        <f t="shared" si="108"/>
        <v>2.8572854587187758E-2</v>
      </c>
      <c r="Y210" s="47" t="e">
        <f t="shared" si="109"/>
        <v>#N/A</v>
      </c>
      <c r="Z210">
        <f t="shared" si="110"/>
        <v>2.7649127781841226E-2</v>
      </c>
      <c r="AA210" s="47" t="e">
        <f t="shared" si="111"/>
        <v>#N/A</v>
      </c>
      <c r="AB210">
        <f t="shared" si="112"/>
        <v>8.8216406267224906E-2</v>
      </c>
    </row>
    <row r="211" spans="15:28" x14ac:dyDescent="0.2">
      <c r="O211" s="45">
        <f t="shared" si="100"/>
        <v>4.7389466388949586E-3</v>
      </c>
      <c r="P211" s="45">
        <f t="shared" si="101"/>
        <v>4.7389466388949586E-3</v>
      </c>
      <c r="Q211" s="100">
        <f t="shared" si="102"/>
        <v>15.843969510122179</v>
      </c>
      <c r="R211" s="252">
        <f t="shared" si="113"/>
        <v>2.5000000000000824E-2</v>
      </c>
      <c r="S211" t="e">
        <f t="shared" si="103"/>
        <v>#N/A</v>
      </c>
      <c r="T211">
        <f t="shared" si="104"/>
        <v>3.7894365571990017E-2</v>
      </c>
      <c r="U211" s="47" t="e">
        <f t="shared" si="105"/>
        <v>#N/A</v>
      </c>
      <c r="V211">
        <f t="shared" si="106"/>
        <v>3.6824428379866811E-2</v>
      </c>
      <c r="W211" s="47" t="e">
        <f t="shared" si="107"/>
        <v>#N/A</v>
      </c>
      <c r="X211">
        <f t="shared" si="108"/>
        <v>3.5714293280779873E-2</v>
      </c>
      <c r="Y211" s="47" t="e">
        <f t="shared" si="109"/>
        <v>#N/A</v>
      </c>
      <c r="Z211">
        <f t="shared" si="110"/>
        <v>3.4559682246730415E-2</v>
      </c>
      <c r="AA211" s="47" t="e">
        <f t="shared" si="111"/>
        <v>#N/A</v>
      </c>
      <c r="AB211">
        <f t="shared" si="112"/>
        <v>0.11026497211368949</v>
      </c>
    </row>
    <row r="212" spans="15:28" x14ac:dyDescent="0.2">
      <c r="O212" s="45">
        <f t="shared" si="100"/>
        <v>6.8240755773558703E-3</v>
      </c>
      <c r="P212" s="45">
        <f t="shared" si="101"/>
        <v>6.8240755773558703E-3</v>
      </c>
      <c r="Q212" s="100">
        <f t="shared" si="102"/>
        <v>15.846020024019481</v>
      </c>
      <c r="R212" s="252">
        <f t="shared" si="113"/>
        <v>3.0000000000000825E-2</v>
      </c>
      <c r="S212" t="e">
        <f t="shared" si="103"/>
        <v>#N/A</v>
      </c>
      <c r="T212">
        <f t="shared" si="104"/>
        <v>4.5470506571700951E-2</v>
      </c>
      <c r="U212" s="47" t="e">
        <f t="shared" si="105"/>
        <v>#N/A</v>
      </c>
      <c r="V212">
        <f t="shared" si="106"/>
        <v>4.418664480916612E-2</v>
      </c>
      <c r="W212" s="47" t="e">
        <f t="shared" si="107"/>
        <v>#N/A</v>
      </c>
      <c r="X212">
        <f t="shared" si="108"/>
        <v>4.2854548758482727E-2</v>
      </c>
      <c r="Y212" s="47" t="e">
        <f t="shared" si="109"/>
        <v>#N/A</v>
      </c>
      <c r="Z212">
        <f t="shared" si="110"/>
        <v>4.1469085142330359E-2</v>
      </c>
      <c r="AA212" s="47" t="e">
        <f t="shared" si="111"/>
        <v>#N/A</v>
      </c>
      <c r="AB212">
        <f t="shared" si="112"/>
        <v>0.13230984775164795</v>
      </c>
    </row>
    <row r="213" spans="15:28" x14ac:dyDescent="0.2">
      <c r="O213" s="45">
        <f t="shared" si="100"/>
        <v>9.2883128942276016E-3</v>
      </c>
      <c r="P213" s="45">
        <f t="shared" si="101"/>
        <v>9.2883128942276016E-3</v>
      </c>
      <c r="Q213" s="100">
        <f t="shared" si="102"/>
        <v>15.848443352943832</v>
      </c>
      <c r="R213" s="252">
        <f t="shared" si="113"/>
        <v>3.5000000000000822E-2</v>
      </c>
      <c r="S213" t="e">
        <f t="shared" si="103"/>
        <v>#N/A</v>
      </c>
      <c r="T213">
        <f t="shared" si="104"/>
        <v>5.304515747517629E-2</v>
      </c>
      <c r="U213" s="47" t="e">
        <f t="shared" si="105"/>
        <v>#N/A</v>
      </c>
      <c r="V213">
        <f t="shared" si="106"/>
        <v>5.1547405431242511E-2</v>
      </c>
      <c r="W213" s="47" t="e">
        <f t="shared" si="107"/>
        <v>#N/A</v>
      </c>
      <c r="X213">
        <f t="shared" si="108"/>
        <v>4.9993384463361899E-2</v>
      </c>
      <c r="Y213" s="47" t="e">
        <f t="shared" si="109"/>
        <v>#N/A</v>
      </c>
      <c r="Z213">
        <f t="shared" si="110"/>
        <v>4.8377106239204208E-2</v>
      </c>
      <c r="AA213" s="47" t="e">
        <f t="shared" si="111"/>
        <v>#N/A</v>
      </c>
      <c r="AB213">
        <f t="shared" si="112"/>
        <v>0.15435029541110823</v>
      </c>
    </row>
    <row r="214" spans="15:28" x14ac:dyDescent="0.2">
      <c r="O214" s="45">
        <f t="shared" si="100"/>
        <v>1.2131655602502178E-2</v>
      </c>
      <c r="P214" s="45">
        <f t="shared" si="101"/>
        <v>1.2131655602502178E-2</v>
      </c>
      <c r="Q214" s="100">
        <f t="shared" si="102"/>
        <v>15.851239494054767</v>
      </c>
      <c r="R214" s="252">
        <f t="shared" si="113"/>
        <v>4.000000000000082E-2</v>
      </c>
      <c r="S214" t="e">
        <f t="shared" si="103"/>
        <v>#N/A</v>
      </c>
      <c r="T214">
        <f t="shared" si="104"/>
        <v>6.0618070056485666E-2</v>
      </c>
      <c r="U214" s="47" t="e">
        <f t="shared" si="105"/>
        <v>#N/A</v>
      </c>
      <c r="V214">
        <f t="shared" si="106"/>
        <v>5.8906467732808852E-2</v>
      </c>
      <c r="W214" s="47" t="e">
        <f t="shared" si="107"/>
        <v>#N/A</v>
      </c>
      <c r="X214">
        <f t="shared" si="108"/>
        <v>5.7130563885520048E-2</v>
      </c>
      <c r="Y214" s="47" t="e">
        <f t="shared" si="109"/>
        <v>#N/A</v>
      </c>
      <c r="Z214">
        <f t="shared" si="110"/>
        <v>5.5283515353958271E-2</v>
      </c>
      <c r="AA214" s="47" t="e">
        <f t="shared" si="111"/>
        <v>#N/A</v>
      </c>
      <c r="AB214">
        <f t="shared" si="112"/>
        <v>0.17638557747026837</v>
      </c>
    </row>
    <row r="215" spans="15:28" x14ac:dyDescent="0.2">
      <c r="O215" s="45">
        <f t="shared" si="100"/>
        <v>1.5354100255649428E-2</v>
      </c>
      <c r="P215" s="45">
        <f t="shared" si="101"/>
        <v>1.5354100255649428E-2</v>
      </c>
      <c r="Q215" s="100">
        <f t="shared" si="102"/>
        <v>15.854408444074352</v>
      </c>
      <c r="R215" s="252">
        <f t="shared" si="113"/>
        <v>4.5000000000000817E-2</v>
      </c>
      <c r="S215" t="e">
        <f t="shared" si="103"/>
        <v>#N/A</v>
      </c>
      <c r="T215">
        <f t="shared" si="104"/>
        <v>6.8188996146664613E-2</v>
      </c>
      <c r="U215" s="47" t="e">
        <f t="shared" si="105"/>
        <v>#N/A</v>
      </c>
      <c r="V215">
        <f t="shared" si="106"/>
        <v>6.626358925653221E-2</v>
      </c>
      <c r="W215" s="47" t="e">
        <f t="shared" si="107"/>
        <v>#N/A</v>
      </c>
      <c r="X215">
        <f t="shared" si="108"/>
        <v>6.4265850569932573E-2</v>
      </c>
      <c r="Y215" s="47" t="e">
        <f t="shared" si="109"/>
        <v>#N/A</v>
      </c>
      <c r="Z215">
        <f t="shared" si="110"/>
        <v>6.2188082356911985E-2</v>
      </c>
      <c r="AA215" s="47" t="e">
        <f t="shared" si="111"/>
        <v>#N/A</v>
      </c>
      <c r="AB215">
        <f t="shared" si="112"/>
        <v>0.19841495648020205</v>
      </c>
    </row>
    <row r="216" spans="15:28" x14ac:dyDescent="0.2">
      <c r="O216" s="45">
        <f t="shared" si="100"/>
        <v>1.8955642947844353E-2</v>
      </c>
      <c r="P216" s="45">
        <f t="shared" si="101"/>
        <v>1.8955642947844353E-2</v>
      </c>
      <c r="Q216" s="100">
        <f t="shared" si="102"/>
        <v>15.857950199288098</v>
      </c>
      <c r="R216" s="252">
        <f t="shared" si="113"/>
        <v>5.0000000000000815E-2</v>
      </c>
      <c r="S216" t="e">
        <f t="shared" si="103"/>
        <v>#N/A</v>
      </c>
      <c r="T216">
        <f t="shared" si="104"/>
        <v>7.5757687641847191E-2</v>
      </c>
      <c r="U216" s="47" t="e">
        <f t="shared" si="105"/>
        <v>#N/A</v>
      </c>
      <c r="V216">
        <f t="shared" si="106"/>
        <v>7.3618527609021975E-2</v>
      </c>
      <c r="W216" s="47" t="e">
        <f t="shared" si="107"/>
        <v>#N/A</v>
      </c>
      <c r="X216">
        <f t="shared" si="108"/>
        <v>7.1399008124281335E-2</v>
      </c>
      <c r="Y216" s="47" t="e">
        <f t="shared" si="109"/>
        <v>#N/A</v>
      </c>
      <c r="Z216">
        <f t="shared" si="110"/>
        <v>6.9090577179766119E-2</v>
      </c>
      <c r="AA216" s="47" t="e">
        <f t="shared" si="111"/>
        <v>#N/A</v>
      </c>
      <c r="AB216">
        <f t="shared" si="112"/>
        <v>0.22043769518953885</v>
      </c>
    </row>
    <row r="217" spans="15:28" x14ac:dyDescent="0.2">
      <c r="O217" s="45">
        <f t="shared" si="100"/>
        <v>2.2936279313512387E-2</v>
      </c>
      <c r="P217" s="45">
        <f t="shared" si="101"/>
        <v>2.2936279313512387E-2</v>
      </c>
      <c r="Q217" s="100">
        <f t="shared" si="102"/>
        <v>15.861864755544389</v>
      </c>
      <c r="R217" s="252">
        <f t="shared" si="113"/>
        <v>5.5000000000000812E-2</v>
      </c>
      <c r="S217" t="e">
        <f t="shared" si="103"/>
        <v>#N/A</v>
      </c>
      <c r="T217">
        <f t="shared" si="104"/>
        <v>8.3323896511396503E-2</v>
      </c>
      <c r="U217" s="47" t="e">
        <f t="shared" si="105"/>
        <v>#N/A</v>
      </c>
      <c r="V217">
        <f t="shared" si="106"/>
        <v>8.097104046881598E-2</v>
      </c>
      <c r="W217" s="47" t="e">
        <f t="shared" si="107"/>
        <v>#N/A</v>
      </c>
      <c r="X217">
        <f t="shared" si="108"/>
        <v>7.852980022678635E-2</v>
      </c>
      <c r="Y217" s="47" t="e">
        <f t="shared" si="109"/>
        <v>#N/A</v>
      </c>
      <c r="Z217">
        <f t="shared" si="110"/>
        <v>7.5990769823268967E-2</v>
      </c>
      <c r="AA217" s="47" t="e">
        <f t="shared" si="111"/>
        <v>#N/A</v>
      </c>
      <c r="AB217">
        <f t="shared" si="112"/>
        <v>0.24245305656913732</v>
      </c>
    </row>
    <row r="218" spans="15:28" x14ac:dyDescent="0.2">
      <c r="O218" s="45">
        <f t="shared" si="100"/>
        <v>2.7296004528125195E-2</v>
      </c>
      <c r="P218" s="45">
        <f t="shared" si="101"/>
        <v>2.7296004528125195E-2</v>
      </c>
      <c r="Q218" s="100">
        <f t="shared" si="102"/>
        <v>15.866152108254823</v>
      </c>
      <c r="R218" s="252">
        <f t="shared" si="113"/>
        <v>6.000000000000081E-2</v>
      </c>
      <c r="S218" t="e">
        <f t="shared" si="103"/>
        <v>#N/A</v>
      </c>
      <c r="T218">
        <f t="shared" si="104"/>
        <v>9.0887374806032761E-2</v>
      </c>
      <c r="U218" s="47" t="e">
        <f t="shared" si="105"/>
        <v>#N/A</v>
      </c>
      <c r="V218">
        <f t="shared" si="106"/>
        <v>8.8320885594364268E-2</v>
      </c>
      <c r="W218" s="47" t="e">
        <f t="shared" si="107"/>
        <v>#N/A</v>
      </c>
      <c r="X218">
        <f t="shared" si="108"/>
        <v>8.5657990634035147E-2</v>
      </c>
      <c r="Y218" s="47" t="e">
        <f t="shared" si="109"/>
        <v>#N/A</v>
      </c>
      <c r="Z218">
        <f t="shared" si="110"/>
        <v>8.2888430364880084E-2</v>
      </c>
      <c r="AA218" s="47" t="e">
        <f t="shared" si="111"/>
        <v>#N/A</v>
      </c>
      <c r="AB218">
        <f t="shared" si="112"/>
        <v>0.26446030383675145</v>
      </c>
    </row>
    <row r="219" spans="15:28" x14ac:dyDescent="0.2">
      <c r="O219" s="45">
        <f t="shared" si="100"/>
        <v>3.2034813307291188E-2</v>
      </c>
      <c r="P219" s="45">
        <f t="shared" si="101"/>
        <v>3.2034813307291188E-2</v>
      </c>
      <c r="Q219" s="100">
        <f t="shared" si="102"/>
        <v>15.870812252393989</v>
      </c>
      <c r="R219" s="252">
        <f t="shared" si="113"/>
        <v>6.5000000000000807E-2</v>
      </c>
      <c r="S219" t="e">
        <f t="shared" si="103"/>
        <v>#N/A</v>
      </c>
      <c r="T219">
        <f t="shared" si="104"/>
        <v>9.8447874665958848E-2</v>
      </c>
      <c r="U219" s="47" t="e">
        <f t="shared" si="105"/>
        <v>#N/A</v>
      </c>
      <c r="V219">
        <f t="shared" si="106"/>
        <v>9.5667820832010045E-2</v>
      </c>
      <c r="W219" s="47" t="e">
        <f t="shared" si="107"/>
        <v>#N/A</v>
      </c>
      <c r="X219">
        <f t="shared" si="108"/>
        <v>9.2783343188809556E-2</v>
      </c>
      <c r="Y219" s="47" t="e">
        <f t="shared" si="109"/>
        <v>#N/A</v>
      </c>
      <c r="Z219">
        <f t="shared" si="110"/>
        <v>8.978332896643168E-2</v>
      </c>
      <c r="AA219" s="47" t="e">
        <f t="shared" si="111"/>
        <v>#N/A</v>
      </c>
      <c r="AB219">
        <f t="shared" si="112"/>
        <v>0.28645870048168787</v>
      </c>
    </row>
    <row r="220" spans="15:28" x14ac:dyDescent="0.2">
      <c r="O220" s="45">
        <f t="shared" si="100"/>
        <v>3.7152699907551323E-2</v>
      </c>
      <c r="P220" s="45">
        <f t="shared" si="101"/>
        <v>3.7152699907551323E-2</v>
      </c>
      <c r="Q220" s="100">
        <f t="shared" si="102"/>
        <v>15.875845182499575</v>
      </c>
      <c r="R220" s="252">
        <f t="shared" si="113"/>
        <v>7.0000000000000812E-2</v>
      </c>
      <c r="S220" t="e">
        <f t="shared" si="103"/>
        <v>#N/A</v>
      </c>
      <c r="T220">
        <f t="shared" si="104"/>
        <v>0.10600514832898277</v>
      </c>
      <c r="U220" s="47" t="e">
        <f t="shared" si="105"/>
        <v>#N/A</v>
      </c>
      <c r="V220">
        <f t="shared" si="106"/>
        <v>0.10301160412396795</v>
      </c>
      <c r="W220" s="47" t="e">
        <f t="shared" si="107"/>
        <v>#N/A</v>
      </c>
      <c r="X220">
        <f t="shared" si="108"/>
        <v>9.9905621827909491E-2</v>
      </c>
      <c r="Y220" s="47" t="e">
        <f t="shared" si="109"/>
        <v>#N/A</v>
      </c>
      <c r="Z220">
        <f t="shared" si="110"/>
        <v>9.6675235881787058E-2</v>
      </c>
      <c r="AA220" s="47" t="e">
        <f t="shared" si="111"/>
        <v>#N/A</v>
      </c>
      <c r="AB220">
        <f t="shared" si="112"/>
        <v>0.3084475102894545</v>
      </c>
    </row>
    <row r="221" spans="15:28" x14ac:dyDescent="0.2">
      <c r="O221" s="45">
        <f t="shared" si="100"/>
        <v>4.2649658125924361E-2</v>
      </c>
      <c r="P221" s="45">
        <f t="shared" si="101"/>
        <v>4.2649658125924361E-2</v>
      </c>
      <c r="Q221" s="100">
        <f t="shared" si="102"/>
        <v>15.881250892672597</v>
      </c>
      <c r="R221" s="252">
        <f t="shared" si="113"/>
        <v>7.5000000000000816E-2</v>
      </c>
      <c r="S221" t="e">
        <f t="shared" si="103"/>
        <v>#N/A</v>
      </c>
      <c r="T221">
        <f t="shared" si="104"/>
        <v>0.11355894813863689</v>
      </c>
      <c r="U221" s="47" t="e">
        <f t="shared" si="105"/>
        <v>#N/A</v>
      </c>
      <c r="V221">
        <f t="shared" si="106"/>
        <v>0.11035199351629904</v>
      </c>
      <c r="W221" s="47" t="e">
        <f t="shared" si="107"/>
        <v>#N/A</v>
      </c>
      <c r="X221">
        <f t="shared" si="108"/>
        <v>0.10702459058997385</v>
      </c>
      <c r="Y221" s="47" t="e">
        <f t="shared" si="109"/>
        <v>#N/A</v>
      </c>
      <c r="Z221">
        <f t="shared" si="110"/>
        <v>0.10356392146449601</v>
      </c>
      <c r="AA221" s="47" t="e">
        <f t="shared" si="111"/>
        <v>#N/A</v>
      </c>
      <c r="AB221">
        <f t="shared" si="112"/>
        <v>0.33042599736639983</v>
      </c>
    </row>
    <row r="222" spans="15:28" x14ac:dyDescent="0.2">
      <c r="O222" s="45">
        <f t="shared" si="100"/>
        <v>4.8525681300475298E-2</v>
      </c>
      <c r="P222" s="45">
        <f t="shared" si="101"/>
        <v>4.8525681300475298E-2</v>
      </c>
      <c r="Q222" s="100">
        <f t="shared" si="102"/>
        <v>15.887029376577061</v>
      </c>
      <c r="R222" s="252">
        <f t="shared" si="113"/>
        <v>8.000000000000082E-2</v>
      </c>
      <c r="S222" t="e">
        <f t="shared" si="103"/>
        <v>#N/A</v>
      </c>
      <c r="T222">
        <f t="shared" si="104"/>
        <v>0.12110902655229397</v>
      </c>
      <c r="U222" s="47" t="e">
        <f t="shared" si="105"/>
        <v>#N/A</v>
      </c>
      <c r="V222">
        <f t="shared" si="106"/>
        <v>0.11768874716688238</v>
      </c>
      <c r="W222" s="47" t="e">
        <f t="shared" si="107"/>
        <v>#N/A</v>
      </c>
      <c r="X222">
        <f t="shared" si="108"/>
        <v>0.11414001362329788</v>
      </c>
      <c r="Y222" s="47" t="e">
        <f t="shared" si="109"/>
        <v>#N/A</v>
      </c>
      <c r="Z222">
        <f t="shared" si="110"/>
        <v>0.11044915617544694</v>
      </c>
      <c r="AA222" s="47" t="e">
        <f t="shared" si="111"/>
        <v>#N/A</v>
      </c>
      <c r="AB222">
        <f t="shared" si="112"/>
        <v>0.35239342616434</v>
      </c>
    </row>
    <row r="223" spans="15:28" x14ac:dyDescent="0.2">
      <c r="O223" s="45">
        <f t="shared" si="100"/>
        <v>5.4780762309746933E-2</v>
      </c>
      <c r="P223" s="45">
        <f t="shared" si="101"/>
        <v>5.4780762309746933E-2</v>
      </c>
      <c r="Q223" s="100">
        <f t="shared" si="102"/>
        <v>15.893180627440529</v>
      </c>
      <c r="R223" s="252">
        <f t="shared" si="113"/>
        <v>8.5000000000000825E-2</v>
      </c>
      <c r="S223" t="e">
        <f t="shared" si="103"/>
        <v>#N/A</v>
      </c>
      <c r="T223">
        <f t="shared" si="104"/>
        <v>0.12865513614927909</v>
      </c>
      <c r="U223" s="47" t="e">
        <f t="shared" si="105"/>
        <v>#N/A</v>
      </c>
      <c r="V223">
        <f t="shared" si="106"/>
        <v>0.12502162335338307</v>
      </c>
      <c r="W223" s="47" t="e">
        <f t="shared" si="107"/>
        <v>#N/A</v>
      </c>
      <c r="X223">
        <f t="shared" si="108"/>
        <v>0.12125165519364697</v>
      </c>
      <c r="Y223" s="47" t="e">
        <f t="shared" si="109"/>
        <v>#N/A</v>
      </c>
      <c r="Z223">
        <f t="shared" si="110"/>
        <v>0.11733071059051532</v>
      </c>
      <c r="AA223" s="47" t="e">
        <f t="shared" si="111"/>
        <v>#N/A</v>
      </c>
      <c r="AB223">
        <f t="shared" si="112"/>
        <v>0.37434906150517577</v>
      </c>
    </row>
    <row r="224" spans="15:28" x14ac:dyDescent="0.2">
      <c r="O224" s="45">
        <f t="shared" si="100"/>
        <v>6.1414893573100926E-2</v>
      </c>
      <c r="P224" s="45">
        <f t="shared" si="101"/>
        <v>6.1414893573100926E-2</v>
      </c>
      <c r="Q224" s="100">
        <f t="shared" si="102"/>
        <v>15.899704638053549</v>
      </c>
      <c r="R224" s="252">
        <f t="shared" si="113"/>
        <v>9.0000000000000829E-2</v>
      </c>
      <c r="S224" t="e">
        <f t="shared" si="103"/>
        <v>#N/A</v>
      </c>
      <c r="T224">
        <f t="shared" si="104"/>
        <v>0.13619702963897795</v>
      </c>
      <c r="U224" s="47" t="e">
        <f t="shared" si="105"/>
        <v>#N/A</v>
      </c>
      <c r="V224">
        <f t="shared" si="106"/>
        <v>0.13235038048121603</v>
      </c>
      <c r="W224" s="47" t="e">
        <f t="shared" si="107"/>
        <v>#N/A</v>
      </c>
      <c r="X224">
        <f t="shared" si="108"/>
        <v>0.12835927969206651</v>
      </c>
      <c r="Y224" s="47" t="e">
        <f t="shared" si="109"/>
        <v>#N/A</v>
      </c>
      <c r="Z224">
        <f t="shared" si="110"/>
        <v>0.12420835540820849</v>
      </c>
      <c r="AA224" s="47" t="e">
        <f t="shared" si="111"/>
        <v>#N/A</v>
      </c>
      <c r="AB224">
        <f t="shared" si="112"/>
        <v>0.39629216860549654</v>
      </c>
    </row>
    <row r="225" spans="15:28" x14ac:dyDescent="0.2">
      <c r="O225" s="45">
        <f t="shared" si="100"/>
        <v>6.8428067050945174E-2</v>
      </c>
      <c r="P225" s="45">
        <f t="shared" si="101"/>
        <v>6.8428067050945174E-2</v>
      </c>
      <c r="Q225" s="100">
        <f t="shared" si="102"/>
        <v>15.906601400770114</v>
      </c>
      <c r="R225" s="252">
        <f t="shared" si="113"/>
        <v>9.5000000000000834E-2</v>
      </c>
      <c r="S225" t="e">
        <f t="shared" si="103"/>
        <v>#N/A</v>
      </c>
      <c r="T225">
        <f t="shared" si="104"/>
        <v>0.14373445986894062</v>
      </c>
      <c r="U225" s="47" t="e">
        <f t="shared" si="105"/>
        <v>#N/A</v>
      </c>
      <c r="V225">
        <f t="shared" si="106"/>
        <v>0.13967477709150589</v>
      </c>
      <c r="W225" s="47" t="e">
        <f t="shared" si="107"/>
        <v>#N/A</v>
      </c>
      <c r="X225">
        <f t="shared" si="108"/>
        <v>0.13546265164268759</v>
      </c>
      <c r="Y225" s="47" t="e">
        <f t="shared" si="109"/>
        <v>#N/A</v>
      </c>
      <c r="Z225">
        <f t="shared" si="110"/>
        <v>0.1310818614573061</v>
      </c>
      <c r="AA225" s="47" t="e">
        <f t="shared" si="111"/>
        <v>#N/A</v>
      </c>
      <c r="AB225">
        <f t="shared" si="112"/>
        <v>0.41822201310117069</v>
      </c>
    </row>
    <row r="226" spans="15:28" x14ac:dyDescent="0.2">
      <c r="O226" s="45">
        <f t="shared" si="100"/>
        <v>7.5820274244165375E-2</v>
      </c>
      <c r="P226" s="45">
        <f t="shared" si="101"/>
        <v>7.5820274244165375E-2</v>
      </c>
      <c r="Q226" s="100">
        <f t="shared" si="102"/>
        <v>15.913870907507544</v>
      </c>
      <c r="R226" s="252">
        <f t="shared" si="113"/>
        <v>0.10000000000000084</v>
      </c>
      <c r="S226" t="e">
        <f t="shared" si="103"/>
        <v>#N/A</v>
      </c>
      <c r="T226">
        <f t="shared" si="104"/>
        <v>0.15126717983298096</v>
      </c>
      <c r="U226" s="47" t="e">
        <f t="shared" si="105"/>
        <v>#N/A</v>
      </c>
      <c r="V226">
        <f t="shared" si="106"/>
        <v>0.1469945718690423</v>
      </c>
      <c r="W226" s="47" t="e">
        <f t="shared" si="107"/>
        <v>#N/A</v>
      </c>
      <c r="X226">
        <f t="shared" si="108"/>
        <v>0.14256153571052846</v>
      </c>
      <c r="Y226" s="47" t="e">
        <f t="shared" si="109"/>
        <v>#N/A</v>
      </c>
      <c r="Z226">
        <f t="shared" si="110"/>
        <v>0.13795099970449645</v>
      </c>
      <c r="AA226" s="47" t="e">
        <f t="shared" si="111"/>
        <v>#N/A</v>
      </c>
      <c r="AB226">
        <f t="shared" si="112"/>
        <v>0.44013786107192321</v>
      </c>
    </row>
    <row r="227" spans="15:28" x14ac:dyDescent="0.2">
      <c r="O227" s="45">
        <f t="shared" si="100"/>
        <v>8.35915061952619E-2</v>
      </c>
      <c r="P227" s="45">
        <f t="shared" si="101"/>
        <v>8.35915061952619E-2</v>
      </c>
      <c r="Q227" s="100">
        <f t="shared" si="102"/>
        <v>15.921513149746602</v>
      </c>
      <c r="R227" s="252">
        <f t="shared" si="113"/>
        <v>0.10500000000000084</v>
      </c>
      <c r="S227" t="e">
        <f t="shared" si="103"/>
        <v>#N/A</v>
      </c>
      <c r="T227">
        <f t="shared" si="104"/>
        <v>0.15879494267927105</v>
      </c>
      <c r="U227" s="47" t="e">
        <f t="shared" si="105"/>
        <v>#N/A</v>
      </c>
      <c r="V227">
        <f t="shared" si="106"/>
        <v>0.15430952365023035</v>
      </c>
      <c r="W227" s="47" t="e">
        <f t="shared" si="107"/>
        <v>#N/A</v>
      </c>
      <c r="X227">
        <f t="shared" si="108"/>
        <v>0.14965569670929102</v>
      </c>
      <c r="Y227" s="47" t="e">
        <f t="shared" si="109"/>
        <v>#N/A</v>
      </c>
      <c r="Z227">
        <f t="shared" si="110"/>
        <v>0.14481554126200821</v>
      </c>
      <c r="AA227" s="47" t="e">
        <f t="shared" si="111"/>
        <v>#N/A</v>
      </c>
      <c r="AB227">
        <f t="shared" si="112"/>
        <v>0.4620389790658963</v>
      </c>
    </row>
    <row r="228" spans="15:28" x14ac:dyDescent="0.2">
      <c r="O228" s="45">
        <f t="shared" si="100"/>
        <v>9.1741753486985544E-2</v>
      </c>
      <c r="P228" s="45">
        <f t="shared" si="101"/>
        <v>9.1741753486985544E-2</v>
      </c>
      <c r="Q228" s="100">
        <f t="shared" si="102"/>
        <v>15.929528118531721</v>
      </c>
      <c r="R228" s="252">
        <f t="shared" si="113"/>
        <v>0.11000000000000085</v>
      </c>
      <c r="S228" t="e">
        <f t="shared" si="103"/>
        <v>#N/A</v>
      </c>
      <c r="T228">
        <f t="shared" si="104"/>
        <v>0.16631750171843074</v>
      </c>
      <c r="U228" s="47" t="e">
        <f t="shared" si="105"/>
        <v>#N/A</v>
      </c>
      <c r="V228">
        <f t="shared" si="106"/>
        <v>0.16161939143103624</v>
      </c>
      <c r="W228" s="47" t="e">
        <f t="shared" si="107"/>
        <v>#N/A</v>
      </c>
      <c r="X228">
        <f t="shared" si="108"/>
        <v>0.15674489960915267</v>
      </c>
      <c r="Y228" s="47" t="e">
        <f t="shared" si="109"/>
        <v>#N/A</v>
      </c>
      <c r="Z228">
        <f t="shared" si="110"/>
        <v>0.15167525739523713</v>
      </c>
      <c r="AA228" s="47" t="e">
        <f t="shared" si="111"/>
        <v>#N/A</v>
      </c>
      <c r="AB228">
        <f t="shared" si="112"/>
        <v>0.48392463412419712</v>
      </c>
    </row>
    <row r="229" spans="15:28" x14ac:dyDescent="0.2">
      <c r="O229" s="45">
        <f t="shared" si="100"/>
        <v>0.10027100624370178</v>
      </c>
      <c r="P229" s="45">
        <f t="shared" si="101"/>
        <v>0.10027100624370178</v>
      </c>
      <c r="Q229" s="100">
        <f t="shared" si="102"/>
        <v>15.937915804470435</v>
      </c>
      <c r="R229" s="252">
        <f t="shared" si="113"/>
        <v>0.11500000000000085</v>
      </c>
      <c r="S229" t="e">
        <f t="shared" si="103"/>
        <v>#N/A</v>
      </c>
      <c r="T229">
        <f t="shared" si="104"/>
        <v>0.17383461043161189</v>
      </c>
      <c r="U229" s="47" t="e">
        <f t="shared" si="105"/>
        <v>#N/A</v>
      </c>
      <c r="V229">
        <f t="shared" si="106"/>
        <v>0.16892393437492761</v>
      </c>
      <c r="W229" s="47" t="e">
        <f t="shared" si="107"/>
        <v>#N/A</v>
      </c>
      <c r="X229">
        <f t="shared" si="108"/>
        <v>0.16382890954455281</v>
      </c>
      <c r="Y229" s="47" t="e">
        <f t="shared" si="109"/>
        <v>#N/A</v>
      </c>
      <c r="Z229">
        <f t="shared" si="110"/>
        <v>0.15852991953036763</v>
      </c>
      <c r="AA229" s="47" t="e">
        <f t="shared" si="111"/>
        <v>#N/A</v>
      </c>
      <c r="AB229">
        <f t="shared" si="112"/>
        <v>0.50579409380542628</v>
      </c>
    </row>
    <row r="230" spans="15:28" x14ac:dyDescent="0.2">
      <c r="O230" s="45">
        <f t="shared" si="100"/>
        <v>0.10917925413070861</v>
      </c>
      <c r="P230" s="45">
        <f t="shared" si="101"/>
        <v>0.10917925413070861</v>
      </c>
      <c r="Q230" s="100">
        <f t="shared" si="102"/>
        <v>15.946676197734064</v>
      </c>
      <c r="R230" s="252">
        <f t="shared" si="113"/>
        <v>0.12000000000000086</v>
      </c>
      <c r="S230" t="e">
        <f t="shared" si="103"/>
        <v>#N/A</v>
      </c>
      <c r="T230">
        <f t="shared" si="104"/>
        <v>0.18134602247857681</v>
      </c>
      <c r="U230" s="47" t="e">
        <f t="shared" si="105"/>
        <v>#N/A</v>
      </c>
      <c r="V230">
        <f t="shared" si="106"/>
        <v>0.17622291182080826</v>
      </c>
      <c r="W230" s="47" t="e">
        <f t="shared" si="107"/>
        <v>#N/A</v>
      </c>
      <c r="X230">
        <f t="shared" si="108"/>
        <v>0.1709074918219739</v>
      </c>
      <c r="Y230" s="47" t="e">
        <f t="shared" si="109"/>
        <v>#N/A</v>
      </c>
      <c r="Z230">
        <f t="shared" si="110"/>
        <v>0.16537929926198955</v>
      </c>
      <c r="AA230" s="47" t="e">
        <f t="shared" si="111"/>
        <v>#N/A</v>
      </c>
      <c r="AB230">
        <f t="shared" si="112"/>
        <v>0.52764662621019109</v>
      </c>
    </row>
    <row r="231" spans="15:28" x14ac:dyDescent="0.2">
      <c r="O231" s="45">
        <f t="shared" si="100"/>
        <v>0.11846648635435031</v>
      </c>
      <c r="P231" s="45">
        <f t="shared" si="101"/>
        <v>0.11846648635435031</v>
      </c>
      <c r="Q231" s="100">
        <f t="shared" si="102"/>
        <v>15.955809288057708</v>
      </c>
      <c r="R231" s="252">
        <f t="shared" si="113"/>
        <v>0.12500000000000086</v>
      </c>
      <c r="S231" t="e">
        <f t="shared" si="103"/>
        <v>#N/A</v>
      </c>
      <c r="T231">
        <f t="shared" si="104"/>
        <v>0.18885149170577104</v>
      </c>
      <c r="U231" s="47" t="e">
        <f t="shared" si="105"/>
        <v>#N/A</v>
      </c>
      <c r="V231">
        <f t="shared" si="106"/>
        <v>0.1835160832909471</v>
      </c>
      <c r="W231" s="47" t="e">
        <f t="shared" si="107"/>
        <v>#N/A</v>
      </c>
      <c r="X231">
        <f t="shared" si="108"/>
        <v>0.17798041192771696</v>
      </c>
      <c r="Y231" s="47" t="e">
        <f t="shared" si="109"/>
        <v>#N/A</v>
      </c>
      <c r="Z231">
        <f t="shared" si="110"/>
        <v>0.17222316836070842</v>
      </c>
      <c r="AA231" s="47" t="e">
        <f t="shared" si="111"/>
        <v>#N/A</v>
      </c>
      <c r="AB231">
        <f t="shared" si="112"/>
        <v>0.54948150000559925</v>
      </c>
    </row>
    <row r="232" spans="15:28" x14ac:dyDescent="0.2">
      <c r="O232" s="45">
        <f t="shared" si="100"/>
        <v>0.12813269166235841</v>
      </c>
      <c r="P232" s="45">
        <f t="shared" si="101"/>
        <v>0.12813269166235841</v>
      </c>
      <c r="Q232" s="100">
        <f t="shared" si="102"/>
        <v>15.965315064740025</v>
      </c>
      <c r="R232" s="252">
        <f t="shared" si="113"/>
        <v>0.13000000000000086</v>
      </c>
      <c r="S232" t="e">
        <f t="shared" si="103"/>
        <v>#N/A</v>
      </c>
      <c r="T232">
        <f t="shared" si="104"/>
        <v>0.19635077215439001</v>
      </c>
      <c r="U232" s="47" t="e">
        <f t="shared" si="105"/>
        <v>#N/A</v>
      </c>
      <c r="V232">
        <f t="shared" si="106"/>
        <v>0.19080320849890134</v>
      </c>
      <c r="W232" s="47" t="e">
        <f t="shared" si="107"/>
        <v>#N/A</v>
      </c>
      <c r="X232">
        <f t="shared" si="108"/>
        <v>0.18504743553567105</v>
      </c>
      <c r="Y232" s="47" t="e">
        <f t="shared" si="109"/>
        <v>#N/A</v>
      </c>
      <c r="Z232">
        <f t="shared" si="110"/>
        <v>0.17906129878075075</v>
      </c>
      <c r="AA232" s="47" t="e">
        <f t="shared" si="111"/>
        <v>#N/A</v>
      </c>
      <c r="AB232">
        <f t="shared" si="112"/>
        <v>0.57129798444973467</v>
      </c>
    </row>
    <row r="233" spans="15:28" x14ac:dyDescent="0.2">
      <c r="O233" s="45">
        <f t="shared" si="100"/>
        <v>0.13817785834385177</v>
      </c>
      <c r="P233" s="45">
        <f t="shared" si="101"/>
        <v>0.13817785834385177</v>
      </c>
      <c r="Q233" s="100">
        <f t="shared" si="102"/>
        <v>15.975193516643344</v>
      </c>
      <c r="R233" s="252">
        <f t="shared" si="113"/>
        <v>0.13500000000000087</v>
      </c>
      <c r="S233" t="e">
        <f t="shared" si="103"/>
        <v>#N/A</v>
      </c>
      <c r="T233">
        <f t="shared" si="104"/>
        <v>0.20384361806843909</v>
      </c>
      <c r="U233" s="47" t="e">
        <f t="shared" si="105"/>
        <v>#N/A</v>
      </c>
      <c r="V233">
        <f t="shared" si="106"/>
        <v>0.19808404735743279</v>
      </c>
      <c r="W233" s="47" t="e">
        <f t="shared" si="107"/>
        <v>#N/A</v>
      </c>
      <c r="X233">
        <f t="shared" si="108"/>
        <v>0.19210832851507623</v>
      </c>
      <c r="Y233" s="47" t="e">
        <f t="shared" si="109"/>
        <v>#N/A</v>
      </c>
      <c r="Z233">
        <f t="shared" si="110"/>
        <v>0.18589346266756235</v>
      </c>
      <c r="AA233" s="47" t="e">
        <f t="shared" si="111"/>
        <v>#N/A</v>
      </c>
      <c r="AB233">
        <f t="shared" si="112"/>
        <v>0.59309534941611264</v>
      </c>
    </row>
    <row r="234" spans="15:28" x14ac:dyDescent="0.2">
      <c r="O234" s="45">
        <f t="shared" si="100"/>
        <v>0.14860197422922283</v>
      </c>
      <c r="P234" s="45">
        <f t="shared" si="101"/>
        <v>0.14860197422922283</v>
      </c>
      <c r="Q234" s="100">
        <f t="shared" si="102"/>
        <v>15.985444632193776</v>
      </c>
      <c r="R234" s="252">
        <f t="shared" si="113"/>
        <v>0.14000000000000087</v>
      </c>
      <c r="S234" t="e">
        <f t="shared" si="103"/>
        <v>#N/A</v>
      </c>
      <c r="T234">
        <f t="shared" si="104"/>
        <v>0.21132978390278737</v>
      </c>
      <c r="U234" s="47" t="e">
        <f t="shared" si="105"/>
        <v>#N/A</v>
      </c>
      <c r="V234">
        <f t="shared" si="106"/>
        <v>0.20535835998641838</v>
      </c>
      <c r="W234" s="47" t="e">
        <f t="shared" si="107"/>
        <v>#N/A</v>
      </c>
      <c r="X234">
        <f t="shared" si="108"/>
        <v>0.19916285693828059</v>
      </c>
      <c r="Y234" s="47" t="e">
        <f t="shared" si="109"/>
        <v>#N/A</v>
      </c>
      <c r="Z234">
        <f t="shared" si="110"/>
        <v>0.19271943236540107</v>
      </c>
      <c r="AA234" s="47" t="e">
        <f t="shared" si="111"/>
        <v>#N/A</v>
      </c>
      <c r="AB234">
        <f t="shared" si="112"/>
        <v>0.61487286541811514</v>
      </c>
    </row>
    <row r="235" spans="15:28" x14ac:dyDescent="0.2">
      <c r="O235" s="45">
        <f t="shared" si="100"/>
        <v>0.15940502669025136</v>
      </c>
      <c r="P235" s="45">
        <f t="shared" si="101"/>
        <v>0.15940502669025136</v>
      </c>
      <c r="Q235" s="100">
        <f t="shared" si="102"/>
        <v>15.99606839938167</v>
      </c>
      <c r="R235" s="252">
        <f t="shared" si="113"/>
        <v>0.14500000000000088</v>
      </c>
      <c r="S235" t="e">
        <f t="shared" si="103"/>
        <v>#N/A</v>
      </c>
      <c r="T235">
        <f t="shared" si="104"/>
        <v>0.21880902433121413</v>
      </c>
      <c r="U235" s="47" t="e">
        <f t="shared" si="105"/>
        <v>#N/A</v>
      </c>
      <c r="V235">
        <f t="shared" si="106"/>
        <v>0.21262590672075304</v>
      </c>
      <c r="W235" s="47" t="e">
        <f t="shared" si="107"/>
        <v>#N/A</v>
      </c>
      <c r="X235">
        <f t="shared" si="108"/>
        <v>0.20621078708849039</v>
      </c>
      <c r="Y235" s="47" t="e">
        <f t="shared" si="109"/>
        <v>#N/A</v>
      </c>
      <c r="Z235">
        <f t="shared" si="110"/>
        <v>0.19953898042492244</v>
      </c>
      <c r="AA235" s="47" t="e">
        <f t="shared" si="111"/>
        <v>#N/A</v>
      </c>
      <c r="AB235">
        <f t="shared" si="112"/>
        <v>0.63662980363340371</v>
      </c>
    </row>
    <row r="236" spans="15:28" x14ac:dyDescent="0.2">
      <c r="O236" s="45">
        <f t="shared" si="100"/>
        <v>0.17058700264055915</v>
      </c>
      <c r="P236" s="45">
        <f t="shared" si="101"/>
        <v>0.17058700264055915</v>
      </c>
      <c r="Q236" s="100">
        <f t="shared" si="102"/>
        <v>16.00706480576082</v>
      </c>
      <c r="R236" s="252">
        <f t="shared" si="113"/>
        <v>0.15000000000000088</v>
      </c>
      <c r="S236" t="e">
        <f t="shared" si="103"/>
        <v>#N/A</v>
      </c>
      <c r="T236">
        <f t="shared" si="104"/>
        <v>0.22628109425444856</v>
      </c>
      <c r="U236" s="47" t="e">
        <f t="shared" si="105"/>
        <v>#N/A</v>
      </c>
      <c r="V236">
        <f t="shared" si="106"/>
        <v>0.21988644811824623</v>
      </c>
      <c r="W236" s="47" t="e">
        <f t="shared" si="107"/>
        <v>#N/A</v>
      </c>
      <c r="X236">
        <f t="shared" si="108"/>
        <v>0.21325188546751275</v>
      </c>
      <c r="Y236" s="47" t="e">
        <f t="shared" si="109"/>
        <v>#N/A</v>
      </c>
      <c r="Z236">
        <f t="shared" si="110"/>
        <v>0.20635187961075849</v>
      </c>
      <c r="AA236" s="47" t="e">
        <f t="shared" si="111"/>
        <v>#N/A</v>
      </c>
      <c r="AB236">
        <f t="shared" si="112"/>
        <v>0.65836543592831176</v>
      </c>
    </row>
    <row r="237" spans="15:28" x14ac:dyDescent="0.2">
      <c r="O237" s="45">
        <f t="shared" si="100"/>
        <v>0.18214788853492792</v>
      </c>
      <c r="P237" s="45">
        <f t="shared" si="101"/>
        <v>0.18214788853492792</v>
      </c>
      <c r="Q237" s="100">
        <f t="shared" si="102"/>
        <v>16.018433838449596</v>
      </c>
      <c r="R237" s="252">
        <f t="shared" si="113"/>
        <v>0.15500000000000089</v>
      </c>
      <c r="S237" t="e">
        <f t="shared" si="103"/>
        <v>#N/A</v>
      </c>
      <c r="T237">
        <f t="shared" si="104"/>
        <v>0.23374574880820154</v>
      </c>
      <c r="U237" s="47" t="e">
        <f t="shared" si="105"/>
        <v>#N/A</v>
      </c>
      <c r="V237">
        <f t="shared" si="106"/>
        <v>0.22713974496751058</v>
      </c>
      <c r="W237" s="47" t="e">
        <f t="shared" si="107"/>
        <v>#N/A</v>
      </c>
      <c r="X237">
        <f t="shared" si="108"/>
        <v>0.22028591880349155</v>
      </c>
      <c r="Y237" s="47" t="e">
        <f t="shared" si="109"/>
        <v>#N/A</v>
      </c>
      <c r="Z237">
        <f t="shared" si="110"/>
        <v>0.21315790290908948</v>
      </c>
      <c r="AA237" s="47" t="e">
        <f t="shared" si="111"/>
        <v>#N/A</v>
      </c>
      <c r="AB237">
        <f t="shared" si="112"/>
        <v>0.680079034882212</v>
      </c>
    </row>
    <row r="238" spans="15:28" x14ac:dyDescent="0.2">
      <c r="O238" s="45">
        <f t="shared" si="100"/>
        <v>0.1940876703702088</v>
      </c>
      <c r="P238" s="45">
        <f t="shared" si="101"/>
        <v>0.1940876703702088</v>
      </c>
      <c r="Q238" s="100">
        <f t="shared" si="102"/>
        <v>16.030175484130041</v>
      </c>
      <c r="R238" s="252">
        <f t="shared" si="113"/>
        <v>0.16000000000000089</v>
      </c>
      <c r="S238" t="e">
        <f t="shared" si="103"/>
        <v>#N/A</v>
      </c>
      <c r="T238">
        <f t="shared" si="104"/>
        <v>0.24120274337119021</v>
      </c>
      <c r="U238" s="47" t="e">
        <f t="shared" si="105"/>
        <v>#N/A</v>
      </c>
      <c r="V238">
        <f t="shared" si="106"/>
        <v>0.23438555829584307</v>
      </c>
      <c r="W238" s="47" t="e">
        <f t="shared" si="107"/>
        <v>#N/A</v>
      </c>
      <c r="X238">
        <f t="shared" si="108"/>
        <v>0.22731265405863602</v>
      </c>
      <c r="Y238" s="47" t="e">
        <f t="shared" si="109"/>
        <v>#N/A</v>
      </c>
      <c r="Z238">
        <f t="shared" si="110"/>
        <v>0.21995682353520854</v>
      </c>
      <c r="AA238" s="47" t="e">
        <f t="shared" si="111"/>
        <v>#N/A</v>
      </c>
      <c r="AB238">
        <f t="shared" si="112"/>
        <v>0.70176987381186107</v>
      </c>
    </row>
    <row r="239" spans="15:28" x14ac:dyDescent="0.2">
      <c r="O239" s="45">
        <f t="shared" si="100"/>
        <v>0.2064063336848676</v>
      </c>
      <c r="P239" s="45">
        <f t="shared" si="101"/>
        <v>0.2064063336848676</v>
      </c>
      <c r="Q239" s="100">
        <f t="shared" si="102"/>
        <v>16.042289729048662</v>
      </c>
      <c r="R239" s="252">
        <f t="shared" si="113"/>
        <v>0.1650000000000009</v>
      </c>
      <c r="S239" t="e">
        <f t="shared" si="103"/>
        <v>#N/A</v>
      </c>
      <c r="T239">
        <f t="shared" si="104"/>
        <v>0.24865183357315435</v>
      </c>
      <c r="U239" s="47" t="e">
        <f t="shared" si="105"/>
        <v>#N/A</v>
      </c>
      <c r="V239">
        <f t="shared" si="106"/>
        <v>0.24162364937709868</v>
      </c>
      <c r="W239" s="47" t="e">
        <f t="shared" si="107"/>
        <v>#N/A</v>
      </c>
      <c r="X239">
        <f t="shared" si="108"/>
        <v>0.23433185843694096</v>
      </c>
      <c r="Y239" s="47" t="e">
        <f t="shared" si="109"/>
        <v>#N/A</v>
      </c>
      <c r="Z239">
        <f t="shared" si="110"/>
        <v>0.22674841494107803</v>
      </c>
      <c r="AA239" s="47" t="e">
        <f t="shared" si="111"/>
        <v>#N/A</v>
      </c>
      <c r="AB239">
        <f t="shared" si="112"/>
        <v>0.72343722679571931</v>
      </c>
    </row>
    <row r="240" spans="15:28" x14ac:dyDescent="0.2">
      <c r="O240" s="45">
        <f t="shared" si="100"/>
        <v>0.21910386355932587</v>
      </c>
      <c r="P240" s="45">
        <f t="shared" si="101"/>
        <v>0.21910386355932587</v>
      </c>
      <c r="Q240" s="100">
        <f t="shared" si="102"/>
        <v>16.054776559015977</v>
      </c>
      <c r="R240" s="252">
        <f t="shared" si="113"/>
        <v>0.1700000000000009</v>
      </c>
      <c r="S240" t="e">
        <f t="shared" si="103"/>
        <v>#N/A</v>
      </c>
      <c r="T240">
        <f t="shared" si="104"/>
        <v>0.25609277530286423</v>
      </c>
      <c r="U240" s="47" t="e">
        <f t="shared" si="105"/>
        <v>#N/A</v>
      </c>
      <c r="V240">
        <f t="shared" si="106"/>
        <v>0.24885377973955547</v>
      </c>
      <c r="W240" s="47" t="e">
        <f t="shared" si="107"/>
        <v>#N/A</v>
      </c>
      <c r="X240">
        <f t="shared" si="108"/>
        <v>0.24134329939189941</v>
      </c>
      <c r="Y240" s="47" t="e">
        <f t="shared" si="109"/>
        <v>#N/A</v>
      </c>
      <c r="Z240">
        <f t="shared" si="110"/>
        <v>0.23353245082287852</v>
      </c>
      <c r="AA240" s="47" t="e">
        <f t="shared" si="111"/>
        <v>#N/A</v>
      </c>
      <c r="AB240">
        <f t="shared" si="112"/>
        <v>0.74508036869824501</v>
      </c>
    </row>
    <row r="241" spans="15:28" x14ac:dyDescent="0.2">
      <c r="O241" s="45">
        <f t="shared" si="100"/>
        <v>0.23218024461584719</v>
      </c>
      <c r="P241" s="45">
        <f t="shared" si="101"/>
        <v>0.23218024461584719</v>
      </c>
      <c r="Q241" s="100">
        <f t="shared" si="102"/>
        <v>16.067635959407085</v>
      </c>
      <c r="R241" s="252">
        <f t="shared" si="113"/>
        <v>0.1750000000000009</v>
      </c>
      <c r="S241" t="e">
        <f t="shared" si="103"/>
        <v>#N/A</v>
      </c>
      <c r="T241">
        <f t="shared" si="104"/>
        <v>0.26352532471612078</v>
      </c>
      <c r="U241" s="47" t="e">
        <f t="shared" si="105"/>
        <v>#N/A</v>
      </c>
      <c r="V241">
        <f t="shared" si="106"/>
        <v>0.25607571117377137</v>
      </c>
      <c r="W241" s="47" t="e">
        <f t="shared" si="107"/>
        <v>#N/A</v>
      </c>
      <c r="X241">
        <f t="shared" si="108"/>
        <v>0.24834674463420695</v>
      </c>
      <c r="Y241" s="47" t="e">
        <f t="shared" si="109"/>
        <v>#N/A</v>
      </c>
      <c r="Z241">
        <f t="shared" si="110"/>
        <v>0.24030870512854971</v>
      </c>
      <c r="AA241" s="47" t="e">
        <f t="shared" si="111"/>
        <v>#N/A</v>
      </c>
      <c r="AB241">
        <f t="shared" si="112"/>
        <v>0.76669857519416251</v>
      </c>
    </row>
    <row r="242" spans="15:28" x14ac:dyDescent="0.2">
      <c r="O242" s="45">
        <f t="shared" si="100"/>
        <v>0.24563546101887823</v>
      </c>
      <c r="P242" s="45">
        <f t="shared" si="101"/>
        <v>0.24563546101887823</v>
      </c>
      <c r="Q242" s="100">
        <f t="shared" si="102"/>
        <v>16.080867915161321</v>
      </c>
      <c r="R242" s="252">
        <f t="shared" si="113"/>
        <v>0.18000000000000091</v>
      </c>
      <c r="S242" t="e">
        <f t="shared" si="103"/>
        <v>#N/A</v>
      </c>
      <c r="T242">
        <f t="shared" si="104"/>
        <v>0.27094923824374617</v>
      </c>
      <c r="U242" s="47" t="e">
        <f t="shared" si="105"/>
        <v>#N/A</v>
      </c>
      <c r="V242">
        <f t="shared" si="106"/>
        <v>0.26328920574043257</v>
      </c>
      <c r="W242" s="47" t="e">
        <f t="shared" si="107"/>
        <v>#N/A</v>
      </c>
      <c r="X242">
        <f t="shared" si="108"/>
        <v>0.25534196213945748</v>
      </c>
      <c r="Y242" s="47" t="e">
        <f t="shared" si="109"/>
        <v>#N/A</v>
      </c>
      <c r="Z242">
        <f t="shared" si="110"/>
        <v>0.2470769520653224</v>
      </c>
      <c r="AA242" s="47" t="e">
        <f t="shared" si="111"/>
        <v>#N/A</v>
      </c>
      <c r="AB242">
        <f t="shared" si="112"/>
        <v>0.78829112279270208</v>
      </c>
    </row>
    <row r="243" spans="15:28" x14ac:dyDescent="0.2">
      <c r="O243" s="45">
        <f t="shared" si="100"/>
        <v>0.25946949647482143</v>
      </c>
      <c r="P243" s="45">
        <f t="shared" si="101"/>
        <v>0.25946949647482143</v>
      </c>
      <c r="Q243" s="100">
        <f t="shared" si="102"/>
        <v>16.094472410782714</v>
      </c>
      <c r="R243" s="252">
        <f t="shared" si="113"/>
        <v>0.18500000000000091</v>
      </c>
      <c r="S243" t="e">
        <f t="shared" si="103"/>
        <v>#N/A</v>
      </c>
      <c r="T243">
        <f t="shared" si="104"/>
        <v>0.27836427259956564</v>
      </c>
      <c r="U243" s="47" t="e">
        <f t="shared" si="105"/>
        <v>#N/A</v>
      </c>
      <c r="V243">
        <f t="shared" si="106"/>
        <v>0.27049402577819281</v>
      </c>
      <c r="W243" s="47" t="e">
        <f t="shared" si="107"/>
        <v>#N/A</v>
      </c>
      <c r="X243">
        <f t="shared" si="108"/>
        <v>0.26232872015582992</v>
      </c>
      <c r="Y243" s="47" t="e">
        <f t="shared" si="109"/>
        <v>#N/A</v>
      </c>
      <c r="Z243">
        <f t="shared" si="110"/>
        <v>0.25383696610724255</v>
      </c>
      <c r="AA243" s="47" t="e">
        <f t="shared" si="111"/>
        <v>#N/A</v>
      </c>
      <c r="AB243">
        <f t="shared" si="112"/>
        <v>0.8098572888618143</v>
      </c>
    </row>
    <row r="244" spans="15:28" x14ac:dyDescent="0.2">
      <c r="O244" s="45">
        <f t="shared" si="100"/>
        <v>0.27368233423260335</v>
      </c>
      <c r="P244" s="45">
        <f t="shared" si="101"/>
        <v>0.27368233423260335</v>
      </c>
      <c r="Q244" s="100">
        <f t="shared" si="102"/>
        <v>16.108449430339874</v>
      </c>
      <c r="R244" s="252">
        <f t="shared" si="113"/>
        <v>0.19000000000000092</v>
      </c>
      <c r="S244" t="e">
        <f t="shared" si="103"/>
        <v>#N/A</v>
      </c>
      <c r="T244">
        <f t="shared" si="104"/>
        <v>0.28577018478838073</v>
      </c>
      <c r="U244" s="47" t="e">
        <f t="shared" si="105"/>
        <v>#N/A</v>
      </c>
      <c r="V244">
        <f t="shared" si="106"/>
        <v>0.27768993391150354</v>
      </c>
      <c r="W244" s="47" t="e">
        <f t="shared" si="107"/>
        <v>#N/A</v>
      </c>
      <c r="X244">
        <f t="shared" si="108"/>
        <v>0.26930678721176665</v>
      </c>
      <c r="Y244" s="47" t="e">
        <f t="shared" si="109"/>
        <v>#N/A</v>
      </c>
      <c r="Z244">
        <f t="shared" si="110"/>
        <v>0.26058852200268556</v>
      </c>
      <c r="AA244" s="47" t="e">
        <f t="shared" si="111"/>
        <v>#N/A</v>
      </c>
      <c r="AB244">
        <f t="shared" si="112"/>
        <v>0.83139635165235282</v>
      </c>
    </row>
    <row r="245" spans="15:28" x14ac:dyDescent="0.2">
      <c r="O245" s="45">
        <f t="shared" si="100"/>
        <v>0.2882739570833337</v>
      </c>
      <c r="P245" s="45">
        <f t="shared" si="101"/>
        <v>0.2882739570833337</v>
      </c>
      <c r="Q245" s="100">
        <f t="shared" si="102"/>
        <v>16.122798957465989</v>
      </c>
      <c r="R245" s="252">
        <f t="shared" si="113"/>
        <v>0.19500000000000092</v>
      </c>
      <c r="S245" t="e">
        <f t="shared" si="103"/>
        <v>#N/A</v>
      </c>
      <c r="T245">
        <f t="shared" si="104"/>
        <v>0.29316673211393141</v>
      </c>
      <c r="U245" s="47" t="e">
        <f t="shared" si="105"/>
        <v>#N/A</v>
      </c>
      <c r="V245">
        <f t="shared" si="106"/>
        <v>0.28487669305843472</v>
      </c>
      <c r="W245" s="47" t="e">
        <f t="shared" si="107"/>
        <v>#N/A</v>
      </c>
      <c r="X245">
        <f t="shared" si="108"/>
        <v>0.27627593212364177</v>
      </c>
      <c r="Y245" s="47" t="e">
        <f t="shared" si="109"/>
        <v>#N/A</v>
      </c>
      <c r="Z245">
        <f t="shared" si="110"/>
        <v>0.26733139478186252</v>
      </c>
      <c r="AA245" s="47" t="e">
        <f t="shared" si="111"/>
        <v>#N/A</v>
      </c>
      <c r="AB245">
        <f t="shared" si="112"/>
        <v>0.85290759032222996</v>
      </c>
    </row>
    <row r="246" spans="15:28" x14ac:dyDescent="0.2">
      <c r="O246" s="45">
        <f t="shared" si="100"/>
        <v>0.30324434736053263</v>
      </c>
      <c r="P246" s="45">
        <f t="shared" si="101"/>
        <v>0.30324434736053263</v>
      </c>
      <c r="Q246" s="100">
        <f t="shared" si="102"/>
        <v>16.137520975359052</v>
      </c>
      <c r="R246" s="252">
        <f t="shared" si="113"/>
        <v>0.20000000000000093</v>
      </c>
      <c r="S246" t="e">
        <f t="shared" si="103"/>
        <v>#N/A</v>
      </c>
      <c r="T246">
        <f t="shared" si="104"/>
        <v>0.30055367218685053</v>
      </c>
      <c r="U246" s="47" t="e">
        <f t="shared" si="105"/>
        <v>#N/A</v>
      </c>
      <c r="V246">
        <f t="shared" si="106"/>
        <v>0.29205406643848569</v>
      </c>
      <c r="W246" s="47" t="e">
        <f t="shared" si="107"/>
        <v>#N/A</v>
      </c>
      <c r="X246">
        <f t="shared" si="108"/>
        <v>0.28323592400342035</v>
      </c>
      <c r="Y246" s="47" t="e">
        <f t="shared" si="109"/>
        <v>#N/A</v>
      </c>
      <c r="Z246">
        <f t="shared" si="110"/>
        <v>0.27406535976431606</v>
      </c>
      <c r="AA246" s="47" t="e">
        <f t="shared" si="111"/>
        <v>#N/A</v>
      </c>
      <c r="AB246">
        <f t="shared" si="112"/>
        <v>0.87439028496054017</v>
      </c>
    </row>
    <row r="247" spans="15:28" x14ac:dyDescent="0.2">
      <c r="O247" s="45">
        <f t="shared" si="100"/>
        <v>0.31859348694035816</v>
      </c>
      <c r="P247" s="45">
        <f t="shared" si="101"/>
        <v>0.31859348694035816</v>
      </c>
      <c r="Q247" s="100">
        <f t="shared" si="102"/>
        <v>16.152615466782322</v>
      </c>
      <c r="R247" s="252">
        <f t="shared" si="113"/>
        <v>0.20500000000000093</v>
      </c>
      <c r="S247" t="e">
        <f t="shared" si="103"/>
        <v>#N/A</v>
      </c>
      <c r="T247">
        <f t="shared" si="104"/>
        <v>0.30793076293260585</v>
      </c>
      <c r="U247" s="47" t="e">
        <f t="shared" si="105"/>
        <v>#N/A</v>
      </c>
      <c r="V247">
        <f t="shared" si="106"/>
        <v>0.29922181758038663</v>
      </c>
      <c r="W247" s="47" t="e">
        <f t="shared" si="107"/>
        <v>#N/A</v>
      </c>
      <c r="X247">
        <f t="shared" si="108"/>
        <v>0.2901865322663077</v>
      </c>
      <c r="Y247" s="47" t="e">
        <f t="shared" si="109"/>
        <v>#N/A</v>
      </c>
      <c r="Z247">
        <f t="shared" si="110"/>
        <v>0.28079019256640708</v>
      </c>
      <c r="AA247" s="47" t="e">
        <f t="shared" si="111"/>
        <v>#N/A</v>
      </c>
      <c r="AB247">
        <f t="shared" si="112"/>
        <v>0.89584371661165318</v>
      </c>
    </row>
    <row r="248" spans="15:28" x14ac:dyDescent="0.2">
      <c r="O248" s="45">
        <f t="shared" si="100"/>
        <v>0.33432135724160617</v>
      </c>
      <c r="P248" s="45">
        <f t="shared" si="101"/>
        <v>0.33432135724160617</v>
      </c>
      <c r="Q248" s="100">
        <f t="shared" si="102"/>
        <v>16.168082414063406</v>
      </c>
      <c r="R248" s="252">
        <f t="shared" si="113"/>
        <v>0.21000000000000094</v>
      </c>
      <c r="S248" t="e">
        <f t="shared" si="103"/>
        <v>#N/A</v>
      </c>
      <c r="T248">
        <f t="shared" si="104"/>
        <v>0.31529776259943409</v>
      </c>
      <c r="U248" s="47" t="e">
        <f t="shared" si="105"/>
        <v>#N/A</v>
      </c>
      <c r="V248">
        <f t="shared" si="106"/>
        <v>0.30637971032988937</v>
      </c>
      <c r="W248" s="47" t="e">
        <f t="shared" si="107"/>
        <v>#N/A</v>
      </c>
      <c r="X248">
        <f t="shared" si="108"/>
        <v>0.29712752663838887</v>
      </c>
      <c r="Y248" s="47" t="e">
        <f t="shared" si="109"/>
        <v>#N/A</v>
      </c>
      <c r="Z248">
        <f t="shared" si="110"/>
        <v>0.28750566910879138</v>
      </c>
      <c r="AA248" s="47" t="e">
        <f t="shared" si="111"/>
        <v>#N/A</v>
      </c>
      <c r="AB248">
        <f t="shared" si="112"/>
        <v>0.91726716729927604</v>
      </c>
    </row>
    <row r="249" spans="15:28" x14ac:dyDescent="0.2">
      <c r="O249" s="45">
        <f t="shared" si="100"/>
        <v>0.35042793922582405</v>
      </c>
      <c r="P249" s="45">
        <f t="shared" si="101"/>
        <v>0.35042793922582405</v>
      </c>
      <c r="Q249" s="100">
        <f t="shared" si="102"/>
        <v>16.183921799095629</v>
      </c>
      <c r="R249" s="252">
        <f t="shared" si="113"/>
        <v>0.21500000000000094</v>
      </c>
      <c r="S249" t="e">
        <f t="shared" si="103"/>
        <v>#N/A</v>
      </c>
      <c r="T249">
        <f t="shared" si="104"/>
        <v>0.32265442976626257</v>
      </c>
      <c r="U249" s="47" t="e">
        <f t="shared" si="105"/>
        <v>#N/A</v>
      </c>
      <c r="V249">
        <f t="shared" si="106"/>
        <v>0.31352750885754793</v>
      </c>
      <c r="W249" s="47" t="e">
        <f t="shared" si="107"/>
        <v>#N/A</v>
      </c>
      <c r="X249">
        <f t="shared" si="108"/>
        <v>0.30405867716425738</v>
      </c>
      <c r="Y249" s="47" t="e">
        <f t="shared" si="109"/>
        <v>#N/A</v>
      </c>
      <c r="Z249">
        <f t="shared" si="110"/>
        <v>0.29421156562388662</v>
      </c>
      <c r="AA249" s="47" t="e">
        <f t="shared" si="111"/>
        <v>#N/A</v>
      </c>
      <c r="AB249">
        <f t="shared" si="112"/>
        <v>0.93865992005048016</v>
      </c>
    </row>
    <row r="250" spans="15:28" x14ac:dyDescent="0.2">
      <c r="O250" s="45">
        <f t="shared" si="100"/>
        <v>0.36691321339753813</v>
      </c>
      <c r="P250" s="45">
        <f t="shared" si="101"/>
        <v>0.36691321339753813</v>
      </c>
      <c r="Q250" s="100">
        <f t="shared" si="102"/>
        <v>16.200133603337122</v>
      </c>
      <c r="R250" s="252">
        <f t="shared" si="113"/>
        <v>0.22000000000000094</v>
      </c>
      <c r="S250" t="e">
        <f t="shared" si="103"/>
        <v>#N/A</v>
      </c>
      <c r="T250">
        <f t="shared" si="104"/>
        <v>0.3300005233506208</v>
      </c>
      <c r="U250" s="47" t="e">
        <f t="shared" si="105"/>
        <v>#N/A</v>
      </c>
      <c r="V250">
        <f t="shared" si="106"/>
        <v>0.32066497766648833</v>
      </c>
      <c r="W250" s="47" t="e">
        <f t="shared" si="107"/>
        <v>#N/A</v>
      </c>
      <c r="X250">
        <f t="shared" si="108"/>
        <v>0.3109797542146337</v>
      </c>
      <c r="Y250" s="47" t="e">
        <f t="shared" si="109"/>
        <v>#N/A</v>
      </c>
      <c r="Z250">
        <f t="shared" si="110"/>
        <v>0.30090765866332797</v>
      </c>
      <c r="AA250" s="47" t="e">
        <f t="shared" si="111"/>
        <v>#N/A</v>
      </c>
      <c r="AB250">
        <f t="shared" si="112"/>
        <v>0.96002125891969681</v>
      </c>
    </row>
    <row r="251" spans="15:28" x14ac:dyDescent="0.2">
      <c r="O251" s="45">
        <f t="shared" si="100"/>
        <v>0.38377715980436733</v>
      </c>
      <c r="P251" s="45">
        <f t="shared" si="101"/>
        <v>0.38377715980436733</v>
      </c>
      <c r="Q251" s="100">
        <f t="shared" si="102"/>
        <v>16.216717807811733</v>
      </c>
      <c r="R251" s="252">
        <f t="shared" si="113"/>
        <v>0.22500000000000095</v>
      </c>
      <c r="S251" t="e">
        <f t="shared" si="103"/>
        <v>#N/A</v>
      </c>
      <c r="T251">
        <f t="shared" si="104"/>
        <v>0.33733580261654134</v>
      </c>
      <c r="U251" s="47" t="e">
        <f t="shared" si="105"/>
        <v>#N/A</v>
      </c>
      <c r="V251">
        <f t="shared" si="106"/>
        <v>0.32779188160016742</v>
      </c>
      <c r="W251" s="47" t="e">
        <f t="shared" si="107"/>
        <v>#N/A</v>
      </c>
      <c r="X251">
        <f t="shared" si="108"/>
        <v>0.31789052849397303</v>
      </c>
      <c r="Y251" s="47" t="e">
        <f t="shared" si="109"/>
        <v>#N/A</v>
      </c>
      <c r="Z251">
        <f t="shared" si="110"/>
        <v>0.30759372510541394</v>
      </c>
      <c r="AA251" s="47" t="e">
        <f t="shared" si="111"/>
        <v>#N/A</v>
      </c>
      <c r="AB251">
        <f t="shared" si="112"/>
        <v>0.98135046901267708</v>
      </c>
    </row>
    <row r="252" spans="15:28" x14ac:dyDescent="0.2">
      <c r="O252" s="45">
        <f t="shared" si="100"/>
        <v>0.40101975803668211</v>
      </c>
      <c r="P252" s="45">
        <f t="shared" si="101"/>
        <v>0.40101975803668211</v>
      </c>
      <c r="Q252" s="100">
        <f t="shared" si="102"/>
        <v>16.233674393108117</v>
      </c>
      <c r="R252" s="252">
        <f t="shared" si="113"/>
        <v>0.23000000000000095</v>
      </c>
      <c r="S252" t="e">
        <f t="shared" si="103"/>
        <v>#N/A</v>
      </c>
      <c r="T252">
        <f t="shared" si="104"/>
        <v>0.34466002718244837</v>
      </c>
      <c r="U252" s="47" t="e">
        <f t="shared" si="105"/>
        <v>#N/A</v>
      </c>
      <c r="V252">
        <f t="shared" si="106"/>
        <v>0.33490798585012066</v>
      </c>
      <c r="W252" s="47" t="e">
        <f t="shared" si="107"/>
        <v>#N/A</v>
      </c>
      <c r="X252">
        <f t="shared" si="108"/>
        <v>0.3247907710480617</v>
      </c>
      <c r="Y252" s="47" t="e">
        <f t="shared" si="109"/>
        <v>#N/A</v>
      </c>
      <c r="Z252">
        <f t="shared" si="110"/>
        <v>0.31426954216254138</v>
      </c>
      <c r="AA252" s="47" t="e">
        <f t="shared" si="111"/>
        <v>#N/A</v>
      </c>
      <c r="AB252">
        <f t="shared" si="112"/>
        <v>1.0026468365104177</v>
      </c>
    </row>
    <row r="253" spans="15:28" x14ac:dyDescent="0.2">
      <c r="O253" s="45">
        <f t="shared" si="100"/>
        <v>0.41864098722862764</v>
      </c>
      <c r="P253" s="45">
        <f t="shared" si="101"/>
        <v>0.41864098722862764</v>
      </c>
      <c r="Q253" s="100">
        <f t="shared" si="102"/>
        <v>16.251003339381214</v>
      </c>
      <c r="R253" s="252">
        <f t="shared" si="113"/>
        <v>0.23500000000000096</v>
      </c>
      <c r="S253" t="e">
        <f t="shared" si="103"/>
        <v>#N/A</v>
      </c>
      <c r="T253">
        <f t="shared" si="104"/>
        <v>0.3519729570290353</v>
      </c>
      <c r="U253" s="47" t="e">
        <f t="shared" si="105"/>
        <v>#N/A</v>
      </c>
      <c r="V253">
        <f t="shared" si="106"/>
        <v>0.34201305596369808</v>
      </c>
      <c r="W253" s="47" t="e">
        <f t="shared" si="107"/>
        <v>#N/A</v>
      </c>
      <c r="X253">
        <f t="shared" si="108"/>
        <v>0.33168025327160261</v>
      </c>
      <c r="Y253" s="47" t="e">
        <f t="shared" si="109"/>
        <v>#N/A</v>
      </c>
      <c r="Z253">
        <f t="shared" si="110"/>
        <v>0.32093488738862841</v>
      </c>
      <c r="AA253" s="47" t="e">
        <f t="shared" si="111"/>
        <v>#N/A</v>
      </c>
      <c r="AB253">
        <f t="shared" si="112"/>
        <v>1.0239096486930501</v>
      </c>
    </row>
    <row r="254" spans="15:28" x14ac:dyDescent="0.2">
      <c r="O254" s="45">
        <f t="shared" si="100"/>
        <v>0.43664082605732801</v>
      </c>
      <c r="P254" s="45">
        <f t="shared" si="101"/>
        <v>0.43664082605732801</v>
      </c>
      <c r="Q254" s="100">
        <f t="shared" si="102"/>
        <v>16.268704626350882</v>
      </c>
      <c r="R254" s="252">
        <f t="shared" si="113"/>
        <v>0.24000000000000096</v>
      </c>
      <c r="S254" t="e">
        <f t="shared" si="103"/>
        <v>#N/A</v>
      </c>
      <c r="T254">
        <f t="shared" si="104"/>
        <v>0.35927435250713041</v>
      </c>
      <c r="U254" s="47" t="e">
        <f t="shared" si="105"/>
        <v>#N/A</v>
      </c>
      <c r="V254">
        <f t="shared" si="106"/>
        <v>0.34910685785178897</v>
      </c>
      <c r="W254" s="47" t="e">
        <f t="shared" si="107"/>
        <v>#N/A</v>
      </c>
      <c r="X254">
        <f t="shared" si="108"/>
        <v>0.33855874691578847</v>
      </c>
      <c r="Y254" s="47" t="e">
        <f t="shared" si="109"/>
        <v>#N/A</v>
      </c>
      <c r="Z254">
        <f t="shared" si="110"/>
        <v>0.32758953868652696</v>
      </c>
      <c r="AA254" s="47" t="e">
        <f t="shared" si="111"/>
        <v>#N/A</v>
      </c>
      <c r="AB254">
        <f t="shared" si="112"/>
        <v>1.045138193963691</v>
      </c>
    </row>
    <row r="255" spans="15:28" x14ac:dyDescent="0.2">
      <c r="O255" s="45">
        <f t="shared" si="100"/>
        <v>0.45501925274356836</v>
      </c>
      <c r="P255" s="45">
        <f t="shared" si="101"/>
        <v>0.45501925274356836</v>
      </c>
      <c r="Q255" s="100">
        <f t="shared" si="102"/>
        <v>16.286778233303494</v>
      </c>
      <c r="R255" s="252">
        <f t="shared" si="113"/>
        <v>0.24500000000000097</v>
      </c>
      <c r="S255" t="e">
        <f t="shared" si="103"/>
        <v>#N/A</v>
      </c>
      <c r="T255">
        <f t="shared" si="104"/>
        <v>0.3665639743455506</v>
      </c>
      <c r="U255" s="47" t="e">
        <f t="shared" si="105"/>
        <v>#N/A</v>
      </c>
      <c r="V255">
        <f t="shared" si="106"/>
        <v>0.35618915779653409</v>
      </c>
      <c r="W255" s="47" t="e">
        <f t="shared" si="107"/>
        <v>#N/A</v>
      </c>
      <c r="X255">
        <f t="shared" si="108"/>
        <v>0.34542602409586454</v>
      </c>
      <c r="Y255" s="47" t="e">
        <f t="shared" si="109"/>
        <v>#N/A</v>
      </c>
      <c r="Z255">
        <f t="shared" si="110"/>
        <v>0.33423327431542321</v>
      </c>
      <c r="AA255" s="47" t="e">
        <f t="shared" si="111"/>
        <v>#N/A</v>
      </c>
      <c r="AB255">
        <f t="shared" si="112"/>
        <v>1.0663317618722603</v>
      </c>
    </row>
    <row r="256" spans="15:28" x14ac:dyDescent="0.2">
      <c r="O256" s="45">
        <f t="shared" si="100"/>
        <v>0.47377624505190852</v>
      </c>
      <c r="P256" s="45">
        <f t="shared" si="101"/>
        <v>0.47377624505190852</v>
      </c>
      <c r="Q256" s="100">
        <f t="shared" si="102"/>
        <v>16.305224139090683</v>
      </c>
      <c r="R256" s="252">
        <f t="shared" si="113"/>
        <v>0.25000000000000094</v>
      </c>
      <c r="S256" t="e">
        <f t="shared" si="103"/>
        <v>#N/A</v>
      </c>
      <c r="T256">
        <f t="shared" si="104"/>
        <v>0.3738415836589416</v>
      </c>
      <c r="U256" s="47" t="e">
        <f t="shared" si="105"/>
        <v>#N/A</v>
      </c>
      <c r="V256">
        <f t="shared" si="106"/>
        <v>0.36325972245902638</v>
      </c>
      <c r="W256" s="47" t="e">
        <f t="shared" si="107"/>
        <v>#N/A</v>
      </c>
      <c r="X256">
        <f t="shared" si="108"/>
        <v>0.35228185729867756</v>
      </c>
      <c r="Y256" s="47" t="e">
        <f t="shared" si="109"/>
        <v>#N/A</v>
      </c>
      <c r="Z256">
        <f t="shared" si="110"/>
        <v>0.34086587289822651</v>
      </c>
      <c r="AA256" s="47" t="e">
        <f t="shared" si="111"/>
        <v>#N/A</v>
      </c>
      <c r="AB256">
        <f t="shared" si="112"/>
        <v>1.0874896431392553</v>
      </c>
    </row>
    <row r="257" spans="15:28" x14ac:dyDescent="0.2">
      <c r="O257" s="45">
        <f t="shared" si="100"/>
        <v>0.49291178029034199</v>
      </c>
      <c r="P257" s="45">
        <f t="shared" si="101"/>
        <v>0.49291178029034199</v>
      </c>
      <c r="Q257" s="100">
        <f t="shared" si="102"/>
        <v>16.324042322130481</v>
      </c>
      <c r="R257" s="252">
        <f t="shared" si="113"/>
        <v>0.25500000000000095</v>
      </c>
      <c r="S257" t="e">
        <f t="shared" si="103"/>
        <v>#N/A</v>
      </c>
      <c r="T257">
        <f t="shared" si="104"/>
        <v>0.38110694195560713</v>
      </c>
      <c r="U257" s="47" t="e">
        <f t="shared" si="105"/>
        <v>#N/A</v>
      </c>
      <c r="V257">
        <f t="shared" si="106"/>
        <v>0.37031831888699812</v>
      </c>
      <c r="W257" s="47" t="e">
        <f t="shared" si="107"/>
        <v>#N/A</v>
      </c>
      <c r="X257">
        <f t="shared" si="108"/>
        <v>0.35912601939021394</v>
      </c>
      <c r="Y257" s="47" t="e">
        <f t="shared" si="109"/>
        <v>#N/A</v>
      </c>
      <c r="Z257">
        <f t="shared" si="110"/>
        <v>0.34748711342894523</v>
      </c>
      <c r="AA257" s="47" t="e">
        <f t="shared" si="111"/>
        <v>#N/A</v>
      </c>
      <c r="AB257">
        <f t="shared" si="112"/>
        <v>1.1086111296794887</v>
      </c>
    </row>
    <row r="258" spans="15:28" x14ac:dyDescent="0.2">
      <c r="O258" s="45">
        <f t="shared" si="100"/>
        <v>0.51242583531120545</v>
      </c>
      <c r="P258" s="45">
        <f t="shared" si="101"/>
        <v>0.51242583531120545</v>
      </c>
      <c r="Q258" s="100">
        <f t="shared" si="102"/>
        <v>16.343232760406977</v>
      </c>
      <c r="R258" s="252">
        <f t="shared" si="113"/>
        <v>0.26000000000000095</v>
      </c>
      <c r="S258" t="e">
        <f t="shared" si="103"/>
        <v>#N/A</v>
      </c>
      <c r="T258">
        <f t="shared" si="104"/>
        <v>0.38835981114532436</v>
      </c>
      <c r="U258" s="47" t="e">
        <f t="shared" si="105"/>
        <v>#N/A</v>
      </c>
      <c r="V258">
        <f t="shared" si="106"/>
        <v>0.37736471452249637</v>
      </c>
      <c r="W258" s="47" t="e">
        <f t="shared" si="107"/>
        <v>#N/A</v>
      </c>
      <c r="X258">
        <f t="shared" si="108"/>
        <v>0.36595828362312421</v>
      </c>
      <c r="Y258" s="47" t="e">
        <f t="shared" si="109"/>
        <v>#N/A</v>
      </c>
      <c r="Z258">
        <f t="shared" si="110"/>
        <v>0.35409677528005196</v>
      </c>
      <c r="AA258" s="47" t="e">
        <f t="shared" si="111"/>
        <v>#N/A</v>
      </c>
      <c r="AB258">
        <f t="shared" si="112"/>
        <v>1.1296955146257863</v>
      </c>
    </row>
    <row r="259" spans="15:28" x14ac:dyDescent="0.2">
      <c r="O259" s="45">
        <f t="shared" si="100"/>
        <v>0.53231838651061025</v>
      </c>
      <c r="P259" s="45">
        <f t="shared" si="101"/>
        <v>0.53231838651061025</v>
      </c>
      <c r="Q259" s="100">
        <f t="shared" si="102"/>
        <v>16.362795431470431</v>
      </c>
      <c r="R259" s="252">
        <f t="shared" si="113"/>
        <v>0.26500000000000096</v>
      </c>
      <c r="S259" t="e">
        <f t="shared" si="103"/>
        <v>#N/A</v>
      </c>
      <c r="T259">
        <f t="shared" si="104"/>
        <v>0.39559995354714594</v>
      </c>
      <c r="U259" s="47" t="e">
        <f t="shared" si="105"/>
        <v>#N/A</v>
      </c>
      <c r="V259">
        <f t="shared" si="106"/>
        <v>0.38439867720954496</v>
      </c>
      <c r="W259" s="47" t="e">
        <f t="shared" si="107"/>
        <v>#N/A</v>
      </c>
      <c r="X259">
        <f t="shared" si="108"/>
        <v>0.37277842364423575</v>
      </c>
      <c r="Y259" s="47" t="e">
        <f t="shared" si="109"/>
        <v>#N/A</v>
      </c>
      <c r="Z259">
        <f t="shared" si="110"/>
        <v>0.360694638209834</v>
      </c>
      <c r="AA259" s="47" t="e">
        <f t="shared" si="111"/>
        <v>#N/A</v>
      </c>
      <c r="AB259">
        <f t="shared" si="112"/>
        <v>1.1507420923526426</v>
      </c>
    </row>
    <row r="260" spans="15:28" x14ac:dyDescent="0.2">
      <c r="O260" s="45">
        <f t="shared" si="100"/>
        <v>0.55258940982901095</v>
      </c>
      <c r="P260" s="45">
        <f t="shared" si="101"/>
        <v>0.55258940982901095</v>
      </c>
      <c r="Q260" s="100">
        <f t="shared" si="102"/>
        <v>16.382730312437729</v>
      </c>
      <c r="R260" s="252">
        <f t="shared" si="113"/>
        <v>0.27000000000000096</v>
      </c>
      <c r="S260" t="e">
        <f t="shared" si="103"/>
        <v>#N/A</v>
      </c>
      <c r="T260">
        <f t="shared" si="104"/>
        <v>0.40282713189718916</v>
      </c>
      <c r="U260" s="47" t="e">
        <f t="shared" si="105"/>
        <v>#N/A</v>
      </c>
      <c r="V260">
        <f t="shared" si="106"/>
        <v>0.39141997520179322</v>
      </c>
      <c r="W260" s="47" t="e">
        <f t="shared" si="107"/>
        <v>#N/A</v>
      </c>
      <c r="X260">
        <f t="shared" si="108"/>
        <v>0.37958621350205102</v>
      </c>
      <c r="Y260" s="47" t="e">
        <f t="shared" si="109"/>
        <v>#N/A</v>
      </c>
      <c r="Z260">
        <f t="shared" si="110"/>
        <v>0.36728048236973304</v>
      </c>
      <c r="AA260" s="47" t="e">
        <f t="shared" si="111"/>
        <v>#N/A</v>
      </c>
      <c r="AB260">
        <f t="shared" si="112"/>
        <v>1.171750158499836</v>
      </c>
    </row>
    <row r="261" spans="15:28" x14ac:dyDescent="0.2">
      <c r="O261" s="45">
        <f t="shared" si="100"/>
        <v>0.57323888075086415</v>
      </c>
      <c r="P261" s="45">
        <f t="shared" si="101"/>
        <v>0.57323888075086415</v>
      </c>
      <c r="Q261" s="100">
        <f t="shared" si="102"/>
        <v>16.403037379992043</v>
      </c>
      <c r="R261" s="252">
        <f t="shared" si="113"/>
        <v>0.27500000000000097</v>
      </c>
      <c r="S261" t="e">
        <f t="shared" si="103"/>
        <v>#N/A</v>
      </c>
      <c r="T261">
        <f t="shared" si="104"/>
        <v>0.41004110935641103</v>
      </c>
      <c r="U261" s="47" t="e">
        <f t="shared" si="105"/>
        <v>#N/A</v>
      </c>
      <c r="V261">
        <f t="shared" si="106"/>
        <v>0.39842837717015106</v>
      </c>
      <c r="W261" s="47" t="e">
        <f t="shared" si="107"/>
        <v>#N/A</v>
      </c>
      <c r="X261">
        <f t="shared" si="108"/>
        <v>0.38638142765423422</v>
      </c>
      <c r="Y261" s="47" t="e">
        <f t="shared" si="109"/>
        <v>#N/A</v>
      </c>
      <c r="Z261">
        <f t="shared" si="110"/>
        <v>0.37385408831167</v>
      </c>
      <c r="AA261" s="47" t="e">
        <f t="shared" si="111"/>
        <v>#N/A</v>
      </c>
      <c r="AB261">
        <f t="shared" si="112"/>
        <v>1.1927190099960021</v>
      </c>
    </row>
    <row r="262" spans="15:28" x14ac:dyDescent="0.2">
      <c r="O262" s="45">
        <f t="shared" si="100"/>
        <v>0.59426677430565178</v>
      </c>
      <c r="P262" s="45">
        <f t="shared" si="101"/>
        <v>0.59426677430565178</v>
      </c>
      <c r="Q262" s="100">
        <f t="shared" si="102"/>
        <v>16.423716610383394</v>
      </c>
      <c r="R262" s="252">
        <f t="shared" si="113"/>
        <v>0.28000000000000097</v>
      </c>
      <c r="S262" t="e">
        <f t="shared" si="103"/>
        <v>#N/A</v>
      </c>
      <c r="T262">
        <f t="shared" si="104"/>
        <v>0.41724164951837012</v>
      </c>
      <c r="U262" s="47" t="e">
        <f t="shared" si="105"/>
        <v>#N/A</v>
      </c>
      <c r="V262">
        <f t="shared" si="106"/>
        <v>0.40542365221041105</v>
      </c>
      <c r="W262" s="47" t="e">
        <f t="shared" si="107"/>
        <v>#N/A</v>
      </c>
      <c r="X262">
        <f t="shared" si="108"/>
        <v>0.39316384097508339</v>
      </c>
      <c r="Y262" s="47" t="e">
        <f t="shared" si="109"/>
        <v>#N/A</v>
      </c>
      <c r="Z262">
        <f t="shared" si="110"/>
        <v>0.38041523699535779</v>
      </c>
      <c r="AA262" s="47" t="e">
        <f t="shared" si="111"/>
        <v>#N/A</v>
      </c>
      <c r="AB262">
        <f t="shared" si="112"/>
        <v>1.2136479450821633</v>
      </c>
    </row>
    <row r="263" spans="15:28" x14ac:dyDescent="0.2">
      <c r="O263" s="45">
        <f t="shared" ref="O263:O326" si="114">(SQRT($K$18*$K$18*(R263-$F$16)*(R263-$F$16)*1000000+$M$4*$M$4))-$M$4</f>
        <v>0.61567306506719888</v>
      </c>
      <c r="P263" s="45">
        <f t="shared" ref="P263:P326" si="115">(COS($P$1*PI()/180)*SQRT($K$18*$K$18*(R263-$F$16)*(R263-$F$16)*1000000+$P$3)-$P$2*$K$17*(R263-$F$16)*1000)/(1-$P$2)-$M$4</f>
        <v>0.61567306506719888</v>
      </c>
      <c r="Q263" s="100">
        <f t="shared" ref="Q263:Q326" si="116">SQRT(((R263-$F$16)*(R263-$F$16)+PI()*PI()*$F$18*$F$18)*$K$18*$K$18*1000000+$M$4*$M$4) - $M$4</f>
        <v>16.444767979428548</v>
      </c>
      <c r="R263" s="252">
        <f t="shared" si="113"/>
        <v>0.28500000000000097</v>
      </c>
      <c r="S263" t="e">
        <f t="shared" ref="S263:S326" si="117">IF( AND(($R263-$F$16)/S$3&gt;= 0, ($R263-$F$16)/S$3&lt;=$K$31),S$2*ABS(SIN(($R263-$F$16)/S$3*PI()))*$K$30,#N/A)</f>
        <v>#N/A</v>
      </c>
      <c r="T263">
        <f t="shared" ref="T263:T326" si="118">IF( AND(($R263-$F$16)/T$3&gt;0,($R263-$F$16)/T$3&lt;=$K$31),T$2*ABS(SIN(($R263-$F$16)/T$3*PI()))*$K$30,#N/A)</f>
        <v>0.42442851641697327</v>
      </c>
      <c r="U263" s="47" t="e">
        <f t="shared" ref="U263:U326" si="119">IF( AND(($R263-$F$16)/U$3&gt;= 0, ($R263-$F$16)/U$3&lt;=$K$31),U$2*ABS(SIN(($R263-$F$16)/U$3*PI()))*$K$30,#N/A)</f>
        <v>#N/A</v>
      </c>
      <c r="V263">
        <f t="shared" ref="V263:V326" si="120">IF( AND(($R263-$F$16)/V$3&gt;0,($R263-$F$16)/V$3&lt;=$K$31),V$2*ABS(SIN(($R263-$F$16)/V$3*PI()))*$K$30,#N/A)</f>
        <v>0.41240556985085525</v>
      </c>
      <c r="W263" s="47" t="e">
        <f t="shared" ref="W263:W326" si="121">IF( AND(($R263-$F$16)/W$3&gt;= 0, ($R263-$F$16)/W$3&lt;=$K$31),W$2*ABS(SIN(($R263-$F$16)/W$3*PI()))*$K$30,#N/A)</f>
        <v>#N/A</v>
      </c>
      <c r="X263">
        <f t="shared" ref="X263:X326" si="122">IF( AND(($R263-$F$16)/X$3&gt;0,($R263-$F$16)/X$3&lt;=$K$31),X$2*ABS(SIN(($R263-$F$16)/X$3*PI()))*$K$30,#N/A)</f>
        <v>0.39993322876298787</v>
      </c>
      <c r="Y263" s="47" t="e">
        <f t="shared" ref="Y263:Y326" si="123">IF( AND(($R263-$F$16)/Y$3&gt;= 0, ($R263-$F$16)/Y$3&lt;=$K$31),Y$2*ABS(SIN(($R263-$F$16)/Y$3*PI()))*$K$30,#N/A)</f>
        <v>#N/A</v>
      </c>
      <c r="Z263">
        <f t="shared" ref="Z263:Z326" si="124">IF( AND(($R263-$F$16)/Z$3&gt;0,($R263-$F$16)/Z$3&lt;=$K$31),Z$2*ABS(SIN(($R263-$F$16)/Z$3*PI()))*$K$30,#N/A)</f>
        <v>0.3869637097955998</v>
      </c>
      <c r="AA263" s="47" t="e">
        <f t="shared" ref="AA263:AA326" si="125">IF( AND(($R263-$F$16)/AA$3&gt;= 0, ($R263-$F$16)/AA$3&lt;=$K$31),AA$2*ABS(SIN(($R263-$F$16)/AA$3*PI()))*$K$30,#N/A)</f>
        <v>#N/A</v>
      </c>
      <c r="AB263">
        <f t="shared" ref="AB263:AB326" si="126">IF( AND(($R263-$F$16)/AB$3&gt;0,($R263-$F$16)/AB$3&lt;=$K$31),AB$2*ABS(SIN(($R263-$F$16)/AB$3*PI()))*$K$30,#N/A)</f>
        <v>1.2345362633352126</v>
      </c>
    </row>
    <row r="264" spans="15:28" x14ac:dyDescent="0.2">
      <c r="O264" s="45">
        <f t="shared" si="114"/>
        <v>0.63745772715401472</v>
      </c>
      <c r="P264" s="45">
        <f t="shared" si="115"/>
        <v>0.63745772715401472</v>
      </c>
      <c r="Q264" s="100">
        <f t="shared" si="116"/>
        <v>16.466191462511119</v>
      </c>
      <c r="R264" s="252">
        <f t="shared" ref="R264:R327" si="127">R263+$R$4</f>
        <v>0.29000000000000098</v>
      </c>
      <c r="S264" t="e">
        <f t="shared" si="117"/>
        <v>#N/A</v>
      </c>
      <c r="T264">
        <f t="shared" si="118"/>
        <v>0.4316014745342085</v>
      </c>
      <c r="U264" s="47" t="e">
        <f t="shared" si="119"/>
        <v>#N/A</v>
      </c>
      <c r="V264">
        <f t="shared" si="120"/>
        <v>0.41937390005984926</v>
      </c>
      <c r="W264" s="47" t="e">
        <f t="shared" si="121"/>
        <v>#N/A</v>
      </c>
      <c r="X264">
        <f t="shared" si="122"/>
        <v>0.40668936674787415</v>
      </c>
      <c r="Y264" s="47" t="e">
        <f t="shared" si="123"/>
        <v>#N/A</v>
      </c>
      <c r="Z264">
        <f t="shared" si="124"/>
        <v>0.39349928850957483</v>
      </c>
      <c r="AA264" s="47" t="e">
        <f t="shared" si="125"/>
        <v>#N/A</v>
      </c>
      <c r="AB264">
        <f t="shared" si="126"/>
        <v>1.2553832656913575</v>
      </c>
    </row>
    <row r="265" spans="15:28" x14ac:dyDescent="0.2">
      <c r="O265" s="45">
        <f t="shared" si="114"/>
        <v>0.65962073422986123</v>
      </c>
      <c r="P265" s="45">
        <f t="shared" si="115"/>
        <v>0.65962073422986123</v>
      </c>
      <c r="Q265" s="100">
        <f t="shared" si="116"/>
        <v>16.487987034582261</v>
      </c>
      <c r="R265" s="252">
        <f t="shared" si="127"/>
        <v>0.29500000000000098</v>
      </c>
      <c r="S265" t="e">
        <f t="shared" si="117"/>
        <v>#N/A</v>
      </c>
      <c r="T265">
        <f t="shared" si="118"/>
        <v>0.438760288807863</v>
      </c>
      <c r="U265" s="47" t="e">
        <f t="shared" si="119"/>
        <v>#N/A</v>
      </c>
      <c r="V265">
        <f t="shared" si="120"/>
        <v>0.42632841325342041</v>
      </c>
      <c r="W265" s="47" t="e">
        <f t="shared" si="121"/>
        <v>#N/A</v>
      </c>
      <c r="X265">
        <f t="shared" si="122"/>
        <v>0.41343203109863463</v>
      </c>
      <c r="Y265" s="47" t="e">
        <f t="shared" si="123"/>
        <v>#N/A</v>
      </c>
      <c r="Z265">
        <f t="shared" si="124"/>
        <v>0.40002175536410761</v>
      </c>
      <c r="AA265" s="47" t="e">
        <f t="shared" si="125"/>
        <v>#N/A</v>
      </c>
      <c r="AB265">
        <f t="shared" si="126"/>
        <v>1.2761882544695116</v>
      </c>
    </row>
    <row r="266" spans="15:28" x14ac:dyDescent="0.2">
      <c r="O266" s="45">
        <f t="shared" si="114"/>
        <v>0.68216205950341191</v>
      </c>
      <c r="P266" s="45">
        <f t="shared" si="115"/>
        <v>0.68216205950341191</v>
      </c>
      <c r="Q266" s="100">
        <f t="shared" si="116"/>
        <v>16.51015467015975</v>
      </c>
      <c r="R266" s="252">
        <f t="shared" si="127"/>
        <v>0.30000000000000099</v>
      </c>
      <c r="S266" t="e">
        <f t="shared" si="117"/>
        <v>#N/A</v>
      </c>
      <c r="T266">
        <f t="shared" si="118"/>
        <v>0.44590472463922648</v>
      </c>
      <c r="U266" s="47" t="e">
        <f t="shared" si="119"/>
        <v>#N/A</v>
      </c>
      <c r="V266">
        <f t="shared" si="120"/>
        <v>0.43326888030282223</v>
      </c>
      <c r="W266" s="47" t="e">
        <f t="shared" si="121"/>
        <v>#N/A</v>
      </c>
      <c r="X266">
        <f t="shared" si="122"/>
        <v>0.42016099843054411</v>
      </c>
      <c r="Y266" s="47" t="e">
        <f t="shared" si="123"/>
        <v>#N/A</v>
      </c>
      <c r="Z266">
        <f t="shared" si="124"/>
        <v>0.40653089302292561</v>
      </c>
      <c r="AA266" s="47" t="e">
        <f t="shared" si="125"/>
        <v>#N/A</v>
      </c>
      <c r="AB266">
        <f t="shared" si="126"/>
        <v>1.2969505333946474</v>
      </c>
    </row>
    <row r="267" spans="15:28" x14ac:dyDescent="0.2">
      <c r="O267" s="45">
        <f t="shared" si="114"/>
        <v>0.70508167572870661</v>
      </c>
      <c r="P267" s="45">
        <f t="shared" si="115"/>
        <v>0.70508167572870661</v>
      </c>
      <c r="Q267" s="100">
        <f t="shared" si="116"/>
        <v>16.53269434332924</v>
      </c>
      <c r="R267" s="252">
        <f t="shared" si="127"/>
        <v>0.30500000000000099</v>
      </c>
      <c r="S267" t="e">
        <f t="shared" si="117"/>
        <v>#N/A</v>
      </c>
      <c r="T267">
        <f t="shared" si="118"/>
        <v>0.45303454790077885</v>
      </c>
      <c r="U267" s="47" t="e">
        <f t="shared" si="119"/>
        <v>#N/A</v>
      </c>
      <c r="V267">
        <f t="shared" si="120"/>
        <v>0.44019507254208323</v>
      </c>
      <c r="W267" s="47" t="e">
        <f t="shared" si="121"/>
        <v>#N/A</v>
      </c>
      <c r="X267">
        <f t="shared" si="122"/>
        <v>0.42687604581265992</v>
      </c>
      <c r="Y267" s="47" t="e">
        <f t="shared" si="123"/>
        <v>#N/A</v>
      </c>
      <c r="Z267">
        <f t="shared" si="124"/>
        <v>0.4130264845939009</v>
      </c>
      <c r="AA267" s="47" t="e">
        <f t="shared" si="125"/>
        <v>#N/A</v>
      </c>
      <c r="AB267">
        <f t="shared" si="126"/>
        <v>1.3176694076210957</v>
      </c>
    </row>
    <row r="268" spans="15:28" x14ac:dyDescent="0.2">
      <c r="O268" s="45">
        <f t="shared" si="114"/>
        <v>0.72837955520503783</v>
      </c>
      <c r="P268" s="45">
        <f t="shared" si="115"/>
        <v>0.72837955520503783</v>
      </c>
      <c r="Q268" s="100">
        <f t="shared" si="116"/>
        <v>16.555606027743806</v>
      </c>
      <c r="R268" s="252">
        <f t="shared" si="127"/>
        <v>0.310000000000001</v>
      </c>
      <c r="S268" t="e">
        <f t="shared" si="117"/>
        <v>#N/A</v>
      </c>
      <c r="T268">
        <f t="shared" si="118"/>
        <v>0.46014952494386313</v>
      </c>
      <c r="U268" s="47" t="e">
        <f t="shared" si="119"/>
        <v>#N/A</v>
      </c>
      <c r="V268">
        <f t="shared" si="120"/>
        <v>0.44710676177554087</v>
      </c>
      <c r="W268" s="47" t="e">
        <f t="shared" si="121"/>
        <v>#N/A</v>
      </c>
      <c r="X268">
        <f t="shared" si="122"/>
        <v>0.43357695077520791</v>
      </c>
      <c r="Y268" s="47" t="e">
        <f t="shared" si="123"/>
        <v>#N/A</v>
      </c>
      <c r="Z268">
        <f t="shared" si="124"/>
        <v>0.419508313636277</v>
      </c>
      <c r="AA268" s="47" t="e">
        <f t="shared" si="125"/>
        <v>#N/A</v>
      </c>
      <c r="AB268">
        <f t="shared" si="126"/>
        <v>1.3383441837558014</v>
      </c>
    </row>
    <row r="269" spans="15:28" x14ac:dyDescent="0.2">
      <c r="O269" s="45">
        <f t="shared" si="114"/>
        <v>0.75205566977751914</v>
      </c>
      <c r="P269" s="45">
        <f t="shared" si="115"/>
        <v>0.75205566977751914</v>
      </c>
      <c r="Q269" s="100">
        <f t="shared" si="116"/>
        <v>16.57888969662406</v>
      </c>
      <c r="R269" s="252">
        <f t="shared" si="127"/>
        <v>0.315000000000001</v>
      </c>
      <c r="S269" t="e">
        <f t="shared" si="117"/>
        <v>#N/A</v>
      </c>
      <c r="T269">
        <f t="shared" si="118"/>
        <v>0.4672494226063415</v>
      </c>
      <c r="U269" s="47" t="e">
        <f t="shared" si="119"/>
        <v>#N/A</v>
      </c>
      <c r="V269">
        <f t="shared" si="120"/>
        <v>0.45400372028535968</v>
      </c>
      <c r="W269" s="47" t="e">
        <f t="shared" si="121"/>
        <v>#N/A</v>
      </c>
      <c r="X269">
        <f t="shared" si="122"/>
        <v>0.44026349131695297</v>
      </c>
      <c r="Y269" s="47" t="e">
        <f t="shared" si="123"/>
        <v>#N/A</v>
      </c>
      <c r="Z269">
        <f t="shared" si="124"/>
        <v>0.42597616416788092</v>
      </c>
      <c r="AA269" s="47" t="e">
        <f t="shared" si="125"/>
        <v>#N/A</v>
      </c>
      <c r="AB269">
        <f t="shared" si="126"/>
        <v>1.3589741698815285</v>
      </c>
    </row>
    <row r="270" spans="15:28" x14ac:dyDescent="0.2">
      <c r="O270" s="45">
        <f t="shared" si="114"/>
        <v>0.77610999083697152</v>
      </c>
      <c r="P270" s="45">
        <f t="shared" si="115"/>
        <v>0.77610999083697152</v>
      </c>
      <c r="Q270" s="100">
        <f t="shared" si="116"/>
        <v>16.602545322758601</v>
      </c>
      <c r="R270" s="252">
        <f t="shared" si="127"/>
        <v>0.32000000000000101</v>
      </c>
      <c r="S270" t="e">
        <f t="shared" si="117"/>
        <v>#N/A</v>
      </c>
      <c r="T270">
        <f t="shared" si="118"/>
        <v>0.47433400822023708</v>
      </c>
      <c r="U270" s="47" t="e">
        <f t="shared" si="119"/>
        <v>#N/A</v>
      </c>
      <c r="V270">
        <f t="shared" si="120"/>
        <v>0.46088572083903417</v>
      </c>
      <c r="W270" s="47" t="e">
        <f t="shared" si="121"/>
        <v>#N/A</v>
      </c>
      <c r="X270">
        <f t="shared" si="122"/>
        <v>0.44693544591255358</v>
      </c>
      <c r="Y270" s="47" t="e">
        <f t="shared" si="123"/>
        <v>#N/A</v>
      </c>
      <c r="Z270">
        <f t="shared" si="124"/>
        <v>0.4324298206723205</v>
      </c>
      <c r="AA270" s="47" t="e">
        <f t="shared" si="125"/>
        <v>#N/A</v>
      </c>
      <c r="AB270">
        <f t="shared" si="126"/>
        <v>1.3795586755800155</v>
      </c>
    </row>
    <row r="271" spans="15:28" x14ac:dyDescent="0.2">
      <c r="O271" s="45">
        <f t="shared" si="114"/>
        <v>0.80054248932015071</v>
      </c>
      <c r="P271" s="45">
        <f t="shared" si="115"/>
        <v>0.80054248932015071</v>
      </c>
      <c r="Q271" s="100">
        <f t="shared" si="116"/>
        <v>16.626572878504021</v>
      </c>
      <c r="R271" s="252">
        <f t="shared" si="127"/>
        <v>0.32500000000000101</v>
      </c>
      <c r="S271" t="e">
        <f t="shared" si="117"/>
        <v>#N/A</v>
      </c>
      <c r="T271">
        <f t="shared" si="118"/>
        <v>0.48140304961935781</v>
      </c>
      <c r="U271" s="47" t="e">
        <f t="shared" si="119"/>
        <v>#N/A</v>
      </c>
      <c r="V271">
        <f t="shared" si="120"/>
        <v>0.46775253669687494</v>
      </c>
      <c r="W271" s="47" t="e">
        <f t="shared" si="121"/>
        <v>#N/A</v>
      </c>
      <c r="X271">
        <f t="shared" si="122"/>
        <v>0.45359259351990122</v>
      </c>
      <c r="Y271" s="47" t="e">
        <f t="shared" si="123"/>
        <v>#N/A</v>
      </c>
      <c r="Z271">
        <f t="shared" si="124"/>
        <v>0.43886906810616494</v>
      </c>
      <c r="AA271" s="47" t="e">
        <f t="shared" si="125"/>
        <v>#N/A</v>
      </c>
      <c r="AB271">
        <f t="shared" si="126"/>
        <v>1.4000970119550835</v>
      </c>
    </row>
    <row r="272" spans="15:28" x14ac:dyDescent="0.2">
      <c r="O272" s="45">
        <f t="shared" si="114"/>
        <v>0.82535313570974722</v>
      </c>
      <c r="P272" s="45">
        <f t="shared" si="115"/>
        <v>0.82535313570974722</v>
      </c>
      <c r="Q272" s="100">
        <f t="shared" si="116"/>
        <v>16.650972335785127</v>
      </c>
      <c r="R272" s="252">
        <f t="shared" si="127"/>
        <v>0.33000000000000101</v>
      </c>
      <c r="S272" t="e">
        <f t="shared" si="117"/>
        <v>#N/A</v>
      </c>
      <c r="T272">
        <f t="shared" si="118"/>
        <v>0.48845631514690535</v>
      </c>
      <c r="U272" s="47" t="e">
        <f t="shared" si="119"/>
        <v>#N/A</v>
      </c>
      <c r="V272">
        <f t="shared" si="120"/>
        <v>0.47460394161947944</v>
      </c>
      <c r="W272" s="47" t="e">
        <f t="shared" si="121"/>
        <v>#N/A</v>
      </c>
      <c r="X272">
        <f t="shared" si="122"/>
        <v>0.4602347135874435</v>
      </c>
      <c r="Y272" s="47" t="e">
        <f t="shared" si="123"/>
        <v>#N/A</v>
      </c>
      <c r="Z272">
        <f t="shared" si="124"/>
        <v>0.44529369190611079</v>
      </c>
      <c r="AA272" s="47" t="e">
        <f t="shared" si="125"/>
        <v>#N/A</v>
      </c>
      <c r="AB272">
        <f t="shared" si="126"/>
        <v>1.4205884916556895</v>
      </c>
    </row>
    <row r="273" spans="15:28" x14ac:dyDescent="0.2">
      <c r="O273" s="45">
        <f t="shared" si="114"/>
        <v>0.85054190003518215</v>
      </c>
      <c r="P273" s="45">
        <f t="shared" si="115"/>
        <v>0.85054190003518215</v>
      </c>
      <c r="Q273" s="100">
        <f t="shared" si="116"/>
        <v>16.675743666094945</v>
      </c>
      <c r="R273" s="252">
        <f t="shared" si="127"/>
        <v>0.33500000000000102</v>
      </c>
      <c r="S273" t="e">
        <f t="shared" si="117"/>
        <v>#N/A</v>
      </c>
      <c r="T273">
        <f t="shared" si="118"/>
        <v>0.49549357366306612</v>
      </c>
      <c r="U273" s="47" t="e">
        <f t="shared" si="119"/>
        <v>#N/A</v>
      </c>
      <c r="V273">
        <f t="shared" si="120"/>
        <v>0.4814397098751857</v>
      </c>
      <c r="W273" s="47" t="e">
        <f t="shared" si="121"/>
        <v>#N/A</v>
      </c>
      <c r="X273">
        <f t="shared" si="122"/>
        <v>0.46686158606149097</v>
      </c>
      <c r="Y273" s="47" t="e">
        <f t="shared" si="123"/>
        <v>#N/A</v>
      </c>
      <c r="Z273">
        <f t="shared" si="124"/>
        <v>0.4517034779961312</v>
      </c>
      <c r="AA273" s="47" t="e">
        <f t="shared" si="125"/>
        <v>#N/A</v>
      </c>
      <c r="AB273">
        <f t="shared" si="126"/>
        <v>1.4410324288989298</v>
      </c>
    </row>
    <row r="274" spans="15:28" x14ac:dyDescent="0.2">
      <c r="O274" s="45">
        <f t="shared" si="114"/>
        <v>0.87610875187203874</v>
      </c>
      <c r="P274" s="45">
        <f t="shared" si="115"/>
        <v>0.87610875187203874</v>
      </c>
      <c r="Q274" s="100">
        <f t="shared" si="116"/>
        <v>16.700886840495286</v>
      </c>
      <c r="R274" s="252">
        <f t="shared" si="127"/>
        <v>0.34000000000000102</v>
      </c>
      <c r="S274" t="e">
        <f t="shared" si="117"/>
        <v>#N/A</v>
      </c>
      <c r="T274">
        <f t="shared" si="118"/>
        <v>0.50251459455258596</v>
      </c>
      <c r="U274" s="47" t="e">
        <f t="shared" si="119"/>
        <v>#N/A</v>
      </c>
      <c r="V274">
        <f t="shared" si="120"/>
        <v>0.48825961624750924</v>
      </c>
      <c r="W274" s="47" t="e">
        <f t="shared" si="121"/>
        <v>#N/A</v>
      </c>
      <c r="X274">
        <f t="shared" si="122"/>
        <v>0.47347299139350768</v>
      </c>
      <c r="Y274" s="47" t="e">
        <f t="shared" si="123"/>
        <v>#N/A</v>
      </c>
      <c r="Z274">
        <f t="shared" si="124"/>
        <v>0.45809821279460933</v>
      </c>
      <c r="AA274" s="47" t="e">
        <f t="shared" si="125"/>
        <v>#N/A</v>
      </c>
      <c r="AB274">
        <f t="shared" si="126"/>
        <v>1.4614281394929922</v>
      </c>
    </row>
    <row r="275" spans="15:28" x14ac:dyDescent="0.2">
      <c r="O275" s="45">
        <f t="shared" si="114"/>
        <v>0.90205366034263079</v>
      </c>
      <c r="P275" s="45">
        <f t="shared" si="115"/>
        <v>0.90205366034263079</v>
      </c>
      <c r="Q275" s="100">
        <f t="shared" si="116"/>
        <v>16.726401829616407</v>
      </c>
      <c r="R275" s="252">
        <f t="shared" si="127"/>
        <v>0.34500000000000103</v>
      </c>
      <c r="S275" t="e">
        <f t="shared" si="117"/>
        <v>#N/A</v>
      </c>
      <c r="T275">
        <f t="shared" si="118"/>
        <v>0.50951914773232787</v>
      </c>
      <c r="U275" s="47" t="e">
        <f t="shared" si="119"/>
        <v>#N/A</v>
      </c>
      <c r="V275">
        <f t="shared" si="120"/>
        <v>0.49506343604256348</v>
      </c>
      <c r="W275" s="47" t="e">
        <f t="shared" si="121"/>
        <v>#N/A</v>
      </c>
      <c r="X275">
        <f t="shared" si="122"/>
        <v>0.48006871054738426</v>
      </c>
      <c r="Y275" s="47" t="e">
        <f t="shared" si="123"/>
        <v>#N/A</v>
      </c>
      <c r="Z275">
        <f t="shared" si="124"/>
        <v>0.46447768322145516</v>
      </c>
      <c r="AA275" s="47" t="e">
        <f t="shared" si="125"/>
        <v>#N/A</v>
      </c>
      <c r="AB275">
        <f t="shared" si="126"/>
        <v>1.4817749408600529</v>
      </c>
    </row>
    <row r="276" spans="15:28" x14ac:dyDescent="0.2">
      <c r="O276" s="45">
        <f t="shared" si="114"/>
        <v>0.92837659411611639</v>
      </c>
      <c r="P276" s="45">
        <f t="shared" si="115"/>
        <v>0.92837659411611639</v>
      </c>
      <c r="Q276" s="100">
        <f t="shared" si="116"/>
        <v>16.752288603657348</v>
      </c>
      <c r="R276" s="252">
        <f t="shared" si="127"/>
        <v>0.35000000000000103</v>
      </c>
      <c r="S276" t="e">
        <f t="shared" si="117"/>
        <v>#N/A</v>
      </c>
      <c r="T276">
        <f t="shared" si="118"/>
        <v>0.51650700365881175</v>
      </c>
      <c r="U276" s="47" t="e">
        <f t="shared" si="119"/>
        <v>#N/A</v>
      </c>
      <c r="V276">
        <f t="shared" si="120"/>
        <v>0.50185094509646255</v>
      </c>
      <c r="W276" s="47" t="e">
        <f t="shared" si="121"/>
        <v>#N/A</v>
      </c>
      <c r="X276">
        <f t="shared" si="122"/>
        <v>0.48664852500669559</v>
      </c>
      <c r="Y276" s="47" t="e">
        <f t="shared" si="123"/>
        <v>#N/A</v>
      </c>
      <c r="Z276">
        <f t="shared" si="124"/>
        <v>0.47084167670520538</v>
      </c>
      <c r="AA276" s="47" t="e">
        <f t="shared" si="125"/>
        <v>#N/A</v>
      </c>
      <c r="AB276">
        <f t="shared" si="126"/>
        <v>1.5020721520591203</v>
      </c>
    </row>
    <row r="277" spans="15:28" x14ac:dyDescent="0.2">
      <c r="O277" s="45">
        <f t="shared" si="114"/>
        <v>0.95507752140861157</v>
      </c>
      <c r="P277" s="45">
        <f t="shared" si="115"/>
        <v>0.95507752140861157</v>
      </c>
      <c r="Q277" s="100">
        <f t="shared" si="116"/>
        <v>16.778547132386166</v>
      </c>
      <c r="R277" s="252">
        <f t="shared" si="127"/>
        <v>0.35500000000000104</v>
      </c>
      <c r="S277" t="e">
        <f t="shared" si="117"/>
        <v>#N/A</v>
      </c>
      <c r="T277">
        <f t="shared" si="118"/>
        <v>0.52347793333573645</v>
      </c>
      <c r="U277" s="47" t="e">
        <f t="shared" si="119"/>
        <v>#N/A</v>
      </c>
      <c r="V277">
        <f t="shared" si="120"/>
        <v>0.50862191978270721</v>
      </c>
      <c r="W277" s="47" t="e">
        <f t="shared" si="121"/>
        <v>#N/A</v>
      </c>
      <c r="X277">
        <f t="shared" si="122"/>
        <v>0.49321221678193922</v>
      </c>
      <c r="Y277" s="47" t="e">
        <f t="shared" si="123"/>
        <v>#N/A</v>
      </c>
      <c r="Z277">
        <f t="shared" si="124"/>
        <v>0.47718998119010658</v>
      </c>
      <c r="AA277" s="47" t="e">
        <f t="shared" si="125"/>
        <v>#N/A</v>
      </c>
      <c r="AB277">
        <f t="shared" si="126"/>
        <v>1.5223190938088227</v>
      </c>
    </row>
    <row r="278" spans="15:28" x14ac:dyDescent="0.2">
      <c r="O278" s="45">
        <f t="shared" si="114"/>
        <v>0.98215640998364506</v>
      </c>
      <c r="P278" s="45">
        <f t="shared" si="115"/>
        <v>0.98215640998364506</v>
      </c>
      <c r="Q278" s="100">
        <f t="shared" si="116"/>
        <v>16.805177385140496</v>
      </c>
      <c r="R278" s="252">
        <f t="shared" si="127"/>
        <v>0.36000000000000104</v>
      </c>
      <c r="S278" t="e">
        <f t="shared" si="117"/>
        <v>#N/A</v>
      </c>
      <c r="T278">
        <f t="shared" si="118"/>
        <v>0.53043170832148423</v>
      </c>
      <c r="U278" s="47" t="e">
        <f t="shared" si="119"/>
        <v>#N/A</v>
      </c>
      <c r="V278">
        <f t="shared" si="120"/>
        <v>0.51537613701955154</v>
      </c>
      <c r="W278" s="47" t="e">
        <f t="shared" si="121"/>
        <v>#N/A</v>
      </c>
      <c r="X278">
        <f t="shared" si="122"/>
        <v>0.49975956841775809</v>
      </c>
      <c r="Y278" s="47" t="e">
        <f t="shared" si="123"/>
        <v>#N/A</v>
      </c>
      <c r="Z278">
        <f t="shared" si="124"/>
        <v>0.48352238514318147</v>
      </c>
      <c r="AA278" s="47" t="e">
        <f t="shared" si="125"/>
        <v>#N/A</v>
      </c>
      <c r="AB278">
        <f t="shared" si="126"/>
        <v>1.5425150885101442</v>
      </c>
    </row>
    <row r="279" spans="15:28" x14ac:dyDescent="0.2">
      <c r="O279" s="45">
        <f t="shared" si="114"/>
        <v>1.0096132271520446</v>
      </c>
      <c r="P279" s="45">
        <f t="shared" si="115"/>
        <v>1.0096132271520446</v>
      </c>
      <c r="Q279" s="100">
        <f t="shared" si="116"/>
        <v>16.832179330826875</v>
      </c>
      <c r="R279" s="252">
        <f t="shared" si="127"/>
        <v>0.36500000000000105</v>
      </c>
      <c r="S279" t="e">
        <f t="shared" si="117"/>
        <v>#N/A</v>
      </c>
      <c r="T279">
        <f t="shared" si="118"/>
        <v>0.53736810073660779</v>
      </c>
      <c r="U279" s="47" t="e">
        <f t="shared" si="119"/>
        <v>#N/A</v>
      </c>
      <c r="V279">
        <f t="shared" si="120"/>
        <v>0.52211337427735394</v>
      </c>
      <c r="W279" s="47" t="e">
        <f t="shared" si="121"/>
        <v>#N/A</v>
      </c>
      <c r="X279">
        <f t="shared" si="122"/>
        <v>0.50629036300014441</v>
      </c>
      <c r="Y279" s="47" t="e">
        <f t="shared" si="123"/>
        <v>#N/A</v>
      </c>
      <c r="Z279">
        <f t="shared" si="124"/>
        <v>0.48983867756127714</v>
      </c>
      <c r="AA279" s="47" t="e">
        <f t="shared" si="125"/>
        <v>#N/A</v>
      </c>
      <c r="AB279">
        <f t="shared" si="126"/>
        <v>1.5626594602690997</v>
      </c>
    </row>
    <row r="280" spans="15:28" x14ac:dyDescent="0.2">
      <c r="O280" s="45">
        <f t="shared" si="114"/>
        <v>1.0374479397723917</v>
      </c>
      <c r="P280" s="45">
        <f t="shared" si="115"/>
        <v>1.0374479397723917</v>
      </c>
      <c r="Q280" s="100">
        <f t="shared" si="116"/>
        <v>16.859552937921762</v>
      </c>
      <c r="R280" s="252">
        <f t="shared" si="127"/>
        <v>0.37000000000000105</v>
      </c>
      <c r="S280" t="e">
        <f t="shared" si="117"/>
        <v>#N/A</v>
      </c>
      <c r="T280">
        <f t="shared" si="118"/>
        <v>0.54428688327129626</v>
      </c>
      <c r="U280" s="47" t="e">
        <f t="shared" si="119"/>
        <v>#N/A</v>
      </c>
      <c r="V280">
        <f t="shared" si="120"/>
        <v>0.52883340958590808</v>
      </c>
      <c r="W280" s="47" t="e">
        <f t="shared" si="121"/>
        <v>#N/A</v>
      </c>
      <c r="X280">
        <f t="shared" si="122"/>
        <v>0.51280438416362639</v>
      </c>
      <c r="Y280" s="47" t="e">
        <f t="shared" si="123"/>
        <v>#N/A</v>
      </c>
      <c r="Z280">
        <f t="shared" si="124"/>
        <v>0.49613864797809581</v>
      </c>
      <c r="AA280" s="47" t="e">
        <f t="shared" si="125"/>
        <v>#N/A</v>
      </c>
      <c r="AB280">
        <f t="shared" si="126"/>
        <v>1.5827515349193546</v>
      </c>
    </row>
    <row r="281" spans="15:28" x14ac:dyDescent="0.2">
      <c r="O281" s="45">
        <f t="shared" si="114"/>
        <v>1.0656605142507942</v>
      </c>
      <c r="P281" s="45">
        <f t="shared" si="115"/>
        <v>1.0656605142507942</v>
      </c>
      <c r="Q281" s="100">
        <f t="shared" si="116"/>
        <v>16.88729817447097</v>
      </c>
      <c r="R281" s="252">
        <f t="shared" si="127"/>
        <v>0.37500000000000105</v>
      </c>
      <c r="S281" t="e">
        <f t="shared" si="117"/>
        <v>#N/A</v>
      </c>
      <c r="T281">
        <f t="shared" si="118"/>
        <v>0.55118782919282616</v>
      </c>
      <c r="U281" s="47" t="e">
        <f t="shared" si="119"/>
        <v>#N/A</v>
      </c>
      <c r="V281">
        <f t="shared" si="120"/>
        <v>0.53553602154175661</v>
      </c>
      <c r="W281" s="47" t="e">
        <f t="shared" si="121"/>
        <v>#N/A</v>
      </c>
      <c r="X281">
        <f t="shared" si="122"/>
        <v>0.51930141609843605</v>
      </c>
      <c r="Y281" s="47" t="e">
        <f t="shared" si="123"/>
        <v>#N/A</v>
      </c>
      <c r="Z281">
        <f t="shared" si="124"/>
        <v>0.50242208647120823</v>
      </c>
      <c r="AA281" s="47" t="e">
        <f t="shared" si="125"/>
        <v>#N/A</v>
      </c>
      <c r="AB281">
        <f t="shared" si="126"/>
        <v>1.6027906400447887</v>
      </c>
    </row>
    <row r="282" spans="15:28" x14ac:dyDescent="0.2">
      <c r="O282" s="45">
        <f t="shared" si="114"/>
        <v>1.0942509165415686</v>
      </c>
      <c r="P282" s="45">
        <f t="shared" si="115"/>
        <v>1.0942509165415686</v>
      </c>
      <c r="Q282" s="100">
        <f t="shared" si="116"/>
        <v>16.915415008090463</v>
      </c>
      <c r="R282" s="252">
        <f t="shared" si="127"/>
        <v>0.38000000000000106</v>
      </c>
      <c r="S282" t="e">
        <f t="shared" si="117"/>
        <v>#N/A</v>
      </c>
      <c r="T282">
        <f t="shared" si="118"/>
        <v>0.55807071235298988</v>
      </c>
      <c r="U282" s="47" t="e">
        <f t="shared" si="119"/>
        <v>#N/A</v>
      </c>
      <c r="V282">
        <f t="shared" si="120"/>
        <v>0.54222098931548479</v>
      </c>
      <c r="W282" s="47" t="e">
        <f t="shared" si="121"/>
        <v>#N/A</v>
      </c>
      <c r="X282">
        <f t="shared" si="122"/>
        <v>0.52578124355765921</v>
      </c>
      <c r="Y282" s="47" t="e">
        <f t="shared" si="123"/>
        <v>#N/A</v>
      </c>
      <c r="Z282">
        <f t="shared" si="124"/>
        <v>0.50868878366904813</v>
      </c>
      <c r="AA282" s="47" t="e">
        <f t="shared" si="125"/>
        <v>#N/A</v>
      </c>
      <c r="AB282">
        <f t="shared" si="126"/>
        <v>1.6227761050019984</v>
      </c>
    </row>
    <row r="283" spans="15:28" x14ac:dyDescent="0.2">
      <c r="O283" s="45">
        <f t="shared" si="114"/>
        <v>1.1232191121475807</v>
      </c>
      <c r="P283" s="45">
        <f t="shared" si="115"/>
        <v>1.1232191121475807</v>
      </c>
      <c r="Q283" s="100">
        <f t="shared" si="116"/>
        <v>16.943903405966466</v>
      </c>
      <c r="R283" s="252">
        <f t="shared" si="127"/>
        <v>0.38500000000000106</v>
      </c>
      <c r="S283" t="e">
        <f t="shared" si="117"/>
        <v>#N/A</v>
      </c>
      <c r="T283">
        <f t="shared" si="118"/>
        <v>0.56493530719550855</v>
      </c>
      <c r="U283" s="47" t="e">
        <f t="shared" si="119"/>
        <v>#N/A</v>
      </c>
      <c r="V283">
        <f t="shared" si="120"/>
        <v>0.5488880926589973</v>
      </c>
      <c r="W283" s="47" t="e">
        <f t="shared" si="121"/>
        <v>#N/A</v>
      </c>
      <c r="X283">
        <f t="shared" si="122"/>
        <v>0.53224365186436684</v>
      </c>
      <c r="Y283" s="47" t="e">
        <f t="shared" si="123"/>
        <v>#N/A</v>
      </c>
      <c r="Z283">
        <f t="shared" si="124"/>
        <v>0.51493853075788898</v>
      </c>
      <c r="AA283" s="47" t="e">
        <f t="shared" si="125"/>
        <v>#N/A</v>
      </c>
      <c r="AB283">
        <f t="shared" si="126"/>
        <v>1.6427072609427413</v>
      </c>
    </row>
    <row r="284" spans="15:28" x14ac:dyDescent="0.2">
      <c r="O284" s="45">
        <f t="shared" si="114"/>
        <v>1.1525650661193367</v>
      </c>
      <c r="P284" s="45">
        <f t="shared" si="115"/>
        <v>1.1525650661193367</v>
      </c>
      <c r="Q284" s="100">
        <f t="shared" si="116"/>
        <v>16.972763334855244</v>
      </c>
      <c r="R284" s="252">
        <f t="shared" si="127"/>
        <v>0.39000000000000107</v>
      </c>
      <c r="S284" t="e">
        <f t="shared" si="117"/>
        <v>#N/A</v>
      </c>
      <c r="T284">
        <f t="shared" si="118"/>
        <v>0.57178138876342177</v>
      </c>
      <c r="U284" s="47" t="e">
        <f t="shared" si="119"/>
        <v>#N/A</v>
      </c>
      <c r="V284">
        <f t="shared" si="120"/>
        <v>0.55553711191277355</v>
      </c>
      <c r="W284" s="47" t="e">
        <f t="shared" si="121"/>
        <v>#N/A</v>
      </c>
      <c r="X284">
        <f t="shared" si="122"/>
        <v>0.53868842691872698</v>
      </c>
      <c r="Y284" s="47" t="e">
        <f t="shared" si="123"/>
        <v>#N/A</v>
      </c>
      <c r="Z284">
        <f t="shared" si="124"/>
        <v>0.5211711194888019</v>
      </c>
      <c r="AA284" s="47" t="e">
        <f t="shared" si="125"/>
        <v>#N/A</v>
      </c>
      <c r="AB284">
        <f t="shared" si="126"/>
        <v>1.6625834408363209</v>
      </c>
    </row>
    <row r="285" spans="15:28" x14ac:dyDescent="0.2">
      <c r="O285" s="45">
        <f t="shared" si="114"/>
        <v>1.1822887430568016</v>
      </c>
      <c r="P285" s="45">
        <f t="shared" si="115"/>
        <v>1.1822887430568016</v>
      </c>
      <c r="Q285" s="100">
        <f t="shared" si="116"/>
        <v>17.001994761083665</v>
      </c>
      <c r="R285" s="252">
        <f t="shared" si="127"/>
        <v>0.39500000000000107</v>
      </c>
      <c r="S285" t="e">
        <f t="shared" si="117"/>
        <v>#N/A</v>
      </c>
      <c r="T285">
        <f t="shared" si="118"/>
        <v>0.57860873270646063</v>
      </c>
      <c r="U285" s="47" t="e">
        <f t="shared" si="119"/>
        <v>#N/A</v>
      </c>
      <c r="V285">
        <f t="shared" si="120"/>
        <v>0.56216782801310583</v>
      </c>
      <c r="W285" s="47" t="e">
        <f t="shared" si="121"/>
        <v>#N/A</v>
      </c>
      <c r="X285">
        <f t="shared" si="122"/>
        <v>0.5451153552050978</v>
      </c>
      <c r="Y285" s="47" t="e">
        <f t="shared" si="123"/>
        <v>#N/A</v>
      </c>
      <c r="Z285">
        <f t="shared" si="124"/>
        <v>0.52738634218459435</v>
      </c>
      <c r="AA285" s="47" t="e">
        <f t="shared" si="125"/>
        <v>#N/A</v>
      </c>
      <c r="AB285">
        <f t="shared" si="126"/>
        <v>1.6824039794919086</v>
      </c>
    </row>
    <row r="286" spans="15:28" x14ac:dyDescent="0.2">
      <c r="O286" s="45">
        <f t="shared" si="114"/>
        <v>1.2123901071083765</v>
      </c>
      <c r="P286" s="45">
        <f t="shared" si="115"/>
        <v>1.2123901071083765</v>
      </c>
      <c r="Q286" s="100">
        <f t="shared" si="116"/>
        <v>17.031597650549315</v>
      </c>
      <c r="R286" s="252">
        <f t="shared" si="127"/>
        <v>0.40000000000000108</v>
      </c>
      <c r="S286" t="e">
        <f t="shared" si="117"/>
        <v>#N/A</v>
      </c>
      <c r="T286">
        <f t="shared" si="118"/>
        <v>0.58541711528839979</v>
      </c>
      <c r="U286" s="47" t="e">
        <f t="shared" si="119"/>
        <v>#N/A</v>
      </c>
      <c r="V286">
        <f t="shared" si="120"/>
        <v>0.5687800224993157</v>
      </c>
      <c r="W286" s="47" t="e">
        <f t="shared" si="121"/>
        <v>#N/A</v>
      </c>
      <c r="X286">
        <f t="shared" si="122"/>
        <v>0.5515242237991016</v>
      </c>
      <c r="Y286" s="47" t="e">
        <f t="shared" si="123"/>
        <v>#N/A</v>
      </c>
      <c r="Z286">
        <f t="shared" si="124"/>
        <v>0.5335839917467311</v>
      </c>
      <c r="AA286" s="47" t="e">
        <f t="shared" si="125"/>
        <v>#N/A</v>
      </c>
      <c r="AB286">
        <f t="shared" si="126"/>
        <v>1.7021682135808072</v>
      </c>
    </row>
    <row r="287" spans="15:28" x14ac:dyDescent="0.2">
      <c r="O287" s="45">
        <f t="shared" si="114"/>
        <v>1.2428691219715802</v>
      </c>
      <c r="P287" s="45">
        <f t="shared" si="115"/>
        <v>1.2428691219715802</v>
      </c>
      <c r="Q287" s="100">
        <f t="shared" si="116"/>
        <v>17.061571968720614</v>
      </c>
      <c r="R287" s="252">
        <f t="shared" si="127"/>
        <v>0.40500000000000108</v>
      </c>
      <c r="S287" t="e">
        <f t="shared" si="117"/>
        <v>#N/A</v>
      </c>
      <c r="T287">
        <f t="shared" si="118"/>
        <v>0.59220631339438912</v>
      </c>
      <c r="U287" s="47" t="e">
        <f t="shared" si="119"/>
        <v>#N/A</v>
      </c>
      <c r="V287">
        <f t="shared" si="120"/>
        <v>0.57537347752095269</v>
      </c>
      <c r="W287" s="47" t="e">
        <f t="shared" si="121"/>
        <v>#N/A</v>
      </c>
      <c r="X287">
        <f t="shared" si="122"/>
        <v>0.55791482037467954</v>
      </c>
      <c r="Y287" s="47" t="e">
        <f t="shared" si="123"/>
        <v>#N/A</v>
      </c>
      <c r="Z287">
        <f t="shared" si="124"/>
        <v>0.539763861662234</v>
      </c>
      <c r="AA287" s="47" t="e">
        <f t="shared" si="125"/>
        <v>#N/A</v>
      </c>
      <c r="AB287">
        <f t="shared" si="126"/>
        <v>1.7218754816586495</v>
      </c>
    </row>
    <row r="288" spans="15:28" x14ac:dyDescent="0.2">
      <c r="O288" s="45">
        <f t="shared" si="114"/>
        <v>1.2737257508932771</v>
      </c>
      <c r="P288" s="45">
        <f t="shared" si="115"/>
        <v>1.2737257508932771</v>
      </c>
      <c r="Q288" s="100">
        <f t="shared" si="116"/>
        <v>17.091917680637152</v>
      </c>
      <c r="R288" s="252">
        <f t="shared" si="127"/>
        <v>0.41000000000000109</v>
      </c>
      <c r="S288" t="e">
        <f t="shared" si="117"/>
        <v>#N/A</v>
      </c>
      <c r="T288">
        <f t="shared" si="118"/>
        <v>0.59897610453826555</v>
      </c>
      <c r="U288" s="47" t="e">
        <f t="shared" si="119"/>
        <v>#N/A</v>
      </c>
      <c r="V288">
        <f t="shared" si="120"/>
        <v>0.58194797584497038</v>
      </c>
      <c r="W288" s="47" t="e">
        <f t="shared" si="121"/>
        <v>#N/A</v>
      </c>
      <c r="X288">
        <f t="shared" si="122"/>
        <v>0.56428693321112455</v>
      </c>
      <c r="Y288" s="47" t="e">
        <f t="shared" si="123"/>
        <v>#N/A</v>
      </c>
      <c r="Z288">
        <f t="shared" si="124"/>
        <v>0.54592574601056387</v>
      </c>
      <c r="AA288" s="47" t="e">
        <f t="shared" si="125"/>
        <v>#N/A</v>
      </c>
      <c r="AB288">
        <f t="shared" si="126"/>
        <v>1.7415251241875329</v>
      </c>
    </row>
    <row r="289" spans="15:28" x14ac:dyDescent="0.2">
      <c r="O289" s="45">
        <f t="shared" si="114"/>
        <v>1.3049599566699044</v>
      </c>
      <c r="P289" s="45">
        <f t="shared" si="115"/>
        <v>1.3049599566699044</v>
      </c>
      <c r="Q289" s="100">
        <f t="shared" si="116"/>
        <v>17.122634750909583</v>
      </c>
      <c r="R289" s="252">
        <f t="shared" si="127"/>
        <v>0.41500000000000109</v>
      </c>
      <c r="S289" t="e">
        <f t="shared" si="117"/>
        <v>#N/A</v>
      </c>
      <c r="T289">
        <f t="shared" si="118"/>
        <v>0.60572626686984421</v>
      </c>
      <c r="U289" s="47" t="e">
        <f t="shared" si="119"/>
        <v>#N/A</v>
      </c>
      <c r="V289">
        <f t="shared" si="120"/>
        <v>0.58850330086288505</v>
      </c>
      <c r="W289" s="47" t="e">
        <f t="shared" si="121"/>
        <v>#N/A</v>
      </c>
      <c r="X289">
        <f t="shared" si="122"/>
        <v>0.57064035120009704</v>
      </c>
      <c r="Y289" s="47" t="e">
        <f t="shared" si="123"/>
        <v>#N/A</v>
      </c>
      <c r="Z289">
        <f t="shared" si="124"/>
        <v>0.55206943947048126</v>
      </c>
      <c r="AA289" s="47" t="e">
        <f t="shared" si="125"/>
        <v>#N/A</v>
      </c>
      <c r="AB289">
        <f t="shared" si="126"/>
        <v>1.7611164835580957</v>
      </c>
    </row>
    <row r="290" spans="15:28" x14ac:dyDescent="0.2">
      <c r="O290" s="45">
        <f t="shared" si="114"/>
        <v>1.3365717016473582</v>
      </c>
      <c r="P290" s="45">
        <f t="shared" si="115"/>
        <v>1.3365717016473582</v>
      </c>
      <c r="Q290" s="100">
        <f t="shared" si="116"/>
        <v>17.153723143720526</v>
      </c>
      <c r="R290" s="252">
        <f t="shared" si="127"/>
        <v>0.42000000000000109</v>
      </c>
      <c r="S290" t="e">
        <f t="shared" si="117"/>
        <v>#N/A</v>
      </c>
      <c r="T290">
        <f t="shared" si="118"/>
        <v>0.61245657918218777</v>
      </c>
      <c r="U290" s="47" t="e">
        <f t="shared" si="119"/>
        <v>#N/A</v>
      </c>
      <c r="V290">
        <f t="shared" si="120"/>
        <v>0.59503923659791091</v>
      </c>
      <c r="W290" s="47" t="e">
        <f t="shared" si="121"/>
        <v>#N/A</v>
      </c>
      <c r="X290">
        <f t="shared" si="122"/>
        <v>0.57697486385261876</v>
      </c>
      <c r="Y290" s="47" t="e">
        <f t="shared" si="123"/>
        <v>#N/A</v>
      </c>
      <c r="Z290">
        <f t="shared" si="124"/>
        <v>0.55819473732688929</v>
      </c>
      <c r="AA290" s="47" t="e">
        <f t="shared" si="125"/>
        <v>#N/A</v>
      </c>
      <c r="AB290">
        <f t="shared" si="126"/>
        <v>1.7806489041115225</v>
      </c>
    </row>
    <row r="291" spans="15:28" x14ac:dyDescent="0.2">
      <c r="O291" s="45">
        <f t="shared" si="114"/>
        <v>1.3685609477217895</v>
      </c>
      <c r="P291" s="45">
        <f t="shared" si="115"/>
        <v>1.3685609477217895</v>
      </c>
      <c r="Q291" s="100">
        <f t="shared" si="116"/>
        <v>17.185182822823663</v>
      </c>
      <c r="R291" s="252">
        <f t="shared" si="127"/>
        <v>0.4250000000000011</v>
      </c>
      <c r="S291" t="e">
        <f t="shared" si="117"/>
        <v>#N/A</v>
      </c>
      <c r="T291">
        <f t="shared" si="118"/>
        <v>0.61916682091885689</v>
      </c>
      <c r="U291" s="47" t="e">
        <f t="shared" si="119"/>
        <v>#N/A</v>
      </c>
      <c r="V291">
        <f t="shared" si="120"/>
        <v>0.60155556771207674</v>
      </c>
      <c r="W291" s="47" t="e">
        <f t="shared" si="121"/>
        <v>#N/A</v>
      </c>
      <c r="X291">
        <f t="shared" si="122"/>
        <v>0.58329026130604522</v>
      </c>
      <c r="Y291" s="47" t="e">
        <f t="shared" si="123"/>
        <v>#N/A</v>
      </c>
      <c r="Z291">
        <f t="shared" si="124"/>
        <v>0.56430143547765388</v>
      </c>
      <c r="AA291" s="47" t="e">
        <f t="shared" si="125"/>
        <v>#N/A</v>
      </c>
      <c r="AB291">
        <f t="shared" si="126"/>
        <v>1.8001217321614882</v>
      </c>
    </row>
    <row r="292" spans="15:28" x14ac:dyDescent="0.2">
      <c r="O292" s="45">
        <f t="shared" si="114"/>
        <v>1.4009276563394906</v>
      </c>
      <c r="P292" s="45">
        <f t="shared" si="115"/>
        <v>1.4009276563394906</v>
      </c>
      <c r="Q292" s="100">
        <f t="shared" si="116"/>
        <v>17.217013751545323</v>
      </c>
      <c r="R292" s="252">
        <f t="shared" si="127"/>
        <v>0.4300000000000011</v>
      </c>
      <c r="S292" t="e">
        <f t="shared" si="117"/>
        <v>#N/A</v>
      </c>
      <c r="T292">
        <f t="shared" si="118"/>
        <v>0.62585677218113656</v>
      </c>
      <c r="U292" s="47" t="e">
        <f t="shared" si="119"/>
        <v>#N/A</v>
      </c>
      <c r="V292">
        <f t="shared" si="120"/>
        <v>0.6080520795133203</v>
      </c>
      <c r="W292" s="47" t="e">
        <f t="shared" si="121"/>
        <v>#N/A</v>
      </c>
      <c r="X292">
        <f t="shared" si="122"/>
        <v>0.5895863343310197</v>
      </c>
      <c r="Y292" s="47" t="e">
        <f t="shared" si="123"/>
        <v>#N/A</v>
      </c>
      <c r="Z292">
        <f t="shared" si="124"/>
        <v>0.57038933044040507</v>
      </c>
      <c r="AA292" s="47" t="e">
        <f t="shared" si="125"/>
        <v>#N/A</v>
      </c>
      <c r="AB292">
        <f t="shared" si="126"/>
        <v>1.8195343160160327</v>
      </c>
    </row>
    <row r="293" spans="15:28" x14ac:dyDescent="0.2">
      <c r="O293" s="45">
        <f t="shared" si="114"/>
        <v>1.4336717884970085</v>
      </c>
      <c r="P293" s="45">
        <f t="shared" si="115"/>
        <v>1.4336717884970085</v>
      </c>
      <c r="Q293" s="100">
        <f t="shared" si="116"/>
        <v>17.249215892783468</v>
      </c>
      <c r="R293" s="252">
        <f t="shared" si="127"/>
        <v>0.43500000000000111</v>
      </c>
      <c r="S293" t="e">
        <f t="shared" si="117"/>
        <v>#N/A</v>
      </c>
      <c r="T293">
        <f t="shared" si="118"/>
        <v>0.63252621373524354</v>
      </c>
      <c r="U293" s="47" t="e">
        <f t="shared" si="119"/>
        <v>#N/A</v>
      </c>
      <c r="V293">
        <f t="shared" si="120"/>
        <v>0.61452855796256145</v>
      </c>
      <c r="W293" s="47" t="e">
        <f t="shared" si="121"/>
        <v>#N/A</v>
      </c>
      <c r="X293">
        <f t="shared" si="122"/>
        <v>0.59586287433840412</v>
      </c>
      <c r="Y293" s="47" t="e">
        <f t="shared" si="123"/>
        <v>#N/A</v>
      </c>
      <c r="Z293">
        <f t="shared" si="124"/>
        <v>0.57645821935931707</v>
      </c>
      <c r="AA293" s="47" t="e">
        <f t="shared" si="125"/>
        <v>#N/A</v>
      </c>
      <c r="AB293">
        <f t="shared" si="126"/>
        <v>1.8388860059993739</v>
      </c>
    </row>
    <row r="294" spans="15:28" x14ac:dyDescent="0.2">
      <c r="O294" s="45">
        <f t="shared" si="114"/>
        <v>1.4667933047417137</v>
      </c>
      <c r="P294" s="45">
        <f t="shared" si="115"/>
        <v>1.4667933047417137</v>
      </c>
      <c r="Q294" s="100">
        <f t="shared" si="116"/>
        <v>17.281789209008366</v>
      </c>
      <c r="R294" s="252">
        <f t="shared" si="127"/>
        <v>0.44000000000000111</v>
      </c>
      <c r="S294" t="e">
        <f t="shared" si="117"/>
        <v>#N/A</v>
      </c>
      <c r="T294">
        <f t="shared" si="118"/>
        <v>0.63917492701950995</v>
      </c>
      <c r="U294" s="47" t="e">
        <f t="shared" si="119"/>
        <v>#N/A</v>
      </c>
      <c r="V294">
        <f t="shared" si="120"/>
        <v>0.62098478968075443</v>
      </c>
      <c r="W294" s="47" t="e">
        <f t="shared" si="121"/>
        <v>#N/A</v>
      </c>
      <c r="X294">
        <f t="shared" si="122"/>
        <v>0.60211967338619077</v>
      </c>
      <c r="Y294" s="47" t="e">
        <f t="shared" si="123"/>
        <v>#N/A</v>
      </c>
      <c r="Z294">
        <f t="shared" si="124"/>
        <v>0.58250790001186825</v>
      </c>
      <c r="AA294" s="47" t="e">
        <f t="shared" si="125"/>
        <v>#N/A</v>
      </c>
      <c r="AB294">
        <f t="shared" si="126"/>
        <v>1.8581761544736477</v>
      </c>
    </row>
    <row r="295" spans="15:28" x14ac:dyDescent="0.2">
      <c r="O295" s="45">
        <f t="shared" si="114"/>
        <v>1.5002921651719134</v>
      </c>
      <c r="P295" s="45">
        <f t="shared" si="115"/>
        <v>1.5002921651719134</v>
      </c>
      <c r="Q295" s="100">
        <f t="shared" si="116"/>
        <v>17.314733662263279</v>
      </c>
      <c r="R295" s="252">
        <f t="shared" si="127"/>
        <v>0.44500000000000112</v>
      </c>
      <c r="S295" t="e">
        <f t="shared" si="117"/>
        <v>#N/A</v>
      </c>
      <c r="T295">
        <f t="shared" si="118"/>
        <v>0.6458026941515459</v>
      </c>
      <c r="U295" s="47" t="e">
        <f t="shared" si="119"/>
        <v>#N/A</v>
      </c>
      <c r="V295">
        <f t="shared" si="120"/>
        <v>0.627420561955918</v>
      </c>
      <c r="W295" s="47" t="e">
        <f t="shared" si="121"/>
        <v>#N/A</v>
      </c>
      <c r="X295">
        <f t="shared" si="122"/>
        <v>0.60835652418638997</v>
      </c>
      <c r="Y295" s="47" t="e">
        <f t="shared" si="123"/>
        <v>#N/A</v>
      </c>
      <c r="Z295">
        <f t="shared" si="124"/>
        <v>0.5885381708155788</v>
      </c>
      <c r="AA295" s="47" t="e">
        <f t="shared" si="125"/>
        <v>#N/A</v>
      </c>
      <c r="AB295">
        <f t="shared" si="126"/>
        <v>1.8774041158605836</v>
      </c>
    </row>
    <row r="296" spans="15:28" x14ac:dyDescent="0.2">
      <c r="O296" s="45">
        <f t="shared" si="114"/>
        <v>1.5341683294368522</v>
      </c>
      <c r="P296" s="45">
        <f t="shared" si="115"/>
        <v>1.5341683294368522</v>
      </c>
      <c r="Q296" s="100">
        <f t="shared" si="116"/>
        <v>17.348049214163893</v>
      </c>
      <c r="R296" s="252">
        <f t="shared" si="127"/>
        <v>0.45000000000000112</v>
      </c>
      <c r="S296" t="e">
        <f t="shared" si="117"/>
        <v>#N/A</v>
      </c>
      <c r="T296">
        <f t="shared" si="118"/>
        <v>0.65240929793537994</v>
      </c>
      <c r="U296" s="47" t="e">
        <f t="shared" si="119"/>
        <v>#N/A</v>
      </c>
      <c r="V296">
        <f t="shared" si="120"/>
        <v>0.63383566275014303</v>
      </c>
      <c r="W296" s="47" t="e">
        <f t="shared" si="121"/>
        <v>#N/A</v>
      </c>
      <c r="X296">
        <f t="shared" si="122"/>
        <v>0.61457322011189808</v>
      </c>
      <c r="Y296" s="47" t="e">
        <f t="shared" si="123"/>
        <v>#N/A</v>
      </c>
      <c r="Z296">
        <f t="shared" si="124"/>
        <v>0.59454883083472754</v>
      </c>
      <c r="AA296" s="47" t="e">
        <f t="shared" si="125"/>
        <v>#N/A</v>
      </c>
      <c r="AB296">
        <f t="shared" si="126"/>
        <v>1.8965692466631106</v>
      </c>
    </row>
    <row r="297" spans="15:28" x14ac:dyDescent="0.2">
      <c r="O297" s="45">
        <f t="shared" si="114"/>
        <v>1.5684217567372798</v>
      </c>
      <c r="P297" s="45">
        <f t="shared" si="115"/>
        <v>1.5684217567372798</v>
      </c>
      <c r="Q297" s="100">
        <f t="shared" si="116"/>
        <v>17.381735825899</v>
      </c>
      <c r="R297" s="252">
        <f t="shared" si="127"/>
        <v>0.45500000000000113</v>
      </c>
      <c r="S297" t="e">
        <f t="shared" si="117"/>
        <v>#N/A</v>
      </c>
      <c r="T297">
        <f t="shared" si="118"/>
        <v>0.65899452186857599</v>
      </c>
      <c r="U297" s="47" t="e">
        <f t="shared" si="119"/>
        <v>#N/A</v>
      </c>
      <c r="V297">
        <f t="shared" si="120"/>
        <v>0.64022988070657949</v>
      </c>
      <c r="W297" s="47" t="e">
        <f t="shared" si="121"/>
        <v>#N/A</v>
      </c>
      <c r="X297">
        <f t="shared" si="122"/>
        <v>0.62076955520334409</v>
      </c>
      <c r="Y297" s="47" t="e">
        <f t="shared" si="123"/>
        <v>#N/A</v>
      </c>
      <c r="Z297">
        <f t="shared" si="124"/>
        <v>0.60053967978704847</v>
      </c>
      <c r="AA297" s="47" t="e">
        <f t="shared" si="125"/>
        <v>#N/A</v>
      </c>
      <c r="AB297">
        <f t="shared" si="126"/>
        <v>1.9156709054868906</v>
      </c>
    </row>
    <row r="298" spans="15:28" x14ac:dyDescent="0.2">
      <c r="O298" s="45">
        <f t="shared" si="114"/>
        <v>1.6030524058254514</v>
      </c>
      <c r="P298" s="45">
        <f t="shared" si="115"/>
        <v>1.6030524058254514</v>
      </c>
      <c r="Q298" s="100">
        <f t="shared" si="116"/>
        <v>17.415793458230723</v>
      </c>
      <c r="R298" s="252">
        <f t="shared" si="127"/>
        <v>0.46000000000000113</v>
      </c>
      <c r="S298" t="e">
        <f t="shared" si="117"/>
        <v>#N/A</v>
      </c>
      <c r="T298">
        <f t="shared" si="118"/>
        <v>0.66555815014932962</v>
      </c>
      <c r="U298" s="47" t="e">
        <f t="shared" si="119"/>
        <v>#N/A</v>
      </c>
      <c r="V298">
        <f t="shared" si="120"/>
        <v>0.64660300515639901</v>
      </c>
      <c r="W298" s="47" t="e">
        <f t="shared" si="121"/>
        <v>#N/A</v>
      </c>
      <c r="X298">
        <f t="shared" si="122"/>
        <v>0.62694532417591176</v>
      </c>
      <c r="Y298" s="47" t="e">
        <f t="shared" si="123"/>
        <v>#N/A</v>
      </c>
      <c r="Z298">
        <f t="shared" si="124"/>
        <v>0.60651051805040301</v>
      </c>
      <c r="AA298" s="47" t="e">
        <f t="shared" si="125"/>
        <v>#N/A</v>
      </c>
      <c r="AB298">
        <f t="shared" si="126"/>
        <v>1.9347084530617868</v>
      </c>
    </row>
    <row r="299" spans="15:28" x14ac:dyDescent="0.2">
      <c r="O299" s="45">
        <f t="shared" si="114"/>
        <v>1.6380602350056961</v>
      </c>
      <c r="P299" s="45">
        <f t="shared" si="115"/>
        <v>1.6380602350056961</v>
      </c>
      <c r="Q299" s="100">
        <f t="shared" si="116"/>
        <v>17.450222071494409</v>
      </c>
      <c r="R299" s="252">
        <f t="shared" si="127"/>
        <v>0.46500000000000113</v>
      </c>
      <c r="S299" t="e">
        <f t="shared" si="117"/>
        <v>#N/A</v>
      </c>
      <c r="T299">
        <f t="shared" si="118"/>
        <v>0.67209996768353786</v>
      </c>
      <c r="U299" s="47" t="e">
        <f t="shared" si="119"/>
        <v>#N/A</v>
      </c>
      <c r="V299">
        <f t="shared" si="120"/>
        <v>0.65295482612573652</v>
      </c>
      <c r="W299" s="47" t="e">
        <f t="shared" si="121"/>
        <v>#N/A</v>
      </c>
      <c r="X299">
        <f t="shared" si="122"/>
        <v>0.63310032242614067</v>
      </c>
      <c r="Y299" s="47" t="e">
        <f t="shared" si="123"/>
        <v>#N/A</v>
      </c>
      <c r="Z299">
        <f t="shared" si="124"/>
        <v>0.61246114666943263</v>
      </c>
      <c r="AA299" s="47" t="e">
        <f t="shared" si="125"/>
        <v>#N/A</v>
      </c>
      <c r="AB299">
        <f t="shared" si="126"/>
        <v>1.9536812522632556</v>
      </c>
    </row>
    <row r="300" spans="15:28" x14ac:dyDescent="0.2">
      <c r="O300" s="45">
        <f t="shared" si="114"/>
        <v>1.6734452021343031</v>
      </c>
      <c r="P300" s="45">
        <f t="shared" si="115"/>
        <v>1.6734452021343031</v>
      </c>
      <c r="Q300" s="100">
        <f t="shared" si="116"/>
        <v>17.485021625599302</v>
      </c>
      <c r="R300" s="252">
        <f t="shared" si="127"/>
        <v>0.47000000000000114</v>
      </c>
      <c r="S300" t="e">
        <f t="shared" si="117"/>
        <v>#N/A</v>
      </c>
      <c r="T300">
        <f t="shared" si="118"/>
        <v>0.67861976009185021</v>
      </c>
      <c r="U300" s="47" t="e">
        <f t="shared" si="119"/>
        <v>#N/A</v>
      </c>
      <c r="V300">
        <f t="shared" si="120"/>
        <v>0.65928513434260705</v>
      </c>
      <c r="W300" s="47" t="e">
        <f t="shared" si="121"/>
        <v>#N/A</v>
      </c>
      <c r="X300">
        <f t="shared" si="122"/>
        <v>0.63923434603870577</v>
      </c>
      <c r="Y300" s="47" t="e">
        <f t="shared" si="123"/>
        <v>#N/A</v>
      </c>
      <c r="Z300">
        <f t="shared" si="124"/>
        <v>0.61839136736218792</v>
      </c>
      <c r="AA300" s="47" t="e">
        <f t="shared" si="125"/>
        <v>#N/A</v>
      </c>
      <c r="AB300">
        <f t="shared" si="126"/>
        <v>1.9725886681336702</v>
      </c>
    </row>
    <row r="301" spans="15:28" x14ac:dyDescent="0.2">
      <c r="O301" s="45">
        <f t="shared" si="114"/>
        <v>1.7092072646197494</v>
      </c>
      <c r="P301" s="45">
        <f t="shared" si="115"/>
        <v>1.7092072646197494</v>
      </c>
      <c r="Q301" s="100">
        <f t="shared" si="116"/>
        <v>17.520192080028551</v>
      </c>
      <c r="R301" s="252">
        <f t="shared" si="127"/>
        <v>0.47500000000000114</v>
      </c>
      <c r="S301" t="e">
        <f t="shared" si="117"/>
        <v>#N/A</v>
      </c>
      <c r="T301">
        <f t="shared" si="118"/>
        <v>0.68511731371669271</v>
      </c>
      <c r="U301" s="47" t="e">
        <f t="shared" si="119"/>
        <v>#N/A</v>
      </c>
      <c r="V301">
        <f t="shared" si="120"/>
        <v>0.66559372124380223</v>
      </c>
      <c r="W301" s="47" t="e">
        <f t="shared" si="121"/>
        <v>#N/A</v>
      </c>
      <c r="X301">
        <f t="shared" si="122"/>
        <v>0.64534719179317268</v>
      </c>
      <c r="Y301" s="47" t="e">
        <f t="shared" si="123"/>
        <v>#N/A</v>
      </c>
      <c r="Z301">
        <f t="shared" si="124"/>
        <v>0.6243009825267356</v>
      </c>
      <c r="AA301" s="47" t="e">
        <f t="shared" si="125"/>
        <v>#N/A</v>
      </c>
      <c r="AB301">
        <f t="shared" si="126"/>
        <v>1.991430067903571</v>
      </c>
    </row>
    <row r="302" spans="15:28" x14ac:dyDescent="0.2">
      <c r="O302" s="45">
        <f t="shared" si="114"/>
        <v>1.7453463794236086</v>
      </c>
      <c r="P302" s="45">
        <f t="shared" si="115"/>
        <v>1.7453463794236086</v>
      </c>
      <c r="Q302" s="100">
        <f t="shared" si="116"/>
        <v>17.555733393839432</v>
      </c>
      <c r="R302" s="252">
        <f t="shared" si="127"/>
        <v>0.48000000000000115</v>
      </c>
      <c r="S302" t="e">
        <f t="shared" si="117"/>
        <v>#N/A</v>
      </c>
      <c r="T302">
        <f t="shared" si="118"/>
        <v>0.69159241562926954</v>
      </c>
      <c r="U302" s="47" t="e">
        <f t="shared" si="119"/>
        <v>#N/A</v>
      </c>
      <c r="V302">
        <f t="shared" si="120"/>
        <v>0.67188037898176045</v>
      </c>
      <c r="W302" s="47" t="e">
        <f t="shared" si="121"/>
        <v>#N/A</v>
      </c>
      <c r="X302">
        <f t="shared" si="122"/>
        <v>0.65143865717072968</v>
      </c>
      <c r="Y302" s="47" t="e">
        <f t="shared" si="123"/>
        <v>#N/A</v>
      </c>
      <c r="Z302">
        <f t="shared" si="124"/>
        <v>0.63018979524774243</v>
      </c>
      <c r="AA302" s="47" t="e">
        <f t="shared" si="125"/>
        <v>#N/A</v>
      </c>
      <c r="AB302">
        <f t="shared" si="126"/>
        <v>2.0102048210128407</v>
      </c>
    </row>
    <row r="303" spans="15:28" x14ac:dyDescent="0.2">
      <c r="O303" s="45">
        <f t="shared" si="114"/>
        <v>1.7818625030599833</v>
      </c>
      <c r="P303" s="45">
        <f t="shared" si="115"/>
        <v>1.7818625030599833</v>
      </c>
      <c r="Q303" s="100">
        <f t="shared" si="116"/>
        <v>17.59164552566358</v>
      </c>
      <c r="R303" s="252">
        <f t="shared" si="127"/>
        <v>0.48500000000000115</v>
      </c>
      <c r="S303" t="e">
        <f t="shared" si="117"/>
        <v>#N/A</v>
      </c>
      <c r="T303">
        <f t="shared" si="118"/>
        <v>0.69804485363654167</v>
      </c>
      <c r="U303" s="47" t="e">
        <f t="shared" si="119"/>
        <v>#N/A</v>
      </c>
      <c r="V303">
        <f t="shared" si="120"/>
        <v>0.67814490043141518</v>
      </c>
      <c r="W303" s="47" t="e">
        <f t="shared" si="121"/>
        <v>#N/A</v>
      </c>
      <c r="X303">
        <f t="shared" si="122"/>
        <v>0.65750854036089823</v>
      </c>
      <c r="Y303" s="47" t="e">
        <f t="shared" si="123"/>
        <v>#N/A</v>
      </c>
      <c r="Z303">
        <f t="shared" si="124"/>
        <v>0.63605760930303767</v>
      </c>
      <c r="AA303" s="47" t="e">
        <f t="shared" si="125"/>
        <v>#N/A</v>
      </c>
      <c r="AB303">
        <f t="shared" si="126"/>
        <v>2.0289122991318096</v>
      </c>
    </row>
    <row r="304" spans="15:28" x14ac:dyDescent="0.2">
      <c r="O304" s="45">
        <f t="shared" si="114"/>
        <v>1.8187555915960729</v>
      </c>
      <c r="P304" s="45">
        <f t="shared" si="115"/>
        <v>1.8187555915960729</v>
      </c>
      <c r="Q304" s="100">
        <f t="shared" si="116"/>
        <v>17.627928433707325</v>
      </c>
      <c r="R304" s="252">
        <f t="shared" si="127"/>
        <v>0.49000000000000116</v>
      </c>
      <c r="S304" t="e">
        <f t="shared" si="117"/>
        <v>#N/A</v>
      </c>
      <c r="T304">
        <f t="shared" si="118"/>
        <v>0.70447441628817975</v>
      </c>
      <c r="U304" s="47" t="e">
        <f t="shared" si="119"/>
        <v>#N/A</v>
      </c>
      <c r="V304">
        <f t="shared" si="120"/>
        <v>0.68438707919701924</v>
      </c>
      <c r="W304" s="47" t="e">
        <f t="shared" si="121"/>
        <v>#N/A</v>
      </c>
      <c r="X304">
        <f t="shared" si="122"/>
        <v>0.66355664026821826</v>
      </c>
      <c r="Y304" s="47" t="e">
        <f t="shared" si="123"/>
        <v>#N/A</v>
      </c>
      <c r="Z304">
        <f t="shared" si="124"/>
        <v>0.64190422917015033</v>
      </c>
      <c r="AA304" s="47" t="e">
        <f t="shared" si="125"/>
        <v>#N/A</v>
      </c>
      <c r="AB304">
        <f t="shared" si="126"/>
        <v>2.0475518761822795</v>
      </c>
    </row>
    <row r="305" spans="15:28" x14ac:dyDescent="0.2">
      <c r="O305" s="45">
        <f t="shared" si="114"/>
        <v>1.8560256006528562</v>
      </c>
      <c r="P305" s="45">
        <f t="shared" si="115"/>
        <v>1.8560256006528562</v>
      </c>
      <c r="Q305" s="100">
        <f t="shared" si="116"/>
        <v>17.664582075751809</v>
      </c>
      <c r="R305" s="252">
        <f t="shared" si="127"/>
        <v>0.49500000000000116</v>
      </c>
      <c r="S305" t="e">
        <f t="shared" si="117"/>
        <v>#N/A</v>
      </c>
      <c r="T305">
        <f t="shared" si="118"/>
        <v>0.71088089288349399</v>
      </c>
      <c r="U305" s="47" t="e">
        <f t="shared" si="119"/>
        <v>#N/A</v>
      </c>
      <c r="V305">
        <f t="shared" si="120"/>
        <v>0.69060670961894444</v>
      </c>
      <c r="W305" s="47" t="e">
        <f t="shared" si="121"/>
        <v>#N/A</v>
      </c>
      <c r="X305">
        <f t="shared" si="122"/>
        <v>0.66958275651891086</v>
      </c>
      <c r="Y305" s="47" t="e">
        <f t="shared" si="123"/>
        <v>#N/A</v>
      </c>
      <c r="Z305">
        <f t="shared" si="124"/>
        <v>0.6477294600328255</v>
      </c>
      <c r="AA305" s="47" t="e">
        <f t="shared" si="125"/>
        <v>#N/A</v>
      </c>
      <c r="AB305">
        <f t="shared" si="126"/>
        <v>2.0661229283584821</v>
      </c>
    </row>
    <row r="306" spans="15:28" x14ac:dyDescent="0.2">
      <c r="O306" s="45">
        <f t="shared" si="114"/>
        <v>1.8936724854044087</v>
      </c>
      <c r="P306" s="45">
        <f t="shared" si="115"/>
        <v>1.8936724854044087</v>
      </c>
      <c r="Q306" s="100">
        <f t="shared" si="116"/>
        <v>17.701606409153442</v>
      </c>
      <c r="R306" s="252">
        <f t="shared" si="127"/>
        <v>0.50000000000000111</v>
      </c>
      <c r="S306" t="e">
        <f t="shared" si="117"/>
        <v>#N/A</v>
      </c>
      <c r="T306">
        <f t="shared" si="118"/>
        <v>0.71726407347833854</v>
      </c>
      <c r="U306" s="47" t="e">
        <f t="shared" si="119"/>
        <v>#N/A</v>
      </c>
      <c r="V306">
        <f t="shared" si="120"/>
        <v>0.69680358678045806</v>
      </c>
      <c r="W306" s="47" t="e">
        <f t="shared" si="121"/>
        <v>#N/A</v>
      </c>
      <c r="X306">
        <f t="shared" si="122"/>
        <v>0.67558668946751621</v>
      </c>
      <c r="Y306" s="47" t="e">
        <f t="shared" si="123"/>
        <v>#N/A</v>
      </c>
      <c r="Z306">
        <f t="shared" si="124"/>
        <v>0.65353310778751394</v>
      </c>
      <c r="AA306" s="47" t="e">
        <f t="shared" si="125"/>
        <v>#N/A</v>
      </c>
      <c r="AB306">
        <f t="shared" si="126"/>
        <v>2.0846248341479501</v>
      </c>
    </row>
    <row r="307" spans="15:28" x14ac:dyDescent="0.2">
      <c r="O307" s="45">
        <f t="shared" si="114"/>
        <v>1.9316962005793812</v>
      </c>
      <c r="P307" s="45">
        <f t="shared" si="115"/>
        <v>1.9316962005793812</v>
      </c>
      <c r="Q307" s="100">
        <f t="shared" si="116"/>
        <v>17.739001390843782</v>
      </c>
      <c r="R307" s="252">
        <f t="shared" si="127"/>
        <v>0.50500000000000111</v>
      </c>
      <c r="S307" t="e">
        <f t="shared" si="117"/>
        <v>#N/A</v>
      </c>
      <c r="T307">
        <f t="shared" si="118"/>
        <v>0.72362374889199188</v>
      </c>
      <c r="U307" s="47" t="e">
        <f t="shared" si="119"/>
        <v>#N/A</v>
      </c>
      <c r="V307">
        <f t="shared" si="120"/>
        <v>0.70297750651447377</v>
      </c>
      <c r="W307" s="47" t="e">
        <f t="shared" si="121"/>
        <v>#N/A</v>
      </c>
      <c r="X307">
        <f t="shared" si="122"/>
        <v>0.68156824020350837</v>
      </c>
      <c r="Y307" s="47" t="e">
        <f t="shared" si="123"/>
        <v>#N/A</v>
      </c>
      <c r="Z307">
        <f t="shared" si="124"/>
        <v>0.65931497904984182</v>
      </c>
      <c r="AA307" s="47" t="e">
        <f t="shared" si="125"/>
        <v>#N/A</v>
      </c>
      <c r="AB307">
        <f t="shared" si="126"/>
        <v>2.1030569743523233</v>
      </c>
    </row>
    <row r="308" spans="15:28" x14ac:dyDescent="0.2">
      <c r="O308" s="45">
        <f t="shared" si="114"/>
        <v>1.9700967004602035</v>
      </c>
      <c r="P308" s="45">
        <f t="shared" si="115"/>
        <v>1.9700967004602035</v>
      </c>
      <c r="Q308" s="100">
        <f t="shared" si="116"/>
        <v>17.776766977330112</v>
      </c>
      <c r="R308" s="252">
        <f t="shared" si="127"/>
        <v>0.51000000000000112</v>
      </c>
      <c r="S308" t="e">
        <f t="shared" si="117"/>
        <v>#N/A</v>
      </c>
      <c r="T308">
        <f t="shared" si="118"/>
        <v>0.72995971071401156</v>
      </c>
      <c r="U308" s="47" t="e">
        <f t="shared" si="119"/>
        <v>#N/A</v>
      </c>
      <c r="V308">
        <f t="shared" si="120"/>
        <v>0.70912826541027774</v>
      </c>
      <c r="W308" s="47" t="e">
        <f t="shared" si="121"/>
        <v>#N/A</v>
      </c>
      <c r="X308">
        <f t="shared" si="122"/>
        <v>0.68752721055788468</v>
      </c>
      <c r="Y308" s="47" t="e">
        <f t="shared" si="123"/>
        <v>#N/A</v>
      </c>
      <c r="Z308">
        <f t="shared" si="124"/>
        <v>0.6650748811610534</v>
      </c>
      <c r="AA308" s="47" t="e">
        <f t="shared" si="125"/>
        <v>#N/A</v>
      </c>
      <c r="AB308">
        <f t="shared" si="126"/>
        <v>2.1214187321080655</v>
      </c>
    </row>
    <row r="309" spans="15:28" x14ac:dyDescent="0.2">
      <c r="O309" s="45">
        <f t="shared" si="114"/>
        <v>2.0088739388837666</v>
      </c>
      <c r="P309" s="45">
        <f t="shared" si="115"/>
        <v>2.0088739388837666</v>
      </c>
      <c r="Q309" s="100">
        <f t="shared" si="116"/>
        <v>17.814903124695661</v>
      </c>
      <c r="R309" s="252">
        <f t="shared" si="127"/>
        <v>0.51500000000000112</v>
      </c>
      <c r="S309" t="e">
        <f t="shared" si="117"/>
        <v>#N/A</v>
      </c>
      <c r="T309">
        <f t="shared" si="118"/>
        <v>0.73627175131106404</v>
      </c>
      <c r="U309" s="47" t="e">
        <f t="shared" si="119"/>
        <v>#N/A</v>
      </c>
      <c r="V309">
        <f t="shared" si="120"/>
        <v>0.71525566082023173</v>
      </c>
      <c r="W309" s="47" t="e">
        <f t="shared" si="121"/>
        <v>#N/A</v>
      </c>
      <c r="X309">
        <f t="shared" si="122"/>
        <v>0.6934634031097322</v>
      </c>
      <c r="Y309" s="47" t="e">
        <f t="shared" si="123"/>
        <v>#N/A</v>
      </c>
      <c r="Z309">
        <f t="shared" si="124"/>
        <v>0.67081262219443083</v>
      </c>
      <c r="AA309" s="47" t="e">
        <f t="shared" si="125"/>
        <v>#N/A</v>
      </c>
      <c r="AB309">
        <f t="shared" si="126"/>
        <v>2.1397094929071114</v>
      </c>
    </row>
    <row r="310" spans="15:28" x14ac:dyDescent="0.2">
      <c r="O310" s="45">
        <f t="shared" si="114"/>
        <v>2.0480278692421052</v>
      </c>
      <c r="P310" s="45">
        <f t="shared" si="115"/>
        <v>2.0480278692421052</v>
      </c>
      <c r="Q310" s="100">
        <f t="shared" si="116"/>
        <v>17.853409788599606</v>
      </c>
      <c r="R310" s="252">
        <f t="shared" si="127"/>
        <v>0.52000000000000113</v>
      </c>
      <c r="S310" t="e">
        <f t="shared" si="117"/>
        <v>#N/A</v>
      </c>
      <c r="T310">
        <f t="shared" si="118"/>
        <v>0.74255966383372873</v>
      </c>
      <c r="U310" s="47" t="e">
        <f t="shared" si="119"/>
        <v>#N/A</v>
      </c>
      <c r="V310">
        <f t="shared" si="120"/>
        <v>0.72135949086644868</v>
      </c>
      <c r="W310" s="47" t="e">
        <f t="shared" si="121"/>
        <v>#N/A</v>
      </c>
      <c r="X310">
        <f t="shared" si="122"/>
        <v>0.69937662119276611</v>
      </c>
      <c r="Y310" s="47" t="e">
        <f t="shared" si="123"/>
        <v>#N/A</v>
      </c>
      <c r="Z310">
        <f t="shared" si="124"/>
        <v>0.6765280109616898</v>
      </c>
      <c r="AA310" s="47" t="e">
        <f t="shared" si="125"/>
        <v>#N/A</v>
      </c>
      <c r="AB310">
        <f t="shared" si="126"/>
        <v>2.1579286446174315</v>
      </c>
    </row>
    <row r="311" spans="15:28" x14ac:dyDescent="0.2">
      <c r="O311" s="45">
        <f t="shared" si="114"/>
        <v>2.0875584444818287</v>
      </c>
      <c r="P311" s="45">
        <f t="shared" si="115"/>
        <v>2.0875584444818287</v>
      </c>
      <c r="Q311" s="100">
        <f t="shared" si="116"/>
        <v>17.892286924277641</v>
      </c>
      <c r="R311" s="252">
        <f t="shared" si="127"/>
        <v>0.52500000000000113</v>
      </c>
      <c r="S311" t="e">
        <f t="shared" si="117"/>
        <v>#N/A</v>
      </c>
      <c r="T311">
        <f t="shared" si="118"/>
        <v>0.74882324222327712</v>
      </c>
      <c r="U311" s="47" t="e">
        <f t="shared" si="119"/>
        <v>#N/A</v>
      </c>
      <c r="V311">
        <f t="shared" si="120"/>
        <v>0.72743955444744368</v>
      </c>
      <c r="W311" s="47" t="e">
        <f t="shared" si="121"/>
        <v>#N/A</v>
      </c>
      <c r="X311">
        <f t="shared" si="122"/>
        <v>0.70526666890184764</v>
      </c>
      <c r="Y311" s="47" t="e">
        <f t="shared" si="123"/>
        <v>#N/A</v>
      </c>
      <c r="Z311">
        <f t="shared" si="124"/>
        <v>0.68222085701934942</v>
      </c>
      <c r="AA311" s="47" t="e">
        <f t="shared" si="125"/>
        <v>#N/A</v>
      </c>
      <c r="AB311">
        <f t="shared" si="126"/>
        <v>2.1760755775035201</v>
      </c>
    </row>
    <row r="312" spans="15:28" x14ac:dyDescent="0.2">
      <c r="O312" s="45">
        <f t="shared" si="114"/>
        <v>2.1274656171052584</v>
      </c>
      <c r="P312" s="45">
        <f t="shared" si="115"/>
        <v>2.1274656171052584</v>
      </c>
      <c r="Q312" s="100">
        <f t="shared" si="116"/>
        <v>17.931534486542205</v>
      </c>
      <c r="R312" s="252">
        <f t="shared" si="127"/>
        <v>0.53000000000000114</v>
      </c>
      <c r="S312" t="e">
        <f t="shared" si="117"/>
        <v>#N/A</v>
      </c>
      <c r="T312">
        <f t="shared" si="118"/>
        <v>0.75506228121842445</v>
      </c>
      <c r="U312" s="47" t="e">
        <f t="shared" si="119"/>
        <v>#N/A</v>
      </c>
      <c r="V312">
        <f t="shared" si="120"/>
        <v>0.73349565124476068</v>
      </c>
      <c r="W312" s="47" t="e">
        <f t="shared" si="121"/>
        <v>#N/A</v>
      </c>
      <c r="X312">
        <f t="shared" si="122"/>
        <v>0.71113335109947307</v>
      </c>
      <c r="Y312" s="47" t="e">
        <f t="shared" si="123"/>
        <v>#N/A</v>
      </c>
      <c r="Z312">
        <f t="shared" si="124"/>
        <v>0.68789097067507865</v>
      </c>
      <c r="AA312" s="47" t="e">
        <f t="shared" si="125"/>
        <v>#N/A</v>
      </c>
      <c r="AB312">
        <f t="shared" si="126"/>
        <v>2.1941496842467991</v>
      </c>
    </row>
    <row r="313" spans="15:28" x14ac:dyDescent="0.2">
      <c r="O313" s="45">
        <f t="shared" si="114"/>
        <v>2.1677493391699727</v>
      </c>
      <c r="P313" s="45">
        <f t="shared" si="115"/>
        <v>2.1677493391699727</v>
      </c>
      <c r="Q313" s="100">
        <f t="shared" si="116"/>
        <v>17.971152429782251</v>
      </c>
      <c r="R313" s="252">
        <f t="shared" si="127"/>
        <v>0.53500000000000114</v>
      </c>
      <c r="S313" t="e">
        <f t="shared" si="117"/>
        <v>#N/A</v>
      </c>
      <c r="T313">
        <f t="shared" si="118"/>
        <v>0.76127657636205759</v>
      </c>
      <c r="U313" s="47" t="e">
        <f t="shared" si="119"/>
        <v>#N/A</v>
      </c>
      <c r="V313">
        <f t="shared" si="120"/>
        <v>0.73952758172957156</v>
      </c>
      <c r="W313" s="47" t="e">
        <f t="shared" si="121"/>
        <v>#N/A</v>
      </c>
      <c r="X313">
        <f t="shared" si="122"/>
        <v>0.71697647342223902</v>
      </c>
      <c r="Y313" s="47" t="e">
        <f t="shared" si="123"/>
        <v>#N/A</v>
      </c>
      <c r="Z313">
        <f t="shared" si="124"/>
        <v>0.69353816299401638</v>
      </c>
      <c r="AA313" s="47" t="e">
        <f t="shared" si="125"/>
        <v>#N/A</v>
      </c>
      <c r="AB313">
        <f t="shared" si="126"/>
        <v>2.2121503599659431</v>
      </c>
    </row>
    <row r="314" spans="15:28" x14ac:dyDescent="0.2">
      <c r="O314" s="45">
        <f t="shared" si="114"/>
        <v>2.2084095622897166</v>
      </c>
      <c r="P314" s="45">
        <f t="shared" si="115"/>
        <v>2.2084095622897166</v>
      </c>
      <c r="Q314" s="100">
        <f t="shared" si="116"/>
        <v>18.011140707964387</v>
      </c>
      <c r="R314" s="252">
        <f t="shared" si="127"/>
        <v>0.54000000000000115</v>
      </c>
      <c r="S314" t="e">
        <f t="shared" si="117"/>
        <v>#N/A</v>
      </c>
      <c r="T314">
        <f t="shared" si="118"/>
        <v>0.76746592400793412</v>
      </c>
      <c r="U314" s="47" t="e">
        <f t="shared" si="119"/>
        <v>#N/A</v>
      </c>
      <c r="V314">
        <f t="shared" si="120"/>
        <v>0.74553514716924973</v>
      </c>
      <c r="W314" s="47" t="e">
        <f t="shared" si="121"/>
        <v>#N/A</v>
      </c>
      <c r="X314">
        <f t="shared" si="122"/>
        <v>0.72279584228728144</v>
      </c>
      <c r="Y314" s="47" t="e">
        <f t="shared" si="123"/>
        <v>#N/A</v>
      </c>
      <c r="Z314">
        <f t="shared" si="124"/>
        <v>0.69916224580506825</v>
      </c>
      <c r="AA314" s="47" t="e">
        <f t="shared" si="125"/>
        <v>#N/A</v>
      </c>
      <c r="AB314">
        <f t="shared" si="126"/>
        <v>2.2300770022371235</v>
      </c>
    </row>
    <row r="315" spans="15:28" x14ac:dyDescent="0.2">
      <c r="O315" s="45">
        <f t="shared" si="114"/>
        <v>2.2494462376341744</v>
      </c>
      <c r="P315" s="45">
        <f t="shared" si="115"/>
        <v>2.2494462376341744</v>
      </c>
      <c r="Q315" s="100">
        <f t="shared" si="116"/>
        <v>18.051499274632192</v>
      </c>
      <c r="R315" s="252">
        <f t="shared" si="127"/>
        <v>0.54500000000000115</v>
      </c>
      <c r="S315" t="e">
        <f t="shared" si="117"/>
        <v>#N/A</v>
      </c>
      <c r="T315">
        <f t="shared" si="118"/>
        <v>0.7736301213273562</v>
      </c>
      <c r="U315" s="47" t="e">
        <f t="shared" si="119"/>
        <v>#N/A</v>
      </c>
      <c r="V315">
        <f t="shared" si="120"/>
        <v>0.75151814963391872</v>
      </c>
      <c r="W315" s="47" t="e">
        <f t="shared" si="121"/>
        <v>#N/A</v>
      </c>
      <c r="X315">
        <f t="shared" si="122"/>
        <v>0.72859126489868931</v>
      </c>
      <c r="Y315" s="47" t="e">
        <f t="shared" si="123"/>
        <v>#N/A</v>
      </c>
      <c r="Z315">
        <f t="shared" si="124"/>
        <v>0.70476303170717502</v>
      </c>
      <c r="AA315" s="47" t="e">
        <f t="shared" si="125"/>
        <v>#N/A</v>
      </c>
      <c r="AB315">
        <f t="shared" si="126"/>
        <v>2.2479290111141692</v>
      </c>
    </row>
    <row r="316" spans="15:28" x14ac:dyDescent="0.2">
      <c r="O316" s="45">
        <f t="shared" si="114"/>
        <v>2.2908593159297652</v>
      </c>
      <c r="P316" s="45">
        <f t="shared" si="115"/>
        <v>2.2908593159297652</v>
      </c>
      <c r="Q316" s="100">
        <f t="shared" si="116"/>
        <v>18.092228082907354</v>
      </c>
      <c r="R316" s="252">
        <f t="shared" si="127"/>
        <v>0.55000000000000115</v>
      </c>
      <c r="S316" t="e">
        <f t="shared" si="117"/>
        <v>#N/A</v>
      </c>
      <c r="T316">
        <f t="shared" si="118"/>
        <v>0.77976896631581838</v>
      </c>
      <c r="U316" s="47" t="e">
        <f t="shared" si="119"/>
        <v>#N/A</v>
      </c>
      <c r="V316">
        <f t="shared" si="120"/>
        <v>0.75747639200297257</v>
      </c>
      <c r="W316" s="47" t="e">
        <f t="shared" si="121"/>
        <v>#N/A</v>
      </c>
      <c r="X316">
        <f t="shared" si="122"/>
        <v>0.73436254925389244</v>
      </c>
      <c r="Y316" s="47" t="e">
        <f t="shared" si="123"/>
        <v>#N/A</v>
      </c>
      <c r="Z316">
        <f t="shared" si="124"/>
        <v>0.71034033407555863</v>
      </c>
      <c r="AA316" s="47" t="e">
        <f t="shared" si="125"/>
        <v>#N/A</v>
      </c>
      <c r="AB316">
        <f t="shared" si="126"/>
        <v>2.2657057891486456</v>
      </c>
    </row>
    <row r="317" spans="15:28" x14ac:dyDescent="0.2">
      <c r="O317" s="45">
        <f t="shared" si="114"/>
        <v>2.332648747459416</v>
      </c>
      <c r="P317" s="45">
        <f t="shared" si="115"/>
        <v>2.332648747459416</v>
      </c>
      <c r="Q317" s="100">
        <f t="shared" si="116"/>
        <v>18.1333270854891</v>
      </c>
      <c r="R317" s="252">
        <f t="shared" si="127"/>
        <v>0.55500000000000116</v>
      </c>
      <c r="S317" t="e">
        <f t="shared" si="117"/>
        <v>#N/A</v>
      </c>
      <c r="T317">
        <f t="shared" si="118"/>
        <v>0.78588225779962506</v>
      </c>
      <c r="U317" s="47" t="e">
        <f t="shared" si="119"/>
        <v>#N/A</v>
      </c>
      <c r="V317">
        <f t="shared" si="120"/>
        <v>0.76340967797157033</v>
      </c>
      <c r="W317" s="47" t="e">
        <f t="shared" si="121"/>
        <v>#N/A</v>
      </c>
      <c r="X317">
        <f t="shared" si="122"/>
        <v>0.74010950415002097</v>
      </c>
      <c r="Y317" s="47" t="e">
        <f t="shared" si="123"/>
        <v>#N/A</v>
      </c>
      <c r="Z317">
        <f t="shared" si="124"/>
        <v>0.71589396706793962</v>
      </c>
      <c r="AA317" s="47" t="e">
        <f t="shared" si="125"/>
        <v>#N/A</v>
      </c>
      <c r="AB317">
        <f t="shared" si="126"/>
        <v>2.2834067414098493</v>
      </c>
    </row>
    <row r="318" spans="15:28" x14ac:dyDescent="0.2">
      <c r="O318" s="45">
        <f t="shared" si="114"/>
        <v>2.3748144820631296</v>
      </c>
      <c r="P318" s="45">
        <f t="shared" si="115"/>
        <v>2.3748144820631296</v>
      </c>
      <c r="Q318" s="100">
        <f t="shared" si="116"/>
        <v>18.174796234655332</v>
      </c>
      <c r="R318" s="252">
        <f t="shared" si="127"/>
        <v>0.56000000000000116</v>
      </c>
      <c r="S318" t="e">
        <f t="shared" si="117"/>
        <v>#N/A</v>
      </c>
      <c r="T318">
        <f t="shared" si="118"/>
        <v>0.79196979544248614</v>
      </c>
      <c r="U318" s="47" t="e">
        <f t="shared" si="119"/>
        <v>#N/A</v>
      </c>
      <c r="V318">
        <f t="shared" si="120"/>
        <v>0.76931781205710392</v>
      </c>
      <c r="W318" s="47" t="e">
        <f t="shared" si="121"/>
        <v>#N/A</v>
      </c>
      <c r="X318">
        <f t="shared" si="122"/>
        <v>0.74583193919024204</v>
      </c>
      <c r="Y318" s="47" t="e">
        <f t="shared" si="123"/>
        <v>#N/A</v>
      </c>
      <c r="Z318">
        <f t="shared" si="124"/>
        <v>0.7214237456307302</v>
      </c>
      <c r="AA318" s="47" t="e">
        <f t="shared" si="125"/>
        <v>#N/A</v>
      </c>
      <c r="AB318">
        <f t="shared" si="126"/>
        <v>2.3010312755047155</v>
      </c>
    </row>
    <row r="319" spans="15:28" x14ac:dyDescent="0.2">
      <c r="O319" s="45">
        <f t="shared" si="114"/>
        <v>2.4173564691386673</v>
      </c>
      <c r="P319" s="45">
        <f t="shared" si="115"/>
        <v>2.4173564691386673</v>
      </c>
      <c r="Q319" s="100">
        <f t="shared" si="116"/>
        <v>18.216635482262063</v>
      </c>
      <c r="R319" s="252">
        <f t="shared" si="127"/>
        <v>0.56500000000000117</v>
      </c>
      <c r="S319" t="e">
        <f t="shared" si="117"/>
        <v>#N/A</v>
      </c>
      <c r="T319">
        <f t="shared" si="118"/>
        <v>0.79803137975207972</v>
      </c>
      <c r="U319" s="47" t="e">
        <f t="shared" si="119"/>
        <v>#N/A</v>
      </c>
      <c r="V319">
        <f t="shared" si="120"/>
        <v>0.77520059960563859</v>
      </c>
      <c r="W319" s="47" t="e">
        <f t="shared" si="121"/>
        <v>#N/A</v>
      </c>
      <c r="X319">
        <f t="shared" si="122"/>
        <v>0.75152966479006555</v>
      </c>
      <c r="Y319" s="47" t="e">
        <f t="shared" si="123"/>
        <v>#N/A</v>
      </c>
      <c r="Z319">
        <f t="shared" si="124"/>
        <v>0.72692948550519976</v>
      </c>
      <c r="AA319" s="47" t="e">
        <f t="shared" si="125"/>
        <v>#N/A</v>
      </c>
      <c r="AB319">
        <f t="shared" si="126"/>
        <v>2.3185788015976483</v>
      </c>
    </row>
    <row r="320" spans="15:28" x14ac:dyDescent="0.2">
      <c r="O320" s="45">
        <f t="shared" si="114"/>
        <v>2.4602746576407526</v>
      </c>
      <c r="P320" s="45">
        <f t="shared" si="115"/>
        <v>2.4602746576407526</v>
      </c>
      <c r="Q320" s="100">
        <f t="shared" si="116"/>
        <v>18.258844779744436</v>
      </c>
      <c r="R320" s="252">
        <f t="shared" si="127"/>
        <v>0.57000000000000117</v>
      </c>
      <c r="S320" t="e">
        <f t="shared" si="117"/>
        <v>#N/A</v>
      </c>
      <c r="T320">
        <f t="shared" si="118"/>
        <v>0.80406681208659048</v>
      </c>
      <c r="U320" s="47" t="e">
        <f t="shared" si="119"/>
        <v>#N/A</v>
      </c>
      <c r="V320">
        <f t="shared" si="120"/>
        <v>0.78105784679832602</v>
      </c>
      <c r="W320" s="47" t="e">
        <f t="shared" si="121"/>
        <v>#N/A</v>
      </c>
      <c r="X320">
        <f t="shared" si="122"/>
        <v>0.75720249218362667</v>
      </c>
      <c r="Y320" s="47" t="e">
        <f t="shared" si="123"/>
        <v>#N/A</v>
      </c>
      <c r="Z320">
        <f t="shared" si="124"/>
        <v>0.73241100323361552</v>
      </c>
      <c r="AA320" s="47" t="e">
        <f t="shared" si="125"/>
        <v>#N/A</v>
      </c>
      <c r="AB320">
        <f t="shared" si="126"/>
        <v>2.3360487324302577</v>
      </c>
    </row>
    <row r="321" spans="15:28" x14ac:dyDescent="0.2">
      <c r="O321" s="45">
        <f t="shared" si="114"/>
        <v>2.5035689960827767</v>
      </c>
      <c r="P321" s="45">
        <f t="shared" si="115"/>
        <v>2.5035689960827767</v>
      </c>
      <c r="Q321" s="100">
        <f t="shared" si="116"/>
        <v>18.301424078116611</v>
      </c>
      <c r="R321" s="252">
        <f t="shared" si="127"/>
        <v>0.57500000000000118</v>
      </c>
      <c r="S321" t="e">
        <f t="shared" si="117"/>
        <v>#N/A</v>
      </c>
      <c r="T321">
        <f t="shared" si="118"/>
        <v>0.81007589466121954</v>
      </c>
      <c r="U321" s="47" t="e">
        <f t="shared" si="119"/>
        <v>#N/A</v>
      </c>
      <c r="V321">
        <f t="shared" si="120"/>
        <v>0.78688936065779069</v>
      </c>
      <c r="W321" s="47" t="e">
        <f t="shared" si="121"/>
        <v>#N/A</v>
      </c>
      <c r="X321">
        <f t="shared" si="122"/>
        <v>0.76285023342993907</v>
      </c>
      <c r="Y321" s="47" t="e">
        <f t="shared" si="123"/>
        <v>#N/A</v>
      </c>
      <c r="Z321">
        <f t="shared" si="124"/>
        <v>0.73786811616535519</v>
      </c>
      <c r="AA321" s="47" t="e">
        <f t="shared" si="125"/>
        <v>#N/A</v>
      </c>
      <c r="AB321">
        <f t="shared" si="126"/>
        <v>2.3534404833410121</v>
      </c>
    </row>
    <row r="322" spans="15:28" x14ac:dyDescent="0.2">
      <c r="O322" s="45">
        <f t="shared" si="114"/>
        <v>2.5472394325358891</v>
      </c>
      <c r="P322" s="45">
        <f t="shared" si="115"/>
        <v>2.5472394325358891</v>
      </c>
      <c r="Q322" s="100">
        <f t="shared" si="116"/>
        <v>18.34437332797188</v>
      </c>
      <c r="R322" s="252">
        <f t="shared" si="127"/>
        <v>0.58000000000000118</v>
      </c>
      <c r="S322" t="e">
        <f t="shared" si="117"/>
        <v>#N/A</v>
      </c>
      <c r="T322">
        <f t="shared" si="118"/>
        <v>0.81605843055466554</v>
      </c>
      <c r="U322" s="47" t="e">
        <f t="shared" si="119"/>
        <v>#N/A</v>
      </c>
      <c r="V322">
        <f t="shared" si="120"/>
        <v>0.79269494905448612</v>
      </c>
      <c r="W322" s="47" t="e">
        <f t="shared" si="121"/>
        <v>#N/A</v>
      </c>
      <c r="X322">
        <f t="shared" si="122"/>
        <v>0.76847270141912138</v>
      </c>
      <c r="Y322" s="47" t="e">
        <f t="shared" si="123"/>
        <v>#N/A</v>
      </c>
      <c r="Z322">
        <f t="shared" si="124"/>
        <v>0.74330064246299266</v>
      </c>
      <c r="AA322" s="47" t="e">
        <f t="shared" si="125"/>
        <v>#N/A</v>
      </c>
      <c r="AB322">
        <f t="shared" si="126"/>
        <v>2.3707534722848078</v>
      </c>
    </row>
    <row r="323" spans="15:28" x14ac:dyDescent="0.2">
      <c r="O323" s="45">
        <f t="shared" si="114"/>
        <v>2.5912859146300207</v>
      </c>
      <c r="P323" s="45">
        <f t="shared" si="115"/>
        <v>2.5912859146300207</v>
      </c>
      <c r="Q323" s="100">
        <f t="shared" si="116"/>
        <v>18.387692479483235</v>
      </c>
      <c r="R323" s="252">
        <f t="shared" si="127"/>
        <v>0.58500000000000119</v>
      </c>
      <c r="S323" t="e">
        <f t="shared" si="117"/>
        <v>#N/A</v>
      </c>
      <c r="T323">
        <f t="shared" si="118"/>
        <v>0.8220142237155782</v>
      </c>
      <c r="U323" s="47" t="e">
        <f t="shared" si="119"/>
        <v>#N/A</v>
      </c>
      <c r="V323">
        <f t="shared" si="120"/>
        <v>0.79847442071302732</v>
      </c>
      <c r="W323" s="47" t="e">
        <f t="shared" si="121"/>
        <v>#N/A</v>
      </c>
      <c r="X323">
        <f t="shared" si="122"/>
        <v>0.77406970987859591</v>
      </c>
      <c r="Y323" s="47" t="e">
        <f t="shared" si="123"/>
        <v>#N/A</v>
      </c>
      <c r="Z323">
        <f t="shared" si="124"/>
        <v>0.74870840110835757</v>
      </c>
      <c r="AA323" s="47" t="e">
        <f t="shared" si="125"/>
        <v>#N/A</v>
      </c>
      <c r="AB323">
        <f t="shared" si="126"/>
        <v>2.3879871198524469</v>
      </c>
    </row>
    <row r="324" spans="15:28" x14ac:dyDescent="0.2">
      <c r="O324" s="45">
        <f t="shared" si="114"/>
        <v>2.6357083895541109</v>
      </c>
      <c r="P324" s="45">
        <f t="shared" si="115"/>
        <v>2.6357083895541109</v>
      </c>
      <c r="Q324" s="100">
        <f t="shared" si="116"/>
        <v>18.431381482403822</v>
      </c>
      <c r="R324" s="252">
        <f t="shared" si="127"/>
        <v>0.59000000000000119</v>
      </c>
      <c r="S324" t="e">
        <f t="shared" si="117"/>
        <v>#N/A</v>
      </c>
      <c r="T324">
        <f t="shared" si="118"/>
        <v>0.82794307896898289</v>
      </c>
      <c r="U324" s="47" t="e">
        <f t="shared" si="119"/>
        <v>#N/A</v>
      </c>
      <c r="V324">
        <f t="shared" si="120"/>
        <v>0.80422758521849069</v>
      </c>
      <c r="W324" s="47" t="e">
        <f t="shared" si="121"/>
        <v>#N/A</v>
      </c>
      <c r="X324">
        <f t="shared" si="122"/>
        <v>0.77964107337926059</v>
      </c>
      <c r="Y324" s="47" t="e">
        <f t="shared" si="123"/>
        <v>#N/A</v>
      </c>
      <c r="Z324">
        <f t="shared" si="124"/>
        <v>0.7540912119085672</v>
      </c>
      <c r="AA324" s="47" t="e">
        <f t="shared" si="125"/>
        <v>#N/A</v>
      </c>
      <c r="AB324">
        <f t="shared" si="126"/>
        <v>2.4051408492900288</v>
      </c>
    </row>
    <row r="325" spans="15:28" x14ac:dyDescent="0.2">
      <c r="O325" s="45">
        <f t="shared" si="114"/>
        <v>2.6805068040559945</v>
      </c>
      <c r="P325" s="45">
        <f t="shared" si="115"/>
        <v>2.6805068040559945</v>
      </c>
      <c r="Q325" s="100">
        <f t="shared" si="116"/>
        <v>18.475440286066828</v>
      </c>
      <c r="R325" s="252">
        <f t="shared" si="127"/>
        <v>0.59500000000000119</v>
      </c>
      <c r="S325" t="e">
        <f t="shared" si="117"/>
        <v>#N/A</v>
      </c>
      <c r="T325">
        <f t="shared" si="118"/>
        <v>0.83384480202267675</v>
      </c>
      <c r="U325" s="47" t="e">
        <f t="shared" si="119"/>
        <v>#N/A</v>
      </c>
      <c r="V325">
        <f t="shared" si="120"/>
        <v>0.80995425302268842</v>
      </c>
      <c r="W325" s="47" t="e">
        <f t="shared" si="121"/>
        <v>#N/A</v>
      </c>
      <c r="X325">
        <f t="shared" si="122"/>
        <v>0.78518660734163148</v>
      </c>
      <c r="Y325" s="47" t="e">
        <f t="shared" si="123"/>
        <v>#N/A</v>
      </c>
      <c r="Z325">
        <f t="shared" si="124"/>
        <v>0.75944889550202999</v>
      </c>
      <c r="AA325" s="47" t="e">
        <f t="shared" si="125"/>
        <v>#N/A</v>
      </c>
      <c r="AB325">
        <f t="shared" si="126"/>
        <v>2.4222140865182502</v>
      </c>
    </row>
    <row r="326" spans="15:28" x14ac:dyDescent="0.2">
      <c r="O326" s="45">
        <f t="shared" si="114"/>
        <v>2.7256811044433107</v>
      </c>
      <c r="P326" s="45">
        <f t="shared" si="115"/>
        <v>2.7256811044433107</v>
      </c>
      <c r="Q326" s="100">
        <f t="shared" si="116"/>
        <v>18.519868839386049</v>
      </c>
      <c r="R326" s="252">
        <f t="shared" si="127"/>
        <v>0.6000000000000012</v>
      </c>
      <c r="S326" t="e">
        <f t="shared" si="117"/>
        <v>#N/A</v>
      </c>
      <c r="T326">
        <f t="shared" si="118"/>
        <v>0.83971919947359497</v>
      </c>
      <c r="U326" s="47" t="e">
        <f t="shared" si="119"/>
        <v>#N/A</v>
      </c>
      <c r="V326">
        <f t="shared" si="120"/>
        <v>0.81565423545041393</v>
      </c>
      <c r="W326" s="47" t="e">
        <f t="shared" si="121"/>
        <v>#N/A</v>
      </c>
      <c r="X326">
        <f t="shared" si="122"/>
        <v>0.79070612804195828</v>
      </c>
      <c r="Y326" s="47" t="e">
        <f t="shared" si="123"/>
        <v>#N/A</v>
      </c>
      <c r="Z326">
        <f t="shared" si="124"/>
        <v>0.76478127336442259</v>
      </c>
      <c r="AA326" s="47" t="e">
        <f t="shared" si="125"/>
        <v>#N/A</v>
      </c>
      <c r="AB326">
        <f t="shared" si="126"/>
        <v>2.4392062601516202</v>
      </c>
    </row>
    <row r="327" spans="15:28" x14ac:dyDescent="0.2">
      <c r="O327" s="45">
        <f t="shared" ref="O327:O390" si="128">(SQRT($K$18*$K$18*(R327-$F$16)*(R327-$F$16)*1000000+$M$4*$M$4))-$M$4</f>
        <v>2.7712312365833895</v>
      </c>
      <c r="P327" s="45">
        <f t="shared" ref="P327:P390" si="129">(COS($P$1*PI()/180)*SQRT($K$18*$K$18*(R327-$F$16)*(R327-$F$16)*1000000+$P$3)-$P$2*$K$17*(R327-$F$16)*1000)/(1-$P$2)-$M$4</f>
        <v>2.7712312365833895</v>
      </c>
      <c r="Q327" s="100">
        <f t="shared" ref="Q327:Q390" si="130">SQRT(((R327-$F$16)*(R327-$F$16)+PI()*PI()*$F$18*$F$18)*$K$18*$K$18*1000000+$M$4*$M$4) - $M$4</f>
        <v>18.564667090855892</v>
      </c>
      <c r="R327" s="252">
        <f t="shared" si="127"/>
        <v>0.6050000000000012</v>
      </c>
      <c r="S327" t="e">
        <f t="shared" ref="S327:S390" si="131">IF( AND(($R327-$F$16)/S$3&gt;= 0, ($R327-$F$16)/S$3&lt;=$K$31),S$2*ABS(SIN(($R327-$F$16)/S$3*PI()))*$K$30,#N/A)</f>
        <v>#N/A</v>
      </c>
      <c r="T327">
        <f t="shared" ref="T327:T390" si="132">IF( AND(($R327-$F$16)/T$3&gt;0,($R327-$F$16)/T$3&lt;=$K$31),T$2*ABS(SIN(($R327-$F$16)/T$3*PI()))*$K$30,#N/A)</f>
        <v>0.84556607881415036</v>
      </c>
      <c r="U327" s="47" t="e">
        <f t="shared" ref="U327:U390" si="133">IF( AND(($R327-$F$16)/U$3&gt;= 0, ($R327-$F$16)/U$3&lt;=$K$31),U$2*ABS(SIN(($R327-$F$16)/U$3*PI()))*$K$30,#N/A)</f>
        <v>#N/A</v>
      </c>
      <c r="V327">
        <f t="shared" ref="V327:V390" si="134">IF( AND(($R327-$F$16)/V$3&gt;0,($R327-$F$16)/V$3&lt;=$K$31),V$2*ABS(SIN(($R327-$F$16)/V$3*PI()))*$K$30,#N/A)</f>
        <v>0.82132734470565716</v>
      </c>
      <c r="W327" s="47" t="e">
        <f t="shared" ref="W327:W390" si="135">IF( AND(($R327-$F$16)/W$3&gt;= 0, ($R327-$F$16)/W$3&lt;=$K$31),W$2*ABS(SIN(($R327-$F$16)/W$3*PI()))*$K$30,#N/A)</f>
        <v>#N/A</v>
      </c>
      <c r="X327">
        <f t="shared" ref="X327:X390" si="136">IF( AND(($R327-$F$16)/X$3&gt;0,($R327-$F$16)/X$3&lt;=$K$31),X$2*ABS(SIN(($R327-$F$16)/X$3*PI()))*$K$30,#N/A)</f>
        <v>0.79619945261831127</v>
      </c>
      <c r="Y327" s="47" t="e">
        <f t="shared" ref="Y327:Y390" si="137">IF( AND(($R327-$F$16)/Y$3&gt;= 0, ($R327-$F$16)/Y$3&lt;=$K$31),Y$2*ABS(SIN(($R327-$F$16)/Y$3*PI()))*$K$30,#N/A)</f>
        <v>#N/A</v>
      </c>
      <c r="Z327">
        <f t="shared" ref="Z327:Z390" si="138">IF( AND(($R327-$F$16)/Z$3&gt;0,($R327-$F$16)/Z$3&lt;=$K$31),Z$2*ABS(SIN(($R327-$F$16)/Z$3*PI()))*$K$30,#N/A)</f>
        <v>0.77008816781463818</v>
      </c>
      <c r="AA327" s="47" t="e">
        <f t="shared" ref="AA327:AA390" si="139">IF( AND(($R327-$F$16)/AA$3&gt;= 0, ($R327-$F$16)/AA$3&lt;=$K$31),AA$2*ABS(SIN(($R327-$F$16)/AA$3*PI()))*$K$30,#N/A)</f>
        <v>#N/A</v>
      </c>
      <c r="AB327">
        <f t="shared" ref="AB327:AB390" si="140">IF( AND(($R327-$F$16)/AB$3&gt;0,($R327-$F$16)/AB$3&lt;=$K$31),AB$2*ABS(SIN(($R327-$F$16)/AB$3*PI()))*$K$30,#N/A)</f>
        <v>2.4561168015175809</v>
      </c>
    </row>
    <row r="328" spans="15:28" x14ac:dyDescent="0.2">
      <c r="O328" s="45">
        <f t="shared" si="128"/>
        <v>2.8171571459038205</v>
      </c>
      <c r="P328" s="45">
        <f t="shared" si="129"/>
        <v>2.8171571459038205</v>
      </c>
      <c r="Q328" s="100">
        <f t="shared" si="130"/>
        <v>18.609834988551938</v>
      </c>
      <c r="R328" s="252">
        <f t="shared" ref="R328:R391" si="141">R327+$R$4</f>
        <v>0.61000000000000121</v>
      </c>
      <c r="S328" t="e">
        <f t="shared" si="131"/>
        <v>#N/A</v>
      </c>
      <c r="T328">
        <f t="shared" si="132"/>
        <v>0.85138524843854047</v>
      </c>
      <c r="U328" s="47" t="e">
        <f t="shared" si="133"/>
        <v>#N/A</v>
      </c>
      <c r="V328">
        <f t="shared" si="134"/>
        <v>0.82697339387779223</v>
      </c>
      <c r="W328" s="47" t="e">
        <f t="shared" si="135"/>
        <v>#N/A</v>
      </c>
      <c r="X328">
        <f t="shared" si="136"/>
        <v>0.80166639907663917</v>
      </c>
      <c r="Y328" s="47" t="e">
        <f t="shared" si="137"/>
        <v>#N/A</v>
      </c>
      <c r="Z328">
        <f t="shared" si="138"/>
        <v>0.77536940202070792</v>
      </c>
      <c r="AA328" s="47" t="e">
        <f t="shared" si="139"/>
        <v>#N/A</v>
      </c>
      <c r="AB328">
        <f t="shared" si="140"/>
        <v>2.4729451446755415</v>
      </c>
    </row>
    <row r="329" spans="15:28" x14ac:dyDescent="0.2">
      <c r="O329" s="45">
        <f t="shared" si="128"/>
        <v>2.8634587773925659</v>
      </c>
      <c r="P329" s="45">
        <f t="shared" si="129"/>
        <v>2.8634587773925659</v>
      </c>
      <c r="Q329" s="100">
        <f t="shared" si="130"/>
        <v>18.655372480131405</v>
      </c>
      <c r="R329" s="252">
        <f t="shared" si="141"/>
        <v>0.61500000000000121</v>
      </c>
      <c r="S329" t="e">
        <f t="shared" si="131"/>
        <v>#N/A</v>
      </c>
      <c r="T329">
        <f t="shared" si="132"/>
        <v>0.85717651764902714</v>
      </c>
      <c r="U329" s="47" t="e">
        <f t="shared" si="133"/>
        <v>#N/A</v>
      </c>
      <c r="V329">
        <f t="shared" si="134"/>
        <v>0.8325921969477359</v>
      </c>
      <c r="W329" s="47" t="e">
        <f t="shared" si="135"/>
        <v>#N/A</v>
      </c>
      <c r="X329">
        <f t="shared" si="136"/>
        <v>0.80710678629679866</v>
      </c>
      <c r="Y329" s="47" t="e">
        <f t="shared" si="137"/>
        <v>#N/A</v>
      </c>
      <c r="Z329">
        <f t="shared" si="138"/>
        <v>0.78062480000569168</v>
      </c>
      <c r="AA329" s="47" t="e">
        <f t="shared" si="139"/>
        <v>#N/A</v>
      </c>
      <c r="AB329">
        <f t="shared" si="140"/>
        <v>2.4896907264358146</v>
      </c>
    </row>
    <row r="330" spans="15:28" x14ac:dyDescent="0.2">
      <c r="O330" s="45">
        <f t="shared" si="128"/>
        <v>2.910136075598416</v>
      </c>
      <c r="P330" s="45">
        <f t="shared" si="129"/>
        <v>2.910136075598416</v>
      </c>
      <c r="Q330" s="100">
        <f t="shared" si="130"/>
        <v>18.701279512832912</v>
      </c>
      <c r="R330" s="252">
        <f t="shared" si="141"/>
        <v>0.62000000000000122</v>
      </c>
      <c r="S330" t="e">
        <f t="shared" si="131"/>
        <v>#N/A</v>
      </c>
      <c r="T330">
        <f t="shared" si="132"/>
        <v>0.86293969666218617</v>
      </c>
      <c r="U330" s="47" t="e">
        <f t="shared" si="133"/>
        <v>#N/A</v>
      </c>
      <c r="V330">
        <f t="shared" si="134"/>
        <v>0.83818356879407574</v>
      </c>
      <c r="W330" s="47" t="e">
        <f t="shared" si="135"/>
        <v>#N/A</v>
      </c>
      <c r="X330">
        <f t="shared" si="136"/>
        <v>0.81252043403855478</v>
      </c>
      <c r="Y330" s="47" t="e">
        <f t="shared" si="137"/>
        <v>#N/A</v>
      </c>
      <c r="Z330">
        <f t="shared" si="138"/>
        <v>0.78585418665354312</v>
      </c>
      <c r="AA330" s="47" t="e">
        <f t="shared" si="139"/>
        <v>#N/A</v>
      </c>
      <c r="AB330">
        <f t="shared" si="140"/>
        <v>2.5063529863784675</v>
      </c>
    </row>
    <row r="331" spans="15:28" x14ac:dyDescent="0.2">
      <c r="O331" s="45">
        <f t="shared" si="128"/>
        <v>2.9571889846315571</v>
      </c>
      <c r="P331" s="45">
        <f t="shared" si="129"/>
        <v>2.9571889846315571</v>
      </c>
      <c r="Q331" s="100">
        <f t="shared" si="130"/>
        <v>18.747556033477281</v>
      </c>
      <c r="R331" s="252">
        <f t="shared" si="141"/>
        <v>0.62500000000000122</v>
      </c>
      <c r="S331" t="e">
        <f t="shared" si="131"/>
        <v>#N/A</v>
      </c>
      <c r="T331">
        <f t="shared" si="132"/>
        <v>0.86867459661512558</v>
      </c>
      <c r="U331" s="47" t="e">
        <f t="shared" si="133"/>
        <v>#N/A</v>
      </c>
      <c r="V331">
        <f t="shared" si="134"/>
        <v>0.84374732519916962</v>
      </c>
      <c r="W331" s="47" t="e">
        <f t="shared" si="135"/>
        <v>#N/A</v>
      </c>
      <c r="X331">
        <f t="shared" si="136"/>
        <v>0.81790716294755328</v>
      </c>
      <c r="Y331" s="47" t="e">
        <f t="shared" si="137"/>
        <v>#N/A</v>
      </c>
      <c r="Z331">
        <f t="shared" si="138"/>
        <v>0.79105738771494405</v>
      </c>
      <c r="AA331" s="47" t="e">
        <f t="shared" si="139"/>
        <v>#N/A</v>
      </c>
      <c r="AB331">
        <f t="shared" si="140"/>
        <v>2.5229313668720774</v>
      </c>
    </row>
    <row r="332" spans="15:28" x14ac:dyDescent="0.2">
      <c r="O332" s="45">
        <f t="shared" si="128"/>
        <v>3.0046174481632306</v>
      </c>
      <c r="P332" s="45">
        <f t="shared" si="129"/>
        <v>3.0046174481632306</v>
      </c>
      <c r="Q332" s="100">
        <f t="shared" si="130"/>
        <v>18.794201988467307</v>
      </c>
      <c r="R332" s="252">
        <f t="shared" si="141"/>
        <v>0.63000000000000123</v>
      </c>
      <c r="S332" t="e">
        <f t="shared" si="131"/>
        <v>#N/A</v>
      </c>
      <c r="T332">
        <f t="shared" si="132"/>
        <v>0.87438102957167596</v>
      </c>
      <c r="U332" s="47" t="e">
        <f t="shared" si="133"/>
        <v>#N/A</v>
      </c>
      <c r="V332">
        <f t="shared" si="134"/>
        <v>0.84928328285521493</v>
      </c>
      <c r="W332" s="47" t="e">
        <f t="shared" si="135"/>
        <v>#N/A</v>
      </c>
      <c r="X332">
        <f t="shared" si="136"/>
        <v>0.82326679456126106</v>
      </c>
      <c r="Y332" s="47" t="e">
        <f t="shared" si="137"/>
        <v>#N/A</v>
      </c>
      <c r="Z332">
        <f t="shared" si="138"/>
        <v>0.79623422981311109</v>
      </c>
      <c r="AA332" s="47" t="e">
        <f t="shared" si="139"/>
        <v>#N/A</v>
      </c>
      <c r="AB332">
        <f t="shared" si="140"/>
        <v>2.5394253130923912</v>
      </c>
    </row>
    <row r="333" spans="15:28" x14ac:dyDescent="0.2">
      <c r="O333" s="45">
        <f t="shared" si="128"/>
        <v>3.05242140942687</v>
      </c>
      <c r="P333" s="45">
        <f t="shared" si="129"/>
        <v>3.05242140942687</v>
      </c>
      <c r="Q333" s="100">
        <f t="shared" si="130"/>
        <v>18.841217323788783</v>
      </c>
      <c r="R333" s="252">
        <f t="shared" si="141"/>
        <v>0.63500000000000123</v>
      </c>
      <c r="S333" t="e">
        <f t="shared" si="131"/>
        <v>#N/A</v>
      </c>
      <c r="T333">
        <f t="shared" si="132"/>
        <v>0.88005880852854879</v>
      </c>
      <c r="U333" s="47" t="e">
        <f t="shared" si="133"/>
        <v>#N/A</v>
      </c>
      <c r="V333">
        <f t="shared" si="134"/>
        <v>0.85479125937028855</v>
      </c>
      <c r="W333" s="47" t="e">
        <f t="shared" si="135"/>
        <v>#N/A</v>
      </c>
      <c r="X333">
        <f t="shared" si="136"/>
        <v>0.82859915131487971</v>
      </c>
      <c r="Y333" s="47" t="e">
        <f t="shared" si="137"/>
        <v>#N/A</v>
      </c>
      <c r="Z333">
        <f t="shared" si="138"/>
        <v>0.80138454044957219</v>
      </c>
      <c r="AA333" s="47" t="e">
        <f t="shared" si="139"/>
        <v>#N/A</v>
      </c>
      <c r="AB333">
        <f t="shared" si="140"/>
        <v>2.5558342730408961</v>
      </c>
    </row>
    <row r="334" spans="15:28" x14ac:dyDescent="0.2">
      <c r="O334" s="45">
        <f t="shared" si="128"/>
        <v>3.1006008112177597</v>
      </c>
      <c r="P334" s="45">
        <f t="shared" si="129"/>
        <v>3.1006008112177597</v>
      </c>
      <c r="Q334" s="100">
        <f t="shared" si="130"/>
        <v>18.888601985010382</v>
      </c>
      <c r="R334" s="252">
        <f t="shared" si="141"/>
        <v>0.64000000000000123</v>
      </c>
      <c r="S334" t="e">
        <f t="shared" si="131"/>
        <v>#N/A</v>
      </c>
      <c r="T334">
        <f t="shared" si="132"/>
        <v>0.88570774742146441</v>
      </c>
      <c r="U334" s="47" t="e">
        <f t="shared" si="133"/>
        <v>#N/A</v>
      </c>
      <c r="V334">
        <f t="shared" si="134"/>
        <v>0.8602710732743547</v>
      </c>
      <c r="W334" s="47" t="e">
        <f t="shared" si="135"/>
        <v>#N/A</v>
      </c>
      <c r="X334">
        <f t="shared" si="136"/>
        <v>0.83390405654722821</v>
      </c>
      <c r="Y334" s="47" t="e">
        <f t="shared" si="137"/>
        <v>#N/A</v>
      </c>
      <c r="Z334">
        <f t="shared" si="138"/>
        <v>0.80650814800991533</v>
      </c>
      <c r="AA334" s="47" t="e">
        <f t="shared" si="139"/>
        <v>#N/A</v>
      </c>
      <c r="AB334">
        <f t="shared" si="140"/>
        <v>2.5721576975632923</v>
      </c>
    </row>
    <row r="335" spans="15:28" x14ac:dyDescent="0.2">
      <c r="O335" s="45">
        <f t="shared" si="128"/>
        <v>3.1491555958938307</v>
      </c>
      <c r="P335" s="45">
        <f t="shared" si="129"/>
        <v>3.1491555958938307</v>
      </c>
      <c r="Q335" s="100">
        <f t="shared" si="130"/>
        <v>18.936355917283777</v>
      </c>
      <c r="R335" s="252">
        <f t="shared" si="141"/>
        <v>0.64500000000000124</v>
      </c>
      <c r="S335" t="e">
        <f t="shared" si="131"/>
        <v>#N/A</v>
      </c>
      <c r="T335">
        <f t="shared" si="132"/>
        <v>0.8913276611312495</v>
      </c>
      <c r="U335" s="47" t="e">
        <f t="shared" si="133"/>
        <v>#N/A</v>
      </c>
      <c r="V335">
        <f t="shared" si="134"/>
        <v>0.86572254402524529</v>
      </c>
      <c r="W335" s="47" t="e">
        <f t="shared" si="135"/>
        <v>#N/A</v>
      </c>
      <c r="X335">
        <f t="shared" si="136"/>
        <v>0.83918133450659504</v>
      </c>
      <c r="Y335" s="47" t="e">
        <f t="shared" si="137"/>
        <v>#N/A</v>
      </c>
      <c r="Z335">
        <f t="shared" si="138"/>
        <v>0.81160488176950574</v>
      </c>
      <c r="AA335" s="47" t="e">
        <f t="shared" si="139"/>
        <v>#N/A</v>
      </c>
      <c r="AB335">
        <f t="shared" si="140"/>
        <v>2.588395040367871</v>
      </c>
    </row>
    <row r="336" spans="15:28" x14ac:dyDescent="0.2">
      <c r="O336" s="45">
        <f t="shared" si="128"/>
        <v>3.1980857053757745</v>
      </c>
      <c r="P336" s="45">
        <f t="shared" si="129"/>
        <v>3.1980857053757745</v>
      </c>
      <c r="Q336" s="100">
        <f t="shared" si="130"/>
        <v>18.984479065344431</v>
      </c>
      <c r="R336" s="252">
        <f t="shared" si="141"/>
        <v>0.65000000000000124</v>
      </c>
      <c r="S336" t="e">
        <f t="shared" si="131"/>
        <v>#N/A</v>
      </c>
      <c r="T336">
        <f t="shared" si="132"/>
        <v>0.896918365489904</v>
      </c>
      <c r="U336" s="47" t="e">
        <f t="shared" si="133"/>
        <v>#N/A</v>
      </c>
      <c r="V336">
        <f t="shared" si="134"/>
        <v>0.87114549201460745</v>
      </c>
      <c r="W336" s="47" t="e">
        <f t="shared" si="135"/>
        <v>#N/A</v>
      </c>
      <c r="X336">
        <f t="shared" si="136"/>
        <v>0.84443081035656165</v>
      </c>
      <c r="Y336" s="47" t="e">
        <f t="shared" si="137"/>
        <v>#N/A</v>
      </c>
      <c r="Z336">
        <f t="shared" si="138"/>
        <v>0.81667457189917603</v>
      </c>
      <c r="AA336" s="47" t="e">
        <f t="shared" si="139"/>
        <v>#N/A</v>
      </c>
      <c r="AB336">
        <f t="shared" si="140"/>
        <v>2.604545758043797</v>
      </c>
    </row>
    <row r="337" spans="15:28" x14ac:dyDescent="0.2">
      <c r="O337" s="45">
        <f t="shared" si="128"/>
        <v>3.247391081147498</v>
      </c>
      <c r="P337" s="45">
        <f t="shared" si="129"/>
        <v>3.247391081147498</v>
      </c>
      <c r="Q337" s="100">
        <f t="shared" si="130"/>
        <v>19.032971373511486</v>
      </c>
      <c r="R337" s="252">
        <f t="shared" si="141"/>
        <v>0.65500000000000125</v>
      </c>
      <c r="S337" t="e">
        <f t="shared" si="131"/>
        <v>#N/A</v>
      </c>
      <c r="T337">
        <f t="shared" si="132"/>
        <v>0.90247967728663581</v>
      </c>
      <c r="U337" s="47" t="e">
        <f t="shared" si="133"/>
        <v>#N/A</v>
      </c>
      <c r="V337">
        <f t="shared" si="134"/>
        <v>0.87653973857382117</v>
      </c>
      <c r="W337" s="47" t="e">
        <f t="shared" si="135"/>
        <v>#N/A</v>
      </c>
      <c r="X337">
        <f t="shared" si="136"/>
        <v>0.8496523101817941</v>
      </c>
      <c r="Y337" s="47" t="e">
        <f t="shared" si="137"/>
        <v>#N/A</v>
      </c>
      <c r="Z337">
        <f t="shared" si="138"/>
        <v>0.82171704947088386</v>
      </c>
      <c r="AA337" s="47" t="e">
        <f t="shared" si="139"/>
        <v>#N/A</v>
      </c>
      <c r="AB337">
        <f t="shared" si="140"/>
        <v>2.6206093100792964</v>
      </c>
    </row>
    <row r="338" spans="15:28" x14ac:dyDescent="0.2">
      <c r="O338" s="45">
        <f t="shared" si="128"/>
        <v>3.2970716642564639</v>
      </c>
      <c r="P338" s="45">
        <f t="shared" si="129"/>
        <v>3.2970716642564639</v>
      </c>
      <c r="Q338" s="100">
        <f t="shared" si="130"/>
        <v>19.081832785688448</v>
      </c>
      <c r="R338" s="252">
        <f t="shared" si="141"/>
        <v>0.66000000000000125</v>
      </c>
      <c r="S338" t="e">
        <f t="shared" si="131"/>
        <v>#N/A</v>
      </c>
      <c r="T338">
        <f t="shared" si="132"/>
        <v>0.90801141427386545</v>
      </c>
      <c r="U338" s="47" t="e">
        <f t="shared" si="133"/>
        <v>#N/A</v>
      </c>
      <c r="V338">
        <f t="shared" si="134"/>
        <v>0.88190510597988558</v>
      </c>
      <c r="W338" s="47" t="e">
        <f t="shared" si="135"/>
        <v>#N/A</v>
      </c>
      <c r="X338">
        <f t="shared" si="136"/>
        <v>0.85484566099380566</v>
      </c>
      <c r="Y338" s="47" t="e">
        <f t="shared" si="137"/>
        <v>#N/A</v>
      </c>
      <c r="Z338">
        <f t="shared" si="138"/>
        <v>0.82673214646334137</v>
      </c>
      <c r="AA338" s="47" t="e">
        <f t="shared" si="139"/>
        <v>#N/A</v>
      </c>
      <c r="AB338">
        <f t="shared" si="140"/>
        <v>2.6365851588797438</v>
      </c>
    </row>
    <row r="339" spans="15:28" x14ac:dyDescent="0.2">
      <c r="O339" s="45">
        <f t="shared" si="128"/>
        <v>3.3471273953140326</v>
      </c>
      <c r="P339" s="45">
        <f t="shared" si="129"/>
        <v>3.3471273953140326</v>
      </c>
      <c r="Q339" s="100">
        <f t="shared" si="130"/>
        <v>19.13106324536318</v>
      </c>
      <c r="R339" s="252">
        <f t="shared" si="141"/>
        <v>0.66500000000000126</v>
      </c>
      <c r="S339" t="e">
        <f t="shared" si="131"/>
        <v>#N/A</v>
      </c>
      <c r="T339">
        <f t="shared" si="132"/>
        <v>0.91351339517319752</v>
      </c>
      <c r="U339" s="47" t="e">
        <f t="shared" si="133"/>
        <v>#N/A</v>
      </c>
      <c r="V339">
        <f t="shared" si="134"/>
        <v>0.88724141746127516</v>
      </c>
      <c r="W339" s="47" t="e">
        <f t="shared" si="135"/>
        <v>#N/A</v>
      </c>
      <c r="X339">
        <f t="shared" si="136"/>
        <v>0.8600106907366869</v>
      </c>
      <c r="Y339" s="47" t="e">
        <f t="shared" si="137"/>
        <v>#N/A</v>
      </c>
      <c r="Z339">
        <f t="shared" si="138"/>
        <v>0.83171969576761418</v>
      </c>
      <c r="AA339" s="47" t="e">
        <f t="shared" si="139"/>
        <v>#N/A</v>
      </c>
      <c r="AB339">
        <f t="shared" si="140"/>
        <v>2.6524727697856547</v>
      </c>
    </row>
    <row r="340" spans="15:28" x14ac:dyDescent="0.2">
      <c r="O340" s="45">
        <f t="shared" si="128"/>
        <v>3.3975582144955752</v>
      </c>
      <c r="P340" s="45">
        <f t="shared" si="129"/>
        <v>3.3975582144955752</v>
      </c>
      <c r="Q340" s="100">
        <f t="shared" si="130"/>
        <v>19.180662695608589</v>
      </c>
      <c r="R340" s="252">
        <f t="shared" si="141"/>
        <v>0.67000000000000126</v>
      </c>
      <c r="S340" t="e">
        <f t="shared" si="131"/>
        <v>#N/A</v>
      </c>
      <c r="T340">
        <f t="shared" si="132"/>
        <v>0.91898543968136182</v>
      </c>
      <c r="U340" s="47" t="e">
        <f t="shared" si="133"/>
        <v>#N/A</v>
      </c>
      <c r="V340">
        <f t="shared" si="134"/>
        <v>0.89254849720376273</v>
      </c>
      <c r="W340" s="47" t="e">
        <f t="shared" si="135"/>
        <v>#N/A</v>
      </c>
      <c r="X340">
        <f t="shared" si="136"/>
        <v>0.8651472282928071</v>
      </c>
      <c r="Y340" s="47" t="e">
        <f t="shared" si="137"/>
        <v>#N/A</v>
      </c>
      <c r="Z340">
        <f t="shared" si="138"/>
        <v>0.83667953119268934</v>
      </c>
      <c r="AA340" s="47" t="e">
        <f t="shared" si="139"/>
        <v>#N/A</v>
      </c>
      <c r="AB340">
        <f t="shared" si="140"/>
        <v>2.6682716110905789</v>
      </c>
    </row>
    <row r="341" spans="15:28" x14ac:dyDescent="0.2">
      <c r="O341" s="45">
        <f t="shared" si="128"/>
        <v>3.4483640615411559</v>
      </c>
      <c r="P341" s="45">
        <f t="shared" si="129"/>
        <v>3.4483640615411559</v>
      </c>
      <c r="Q341" s="100">
        <f t="shared" si="130"/>
        <v>19.230631079082286</v>
      </c>
      <c r="R341" s="252">
        <f t="shared" si="141"/>
        <v>0.67500000000000127</v>
      </c>
      <c r="S341" t="e">
        <f t="shared" si="131"/>
        <v>#N/A</v>
      </c>
      <c r="T341">
        <f t="shared" si="132"/>
        <v>0.92442736847612228</v>
      </c>
      <c r="U341" s="47" t="e">
        <f t="shared" si="133"/>
        <v>#N/A</v>
      </c>
      <c r="V341">
        <f t="shared" si="134"/>
        <v>0.89782617035621304</v>
      </c>
      <c r="W341" s="47" t="e">
        <f t="shared" si="135"/>
        <v>#N/A</v>
      </c>
      <c r="X341">
        <f t="shared" si="136"/>
        <v>0.87025510348848212</v>
      </c>
      <c r="Y341" s="47" t="e">
        <f t="shared" si="137"/>
        <v>#N/A</v>
      </c>
      <c r="Z341">
        <f t="shared" si="138"/>
        <v>0.84161148747101233</v>
      </c>
      <c r="AA341" s="47" t="e">
        <f t="shared" si="139"/>
        <v>#N/A</v>
      </c>
      <c r="AB341">
        <f t="shared" si="140"/>
        <v>2.6839811540588956</v>
      </c>
    </row>
    <row r="342" spans="15:28" x14ac:dyDescent="0.2">
      <c r="O342" s="45">
        <f t="shared" si="128"/>
        <v>3.4995448757558734</v>
      </c>
      <c r="P342" s="45">
        <f t="shared" si="129"/>
        <v>3.4995448757558734</v>
      </c>
      <c r="Q342" s="100">
        <f t="shared" si="130"/>
        <v>19.28096833802806</v>
      </c>
      <c r="R342" s="252">
        <f t="shared" si="141"/>
        <v>0.68000000000000127</v>
      </c>
      <c r="S342" t="e">
        <f t="shared" si="131"/>
        <v>#N/A</v>
      </c>
      <c r="T342">
        <f t="shared" si="132"/>
        <v>0.92983900322215285</v>
      </c>
      <c r="U342" s="47" t="e">
        <f t="shared" si="133"/>
        <v>#N/A</v>
      </c>
      <c r="V342">
        <f t="shared" si="134"/>
        <v>0.90307426303634231</v>
      </c>
      <c r="W342" s="47" t="e">
        <f t="shared" si="135"/>
        <v>#N/A</v>
      </c>
      <c r="X342">
        <f t="shared" si="136"/>
        <v>0.87533414709961366</v>
      </c>
      <c r="Y342" s="47" t="e">
        <f t="shared" si="137"/>
        <v>#N/A</v>
      </c>
      <c r="Z342">
        <f t="shared" si="138"/>
        <v>0.84651540026399541</v>
      </c>
      <c r="AA342" s="47" t="e">
        <f t="shared" si="139"/>
        <v>#N/A</v>
      </c>
      <c r="AB342">
        <f t="shared" si="140"/>
        <v>2.6996008729435057</v>
      </c>
    </row>
    <row r="343" spans="15:28" x14ac:dyDescent="0.2">
      <c r="O343" s="45">
        <f t="shared" si="128"/>
        <v>3.5511005960098601</v>
      </c>
      <c r="P343" s="45">
        <f t="shared" si="129"/>
        <v>3.5511005960098601</v>
      </c>
      <c r="Q343" s="100">
        <f t="shared" si="130"/>
        <v>19.331674414274971</v>
      </c>
      <c r="R343" s="252">
        <f t="shared" si="141"/>
        <v>0.68500000000000127</v>
      </c>
      <c r="S343" t="e">
        <f t="shared" si="131"/>
        <v>#N/A</v>
      </c>
      <c r="T343">
        <f t="shared" si="132"/>
        <v>0.93522016657688212</v>
      </c>
      <c r="U343" s="47" t="e">
        <f t="shared" si="133"/>
        <v>#N/A</v>
      </c>
      <c r="V343">
        <f t="shared" si="134"/>
        <v>0.90829260233644837</v>
      </c>
      <c r="W343" s="47" t="e">
        <f t="shared" si="135"/>
        <v>#N/A</v>
      </c>
      <c r="X343">
        <f t="shared" si="136"/>
        <v>0.88038419085729391</v>
      </c>
      <c r="Y343" s="47" t="e">
        <f t="shared" si="137"/>
        <v>#N/A</v>
      </c>
      <c r="Z343">
        <f t="shared" si="138"/>
        <v>0.85139110616749225</v>
      </c>
      <c r="AA343" s="47" t="e">
        <f t="shared" si="139"/>
        <v>#N/A</v>
      </c>
      <c r="AB343">
        <f t="shared" si="140"/>
        <v>2.7151302450034303</v>
      </c>
    </row>
    <row r="344" spans="15:28" x14ac:dyDescent="0.2">
      <c r="O344" s="45">
        <f t="shared" si="128"/>
        <v>3.6030311607391923</v>
      </c>
      <c r="P344" s="45">
        <f t="shared" si="129"/>
        <v>3.6030311607391923</v>
      </c>
      <c r="Q344" s="100">
        <f t="shared" si="130"/>
        <v>19.382749249238373</v>
      </c>
      <c r="R344" s="252">
        <f t="shared" si="141"/>
        <v>0.69000000000000128</v>
      </c>
      <c r="S344" t="e">
        <f t="shared" si="131"/>
        <v>#N/A</v>
      </c>
      <c r="T344">
        <f t="shared" si="132"/>
        <v>0.94057068219630457</v>
      </c>
      <c r="U344" s="47" t="e">
        <f t="shared" si="133"/>
        <v>#N/A</v>
      </c>
      <c r="V344">
        <f t="shared" si="134"/>
        <v>0.91348101632910672</v>
      </c>
      <c r="W344" s="47" t="e">
        <f t="shared" si="135"/>
        <v>#N/A</v>
      </c>
      <c r="X344">
        <f t="shared" si="136"/>
        <v>0.88540506745338254</v>
      </c>
      <c r="Y344" s="47" t="e">
        <f t="shared" si="137"/>
        <v>#N/A</v>
      </c>
      <c r="Z344">
        <f t="shared" si="138"/>
        <v>0.85623844271724325</v>
      </c>
      <c r="AA344" s="47" t="e">
        <f t="shared" si="139"/>
        <v>#N/A</v>
      </c>
      <c r="AB344">
        <f t="shared" si="140"/>
        <v>2.7305687505213037</v>
      </c>
    </row>
    <row r="345" spans="15:28" x14ac:dyDescent="0.2">
      <c r="O345" s="45">
        <f t="shared" si="128"/>
        <v>3.6553365079458899</v>
      </c>
      <c r="P345" s="45">
        <f t="shared" si="129"/>
        <v>3.6553365079458899</v>
      </c>
      <c r="Q345" s="100">
        <f t="shared" si="130"/>
        <v>19.434192783920253</v>
      </c>
      <c r="R345" s="252">
        <f t="shared" si="141"/>
        <v>0.69500000000000128</v>
      </c>
      <c r="S345" t="e">
        <f t="shared" si="131"/>
        <v>#N/A</v>
      </c>
      <c r="T345">
        <f t="shared" si="132"/>
        <v>0.94589037474075954</v>
      </c>
      <c r="U345" s="47" t="e">
        <f t="shared" si="133"/>
        <v>#N/A</v>
      </c>
      <c r="V345">
        <f t="shared" si="134"/>
        <v>0.91863933407283449</v>
      </c>
      <c r="W345" s="47" t="e">
        <f t="shared" si="135"/>
        <v>#N/A</v>
      </c>
      <c r="X345">
        <f t="shared" si="136"/>
        <v>0.89039661054604724</v>
      </c>
      <c r="Y345" s="47" t="e">
        <f t="shared" si="137"/>
        <v>#N/A</v>
      </c>
      <c r="Z345">
        <f t="shared" si="138"/>
        <v>0.86105724839428965</v>
      </c>
      <c r="AA345" s="47" t="e">
        <f t="shared" si="139"/>
        <v>#N/A</v>
      </c>
      <c r="AB345">
        <f t="shared" si="140"/>
        <v>2.745915872820766</v>
      </c>
    </row>
    <row r="346" spans="15:28" x14ac:dyDescent="0.2">
      <c r="O346" s="45">
        <f t="shared" si="128"/>
        <v>3.708016575198144</v>
      </c>
      <c r="P346" s="45">
        <f t="shared" si="129"/>
        <v>3.708016575198144</v>
      </c>
      <c r="Q346" s="100">
        <f t="shared" si="130"/>
        <v>19.486004958909234</v>
      </c>
      <c r="R346" s="252">
        <f t="shared" si="141"/>
        <v>0.70000000000000129</v>
      </c>
      <c r="S346" t="e">
        <f t="shared" si="131"/>
        <v>#N/A</v>
      </c>
      <c r="T346">
        <f t="shared" si="132"/>
        <v>0.95117906988067802</v>
      </c>
      <c r="U346" s="47" t="e">
        <f t="shared" si="133"/>
        <v>#N/A</v>
      </c>
      <c r="V346">
        <f t="shared" si="134"/>
        <v>0.92376738561772409</v>
      </c>
      <c r="W346" s="47" t="e">
        <f t="shared" si="135"/>
        <v>#N/A</v>
      </c>
      <c r="X346">
        <f t="shared" si="136"/>
        <v>0.89535865476527654</v>
      </c>
      <c r="Y346" s="47" t="e">
        <f t="shared" si="137"/>
        <v>#N/A</v>
      </c>
      <c r="Z346">
        <f t="shared" si="138"/>
        <v>0.86584736263035422</v>
      </c>
      <c r="AA346" s="47" t="e">
        <f t="shared" si="139"/>
        <v>#N/A</v>
      </c>
      <c r="AB346">
        <f t="shared" si="140"/>
        <v>2.7611710982837558</v>
      </c>
    </row>
    <row r="347" spans="15:28" x14ac:dyDescent="0.2">
      <c r="O347" s="45">
        <f t="shared" si="128"/>
        <v>3.7610712996311122</v>
      </c>
      <c r="P347" s="45">
        <f t="shared" si="129"/>
        <v>3.7610712996311122</v>
      </c>
      <c r="Q347" s="100">
        <f t="shared" si="130"/>
        <v>19.538185714381257</v>
      </c>
      <c r="R347" s="252">
        <f t="shared" si="141"/>
        <v>0.70500000000000129</v>
      </c>
      <c r="S347" t="e">
        <f t="shared" si="131"/>
        <v>#N/A</v>
      </c>
      <c r="T347">
        <f t="shared" si="132"/>
        <v>0.95643659430229389</v>
      </c>
      <c r="U347" s="47" t="e">
        <f t="shared" si="133"/>
        <v>#N/A</v>
      </c>
      <c r="V347">
        <f t="shared" si="134"/>
        <v>0.92886500201104027</v>
      </c>
      <c r="W347" s="47" t="e">
        <f t="shared" si="135"/>
        <v>#N/A</v>
      </c>
      <c r="X347">
        <f t="shared" si="136"/>
        <v>0.90029103571835722</v>
      </c>
      <c r="Y347" s="47" t="e">
        <f t="shared" si="137"/>
        <v>#N/A</v>
      </c>
      <c r="Z347">
        <f t="shared" si="138"/>
        <v>0.87060862581319276</v>
      </c>
      <c r="AA347" s="47" t="e">
        <f t="shared" si="139"/>
        <v>#N/A</v>
      </c>
      <c r="AB347">
        <f t="shared" si="140"/>
        <v>2.7763339163676983</v>
      </c>
    </row>
    <row r="348" spans="15:28" x14ac:dyDescent="0.2">
      <c r="O348" s="45">
        <f t="shared" si="128"/>
        <v>3.8145006179470329</v>
      </c>
      <c r="P348" s="45">
        <f t="shared" si="129"/>
        <v>3.8145006179470329</v>
      </c>
      <c r="Q348" s="100">
        <f t="shared" si="130"/>
        <v>19.590734990099577</v>
      </c>
      <c r="R348" s="252">
        <f t="shared" si="141"/>
        <v>0.7100000000000013</v>
      </c>
      <c r="S348" t="e">
        <f t="shared" si="131"/>
        <v>#N/A</v>
      </c>
      <c r="T348">
        <f t="shared" si="132"/>
        <v>0.96166277571332515</v>
      </c>
      <c r="U348" s="47" t="e">
        <f t="shared" si="133"/>
        <v>#N/A</v>
      </c>
      <c r="V348">
        <f t="shared" si="134"/>
        <v>0.93393201530278858</v>
      </c>
      <c r="W348" s="47" t="e">
        <f t="shared" si="135"/>
        <v>#N/A</v>
      </c>
      <c r="X348">
        <f t="shared" si="136"/>
        <v>0.90519358999532185</v>
      </c>
      <c r="Y348" s="47" t="e">
        <f t="shared" si="137"/>
        <v>#N/A</v>
      </c>
      <c r="Z348">
        <f t="shared" si="138"/>
        <v>0.87534087929191218</v>
      </c>
      <c r="AA348" s="47" t="e">
        <f t="shared" si="139"/>
        <v>#N/A</v>
      </c>
      <c r="AB348">
        <f t="shared" si="140"/>
        <v>2.7914038196225919</v>
      </c>
    </row>
    <row r="349" spans="15:28" x14ac:dyDescent="0.2">
      <c r="O349" s="45">
        <f t="shared" si="128"/>
        <v>3.8683044664155659</v>
      </c>
      <c r="P349" s="45">
        <f t="shared" si="129"/>
        <v>3.8683044664155659</v>
      </c>
      <c r="Q349" s="100">
        <f t="shared" si="130"/>
        <v>19.64365272541545</v>
      </c>
      <c r="R349" s="252">
        <f t="shared" si="141"/>
        <v>0.7150000000000013</v>
      </c>
      <c r="S349" t="e">
        <f t="shared" si="131"/>
        <v>#N/A</v>
      </c>
      <c r="T349">
        <f t="shared" si="132"/>
        <v>0.96685744284861941</v>
      </c>
      <c r="U349" s="47" t="e">
        <f t="shared" si="133"/>
        <v>#N/A</v>
      </c>
      <c r="V349">
        <f t="shared" si="134"/>
        <v>0.93896825855124721</v>
      </c>
      <c r="W349" s="47" t="e">
        <f t="shared" si="135"/>
        <v>#N/A</v>
      </c>
      <c r="X349">
        <f t="shared" si="136"/>
        <v>0.91006615517436129</v>
      </c>
      <c r="Y349" s="47" t="e">
        <f t="shared" si="137"/>
        <v>#N/A</v>
      </c>
      <c r="Z349">
        <f t="shared" si="138"/>
        <v>0.88004396538225627</v>
      </c>
      <c r="AA349" s="47" t="e">
        <f t="shared" si="139"/>
        <v>#N/A</v>
      </c>
      <c r="AB349">
        <f t="shared" si="140"/>
        <v>2.8063803037079906</v>
      </c>
    </row>
    <row r="350" spans="15:28" x14ac:dyDescent="0.2">
      <c r="O350" s="45">
        <f t="shared" si="128"/>
        <v>3.9224827808742475</v>
      </c>
      <c r="P350" s="45">
        <f t="shared" si="129"/>
        <v>3.9224827808742475</v>
      </c>
      <c r="Q350" s="100">
        <f t="shared" si="130"/>
        <v>19.696938859268471</v>
      </c>
      <c r="R350" s="252">
        <f t="shared" si="141"/>
        <v>0.72000000000000131</v>
      </c>
      <c r="S350" t="e">
        <f t="shared" si="131"/>
        <v>#N/A</v>
      </c>
      <c r="T350">
        <f t="shared" si="132"/>
        <v>0.97202042547576573</v>
      </c>
      <c r="U350" s="47" t="e">
        <f t="shared" si="133"/>
        <v>#N/A</v>
      </c>
      <c r="V350">
        <f t="shared" si="134"/>
        <v>0.9439735658284687</v>
      </c>
      <c r="W350" s="47" t="e">
        <f t="shared" si="135"/>
        <v>#N/A</v>
      </c>
      <c r="X350">
        <f t="shared" si="136"/>
        <v>0.91490856982720647</v>
      </c>
      <c r="Y350" s="47" t="e">
        <f t="shared" si="137"/>
        <v>#N/A</v>
      </c>
      <c r="Z350">
        <f t="shared" si="138"/>
        <v>0.8847177273718615</v>
      </c>
      <c r="AA350" s="47" t="e">
        <f t="shared" si="139"/>
        <v>#N/A</v>
      </c>
      <c r="AB350">
        <f t="shared" si="140"/>
        <v>2.8212628674098834</v>
      </c>
    </row>
    <row r="351" spans="15:28" x14ac:dyDescent="0.2">
      <c r="O351" s="45">
        <f t="shared" si="128"/>
        <v>3.977035496728945</v>
      </c>
      <c r="P351" s="45">
        <f t="shared" si="129"/>
        <v>3.977035496728945</v>
      </c>
      <c r="Q351" s="100">
        <f t="shared" si="130"/>
        <v>19.750593330186348</v>
      </c>
      <c r="R351" s="252">
        <f t="shared" si="141"/>
        <v>0.72500000000000131</v>
      </c>
      <c r="S351" t="e">
        <f t="shared" si="131"/>
        <v>#N/A</v>
      </c>
      <c r="T351">
        <f t="shared" si="132"/>
        <v>0.97715155440067458</v>
      </c>
      <c r="U351" s="47" t="e">
        <f t="shared" si="133"/>
        <v>#N/A</v>
      </c>
      <c r="V351">
        <f t="shared" si="134"/>
        <v>0.94894777222574533</v>
      </c>
      <c r="W351" s="47" t="e">
        <f t="shared" si="135"/>
        <v>#N/A</v>
      </c>
      <c r="X351">
        <f t="shared" si="136"/>
        <v>0.91972067352447684</v>
      </c>
      <c r="Y351" s="47" t="e">
        <f t="shared" si="137"/>
        <v>#N/A</v>
      </c>
      <c r="Z351">
        <f t="shared" si="138"/>
        <v>0.88936200952547684</v>
      </c>
      <c r="AA351" s="47" t="e">
        <f t="shared" si="139"/>
        <v>#N/A</v>
      </c>
      <c r="AB351">
        <f t="shared" si="140"/>
        <v>2.8360510126574683</v>
      </c>
    </row>
    <row r="352" spans="15:28" x14ac:dyDescent="0.2">
      <c r="O352" s="45">
        <f t="shared" si="128"/>
        <v>4.031962548954084</v>
      </c>
      <c r="P352" s="45">
        <f t="shared" si="129"/>
        <v>4.031962548954084</v>
      </c>
      <c r="Q352" s="100">
        <f t="shared" si="130"/>
        <v>19.804616076286152</v>
      </c>
      <c r="R352" s="252">
        <f t="shared" si="141"/>
        <v>0.73000000000000131</v>
      </c>
      <c r="S352" t="e">
        <f t="shared" si="131"/>
        <v>#N/A</v>
      </c>
      <c r="T352">
        <f t="shared" si="132"/>
        <v>0.98225066147312101</v>
      </c>
      <c r="U352" s="47" t="e">
        <f t="shared" si="133"/>
        <v>#N/A</v>
      </c>
      <c r="V352">
        <f t="shared" si="134"/>
        <v>0.95389071385904312</v>
      </c>
      <c r="W352" s="47" t="e">
        <f t="shared" si="135"/>
        <v>#N/A</v>
      </c>
      <c r="X352">
        <f t="shared" si="136"/>
        <v>0.92450230684099433</v>
      </c>
      <c r="Y352" s="47" t="e">
        <f t="shared" si="137"/>
        <v>#N/A</v>
      </c>
      <c r="Z352">
        <f t="shared" si="138"/>
        <v>0.89397665709015506</v>
      </c>
      <c r="AA352" s="47" t="e">
        <f t="shared" si="139"/>
        <v>#N/A</v>
      </c>
      <c r="AB352">
        <f t="shared" si="140"/>
        <v>2.8507442445398192</v>
      </c>
    </row>
    <row r="353" spans="15:28" x14ac:dyDescent="0.2">
      <c r="O353" s="45">
        <f t="shared" si="128"/>
        <v>4.0872638720931036</v>
      </c>
      <c r="P353" s="45">
        <f t="shared" si="129"/>
        <v>4.0872638720931036</v>
      </c>
      <c r="Q353" s="100">
        <f t="shared" si="130"/>
        <v>19.859007035273862</v>
      </c>
      <c r="R353" s="252">
        <f t="shared" si="141"/>
        <v>0.73500000000000132</v>
      </c>
      <c r="S353" t="e">
        <f t="shared" si="131"/>
        <v>#N/A</v>
      </c>
      <c r="T353">
        <f t="shared" si="132"/>
        <v>0.98731757959225597</v>
      </c>
      <c r="U353" s="47" t="e">
        <f t="shared" si="133"/>
        <v>#N/A</v>
      </c>
      <c r="V353">
        <f t="shared" si="134"/>
        <v>0.95880222787440084</v>
      </c>
      <c r="W353" s="47" t="e">
        <f t="shared" si="135"/>
        <v>#N/A</v>
      </c>
      <c r="X353">
        <f t="shared" si="136"/>
        <v>0.92925331136106626</v>
      </c>
      <c r="Y353" s="47" t="e">
        <f t="shared" si="137"/>
        <v>#N/A</v>
      </c>
      <c r="Z353">
        <f t="shared" si="138"/>
        <v>0.89856151630040759</v>
      </c>
      <c r="AA353" s="47" t="e">
        <f t="shared" si="139"/>
        <v>#N/A</v>
      </c>
      <c r="AB353">
        <f t="shared" si="140"/>
        <v>2.8653420713224516</v>
      </c>
    </row>
    <row r="354" spans="15:28" x14ac:dyDescent="0.2">
      <c r="O354" s="45">
        <f t="shared" si="128"/>
        <v>4.1429394002589106</v>
      </c>
      <c r="P354" s="45">
        <f t="shared" si="129"/>
        <v>4.1429394002589106</v>
      </c>
      <c r="Q354" s="100">
        <f t="shared" si="130"/>
        <v>19.91376614444539</v>
      </c>
      <c r="R354" s="252">
        <f t="shared" si="141"/>
        <v>0.74000000000000132</v>
      </c>
      <c r="S354" t="e">
        <f t="shared" si="131"/>
        <v>#N/A</v>
      </c>
      <c r="T354">
        <f t="shared" si="132"/>
        <v>0.99235214271208239</v>
      </c>
      <c r="U354" s="47" t="e">
        <f t="shared" si="133"/>
        <v>#N/A</v>
      </c>
      <c r="V354">
        <f t="shared" si="134"/>
        <v>0.96368215245329614</v>
      </c>
      <c r="W354" s="47" t="e">
        <f t="shared" si="135"/>
        <v>#N/A</v>
      </c>
      <c r="X354">
        <f t="shared" si="136"/>
        <v>0.9339735296837326</v>
      </c>
      <c r="Y354" s="47" t="e">
        <f t="shared" si="137"/>
        <v>#N/A</v>
      </c>
      <c r="Z354">
        <f t="shared" si="138"/>
        <v>0.90311643438332911</v>
      </c>
      <c r="AA354" s="47" t="e">
        <f t="shared" si="139"/>
        <v>#N/A</v>
      </c>
      <c r="AB354">
        <f t="shared" si="140"/>
        <v>2.8798440044637768</v>
      </c>
    </row>
    <row r="355" spans="15:28" x14ac:dyDescent="0.2">
      <c r="O355" s="45">
        <f t="shared" si="128"/>
        <v>4.1989890671342209</v>
      </c>
      <c r="P355" s="45">
        <f t="shared" si="129"/>
        <v>4.1989890671342209</v>
      </c>
      <c r="Q355" s="100">
        <f t="shared" si="130"/>
        <v>19.968893340686122</v>
      </c>
      <c r="R355" s="252">
        <f t="shared" si="141"/>
        <v>0.74500000000000133</v>
      </c>
      <c r="S355" t="e">
        <f t="shared" si="131"/>
        <v>#N/A</v>
      </c>
      <c r="T355">
        <f t="shared" si="132"/>
        <v>0.99735418584689561</v>
      </c>
      <c r="U355" s="47" t="e">
        <f t="shared" si="133"/>
        <v>#N/A</v>
      </c>
      <c r="V355">
        <f t="shared" si="134"/>
        <v>0.96853032681797635</v>
      </c>
      <c r="W355" s="47" t="e">
        <f t="shared" si="135"/>
        <v>#N/A</v>
      </c>
      <c r="X355">
        <f t="shared" si="136"/>
        <v>0.93866280542798197</v>
      </c>
      <c r="Y355" s="47" t="e">
        <f t="shared" si="137"/>
        <v>#N/A</v>
      </c>
      <c r="Z355">
        <f t="shared" si="138"/>
        <v>0.90764125956368802</v>
      </c>
      <c r="AA355" s="47" t="e">
        <f t="shared" si="139"/>
        <v>#N/A</v>
      </c>
      <c r="AB355">
        <f t="shared" si="140"/>
        <v>2.8942495586314543</v>
      </c>
    </row>
    <row r="356" spans="15:28" x14ac:dyDescent="0.2">
      <c r="O356" s="45">
        <f t="shared" si="128"/>
        <v>4.2554128059717868</v>
      </c>
      <c r="P356" s="45">
        <f t="shared" si="129"/>
        <v>4.2554128059717868</v>
      </c>
      <c r="Q356" s="100">
        <f t="shared" si="130"/>
        <v>20.024388560472175</v>
      </c>
      <c r="R356" s="252">
        <f t="shared" si="141"/>
        <v>0.75000000000000133</v>
      </c>
      <c r="S356" t="e">
        <f t="shared" si="131"/>
        <v>#N/A</v>
      </c>
      <c r="T356">
        <f t="shared" si="132"/>
        <v>1.0023235450766912</v>
      </c>
      <c r="U356" s="47" t="e">
        <f t="shared" si="133"/>
        <v>#N/A</v>
      </c>
      <c r="V356">
        <f t="shared" si="134"/>
        <v>0.97334659123675582</v>
      </c>
      <c r="W356" s="47" t="e">
        <f t="shared" si="135"/>
        <v>#N/A</v>
      </c>
      <c r="X356">
        <f t="shared" si="136"/>
        <v>0.94332098323793101</v>
      </c>
      <c r="Y356" s="47" t="e">
        <f t="shared" si="137"/>
        <v>#N/A</v>
      </c>
      <c r="Z356">
        <f t="shared" si="138"/>
        <v>0.91213584106898371</v>
      </c>
      <c r="AA356" s="47" t="e">
        <f t="shared" si="139"/>
        <v>#N/A</v>
      </c>
      <c r="AB356">
        <f t="shared" si="140"/>
        <v>2.9085582517186332</v>
      </c>
    </row>
    <row r="357" spans="15:28" x14ac:dyDescent="0.2">
      <c r="O357" s="45">
        <f t="shared" si="128"/>
        <v>4.3122105495949654</v>
      </c>
      <c r="P357" s="45">
        <f t="shared" si="129"/>
        <v>4.3122105495949654</v>
      </c>
      <c r="Q357" s="100">
        <f t="shared" si="130"/>
        <v>20.080251739870391</v>
      </c>
      <c r="R357" s="252">
        <f t="shared" si="141"/>
        <v>0.75500000000000134</v>
      </c>
      <c r="S357" t="e">
        <f t="shared" si="131"/>
        <v>#N/A</v>
      </c>
      <c r="T357">
        <f t="shared" si="132"/>
        <v>1.0072600575525361</v>
      </c>
      <c r="U357" s="47" t="e">
        <f t="shared" si="133"/>
        <v>#N/A</v>
      </c>
      <c r="V357">
        <f t="shared" si="134"/>
        <v>0.97813078702927836</v>
      </c>
      <c r="W357" s="47" t="e">
        <f t="shared" si="135"/>
        <v>#N/A</v>
      </c>
      <c r="X357">
        <f t="shared" si="136"/>
        <v>0.94794790878797242</v>
      </c>
      <c r="Y357" s="47" t="e">
        <f t="shared" si="137"/>
        <v>#N/A</v>
      </c>
      <c r="Z357">
        <f t="shared" si="138"/>
        <v>0.91660002913447025</v>
      </c>
      <c r="AA357" s="47" t="e">
        <f t="shared" si="139"/>
        <v>#N/A</v>
      </c>
      <c r="AB357">
        <f t="shared" si="140"/>
        <v>2.9227696048600857</v>
      </c>
    </row>
    <row r="358" spans="15:28" x14ac:dyDescent="0.2">
      <c r="O358" s="45">
        <f t="shared" si="128"/>
        <v>4.3693822303981733</v>
      </c>
      <c r="P358" s="45">
        <f t="shared" si="129"/>
        <v>4.3693822303981733</v>
      </c>
      <c r="Q358" s="100">
        <f t="shared" si="130"/>
        <v>20.13648281453834</v>
      </c>
      <c r="R358" s="252">
        <f t="shared" si="141"/>
        <v>0.76000000000000134</v>
      </c>
      <c r="S358" t="e">
        <f t="shared" si="131"/>
        <v>#N/A</v>
      </c>
      <c r="T358">
        <f t="shared" si="132"/>
        <v>1.0121635615019053</v>
      </c>
      <c r="U358" s="47" t="e">
        <f t="shared" si="133"/>
        <v>#N/A</v>
      </c>
      <c r="V358">
        <f t="shared" si="134"/>
        <v>0.98288275657174595</v>
      </c>
      <c r="W358" s="47" t="e">
        <f t="shared" si="135"/>
        <v>#N/A</v>
      </c>
      <c r="X358">
        <f t="shared" si="136"/>
        <v>0.95254342878788745</v>
      </c>
      <c r="Y358" s="47" t="e">
        <f t="shared" si="137"/>
        <v>#N/A</v>
      </c>
      <c r="Z358">
        <f t="shared" si="138"/>
        <v>0.92103367500814692</v>
      </c>
      <c r="AA358" s="47" t="e">
        <f t="shared" si="139"/>
        <v>#N/A</v>
      </c>
      <c r="AB358">
        <f t="shared" si="140"/>
        <v>2.9368831424482349</v>
      </c>
    </row>
    <row r="359" spans="15:28" x14ac:dyDescent="0.2">
      <c r="O359" s="45">
        <f t="shared" si="128"/>
        <v>4.4269277803468867</v>
      </c>
      <c r="P359" s="45">
        <f t="shared" si="129"/>
        <v>4.4269277803468867</v>
      </c>
      <c r="Q359" s="100">
        <f t="shared" si="130"/>
        <v>20.193081719725228</v>
      </c>
      <c r="R359" s="252">
        <f t="shared" si="141"/>
        <v>0.76500000000000135</v>
      </c>
      <c r="S359" t="e">
        <f t="shared" si="131"/>
        <v>#N/A</v>
      </c>
      <c r="T359">
        <f t="shared" si="132"/>
        <v>1.0170338962339835</v>
      </c>
      <c r="U359" s="47" t="e">
        <f t="shared" si="133"/>
        <v>#N/A</v>
      </c>
      <c r="V359">
        <f t="shared" si="134"/>
        <v>0.98760234330211094</v>
      </c>
      <c r="W359" s="47" t="e">
        <f t="shared" si="135"/>
        <v>#N/A</v>
      </c>
      <c r="X359">
        <f t="shared" si="136"/>
        <v>0.95710739098792486</v>
      </c>
      <c r="Y359" s="47" t="e">
        <f t="shared" si="137"/>
        <v>#N/A</v>
      </c>
      <c r="Z359">
        <f t="shared" si="138"/>
        <v>0.92543663095571471</v>
      </c>
      <c r="AA359" s="47" t="e">
        <f t="shared" si="139"/>
        <v>#N/A</v>
      </c>
      <c r="AB359">
        <f t="shared" si="140"/>
        <v>2.9508983921490701</v>
      </c>
    </row>
    <row r="360" spans="15:28" x14ac:dyDescent="0.2">
      <c r="O360" s="45">
        <f t="shared" si="128"/>
        <v>4.4848471309790057</v>
      </c>
      <c r="P360" s="45">
        <f t="shared" si="129"/>
        <v>4.4848471309790057</v>
      </c>
      <c r="Q360" s="100">
        <f t="shared" si="130"/>
        <v>20.2500483902719</v>
      </c>
      <c r="R360" s="252">
        <f t="shared" si="141"/>
        <v>0.77000000000000135</v>
      </c>
      <c r="S360" t="e">
        <f t="shared" si="131"/>
        <v>#N/A</v>
      </c>
      <c r="T360">
        <f t="shared" si="132"/>
        <v>1.021870902144931</v>
      </c>
      <c r="U360" s="47" t="e">
        <f t="shared" si="133"/>
        <v>#N/A</v>
      </c>
      <c r="V360">
        <f t="shared" si="134"/>
        <v>0.99228939172523489</v>
      </c>
      <c r="W360" s="47" t="e">
        <f t="shared" si="135"/>
        <v>#N/A</v>
      </c>
      <c r="X360">
        <f t="shared" si="136"/>
        <v>0.96163964418384351</v>
      </c>
      <c r="Y360" s="47" t="e">
        <f t="shared" si="137"/>
        <v>#N/A</v>
      </c>
      <c r="Z360">
        <f t="shared" si="138"/>
        <v>0.92980875026549936</v>
      </c>
      <c r="AA360" s="47" t="e">
        <f t="shared" si="139"/>
        <v>#N/A</v>
      </c>
      <c r="AB360">
        <f t="shared" si="140"/>
        <v>2.9648148849179559</v>
      </c>
    </row>
    <row r="361" spans="15:28" x14ac:dyDescent="0.2">
      <c r="O361" s="45">
        <f t="shared" si="128"/>
        <v>4.5431402134038308</v>
      </c>
      <c r="P361" s="45">
        <f t="shared" si="129"/>
        <v>4.5431402134038308</v>
      </c>
      <c r="Q361" s="100">
        <f t="shared" si="130"/>
        <v>20.307382760611517</v>
      </c>
      <c r="R361" s="252">
        <f t="shared" si="141"/>
        <v>0.77500000000000135</v>
      </c>
      <c r="S361" t="e">
        <f t="shared" si="131"/>
        <v>#N/A</v>
      </c>
      <c r="T361">
        <f t="shared" si="132"/>
        <v>1.0266744207231133</v>
      </c>
      <c r="U361" s="47" t="e">
        <f t="shared" si="133"/>
        <v>#N/A</v>
      </c>
      <c r="V361">
        <f t="shared" si="134"/>
        <v>0.99694374741801162</v>
      </c>
      <c r="W361" s="47" t="e">
        <f t="shared" si="135"/>
        <v>#N/A</v>
      </c>
      <c r="X361">
        <f t="shared" si="136"/>
        <v>0.96614003822192362</v>
      </c>
      <c r="Y361" s="47" t="e">
        <f t="shared" si="137"/>
        <v>#N/A</v>
      </c>
      <c r="Z361">
        <f t="shared" si="138"/>
        <v>0.93414988725333925</v>
      </c>
      <c r="AA361" s="47" t="e">
        <f t="shared" si="139"/>
        <v>#N/A</v>
      </c>
      <c r="AB361">
        <f t="shared" si="140"/>
        <v>2.9786321550153287</v>
      </c>
    </row>
    <row r="362" spans="15:28" x14ac:dyDescent="0.2">
      <c r="O362" s="45">
        <f t="shared" si="128"/>
        <v>4.6018069583038823</v>
      </c>
      <c r="P362" s="45">
        <f t="shared" si="129"/>
        <v>4.6018069583038823</v>
      </c>
      <c r="Q362" s="100">
        <f t="shared" si="130"/>
        <v>20.365084764769676</v>
      </c>
      <c r="R362" s="252">
        <f t="shared" si="141"/>
        <v>0.78000000000000136</v>
      </c>
      <c r="S362" t="e">
        <f t="shared" si="131"/>
        <v>#N/A</v>
      </c>
      <c r="T362">
        <f t="shared" si="132"/>
        <v>1.031444294554297</v>
      </c>
      <c r="U362" s="47" t="e">
        <f t="shared" si="133"/>
        <v>#N/A</v>
      </c>
      <c r="V362">
        <f t="shared" si="134"/>
        <v>1.0015652570344544</v>
      </c>
      <c r="W362" s="47" t="e">
        <f t="shared" si="135"/>
        <v>#N/A</v>
      </c>
      <c r="X362">
        <f t="shared" si="136"/>
        <v>0.97060842400394021</v>
      </c>
      <c r="Y362" s="47" t="e">
        <f t="shared" si="137"/>
        <v>#N/A</v>
      </c>
      <c r="Z362">
        <f t="shared" si="138"/>
        <v>0.93845989726744072</v>
      </c>
      <c r="AA362" s="47" t="e">
        <f t="shared" si="139"/>
        <v>#N/A</v>
      </c>
      <c r="AB362">
        <f t="shared" si="140"/>
        <v>2.9923497400222838</v>
      </c>
    </row>
    <row r="363" spans="15:28" x14ac:dyDescent="0.2">
      <c r="O363" s="45">
        <f t="shared" si="128"/>
        <v>4.6608472959339906</v>
      </c>
      <c r="P363" s="45">
        <f t="shared" si="129"/>
        <v>4.6608472959339906</v>
      </c>
      <c r="Q363" s="100">
        <f t="shared" si="130"/>
        <v>20.423154336364746</v>
      </c>
      <c r="R363" s="252">
        <f t="shared" si="141"/>
        <v>0.78500000000000136</v>
      </c>
      <c r="S363" t="e">
        <f t="shared" si="131"/>
        <v>#N/A</v>
      </c>
      <c r="T363">
        <f t="shared" si="132"/>
        <v>1.0361803673268069</v>
      </c>
      <c r="U363" s="47" t="e">
        <f t="shared" si="133"/>
        <v>#N/A</v>
      </c>
      <c r="V363">
        <f t="shared" si="134"/>
        <v>1.0061537683107491</v>
      </c>
      <c r="W363" s="47" t="e">
        <f t="shared" si="135"/>
        <v>#N/A</v>
      </c>
      <c r="X363">
        <f t="shared" si="136"/>
        <v>0.9750446534921029</v>
      </c>
      <c r="Y363" s="47" t="e">
        <f t="shared" si="137"/>
        <v>#N/A</v>
      </c>
      <c r="Z363">
        <f t="shared" si="138"/>
        <v>0.9427386366931968</v>
      </c>
      <c r="AA363" s="47" t="e">
        <f t="shared" si="139"/>
        <v>#N/A</v>
      </c>
      <c r="AB363">
        <f t="shared" si="140"/>
        <v>3.0059671808560515</v>
      </c>
    </row>
    <row r="364" spans="15:28" x14ac:dyDescent="0.2">
      <c r="O364" s="45">
        <f t="shared" si="128"/>
        <v>4.7202611561228878</v>
      </c>
      <c r="P364" s="45">
        <f t="shared" si="129"/>
        <v>4.7202611561228878</v>
      </c>
      <c r="Q364" s="100">
        <f t="shared" si="130"/>
        <v>20.481591408608779</v>
      </c>
      <c r="R364" s="252">
        <f t="shared" si="141"/>
        <v>0.79000000000000137</v>
      </c>
      <c r="S364" t="e">
        <f t="shared" si="131"/>
        <v>#N/A</v>
      </c>
      <c r="T364">
        <f t="shared" si="132"/>
        <v>1.0408824838366499</v>
      </c>
      <c r="U364" s="47" t="e">
        <f t="shared" si="133"/>
        <v>#N/A</v>
      </c>
      <c r="V364">
        <f t="shared" si="134"/>
        <v>1.0107091300702704</v>
      </c>
      <c r="W364" s="47" t="e">
        <f t="shared" si="135"/>
        <v>#N/A</v>
      </c>
      <c r="X364">
        <f t="shared" si="136"/>
        <v>0.97944857971396093</v>
      </c>
      <c r="Y364" s="47" t="e">
        <f t="shared" si="137"/>
        <v>#N/A</v>
      </c>
      <c r="Z364">
        <f t="shared" si="138"/>
        <v>0.9469859629579741</v>
      </c>
      <c r="AA364" s="47" t="e">
        <f t="shared" si="139"/>
        <v>#N/A</v>
      </c>
      <c r="AB364">
        <f t="shared" si="140"/>
        <v>3.0194840217853582</v>
      </c>
    </row>
    <row r="365" spans="15:28" x14ac:dyDescent="0.2">
      <c r="O365" s="45">
        <f t="shared" si="128"/>
        <v>4.7800484682729802</v>
      </c>
      <c r="P365" s="45">
        <f t="shared" si="129"/>
        <v>4.7800484682729802</v>
      </c>
      <c r="Q365" s="100">
        <f t="shared" si="130"/>
        <v>20.540395914307055</v>
      </c>
      <c r="R365" s="252">
        <f t="shared" si="141"/>
        <v>0.79500000000000137</v>
      </c>
      <c r="S365" t="e">
        <f t="shared" si="131"/>
        <v>#N/A</v>
      </c>
      <c r="T365">
        <f t="shared" si="132"/>
        <v>1.0455504899925994</v>
      </c>
      <c r="U365" s="47" t="e">
        <f t="shared" si="133"/>
        <v>#N/A</v>
      </c>
      <c r="V365">
        <f t="shared" si="134"/>
        <v>1.0152311922285617</v>
      </c>
      <c r="W365" s="47" t="e">
        <f t="shared" si="135"/>
        <v>#N/A</v>
      </c>
      <c r="X365">
        <f t="shared" si="136"/>
        <v>0.98382005676727169</v>
      </c>
      <c r="Y365" s="47" t="e">
        <f t="shared" si="137"/>
        <v>#N/A</v>
      </c>
      <c r="Z365">
        <f t="shared" si="138"/>
        <v>0.9512017345358621</v>
      </c>
      <c r="AA365" s="47" t="e">
        <f t="shared" si="139"/>
        <v>#N/A</v>
      </c>
      <c r="AB365">
        <f t="shared" si="140"/>
        <v>3.032899810445683</v>
      </c>
    </row>
    <row r="366" spans="15:28" x14ac:dyDescent="0.2">
      <c r="O366" s="45">
        <f t="shared" si="128"/>
        <v>4.8402091613608036</v>
      </c>
      <c r="P366" s="45">
        <f t="shared" si="129"/>
        <v>4.8402091613608036</v>
      </c>
      <c r="Q366" s="100">
        <f t="shared" si="130"/>
        <v>20.599567785858994</v>
      </c>
      <c r="R366" s="252">
        <f t="shared" si="141"/>
        <v>0.80000000000000138</v>
      </c>
      <c r="S366" t="e">
        <f t="shared" si="131"/>
        <v>#N/A</v>
      </c>
      <c r="T366">
        <f t="shared" si="132"/>
        <v>1.0501842328212463</v>
      </c>
      <c r="U366" s="47" t="e">
        <f t="shared" si="133"/>
        <v>#N/A</v>
      </c>
      <c r="V366">
        <f t="shared" si="134"/>
        <v>1.0197198057982817</v>
      </c>
      <c r="W366" s="47" t="e">
        <f t="shared" si="135"/>
        <v>#N/A</v>
      </c>
      <c r="X366">
        <f t="shared" si="136"/>
        <v>0.98815893982483471</v>
      </c>
      <c r="Y366" s="47" t="e">
        <f t="shared" si="137"/>
        <v>#N/A</v>
      </c>
      <c r="Z366">
        <f t="shared" si="138"/>
        <v>0.95538581095239017</v>
      </c>
      <c r="AA366" s="47" t="e">
        <f t="shared" si="139"/>
        <v>#N/A</v>
      </c>
      <c r="AB366">
        <f t="shared" si="140"/>
        <v>3.0462140978543939</v>
      </c>
    </row>
    <row r="367" spans="15:28" x14ac:dyDescent="0.2">
      <c r="O367" s="45">
        <f t="shared" si="128"/>
        <v>4.9007431639375909</v>
      </c>
      <c r="P367" s="45">
        <f t="shared" si="129"/>
        <v>4.9007431639375909</v>
      </c>
      <c r="Q367" s="100">
        <f t="shared" si="130"/>
        <v>20.659106955258494</v>
      </c>
      <c r="R367" s="252">
        <f t="shared" si="141"/>
        <v>0.80500000000000138</v>
      </c>
      <c r="S367" t="e">
        <f t="shared" si="131"/>
        <v>#N/A</v>
      </c>
      <c r="T367">
        <f t="shared" si="132"/>
        <v>1.0547835604720122</v>
      </c>
      <c r="U367" s="47" t="e">
        <f t="shared" si="133"/>
        <v>#N/A</v>
      </c>
      <c r="V367">
        <f t="shared" si="134"/>
        <v>1.0241748228941112</v>
      </c>
      <c r="W367" s="47" t="e">
        <f t="shared" si="135"/>
        <v>#N/A</v>
      </c>
      <c r="X367">
        <f t="shared" si="136"/>
        <v>0.9924650851392901</v>
      </c>
      <c r="Y367" s="47" t="e">
        <f t="shared" si="137"/>
        <v>#N/A</v>
      </c>
      <c r="Z367">
        <f t="shared" si="138"/>
        <v>0.95953805278920734</v>
      </c>
      <c r="AA367" s="47" t="e">
        <f t="shared" si="139"/>
        <v>#N/A</v>
      </c>
      <c r="AB367">
        <f t="shared" si="140"/>
        <v>3.0594264384257737</v>
      </c>
    </row>
    <row r="368" spans="15:28" x14ac:dyDescent="0.2">
      <c r="O368" s="45">
        <f t="shared" si="128"/>
        <v>4.9616504041295002</v>
      </c>
      <c r="P368" s="45">
        <f t="shared" si="129"/>
        <v>4.9616504041295002</v>
      </c>
      <c r="Q368" s="100">
        <f t="shared" si="130"/>
        <v>20.719013354094386</v>
      </c>
      <c r="R368" s="252">
        <f t="shared" si="141"/>
        <v>0.81000000000000139</v>
      </c>
      <c r="S368" t="e">
        <f t="shared" si="131"/>
        <v>#N/A</v>
      </c>
      <c r="T368">
        <f t="shared" si="132"/>
        <v>1.0593483222221241</v>
      </c>
      <c r="U368" s="47" t="e">
        <f t="shared" si="133"/>
        <v>#N/A</v>
      </c>
      <c r="V368">
        <f t="shared" si="134"/>
        <v>1.0285960967376269</v>
      </c>
      <c r="W368" s="47" t="e">
        <f t="shared" si="135"/>
        <v>#N/A</v>
      </c>
      <c r="X368">
        <f t="shared" si="136"/>
        <v>0.99673835004788036</v>
      </c>
      <c r="Y368" s="47" t="e">
        <f t="shared" si="137"/>
        <v>#N/A</v>
      </c>
      <c r="Z368">
        <f t="shared" si="138"/>
        <v>0.96365832168872823</v>
      </c>
      <c r="AA368" s="47" t="e">
        <f t="shared" si="139"/>
        <v>#N/A</v>
      </c>
      <c r="AB368">
        <f t="shared" si="140"/>
        <v>3.0725363899859337</v>
      </c>
    </row>
    <row r="369" spans="15:28" x14ac:dyDescent="0.2">
      <c r="O369" s="45">
        <f t="shared" si="128"/>
        <v>5.0229308096384102</v>
      </c>
      <c r="P369" s="45">
        <f t="shared" si="129"/>
        <v>5.0229308096384102</v>
      </c>
      <c r="Q369" s="100">
        <f t="shared" si="130"/>
        <v>20.779286913550436</v>
      </c>
      <c r="R369" s="252">
        <f t="shared" si="141"/>
        <v>0.81500000000000139</v>
      </c>
      <c r="S369" t="e">
        <f t="shared" si="131"/>
        <v>#N/A</v>
      </c>
      <c r="T369">
        <f t="shared" si="132"/>
        <v>1.0638783684815554</v>
      </c>
      <c r="U369" s="47" t="e">
        <f t="shared" si="133"/>
        <v>#N/A</v>
      </c>
      <c r="V369">
        <f t="shared" si="134"/>
        <v>1.0329834816621362</v>
      </c>
      <c r="W369" s="47" t="e">
        <f t="shared" si="135"/>
        <v>#N/A</v>
      </c>
      <c r="X369">
        <f t="shared" si="136"/>
        <v>1.0009785929771771</v>
      </c>
      <c r="Y369" s="47" t="e">
        <f t="shared" si="137"/>
        <v>#N/A</v>
      </c>
      <c r="Z369">
        <f t="shared" si="138"/>
        <v>0.96774648035874367</v>
      </c>
      <c r="AA369" s="47" t="e">
        <f t="shared" si="139"/>
        <v>#N/A</v>
      </c>
      <c r="AB369">
        <f t="shared" si="140"/>
        <v>3.0855435137876102</v>
      </c>
    </row>
    <row r="370" spans="15:28" x14ac:dyDescent="0.2">
      <c r="O370" s="45">
        <f t="shared" si="128"/>
        <v>5.0845843077415793</v>
      </c>
      <c r="P370" s="45">
        <f t="shared" si="129"/>
        <v>5.0845843077415793</v>
      </c>
      <c r="Q370" s="100">
        <f t="shared" si="130"/>
        <v>20.839927564406139</v>
      </c>
      <c r="R370" s="252">
        <f t="shared" si="141"/>
        <v>0.82000000000000139</v>
      </c>
      <c r="S370" t="e">
        <f t="shared" si="131"/>
        <v>#N/A</v>
      </c>
      <c r="T370">
        <f t="shared" si="132"/>
        <v>1.0683735507979268</v>
      </c>
      <c r="U370" s="47" t="e">
        <f t="shared" si="133"/>
        <v>#N/A</v>
      </c>
      <c r="V370">
        <f t="shared" si="134"/>
        <v>1.0373368331174775</v>
      </c>
      <c r="W370" s="47" t="e">
        <f t="shared" si="135"/>
        <v>#N/A</v>
      </c>
      <c r="X370">
        <f t="shared" si="136"/>
        <v>1.0051856734477718</v>
      </c>
      <c r="Y370" s="47" t="e">
        <f t="shared" si="137"/>
        <v>#N/A</v>
      </c>
      <c r="Z370">
        <f t="shared" si="138"/>
        <v>0.97180239257699508</v>
      </c>
      <c r="AA370" s="47" t="e">
        <f t="shared" si="139"/>
        <v>#N/A</v>
      </c>
      <c r="AB370">
        <f t="shared" si="140"/>
        <v>3.0984473745248482</v>
      </c>
    </row>
    <row r="371" spans="15:28" x14ac:dyDescent="0.2">
      <c r="O371" s="45">
        <f t="shared" si="128"/>
        <v>5.1466108252933509</v>
      </c>
      <c r="P371" s="45">
        <f t="shared" si="129"/>
        <v>5.1466108252933509</v>
      </c>
      <c r="Q371" s="100">
        <f t="shared" si="130"/>
        <v>20.900935237037061</v>
      </c>
      <c r="R371" s="252">
        <f t="shared" si="141"/>
        <v>0.8250000000000014</v>
      </c>
      <c r="S371" t="e">
        <f t="shared" si="131"/>
        <v>#N/A</v>
      </c>
      <c r="T371">
        <f t="shared" si="132"/>
        <v>1.0728337218613724</v>
      </c>
      <c r="U371" s="47" t="e">
        <f t="shared" si="133"/>
        <v>#N/A</v>
      </c>
      <c r="V371">
        <f t="shared" si="134"/>
        <v>1.0416560076747816</v>
      </c>
      <c r="W371" s="47" t="e">
        <f t="shared" si="135"/>
        <v>#N/A</v>
      </c>
      <c r="X371">
        <f t="shared" si="136"/>
        <v>1.0093594520789284</v>
      </c>
      <c r="Y371" s="47" t="e">
        <f t="shared" si="137"/>
        <v>#N/A</v>
      </c>
      <c r="Z371">
        <f t="shared" si="138"/>
        <v>0.97582592319571337</v>
      </c>
      <c r="AA371" s="47" t="e">
        <f t="shared" si="139"/>
        <v>#N/A</v>
      </c>
      <c r="AB371">
        <f t="shared" si="140"/>
        <v>3.1112475403475717</v>
      </c>
    </row>
    <row r="372" spans="15:28" x14ac:dyDescent="0.2">
      <c r="O372" s="45">
        <f t="shared" si="128"/>
        <v>5.2090102887240164</v>
      </c>
      <c r="P372" s="45">
        <f t="shared" si="129"/>
        <v>5.2090102887240164</v>
      </c>
      <c r="Q372" s="100">
        <f t="shared" si="130"/>
        <v>20.962309861414951</v>
      </c>
      <c r="R372" s="252">
        <f t="shared" si="141"/>
        <v>0.8300000000000014</v>
      </c>
      <c r="S372" t="e">
        <f t="shared" si="131"/>
        <v>#N/A</v>
      </c>
      <c r="T372">
        <f t="shared" si="132"/>
        <v>1.0772587355093652</v>
      </c>
      <c r="U372" s="47" t="e">
        <f t="shared" si="133"/>
        <v>#N/A</v>
      </c>
      <c r="V372">
        <f t="shared" si="134"/>
        <v>1.0459408630311975</v>
      </c>
      <c r="W372" s="47" t="e">
        <f t="shared" si="135"/>
        <v>#N/A</v>
      </c>
      <c r="X372">
        <f t="shared" si="136"/>
        <v>1.0134997905932037</v>
      </c>
      <c r="Y372" s="47" t="e">
        <f t="shared" si="137"/>
        <v>#N/A</v>
      </c>
      <c r="Z372">
        <f t="shared" si="138"/>
        <v>0.97981693814612292</v>
      </c>
      <c r="AA372" s="47" t="e">
        <f t="shared" si="139"/>
        <v>#N/A</v>
      </c>
      <c r="AB372">
        <f t="shared" si="140"/>
        <v>3.1239435828760347</v>
      </c>
    </row>
    <row r="373" spans="15:28" x14ac:dyDescent="0.2">
      <c r="O373" s="45">
        <f t="shared" si="128"/>
        <v>5.2717826240415206</v>
      </c>
      <c r="P373" s="45">
        <f t="shared" si="129"/>
        <v>5.2717826240415206</v>
      </c>
      <c r="Q373" s="100">
        <f t="shared" si="130"/>
        <v>21.024051367108427</v>
      </c>
      <c r="R373" s="252">
        <f t="shared" si="141"/>
        <v>0.83500000000000141</v>
      </c>
      <c r="S373" t="e">
        <f t="shared" si="131"/>
        <v>#N/A</v>
      </c>
      <c r="T373">
        <f t="shared" si="132"/>
        <v>1.0816484467315095</v>
      </c>
      <c r="U373" s="47" t="e">
        <f t="shared" si="133"/>
        <v>#N/A</v>
      </c>
      <c r="V373">
        <f t="shared" si="134"/>
        <v>1.0501912580145816</v>
      </c>
      <c r="W373" s="47" t="e">
        <f t="shared" si="135"/>
        <v>#N/A</v>
      </c>
      <c r="X373">
        <f t="shared" si="136"/>
        <v>1.0176065518210251</v>
      </c>
      <c r="Y373" s="47" t="e">
        <f t="shared" si="137"/>
        <v>#N/A</v>
      </c>
      <c r="Z373">
        <f t="shared" si="138"/>
        <v>0.98377530444290773</v>
      </c>
      <c r="AA373" s="47" t="e">
        <f t="shared" si="139"/>
        <v>#N/A</v>
      </c>
      <c r="AB373">
        <f t="shared" si="140"/>
        <v>3.1365350772151568</v>
      </c>
    </row>
    <row r="374" spans="15:28" x14ac:dyDescent="0.2">
      <c r="O374" s="45">
        <f t="shared" si="128"/>
        <v>5.3349277568313482</v>
      </c>
      <c r="P374" s="45">
        <f t="shared" si="129"/>
        <v>5.3349277568313482</v>
      </c>
      <c r="Q374" s="100">
        <f t="shared" si="130"/>
        <v>21.086159683283199</v>
      </c>
      <c r="R374" s="252">
        <f t="shared" si="141"/>
        <v>0.84000000000000141</v>
      </c>
      <c r="S374" t="e">
        <f t="shared" si="131"/>
        <v>#N/A</v>
      </c>
      <c r="T374">
        <f t="shared" si="132"/>
        <v>1.0860027116742905</v>
      </c>
      <c r="U374" s="47" t="e">
        <f t="shared" si="133"/>
        <v>#N/A</v>
      </c>
      <c r="V374">
        <f t="shared" si="134"/>
        <v>1.0544070525881484</v>
      </c>
      <c r="W374" s="47" t="e">
        <f t="shared" si="135"/>
        <v>#N/A</v>
      </c>
      <c r="X374">
        <f t="shared" si="136"/>
        <v>1.0216795997052381</v>
      </c>
      <c r="Y374" s="47" t="e">
        <f t="shared" si="137"/>
        <v>#N/A</v>
      </c>
      <c r="Z374">
        <f t="shared" si="138"/>
        <v>0.98770089018864426</v>
      </c>
      <c r="AA374" s="47" t="e">
        <f t="shared" si="139"/>
        <v>#N/A</v>
      </c>
      <c r="AB374">
        <f t="shared" si="140"/>
        <v>3.1490216019687449</v>
      </c>
    </row>
    <row r="375" spans="15:28" x14ac:dyDescent="0.2">
      <c r="O375" s="45">
        <f t="shared" si="128"/>
        <v>5.3984456122568645</v>
      </c>
      <c r="P375" s="45">
        <f t="shared" si="129"/>
        <v>5.3984456122568645</v>
      </c>
      <c r="Q375" s="100">
        <f t="shared" si="130"/>
        <v>21.14863473870264</v>
      </c>
      <c r="R375" s="252">
        <f t="shared" si="141"/>
        <v>0.84500000000000142</v>
      </c>
      <c r="S375" t="e">
        <f t="shared" si="131"/>
        <v>#N/A</v>
      </c>
      <c r="T375">
        <f t="shared" si="132"/>
        <v>1.0903213876457907</v>
      </c>
      <c r="U375" s="47" t="e">
        <f t="shared" si="133"/>
        <v>#N/A</v>
      </c>
      <c r="V375">
        <f t="shared" si="134"/>
        <v>1.0585881078550832</v>
      </c>
      <c r="W375" s="47" t="e">
        <f t="shared" si="135"/>
        <v>#N/A</v>
      </c>
      <c r="X375">
        <f t="shared" si="136"/>
        <v>1.0257187993056116</v>
      </c>
      <c r="Y375" s="47" t="e">
        <f t="shared" si="137"/>
        <v>#N/A</v>
      </c>
      <c r="Z375">
        <f t="shared" si="138"/>
        <v>0.99159356457819459</v>
      </c>
      <c r="AA375" s="47" t="e">
        <f t="shared" si="139"/>
        <v>#N/A</v>
      </c>
      <c r="AB375">
        <f t="shared" si="140"/>
        <v>3.1614027392535946</v>
      </c>
    </row>
    <row r="376" spans="15:28" x14ac:dyDescent="0.2">
      <c r="O376" s="45">
        <f t="shared" si="128"/>
        <v>5.4623361150601113</v>
      </c>
      <c r="P376" s="45">
        <f t="shared" si="129"/>
        <v>5.4623361150601113</v>
      </c>
      <c r="Q376" s="100">
        <f t="shared" si="130"/>
        <v>21.211476461727898</v>
      </c>
      <c r="R376" s="252">
        <f t="shared" si="141"/>
        <v>0.85000000000000142</v>
      </c>
      <c r="S376" t="e">
        <f t="shared" si="131"/>
        <v>#N/A</v>
      </c>
      <c r="T376">
        <f t="shared" si="132"/>
        <v>1.0946043331203634</v>
      </c>
      <c r="U376" s="47" t="e">
        <f t="shared" si="133"/>
        <v>#N/A</v>
      </c>
      <c r="V376">
        <f t="shared" si="134"/>
        <v>1.0627342860631201</v>
      </c>
      <c r="W376" s="47" t="e">
        <f t="shared" si="135"/>
        <v>#N/A</v>
      </c>
      <c r="X376">
        <f t="shared" si="136"/>
        <v>1.0297240168033102</v>
      </c>
      <c r="Y376" s="47" t="e">
        <f t="shared" si="137"/>
        <v>#N/A</v>
      </c>
      <c r="Z376">
        <f t="shared" si="138"/>
        <v>0.99545319790306663</v>
      </c>
      <c r="AA376" s="47" t="e">
        <f t="shared" si="139"/>
        <v>#N/A</v>
      </c>
      <c r="AB376">
        <f t="shared" si="140"/>
        <v>3.1736780747134761</v>
      </c>
    </row>
    <row r="377" spans="15:28" x14ac:dyDescent="0.2">
      <c r="O377" s="45">
        <f t="shared" si="128"/>
        <v>5.5265991895616935</v>
      </c>
      <c r="P377" s="45">
        <f t="shared" si="129"/>
        <v>5.5265991895616935</v>
      </c>
      <c r="Q377" s="100">
        <f t="shared" si="130"/>
        <v>21.274684780318807</v>
      </c>
      <c r="R377" s="252">
        <f t="shared" si="141"/>
        <v>0.85500000000000143</v>
      </c>
      <c r="S377" t="e">
        <f t="shared" si="131"/>
        <v>#N/A</v>
      </c>
      <c r="T377">
        <f t="shared" si="132"/>
        <v>1.0988514077432738</v>
      </c>
      <c r="U377" s="47" t="e">
        <f t="shared" si="133"/>
        <v>#N/A</v>
      </c>
      <c r="V377">
        <f t="shared" si="134"/>
        <v>1.0668454506090794</v>
      </c>
      <c r="W377" s="47" t="e">
        <f t="shared" si="135"/>
        <v>#N/A</v>
      </c>
      <c r="X377">
        <f t="shared" si="136"/>
        <v>1.0336951195053263</v>
      </c>
      <c r="Y377" s="47" t="e">
        <f t="shared" si="137"/>
        <v>#N/A</v>
      </c>
      <c r="Z377">
        <f t="shared" si="138"/>
        <v>0.99927966155573511</v>
      </c>
      <c r="AA377" s="47" t="e">
        <f t="shared" si="139"/>
        <v>#N/A</v>
      </c>
      <c r="AB377">
        <f t="shared" si="140"/>
        <v>3.1858471975330014</v>
      </c>
    </row>
    <row r="378" spans="15:28" x14ac:dyDescent="0.2">
      <c r="O378" s="45">
        <f t="shared" si="128"/>
        <v>5.591234759662143</v>
      </c>
      <c r="P378" s="45">
        <f t="shared" si="129"/>
        <v>5.591234759662143</v>
      </c>
      <c r="Q378" s="100">
        <f t="shared" si="130"/>
        <v>21.338259622033888</v>
      </c>
      <c r="R378" s="252">
        <f t="shared" si="141"/>
        <v>0.86000000000000143</v>
      </c>
      <c r="S378" t="e">
        <f t="shared" si="131"/>
        <v>#N/A</v>
      </c>
      <c r="T378">
        <f t="shared" si="132"/>
        <v>1.1030624723352955</v>
      </c>
      <c r="U378" s="47" t="e">
        <f t="shared" si="133"/>
        <v>#N/A</v>
      </c>
      <c r="V378">
        <f t="shared" si="134"/>
        <v>1.0709214660433686</v>
      </c>
      <c r="W378" s="47" t="e">
        <f t="shared" si="135"/>
        <v>#N/A</v>
      </c>
      <c r="X378">
        <f t="shared" si="136"/>
        <v>1.0376319758488768</v>
      </c>
      <c r="Y378" s="47" t="e">
        <f t="shared" si="137"/>
        <v>#N/A</v>
      </c>
      <c r="Z378">
        <f t="shared" si="138"/>
        <v>1.0030728280339278</v>
      </c>
      <c r="AA378" s="47" t="e">
        <f t="shared" si="139"/>
        <v>#N/A</v>
      </c>
      <c r="AB378">
        <f t="shared" si="140"/>
        <v>3.1979097004513721</v>
      </c>
    </row>
    <row r="379" spans="15:28" x14ac:dyDescent="0.2">
      <c r="O379" s="45">
        <f t="shared" si="128"/>
        <v>5.6562427488412368</v>
      </c>
      <c r="P379" s="45">
        <f t="shared" si="129"/>
        <v>5.6562427488412368</v>
      </c>
      <c r="Q379" s="100">
        <f t="shared" si="130"/>
        <v>21.402200914030459</v>
      </c>
      <c r="R379" s="252">
        <f t="shared" si="141"/>
        <v>0.86500000000000143</v>
      </c>
      <c r="S379" t="e">
        <f t="shared" si="131"/>
        <v>#N/A</v>
      </c>
      <c r="T379">
        <f t="shared" si="132"/>
        <v>1.1072373888972735</v>
      </c>
      <c r="U379" s="47" t="e">
        <f t="shared" si="133"/>
        <v>#N/A</v>
      </c>
      <c r="V379">
        <f t="shared" si="134"/>
        <v>1.0749621980744442</v>
      </c>
      <c r="W379" s="47" t="e">
        <f t="shared" si="135"/>
        <v>#N/A</v>
      </c>
      <c r="X379">
        <f t="shared" si="136"/>
        <v>1.0415344554057619</v>
      </c>
      <c r="Y379" s="47" t="e">
        <f t="shared" si="137"/>
        <v>#N/A</v>
      </c>
      <c r="Z379">
        <f t="shared" si="138"/>
        <v>1.0068325709448722</v>
      </c>
      <c r="AA379" s="47" t="e">
        <f t="shared" si="139"/>
        <v>#N/A</v>
      </c>
      <c r="AB379">
        <f t="shared" si="140"/>
        <v>3.2098651797760098</v>
      </c>
    </row>
    <row r="380" spans="15:28" x14ac:dyDescent="0.2">
      <c r="O380" s="45">
        <f t="shared" si="128"/>
        <v>5.7216230801593611</v>
      </c>
      <c r="P380" s="45">
        <f t="shared" si="129"/>
        <v>5.7216230801593611</v>
      </c>
      <c r="Q380" s="100">
        <f t="shared" si="130"/>
        <v>21.466508583066002</v>
      </c>
      <c r="R380" s="252">
        <f t="shared" si="141"/>
        <v>0.87000000000000144</v>
      </c>
      <c r="S380" t="e">
        <f t="shared" si="131"/>
        <v>#N/A</v>
      </c>
      <c r="T380">
        <f t="shared" si="132"/>
        <v>1.1113760206146452</v>
      </c>
      <c r="U380" s="47" t="e">
        <f t="shared" si="133"/>
        <v>#N/A</v>
      </c>
      <c r="V380">
        <f t="shared" si="134"/>
        <v>1.0789675135732379</v>
      </c>
      <c r="W380" s="47" t="e">
        <f t="shared" si="135"/>
        <v>#N/A</v>
      </c>
      <c r="X380">
        <f t="shared" si="136"/>
        <v>1.0454024288866866</v>
      </c>
      <c r="Y380" s="47" t="e">
        <f t="shared" si="137"/>
        <v>#N/A</v>
      </c>
      <c r="Z380">
        <f t="shared" si="138"/>
        <v>1.01055876500951</v>
      </c>
      <c r="AA380" s="47" t="e">
        <f t="shared" si="139"/>
        <v>#N/A</v>
      </c>
      <c r="AB380">
        <f t="shared" si="140"/>
        <v>3.2217132353960678</v>
      </c>
    </row>
    <row r="381" spans="15:28" x14ac:dyDescent="0.2">
      <c r="O381" s="45">
        <f t="shared" si="128"/>
        <v>5.7873756762573976</v>
      </c>
      <c r="P381" s="45">
        <f t="shared" si="129"/>
        <v>5.7873756762573976</v>
      </c>
      <c r="Q381" s="100">
        <f t="shared" si="130"/>
        <v>21.531182555497708</v>
      </c>
      <c r="R381" s="252">
        <f t="shared" si="141"/>
        <v>0.87500000000000144</v>
      </c>
      <c r="S381" t="e">
        <f t="shared" si="131"/>
        <v>#N/A</v>
      </c>
      <c r="T381">
        <f t="shared" si="132"/>
        <v>1.1154782318619254</v>
      </c>
      <c r="U381" s="47" t="e">
        <f t="shared" si="133"/>
        <v>#N/A</v>
      </c>
      <c r="V381">
        <f t="shared" si="134"/>
        <v>1.0829372805775408</v>
      </c>
      <c r="W381" s="47" t="e">
        <f t="shared" si="135"/>
        <v>#N/A</v>
      </c>
      <c r="X381">
        <f t="shared" si="136"/>
        <v>1.0492357681455424</v>
      </c>
      <c r="Y381" s="47" t="e">
        <f t="shared" si="137"/>
        <v>#N/A</v>
      </c>
      <c r="Z381">
        <f t="shared" si="138"/>
        <v>1.0142512860666693</v>
      </c>
      <c r="AA381" s="47" t="e">
        <f t="shared" si="139"/>
        <v>#N/A</v>
      </c>
      <c r="AB381">
        <f t="shared" si="140"/>
        <v>3.2334534707958169</v>
      </c>
    </row>
    <row r="382" spans="15:28" x14ac:dyDescent="0.2">
      <c r="O382" s="45">
        <f t="shared" si="128"/>
        <v>5.8535004593572921</v>
      </c>
      <c r="P382" s="45">
        <f t="shared" si="129"/>
        <v>5.8535004593572921</v>
      </c>
      <c r="Q382" s="100">
        <f t="shared" si="130"/>
        <v>21.596222757283158</v>
      </c>
      <c r="R382" s="252">
        <f t="shared" si="141"/>
        <v>0.88000000000000145</v>
      </c>
      <c r="S382" t="e">
        <f t="shared" si="131"/>
        <v>#N/A</v>
      </c>
      <c r="T382">
        <f t="shared" si="132"/>
        <v>1.1195438882071485</v>
      </c>
      <c r="U382" s="47" t="e">
        <f t="shared" si="133"/>
        <v>#N/A</v>
      </c>
      <c r="V382">
        <f t="shared" si="134"/>
        <v>1.0868713682963529</v>
      </c>
      <c r="W382" s="47" t="e">
        <f t="shared" si="135"/>
        <v>#N/A</v>
      </c>
      <c r="X382">
        <f t="shared" si="136"/>
        <v>1.0530343461836547</v>
      </c>
      <c r="Y382" s="47" t="e">
        <f t="shared" si="137"/>
        <v>#N/A</v>
      </c>
      <c r="Z382">
        <f t="shared" si="138"/>
        <v>1.0179100110772017</v>
      </c>
      <c r="AA382" s="47" t="e">
        <f t="shared" si="139"/>
        <v>#N/A</v>
      </c>
      <c r="AB382">
        <f t="shared" si="140"/>
        <v>3.2450854930679216</v>
      </c>
    </row>
    <row r="383" spans="15:28" x14ac:dyDescent="0.2">
      <c r="O383" s="45">
        <f t="shared" si="128"/>
        <v>5.9199973512628503</v>
      </c>
      <c r="P383" s="45">
        <f t="shared" si="129"/>
        <v>5.9199973512628503</v>
      </c>
      <c r="Q383" s="100">
        <f t="shared" si="130"/>
        <v>21.661629113981007</v>
      </c>
      <c r="R383" s="252">
        <f t="shared" si="141"/>
        <v>0.88500000000000145</v>
      </c>
      <c r="S383" t="e">
        <f t="shared" si="131"/>
        <v>#N/A</v>
      </c>
      <c r="T383">
        <f t="shared" si="132"/>
        <v>1.1235728564162768</v>
      </c>
      <c r="U383" s="47" t="e">
        <f t="shared" si="133"/>
        <v>#N/A</v>
      </c>
      <c r="V383">
        <f t="shared" si="134"/>
        <v>1.090769647114191</v>
      </c>
      <c r="W383" s="47" t="e">
        <f t="shared" si="135"/>
        <v>#N/A</v>
      </c>
      <c r="X383">
        <f t="shared" si="136"/>
        <v>1.0567980371539891</v>
      </c>
      <c r="Y383" s="47" t="e">
        <f t="shared" si="137"/>
        <v>#N/A</v>
      </c>
      <c r="Z383">
        <f t="shared" si="138"/>
        <v>1.0215348181280843</v>
      </c>
      <c r="AA383" s="47" t="e">
        <f t="shared" si="139"/>
        <v>#N/A</v>
      </c>
      <c r="AB383">
        <f t="shared" si="140"/>
        <v>3.2566089129265845</v>
      </c>
    </row>
    <row r="384" spans="15:28" x14ac:dyDescent="0.2">
      <c r="O384" s="45">
        <f t="shared" si="128"/>
        <v>5.9868662733597375</v>
      </c>
      <c r="P384" s="45">
        <f t="shared" si="129"/>
        <v>5.9868662733597375</v>
      </c>
      <c r="Q384" s="100">
        <f t="shared" si="130"/>
        <v>21.727401550750869</v>
      </c>
      <c r="R384" s="252">
        <f t="shared" si="141"/>
        <v>0.89000000000000146</v>
      </c>
      <c r="S384" t="e">
        <f t="shared" si="131"/>
        <v>#N/A</v>
      </c>
      <c r="T384">
        <f t="shared" si="132"/>
        <v>1.1275650044575645</v>
      </c>
      <c r="U384" s="47" t="e">
        <f t="shared" si="133"/>
        <v>#N/A</v>
      </c>
      <c r="V384">
        <f t="shared" si="134"/>
        <v>1.0946319885953595</v>
      </c>
      <c r="W384" s="47" t="e">
        <f t="shared" si="135"/>
        <v>#N/A</v>
      </c>
      <c r="X384">
        <f t="shared" si="136"/>
        <v>1.0605267163653211</v>
      </c>
      <c r="Y384" s="47" t="e">
        <f t="shared" si="137"/>
        <v>#N/A</v>
      </c>
      <c r="Z384">
        <f t="shared" si="138"/>
        <v>1.025125586436479</v>
      </c>
      <c r="AA384" s="47" t="e">
        <f t="shared" si="139"/>
        <v>#N/A</v>
      </c>
      <c r="AB384">
        <f t="shared" si="140"/>
        <v>3.2680233447205769</v>
      </c>
    </row>
    <row r="385" spans="15:28" x14ac:dyDescent="0.2">
      <c r="O385" s="45">
        <f t="shared" si="128"/>
        <v>6.0541071466161611</v>
      </c>
      <c r="P385" s="45">
        <f t="shared" si="129"/>
        <v>6.0541071466161611</v>
      </c>
      <c r="Q385" s="100">
        <f t="shared" si="130"/>
        <v>21.793539992354454</v>
      </c>
      <c r="R385" s="252">
        <f t="shared" si="141"/>
        <v>0.89500000000000146</v>
      </c>
      <c r="S385" t="e">
        <f t="shared" si="131"/>
        <v>#N/A</v>
      </c>
      <c r="T385">
        <f t="shared" si="132"/>
        <v>1.1315202015058849</v>
      </c>
      <c r="U385" s="47" t="e">
        <f t="shared" si="133"/>
        <v>#N/A</v>
      </c>
      <c r="V385">
        <f t="shared" si="134"/>
        <v>1.0984582654881818</v>
      </c>
      <c r="W385" s="47" t="e">
        <f t="shared" si="135"/>
        <v>#N/A</v>
      </c>
      <c r="X385">
        <f t="shared" si="136"/>
        <v>1.0642202602863673</v>
      </c>
      <c r="Y385" s="47" t="e">
        <f t="shared" si="137"/>
        <v>#N/A</v>
      </c>
      <c r="Z385">
        <f t="shared" si="138"/>
        <v>1.0286821963537602</v>
      </c>
      <c r="AA385" s="47" t="e">
        <f t="shared" si="139"/>
        <v>#N/A</v>
      </c>
      <c r="AB385">
        <f t="shared" si="140"/>
        <v>3.2793284064461448</v>
      </c>
    </row>
    <row r="386" spans="15:28" x14ac:dyDescent="0.2">
      <c r="O386" s="45">
        <f t="shared" si="128"/>
        <v>6.1217198915834388</v>
      </c>
      <c r="P386" s="45">
        <f t="shared" si="129"/>
        <v>6.1217198915834388</v>
      </c>
      <c r="Q386" s="100">
        <f t="shared" si="130"/>
        <v>21.860044363154998</v>
      </c>
      <c r="R386" s="252">
        <f t="shared" si="141"/>
        <v>0.90000000000000147</v>
      </c>
      <c r="S386" t="e">
        <f t="shared" si="131"/>
        <v>#N/A</v>
      </c>
      <c r="T386">
        <f t="shared" si="132"/>
        <v>1.1354383179470187</v>
      </c>
      <c r="U386" s="47" t="e">
        <f t="shared" si="133"/>
        <v>#N/A</v>
      </c>
      <c r="V386">
        <f t="shared" si="134"/>
        <v>1.1022483517291934</v>
      </c>
      <c r="W386" s="47" t="e">
        <f t="shared" si="135"/>
        <v>#N/A</v>
      </c>
      <c r="X386">
        <f t="shared" si="136"/>
        <v>1.0678785465498779</v>
      </c>
      <c r="Y386" s="47" t="e">
        <f t="shared" si="137"/>
        <v>#N/A</v>
      </c>
      <c r="Z386">
        <f t="shared" si="138"/>
        <v>1.0322045293694988</v>
      </c>
      <c r="AA386" s="47" t="e">
        <f t="shared" si="139"/>
        <v>#N/A</v>
      </c>
      <c r="AB386">
        <f t="shared" si="140"/>
        <v>3.2905237197597925</v>
      </c>
    </row>
    <row r="387" spans="15:28" x14ac:dyDescent="0.2">
      <c r="O387" s="45">
        <f t="shared" si="128"/>
        <v>6.1897044283962259</v>
      </c>
      <c r="P387" s="45">
        <f t="shared" si="129"/>
        <v>6.1897044283962259</v>
      </c>
      <c r="Q387" s="100">
        <f t="shared" si="130"/>
        <v>21.926914587118745</v>
      </c>
      <c r="R387" s="252">
        <f t="shared" si="141"/>
        <v>0.90500000000000147</v>
      </c>
      <c r="S387" t="e">
        <f t="shared" si="131"/>
        <v>#N/A</v>
      </c>
      <c r="T387">
        <f t="shared" si="132"/>
        <v>1.1393192253818998</v>
      </c>
      <c r="U387" s="47" t="e">
        <f t="shared" si="133"/>
        <v>#N/A</v>
      </c>
      <c r="V387">
        <f t="shared" si="134"/>
        <v>1.1060021224472951</v>
      </c>
      <c r="W387" s="47" t="e">
        <f t="shared" si="135"/>
        <v>#N/A</v>
      </c>
      <c r="X387">
        <f t="shared" si="136"/>
        <v>1.0715014539566901</v>
      </c>
      <c r="Y387" s="47" t="e">
        <f t="shared" si="137"/>
        <v>#N/A</v>
      </c>
      <c r="Z387">
        <f t="shared" si="138"/>
        <v>1.0356924681154132</v>
      </c>
      <c r="AA387" s="47" t="e">
        <f t="shared" si="139"/>
        <v>#N/A</v>
      </c>
      <c r="AB387">
        <f t="shared" si="140"/>
        <v>3.3016089099909465</v>
      </c>
    </row>
    <row r="388" spans="15:28" x14ac:dyDescent="0.2">
      <c r="O388" s="45">
        <f t="shared" si="128"/>
        <v>6.2580606767727431</v>
      </c>
      <c r="P388" s="45">
        <f t="shared" si="129"/>
        <v>6.2580606767727431</v>
      </c>
      <c r="Q388" s="100">
        <f t="shared" si="130"/>
        <v>21.994150587814943</v>
      </c>
      <c r="R388" s="252">
        <f t="shared" si="141"/>
        <v>0.91000000000000147</v>
      </c>
      <c r="S388" t="e">
        <f t="shared" si="131"/>
        <v>#N/A</v>
      </c>
      <c r="T388">
        <f t="shared" si="132"/>
        <v>1.1431627966308244</v>
      </c>
      <c r="U388" s="47" t="e">
        <f t="shared" si="133"/>
        <v>#N/A</v>
      </c>
      <c r="V388">
        <f t="shared" si="134"/>
        <v>1.1097194539678656</v>
      </c>
      <c r="W388" s="47" t="e">
        <f t="shared" si="135"/>
        <v>#N/A</v>
      </c>
      <c r="X388">
        <f t="shared" si="136"/>
        <v>1.0750888624797446</v>
      </c>
      <c r="Y388" s="47" t="e">
        <f t="shared" si="137"/>
        <v>#N/A</v>
      </c>
      <c r="Z388">
        <f t="shared" si="138"/>
        <v>1.039145896369279</v>
      </c>
      <c r="AA388" s="47" t="e">
        <f t="shared" si="139"/>
        <v>#N/A</v>
      </c>
      <c r="AB388">
        <f t="shared" si="140"/>
        <v>3.312583606154492</v>
      </c>
    </row>
    <row r="389" spans="15:28" x14ac:dyDescent="0.2">
      <c r="O389" s="45">
        <f t="shared" si="128"/>
        <v>6.3267885560160266</v>
      </c>
      <c r="P389" s="45">
        <f t="shared" si="129"/>
        <v>6.3267885560160266</v>
      </c>
      <c r="Q389" s="100">
        <f t="shared" si="130"/>
        <v>22.061752288415732</v>
      </c>
      <c r="R389" s="252">
        <f t="shared" si="141"/>
        <v>0.91500000000000148</v>
      </c>
      <c r="S389" t="e">
        <f t="shared" si="131"/>
        <v>#N/A</v>
      </c>
      <c r="T389">
        <f t="shared" si="132"/>
        <v>1.1469689057376184</v>
      </c>
      <c r="U389" s="47" t="e">
        <f t="shared" si="133"/>
        <v>#N/A</v>
      </c>
      <c r="V389">
        <f t="shared" si="134"/>
        <v>1.113400223816839</v>
      </c>
      <c r="W389" s="47" t="e">
        <f t="shared" si="135"/>
        <v>#N/A</v>
      </c>
      <c r="X389">
        <f t="shared" si="136"/>
        <v>1.0786406532680606</v>
      </c>
      <c r="Y389" s="47" t="e">
        <f t="shared" si="137"/>
        <v>#N/A</v>
      </c>
      <c r="Z389">
        <f t="shared" si="138"/>
        <v>1.0425646990588016</v>
      </c>
      <c r="AA389" s="47" t="e">
        <f t="shared" si="139"/>
        <v>#N/A</v>
      </c>
      <c r="AB389">
        <f t="shared" si="140"/>
        <v>3.3234474409631911</v>
      </c>
    </row>
    <row r="390" spans="15:28" x14ac:dyDescent="0.2">
      <c r="O390" s="45">
        <f t="shared" si="128"/>
        <v>6.3958879850138146</v>
      </c>
      <c r="P390" s="45">
        <f t="shared" si="129"/>
        <v>6.3958879850138146</v>
      </c>
      <c r="Q390" s="100">
        <f t="shared" si="130"/>
        <v>22.129719611697624</v>
      </c>
      <c r="R390" s="252">
        <f t="shared" si="141"/>
        <v>0.92000000000000148</v>
      </c>
      <c r="S390" t="e">
        <f t="shared" si="131"/>
        <v>#N/A</v>
      </c>
      <c r="T390">
        <f t="shared" si="132"/>
        <v>1.150737427973765</v>
      </c>
      <c r="U390" s="47" t="e">
        <f t="shared" si="133"/>
        <v>#N/A</v>
      </c>
      <c r="V390">
        <f t="shared" si="134"/>
        <v>1.1170443107247376</v>
      </c>
      <c r="W390" s="47" t="e">
        <f t="shared" si="135"/>
        <v>#N/A</v>
      </c>
      <c r="X390">
        <f t="shared" si="136"/>
        <v>1.0821567086506751</v>
      </c>
      <c r="Y390" s="47" t="e">
        <f t="shared" si="137"/>
        <v>#N/A</v>
      </c>
      <c r="Z390">
        <f t="shared" si="138"/>
        <v>1.0459487622654524</v>
      </c>
      <c r="AA390" s="47" t="e">
        <f t="shared" si="139"/>
        <v>#N/A</v>
      </c>
      <c r="AB390">
        <f t="shared" si="140"/>
        <v>3.3342000508399714</v>
      </c>
    </row>
    <row r="391" spans="15:28" x14ac:dyDescent="0.2">
      <c r="O391" s="45">
        <f t="shared" ref="O391:O406" si="142">(SQRT($K$18*$K$18*(R391-$F$16)*(R391-$F$16)*1000000+$M$4*$M$4))-$M$4</f>
        <v>6.465358882239002</v>
      </c>
      <c r="P391" s="45">
        <f t="shared" ref="P391:P406" si="143">(COS($P$1*PI()/180)*SQRT($K$18*$K$18*(R391-$F$16)*(R391-$F$16)*1000000+$P$3)-$P$2*$K$17*(R391-$F$16)*1000)/(1-$P$2)-$M$4</f>
        <v>6.465358882239002</v>
      </c>
      <c r="Q391" s="100">
        <f t="shared" ref="Q391:Q406" si="144">SQRT(((R391-$F$16)*(R391-$F$16)+PI()*PI()*$F$18*$F$18)*$K$18*$K$18*1000000+$M$4*$M$4) - $M$4</f>
        <v>22.198052480041042</v>
      </c>
      <c r="R391" s="252">
        <f t="shared" si="141"/>
        <v>0.92500000000000149</v>
      </c>
      <c r="S391" t="e">
        <f t="shared" ref="S391:S406" si="145">IF( AND(($R391-$F$16)/S$3&gt;= 0, ($R391-$F$16)/S$3&lt;=$K$31),S$2*ABS(SIN(($R391-$F$16)/S$3*PI()))*$K$30,#N/A)</f>
        <v>#N/A</v>
      </c>
      <c r="T391">
        <f t="shared" ref="T391:T406" si="146">IF( AND(($R391-$F$16)/T$3&gt;0,($R391-$F$16)/T$3&lt;=$K$31),T$2*ABS(SIN(($R391-$F$16)/T$3*PI()))*$K$30,#N/A)</f>
        <v>1.1544682398424915</v>
      </c>
      <c r="U391" s="47" t="e">
        <f t="shared" ref="U391:U406" si="147">IF( AND(($R391-$F$16)/U$3&gt;= 0, ($R391-$F$16)/U$3&lt;=$K$31),U$2*ABS(SIN(($R391-$F$16)/U$3*PI()))*$K$30,#N/A)</f>
        <v>#N/A</v>
      </c>
      <c r="V391">
        <f t="shared" ref="V391:V406" si="148">IF( AND(($R391-$F$16)/V$3&gt;0,($R391-$F$16)/V$3&lt;=$K$31),V$2*ABS(SIN(($R391-$F$16)/V$3*PI()))*$K$30,#N/A)</f>
        <v>1.1206515946306681</v>
      </c>
      <c r="W391" s="47" t="e">
        <f t="shared" ref="W391:W406" si="149">IF( AND(($R391-$F$16)/W$3&gt;= 0, ($R391-$F$16)/W$3&lt;=$K$31),W$2*ABS(SIN(($R391-$F$16)/W$3*PI()))*$K$30,#N/A)</f>
        <v>#N/A</v>
      </c>
      <c r="X391">
        <f t="shared" ref="X391:X406" si="150">IF( AND(($R391-$F$16)/X$3&gt;0,($R391-$F$16)/X$3&lt;=$K$31),X$2*ABS(SIN(($R391-$F$16)/X$3*PI()))*$K$30,#N/A)</f>
        <v>1.08563691214054</v>
      </c>
      <c r="Y391" s="47" t="e">
        <f t="shared" ref="Y391:Y406" si="151">IF( AND(($R391-$F$16)/Y$3&gt;= 0, ($R391-$F$16)/Y$3&lt;=$K$31),Y$2*ABS(SIN(($R391-$F$16)/Y$3*PI()))*$K$30,#N/A)</f>
        <v>#N/A</v>
      </c>
      <c r="Z391">
        <f t="shared" ref="Z391:Z406" si="152">IF( AND(($R391-$F$16)/Z$3&gt;0,($R391-$F$16)/Z$3&lt;=$K$31),Z$2*ABS(SIN(($R391-$F$16)/Z$3*PI()))*$K$30,#N/A)</f>
        <v>1.0492979732282617</v>
      </c>
      <c r="AA391" s="47" t="e">
        <f t="shared" ref="AA391:AA406" si="153">IF( AND(($R391-$F$16)/AA$3&gt;= 0, ($R391-$F$16)/AA$3&lt;=$K$31),AA$2*ABS(SIN(($R391-$F$16)/AA$3*PI()))*$K$30,#N/A)</f>
        <v>#N/A</v>
      </c>
      <c r="AB391">
        <f t="shared" ref="AB391:AB406" si="154">IF( AND(($R391-$F$16)/AB$3&gt;0,($R391-$F$16)/AB$3&lt;=$K$31),AB$2*ABS(SIN(($R391-$F$16)/AB$3*PI()))*$K$30,#N/A)</f>
        <v>3.3448410759300975</v>
      </c>
    </row>
    <row r="392" spans="15:28" x14ac:dyDescent="0.2">
      <c r="O392" s="45">
        <f t="shared" si="142"/>
        <v>6.5352011657504363</v>
      </c>
      <c r="P392" s="45">
        <f t="shared" si="143"/>
        <v>6.5352011657504363</v>
      </c>
      <c r="Q392" s="100">
        <f t="shared" si="144"/>
        <v>22.266750815431237</v>
      </c>
      <c r="R392" s="252">
        <f t="shared" ref="R392:R406" si="155">R391+$R$4</f>
        <v>0.93000000000000149</v>
      </c>
      <c r="S392" t="e">
        <f t="shared" si="145"/>
        <v>#N/A</v>
      </c>
      <c r="T392">
        <f t="shared" si="146"/>
        <v>1.1581612190828174</v>
      </c>
      <c r="U392" s="47" t="e">
        <f t="shared" si="147"/>
        <v>#N/A</v>
      </c>
      <c r="V392">
        <f t="shared" si="148"/>
        <v>1.1242219566862772</v>
      </c>
      <c r="W392" s="47" t="e">
        <f t="shared" si="149"/>
        <v>#N/A</v>
      </c>
      <c r="X392">
        <f t="shared" si="150"/>
        <v>1.0890811484383822</v>
      </c>
      <c r="Y392" s="47" t="e">
        <f t="shared" si="151"/>
        <v>#N/A</v>
      </c>
      <c r="Z392">
        <f t="shared" si="152"/>
        <v>1.0526122203475781</v>
      </c>
      <c r="AA392" s="47" t="e">
        <f t="shared" si="153"/>
        <v>#N/A</v>
      </c>
      <c r="AB392">
        <f t="shared" si="154"/>
        <v>3.3553701601132122</v>
      </c>
    </row>
    <row r="393" spans="15:28" x14ac:dyDescent="0.2">
      <c r="O393" s="45">
        <f t="shared" si="142"/>
        <v>6.6054147531929175</v>
      </c>
      <c r="P393" s="45">
        <f t="shared" si="143"/>
        <v>6.6054147531929175</v>
      </c>
      <c r="Q393" s="100">
        <f t="shared" si="144"/>
        <v>22.335814539458511</v>
      </c>
      <c r="R393" s="252">
        <f t="shared" si="155"/>
        <v>0.9350000000000015</v>
      </c>
      <c r="S393" t="e">
        <f t="shared" si="145"/>
        <v>#N/A</v>
      </c>
      <c r="T393">
        <f t="shared" si="146"/>
        <v>1.1618162446735605</v>
      </c>
      <c r="U393" s="47" t="e">
        <f t="shared" si="147"/>
        <v>#N/A</v>
      </c>
      <c r="V393">
        <f t="shared" si="148"/>
        <v>1.1277552792596681</v>
      </c>
      <c r="W393" s="47" t="e">
        <f t="shared" si="149"/>
        <v>#N/A</v>
      </c>
      <c r="X393">
        <f t="shared" si="150"/>
        <v>1.0924893034365222</v>
      </c>
      <c r="Y393" s="47" t="e">
        <f t="shared" si="151"/>
        <v>#N/A</v>
      </c>
      <c r="Z393">
        <f t="shared" si="152"/>
        <v>1.055891393188787</v>
      </c>
      <c r="AA393" s="47" t="e">
        <f t="shared" si="153"/>
        <v>#N/A</v>
      </c>
      <c r="AB393">
        <f t="shared" si="154"/>
        <v>3.3657869510152536</v>
      </c>
    </row>
    <row r="394" spans="15:28" x14ac:dyDescent="0.2">
      <c r="O394" s="45">
        <f t="shared" si="142"/>
        <v>6.675999561798335</v>
      </c>
      <c r="P394" s="45">
        <f t="shared" si="143"/>
        <v>6.675999561798335</v>
      </c>
      <c r="Q394" s="100">
        <f t="shared" si="144"/>
        <v>22.405243573318785</v>
      </c>
      <c r="R394" s="252">
        <f t="shared" si="155"/>
        <v>0.9400000000000015</v>
      </c>
      <c r="S394" t="e">
        <f t="shared" si="145"/>
        <v>#N/A</v>
      </c>
      <c r="T394">
        <f t="shared" si="146"/>
        <v>1.1654331968373026</v>
      </c>
      <c r="U394" s="47" t="e">
        <f t="shared" si="147"/>
        <v>#N/A</v>
      </c>
      <c r="V394">
        <f t="shared" si="148"/>
        <v>1.1312514459392742</v>
      </c>
      <c r="W394" s="47" t="e">
        <f t="shared" si="149"/>
        <v>#N/A</v>
      </c>
      <c r="X394">
        <f t="shared" si="150"/>
        <v>1.095861264222656</v>
      </c>
      <c r="Y394" s="47" t="e">
        <f t="shared" si="151"/>
        <v>#N/A</v>
      </c>
      <c r="Z394">
        <f t="shared" si="152"/>
        <v>1.0591353824859897</v>
      </c>
      <c r="AA394" s="47" t="e">
        <f t="shared" si="153"/>
        <v>#N/A</v>
      </c>
      <c r="AB394">
        <f t="shared" si="154"/>
        <v>3.3760911000202505</v>
      </c>
    </row>
    <row r="395" spans="15:28" x14ac:dyDescent="0.2">
      <c r="O395" s="45">
        <f t="shared" si="142"/>
        <v>6.7469555083855539</v>
      </c>
      <c r="P395" s="45">
        <f t="shared" si="143"/>
        <v>6.7469555083855539</v>
      </c>
      <c r="Q395" s="100">
        <f t="shared" si="144"/>
        <v>22.475037837814057</v>
      </c>
      <c r="R395" s="252">
        <f t="shared" si="155"/>
        <v>0.94500000000000151</v>
      </c>
      <c r="S395" t="e">
        <f t="shared" si="145"/>
        <v>#N/A</v>
      </c>
      <c r="T395">
        <f t="shared" si="146"/>
        <v>1.1690119570443152</v>
      </c>
      <c r="U395" s="47" t="e">
        <f t="shared" si="147"/>
        <v>#N/A</v>
      </c>
      <c r="V395">
        <f t="shared" si="148"/>
        <v>1.1347103415376962</v>
      </c>
      <c r="W395" s="47" t="e">
        <f t="shared" si="149"/>
        <v>#N/A</v>
      </c>
      <c r="X395">
        <f t="shared" si="150"/>
        <v>1.0991969190835951</v>
      </c>
      <c r="Y395" s="47" t="e">
        <f t="shared" si="151"/>
        <v>#N/A</v>
      </c>
      <c r="Z395">
        <f t="shared" si="152"/>
        <v>1.0623440801456447</v>
      </c>
      <c r="AA395" s="47" t="e">
        <f t="shared" si="153"/>
        <v>#N/A</v>
      </c>
      <c r="AB395">
        <f t="shared" si="154"/>
        <v>3.3862822622819881</v>
      </c>
    </row>
    <row r="396" spans="15:28" x14ac:dyDescent="0.2">
      <c r="O396" s="45">
        <f t="shared" si="142"/>
        <v>6.8182825093610973</v>
      </c>
      <c r="P396" s="45">
        <f t="shared" si="143"/>
        <v>6.8182825093610973</v>
      </c>
      <c r="Q396" s="100">
        <f t="shared" si="144"/>
        <v>22.545197253352512</v>
      </c>
      <c r="R396" s="252">
        <f t="shared" si="155"/>
        <v>0.95000000000000151</v>
      </c>
      <c r="S396" t="e">
        <f t="shared" si="145"/>
        <v>#N/A</v>
      </c>
      <c r="T396">
        <f t="shared" si="146"/>
        <v>1.1725524080164436</v>
      </c>
      <c r="U396" s="47" t="e">
        <f t="shared" si="147"/>
        <v>#N/A</v>
      </c>
      <c r="V396">
        <f t="shared" si="148"/>
        <v>1.1381318520954964</v>
      </c>
      <c r="W396" s="47" t="e">
        <f t="shared" si="149"/>
        <v>#N/A</v>
      </c>
      <c r="X396">
        <f t="shared" si="150"/>
        <v>1.1024961575089673</v>
      </c>
      <c r="Y396" s="47" t="e">
        <f t="shared" si="151"/>
        <v>#N/A</v>
      </c>
      <c r="Z396">
        <f t="shared" si="152"/>
        <v>1.0655173792501691</v>
      </c>
      <c r="AA396" s="47" t="e">
        <f t="shared" si="153"/>
        <v>#N/A</v>
      </c>
      <c r="AB396">
        <f t="shared" si="154"/>
        <v>3.3963600967355472</v>
      </c>
    </row>
    <row r="397" spans="15:28" x14ac:dyDescent="0.2">
      <c r="O397" s="45">
        <f t="shared" si="142"/>
        <v>6.8899804807196006</v>
      </c>
      <c r="P397" s="45">
        <f t="shared" si="143"/>
        <v>6.8899804807196006</v>
      </c>
      <c r="Q397" s="100">
        <f t="shared" si="144"/>
        <v>22.615721739949663</v>
      </c>
      <c r="R397" s="252">
        <f t="shared" si="155"/>
        <v>0.95500000000000151</v>
      </c>
      <c r="S397" t="e">
        <f t="shared" si="145"/>
        <v>#N/A</v>
      </c>
      <c r="T397">
        <f t="shared" si="146"/>
        <v>1.1760544337309495</v>
      </c>
      <c r="U397" s="47" t="e">
        <f t="shared" si="147"/>
        <v>#N/A</v>
      </c>
      <c r="V397">
        <f t="shared" si="148"/>
        <v>1.1415158648849535</v>
      </c>
      <c r="W397" s="47" t="e">
        <f t="shared" si="149"/>
        <v>#N/A</v>
      </c>
      <c r="X397">
        <f t="shared" si="150"/>
        <v>1.1057588701948791</v>
      </c>
      <c r="Y397" s="47" t="e">
        <f t="shared" si="151"/>
        <v>#N/A</v>
      </c>
      <c r="Z397">
        <f t="shared" si="152"/>
        <v>1.068655174061502</v>
      </c>
      <c r="AA397" s="47" t="e">
        <f t="shared" si="153"/>
        <v>#N/A</v>
      </c>
      <c r="AB397">
        <f t="shared" si="154"/>
        <v>3.4063242661087227</v>
      </c>
    </row>
    <row r="398" spans="15:28" x14ac:dyDescent="0.2">
      <c r="O398" s="45">
        <f t="shared" si="142"/>
        <v>6.9620493380446078</v>
      </c>
      <c r="P398" s="45">
        <f t="shared" si="143"/>
        <v>6.9620493380446078</v>
      </c>
      <c r="Q398" s="100">
        <f t="shared" si="144"/>
        <v>22.686611217228005</v>
      </c>
      <c r="R398" s="252">
        <f t="shared" si="155"/>
        <v>0.96000000000000152</v>
      </c>
      <c r="S398" t="e">
        <f t="shared" si="145"/>
        <v>#N/A</v>
      </c>
      <c r="T398">
        <f t="shared" si="146"/>
        <v>1.1795179194243146</v>
      </c>
      <c r="U398" s="47" t="e">
        <f t="shared" si="147"/>
        <v>#N/A</v>
      </c>
      <c r="V398">
        <f t="shared" si="148"/>
        <v>1.1448622684137766</v>
      </c>
      <c r="W398" s="47" t="e">
        <f t="shared" si="149"/>
        <v>#N/A</v>
      </c>
      <c r="X398">
        <f t="shared" si="150"/>
        <v>1.1089849490475352</v>
      </c>
      <c r="Y398" s="47" t="e">
        <f t="shared" si="151"/>
        <v>#N/A</v>
      </c>
      <c r="Z398">
        <f t="shared" si="152"/>
        <v>1.0717573600246271</v>
      </c>
      <c r="AA398" s="47" t="e">
        <f t="shared" si="153"/>
        <v>#N/A</v>
      </c>
      <c r="AB398">
        <f t="shared" si="154"/>
        <v>3.4161744369333067</v>
      </c>
    </row>
    <row r="399" spans="15:28" x14ac:dyDescent="0.2">
      <c r="O399" s="45">
        <f t="shared" si="142"/>
        <v>7.034488996508685</v>
      </c>
      <c r="P399" s="45">
        <f t="shared" si="143"/>
        <v>7.034488996508685</v>
      </c>
      <c r="Q399" s="100">
        <f t="shared" si="144"/>
        <v>22.75786560441793</v>
      </c>
      <c r="R399" s="252">
        <f t="shared" si="155"/>
        <v>0.96500000000000152</v>
      </c>
      <c r="S399" t="e">
        <f t="shared" si="145"/>
        <v>#N/A</v>
      </c>
      <c r="T399">
        <f t="shared" si="146"/>
        <v>1.1829427515959998</v>
      </c>
      <c r="U399" s="47" t="e">
        <f t="shared" si="147"/>
        <v>#N/A</v>
      </c>
      <c r="V399">
        <f t="shared" si="148"/>
        <v>1.148170952428778</v>
      </c>
      <c r="W399" s="47" t="e">
        <f t="shared" si="149"/>
        <v>#N/A</v>
      </c>
      <c r="X399">
        <f t="shared" si="150"/>
        <v>1.1121742871868212</v>
      </c>
      <c r="Y399" s="47" t="e">
        <f t="shared" si="151"/>
        <v>#N/A</v>
      </c>
      <c r="Z399">
        <f t="shared" si="152"/>
        <v>1.0748238337710565</v>
      </c>
      <c r="AA399" s="47" t="e">
        <f t="shared" si="153"/>
        <v>#N/A</v>
      </c>
      <c r="AB399">
        <f t="shared" si="154"/>
        <v>3.4259102795562515</v>
      </c>
    </row>
    <row r="400" spans="15:28" x14ac:dyDescent="0.2">
      <c r="O400" s="45">
        <f t="shared" si="142"/>
        <v>7.1072993708737613</v>
      </c>
      <c r="P400" s="45">
        <f t="shared" si="143"/>
        <v>7.1072993708737613</v>
      </c>
      <c r="Q400" s="100">
        <f t="shared" si="144"/>
        <v>22.829484820358175</v>
      </c>
      <c r="R400" s="252">
        <f t="shared" si="155"/>
        <v>0.97000000000000153</v>
      </c>
      <c r="S400" t="e">
        <f t="shared" si="145"/>
        <v>#N/A</v>
      </c>
      <c r="T400">
        <f t="shared" si="146"/>
        <v>1.1863288180121658</v>
      </c>
      <c r="U400" s="47" t="e">
        <f t="shared" si="147"/>
        <v>#N/A</v>
      </c>
      <c r="V400">
        <f t="shared" si="148"/>
        <v>1.1514418079195068</v>
      </c>
      <c r="W400" s="47" t="e">
        <f t="shared" si="149"/>
        <v>#N/A</v>
      </c>
      <c r="X400">
        <f t="shared" si="150"/>
        <v>1.1153267789498436</v>
      </c>
      <c r="Y400" s="47" t="e">
        <f t="shared" si="151"/>
        <v>#N/A</v>
      </c>
      <c r="Z400">
        <f t="shared" si="152"/>
        <v>1.0778544931222758</v>
      </c>
      <c r="AA400" s="47" t="e">
        <f t="shared" si="153"/>
        <v>#N/A</v>
      </c>
      <c r="AB400">
        <f t="shared" si="154"/>
        <v>3.4355314681506997</v>
      </c>
    </row>
    <row r="401" spans="15:28" x14ac:dyDescent="0.2">
      <c r="O401" s="45">
        <f t="shared" si="142"/>
        <v>7.1804803754922659</v>
      </c>
      <c r="P401" s="45">
        <f t="shared" si="143"/>
        <v>7.1804803754922659</v>
      </c>
      <c r="Q401" s="100">
        <f t="shared" si="144"/>
        <v>22.901468783495943</v>
      </c>
      <c r="R401" s="252">
        <f t="shared" si="155"/>
        <v>0.97500000000000153</v>
      </c>
      <c r="S401" t="e">
        <f t="shared" si="145"/>
        <v>#N/A</v>
      </c>
      <c r="T401">
        <f t="shared" si="146"/>
        <v>1.1896760077093509</v>
      </c>
      <c r="U401" s="47" t="e">
        <f t="shared" si="147"/>
        <v>#N/A</v>
      </c>
      <c r="V401">
        <f t="shared" si="148"/>
        <v>1.1546747271218396</v>
      </c>
      <c r="W401" s="47" t="e">
        <f t="shared" si="149"/>
        <v>#N/A</v>
      </c>
      <c r="X401">
        <f t="shared" si="150"/>
        <v>1.1184423198944309</v>
      </c>
      <c r="Y401" s="47" t="e">
        <f t="shared" si="151"/>
        <v>#N/A</v>
      </c>
      <c r="Z401">
        <f t="shared" si="152"/>
        <v>1.0808492370931488</v>
      </c>
      <c r="AA401" s="47" t="e">
        <f t="shared" si="153"/>
        <v>#N/A</v>
      </c>
      <c r="AB401">
        <f t="shared" si="154"/>
        <v>3.4450376807268914</v>
      </c>
    </row>
    <row r="402" spans="15:28" x14ac:dyDescent="0.2">
      <c r="O402" s="45">
        <f t="shared" si="142"/>
        <v>7.254031924306787</v>
      </c>
      <c r="P402" s="45">
        <f t="shared" si="143"/>
        <v>7.254031924306787</v>
      </c>
      <c r="Q402" s="100">
        <f t="shared" si="144"/>
        <v>22.973817411887808</v>
      </c>
      <c r="R402" s="252">
        <f t="shared" si="155"/>
        <v>0.98000000000000154</v>
      </c>
      <c r="S402" t="e">
        <f t="shared" si="145"/>
        <v>#N/A</v>
      </c>
      <c r="T402">
        <f t="shared" si="146"/>
        <v>1.1929842109981073</v>
      </c>
      <c r="U402" s="47" t="e">
        <f t="shared" si="147"/>
        <v>#N/A</v>
      </c>
      <c r="V402">
        <f t="shared" si="148"/>
        <v>1.157869603521531</v>
      </c>
      <c r="W402" s="47" t="e">
        <f t="shared" si="149"/>
        <v>#N/A</v>
      </c>
      <c r="X402">
        <f t="shared" si="150"/>
        <v>1.1215208068025939</v>
      </c>
      <c r="Y402" s="47" t="e">
        <f t="shared" si="151"/>
        <v>#N/A</v>
      </c>
      <c r="Z402">
        <f t="shared" si="152"/>
        <v>1.0838079658952813</v>
      </c>
      <c r="AA402" s="47" t="e">
        <f t="shared" si="153"/>
        <v>#N/A</v>
      </c>
      <c r="AB402">
        <f t="shared" si="154"/>
        <v>3.4544285991429371</v>
      </c>
    </row>
    <row r="403" spans="15:28" x14ac:dyDescent="0.2">
      <c r="O403" s="45">
        <f t="shared" si="142"/>
        <v>7.3279539308515496</v>
      </c>
      <c r="P403" s="45">
        <f t="shared" si="143"/>
        <v>7.3279539308515496</v>
      </c>
      <c r="Q403" s="100">
        <f t="shared" si="144"/>
        <v>23.046530623200056</v>
      </c>
      <c r="R403" s="252">
        <f t="shared" si="155"/>
        <v>0.98500000000000154</v>
      </c>
      <c r="S403" t="e">
        <f t="shared" si="145"/>
        <v>#N/A</v>
      </c>
      <c r="T403">
        <f t="shared" si="146"/>
        <v>1.196253319466595</v>
      </c>
      <c r="U403" s="47" t="e">
        <f t="shared" si="147"/>
        <v>#N/A</v>
      </c>
      <c r="V403">
        <f t="shared" si="148"/>
        <v>1.1610263318577227</v>
      </c>
      <c r="W403" s="47" t="e">
        <f t="shared" si="149"/>
        <v>#N/A</v>
      </c>
      <c r="X403">
        <f t="shared" si="150"/>
        <v>1.1245621376839441</v>
      </c>
      <c r="Y403" s="47" t="e">
        <f t="shared" si="151"/>
        <v>#N/A</v>
      </c>
      <c r="Z403">
        <f t="shared" si="152"/>
        <v>1.0867305809403469</v>
      </c>
      <c r="AA403" s="47" t="e">
        <f t="shared" si="153"/>
        <v>#N/A</v>
      </c>
      <c r="AB403">
        <f t="shared" si="154"/>
        <v>3.4637039091154675</v>
      </c>
    </row>
    <row r="404" spans="15:28" x14ac:dyDescent="0.2">
      <c r="O404" s="45">
        <f t="shared" si="142"/>
        <v>7.4022463082519607</v>
      </c>
      <c r="P404" s="45">
        <f t="shared" si="143"/>
        <v>7.4022463082519607</v>
      </c>
      <c r="Q404" s="100">
        <f t="shared" si="144"/>
        <v>23.119608334708573</v>
      </c>
      <c r="R404" s="252">
        <f t="shared" si="155"/>
        <v>0.99000000000000155</v>
      </c>
      <c r="S404" t="e">
        <f t="shared" si="145"/>
        <v>#N/A</v>
      </c>
      <c r="T404">
        <f t="shared" si="146"/>
        <v>1.1994832259841355</v>
      </c>
      <c r="U404" s="47" t="e">
        <f t="shared" si="147"/>
        <v>#N/A</v>
      </c>
      <c r="V404">
        <f t="shared" si="148"/>
        <v>1.1641448081264127</v>
      </c>
      <c r="W404" s="47" t="e">
        <f t="shared" si="149"/>
        <v>#N/A</v>
      </c>
      <c r="X404">
        <f t="shared" si="150"/>
        <v>1.127566211779075</v>
      </c>
      <c r="Y404" s="47" t="e">
        <f t="shared" si="151"/>
        <v>#N/A</v>
      </c>
      <c r="Z404">
        <f t="shared" si="152"/>
        <v>1.0896169848433728</v>
      </c>
      <c r="AA404" s="47" t="e">
        <f t="shared" si="153"/>
        <v>#N/A</v>
      </c>
      <c r="AB404">
        <f t="shared" si="154"/>
        <v>3.4728633002301486</v>
      </c>
    </row>
    <row r="405" spans="15:28" x14ac:dyDescent="0.2">
      <c r="O405" s="45">
        <f t="shared" si="142"/>
        <v>7.4769089692257467</v>
      </c>
      <c r="P405" s="45">
        <f t="shared" si="143"/>
        <v>7.4769089692257467</v>
      </c>
      <c r="Q405" s="100">
        <f t="shared" si="144"/>
        <v>23.193050463300324</v>
      </c>
      <c r="R405" s="252">
        <f t="shared" si="155"/>
        <v>0.99500000000000155</v>
      </c>
      <c r="S405" t="e">
        <f t="shared" si="145"/>
        <v>#N/A</v>
      </c>
      <c r="T405">
        <f t="shared" si="146"/>
        <v>1.2026738247047219</v>
      </c>
      <c r="U405" s="47" t="e">
        <f t="shared" si="147"/>
        <v>#N/A</v>
      </c>
      <c r="V405">
        <f t="shared" si="148"/>
        <v>1.1672249295838808</v>
      </c>
      <c r="W405" s="47" t="e">
        <f t="shared" si="149"/>
        <v>#N/A</v>
      </c>
      <c r="X405">
        <f t="shared" si="150"/>
        <v>1.1305329295628974</v>
      </c>
      <c r="Y405" s="47" t="e">
        <f t="shared" si="151"/>
        <v>#N/A</v>
      </c>
      <c r="Z405">
        <f t="shared" si="152"/>
        <v>1.0924670814259834</v>
      </c>
      <c r="AA405" s="47" t="e">
        <f t="shared" si="153"/>
        <v>#N/A</v>
      </c>
      <c r="AB405">
        <f t="shared" si="154"/>
        <v>3.4819064659520746</v>
      </c>
    </row>
    <row r="406" spans="15:28" x14ac:dyDescent="0.2">
      <c r="O406" s="45">
        <f t="shared" si="142"/>
        <v>7.5519418260831799</v>
      </c>
      <c r="P406" s="45">
        <f t="shared" si="143"/>
        <v>7.5519418260831799</v>
      </c>
      <c r="Q406" s="100">
        <f t="shared" si="144"/>
        <v>23.266856925472894</v>
      </c>
      <c r="R406" s="252">
        <f t="shared" si="155"/>
        <v>1.0000000000000016</v>
      </c>
      <c r="S406" t="e">
        <f t="shared" si="145"/>
        <v>#N/A</v>
      </c>
      <c r="T406">
        <f t="shared" si="146"/>
        <v>1.2058250110704887</v>
      </c>
      <c r="U406" s="47" t="e">
        <f t="shared" si="147"/>
        <v>#N/A</v>
      </c>
      <c r="V406">
        <f t="shared" si="148"/>
        <v>1.1702665947500734</v>
      </c>
      <c r="W406" s="47" t="e">
        <f t="shared" si="149"/>
        <v>#N/A</v>
      </c>
      <c r="X406">
        <f t="shared" si="150"/>
        <v>1.1334621927479391</v>
      </c>
      <c r="Y406" s="47" t="e">
        <f t="shared" si="151"/>
        <v>#N/A</v>
      </c>
      <c r="Z406">
        <f t="shared" si="152"/>
        <v>1.0952807757196061</v>
      </c>
      <c r="AA406" s="47" t="e">
        <f t="shared" si="153"/>
        <v>#N/A</v>
      </c>
      <c r="AB406">
        <f t="shared" si="154"/>
        <v>3.490833103636021</v>
      </c>
    </row>
    <row r="407" spans="15:28" x14ac:dyDescent="0.2">
      <c r="O407" s="45"/>
      <c r="P407" s="45"/>
      <c r="Q407" s="100"/>
    </row>
    <row r="408" spans="15:28" x14ac:dyDescent="0.2">
      <c r="O408" s="45"/>
      <c r="P408" s="45"/>
      <c r="Q408" s="100"/>
    </row>
    <row r="409" spans="15:28" x14ac:dyDescent="0.2">
      <c r="O409" s="45"/>
      <c r="P409" s="45"/>
      <c r="Q409" s="100"/>
    </row>
    <row r="410" spans="15:28" x14ac:dyDescent="0.2">
      <c r="O410" s="45"/>
      <c r="P410" s="45"/>
      <c r="Q410" s="100"/>
    </row>
    <row r="411" spans="15:28" x14ac:dyDescent="0.2">
      <c r="O411" s="45"/>
      <c r="P411" s="45"/>
      <c r="Q411" s="100"/>
    </row>
    <row r="412" spans="15:28" x14ac:dyDescent="0.2">
      <c r="O412" s="45"/>
      <c r="P412" s="45"/>
      <c r="Q412" s="100"/>
    </row>
    <row r="413" spans="15:28" x14ac:dyDescent="0.2">
      <c r="O413" s="45"/>
      <c r="P413" s="45"/>
      <c r="Q413" s="100"/>
    </row>
    <row r="414" spans="15:28" x14ac:dyDescent="0.2">
      <c r="O414" s="45"/>
      <c r="P414" s="45"/>
      <c r="Q414" s="100"/>
    </row>
    <row r="415" spans="15:28" x14ac:dyDescent="0.2">
      <c r="O415" s="45"/>
      <c r="P415" s="45"/>
      <c r="Q415" s="100"/>
    </row>
    <row r="416" spans="15:28" x14ac:dyDescent="0.2">
      <c r="O416" s="45"/>
      <c r="P416" s="45"/>
      <c r="Q416" s="100"/>
    </row>
    <row r="417" spans="15:17" x14ac:dyDescent="0.2">
      <c r="O417" s="45"/>
      <c r="P417" s="45"/>
      <c r="Q417" s="100"/>
    </row>
    <row r="418" spans="15:17" x14ac:dyDescent="0.2">
      <c r="O418" s="45"/>
      <c r="P418" s="45"/>
      <c r="Q418" s="100"/>
    </row>
    <row r="419" spans="15:17" x14ac:dyDescent="0.2">
      <c r="O419" s="45"/>
      <c r="P419" s="45"/>
      <c r="Q419" s="100"/>
    </row>
    <row r="420" spans="15:17" x14ac:dyDescent="0.2">
      <c r="O420" s="45"/>
      <c r="P420" s="45"/>
      <c r="Q420" s="100"/>
    </row>
    <row r="421" spans="15:17" x14ac:dyDescent="0.2">
      <c r="O421" s="45"/>
      <c r="P421" s="45"/>
      <c r="Q421" s="100"/>
    </row>
    <row r="422" spans="15:17" x14ac:dyDescent="0.2">
      <c r="O422" s="45"/>
      <c r="P422" s="45"/>
      <c r="Q422" s="100"/>
    </row>
    <row r="423" spans="15:17" x14ac:dyDescent="0.2">
      <c r="O423" s="45"/>
      <c r="P423" s="45"/>
      <c r="Q423" s="100"/>
    </row>
    <row r="424" spans="15:17" x14ac:dyDescent="0.2">
      <c r="O424" s="45"/>
      <c r="P424" s="45"/>
      <c r="Q424" s="100"/>
    </row>
    <row r="425" spans="15:17" x14ac:dyDescent="0.2">
      <c r="O425" s="45"/>
      <c r="P425" s="45"/>
      <c r="Q425" s="100"/>
    </row>
    <row r="426" spans="15:17" x14ac:dyDescent="0.2">
      <c r="O426" s="45"/>
      <c r="P426" s="45"/>
      <c r="Q426" s="100"/>
    </row>
    <row r="427" spans="15:17" x14ac:dyDescent="0.2">
      <c r="O427" s="45"/>
      <c r="P427" s="45"/>
      <c r="Q427" s="100"/>
    </row>
    <row r="428" spans="15:17" x14ac:dyDescent="0.2">
      <c r="O428" s="45"/>
      <c r="P428" s="45"/>
      <c r="Q428" s="100"/>
    </row>
    <row r="429" spans="15:17" x14ac:dyDescent="0.2">
      <c r="O429" s="45"/>
      <c r="P429" s="45"/>
      <c r="Q429" s="100"/>
    </row>
    <row r="430" spans="15:17" x14ac:dyDescent="0.2">
      <c r="O430" s="45"/>
      <c r="P430" s="45"/>
      <c r="Q430" s="100"/>
    </row>
    <row r="431" spans="15:17" x14ac:dyDescent="0.2">
      <c r="O431" s="45"/>
      <c r="P431" s="45"/>
      <c r="Q431" s="100"/>
    </row>
    <row r="432" spans="15:17" x14ac:dyDescent="0.2">
      <c r="O432" s="45"/>
      <c r="P432" s="45"/>
      <c r="Q432" s="100"/>
    </row>
    <row r="433" spans="15:17" x14ac:dyDescent="0.2">
      <c r="O433" s="45"/>
      <c r="P433" s="45"/>
      <c r="Q433" s="100"/>
    </row>
    <row r="434" spans="15:17" x14ac:dyDescent="0.2">
      <c r="O434" s="45"/>
      <c r="P434" s="45"/>
      <c r="Q434" s="100"/>
    </row>
    <row r="435" spans="15:17" x14ac:dyDescent="0.2">
      <c r="O435" s="45"/>
      <c r="P435" s="45"/>
      <c r="Q435" s="100"/>
    </row>
    <row r="436" spans="15:17" x14ac:dyDescent="0.2">
      <c r="O436" s="45"/>
      <c r="P436" s="45"/>
      <c r="Q436" s="100"/>
    </row>
    <row r="437" spans="15:17" x14ac:dyDescent="0.2">
      <c r="O437" s="45"/>
      <c r="P437" s="45"/>
      <c r="Q437" s="100"/>
    </row>
    <row r="438" spans="15:17" x14ac:dyDescent="0.2">
      <c r="O438" s="45"/>
      <c r="P438" s="45"/>
      <c r="Q438" s="100"/>
    </row>
    <row r="439" spans="15:17" x14ac:dyDescent="0.2">
      <c r="O439" s="45"/>
      <c r="P439" s="45"/>
      <c r="Q439" s="100"/>
    </row>
    <row r="440" spans="15:17" x14ac:dyDescent="0.2">
      <c r="O440" s="45"/>
      <c r="P440" s="45"/>
      <c r="Q440" s="100"/>
    </row>
    <row r="441" spans="15:17" x14ac:dyDescent="0.2">
      <c r="O441" s="45"/>
      <c r="P441" s="45"/>
      <c r="Q441" s="100"/>
    </row>
    <row r="442" spans="15:17" x14ac:dyDescent="0.2">
      <c r="O442" s="45"/>
      <c r="P442" s="45"/>
      <c r="Q442" s="100"/>
    </row>
    <row r="443" spans="15:17" x14ac:dyDescent="0.2">
      <c r="O443" s="45"/>
      <c r="P443" s="45"/>
      <c r="Q443" s="100"/>
    </row>
    <row r="444" spans="15:17" x14ac:dyDescent="0.2">
      <c r="O444" s="45"/>
      <c r="P444" s="45"/>
      <c r="Q444" s="100"/>
    </row>
    <row r="445" spans="15:17" x14ac:dyDescent="0.2">
      <c r="O445" s="45"/>
      <c r="P445" s="45"/>
      <c r="Q445" s="100"/>
    </row>
    <row r="446" spans="15:17" x14ac:dyDescent="0.2">
      <c r="O446" s="45"/>
      <c r="P446" s="45"/>
      <c r="Q446" s="100"/>
    </row>
    <row r="447" spans="15:17" x14ac:dyDescent="0.2">
      <c r="O447" s="45"/>
      <c r="P447" s="45"/>
      <c r="Q447" s="100"/>
    </row>
    <row r="448" spans="15:17" x14ac:dyDescent="0.2">
      <c r="O448" s="45"/>
      <c r="P448" s="45"/>
      <c r="Q448" s="100"/>
    </row>
    <row r="449" spans="15:17" x14ac:dyDescent="0.2">
      <c r="O449" s="45"/>
      <c r="P449" s="45"/>
      <c r="Q449" s="100"/>
    </row>
    <row r="450" spans="15:17" x14ac:dyDescent="0.2">
      <c r="O450" s="45"/>
      <c r="P450" s="45"/>
      <c r="Q450" s="100"/>
    </row>
    <row r="451" spans="15:17" x14ac:dyDescent="0.2">
      <c r="O451" s="45"/>
      <c r="P451" s="45"/>
      <c r="Q451" s="100"/>
    </row>
    <row r="452" spans="15:17" x14ac:dyDescent="0.2">
      <c r="O452" s="45"/>
      <c r="P452" s="45"/>
      <c r="Q452" s="100"/>
    </row>
    <row r="453" spans="15:17" x14ac:dyDescent="0.2">
      <c r="O453" s="45"/>
      <c r="P453" s="45"/>
      <c r="Q453" s="100"/>
    </row>
    <row r="454" spans="15:17" x14ac:dyDescent="0.2">
      <c r="O454" s="45"/>
      <c r="P454" s="45"/>
      <c r="Q454" s="100"/>
    </row>
    <row r="455" spans="15:17" x14ac:dyDescent="0.2">
      <c r="O455" s="45"/>
      <c r="P455" s="45"/>
      <c r="Q455" s="100"/>
    </row>
    <row r="456" spans="15:17" x14ac:dyDescent="0.2">
      <c r="O456" s="45"/>
      <c r="P456" s="45"/>
      <c r="Q456" s="100"/>
    </row>
    <row r="457" spans="15:17" x14ac:dyDescent="0.2">
      <c r="O457" s="45"/>
      <c r="P457" s="45"/>
      <c r="Q457" s="100"/>
    </row>
    <row r="458" spans="15:17" x14ac:dyDescent="0.2">
      <c r="O458" s="45"/>
      <c r="P458" s="45"/>
      <c r="Q458" s="100"/>
    </row>
    <row r="459" spans="15:17" x14ac:dyDescent="0.2">
      <c r="O459" s="45"/>
      <c r="P459" s="45"/>
      <c r="Q459" s="100"/>
    </row>
    <row r="460" spans="15:17" x14ac:dyDescent="0.2">
      <c r="O460" s="45"/>
      <c r="P460" s="45"/>
      <c r="Q460" s="100"/>
    </row>
    <row r="461" spans="15:17" x14ac:dyDescent="0.2">
      <c r="O461" s="45"/>
      <c r="P461" s="45"/>
      <c r="Q461" s="100"/>
    </row>
    <row r="462" spans="15:17" x14ac:dyDescent="0.2">
      <c r="O462" s="45"/>
      <c r="P462" s="45"/>
      <c r="Q462" s="100"/>
    </row>
    <row r="463" spans="15:17" x14ac:dyDescent="0.2">
      <c r="O463" s="45"/>
      <c r="P463" s="45"/>
      <c r="Q463" s="100"/>
    </row>
    <row r="464" spans="15:17" x14ac:dyDescent="0.2">
      <c r="O464" s="45"/>
      <c r="P464" s="45"/>
      <c r="Q464" s="100"/>
    </row>
    <row r="465" spans="15:17" x14ac:dyDescent="0.2">
      <c r="O465" s="45"/>
      <c r="P465" s="45"/>
      <c r="Q465" s="100"/>
    </row>
    <row r="466" spans="15:17" x14ac:dyDescent="0.2">
      <c r="O466" s="45"/>
      <c r="P466" s="45"/>
      <c r="Q466" s="100"/>
    </row>
    <row r="467" spans="15:17" x14ac:dyDescent="0.2">
      <c r="O467" s="45"/>
      <c r="P467" s="45"/>
      <c r="Q467" s="100"/>
    </row>
    <row r="468" spans="15:17" x14ac:dyDescent="0.2">
      <c r="O468" s="45"/>
      <c r="P468" s="45"/>
      <c r="Q468" s="100"/>
    </row>
    <row r="469" spans="15:17" x14ac:dyDescent="0.2">
      <c r="O469" s="45"/>
      <c r="P469" s="45"/>
      <c r="Q469" s="100"/>
    </row>
    <row r="470" spans="15:17" x14ac:dyDescent="0.2">
      <c r="O470" s="45"/>
      <c r="P470" s="45"/>
      <c r="Q470" s="100"/>
    </row>
    <row r="471" spans="15:17" x14ac:dyDescent="0.2">
      <c r="O471" s="45"/>
      <c r="P471" s="45"/>
      <c r="Q471" s="100"/>
    </row>
    <row r="472" spans="15:17" x14ac:dyDescent="0.2">
      <c r="O472" s="45"/>
      <c r="P472" s="45"/>
      <c r="Q472" s="100"/>
    </row>
    <row r="473" spans="15:17" x14ac:dyDescent="0.2">
      <c r="O473" s="45"/>
      <c r="P473" s="45"/>
      <c r="Q473" s="100"/>
    </row>
    <row r="474" spans="15:17" x14ac:dyDescent="0.2">
      <c r="O474" s="45"/>
      <c r="P474" s="45"/>
      <c r="Q474" s="100"/>
    </row>
    <row r="475" spans="15:17" x14ac:dyDescent="0.2">
      <c r="O475" s="45"/>
      <c r="P475" s="45"/>
      <c r="Q475" s="100"/>
    </row>
    <row r="476" spans="15:17" x14ac:dyDescent="0.2">
      <c r="O476" s="45"/>
      <c r="P476" s="45"/>
      <c r="Q476" s="100"/>
    </row>
    <row r="477" spans="15:17" x14ac:dyDescent="0.2">
      <c r="O477" s="45"/>
      <c r="P477" s="45"/>
      <c r="Q477" s="100"/>
    </row>
    <row r="478" spans="15:17" x14ac:dyDescent="0.2">
      <c r="O478" s="45"/>
      <c r="P478" s="45"/>
      <c r="Q478" s="100"/>
    </row>
    <row r="479" spans="15:17" x14ac:dyDescent="0.2">
      <c r="O479" s="45"/>
      <c r="P479" s="45"/>
      <c r="Q479" s="100"/>
    </row>
    <row r="480" spans="15:17" x14ac:dyDescent="0.2">
      <c r="O480" s="45"/>
      <c r="P480" s="45"/>
      <c r="Q480" s="100"/>
    </row>
    <row r="481" spans="15:17" x14ac:dyDescent="0.2">
      <c r="O481" s="45"/>
      <c r="P481" s="45"/>
      <c r="Q481" s="100"/>
    </row>
    <row r="482" spans="15:17" x14ac:dyDescent="0.2">
      <c r="O482" s="45"/>
      <c r="P482" s="45"/>
      <c r="Q482" s="100"/>
    </row>
    <row r="483" spans="15:17" x14ac:dyDescent="0.2">
      <c r="O483" s="45"/>
      <c r="P483" s="45"/>
      <c r="Q483" s="100"/>
    </row>
    <row r="484" spans="15:17" x14ac:dyDescent="0.2">
      <c r="O484" s="45"/>
      <c r="P484" s="45"/>
      <c r="Q484" s="100"/>
    </row>
    <row r="485" spans="15:17" x14ac:dyDescent="0.2">
      <c r="O485" s="45"/>
      <c r="P485" s="45"/>
      <c r="Q485" s="100"/>
    </row>
    <row r="486" spans="15:17" x14ac:dyDescent="0.2">
      <c r="O486" s="45"/>
      <c r="P486" s="45"/>
      <c r="Q486" s="100"/>
    </row>
    <row r="487" spans="15:17" x14ac:dyDescent="0.2">
      <c r="O487" s="45"/>
      <c r="P487" s="45"/>
      <c r="Q487" s="100"/>
    </row>
    <row r="488" spans="15:17" x14ac:dyDescent="0.2">
      <c r="O488" s="45"/>
      <c r="P488" s="45"/>
      <c r="Q488" s="100"/>
    </row>
    <row r="489" spans="15:17" x14ac:dyDescent="0.2">
      <c r="O489" s="45"/>
      <c r="P489" s="45"/>
      <c r="Q489" s="100"/>
    </row>
    <row r="490" spans="15:17" x14ac:dyDescent="0.2">
      <c r="O490" s="45"/>
      <c r="P490" s="45"/>
      <c r="Q490" s="100"/>
    </row>
    <row r="491" spans="15:17" x14ac:dyDescent="0.2">
      <c r="O491" s="45"/>
      <c r="P491" s="45"/>
      <c r="Q491" s="100"/>
    </row>
    <row r="492" spans="15:17" x14ac:dyDescent="0.2">
      <c r="O492" s="45"/>
      <c r="P492" s="45"/>
      <c r="Q492" s="100"/>
    </row>
    <row r="493" spans="15:17" x14ac:dyDescent="0.2">
      <c r="O493" s="45"/>
      <c r="P493" s="45"/>
      <c r="Q493" s="100"/>
    </row>
    <row r="494" spans="15:17" x14ac:dyDescent="0.2">
      <c r="O494" s="45"/>
      <c r="P494" s="45"/>
      <c r="Q494" s="100"/>
    </row>
    <row r="495" spans="15:17" x14ac:dyDescent="0.2">
      <c r="O495" s="45"/>
      <c r="P495" s="45"/>
      <c r="Q495" s="100"/>
    </row>
    <row r="496" spans="15:17" x14ac:dyDescent="0.2">
      <c r="O496" s="45"/>
      <c r="P496" s="45"/>
      <c r="Q496" s="100"/>
    </row>
    <row r="497" spans="15:17" x14ac:dyDescent="0.2">
      <c r="O497" s="45"/>
      <c r="P497" s="45"/>
      <c r="Q497" s="100"/>
    </row>
    <row r="498" spans="15:17" x14ac:dyDescent="0.2">
      <c r="O498" s="45"/>
      <c r="P498" s="45"/>
      <c r="Q498" s="100"/>
    </row>
    <row r="499" spans="15:17" x14ac:dyDescent="0.2">
      <c r="O499" s="45"/>
      <c r="P499" s="45"/>
      <c r="Q499" s="100"/>
    </row>
    <row r="500" spans="15:17" x14ac:dyDescent="0.2">
      <c r="O500" s="45"/>
      <c r="P500" s="45"/>
      <c r="Q500" s="100"/>
    </row>
    <row r="501" spans="15:17" x14ac:dyDescent="0.2">
      <c r="O501" s="45"/>
      <c r="P501" s="45"/>
      <c r="Q501" s="100"/>
    </row>
    <row r="502" spans="15:17" x14ac:dyDescent="0.2">
      <c r="O502" s="45"/>
      <c r="P502" s="45"/>
      <c r="Q502" s="100"/>
    </row>
    <row r="503" spans="15:17" x14ac:dyDescent="0.2">
      <c r="O503" s="45"/>
      <c r="P503" s="45"/>
      <c r="Q503" s="100"/>
    </row>
    <row r="504" spans="15:17" x14ac:dyDescent="0.2">
      <c r="O504" s="45"/>
      <c r="P504" s="45"/>
      <c r="Q504" s="100"/>
    </row>
    <row r="505" spans="15:17" x14ac:dyDescent="0.2">
      <c r="O505" s="45"/>
      <c r="P505" s="45"/>
      <c r="Q505" s="100"/>
    </row>
    <row r="506" spans="15:17" x14ac:dyDescent="0.2">
      <c r="O506" s="45"/>
      <c r="P506" s="45"/>
      <c r="Q506" s="100"/>
    </row>
    <row r="507" spans="15:17" x14ac:dyDescent="0.2">
      <c r="O507" s="45"/>
      <c r="P507" s="45"/>
      <c r="Q507" s="100"/>
    </row>
    <row r="508" spans="15:17" x14ac:dyDescent="0.2">
      <c r="O508" s="45"/>
      <c r="P508" s="45"/>
      <c r="Q508" s="100"/>
    </row>
    <row r="509" spans="15:17" x14ac:dyDescent="0.2">
      <c r="O509" s="45"/>
      <c r="P509" s="45"/>
      <c r="Q509" s="100"/>
    </row>
    <row r="510" spans="15:17" x14ac:dyDescent="0.2">
      <c r="O510" s="45"/>
      <c r="P510" s="45"/>
      <c r="Q510" s="100"/>
    </row>
    <row r="511" spans="15:17" x14ac:dyDescent="0.2">
      <c r="O511" s="45"/>
      <c r="P511" s="45"/>
      <c r="Q511" s="100"/>
    </row>
    <row r="512" spans="15:17" x14ac:dyDescent="0.2">
      <c r="O512" s="45"/>
      <c r="P512" s="45"/>
      <c r="Q512" s="100"/>
    </row>
    <row r="513" spans="15:17" x14ac:dyDescent="0.2">
      <c r="O513" s="45"/>
      <c r="P513" s="45"/>
      <c r="Q513" s="100"/>
    </row>
    <row r="514" spans="15:17" x14ac:dyDescent="0.2">
      <c r="O514" s="45"/>
      <c r="P514" s="45"/>
      <c r="Q514" s="100"/>
    </row>
    <row r="515" spans="15:17" x14ac:dyDescent="0.2">
      <c r="O515" s="45"/>
      <c r="P515" s="45"/>
      <c r="Q515" s="100"/>
    </row>
    <row r="516" spans="15:17" x14ac:dyDescent="0.2">
      <c r="O516" s="45"/>
      <c r="P516" s="45"/>
      <c r="Q516" s="100"/>
    </row>
    <row r="517" spans="15:17" x14ac:dyDescent="0.2">
      <c r="O517" s="45"/>
      <c r="P517" s="45"/>
      <c r="Q517" s="100"/>
    </row>
    <row r="518" spans="15:17" x14ac:dyDescent="0.2">
      <c r="O518" s="45"/>
      <c r="P518" s="45"/>
      <c r="Q518" s="100"/>
    </row>
    <row r="519" spans="15:17" x14ac:dyDescent="0.2">
      <c r="O519" s="45"/>
      <c r="P519" s="45"/>
      <c r="Q519" s="100"/>
    </row>
    <row r="520" spans="15:17" x14ac:dyDescent="0.2">
      <c r="O520" s="45"/>
      <c r="P520" s="45"/>
      <c r="Q520" s="100"/>
    </row>
    <row r="521" spans="15:17" x14ac:dyDescent="0.2">
      <c r="O521" s="45"/>
      <c r="P521" s="45"/>
      <c r="Q521" s="100"/>
    </row>
    <row r="522" spans="15:17" x14ac:dyDescent="0.2">
      <c r="O522" s="45"/>
      <c r="P522" s="45"/>
      <c r="Q522" s="100"/>
    </row>
    <row r="523" spans="15:17" x14ac:dyDescent="0.2">
      <c r="O523" s="45"/>
      <c r="P523" s="45"/>
      <c r="Q523" s="100"/>
    </row>
    <row r="524" spans="15:17" x14ac:dyDescent="0.2">
      <c r="O524" s="45"/>
      <c r="P524" s="45"/>
      <c r="Q524" s="100"/>
    </row>
    <row r="525" spans="15:17" x14ac:dyDescent="0.2">
      <c r="O525" s="45"/>
      <c r="P525" s="45"/>
      <c r="Q525" s="100"/>
    </row>
    <row r="526" spans="15:17" x14ac:dyDescent="0.2">
      <c r="O526" s="45"/>
      <c r="P526" s="45"/>
      <c r="Q526" s="100"/>
    </row>
    <row r="527" spans="15:17" x14ac:dyDescent="0.2">
      <c r="O527" s="45"/>
      <c r="P527" s="45"/>
      <c r="Q527" s="100"/>
    </row>
    <row r="528" spans="15:17" x14ac:dyDescent="0.2">
      <c r="O528" s="45"/>
      <c r="P528" s="45"/>
      <c r="Q528" s="100"/>
    </row>
    <row r="529" spans="15:17" x14ac:dyDescent="0.2">
      <c r="O529" s="45"/>
      <c r="P529" s="45"/>
      <c r="Q529" s="100"/>
    </row>
    <row r="530" spans="15:17" x14ac:dyDescent="0.2">
      <c r="O530" s="45"/>
      <c r="P530" s="45"/>
      <c r="Q530" s="100"/>
    </row>
    <row r="531" spans="15:17" x14ac:dyDescent="0.2">
      <c r="O531" s="45"/>
      <c r="P531" s="45"/>
      <c r="Q531" s="100"/>
    </row>
    <row r="532" spans="15:17" x14ac:dyDescent="0.2">
      <c r="O532" s="45"/>
      <c r="P532" s="45"/>
      <c r="Q532" s="100"/>
    </row>
    <row r="533" spans="15:17" x14ac:dyDescent="0.2">
      <c r="O533" s="45"/>
      <c r="P533" s="45"/>
      <c r="Q533" s="100"/>
    </row>
    <row r="534" spans="15:17" x14ac:dyDescent="0.2">
      <c r="O534" s="45"/>
      <c r="P534" s="45"/>
      <c r="Q534" s="100"/>
    </row>
    <row r="535" spans="15:17" x14ac:dyDescent="0.2">
      <c r="O535" s="45"/>
      <c r="P535" s="45"/>
      <c r="Q535" s="100"/>
    </row>
    <row r="536" spans="15:17" x14ac:dyDescent="0.2">
      <c r="O536" s="45"/>
      <c r="P536" s="45"/>
      <c r="Q536" s="100"/>
    </row>
    <row r="537" spans="15:17" x14ac:dyDescent="0.2">
      <c r="O537" s="45"/>
      <c r="P537" s="45"/>
      <c r="Q537" s="100"/>
    </row>
    <row r="538" spans="15:17" x14ac:dyDescent="0.2">
      <c r="O538" s="45"/>
      <c r="P538" s="45"/>
      <c r="Q538" s="100"/>
    </row>
    <row r="539" spans="15:17" x14ac:dyDescent="0.2">
      <c r="O539" s="45"/>
      <c r="P539" s="45"/>
      <c r="Q539" s="100"/>
    </row>
    <row r="540" spans="15:17" x14ac:dyDescent="0.2">
      <c r="O540" s="45"/>
      <c r="P540" s="45"/>
      <c r="Q540" s="100"/>
    </row>
    <row r="541" spans="15:17" x14ac:dyDescent="0.2">
      <c r="O541" s="45"/>
      <c r="P541" s="45"/>
      <c r="Q541" s="100"/>
    </row>
    <row r="542" spans="15:17" x14ac:dyDescent="0.2">
      <c r="O542" s="45"/>
      <c r="P542" s="45"/>
      <c r="Q542" s="100"/>
    </row>
    <row r="543" spans="15:17" x14ac:dyDescent="0.2">
      <c r="O543" s="45"/>
      <c r="P543" s="45"/>
      <c r="Q543" s="100"/>
    </row>
    <row r="544" spans="15:17" x14ac:dyDescent="0.2">
      <c r="O544" s="45"/>
      <c r="P544" s="45"/>
      <c r="Q544" s="100"/>
    </row>
    <row r="545" spans="15:17" x14ac:dyDescent="0.2">
      <c r="O545" s="45"/>
      <c r="P545" s="45"/>
      <c r="Q545" s="100"/>
    </row>
    <row r="546" spans="15:17" x14ac:dyDescent="0.2">
      <c r="O546" s="45"/>
      <c r="P546" s="45"/>
      <c r="Q546" s="100"/>
    </row>
    <row r="547" spans="15:17" x14ac:dyDescent="0.2">
      <c r="O547" s="45"/>
      <c r="P547" s="45"/>
      <c r="Q547" s="100"/>
    </row>
    <row r="548" spans="15:17" x14ac:dyDescent="0.2">
      <c r="O548" s="45"/>
      <c r="P548" s="45"/>
      <c r="Q548" s="100"/>
    </row>
    <row r="549" spans="15:17" x14ac:dyDescent="0.2">
      <c r="O549" s="45"/>
      <c r="P549" s="45"/>
      <c r="Q549" s="100"/>
    </row>
    <row r="550" spans="15:17" x14ac:dyDescent="0.2">
      <c r="O550" s="45"/>
      <c r="P550" s="45"/>
      <c r="Q550" s="100"/>
    </row>
    <row r="551" spans="15:17" x14ac:dyDescent="0.2">
      <c r="O551" s="45"/>
      <c r="P551" s="45"/>
      <c r="Q551" s="100"/>
    </row>
    <row r="552" spans="15:17" x14ac:dyDescent="0.2">
      <c r="O552" s="45"/>
      <c r="P552" s="45"/>
      <c r="Q552" s="100"/>
    </row>
    <row r="553" spans="15:17" x14ac:dyDescent="0.2">
      <c r="O553" s="45"/>
      <c r="P553" s="45"/>
      <c r="Q553" s="100"/>
    </row>
    <row r="554" spans="15:17" x14ac:dyDescent="0.2">
      <c r="O554" s="45"/>
      <c r="P554" s="45"/>
      <c r="Q554" s="100"/>
    </row>
    <row r="555" spans="15:17" x14ac:dyDescent="0.2">
      <c r="O555" s="45"/>
      <c r="P555" s="45"/>
      <c r="Q555" s="100"/>
    </row>
    <row r="556" spans="15:17" x14ac:dyDescent="0.2">
      <c r="O556" s="45"/>
      <c r="P556" s="45"/>
      <c r="Q556" s="100"/>
    </row>
    <row r="557" spans="15:17" x14ac:dyDescent="0.2">
      <c r="O557" s="45"/>
      <c r="P557" s="45"/>
      <c r="Q557" s="100"/>
    </row>
    <row r="558" spans="15:17" x14ac:dyDescent="0.2">
      <c r="O558" s="45"/>
      <c r="P558" s="45"/>
      <c r="Q558" s="100"/>
    </row>
    <row r="559" spans="15:17" x14ac:dyDescent="0.2">
      <c r="O559" s="45"/>
      <c r="P559" s="45"/>
      <c r="Q559" s="100"/>
    </row>
    <row r="560" spans="15:17" x14ac:dyDescent="0.2">
      <c r="O560" s="45"/>
      <c r="P560" s="45"/>
      <c r="Q560" s="100"/>
    </row>
    <row r="561" spans="15:17" x14ac:dyDescent="0.2">
      <c r="O561" s="45"/>
      <c r="P561" s="45"/>
      <c r="Q561" s="100"/>
    </row>
    <row r="562" spans="15:17" x14ac:dyDescent="0.2">
      <c r="O562" s="45"/>
      <c r="P562" s="45"/>
      <c r="Q562" s="100"/>
    </row>
    <row r="563" spans="15:17" x14ac:dyDescent="0.2">
      <c r="O563" s="45"/>
      <c r="P563" s="45"/>
      <c r="Q563" s="100"/>
    </row>
    <row r="564" spans="15:17" x14ac:dyDescent="0.2">
      <c r="O564" s="45"/>
      <c r="P564" s="45"/>
      <c r="Q564" s="100"/>
    </row>
    <row r="565" spans="15:17" x14ac:dyDescent="0.2">
      <c r="O565" s="45"/>
      <c r="P565" s="45"/>
      <c r="Q565" s="100"/>
    </row>
    <row r="566" spans="15:17" x14ac:dyDescent="0.2">
      <c r="O566" s="45"/>
      <c r="P566" s="45"/>
      <c r="Q566" s="100"/>
    </row>
    <row r="567" spans="15:17" x14ac:dyDescent="0.2">
      <c r="O567" s="45"/>
      <c r="P567" s="45"/>
      <c r="Q567" s="100"/>
    </row>
    <row r="568" spans="15:17" x14ac:dyDescent="0.2">
      <c r="O568" s="45"/>
      <c r="P568" s="45"/>
      <c r="Q568" s="100"/>
    </row>
    <row r="569" spans="15:17" x14ac:dyDescent="0.2">
      <c r="O569" s="45"/>
      <c r="P569" s="45"/>
      <c r="Q569" s="100"/>
    </row>
    <row r="570" spans="15:17" x14ac:dyDescent="0.2">
      <c r="O570" s="45"/>
      <c r="P570" s="45"/>
      <c r="Q570" s="100"/>
    </row>
    <row r="571" spans="15:17" x14ac:dyDescent="0.2">
      <c r="O571" s="45"/>
      <c r="P571" s="45"/>
      <c r="Q571" s="100"/>
    </row>
    <row r="572" spans="15:17" x14ac:dyDescent="0.2">
      <c r="O572" s="45"/>
      <c r="P572" s="45"/>
      <c r="Q572" s="100"/>
    </row>
    <row r="573" spans="15:17" x14ac:dyDescent="0.2">
      <c r="O573" s="45"/>
      <c r="P573" s="45"/>
      <c r="Q573" s="100"/>
    </row>
    <row r="574" spans="15:17" x14ac:dyDescent="0.2">
      <c r="O574" s="45"/>
      <c r="P574" s="45"/>
      <c r="Q574" s="100"/>
    </row>
    <row r="575" spans="15:17" x14ac:dyDescent="0.2">
      <c r="O575" s="45"/>
      <c r="P575" s="45"/>
      <c r="Q575" s="100"/>
    </row>
    <row r="576" spans="15:17" x14ac:dyDescent="0.2">
      <c r="O576" s="45"/>
      <c r="P576" s="45"/>
      <c r="Q576" s="100"/>
    </row>
    <row r="577" spans="15:17" x14ac:dyDescent="0.2">
      <c r="O577" s="45"/>
      <c r="P577" s="45"/>
      <c r="Q577" s="100"/>
    </row>
    <row r="578" spans="15:17" x14ac:dyDescent="0.2">
      <c r="O578" s="45"/>
      <c r="P578" s="45"/>
      <c r="Q578" s="100"/>
    </row>
    <row r="579" spans="15:17" x14ac:dyDescent="0.2">
      <c r="O579" s="45"/>
      <c r="P579" s="45"/>
      <c r="Q579" s="100"/>
    </row>
    <row r="580" spans="15:17" x14ac:dyDescent="0.2">
      <c r="O580" s="45"/>
      <c r="P580" s="45"/>
      <c r="Q580" s="100"/>
    </row>
    <row r="581" spans="15:17" x14ac:dyDescent="0.2">
      <c r="O581" s="45"/>
      <c r="P581" s="45"/>
      <c r="Q581" s="100"/>
    </row>
    <row r="582" spans="15:17" x14ac:dyDescent="0.2">
      <c r="O582" s="45"/>
      <c r="P582" s="45"/>
      <c r="Q582" s="100"/>
    </row>
    <row r="583" spans="15:17" x14ac:dyDescent="0.2">
      <c r="O583" s="45"/>
      <c r="P583" s="45"/>
      <c r="Q583" s="100"/>
    </row>
    <row r="584" spans="15:17" x14ac:dyDescent="0.2">
      <c r="O584" s="45"/>
      <c r="P584" s="45"/>
      <c r="Q584" s="100"/>
    </row>
    <row r="585" spans="15:17" x14ac:dyDescent="0.2">
      <c r="O585" s="45"/>
      <c r="P585" s="45"/>
      <c r="Q585" s="100"/>
    </row>
    <row r="586" spans="15:17" x14ac:dyDescent="0.2">
      <c r="O586" s="45"/>
      <c r="P586" s="45"/>
      <c r="Q586" s="100"/>
    </row>
    <row r="587" spans="15:17" x14ac:dyDescent="0.2">
      <c r="O587" s="45"/>
      <c r="P587" s="45"/>
      <c r="Q587" s="100"/>
    </row>
    <row r="588" spans="15:17" x14ac:dyDescent="0.2">
      <c r="O588" s="45"/>
      <c r="P588" s="45"/>
      <c r="Q588" s="100"/>
    </row>
    <row r="589" spans="15:17" x14ac:dyDescent="0.2">
      <c r="O589" s="45"/>
      <c r="P589" s="45"/>
      <c r="Q589" s="100"/>
    </row>
    <row r="590" spans="15:17" x14ac:dyDescent="0.2">
      <c r="O590" s="45"/>
      <c r="P590" s="45"/>
      <c r="Q590" s="100"/>
    </row>
    <row r="591" spans="15:17" x14ac:dyDescent="0.2">
      <c r="O591" s="45"/>
      <c r="P591" s="45"/>
      <c r="Q591" s="100"/>
    </row>
    <row r="592" spans="15:17" x14ac:dyDescent="0.2">
      <c r="O592" s="45"/>
      <c r="P592" s="45"/>
      <c r="Q592" s="100"/>
    </row>
    <row r="593" spans="15:17" x14ac:dyDescent="0.2">
      <c r="O593" s="45"/>
      <c r="P593" s="45"/>
      <c r="Q593" s="100"/>
    </row>
    <row r="594" spans="15:17" x14ac:dyDescent="0.2">
      <c r="O594" s="45"/>
      <c r="P594" s="45"/>
      <c r="Q594" s="100"/>
    </row>
    <row r="595" spans="15:17" x14ac:dyDescent="0.2">
      <c r="O595" s="45"/>
      <c r="P595" s="45"/>
      <c r="Q595" s="100"/>
    </row>
    <row r="596" spans="15:17" x14ac:dyDescent="0.2">
      <c r="O596" s="45"/>
      <c r="P596" s="45"/>
      <c r="Q596" s="100"/>
    </row>
    <row r="597" spans="15:17" x14ac:dyDescent="0.2">
      <c r="O597" s="45"/>
      <c r="P597" s="45"/>
      <c r="Q597" s="100"/>
    </row>
    <row r="598" spans="15:17" x14ac:dyDescent="0.2">
      <c r="O598" s="45"/>
      <c r="P598" s="45"/>
      <c r="Q598" s="100"/>
    </row>
    <row r="599" spans="15:17" x14ac:dyDescent="0.2">
      <c r="O599" s="45"/>
      <c r="P599" s="45"/>
      <c r="Q599" s="100"/>
    </row>
    <row r="600" spans="15:17" x14ac:dyDescent="0.2">
      <c r="O600" s="45"/>
      <c r="P600" s="45"/>
      <c r="Q600" s="100"/>
    </row>
    <row r="601" spans="15:17" x14ac:dyDescent="0.2">
      <c r="O601" s="45"/>
      <c r="P601" s="45"/>
      <c r="Q601" s="100"/>
    </row>
    <row r="602" spans="15:17" x14ac:dyDescent="0.2">
      <c r="O602" s="45"/>
      <c r="P602" s="45"/>
      <c r="Q602" s="100"/>
    </row>
    <row r="603" spans="15:17" x14ac:dyDescent="0.2">
      <c r="O603" s="45"/>
      <c r="P603" s="45"/>
      <c r="Q603" s="100"/>
    </row>
    <row r="604" spans="15:17" x14ac:dyDescent="0.2">
      <c r="O604" s="45"/>
      <c r="P604" s="45"/>
      <c r="Q604" s="100"/>
    </row>
    <row r="605" spans="15:17" x14ac:dyDescent="0.2">
      <c r="O605" s="45"/>
      <c r="P605" s="45"/>
      <c r="Q605" s="100"/>
    </row>
    <row r="606" spans="15:17" x14ac:dyDescent="0.2">
      <c r="O606" s="45"/>
      <c r="P606" s="45"/>
      <c r="Q606" s="100"/>
    </row>
    <row r="607" spans="15:17" x14ac:dyDescent="0.2">
      <c r="O607" s="45"/>
      <c r="P607" s="45"/>
      <c r="Q607" s="100"/>
    </row>
    <row r="608" spans="15:17" x14ac:dyDescent="0.2">
      <c r="O608" s="45"/>
      <c r="P608" s="45"/>
      <c r="Q608" s="100"/>
    </row>
    <row r="609" spans="15:17" x14ac:dyDescent="0.2">
      <c r="O609" s="45"/>
      <c r="P609" s="45"/>
      <c r="Q609" s="100"/>
    </row>
    <row r="610" spans="15:17" x14ac:dyDescent="0.2">
      <c r="O610" s="45"/>
      <c r="P610" s="45"/>
      <c r="Q610" s="100"/>
    </row>
    <row r="611" spans="15:17" x14ac:dyDescent="0.2">
      <c r="O611" s="45"/>
      <c r="P611" s="45"/>
      <c r="Q611" s="100"/>
    </row>
    <row r="612" spans="15:17" x14ac:dyDescent="0.2">
      <c r="O612" s="45"/>
      <c r="P612" s="45"/>
      <c r="Q612" s="100"/>
    </row>
    <row r="613" spans="15:17" x14ac:dyDescent="0.2">
      <c r="O613" s="45"/>
      <c r="P613" s="45"/>
      <c r="Q613" s="100"/>
    </row>
    <row r="614" spans="15:17" x14ac:dyDescent="0.2">
      <c r="O614" s="45"/>
      <c r="P614" s="45"/>
      <c r="Q614" s="100"/>
    </row>
    <row r="615" spans="15:17" x14ac:dyDescent="0.2">
      <c r="O615" s="45"/>
      <c r="P615" s="45"/>
      <c r="Q615" s="100"/>
    </row>
    <row r="616" spans="15:17" x14ac:dyDescent="0.2">
      <c r="O616" s="45"/>
      <c r="P616" s="45"/>
      <c r="Q616" s="100"/>
    </row>
    <row r="617" spans="15:17" x14ac:dyDescent="0.2">
      <c r="O617" s="45"/>
      <c r="P617" s="45"/>
      <c r="Q617" s="100"/>
    </row>
    <row r="618" spans="15:17" x14ac:dyDescent="0.2">
      <c r="O618" s="45"/>
      <c r="P618" s="45"/>
      <c r="Q618" s="100"/>
    </row>
    <row r="619" spans="15:17" x14ac:dyDescent="0.2">
      <c r="O619" s="45"/>
      <c r="P619" s="45"/>
      <c r="Q619" s="100"/>
    </row>
    <row r="620" spans="15:17" x14ac:dyDescent="0.2">
      <c r="O620" s="45"/>
      <c r="P620" s="45"/>
      <c r="Q620" s="100"/>
    </row>
    <row r="621" spans="15:17" x14ac:dyDescent="0.2">
      <c r="O621" s="45"/>
      <c r="P621" s="45"/>
      <c r="Q621" s="100"/>
    </row>
    <row r="622" spans="15:17" x14ac:dyDescent="0.2">
      <c r="O622" s="45"/>
      <c r="P622" s="45"/>
      <c r="Q622" s="100"/>
    </row>
    <row r="623" spans="15:17" x14ac:dyDescent="0.2">
      <c r="O623" s="45"/>
      <c r="P623" s="45"/>
      <c r="Q623" s="100"/>
    </row>
    <row r="624" spans="15:17" x14ac:dyDescent="0.2">
      <c r="O624" s="45"/>
      <c r="P624" s="45"/>
      <c r="Q624" s="100"/>
    </row>
    <row r="625" spans="15:17" x14ac:dyDescent="0.2">
      <c r="O625" s="45"/>
      <c r="P625" s="45"/>
      <c r="Q625" s="100"/>
    </row>
    <row r="626" spans="15:17" x14ac:dyDescent="0.2">
      <c r="O626" s="45"/>
      <c r="P626" s="45"/>
      <c r="Q626" s="100"/>
    </row>
    <row r="627" spans="15:17" x14ac:dyDescent="0.2">
      <c r="O627" s="45"/>
      <c r="P627" s="45"/>
      <c r="Q627" s="100"/>
    </row>
    <row r="628" spans="15:17" x14ac:dyDescent="0.2">
      <c r="O628" s="45"/>
      <c r="P628" s="45"/>
      <c r="Q628" s="100"/>
    </row>
    <row r="629" spans="15:17" x14ac:dyDescent="0.2">
      <c r="O629" s="45"/>
      <c r="P629" s="45"/>
      <c r="Q629" s="100"/>
    </row>
    <row r="630" spans="15:17" x14ac:dyDescent="0.2">
      <c r="O630" s="45"/>
      <c r="P630" s="45"/>
      <c r="Q630" s="100"/>
    </row>
    <row r="631" spans="15:17" x14ac:dyDescent="0.2">
      <c r="O631" s="45"/>
      <c r="P631" s="45"/>
      <c r="Q631" s="100"/>
    </row>
    <row r="632" spans="15:17" x14ac:dyDescent="0.2">
      <c r="O632" s="45"/>
      <c r="P632" s="45"/>
      <c r="Q632" s="100"/>
    </row>
    <row r="633" spans="15:17" x14ac:dyDescent="0.2">
      <c r="O633" s="45"/>
      <c r="P633" s="45"/>
      <c r="Q633" s="100"/>
    </row>
    <row r="634" spans="15:17" x14ac:dyDescent="0.2">
      <c r="O634" s="45"/>
      <c r="P634" s="45"/>
      <c r="Q634" s="100"/>
    </row>
    <row r="635" spans="15:17" x14ac:dyDescent="0.2">
      <c r="O635" s="45"/>
      <c r="P635" s="45"/>
      <c r="Q635" s="100"/>
    </row>
    <row r="636" spans="15:17" x14ac:dyDescent="0.2">
      <c r="O636" s="45"/>
      <c r="P636" s="45"/>
      <c r="Q636" s="100"/>
    </row>
    <row r="637" spans="15:17" x14ac:dyDescent="0.2">
      <c r="O637" s="45"/>
      <c r="P637" s="45"/>
      <c r="Q637" s="100"/>
    </row>
    <row r="638" spans="15:17" x14ac:dyDescent="0.2">
      <c r="O638" s="45"/>
      <c r="P638" s="45"/>
      <c r="Q638" s="100"/>
    </row>
    <row r="639" spans="15:17" x14ac:dyDescent="0.2">
      <c r="O639" s="45"/>
      <c r="P639" s="45"/>
      <c r="Q639" s="100"/>
    </row>
    <row r="640" spans="15:17" x14ac:dyDescent="0.2">
      <c r="O640" s="45"/>
      <c r="P640" s="45"/>
      <c r="Q640" s="100"/>
    </row>
    <row r="641" spans="15:17" x14ac:dyDescent="0.2">
      <c r="O641" s="45"/>
      <c r="P641" s="45"/>
      <c r="Q641" s="100"/>
    </row>
    <row r="642" spans="15:17" x14ac:dyDescent="0.2">
      <c r="O642" s="45"/>
      <c r="P642" s="45"/>
      <c r="Q642" s="100"/>
    </row>
    <row r="643" spans="15:17" x14ac:dyDescent="0.2">
      <c r="O643" s="45"/>
      <c r="P643" s="45"/>
      <c r="Q643" s="100"/>
    </row>
    <row r="644" spans="15:17" x14ac:dyDescent="0.2">
      <c r="O644" s="45"/>
      <c r="P644" s="45"/>
      <c r="Q644" s="100"/>
    </row>
    <row r="645" spans="15:17" x14ac:dyDescent="0.2">
      <c r="O645" s="45"/>
      <c r="P645" s="45"/>
      <c r="Q645" s="100"/>
    </row>
    <row r="646" spans="15:17" x14ac:dyDescent="0.2">
      <c r="O646" s="45"/>
      <c r="P646" s="45"/>
      <c r="Q646" s="100"/>
    </row>
    <row r="647" spans="15:17" x14ac:dyDescent="0.2">
      <c r="O647" s="45"/>
      <c r="P647" s="45"/>
      <c r="Q647" s="100"/>
    </row>
    <row r="648" spans="15:17" x14ac:dyDescent="0.2">
      <c r="O648" s="45"/>
      <c r="P648" s="45"/>
      <c r="Q648" s="100"/>
    </row>
    <row r="649" spans="15:17" x14ac:dyDescent="0.2">
      <c r="O649" s="45"/>
      <c r="P649" s="45"/>
      <c r="Q649" s="100"/>
    </row>
    <row r="650" spans="15:17" x14ac:dyDescent="0.2">
      <c r="O650" s="45"/>
      <c r="P650" s="45"/>
      <c r="Q650" s="100"/>
    </row>
    <row r="651" spans="15:17" x14ac:dyDescent="0.2">
      <c r="O651" s="45"/>
      <c r="P651" s="45"/>
      <c r="Q651" s="100"/>
    </row>
    <row r="652" spans="15:17" x14ac:dyDescent="0.2">
      <c r="O652" s="45"/>
      <c r="P652" s="45"/>
      <c r="Q652" s="100"/>
    </row>
    <row r="653" spans="15:17" x14ac:dyDescent="0.2">
      <c r="O653" s="45"/>
      <c r="P653" s="45"/>
      <c r="Q653" s="100"/>
    </row>
    <row r="654" spans="15:17" x14ac:dyDescent="0.2">
      <c r="O654" s="45"/>
      <c r="P654" s="45"/>
      <c r="Q654" s="100"/>
    </row>
    <row r="655" spans="15:17" x14ac:dyDescent="0.2">
      <c r="O655" s="45"/>
      <c r="P655" s="45"/>
      <c r="Q655" s="100"/>
    </row>
    <row r="656" spans="15:17" x14ac:dyDescent="0.2">
      <c r="O656" s="45"/>
      <c r="P656" s="45"/>
      <c r="Q656" s="100"/>
    </row>
    <row r="657" spans="15:17" x14ac:dyDescent="0.2">
      <c r="O657" s="45"/>
      <c r="P657" s="45"/>
      <c r="Q657" s="100"/>
    </row>
    <row r="658" spans="15:17" x14ac:dyDescent="0.2">
      <c r="O658" s="45"/>
      <c r="P658" s="45"/>
      <c r="Q658" s="100"/>
    </row>
    <row r="659" spans="15:17" x14ac:dyDescent="0.2">
      <c r="O659" s="45"/>
      <c r="P659" s="45"/>
      <c r="Q659" s="100"/>
    </row>
    <row r="660" spans="15:17" x14ac:dyDescent="0.2">
      <c r="O660" s="45"/>
      <c r="P660" s="45"/>
      <c r="Q660" s="100"/>
    </row>
    <row r="661" spans="15:17" x14ac:dyDescent="0.2">
      <c r="O661" s="45"/>
      <c r="P661" s="45"/>
      <c r="Q661" s="100"/>
    </row>
    <row r="662" spans="15:17" x14ac:dyDescent="0.2">
      <c r="O662" s="45"/>
      <c r="P662" s="45"/>
      <c r="Q662" s="100"/>
    </row>
    <row r="663" spans="15:17" x14ac:dyDescent="0.2">
      <c r="O663" s="45"/>
      <c r="P663" s="45"/>
      <c r="Q663" s="100"/>
    </row>
    <row r="664" spans="15:17" x14ac:dyDescent="0.2">
      <c r="O664" s="45"/>
      <c r="P664" s="45"/>
      <c r="Q664" s="100"/>
    </row>
    <row r="665" spans="15:17" x14ac:dyDescent="0.2">
      <c r="O665" s="45"/>
      <c r="P665" s="45"/>
      <c r="Q665" s="100"/>
    </row>
    <row r="666" spans="15:17" x14ac:dyDescent="0.2">
      <c r="O666" s="45"/>
      <c r="P666" s="45"/>
      <c r="Q666" s="100"/>
    </row>
    <row r="667" spans="15:17" x14ac:dyDescent="0.2">
      <c r="O667" s="45"/>
      <c r="P667" s="45"/>
      <c r="Q667" s="100"/>
    </row>
    <row r="668" spans="15:17" x14ac:dyDescent="0.2">
      <c r="O668" s="45"/>
      <c r="P668" s="45"/>
      <c r="Q668" s="100"/>
    </row>
    <row r="669" spans="15:17" x14ac:dyDescent="0.2">
      <c r="O669" s="45"/>
      <c r="P669" s="45"/>
      <c r="Q669" s="100"/>
    </row>
    <row r="670" spans="15:17" x14ac:dyDescent="0.2">
      <c r="O670" s="45"/>
      <c r="P670" s="45"/>
      <c r="Q670" s="100"/>
    </row>
    <row r="671" spans="15:17" x14ac:dyDescent="0.2">
      <c r="O671" s="45"/>
      <c r="P671" s="45"/>
      <c r="Q671" s="100"/>
    </row>
    <row r="672" spans="15:17" x14ac:dyDescent="0.2">
      <c r="O672" s="45"/>
      <c r="P672" s="45"/>
      <c r="Q672" s="100"/>
    </row>
    <row r="673" spans="15:17" x14ac:dyDescent="0.2">
      <c r="O673" s="45"/>
      <c r="P673" s="45"/>
      <c r="Q673" s="100"/>
    </row>
    <row r="674" spans="15:17" x14ac:dyDescent="0.2">
      <c r="O674" s="45"/>
      <c r="P674" s="45"/>
      <c r="Q674" s="100"/>
    </row>
    <row r="675" spans="15:17" x14ac:dyDescent="0.2">
      <c r="O675" s="45"/>
      <c r="P675" s="45"/>
      <c r="Q675" s="100"/>
    </row>
    <row r="676" spans="15:17" x14ac:dyDescent="0.2">
      <c r="O676" s="45"/>
      <c r="P676" s="45"/>
      <c r="Q676" s="100"/>
    </row>
    <row r="677" spans="15:17" x14ac:dyDescent="0.2">
      <c r="O677" s="45"/>
      <c r="P677" s="45"/>
      <c r="Q677" s="100"/>
    </row>
    <row r="678" spans="15:17" x14ac:dyDescent="0.2">
      <c r="O678" s="45"/>
      <c r="P678" s="45"/>
      <c r="Q678" s="100"/>
    </row>
    <row r="679" spans="15:17" x14ac:dyDescent="0.2">
      <c r="O679" s="45"/>
      <c r="P679" s="45"/>
      <c r="Q679" s="100"/>
    </row>
    <row r="680" spans="15:17" x14ac:dyDescent="0.2">
      <c r="O680" s="45"/>
      <c r="P680" s="45"/>
      <c r="Q680" s="100"/>
    </row>
    <row r="681" spans="15:17" x14ac:dyDescent="0.2">
      <c r="O681" s="45"/>
      <c r="P681" s="45"/>
      <c r="Q681" s="100"/>
    </row>
    <row r="682" spans="15:17" x14ac:dyDescent="0.2">
      <c r="O682" s="45"/>
      <c r="P682" s="45"/>
      <c r="Q682" s="100"/>
    </row>
    <row r="683" spans="15:17" x14ac:dyDescent="0.2">
      <c r="O683" s="45"/>
      <c r="P683" s="45"/>
      <c r="Q683" s="100"/>
    </row>
    <row r="684" spans="15:17" x14ac:dyDescent="0.2">
      <c r="O684" s="45"/>
      <c r="P684" s="45"/>
      <c r="Q684" s="100"/>
    </row>
    <row r="685" spans="15:17" x14ac:dyDescent="0.2">
      <c r="O685" s="45"/>
      <c r="P685" s="45"/>
      <c r="Q685" s="100"/>
    </row>
    <row r="686" spans="15:17" x14ac:dyDescent="0.2">
      <c r="O686" s="45"/>
      <c r="P686" s="45"/>
      <c r="Q686" s="100"/>
    </row>
    <row r="687" spans="15:17" x14ac:dyDescent="0.2">
      <c r="O687" s="45"/>
      <c r="P687" s="45"/>
      <c r="Q687" s="100"/>
    </row>
    <row r="688" spans="15:17" x14ac:dyDescent="0.2">
      <c r="O688" s="45"/>
      <c r="P688" s="45"/>
      <c r="Q688" s="100"/>
    </row>
    <row r="689" spans="15:17" x14ac:dyDescent="0.2">
      <c r="O689" s="45"/>
      <c r="P689" s="45"/>
      <c r="Q689" s="100"/>
    </row>
    <row r="690" spans="15:17" x14ac:dyDescent="0.2">
      <c r="O690" s="45"/>
      <c r="P690" s="45"/>
      <c r="Q690" s="100"/>
    </row>
    <row r="691" spans="15:17" x14ac:dyDescent="0.2">
      <c r="O691" s="45"/>
      <c r="P691" s="45"/>
      <c r="Q691" s="100"/>
    </row>
    <row r="692" spans="15:17" x14ac:dyDescent="0.2">
      <c r="O692" s="45"/>
      <c r="P692" s="45"/>
      <c r="Q692" s="100"/>
    </row>
    <row r="693" spans="15:17" x14ac:dyDescent="0.2">
      <c r="O693" s="45"/>
      <c r="P693" s="45"/>
      <c r="Q693" s="100"/>
    </row>
    <row r="694" spans="15:17" x14ac:dyDescent="0.2">
      <c r="O694" s="45"/>
      <c r="P694" s="45"/>
      <c r="Q694" s="100"/>
    </row>
    <row r="695" spans="15:17" x14ac:dyDescent="0.2">
      <c r="O695" s="45"/>
      <c r="P695" s="45"/>
      <c r="Q695" s="100"/>
    </row>
    <row r="696" spans="15:17" x14ac:dyDescent="0.2">
      <c r="O696" s="45"/>
      <c r="P696" s="45"/>
      <c r="Q696" s="100"/>
    </row>
    <row r="697" spans="15:17" x14ac:dyDescent="0.2">
      <c r="O697" s="45"/>
      <c r="P697" s="45"/>
      <c r="Q697" s="100"/>
    </row>
    <row r="698" spans="15:17" x14ac:dyDescent="0.2">
      <c r="O698" s="45"/>
      <c r="P698" s="45"/>
      <c r="Q698" s="100"/>
    </row>
    <row r="699" spans="15:17" x14ac:dyDescent="0.2">
      <c r="O699" s="45"/>
      <c r="P699" s="45"/>
      <c r="Q699" s="100"/>
    </row>
    <row r="700" spans="15:17" x14ac:dyDescent="0.2">
      <c r="O700" s="45"/>
      <c r="P700" s="45"/>
      <c r="Q700" s="100"/>
    </row>
    <row r="701" spans="15:17" x14ac:dyDescent="0.2">
      <c r="O701" s="45"/>
      <c r="P701" s="45"/>
      <c r="Q701" s="100"/>
    </row>
    <row r="702" spans="15:17" x14ac:dyDescent="0.2">
      <c r="O702" s="45"/>
      <c r="P702" s="45"/>
      <c r="Q702" s="100"/>
    </row>
    <row r="703" spans="15:17" x14ac:dyDescent="0.2">
      <c r="O703" s="45"/>
      <c r="P703" s="45"/>
      <c r="Q703" s="100"/>
    </row>
    <row r="704" spans="15:17" x14ac:dyDescent="0.2">
      <c r="O704" s="45"/>
      <c r="P704" s="45"/>
      <c r="Q704" s="100"/>
    </row>
    <row r="705" spans="15:17" x14ac:dyDescent="0.2">
      <c r="O705" s="45"/>
      <c r="P705" s="45"/>
      <c r="Q705" s="100"/>
    </row>
    <row r="706" spans="15:17" x14ac:dyDescent="0.2">
      <c r="O706" s="45"/>
      <c r="P706" s="45"/>
      <c r="Q706" s="100"/>
    </row>
    <row r="707" spans="15:17" x14ac:dyDescent="0.2">
      <c r="O707" s="45"/>
      <c r="P707" s="45"/>
      <c r="Q707" s="100"/>
    </row>
    <row r="708" spans="15:17" x14ac:dyDescent="0.2">
      <c r="O708" s="45"/>
      <c r="P708" s="45"/>
      <c r="Q708" s="100"/>
    </row>
    <row r="709" spans="15:17" x14ac:dyDescent="0.2">
      <c r="O709" s="45"/>
      <c r="P709" s="45"/>
      <c r="Q709" s="100"/>
    </row>
    <row r="710" spans="15:17" x14ac:dyDescent="0.2">
      <c r="O710" s="45"/>
      <c r="P710" s="45"/>
      <c r="Q710" s="100"/>
    </row>
    <row r="711" spans="15:17" x14ac:dyDescent="0.2">
      <c r="O711" s="45"/>
      <c r="P711" s="45"/>
      <c r="Q711" s="100"/>
    </row>
    <row r="712" spans="15:17" x14ac:dyDescent="0.2">
      <c r="O712" s="45"/>
      <c r="P712" s="45"/>
      <c r="Q712" s="100"/>
    </row>
    <row r="713" spans="15:17" x14ac:dyDescent="0.2">
      <c r="O713" s="45"/>
      <c r="P713" s="45"/>
      <c r="Q713" s="100"/>
    </row>
    <row r="714" spans="15:17" x14ac:dyDescent="0.2">
      <c r="O714" s="45"/>
      <c r="P714" s="45"/>
      <c r="Q714" s="100"/>
    </row>
    <row r="715" spans="15:17" x14ac:dyDescent="0.2">
      <c r="O715" s="45"/>
      <c r="P715" s="45"/>
      <c r="Q715" s="100"/>
    </row>
    <row r="716" spans="15:17" x14ac:dyDescent="0.2">
      <c r="O716" s="45"/>
      <c r="P716" s="45"/>
      <c r="Q716" s="100"/>
    </row>
    <row r="717" spans="15:17" x14ac:dyDescent="0.2">
      <c r="O717" s="45"/>
      <c r="P717" s="45"/>
      <c r="Q717" s="100"/>
    </row>
    <row r="718" spans="15:17" x14ac:dyDescent="0.2">
      <c r="O718" s="45"/>
      <c r="P718" s="45"/>
      <c r="Q718" s="100"/>
    </row>
    <row r="719" spans="15:17" x14ac:dyDescent="0.2">
      <c r="O719" s="45"/>
      <c r="P719" s="45"/>
      <c r="Q719" s="100"/>
    </row>
    <row r="720" spans="15:17" x14ac:dyDescent="0.2">
      <c r="O720" s="45"/>
      <c r="P720" s="45"/>
      <c r="Q720" s="100"/>
    </row>
    <row r="721" spans="15:17" x14ac:dyDescent="0.2">
      <c r="O721" s="45"/>
      <c r="P721" s="45"/>
      <c r="Q721" s="100"/>
    </row>
    <row r="722" spans="15:17" x14ac:dyDescent="0.2">
      <c r="O722" s="45"/>
      <c r="P722" s="45"/>
      <c r="Q722" s="100"/>
    </row>
    <row r="723" spans="15:17" x14ac:dyDescent="0.2">
      <c r="O723" s="45"/>
      <c r="P723" s="45"/>
      <c r="Q723" s="100"/>
    </row>
    <row r="724" spans="15:17" x14ac:dyDescent="0.2">
      <c r="O724" s="45"/>
      <c r="P724" s="45"/>
      <c r="Q724" s="100"/>
    </row>
    <row r="725" spans="15:17" x14ac:dyDescent="0.2">
      <c r="O725" s="45"/>
      <c r="P725" s="45"/>
      <c r="Q725" s="100"/>
    </row>
    <row r="726" spans="15:17" x14ac:dyDescent="0.2">
      <c r="O726" s="45"/>
      <c r="P726" s="45"/>
      <c r="Q726" s="100"/>
    </row>
    <row r="727" spans="15:17" x14ac:dyDescent="0.2">
      <c r="O727" s="45"/>
      <c r="P727" s="45"/>
      <c r="Q727" s="100"/>
    </row>
    <row r="728" spans="15:17" x14ac:dyDescent="0.2">
      <c r="O728" s="45"/>
      <c r="P728" s="45"/>
      <c r="Q728" s="100"/>
    </row>
    <row r="729" spans="15:17" x14ac:dyDescent="0.2">
      <c r="O729" s="45"/>
      <c r="P729" s="45"/>
      <c r="Q729" s="100"/>
    </row>
    <row r="730" spans="15:17" x14ac:dyDescent="0.2">
      <c r="O730" s="45"/>
      <c r="P730" s="45"/>
      <c r="Q730" s="100"/>
    </row>
    <row r="731" spans="15:17" x14ac:dyDescent="0.2">
      <c r="O731" s="45"/>
      <c r="P731" s="45"/>
      <c r="Q731" s="100"/>
    </row>
    <row r="732" spans="15:17" x14ac:dyDescent="0.2">
      <c r="O732" s="45"/>
      <c r="P732" s="45"/>
      <c r="Q732" s="100"/>
    </row>
    <row r="733" spans="15:17" x14ac:dyDescent="0.2">
      <c r="O733" s="45"/>
      <c r="P733" s="45"/>
      <c r="Q733" s="100"/>
    </row>
    <row r="734" spans="15:17" x14ac:dyDescent="0.2">
      <c r="O734" s="45"/>
      <c r="P734" s="45"/>
      <c r="Q734" s="100"/>
    </row>
    <row r="735" spans="15:17" x14ac:dyDescent="0.2">
      <c r="O735" s="45"/>
      <c r="P735" s="45"/>
      <c r="Q735" s="100"/>
    </row>
    <row r="736" spans="15:17" x14ac:dyDescent="0.2">
      <c r="O736" s="45"/>
      <c r="P736" s="45"/>
      <c r="Q736" s="100"/>
    </row>
    <row r="737" spans="15:17" x14ac:dyDescent="0.2">
      <c r="O737" s="45"/>
      <c r="P737" s="45"/>
      <c r="Q737" s="100"/>
    </row>
    <row r="738" spans="15:17" x14ac:dyDescent="0.2">
      <c r="O738" s="45"/>
      <c r="P738" s="45"/>
      <c r="Q738" s="100"/>
    </row>
    <row r="739" spans="15:17" x14ac:dyDescent="0.2">
      <c r="O739" s="45"/>
      <c r="P739" s="45"/>
      <c r="Q739" s="100"/>
    </row>
    <row r="740" spans="15:17" x14ac:dyDescent="0.2">
      <c r="O740" s="45"/>
      <c r="P740" s="45"/>
      <c r="Q740" s="100"/>
    </row>
    <row r="741" spans="15:17" x14ac:dyDescent="0.2">
      <c r="O741" s="45"/>
      <c r="P741" s="45"/>
      <c r="Q741" s="100"/>
    </row>
    <row r="742" spans="15:17" x14ac:dyDescent="0.2">
      <c r="O742" s="45"/>
      <c r="P742" s="45"/>
      <c r="Q742" s="100"/>
    </row>
    <row r="743" spans="15:17" x14ac:dyDescent="0.2">
      <c r="O743" s="45"/>
      <c r="P743" s="45"/>
      <c r="Q743" s="100"/>
    </row>
    <row r="744" spans="15:17" x14ac:dyDescent="0.2">
      <c r="O744" s="45"/>
      <c r="P744" s="45"/>
      <c r="Q744" s="100"/>
    </row>
    <row r="745" spans="15:17" x14ac:dyDescent="0.2">
      <c r="O745" s="45"/>
      <c r="P745" s="45"/>
      <c r="Q745" s="100"/>
    </row>
    <row r="746" spans="15:17" x14ac:dyDescent="0.2">
      <c r="O746" s="45"/>
      <c r="P746" s="45"/>
      <c r="Q746" s="100"/>
    </row>
    <row r="747" spans="15:17" x14ac:dyDescent="0.2">
      <c r="O747" s="45"/>
      <c r="P747" s="45"/>
      <c r="Q747" s="100"/>
    </row>
    <row r="748" spans="15:17" x14ac:dyDescent="0.2">
      <c r="O748" s="45"/>
      <c r="P748" s="45"/>
      <c r="Q748" s="100"/>
    </row>
    <row r="749" spans="15:17" x14ac:dyDescent="0.2">
      <c r="O749" s="45"/>
      <c r="P749" s="45"/>
      <c r="Q749" s="100"/>
    </row>
    <row r="750" spans="15:17" x14ac:dyDescent="0.2">
      <c r="O750" s="45"/>
      <c r="P750" s="45"/>
      <c r="Q750" s="100"/>
    </row>
    <row r="751" spans="15:17" x14ac:dyDescent="0.2">
      <c r="O751" s="45"/>
      <c r="P751" s="45"/>
      <c r="Q751" s="100"/>
    </row>
    <row r="752" spans="15:17" x14ac:dyDescent="0.2">
      <c r="O752" s="45"/>
      <c r="P752" s="45"/>
      <c r="Q752" s="100"/>
    </row>
    <row r="753" spans="15:17" x14ac:dyDescent="0.2">
      <c r="O753" s="45"/>
      <c r="P753" s="45"/>
      <c r="Q753" s="100"/>
    </row>
    <row r="754" spans="15:17" x14ac:dyDescent="0.2">
      <c r="O754" s="45"/>
      <c r="P754" s="45"/>
      <c r="Q754" s="100"/>
    </row>
    <row r="755" spans="15:17" x14ac:dyDescent="0.2">
      <c r="O755" s="45"/>
      <c r="P755" s="45"/>
      <c r="Q755" s="100"/>
    </row>
    <row r="756" spans="15:17" x14ac:dyDescent="0.2">
      <c r="O756" s="45"/>
      <c r="P756" s="45"/>
      <c r="Q756" s="100"/>
    </row>
    <row r="757" spans="15:17" x14ac:dyDescent="0.2">
      <c r="O757" s="45"/>
      <c r="P757" s="45"/>
      <c r="Q757" s="100"/>
    </row>
    <row r="758" spans="15:17" x14ac:dyDescent="0.2">
      <c r="O758" s="45"/>
      <c r="P758" s="45"/>
      <c r="Q758" s="100"/>
    </row>
    <row r="759" spans="15:17" x14ac:dyDescent="0.2">
      <c r="O759" s="45"/>
      <c r="P759" s="45"/>
      <c r="Q759" s="100"/>
    </row>
    <row r="760" spans="15:17" x14ac:dyDescent="0.2">
      <c r="O760" s="45"/>
      <c r="P760" s="45"/>
      <c r="Q760" s="100"/>
    </row>
    <row r="761" spans="15:17" x14ac:dyDescent="0.2">
      <c r="O761" s="45"/>
      <c r="P761" s="45"/>
      <c r="Q761" s="100"/>
    </row>
    <row r="762" spans="15:17" x14ac:dyDescent="0.2">
      <c r="O762" s="45"/>
      <c r="P762" s="45"/>
      <c r="Q762" s="100"/>
    </row>
    <row r="763" spans="15:17" x14ac:dyDescent="0.2">
      <c r="O763" s="45"/>
      <c r="P763" s="45"/>
      <c r="Q763" s="100"/>
    </row>
    <row r="764" spans="15:17" x14ac:dyDescent="0.2">
      <c r="O764" s="45"/>
      <c r="P764" s="45"/>
      <c r="Q764" s="100"/>
    </row>
    <row r="765" spans="15:17" x14ac:dyDescent="0.2">
      <c r="O765" s="45"/>
      <c r="P765" s="45"/>
      <c r="Q765" s="100"/>
    </row>
    <row r="766" spans="15:17" x14ac:dyDescent="0.2">
      <c r="O766" s="45"/>
      <c r="P766" s="45"/>
      <c r="Q766" s="100"/>
    </row>
    <row r="767" spans="15:17" x14ac:dyDescent="0.2">
      <c r="O767" s="45"/>
      <c r="P767" s="45"/>
      <c r="Q767" s="100"/>
    </row>
    <row r="768" spans="15:17" x14ac:dyDescent="0.2">
      <c r="O768" s="45"/>
      <c r="P768" s="45"/>
      <c r="Q768" s="100"/>
    </row>
    <row r="769" spans="15:17" x14ac:dyDescent="0.2">
      <c r="O769" s="45"/>
      <c r="P769" s="45"/>
      <c r="Q769" s="100"/>
    </row>
    <row r="770" spans="15:17" x14ac:dyDescent="0.2">
      <c r="O770" s="45"/>
      <c r="P770" s="45"/>
      <c r="Q770" s="100"/>
    </row>
    <row r="771" spans="15:17" x14ac:dyDescent="0.2">
      <c r="O771" s="45"/>
      <c r="P771" s="45"/>
      <c r="Q771" s="100"/>
    </row>
    <row r="772" spans="15:17" x14ac:dyDescent="0.2">
      <c r="O772" s="45"/>
      <c r="P772" s="45"/>
      <c r="Q772" s="100"/>
    </row>
    <row r="773" spans="15:17" x14ac:dyDescent="0.2">
      <c r="O773" s="45"/>
      <c r="P773" s="45"/>
      <c r="Q773" s="100"/>
    </row>
    <row r="774" spans="15:17" x14ac:dyDescent="0.2">
      <c r="O774" s="45"/>
      <c r="P774" s="45"/>
      <c r="Q774" s="100"/>
    </row>
    <row r="775" spans="15:17" x14ac:dyDescent="0.2">
      <c r="O775" s="45"/>
      <c r="P775" s="45"/>
      <c r="Q775" s="100"/>
    </row>
    <row r="776" spans="15:17" x14ac:dyDescent="0.2">
      <c r="O776" s="45"/>
      <c r="P776" s="45"/>
      <c r="Q776" s="100"/>
    </row>
    <row r="777" spans="15:17" x14ac:dyDescent="0.2">
      <c r="O777" s="45"/>
      <c r="P777" s="45"/>
      <c r="Q777" s="100"/>
    </row>
    <row r="778" spans="15:17" x14ac:dyDescent="0.2">
      <c r="O778" s="45"/>
      <c r="P778" s="45"/>
      <c r="Q778" s="100"/>
    </row>
    <row r="779" spans="15:17" x14ac:dyDescent="0.2">
      <c r="O779" s="45"/>
      <c r="P779" s="45"/>
      <c r="Q779" s="100"/>
    </row>
    <row r="780" spans="15:17" x14ac:dyDescent="0.2">
      <c r="O780" s="45"/>
      <c r="P780" s="45"/>
      <c r="Q780" s="100"/>
    </row>
    <row r="781" spans="15:17" x14ac:dyDescent="0.2">
      <c r="O781" s="45"/>
      <c r="P781" s="45"/>
      <c r="Q781" s="100"/>
    </row>
    <row r="782" spans="15:17" x14ac:dyDescent="0.2">
      <c r="O782" s="45"/>
      <c r="P782" s="45"/>
      <c r="Q782" s="100"/>
    </row>
    <row r="783" spans="15:17" x14ac:dyDescent="0.2">
      <c r="O783" s="45"/>
      <c r="P783" s="45"/>
      <c r="Q783" s="100"/>
    </row>
    <row r="784" spans="15:17" x14ac:dyDescent="0.2">
      <c r="O784" s="45"/>
      <c r="P784" s="45"/>
      <c r="Q784" s="100"/>
    </row>
    <row r="785" spans="15:17" x14ac:dyDescent="0.2">
      <c r="O785" s="45"/>
      <c r="P785" s="45"/>
      <c r="Q785" s="100"/>
    </row>
    <row r="786" spans="15:17" x14ac:dyDescent="0.2">
      <c r="O786" s="45"/>
      <c r="P786" s="45"/>
      <c r="Q786" s="100"/>
    </row>
    <row r="787" spans="15:17" x14ac:dyDescent="0.2">
      <c r="O787" s="45"/>
      <c r="P787" s="45"/>
      <c r="Q787" s="100"/>
    </row>
    <row r="788" spans="15:17" x14ac:dyDescent="0.2">
      <c r="O788" s="45"/>
      <c r="P788" s="45"/>
      <c r="Q788" s="100"/>
    </row>
    <row r="789" spans="15:17" x14ac:dyDescent="0.2">
      <c r="O789" s="45"/>
      <c r="P789" s="45"/>
      <c r="Q789" s="100"/>
    </row>
    <row r="790" spans="15:17" x14ac:dyDescent="0.2">
      <c r="O790" s="45"/>
      <c r="P790" s="45"/>
      <c r="Q790" s="100"/>
    </row>
    <row r="791" spans="15:17" x14ac:dyDescent="0.2">
      <c r="O791" s="45"/>
      <c r="P791" s="45"/>
      <c r="Q791" s="100"/>
    </row>
    <row r="792" spans="15:17" x14ac:dyDescent="0.2">
      <c r="O792" s="45"/>
      <c r="P792" s="45"/>
      <c r="Q792" s="100"/>
    </row>
    <row r="793" spans="15:17" x14ac:dyDescent="0.2">
      <c r="O793" s="45"/>
      <c r="P793" s="45"/>
      <c r="Q793" s="100"/>
    </row>
    <row r="794" spans="15:17" x14ac:dyDescent="0.2">
      <c r="O794" s="45"/>
      <c r="P794" s="45"/>
      <c r="Q794" s="100"/>
    </row>
    <row r="795" spans="15:17" x14ac:dyDescent="0.2">
      <c r="O795" s="45"/>
      <c r="P795" s="45"/>
      <c r="Q795" s="100"/>
    </row>
    <row r="796" spans="15:17" x14ac:dyDescent="0.2">
      <c r="O796" s="45"/>
      <c r="P796" s="45"/>
      <c r="Q796" s="100"/>
    </row>
    <row r="797" spans="15:17" x14ac:dyDescent="0.2">
      <c r="O797" s="45"/>
      <c r="P797" s="45"/>
      <c r="Q797" s="100"/>
    </row>
    <row r="798" spans="15:17" x14ac:dyDescent="0.2">
      <c r="O798" s="45"/>
      <c r="P798" s="45"/>
      <c r="Q798" s="100"/>
    </row>
    <row r="799" spans="15:17" x14ac:dyDescent="0.2">
      <c r="O799" s="45"/>
      <c r="P799" s="45"/>
      <c r="Q799" s="100"/>
    </row>
    <row r="800" spans="15:17" x14ac:dyDescent="0.2">
      <c r="O800" s="45"/>
      <c r="P800" s="45"/>
      <c r="Q800" s="100"/>
    </row>
    <row r="801" spans="15:17" x14ac:dyDescent="0.2">
      <c r="O801" s="45"/>
      <c r="P801" s="45"/>
      <c r="Q801" s="100"/>
    </row>
    <row r="802" spans="15:17" x14ac:dyDescent="0.2">
      <c r="O802" s="45"/>
      <c r="P802" s="45"/>
      <c r="Q802" s="100"/>
    </row>
    <row r="803" spans="15:17" x14ac:dyDescent="0.2">
      <c r="O803" s="45"/>
      <c r="P803" s="45"/>
      <c r="Q803" s="100"/>
    </row>
    <row r="804" spans="15:17" x14ac:dyDescent="0.2">
      <c r="O804" s="45"/>
      <c r="P804" s="45"/>
      <c r="Q804" s="100"/>
    </row>
    <row r="805" spans="15:17" x14ac:dyDescent="0.2">
      <c r="O805" s="45"/>
      <c r="P805" s="45"/>
      <c r="Q805" s="100"/>
    </row>
    <row r="806" spans="15:17" x14ac:dyDescent="0.2">
      <c r="O806" s="45"/>
      <c r="P806" s="45"/>
      <c r="Q806" s="100"/>
    </row>
    <row r="807" spans="15:17" x14ac:dyDescent="0.2">
      <c r="O807" s="45"/>
      <c r="P807" s="45"/>
      <c r="Q807" s="100"/>
    </row>
    <row r="808" spans="15:17" x14ac:dyDescent="0.2">
      <c r="O808" s="45"/>
      <c r="P808" s="45"/>
      <c r="Q808" s="100"/>
    </row>
    <row r="809" spans="15:17" x14ac:dyDescent="0.2">
      <c r="O809" s="45"/>
      <c r="P809" s="45"/>
      <c r="Q809" s="100"/>
    </row>
    <row r="810" spans="15:17" x14ac:dyDescent="0.2">
      <c r="O810" s="45"/>
      <c r="P810" s="45"/>
      <c r="Q810" s="100"/>
    </row>
    <row r="811" spans="15:17" x14ac:dyDescent="0.2">
      <c r="O811" s="45"/>
      <c r="P811" s="45"/>
      <c r="Q811" s="100"/>
    </row>
    <row r="812" spans="15:17" x14ac:dyDescent="0.2">
      <c r="O812" s="45"/>
      <c r="P812" s="45"/>
      <c r="Q812" s="100"/>
    </row>
    <row r="813" spans="15:17" x14ac:dyDescent="0.2">
      <c r="O813" s="45"/>
      <c r="P813" s="45"/>
      <c r="Q813" s="100"/>
    </row>
    <row r="814" spans="15:17" x14ac:dyDescent="0.2">
      <c r="O814" s="45"/>
      <c r="P814" s="45"/>
      <c r="Q814" s="100"/>
    </row>
    <row r="815" spans="15:17" x14ac:dyDescent="0.2">
      <c r="O815" s="45"/>
      <c r="P815" s="45"/>
      <c r="Q815" s="100"/>
    </row>
    <row r="816" spans="15:17" x14ac:dyDescent="0.2">
      <c r="O816" s="45"/>
      <c r="P816" s="45"/>
      <c r="Q816" s="100"/>
    </row>
    <row r="817" spans="15:17" x14ac:dyDescent="0.2">
      <c r="O817" s="45"/>
      <c r="P817" s="45"/>
      <c r="Q817" s="100"/>
    </row>
    <row r="818" spans="15:17" x14ac:dyDescent="0.2">
      <c r="O818" s="45"/>
      <c r="P818" s="45"/>
      <c r="Q818" s="100"/>
    </row>
    <row r="819" spans="15:17" x14ac:dyDescent="0.2">
      <c r="O819" s="45"/>
      <c r="P819" s="45"/>
      <c r="Q819" s="100"/>
    </row>
    <row r="820" spans="15:17" x14ac:dyDescent="0.2">
      <c r="O820" s="45"/>
      <c r="P820" s="45"/>
      <c r="Q820" s="100"/>
    </row>
    <row r="821" spans="15:17" x14ac:dyDescent="0.2">
      <c r="O821" s="45"/>
      <c r="P821" s="45"/>
      <c r="Q821" s="100"/>
    </row>
    <row r="822" spans="15:17" x14ac:dyDescent="0.2">
      <c r="O822" s="45"/>
      <c r="P822" s="45"/>
      <c r="Q822" s="100"/>
    </row>
    <row r="823" spans="15:17" x14ac:dyDescent="0.2">
      <c r="O823" s="45"/>
      <c r="P823" s="45"/>
      <c r="Q823" s="100"/>
    </row>
    <row r="824" spans="15:17" x14ac:dyDescent="0.2">
      <c r="O824" s="45"/>
      <c r="P824" s="45"/>
      <c r="Q824" s="100"/>
    </row>
    <row r="825" spans="15:17" x14ac:dyDescent="0.2">
      <c r="O825" s="45"/>
      <c r="P825" s="45"/>
      <c r="Q825" s="100"/>
    </row>
    <row r="826" spans="15:17" x14ac:dyDescent="0.2">
      <c r="O826" s="45"/>
      <c r="P826" s="45"/>
      <c r="Q826" s="100"/>
    </row>
    <row r="827" spans="15:17" x14ac:dyDescent="0.2">
      <c r="O827" s="45"/>
      <c r="P827" s="45"/>
      <c r="Q827" s="100"/>
    </row>
    <row r="828" spans="15:17" x14ac:dyDescent="0.2">
      <c r="O828" s="45"/>
      <c r="P828" s="45"/>
      <c r="Q828" s="100"/>
    </row>
    <row r="829" spans="15:17" x14ac:dyDescent="0.2">
      <c r="O829" s="45"/>
      <c r="P829" s="45"/>
      <c r="Q829" s="100"/>
    </row>
    <row r="830" spans="15:17" x14ac:dyDescent="0.2">
      <c r="O830" s="45"/>
      <c r="P830" s="45"/>
      <c r="Q830" s="100"/>
    </row>
    <row r="831" spans="15:17" x14ac:dyDescent="0.2">
      <c r="O831" s="45"/>
      <c r="P831" s="45"/>
      <c r="Q831" s="100"/>
    </row>
    <row r="832" spans="15:17" x14ac:dyDescent="0.2">
      <c r="O832" s="45"/>
      <c r="P832" s="45"/>
      <c r="Q832" s="100"/>
    </row>
    <row r="833" spans="15:17" x14ac:dyDescent="0.2">
      <c r="O833" s="45"/>
      <c r="P833" s="45"/>
      <c r="Q833" s="100"/>
    </row>
    <row r="834" spans="15:17" x14ac:dyDescent="0.2">
      <c r="O834" s="45"/>
      <c r="P834" s="45"/>
      <c r="Q834" s="100"/>
    </row>
    <row r="835" spans="15:17" x14ac:dyDescent="0.2">
      <c r="O835" s="45"/>
      <c r="P835" s="45"/>
      <c r="Q835" s="100"/>
    </row>
    <row r="836" spans="15:17" x14ac:dyDescent="0.2">
      <c r="O836" s="45"/>
      <c r="P836" s="45"/>
      <c r="Q836" s="100"/>
    </row>
    <row r="837" spans="15:17" x14ac:dyDescent="0.2">
      <c r="O837" s="45"/>
      <c r="P837" s="45"/>
      <c r="Q837" s="100"/>
    </row>
    <row r="838" spans="15:17" x14ac:dyDescent="0.2">
      <c r="O838" s="45"/>
      <c r="P838" s="45"/>
      <c r="Q838" s="100"/>
    </row>
    <row r="839" spans="15:17" x14ac:dyDescent="0.2">
      <c r="O839" s="45"/>
      <c r="P839" s="45"/>
      <c r="Q839" s="100"/>
    </row>
    <row r="840" spans="15:17" x14ac:dyDescent="0.2">
      <c r="O840" s="45"/>
      <c r="P840" s="45"/>
      <c r="Q840" s="100"/>
    </row>
    <row r="841" spans="15:17" x14ac:dyDescent="0.2">
      <c r="O841" s="45"/>
      <c r="P841" s="45"/>
      <c r="Q841" s="100"/>
    </row>
    <row r="842" spans="15:17" x14ac:dyDescent="0.2">
      <c r="O842" s="45"/>
      <c r="P842" s="45"/>
      <c r="Q842" s="100"/>
    </row>
    <row r="843" spans="15:17" x14ac:dyDescent="0.2">
      <c r="O843" s="45"/>
      <c r="P843" s="45"/>
      <c r="Q843" s="100"/>
    </row>
    <row r="844" spans="15:17" x14ac:dyDescent="0.2">
      <c r="O844" s="45"/>
      <c r="P844" s="45"/>
      <c r="Q844" s="100"/>
    </row>
    <row r="845" spans="15:17" x14ac:dyDescent="0.2">
      <c r="O845" s="45"/>
      <c r="P845" s="45"/>
      <c r="Q845" s="100"/>
    </row>
    <row r="846" spans="15:17" x14ac:dyDescent="0.2">
      <c r="O846" s="45"/>
      <c r="P846" s="45"/>
      <c r="Q846" s="100"/>
    </row>
    <row r="847" spans="15:17" x14ac:dyDescent="0.2">
      <c r="O847" s="45"/>
      <c r="P847" s="45"/>
      <c r="Q847" s="100"/>
    </row>
    <row r="848" spans="15:17" x14ac:dyDescent="0.2">
      <c r="O848" s="45"/>
      <c r="P848" s="45"/>
      <c r="Q848" s="100"/>
    </row>
    <row r="849" spans="15:17" x14ac:dyDescent="0.2">
      <c r="O849" s="45"/>
      <c r="P849" s="45"/>
      <c r="Q849" s="100"/>
    </row>
    <row r="850" spans="15:17" x14ac:dyDescent="0.2">
      <c r="O850" s="45"/>
      <c r="P850" s="45"/>
      <c r="Q850" s="100"/>
    </row>
    <row r="851" spans="15:17" x14ac:dyDescent="0.2">
      <c r="O851" s="45"/>
      <c r="P851" s="45"/>
      <c r="Q851" s="100"/>
    </row>
    <row r="852" spans="15:17" x14ac:dyDescent="0.2">
      <c r="O852" s="45"/>
      <c r="P852" s="45"/>
      <c r="Q852" s="100"/>
    </row>
    <row r="853" spans="15:17" x14ac:dyDescent="0.2">
      <c r="O853" s="45"/>
      <c r="P853" s="45"/>
      <c r="Q853" s="100"/>
    </row>
    <row r="854" spans="15:17" x14ac:dyDescent="0.2">
      <c r="O854" s="45"/>
      <c r="P854" s="45"/>
      <c r="Q854" s="100"/>
    </row>
    <row r="855" spans="15:17" x14ac:dyDescent="0.2">
      <c r="O855" s="45"/>
      <c r="P855" s="45"/>
      <c r="Q855" s="100"/>
    </row>
    <row r="856" spans="15:17" x14ac:dyDescent="0.2">
      <c r="O856" s="45"/>
      <c r="P856" s="45"/>
      <c r="Q856" s="100"/>
    </row>
    <row r="857" spans="15:17" x14ac:dyDescent="0.2">
      <c r="O857" s="45"/>
      <c r="P857" s="45"/>
      <c r="Q857" s="100"/>
    </row>
    <row r="858" spans="15:17" x14ac:dyDescent="0.2">
      <c r="O858" s="45"/>
      <c r="P858" s="45"/>
      <c r="Q858" s="100"/>
    </row>
    <row r="859" spans="15:17" x14ac:dyDescent="0.2">
      <c r="O859" s="45"/>
      <c r="P859" s="45"/>
      <c r="Q859" s="100"/>
    </row>
    <row r="860" spans="15:17" x14ac:dyDescent="0.2">
      <c r="O860" s="45"/>
      <c r="P860" s="45"/>
      <c r="Q860" s="100"/>
    </row>
    <row r="861" spans="15:17" x14ac:dyDescent="0.2">
      <c r="O861" s="45"/>
      <c r="P861" s="45"/>
      <c r="Q861" s="100"/>
    </row>
    <row r="862" spans="15:17" x14ac:dyDescent="0.2">
      <c r="O862" s="45"/>
      <c r="P862" s="45"/>
      <c r="Q862" s="100"/>
    </row>
    <row r="863" spans="15:17" x14ac:dyDescent="0.2">
      <c r="O863" s="45"/>
      <c r="P863" s="45"/>
      <c r="Q863" s="100"/>
    </row>
    <row r="864" spans="15:17" x14ac:dyDescent="0.2">
      <c r="O864" s="45"/>
      <c r="P864" s="45"/>
      <c r="Q864" s="100"/>
    </row>
    <row r="865" spans="15:17" x14ac:dyDescent="0.2">
      <c r="O865" s="45"/>
      <c r="P865" s="45"/>
      <c r="Q865" s="100"/>
    </row>
    <row r="866" spans="15:17" x14ac:dyDescent="0.2">
      <c r="O866" s="45"/>
      <c r="P866" s="45"/>
      <c r="Q866" s="100"/>
    </row>
    <row r="867" spans="15:17" x14ac:dyDescent="0.2">
      <c r="O867" s="45"/>
      <c r="P867" s="45"/>
      <c r="Q867" s="100"/>
    </row>
    <row r="868" spans="15:17" x14ac:dyDescent="0.2">
      <c r="O868" s="45"/>
      <c r="P868" s="45"/>
      <c r="Q868" s="100"/>
    </row>
    <row r="869" spans="15:17" x14ac:dyDescent="0.2">
      <c r="O869" s="45"/>
      <c r="P869" s="45"/>
      <c r="Q869" s="100"/>
    </row>
    <row r="870" spans="15:17" x14ac:dyDescent="0.2">
      <c r="O870" s="45"/>
      <c r="P870" s="45"/>
      <c r="Q870" s="100"/>
    </row>
    <row r="871" spans="15:17" x14ac:dyDescent="0.2">
      <c r="O871" s="45"/>
      <c r="P871" s="45"/>
      <c r="Q871" s="100"/>
    </row>
    <row r="872" spans="15:17" x14ac:dyDescent="0.2">
      <c r="O872" s="45"/>
      <c r="P872" s="45"/>
      <c r="Q872" s="100"/>
    </row>
    <row r="873" spans="15:17" x14ac:dyDescent="0.2">
      <c r="O873" s="45"/>
      <c r="P873" s="45"/>
      <c r="Q873" s="100"/>
    </row>
    <row r="874" spans="15:17" x14ac:dyDescent="0.2">
      <c r="O874" s="45"/>
      <c r="P874" s="45"/>
      <c r="Q874" s="100"/>
    </row>
    <row r="875" spans="15:17" x14ac:dyDescent="0.2">
      <c r="O875" s="45"/>
      <c r="P875" s="45"/>
      <c r="Q875" s="100"/>
    </row>
    <row r="876" spans="15:17" x14ac:dyDescent="0.2">
      <c r="O876" s="45"/>
      <c r="P876" s="45"/>
      <c r="Q876" s="100"/>
    </row>
    <row r="877" spans="15:17" x14ac:dyDescent="0.2">
      <c r="O877" s="45"/>
      <c r="P877" s="45"/>
      <c r="Q877" s="100"/>
    </row>
    <row r="878" spans="15:17" x14ac:dyDescent="0.2">
      <c r="O878" s="45"/>
      <c r="P878" s="45"/>
      <c r="Q878" s="100"/>
    </row>
    <row r="879" spans="15:17" x14ac:dyDescent="0.2">
      <c r="O879" s="45"/>
      <c r="P879" s="45"/>
      <c r="Q879" s="100"/>
    </row>
    <row r="880" spans="15:17" x14ac:dyDescent="0.2">
      <c r="O880" s="45"/>
      <c r="P880" s="45"/>
      <c r="Q880" s="100"/>
    </row>
    <row r="881" spans="15:17" x14ac:dyDescent="0.2">
      <c r="O881" s="45"/>
      <c r="P881" s="45"/>
      <c r="Q881" s="100"/>
    </row>
    <row r="882" spans="15:17" x14ac:dyDescent="0.2">
      <c r="O882" s="45"/>
      <c r="P882" s="45"/>
      <c r="Q882" s="100"/>
    </row>
    <row r="883" spans="15:17" x14ac:dyDescent="0.2">
      <c r="O883" s="45"/>
      <c r="P883" s="45"/>
      <c r="Q883" s="100"/>
    </row>
    <row r="884" spans="15:17" x14ac:dyDescent="0.2">
      <c r="O884" s="45"/>
      <c r="P884" s="45"/>
      <c r="Q884" s="100"/>
    </row>
    <row r="885" spans="15:17" x14ac:dyDescent="0.2">
      <c r="O885" s="45"/>
      <c r="P885" s="45"/>
      <c r="Q885" s="100"/>
    </row>
    <row r="886" spans="15:17" x14ac:dyDescent="0.2">
      <c r="O886" s="45"/>
      <c r="P886" s="45"/>
      <c r="Q886" s="100"/>
    </row>
    <row r="887" spans="15:17" x14ac:dyDescent="0.2">
      <c r="O887" s="45"/>
      <c r="P887" s="45"/>
      <c r="Q887" s="100"/>
    </row>
    <row r="888" spans="15:17" x14ac:dyDescent="0.2">
      <c r="O888" s="45"/>
      <c r="P888" s="45"/>
      <c r="Q888" s="100"/>
    </row>
    <row r="889" spans="15:17" x14ac:dyDescent="0.2">
      <c r="O889" s="45"/>
      <c r="P889" s="45"/>
      <c r="Q889" s="100"/>
    </row>
    <row r="890" spans="15:17" x14ac:dyDescent="0.2">
      <c r="O890" s="45"/>
      <c r="P890" s="45"/>
      <c r="Q890" s="100"/>
    </row>
    <row r="891" spans="15:17" x14ac:dyDescent="0.2">
      <c r="O891" s="45"/>
      <c r="P891" s="45"/>
      <c r="Q891" s="100"/>
    </row>
    <row r="892" spans="15:17" x14ac:dyDescent="0.2">
      <c r="O892" s="45"/>
      <c r="P892" s="45"/>
      <c r="Q892" s="100"/>
    </row>
    <row r="893" spans="15:17" x14ac:dyDescent="0.2">
      <c r="O893" s="45"/>
      <c r="P893" s="45"/>
      <c r="Q893" s="100"/>
    </row>
    <row r="894" spans="15:17" x14ac:dyDescent="0.2">
      <c r="O894" s="45"/>
      <c r="P894" s="45"/>
      <c r="Q894" s="100"/>
    </row>
    <row r="895" spans="15:17" x14ac:dyDescent="0.2">
      <c r="O895" s="45"/>
      <c r="P895" s="45"/>
      <c r="Q895" s="100"/>
    </row>
    <row r="896" spans="15:17" x14ac:dyDescent="0.2">
      <c r="O896" s="45"/>
      <c r="P896" s="45"/>
      <c r="Q896" s="100"/>
    </row>
    <row r="897" spans="15:17" x14ac:dyDescent="0.2">
      <c r="O897" s="45"/>
      <c r="P897" s="45"/>
      <c r="Q897" s="100"/>
    </row>
    <row r="898" spans="15:17" x14ac:dyDescent="0.2">
      <c r="O898" s="45"/>
      <c r="P898" s="45"/>
      <c r="Q898" s="100"/>
    </row>
    <row r="899" spans="15:17" x14ac:dyDescent="0.2">
      <c r="O899" s="45"/>
      <c r="P899" s="45"/>
      <c r="Q899" s="100"/>
    </row>
    <row r="900" spans="15:17" x14ac:dyDescent="0.2">
      <c r="O900" s="45"/>
      <c r="P900" s="45"/>
      <c r="Q900" s="100"/>
    </row>
    <row r="901" spans="15:17" x14ac:dyDescent="0.2">
      <c r="O901" s="45"/>
      <c r="P901" s="45"/>
      <c r="Q901" s="100"/>
    </row>
    <row r="902" spans="15:17" x14ac:dyDescent="0.2">
      <c r="O902" s="45"/>
      <c r="P902" s="45"/>
      <c r="Q902" s="100"/>
    </row>
    <row r="903" spans="15:17" x14ac:dyDescent="0.2">
      <c r="O903" s="45"/>
      <c r="P903" s="45"/>
      <c r="Q903" s="100"/>
    </row>
    <row r="904" spans="15:17" x14ac:dyDescent="0.2">
      <c r="O904" s="45"/>
      <c r="P904" s="45"/>
      <c r="Q904" s="100"/>
    </row>
    <row r="905" spans="15:17" x14ac:dyDescent="0.2">
      <c r="O905" s="45"/>
      <c r="P905" s="45"/>
      <c r="Q905" s="100"/>
    </row>
    <row r="906" spans="15:17" x14ac:dyDescent="0.2">
      <c r="O906" s="45"/>
      <c r="P906" s="45"/>
      <c r="Q906" s="100"/>
    </row>
    <row r="907" spans="15:17" x14ac:dyDescent="0.2">
      <c r="O907" s="45"/>
      <c r="P907" s="45"/>
      <c r="Q907" s="100"/>
    </row>
    <row r="908" spans="15:17" x14ac:dyDescent="0.2">
      <c r="O908" s="45"/>
      <c r="P908" s="45"/>
      <c r="Q908" s="100"/>
    </row>
    <row r="909" spans="15:17" x14ac:dyDescent="0.2">
      <c r="O909" s="45"/>
      <c r="P909" s="45"/>
      <c r="Q909" s="100"/>
    </row>
    <row r="910" spans="15:17" x14ac:dyDescent="0.2">
      <c r="O910" s="45"/>
      <c r="P910" s="45"/>
      <c r="Q910" s="100"/>
    </row>
    <row r="911" spans="15:17" x14ac:dyDescent="0.2">
      <c r="O911" s="45"/>
      <c r="P911" s="45"/>
      <c r="Q911" s="100"/>
    </row>
    <row r="912" spans="15:17" x14ac:dyDescent="0.2">
      <c r="O912" s="45"/>
      <c r="P912" s="45"/>
      <c r="Q912" s="100"/>
    </row>
    <row r="913" spans="15:17" x14ac:dyDescent="0.2">
      <c r="O913" s="45"/>
      <c r="P913" s="45"/>
      <c r="Q913" s="100"/>
    </row>
    <row r="914" spans="15:17" x14ac:dyDescent="0.2">
      <c r="O914" s="45"/>
      <c r="P914" s="45"/>
      <c r="Q914" s="100"/>
    </row>
    <row r="915" spans="15:17" x14ac:dyDescent="0.2">
      <c r="O915" s="45"/>
      <c r="P915" s="45"/>
      <c r="Q915" s="100"/>
    </row>
    <row r="916" spans="15:17" x14ac:dyDescent="0.2">
      <c r="O916" s="45"/>
      <c r="P916" s="45"/>
      <c r="Q916" s="100"/>
    </row>
    <row r="917" spans="15:17" x14ac:dyDescent="0.2">
      <c r="O917" s="45"/>
      <c r="P917" s="45"/>
      <c r="Q917" s="100"/>
    </row>
    <row r="918" spans="15:17" x14ac:dyDescent="0.2">
      <c r="O918" s="45"/>
      <c r="P918" s="45"/>
      <c r="Q918" s="100"/>
    </row>
    <row r="919" spans="15:17" x14ac:dyDescent="0.2">
      <c r="O919" s="45"/>
      <c r="P919" s="45"/>
      <c r="Q919" s="100"/>
    </row>
    <row r="920" spans="15:17" x14ac:dyDescent="0.2">
      <c r="O920" s="45"/>
      <c r="P920" s="45"/>
      <c r="Q920" s="100"/>
    </row>
    <row r="921" spans="15:17" x14ac:dyDescent="0.2">
      <c r="O921" s="45"/>
      <c r="P921" s="45"/>
      <c r="Q921" s="100"/>
    </row>
    <row r="922" spans="15:17" x14ac:dyDescent="0.2">
      <c r="O922" s="45"/>
      <c r="P922" s="45"/>
      <c r="Q922" s="100"/>
    </row>
    <row r="923" spans="15:17" x14ac:dyDescent="0.2">
      <c r="O923" s="45"/>
      <c r="P923" s="45"/>
      <c r="Q923" s="100"/>
    </row>
    <row r="924" spans="15:17" x14ac:dyDescent="0.2">
      <c r="O924" s="45"/>
      <c r="P924" s="45"/>
      <c r="Q924" s="100"/>
    </row>
    <row r="925" spans="15:17" x14ac:dyDescent="0.2">
      <c r="O925" s="45"/>
      <c r="P925" s="45"/>
      <c r="Q925" s="100"/>
    </row>
    <row r="926" spans="15:17" x14ac:dyDescent="0.2">
      <c r="O926" s="45"/>
      <c r="P926" s="45"/>
      <c r="Q926" s="100"/>
    </row>
    <row r="927" spans="15:17" x14ac:dyDescent="0.2">
      <c r="O927" s="45"/>
      <c r="P927" s="45"/>
      <c r="Q927" s="100"/>
    </row>
    <row r="928" spans="15:17" x14ac:dyDescent="0.2">
      <c r="O928" s="45"/>
      <c r="P928" s="45"/>
      <c r="Q928" s="100"/>
    </row>
    <row r="929" spans="15:17" x14ac:dyDescent="0.2">
      <c r="O929" s="45"/>
      <c r="P929" s="45"/>
      <c r="Q929" s="100"/>
    </row>
    <row r="930" spans="15:17" x14ac:dyDescent="0.2">
      <c r="O930" s="45"/>
      <c r="P930" s="45"/>
      <c r="Q930" s="100"/>
    </row>
    <row r="931" spans="15:17" x14ac:dyDescent="0.2">
      <c r="O931" s="45"/>
      <c r="P931" s="45"/>
      <c r="Q931" s="100"/>
    </row>
    <row r="932" spans="15:17" x14ac:dyDescent="0.2">
      <c r="O932" s="45"/>
      <c r="P932" s="45"/>
      <c r="Q932" s="100"/>
    </row>
    <row r="933" spans="15:17" x14ac:dyDescent="0.2">
      <c r="O933" s="45"/>
      <c r="P933" s="45"/>
      <c r="Q933" s="100"/>
    </row>
    <row r="934" spans="15:17" x14ac:dyDescent="0.2">
      <c r="O934" s="45"/>
      <c r="P934" s="45"/>
      <c r="Q934" s="100"/>
    </row>
    <row r="935" spans="15:17" x14ac:dyDescent="0.2">
      <c r="O935" s="45"/>
      <c r="P935" s="45"/>
      <c r="Q935" s="100"/>
    </row>
    <row r="936" spans="15:17" x14ac:dyDescent="0.2">
      <c r="O936" s="45"/>
      <c r="P936" s="45"/>
      <c r="Q936" s="100"/>
    </row>
    <row r="937" spans="15:17" x14ac:dyDescent="0.2">
      <c r="O937" s="45"/>
      <c r="P937" s="45"/>
      <c r="Q937" s="100"/>
    </row>
    <row r="938" spans="15:17" x14ac:dyDescent="0.2">
      <c r="O938" s="45"/>
      <c r="P938" s="45"/>
      <c r="Q938" s="100"/>
    </row>
    <row r="939" spans="15:17" x14ac:dyDescent="0.2">
      <c r="O939" s="45"/>
      <c r="P939" s="45"/>
      <c r="Q939" s="100"/>
    </row>
    <row r="940" spans="15:17" x14ac:dyDescent="0.2">
      <c r="O940" s="45"/>
      <c r="P940" s="45"/>
      <c r="Q940" s="100"/>
    </row>
    <row r="941" spans="15:17" x14ac:dyDescent="0.2">
      <c r="O941" s="45"/>
      <c r="P941" s="45"/>
      <c r="Q941" s="100"/>
    </row>
    <row r="942" spans="15:17" x14ac:dyDescent="0.2">
      <c r="O942" s="45"/>
      <c r="P942" s="45"/>
      <c r="Q942" s="100"/>
    </row>
    <row r="943" spans="15:17" x14ac:dyDescent="0.2">
      <c r="O943" s="45"/>
      <c r="P943" s="45"/>
      <c r="Q943" s="100"/>
    </row>
    <row r="944" spans="15:17" x14ac:dyDescent="0.2">
      <c r="O944" s="45"/>
      <c r="P944" s="45"/>
      <c r="Q944" s="100"/>
    </row>
    <row r="945" spans="15:17" x14ac:dyDescent="0.2">
      <c r="O945" s="45"/>
      <c r="P945" s="45"/>
      <c r="Q945" s="100"/>
    </row>
    <row r="946" spans="15:17" x14ac:dyDescent="0.2">
      <c r="O946" s="45"/>
      <c r="P946" s="45"/>
      <c r="Q946" s="100"/>
    </row>
    <row r="947" spans="15:17" x14ac:dyDescent="0.2">
      <c r="O947" s="45"/>
      <c r="P947" s="45"/>
      <c r="Q947" s="100"/>
    </row>
    <row r="948" spans="15:17" x14ac:dyDescent="0.2">
      <c r="O948" s="45"/>
      <c r="P948" s="45"/>
      <c r="Q948" s="100"/>
    </row>
    <row r="949" spans="15:17" x14ac:dyDescent="0.2">
      <c r="O949" s="45"/>
      <c r="P949" s="45"/>
      <c r="Q949" s="100"/>
    </row>
    <row r="950" spans="15:17" x14ac:dyDescent="0.2">
      <c r="O950" s="45"/>
      <c r="P950" s="45"/>
      <c r="Q950" s="100"/>
    </row>
    <row r="951" spans="15:17" x14ac:dyDescent="0.2">
      <c r="O951" s="45"/>
      <c r="P951" s="45"/>
      <c r="Q951" s="100"/>
    </row>
    <row r="952" spans="15:17" x14ac:dyDescent="0.2">
      <c r="O952" s="45"/>
      <c r="P952" s="45"/>
      <c r="Q952" s="100"/>
    </row>
    <row r="953" spans="15:17" x14ac:dyDescent="0.2">
      <c r="O953" s="45"/>
      <c r="P953" s="45"/>
      <c r="Q953" s="100"/>
    </row>
    <row r="954" spans="15:17" x14ac:dyDescent="0.2">
      <c r="O954" s="45"/>
      <c r="P954" s="45"/>
      <c r="Q954" s="100"/>
    </row>
    <row r="955" spans="15:17" x14ac:dyDescent="0.2">
      <c r="O955" s="45"/>
      <c r="P955" s="45"/>
      <c r="Q955" s="100"/>
    </row>
    <row r="956" spans="15:17" x14ac:dyDescent="0.2">
      <c r="O956" s="45"/>
      <c r="P956" s="45"/>
      <c r="Q956" s="100"/>
    </row>
    <row r="957" spans="15:17" x14ac:dyDescent="0.2">
      <c r="O957" s="45"/>
      <c r="P957" s="45"/>
      <c r="Q957" s="100"/>
    </row>
    <row r="958" spans="15:17" x14ac:dyDescent="0.2">
      <c r="O958" s="45"/>
      <c r="P958" s="45"/>
      <c r="Q958" s="100"/>
    </row>
    <row r="959" spans="15:17" x14ac:dyDescent="0.2">
      <c r="O959" s="45"/>
      <c r="P959" s="45"/>
      <c r="Q959" s="100"/>
    </row>
    <row r="960" spans="15:17" x14ac:dyDescent="0.2">
      <c r="O960" s="45"/>
      <c r="P960" s="45"/>
      <c r="Q960" s="100"/>
    </row>
    <row r="961" spans="15:17" x14ac:dyDescent="0.2">
      <c r="O961" s="45"/>
      <c r="P961" s="45"/>
      <c r="Q961" s="100"/>
    </row>
    <row r="962" spans="15:17" x14ac:dyDescent="0.2">
      <c r="O962" s="45"/>
      <c r="P962" s="45"/>
      <c r="Q962" s="100"/>
    </row>
    <row r="963" spans="15:17" x14ac:dyDescent="0.2">
      <c r="O963" s="45"/>
      <c r="P963" s="45"/>
      <c r="Q963" s="100"/>
    </row>
    <row r="964" spans="15:17" x14ac:dyDescent="0.2">
      <c r="O964" s="45"/>
      <c r="P964" s="45"/>
      <c r="Q964" s="100"/>
    </row>
    <row r="965" spans="15:17" x14ac:dyDescent="0.2">
      <c r="O965" s="45"/>
      <c r="P965" s="45"/>
      <c r="Q965" s="100"/>
    </row>
    <row r="966" spans="15:17" x14ac:dyDescent="0.2">
      <c r="O966" s="45"/>
      <c r="P966" s="45"/>
      <c r="Q966" s="100"/>
    </row>
    <row r="967" spans="15:17" x14ac:dyDescent="0.2">
      <c r="O967" s="45"/>
      <c r="P967" s="45"/>
      <c r="Q967" s="100"/>
    </row>
    <row r="968" spans="15:17" x14ac:dyDescent="0.2">
      <c r="O968" s="45"/>
      <c r="P968" s="45"/>
      <c r="Q968" s="100"/>
    </row>
    <row r="969" spans="15:17" x14ac:dyDescent="0.2">
      <c r="O969" s="45"/>
      <c r="P969" s="45"/>
      <c r="Q969" s="100"/>
    </row>
    <row r="970" spans="15:17" x14ac:dyDescent="0.2">
      <c r="O970" s="45"/>
      <c r="P970" s="45"/>
      <c r="Q970" s="100"/>
    </row>
    <row r="971" spans="15:17" x14ac:dyDescent="0.2">
      <c r="O971" s="45"/>
      <c r="P971" s="45"/>
      <c r="Q971" s="100"/>
    </row>
    <row r="972" spans="15:17" x14ac:dyDescent="0.2">
      <c r="O972" s="45"/>
      <c r="P972" s="45"/>
      <c r="Q972" s="100"/>
    </row>
    <row r="973" spans="15:17" x14ac:dyDescent="0.2">
      <c r="O973" s="45"/>
      <c r="P973" s="45"/>
      <c r="Q973" s="100"/>
    </row>
    <row r="974" spans="15:17" x14ac:dyDescent="0.2">
      <c r="O974" s="45"/>
      <c r="P974" s="45"/>
      <c r="Q974" s="100"/>
    </row>
    <row r="975" spans="15:17" x14ac:dyDescent="0.2">
      <c r="O975" s="45"/>
      <c r="P975" s="45"/>
      <c r="Q975" s="100"/>
    </row>
    <row r="976" spans="15:17" x14ac:dyDescent="0.2">
      <c r="O976" s="45"/>
      <c r="P976" s="45"/>
      <c r="Q976" s="100"/>
    </row>
    <row r="977" spans="15:17" x14ac:dyDescent="0.2">
      <c r="O977" s="45"/>
      <c r="P977" s="45"/>
      <c r="Q977" s="100"/>
    </row>
    <row r="978" spans="15:17" x14ac:dyDescent="0.2">
      <c r="O978" s="45"/>
      <c r="P978" s="45"/>
      <c r="Q978" s="100"/>
    </row>
    <row r="979" spans="15:17" x14ac:dyDescent="0.2">
      <c r="O979" s="45"/>
      <c r="P979" s="45"/>
      <c r="Q979" s="100"/>
    </row>
    <row r="980" spans="15:17" x14ac:dyDescent="0.2">
      <c r="O980" s="45"/>
      <c r="P980" s="45"/>
      <c r="Q980" s="100"/>
    </row>
    <row r="981" spans="15:17" x14ac:dyDescent="0.2">
      <c r="O981" s="45"/>
      <c r="P981" s="45"/>
      <c r="Q981" s="100"/>
    </row>
    <row r="982" spans="15:17" x14ac:dyDescent="0.2">
      <c r="O982" s="45"/>
      <c r="P982" s="45"/>
      <c r="Q982" s="100"/>
    </row>
    <row r="983" spans="15:17" x14ac:dyDescent="0.2">
      <c r="O983" s="45"/>
      <c r="P983" s="45"/>
      <c r="Q983" s="100"/>
    </row>
    <row r="984" spans="15:17" x14ac:dyDescent="0.2">
      <c r="O984" s="45"/>
      <c r="P984" s="45"/>
      <c r="Q984" s="100"/>
    </row>
    <row r="985" spans="15:17" x14ac:dyDescent="0.2">
      <c r="O985" s="45"/>
      <c r="P985" s="45"/>
      <c r="Q985" s="100"/>
    </row>
    <row r="986" spans="15:17" x14ac:dyDescent="0.2">
      <c r="O986" s="45"/>
      <c r="P986" s="45"/>
      <c r="Q986" s="100"/>
    </row>
    <row r="987" spans="15:17" x14ac:dyDescent="0.2">
      <c r="O987" s="45"/>
      <c r="P987" s="45"/>
      <c r="Q987" s="100"/>
    </row>
    <row r="988" spans="15:17" x14ac:dyDescent="0.2">
      <c r="O988" s="45"/>
      <c r="P988" s="45"/>
      <c r="Q988" s="100"/>
    </row>
    <row r="989" spans="15:17" x14ac:dyDescent="0.2">
      <c r="O989" s="45"/>
      <c r="P989" s="45"/>
      <c r="Q989" s="100"/>
    </row>
    <row r="990" spans="15:17" x14ac:dyDescent="0.2">
      <c r="O990" s="45"/>
      <c r="P990" s="45"/>
      <c r="Q990" s="100"/>
    </row>
    <row r="991" spans="15:17" x14ac:dyDescent="0.2">
      <c r="O991" s="45"/>
      <c r="P991" s="45"/>
      <c r="Q991" s="100"/>
    </row>
    <row r="992" spans="15:17" x14ac:dyDescent="0.2">
      <c r="O992" s="45"/>
      <c r="P992" s="45"/>
      <c r="Q992" s="100"/>
    </row>
    <row r="993" spans="15:17" x14ac:dyDescent="0.2">
      <c r="O993" s="45"/>
      <c r="P993" s="45"/>
      <c r="Q993" s="100"/>
    </row>
    <row r="994" spans="15:17" x14ac:dyDescent="0.2">
      <c r="O994" s="45"/>
      <c r="P994" s="45"/>
      <c r="Q994" s="100"/>
    </row>
    <row r="995" spans="15:17" x14ac:dyDescent="0.2">
      <c r="O995" s="45"/>
      <c r="P995" s="45"/>
      <c r="Q995" s="100"/>
    </row>
    <row r="996" spans="15:17" x14ac:dyDescent="0.2">
      <c r="O996" s="45"/>
      <c r="P996" s="45"/>
      <c r="Q996" s="100"/>
    </row>
    <row r="997" spans="15:17" x14ac:dyDescent="0.2">
      <c r="O997" s="45"/>
      <c r="P997" s="45"/>
      <c r="Q997" s="100"/>
    </row>
    <row r="998" spans="15:17" x14ac:dyDescent="0.2">
      <c r="O998" s="45"/>
      <c r="P998" s="45"/>
      <c r="Q998" s="100"/>
    </row>
    <row r="999" spans="15:17" x14ac:dyDescent="0.2">
      <c r="O999" s="45"/>
      <c r="P999" s="45"/>
      <c r="Q999" s="100"/>
    </row>
    <row r="1000" spans="15:17" x14ac:dyDescent="0.2">
      <c r="O1000" s="45"/>
      <c r="P1000" s="45"/>
      <c r="Q1000" s="100"/>
    </row>
    <row r="1001" spans="15:17" x14ac:dyDescent="0.2">
      <c r="O1001" s="45"/>
      <c r="P1001" s="45"/>
      <c r="Q1001" s="100"/>
    </row>
    <row r="1002" spans="15:17" x14ac:dyDescent="0.2">
      <c r="O1002" s="45"/>
      <c r="P1002" s="45"/>
      <c r="Q1002" s="100"/>
    </row>
    <row r="1003" spans="15:17" x14ac:dyDescent="0.2">
      <c r="O1003" s="45"/>
      <c r="P1003" s="45"/>
      <c r="Q1003" s="100"/>
    </row>
    <row r="1004" spans="15:17" x14ac:dyDescent="0.2">
      <c r="O1004" s="45"/>
      <c r="P1004" s="45"/>
      <c r="Q1004" s="100"/>
    </row>
    <row r="1005" spans="15:17" x14ac:dyDescent="0.2">
      <c r="O1005" s="45"/>
      <c r="P1005" s="45"/>
      <c r="Q1005" s="100"/>
    </row>
    <row r="1006" spans="15:17" x14ac:dyDescent="0.2">
      <c r="O1006" s="45"/>
      <c r="P1006" s="45"/>
      <c r="Q1006" s="100"/>
    </row>
    <row r="1007" spans="15:17" x14ac:dyDescent="0.2">
      <c r="O1007" s="45"/>
      <c r="P1007" s="45"/>
      <c r="Q1007" s="100"/>
    </row>
    <row r="1008" spans="15:17" x14ac:dyDescent="0.2">
      <c r="O1008" s="45"/>
      <c r="P1008" s="45"/>
      <c r="Q1008" s="100"/>
    </row>
    <row r="1009" spans="15:17" x14ac:dyDescent="0.2">
      <c r="O1009" s="45"/>
      <c r="P1009" s="45"/>
      <c r="Q1009" s="100"/>
    </row>
    <row r="1010" spans="15:17" x14ac:dyDescent="0.2">
      <c r="O1010" s="45"/>
      <c r="P1010" s="45"/>
      <c r="Q1010" s="100"/>
    </row>
    <row r="1011" spans="15:17" x14ac:dyDescent="0.2">
      <c r="O1011" s="45"/>
      <c r="P1011" s="45"/>
      <c r="Q1011" s="100"/>
    </row>
    <row r="1012" spans="15:17" x14ac:dyDescent="0.2">
      <c r="O1012" s="45"/>
      <c r="P1012" s="45"/>
      <c r="Q1012" s="100"/>
    </row>
    <row r="1013" spans="15:17" x14ac:dyDescent="0.2">
      <c r="O1013" s="45"/>
      <c r="P1013" s="45"/>
      <c r="Q1013" s="100"/>
    </row>
    <row r="1014" spans="15:17" x14ac:dyDescent="0.2">
      <c r="O1014" s="45"/>
      <c r="P1014" s="45"/>
      <c r="Q1014" s="100"/>
    </row>
    <row r="1015" spans="15:17" x14ac:dyDescent="0.2">
      <c r="O1015" s="45"/>
      <c r="P1015" s="45"/>
      <c r="Q1015" s="100"/>
    </row>
    <row r="1016" spans="15:17" x14ac:dyDescent="0.2">
      <c r="O1016" s="45"/>
      <c r="P1016" s="45"/>
      <c r="Q1016" s="100"/>
    </row>
    <row r="1017" spans="15:17" x14ac:dyDescent="0.2">
      <c r="O1017" s="45"/>
      <c r="P1017" s="45"/>
      <c r="Q1017" s="100"/>
    </row>
    <row r="1018" spans="15:17" x14ac:dyDescent="0.2">
      <c r="O1018" s="45"/>
      <c r="P1018" s="45"/>
      <c r="Q1018" s="100"/>
    </row>
    <row r="1019" spans="15:17" x14ac:dyDescent="0.2">
      <c r="O1019" s="45"/>
      <c r="P1019" s="45"/>
      <c r="Q1019" s="100"/>
    </row>
    <row r="1020" spans="15:17" x14ac:dyDescent="0.2">
      <c r="O1020" s="45"/>
      <c r="P1020" s="45"/>
      <c r="Q1020" s="100"/>
    </row>
    <row r="1021" spans="15:17" x14ac:dyDescent="0.2">
      <c r="O1021" s="45"/>
      <c r="P1021" s="45"/>
      <c r="Q1021" s="100"/>
    </row>
    <row r="1022" spans="15:17" x14ac:dyDescent="0.2">
      <c r="O1022" s="45"/>
      <c r="P1022" s="45"/>
      <c r="Q1022" s="100"/>
    </row>
    <row r="1023" spans="15:17" x14ac:dyDescent="0.2">
      <c r="O1023" s="45"/>
      <c r="P1023" s="45"/>
      <c r="Q1023" s="100"/>
    </row>
    <row r="1024" spans="15:17" x14ac:dyDescent="0.2">
      <c r="O1024" s="45"/>
      <c r="P1024" s="45"/>
      <c r="Q1024" s="100"/>
    </row>
    <row r="1025" spans="15:17" x14ac:dyDescent="0.2">
      <c r="O1025" s="45"/>
      <c r="P1025" s="45"/>
      <c r="Q1025" s="100"/>
    </row>
    <row r="1026" spans="15:17" x14ac:dyDescent="0.2">
      <c r="O1026" s="45"/>
      <c r="P1026" s="45"/>
      <c r="Q1026" s="100"/>
    </row>
    <row r="1027" spans="15:17" x14ac:dyDescent="0.2">
      <c r="O1027" s="45"/>
      <c r="P1027" s="45"/>
      <c r="Q1027" s="100"/>
    </row>
    <row r="1028" spans="15:17" x14ac:dyDescent="0.2">
      <c r="O1028" s="45"/>
      <c r="P1028" s="45"/>
      <c r="Q1028" s="100"/>
    </row>
    <row r="1029" spans="15:17" x14ac:dyDescent="0.2">
      <c r="O1029" s="45"/>
      <c r="P1029" s="45"/>
      <c r="Q1029" s="100"/>
    </row>
    <row r="1030" spans="15:17" x14ac:dyDescent="0.2">
      <c r="O1030" s="45"/>
      <c r="P1030" s="45"/>
      <c r="Q1030" s="100"/>
    </row>
    <row r="1031" spans="15:17" x14ac:dyDescent="0.2">
      <c r="O1031" s="45"/>
      <c r="P1031" s="45"/>
      <c r="Q1031" s="100"/>
    </row>
    <row r="1032" spans="15:17" x14ac:dyDescent="0.2">
      <c r="O1032" s="45"/>
      <c r="P1032" s="45"/>
      <c r="Q1032" s="100"/>
    </row>
    <row r="1033" spans="15:17" x14ac:dyDescent="0.2">
      <c r="O1033" s="45"/>
      <c r="P1033" s="45"/>
      <c r="Q1033" s="100"/>
    </row>
    <row r="1034" spans="15:17" x14ac:dyDescent="0.2">
      <c r="O1034" s="45"/>
      <c r="P1034" s="45"/>
      <c r="Q1034" s="100"/>
    </row>
    <row r="1035" spans="15:17" x14ac:dyDescent="0.2">
      <c r="O1035" s="45"/>
      <c r="P1035" s="45"/>
      <c r="Q1035" s="100"/>
    </row>
    <row r="1036" spans="15:17" x14ac:dyDescent="0.2">
      <c r="O1036" s="45"/>
      <c r="P1036" s="45"/>
      <c r="Q1036" s="100"/>
    </row>
    <row r="1037" spans="15:17" x14ac:dyDescent="0.2">
      <c r="O1037" s="45"/>
      <c r="P1037" s="45"/>
      <c r="Q1037" s="100"/>
    </row>
    <row r="1038" spans="15:17" x14ac:dyDescent="0.2">
      <c r="O1038" s="45"/>
      <c r="P1038" s="45"/>
      <c r="Q1038" s="100"/>
    </row>
    <row r="1039" spans="15:17" x14ac:dyDescent="0.2">
      <c r="O1039" s="45"/>
      <c r="P1039" s="45"/>
      <c r="Q1039" s="100"/>
    </row>
    <row r="1040" spans="15:17" x14ac:dyDescent="0.2">
      <c r="O1040" s="45"/>
      <c r="P1040" s="45"/>
      <c r="Q1040" s="100"/>
    </row>
    <row r="1041" spans="15:17" x14ac:dyDescent="0.2">
      <c r="O1041" s="45"/>
      <c r="P1041" s="45"/>
      <c r="Q1041" s="100"/>
    </row>
    <row r="1042" spans="15:17" x14ac:dyDescent="0.2">
      <c r="O1042" s="45"/>
      <c r="P1042" s="45"/>
      <c r="Q1042" s="100"/>
    </row>
    <row r="1043" spans="15:17" x14ac:dyDescent="0.2">
      <c r="O1043" s="45"/>
      <c r="P1043" s="45"/>
      <c r="Q1043" s="100"/>
    </row>
    <row r="1044" spans="15:17" x14ac:dyDescent="0.2">
      <c r="O1044" s="45"/>
      <c r="P1044" s="45"/>
      <c r="Q1044" s="100"/>
    </row>
    <row r="1045" spans="15:17" x14ac:dyDescent="0.2">
      <c r="O1045" s="45"/>
      <c r="P1045" s="45"/>
      <c r="Q1045" s="100"/>
    </row>
    <row r="1046" spans="15:17" x14ac:dyDescent="0.2">
      <c r="O1046" s="45"/>
      <c r="P1046" s="45"/>
      <c r="Q1046" s="100"/>
    </row>
    <row r="1047" spans="15:17" x14ac:dyDescent="0.2">
      <c r="O1047" s="45"/>
      <c r="P1047" s="45"/>
      <c r="Q1047" s="100"/>
    </row>
    <row r="1048" spans="15:17" x14ac:dyDescent="0.2">
      <c r="O1048" s="45"/>
      <c r="P1048" s="45"/>
      <c r="Q1048" s="100"/>
    </row>
    <row r="1049" spans="15:17" x14ac:dyDescent="0.2">
      <c r="O1049" s="45"/>
      <c r="P1049" s="45"/>
      <c r="Q1049" s="100"/>
    </row>
    <row r="1050" spans="15:17" x14ac:dyDescent="0.2">
      <c r="O1050" s="45"/>
      <c r="P1050" s="45"/>
      <c r="Q1050" s="100"/>
    </row>
    <row r="1051" spans="15:17" x14ac:dyDescent="0.2">
      <c r="O1051" s="45"/>
      <c r="P1051" s="45"/>
      <c r="Q1051" s="100"/>
    </row>
    <row r="1052" spans="15:17" x14ac:dyDescent="0.2">
      <c r="O1052" s="45"/>
      <c r="P1052" s="45"/>
      <c r="Q1052" s="100"/>
    </row>
    <row r="1053" spans="15:17" x14ac:dyDescent="0.2">
      <c r="O1053" s="45"/>
      <c r="P1053" s="45"/>
      <c r="Q1053" s="100"/>
    </row>
    <row r="1054" spans="15:17" x14ac:dyDescent="0.2">
      <c r="O1054" s="45"/>
      <c r="P1054" s="45"/>
      <c r="Q1054" s="100"/>
    </row>
    <row r="1055" spans="15:17" x14ac:dyDescent="0.2">
      <c r="O1055" s="45"/>
      <c r="P1055" s="45"/>
      <c r="Q1055" s="100"/>
    </row>
    <row r="1056" spans="15:17" x14ac:dyDescent="0.2">
      <c r="O1056" s="45"/>
      <c r="P1056" s="45"/>
      <c r="Q1056" s="100"/>
    </row>
    <row r="1057" spans="15:17" x14ac:dyDescent="0.2">
      <c r="O1057" s="45"/>
      <c r="P1057" s="45"/>
      <c r="Q1057" s="100"/>
    </row>
    <row r="1058" spans="15:17" x14ac:dyDescent="0.2">
      <c r="O1058" s="45"/>
      <c r="P1058" s="45"/>
      <c r="Q1058" s="100"/>
    </row>
    <row r="1059" spans="15:17" x14ac:dyDescent="0.2">
      <c r="O1059" s="45"/>
      <c r="P1059" s="45"/>
      <c r="Q1059" s="100"/>
    </row>
    <row r="1060" spans="15:17" x14ac:dyDescent="0.2">
      <c r="O1060" s="45"/>
      <c r="P1060" s="45"/>
      <c r="Q1060" s="100"/>
    </row>
    <row r="1061" spans="15:17" x14ac:dyDescent="0.2">
      <c r="O1061" s="45"/>
      <c r="P1061" s="45"/>
      <c r="Q1061" s="100"/>
    </row>
    <row r="1062" spans="15:17" x14ac:dyDescent="0.2">
      <c r="O1062" s="45"/>
      <c r="P1062" s="45"/>
      <c r="Q1062" s="100"/>
    </row>
    <row r="1063" spans="15:17" x14ac:dyDescent="0.2">
      <c r="O1063" s="45"/>
      <c r="P1063" s="45"/>
      <c r="Q1063" s="100"/>
    </row>
    <row r="1064" spans="15:17" x14ac:dyDescent="0.2">
      <c r="O1064" s="45"/>
      <c r="P1064" s="45"/>
      <c r="Q1064" s="100"/>
    </row>
    <row r="1065" spans="15:17" x14ac:dyDescent="0.2">
      <c r="O1065" s="45"/>
      <c r="P1065" s="45"/>
      <c r="Q1065" s="100"/>
    </row>
    <row r="1066" spans="15:17" x14ac:dyDescent="0.2">
      <c r="O1066" s="45"/>
      <c r="P1066" s="45"/>
      <c r="Q1066" s="100"/>
    </row>
    <row r="1067" spans="15:17" x14ac:dyDescent="0.2">
      <c r="O1067" s="45"/>
      <c r="P1067" s="45"/>
      <c r="Q1067" s="100"/>
    </row>
    <row r="1068" spans="15:17" x14ac:dyDescent="0.2">
      <c r="O1068" s="45"/>
      <c r="P1068" s="45"/>
      <c r="Q1068" s="100"/>
    </row>
    <row r="1069" spans="15:17" x14ac:dyDescent="0.2">
      <c r="O1069" s="45"/>
      <c r="P1069" s="45"/>
      <c r="Q1069" s="100"/>
    </row>
    <row r="1070" spans="15:17" x14ac:dyDescent="0.2">
      <c r="O1070" s="45"/>
      <c r="P1070" s="45"/>
      <c r="Q1070" s="100"/>
    </row>
    <row r="1071" spans="15:17" x14ac:dyDescent="0.2">
      <c r="O1071" s="45"/>
      <c r="P1071" s="45"/>
      <c r="Q1071" s="100"/>
    </row>
    <row r="1072" spans="15:17" x14ac:dyDescent="0.2">
      <c r="O1072" s="45"/>
      <c r="P1072" s="45"/>
      <c r="Q1072" s="100"/>
    </row>
    <row r="1073" spans="15:17" x14ac:dyDescent="0.2">
      <c r="O1073" s="45"/>
      <c r="P1073" s="45"/>
      <c r="Q1073" s="100"/>
    </row>
    <row r="1074" spans="15:17" x14ac:dyDescent="0.2">
      <c r="O1074" s="45"/>
      <c r="P1074" s="45"/>
      <c r="Q1074" s="100"/>
    </row>
    <row r="1075" spans="15:17" x14ac:dyDescent="0.2">
      <c r="O1075" s="45"/>
      <c r="P1075" s="45"/>
      <c r="Q1075" s="100"/>
    </row>
    <row r="1076" spans="15:17" x14ac:dyDescent="0.2">
      <c r="O1076" s="45"/>
      <c r="P1076" s="45"/>
      <c r="Q1076" s="100"/>
    </row>
    <row r="1077" spans="15:17" x14ac:dyDescent="0.2">
      <c r="O1077" s="45"/>
      <c r="P1077" s="45"/>
      <c r="Q1077" s="100"/>
    </row>
    <row r="1078" spans="15:17" x14ac:dyDescent="0.2">
      <c r="O1078" s="45"/>
      <c r="P1078" s="45"/>
      <c r="Q1078" s="100"/>
    </row>
    <row r="1079" spans="15:17" x14ac:dyDescent="0.2">
      <c r="O1079" s="45"/>
      <c r="P1079" s="45"/>
      <c r="Q1079" s="100"/>
    </row>
    <row r="1080" spans="15:17" x14ac:dyDescent="0.2">
      <c r="O1080" s="45"/>
      <c r="P1080" s="45"/>
      <c r="Q1080" s="100"/>
    </row>
    <row r="1081" spans="15:17" x14ac:dyDescent="0.2">
      <c r="O1081" s="45"/>
      <c r="P1081" s="45"/>
      <c r="Q1081" s="100"/>
    </row>
    <row r="1082" spans="15:17" x14ac:dyDescent="0.2">
      <c r="O1082" s="45"/>
      <c r="P1082" s="45"/>
      <c r="Q1082" s="100"/>
    </row>
    <row r="1083" spans="15:17" x14ac:dyDescent="0.2">
      <c r="O1083" s="45"/>
      <c r="P1083" s="45"/>
      <c r="Q1083" s="100"/>
    </row>
    <row r="1084" spans="15:17" x14ac:dyDescent="0.2">
      <c r="O1084" s="45"/>
      <c r="P1084" s="45"/>
      <c r="Q1084" s="100"/>
    </row>
    <row r="1085" spans="15:17" x14ac:dyDescent="0.2">
      <c r="O1085" s="45"/>
      <c r="P1085" s="45"/>
      <c r="Q1085" s="100"/>
    </row>
    <row r="1086" spans="15:17" x14ac:dyDescent="0.2">
      <c r="O1086" s="45"/>
      <c r="P1086" s="45"/>
      <c r="Q1086" s="100"/>
    </row>
    <row r="1087" spans="15:17" x14ac:dyDescent="0.2">
      <c r="O1087" s="45"/>
      <c r="P1087" s="45"/>
      <c r="Q1087" s="100"/>
    </row>
    <row r="1088" spans="15:17" x14ac:dyDescent="0.2">
      <c r="O1088" s="45"/>
      <c r="P1088" s="45"/>
      <c r="Q1088" s="100"/>
    </row>
    <row r="1089" spans="15:17" x14ac:dyDescent="0.2">
      <c r="O1089" s="45"/>
      <c r="P1089" s="45"/>
      <c r="Q1089" s="100"/>
    </row>
    <row r="1090" spans="15:17" x14ac:dyDescent="0.2">
      <c r="O1090" s="45"/>
      <c r="P1090" s="45"/>
      <c r="Q1090" s="100"/>
    </row>
    <row r="1091" spans="15:17" x14ac:dyDescent="0.2">
      <c r="O1091" s="45"/>
      <c r="P1091" s="45"/>
      <c r="Q1091" s="100"/>
    </row>
    <row r="1092" spans="15:17" x14ac:dyDescent="0.2">
      <c r="O1092" s="45"/>
      <c r="P1092" s="45"/>
      <c r="Q1092" s="100"/>
    </row>
    <row r="1093" spans="15:17" x14ac:dyDescent="0.2">
      <c r="O1093" s="45"/>
      <c r="P1093" s="45"/>
      <c r="Q1093" s="100"/>
    </row>
    <row r="1094" spans="15:17" x14ac:dyDescent="0.2">
      <c r="O1094" s="45"/>
      <c r="P1094" s="45"/>
      <c r="Q1094" s="100"/>
    </row>
    <row r="1095" spans="15:17" x14ac:dyDescent="0.2">
      <c r="O1095" s="45"/>
      <c r="P1095" s="45"/>
      <c r="Q1095" s="100"/>
    </row>
    <row r="1096" spans="15:17" x14ac:dyDescent="0.2">
      <c r="O1096" s="45"/>
      <c r="P1096" s="45"/>
      <c r="Q1096" s="100"/>
    </row>
    <row r="1097" spans="15:17" x14ac:dyDescent="0.2">
      <c r="O1097" s="45"/>
      <c r="P1097" s="45"/>
      <c r="Q1097" s="100"/>
    </row>
    <row r="1098" spans="15:17" x14ac:dyDescent="0.2">
      <c r="O1098" s="45"/>
      <c r="P1098" s="45"/>
      <c r="Q1098" s="100"/>
    </row>
    <row r="1099" spans="15:17" x14ac:dyDescent="0.2">
      <c r="O1099" s="45"/>
      <c r="P1099" s="45"/>
      <c r="Q1099" s="100"/>
    </row>
    <row r="1100" spans="15:17" x14ac:dyDescent="0.2">
      <c r="O1100" s="45"/>
      <c r="P1100" s="45"/>
      <c r="Q1100" s="100"/>
    </row>
    <row r="1101" spans="15:17" x14ac:dyDescent="0.2">
      <c r="O1101" s="45"/>
      <c r="P1101" s="45"/>
      <c r="Q1101" s="100"/>
    </row>
    <row r="1102" spans="15:17" x14ac:dyDescent="0.2">
      <c r="O1102" s="45"/>
      <c r="P1102" s="45"/>
      <c r="Q1102" s="100"/>
    </row>
    <row r="1103" spans="15:17" x14ac:dyDescent="0.2">
      <c r="O1103" s="45"/>
      <c r="P1103" s="45"/>
      <c r="Q1103" s="100"/>
    </row>
    <row r="1104" spans="15:17" x14ac:dyDescent="0.2">
      <c r="O1104" s="45"/>
      <c r="P1104" s="45"/>
      <c r="Q1104" s="100"/>
    </row>
    <row r="1105" spans="15:17" x14ac:dyDescent="0.2">
      <c r="O1105" s="45"/>
      <c r="P1105" s="45"/>
      <c r="Q1105" s="100"/>
    </row>
    <row r="1106" spans="15:17" x14ac:dyDescent="0.2">
      <c r="O1106" s="45"/>
      <c r="P1106" s="45"/>
      <c r="Q1106" s="100"/>
    </row>
    <row r="1107" spans="15:17" x14ac:dyDescent="0.2">
      <c r="O1107" s="45"/>
      <c r="P1107" s="45"/>
      <c r="Q1107" s="100"/>
    </row>
    <row r="1108" spans="15:17" x14ac:dyDescent="0.2">
      <c r="O1108" s="45"/>
      <c r="P1108" s="45"/>
      <c r="Q1108" s="100"/>
    </row>
    <row r="1109" spans="15:17" x14ac:dyDescent="0.2">
      <c r="O1109" s="45"/>
      <c r="P1109" s="45"/>
      <c r="Q1109" s="100"/>
    </row>
    <row r="1110" spans="15:17" x14ac:dyDescent="0.2">
      <c r="O1110" s="45"/>
      <c r="P1110" s="45"/>
      <c r="Q1110" s="100"/>
    </row>
    <row r="1111" spans="15:17" x14ac:dyDescent="0.2">
      <c r="O1111" s="45"/>
      <c r="P1111" s="45"/>
      <c r="Q1111" s="100"/>
    </row>
    <row r="1112" spans="15:17" x14ac:dyDescent="0.2">
      <c r="O1112" s="45"/>
      <c r="P1112" s="45"/>
      <c r="Q1112" s="100"/>
    </row>
    <row r="1113" spans="15:17" x14ac:dyDescent="0.2">
      <c r="O1113" s="45"/>
      <c r="P1113" s="45"/>
      <c r="Q1113" s="100"/>
    </row>
    <row r="1114" spans="15:17" x14ac:dyDescent="0.2">
      <c r="O1114" s="45"/>
      <c r="P1114" s="45"/>
      <c r="Q1114" s="100"/>
    </row>
    <row r="1115" spans="15:17" x14ac:dyDescent="0.2">
      <c r="O1115" s="45"/>
      <c r="P1115" s="45"/>
      <c r="Q1115" s="100"/>
    </row>
    <row r="1116" spans="15:17" x14ac:dyDescent="0.2">
      <c r="O1116" s="45"/>
      <c r="P1116" s="45"/>
      <c r="Q1116" s="100"/>
    </row>
    <row r="1117" spans="15:17" x14ac:dyDescent="0.2">
      <c r="O1117" s="45"/>
      <c r="P1117" s="45"/>
      <c r="Q1117" s="100"/>
    </row>
    <row r="1118" spans="15:17" x14ac:dyDescent="0.2">
      <c r="O1118" s="45"/>
      <c r="P1118" s="45"/>
      <c r="Q1118" s="100"/>
    </row>
    <row r="1119" spans="15:17" x14ac:dyDescent="0.2">
      <c r="O1119" s="45"/>
      <c r="P1119" s="45"/>
      <c r="Q1119" s="100"/>
    </row>
    <row r="1120" spans="15:17" x14ac:dyDescent="0.2">
      <c r="O1120" s="45"/>
      <c r="P1120" s="45"/>
      <c r="Q1120" s="100"/>
    </row>
    <row r="1121" spans="15:17" x14ac:dyDescent="0.2">
      <c r="O1121" s="45"/>
      <c r="P1121" s="45"/>
      <c r="Q1121" s="100"/>
    </row>
    <row r="1122" spans="15:17" x14ac:dyDescent="0.2">
      <c r="O1122" s="45"/>
      <c r="P1122" s="45"/>
      <c r="Q1122" s="100"/>
    </row>
    <row r="1123" spans="15:17" x14ac:dyDescent="0.2">
      <c r="O1123" s="45"/>
      <c r="P1123" s="45"/>
      <c r="Q1123" s="100"/>
    </row>
    <row r="1124" spans="15:17" x14ac:dyDescent="0.2">
      <c r="O1124" s="45"/>
      <c r="P1124" s="45"/>
      <c r="Q1124" s="100"/>
    </row>
    <row r="1125" spans="15:17" x14ac:dyDescent="0.2">
      <c r="O1125" s="45"/>
      <c r="P1125" s="45"/>
      <c r="Q1125" s="100"/>
    </row>
    <row r="1126" spans="15:17" x14ac:dyDescent="0.2">
      <c r="O1126" s="45"/>
      <c r="P1126" s="45"/>
      <c r="Q1126" s="100"/>
    </row>
    <row r="1127" spans="15:17" x14ac:dyDescent="0.2">
      <c r="O1127" s="45"/>
      <c r="P1127" s="45"/>
      <c r="Q1127" s="100"/>
    </row>
    <row r="1128" spans="15:17" x14ac:dyDescent="0.2">
      <c r="O1128" s="45"/>
      <c r="P1128" s="45"/>
      <c r="Q1128" s="100"/>
    </row>
    <row r="1129" spans="15:17" x14ac:dyDescent="0.2">
      <c r="O1129" s="45"/>
      <c r="P1129" s="45"/>
      <c r="Q1129" s="100"/>
    </row>
    <row r="1130" spans="15:17" x14ac:dyDescent="0.2">
      <c r="O1130" s="45"/>
      <c r="P1130" s="45"/>
      <c r="Q1130" s="100"/>
    </row>
    <row r="1131" spans="15:17" x14ac:dyDescent="0.2">
      <c r="O1131" s="45"/>
      <c r="P1131" s="45"/>
      <c r="Q1131" s="100"/>
    </row>
    <row r="1132" spans="15:17" x14ac:dyDescent="0.2">
      <c r="O1132" s="45"/>
      <c r="P1132" s="45"/>
      <c r="Q1132" s="100"/>
    </row>
    <row r="1133" spans="15:17" x14ac:dyDescent="0.2">
      <c r="O1133" s="45"/>
      <c r="P1133" s="45"/>
      <c r="Q1133" s="100"/>
    </row>
    <row r="1134" spans="15:17" x14ac:dyDescent="0.2">
      <c r="O1134" s="45"/>
      <c r="P1134" s="45"/>
      <c r="Q1134" s="100"/>
    </row>
    <row r="1135" spans="15:17" x14ac:dyDescent="0.2">
      <c r="O1135" s="45"/>
      <c r="P1135" s="45"/>
      <c r="Q1135" s="100"/>
    </row>
    <row r="1136" spans="15:17" x14ac:dyDescent="0.2">
      <c r="O1136" s="45"/>
      <c r="P1136" s="45"/>
      <c r="Q1136" s="100"/>
    </row>
    <row r="1137" spans="15:17" x14ac:dyDescent="0.2">
      <c r="O1137" s="45"/>
      <c r="P1137" s="45"/>
      <c r="Q1137" s="100"/>
    </row>
    <row r="1138" spans="15:17" x14ac:dyDescent="0.2">
      <c r="O1138" s="45"/>
      <c r="P1138" s="45"/>
      <c r="Q1138" s="100"/>
    </row>
    <row r="1139" spans="15:17" x14ac:dyDescent="0.2">
      <c r="O1139" s="45"/>
      <c r="P1139" s="45"/>
      <c r="Q1139" s="100"/>
    </row>
    <row r="1140" spans="15:17" x14ac:dyDescent="0.2">
      <c r="O1140" s="45"/>
      <c r="P1140" s="45"/>
      <c r="Q1140" s="100"/>
    </row>
    <row r="1141" spans="15:17" x14ac:dyDescent="0.2">
      <c r="O1141" s="45"/>
      <c r="P1141" s="45"/>
      <c r="Q1141" s="100"/>
    </row>
    <row r="1142" spans="15:17" x14ac:dyDescent="0.2">
      <c r="O1142" s="45"/>
      <c r="P1142" s="45"/>
      <c r="Q1142" s="100"/>
    </row>
    <row r="1143" spans="15:17" x14ac:dyDescent="0.2">
      <c r="O1143" s="45"/>
      <c r="P1143" s="45"/>
      <c r="Q1143" s="100"/>
    </row>
    <row r="1144" spans="15:17" x14ac:dyDescent="0.2">
      <c r="O1144" s="45"/>
      <c r="P1144" s="45"/>
      <c r="Q1144" s="100"/>
    </row>
    <row r="1145" spans="15:17" x14ac:dyDescent="0.2">
      <c r="O1145" s="45"/>
      <c r="P1145" s="45"/>
      <c r="Q1145" s="100"/>
    </row>
    <row r="1146" spans="15:17" x14ac:dyDescent="0.2">
      <c r="O1146" s="45"/>
      <c r="P1146" s="45"/>
      <c r="Q1146" s="100"/>
    </row>
    <row r="1147" spans="15:17" x14ac:dyDescent="0.2">
      <c r="O1147" s="45"/>
      <c r="P1147" s="45"/>
      <c r="Q1147" s="100"/>
    </row>
    <row r="1148" spans="15:17" x14ac:dyDescent="0.2">
      <c r="O1148" s="45"/>
      <c r="P1148" s="45"/>
      <c r="Q1148" s="100"/>
    </row>
    <row r="1149" spans="15:17" x14ac:dyDescent="0.2">
      <c r="O1149" s="45"/>
      <c r="P1149" s="45"/>
      <c r="Q1149" s="100"/>
    </row>
    <row r="1150" spans="15:17" x14ac:dyDescent="0.2">
      <c r="O1150" s="45"/>
      <c r="P1150" s="45"/>
      <c r="Q1150" s="100"/>
    </row>
    <row r="1151" spans="15:17" x14ac:dyDescent="0.2">
      <c r="O1151" s="45"/>
      <c r="P1151" s="45"/>
      <c r="Q1151" s="100"/>
    </row>
    <row r="1152" spans="15:17" x14ac:dyDescent="0.2">
      <c r="O1152" s="45"/>
      <c r="P1152" s="45"/>
      <c r="Q1152" s="100"/>
    </row>
    <row r="1153" spans="15:17" x14ac:dyDescent="0.2">
      <c r="O1153" s="45"/>
      <c r="P1153" s="45"/>
      <c r="Q1153" s="100"/>
    </row>
    <row r="1154" spans="15:17" x14ac:dyDescent="0.2">
      <c r="O1154" s="45"/>
      <c r="P1154" s="45"/>
      <c r="Q1154" s="100"/>
    </row>
    <row r="1155" spans="15:17" x14ac:dyDescent="0.2">
      <c r="O1155" s="45"/>
      <c r="P1155" s="45"/>
      <c r="Q1155" s="100"/>
    </row>
    <row r="1156" spans="15:17" x14ac:dyDescent="0.2">
      <c r="O1156" s="45"/>
      <c r="P1156" s="45"/>
      <c r="Q1156" s="100"/>
    </row>
    <row r="1157" spans="15:17" x14ac:dyDescent="0.2">
      <c r="O1157" s="45"/>
      <c r="P1157" s="45"/>
      <c r="Q1157" s="100"/>
    </row>
    <row r="1158" spans="15:17" x14ac:dyDescent="0.2">
      <c r="O1158" s="45"/>
      <c r="P1158" s="45"/>
      <c r="Q1158" s="100"/>
    </row>
    <row r="1159" spans="15:17" x14ac:dyDescent="0.2">
      <c r="O1159" s="45"/>
      <c r="P1159" s="45"/>
      <c r="Q1159" s="100"/>
    </row>
    <row r="1160" spans="15:17" x14ac:dyDescent="0.2">
      <c r="O1160" s="45"/>
      <c r="P1160" s="45"/>
      <c r="Q1160" s="100"/>
    </row>
    <row r="1161" spans="15:17" x14ac:dyDescent="0.2">
      <c r="O1161" s="45"/>
      <c r="P1161" s="45"/>
      <c r="Q1161" s="100"/>
    </row>
    <row r="1162" spans="15:17" x14ac:dyDescent="0.2">
      <c r="O1162" s="45"/>
      <c r="P1162" s="45"/>
      <c r="Q1162" s="100"/>
    </row>
    <row r="1163" spans="15:17" x14ac:dyDescent="0.2">
      <c r="O1163" s="45"/>
      <c r="P1163" s="45"/>
      <c r="Q1163" s="100"/>
    </row>
    <row r="1164" spans="15:17" x14ac:dyDescent="0.2">
      <c r="O1164" s="45"/>
      <c r="P1164" s="45"/>
      <c r="Q1164" s="100"/>
    </row>
    <row r="1165" spans="15:17" x14ac:dyDescent="0.2">
      <c r="O1165" s="45"/>
      <c r="P1165" s="45"/>
      <c r="Q1165" s="100"/>
    </row>
    <row r="1166" spans="15:17" x14ac:dyDescent="0.2">
      <c r="O1166" s="45"/>
      <c r="P1166" s="45"/>
      <c r="Q1166" s="100"/>
    </row>
    <row r="1167" spans="15:17" x14ac:dyDescent="0.2">
      <c r="O1167" s="45"/>
      <c r="P1167" s="45"/>
      <c r="Q1167" s="100"/>
    </row>
    <row r="1168" spans="15:17" x14ac:dyDescent="0.2">
      <c r="O1168" s="45"/>
      <c r="P1168" s="45"/>
      <c r="Q1168" s="100"/>
    </row>
    <row r="1169" spans="15:17" x14ac:dyDescent="0.2">
      <c r="O1169" s="45"/>
      <c r="P1169" s="45"/>
      <c r="Q1169" s="100"/>
    </row>
    <row r="1170" spans="15:17" x14ac:dyDescent="0.2">
      <c r="O1170" s="45"/>
      <c r="P1170" s="45"/>
      <c r="Q1170" s="100"/>
    </row>
    <row r="1171" spans="15:17" x14ac:dyDescent="0.2">
      <c r="O1171" s="45"/>
      <c r="P1171" s="45"/>
      <c r="Q1171" s="100"/>
    </row>
    <row r="1172" spans="15:17" x14ac:dyDescent="0.2">
      <c r="O1172" s="45"/>
      <c r="P1172" s="45"/>
      <c r="Q1172" s="100"/>
    </row>
    <row r="1173" spans="15:17" x14ac:dyDescent="0.2">
      <c r="O1173" s="45"/>
      <c r="P1173" s="45"/>
      <c r="Q1173" s="100"/>
    </row>
    <row r="1174" spans="15:17" x14ac:dyDescent="0.2">
      <c r="O1174" s="45"/>
      <c r="P1174" s="45"/>
      <c r="Q1174" s="100"/>
    </row>
    <row r="1175" spans="15:17" x14ac:dyDescent="0.2">
      <c r="O1175" s="45"/>
      <c r="P1175" s="45"/>
      <c r="Q1175" s="100"/>
    </row>
    <row r="1176" spans="15:17" x14ac:dyDescent="0.2">
      <c r="O1176" s="45"/>
      <c r="P1176" s="45"/>
      <c r="Q1176" s="100"/>
    </row>
    <row r="1177" spans="15:17" x14ac:dyDescent="0.2">
      <c r="O1177" s="45"/>
      <c r="P1177" s="45"/>
      <c r="Q1177" s="100"/>
    </row>
    <row r="1178" spans="15:17" x14ac:dyDescent="0.2">
      <c r="O1178" s="45"/>
      <c r="P1178" s="45"/>
      <c r="Q1178" s="100"/>
    </row>
    <row r="1179" spans="15:17" x14ac:dyDescent="0.2">
      <c r="O1179" s="45"/>
      <c r="P1179" s="45"/>
      <c r="Q1179" s="100"/>
    </row>
    <row r="1180" spans="15:17" x14ac:dyDescent="0.2">
      <c r="O1180" s="45"/>
      <c r="P1180" s="45"/>
      <c r="Q1180" s="100"/>
    </row>
    <row r="1181" spans="15:17" x14ac:dyDescent="0.2">
      <c r="O1181" s="45"/>
      <c r="P1181" s="45"/>
      <c r="Q1181" s="100"/>
    </row>
    <row r="1182" spans="15:17" x14ac:dyDescent="0.2">
      <c r="O1182" s="45"/>
      <c r="P1182" s="45"/>
      <c r="Q1182" s="100"/>
    </row>
    <row r="1183" spans="15:17" x14ac:dyDescent="0.2">
      <c r="O1183" s="45"/>
      <c r="P1183" s="45"/>
      <c r="Q1183" s="100"/>
    </row>
    <row r="1184" spans="15:17" x14ac:dyDescent="0.2">
      <c r="O1184" s="45"/>
      <c r="P1184" s="45"/>
      <c r="Q1184" s="100"/>
    </row>
    <row r="1185" spans="15:17" x14ac:dyDescent="0.2">
      <c r="O1185" s="45"/>
      <c r="P1185" s="45"/>
      <c r="Q1185" s="100"/>
    </row>
    <row r="1186" spans="15:17" x14ac:dyDescent="0.2">
      <c r="O1186" s="45"/>
      <c r="P1186" s="45"/>
      <c r="Q1186" s="100"/>
    </row>
    <row r="1187" spans="15:17" x14ac:dyDescent="0.2">
      <c r="O1187" s="45"/>
      <c r="P1187" s="45"/>
      <c r="Q1187" s="100"/>
    </row>
    <row r="1188" spans="15:17" x14ac:dyDescent="0.2">
      <c r="O1188" s="45"/>
      <c r="P1188" s="45"/>
      <c r="Q1188" s="100"/>
    </row>
    <row r="1189" spans="15:17" x14ac:dyDescent="0.2">
      <c r="O1189" s="45"/>
      <c r="P1189" s="45"/>
      <c r="Q1189" s="100"/>
    </row>
    <row r="1190" spans="15:17" x14ac:dyDescent="0.2">
      <c r="O1190" s="45"/>
      <c r="P1190" s="45"/>
      <c r="Q1190" s="100"/>
    </row>
    <row r="1191" spans="15:17" x14ac:dyDescent="0.2">
      <c r="O1191" s="45"/>
      <c r="P1191" s="45"/>
      <c r="Q1191" s="100"/>
    </row>
    <row r="1192" spans="15:17" x14ac:dyDescent="0.2">
      <c r="O1192" s="45"/>
      <c r="P1192" s="45"/>
      <c r="Q1192" s="100"/>
    </row>
    <row r="1193" spans="15:17" x14ac:dyDescent="0.2">
      <c r="O1193" s="45"/>
      <c r="P1193" s="45"/>
      <c r="Q1193" s="100"/>
    </row>
    <row r="1194" spans="15:17" x14ac:dyDescent="0.2">
      <c r="O1194" s="45"/>
      <c r="P1194" s="45"/>
      <c r="Q1194" s="100"/>
    </row>
    <row r="1195" spans="15:17" x14ac:dyDescent="0.2">
      <c r="O1195" s="45"/>
      <c r="P1195" s="45"/>
      <c r="Q1195" s="100"/>
    </row>
    <row r="1196" spans="15:17" x14ac:dyDescent="0.2">
      <c r="O1196" s="45"/>
      <c r="P1196" s="45"/>
      <c r="Q1196" s="100"/>
    </row>
    <row r="1197" spans="15:17" x14ac:dyDescent="0.2">
      <c r="O1197" s="45"/>
      <c r="P1197" s="45"/>
      <c r="Q1197" s="100"/>
    </row>
    <row r="1198" spans="15:17" x14ac:dyDescent="0.2">
      <c r="O1198" s="45"/>
      <c r="P1198" s="45"/>
      <c r="Q1198" s="100"/>
    </row>
    <row r="1199" spans="15:17" x14ac:dyDescent="0.2">
      <c r="O1199" s="45"/>
      <c r="P1199" s="45"/>
      <c r="Q1199" s="100"/>
    </row>
    <row r="1200" spans="15:17" x14ac:dyDescent="0.2">
      <c r="O1200" s="45"/>
      <c r="P1200" s="45"/>
      <c r="Q1200" s="100"/>
    </row>
    <row r="1201" spans="15:17" x14ac:dyDescent="0.2">
      <c r="O1201" s="45"/>
      <c r="P1201" s="45"/>
      <c r="Q1201" s="100"/>
    </row>
    <row r="1202" spans="15:17" x14ac:dyDescent="0.2">
      <c r="O1202" s="45"/>
      <c r="P1202" s="45"/>
      <c r="Q1202" s="100"/>
    </row>
    <row r="1203" spans="15:17" x14ac:dyDescent="0.2">
      <c r="O1203" s="45"/>
      <c r="P1203" s="45"/>
      <c r="Q1203" s="100"/>
    </row>
    <row r="1204" spans="15:17" x14ac:dyDescent="0.2">
      <c r="O1204" s="45"/>
      <c r="P1204" s="45"/>
      <c r="Q1204" s="100"/>
    </row>
    <row r="1205" spans="15:17" x14ac:dyDescent="0.2">
      <c r="O1205" s="45"/>
      <c r="P1205" s="45"/>
      <c r="Q1205" s="100"/>
    </row>
    <row r="1206" spans="15:17" x14ac:dyDescent="0.2">
      <c r="O1206" s="45"/>
      <c r="P1206" s="45"/>
      <c r="Q1206" s="100"/>
    </row>
    <row r="1207" spans="15:17" x14ac:dyDescent="0.2">
      <c r="O1207" s="45"/>
      <c r="P1207" s="45"/>
      <c r="Q1207" s="100"/>
    </row>
    <row r="1208" spans="15:17" x14ac:dyDescent="0.2">
      <c r="O1208" s="45"/>
      <c r="P1208" s="45"/>
      <c r="Q1208" s="100"/>
    </row>
    <row r="1209" spans="15:17" x14ac:dyDescent="0.2">
      <c r="O1209" s="45"/>
      <c r="P1209" s="45"/>
      <c r="Q1209" s="100"/>
    </row>
    <row r="1210" spans="15:17" x14ac:dyDescent="0.2">
      <c r="O1210" s="45"/>
      <c r="P1210" s="45"/>
      <c r="Q1210" s="100"/>
    </row>
    <row r="1211" spans="15:17" x14ac:dyDescent="0.2">
      <c r="O1211" s="45"/>
      <c r="P1211" s="45"/>
      <c r="Q1211" s="100"/>
    </row>
    <row r="1212" spans="15:17" x14ac:dyDescent="0.2">
      <c r="O1212" s="45"/>
      <c r="P1212" s="45"/>
      <c r="Q1212" s="100"/>
    </row>
    <row r="1213" spans="15:17" x14ac:dyDescent="0.2">
      <c r="O1213" s="45"/>
      <c r="P1213" s="45"/>
      <c r="Q1213" s="100"/>
    </row>
    <row r="1214" spans="15:17" x14ac:dyDescent="0.2">
      <c r="O1214" s="45"/>
      <c r="P1214" s="45"/>
      <c r="Q1214" s="100"/>
    </row>
    <row r="1215" spans="15:17" x14ac:dyDescent="0.2">
      <c r="O1215" s="45"/>
      <c r="P1215" s="45"/>
      <c r="Q1215" s="100"/>
    </row>
    <row r="1216" spans="15:17" x14ac:dyDescent="0.2">
      <c r="O1216" s="45"/>
      <c r="P1216" s="45"/>
      <c r="Q1216" s="100"/>
    </row>
    <row r="1217" spans="15:17" x14ac:dyDescent="0.2">
      <c r="O1217" s="45"/>
      <c r="P1217" s="45"/>
      <c r="Q1217" s="100"/>
    </row>
    <row r="1218" spans="15:17" x14ac:dyDescent="0.2">
      <c r="O1218" s="45"/>
      <c r="P1218" s="45"/>
      <c r="Q1218" s="100"/>
    </row>
    <row r="1219" spans="15:17" x14ac:dyDescent="0.2">
      <c r="O1219" s="45"/>
      <c r="P1219" s="45"/>
      <c r="Q1219" s="100"/>
    </row>
    <row r="1220" spans="15:17" x14ac:dyDescent="0.2">
      <c r="O1220" s="45"/>
      <c r="P1220" s="45"/>
      <c r="Q1220" s="100"/>
    </row>
    <row r="1221" spans="15:17" x14ac:dyDescent="0.2">
      <c r="O1221" s="45"/>
      <c r="P1221" s="45"/>
      <c r="Q1221" s="100"/>
    </row>
    <row r="1222" spans="15:17" x14ac:dyDescent="0.2">
      <c r="O1222" s="45"/>
      <c r="P1222" s="45"/>
      <c r="Q1222" s="100"/>
    </row>
    <row r="1223" spans="15:17" x14ac:dyDescent="0.2">
      <c r="O1223" s="45"/>
      <c r="P1223" s="45"/>
      <c r="Q1223" s="100"/>
    </row>
    <row r="1224" spans="15:17" x14ac:dyDescent="0.2">
      <c r="O1224" s="45"/>
      <c r="P1224" s="45"/>
      <c r="Q1224" s="100"/>
    </row>
    <row r="1225" spans="15:17" x14ac:dyDescent="0.2">
      <c r="O1225" s="45"/>
      <c r="P1225" s="45"/>
      <c r="Q1225" s="100"/>
    </row>
    <row r="1226" spans="15:17" x14ac:dyDescent="0.2">
      <c r="O1226" s="45"/>
      <c r="P1226" s="45"/>
      <c r="Q1226" s="100"/>
    </row>
    <row r="1227" spans="15:17" x14ac:dyDescent="0.2">
      <c r="O1227" s="45"/>
      <c r="P1227" s="45"/>
      <c r="Q1227" s="100"/>
    </row>
    <row r="1228" spans="15:17" x14ac:dyDescent="0.2">
      <c r="O1228" s="45"/>
      <c r="P1228" s="45"/>
      <c r="Q1228" s="100"/>
    </row>
    <row r="1229" spans="15:17" x14ac:dyDescent="0.2">
      <c r="O1229" s="45"/>
      <c r="P1229" s="45"/>
      <c r="Q1229" s="100"/>
    </row>
    <row r="1230" spans="15:17" x14ac:dyDescent="0.2">
      <c r="O1230" s="45"/>
      <c r="P1230" s="45"/>
      <c r="Q1230" s="100"/>
    </row>
    <row r="1231" spans="15:17" x14ac:dyDescent="0.2">
      <c r="O1231" s="45"/>
      <c r="P1231" s="45"/>
      <c r="Q1231" s="100"/>
    </row>
    <row r="1232" spans="15:17" x14ac:dyDescent="0.2">
      <c r="O1232" s="45"/>
      <c r="P1232" s="45"/>
      <c r="Q1232" s="100"/>
    </row>
    <row r="1233" spans="15:17" x14ac:dyDescent="0.2">
      <c r="O1233" s="45"/>
      <c r="P1233" s="45"/>
      <c r="Q1233" s="100"/>
    </row>
    <row r="1234" spans="15:17" x14ac:dyDescent="0.2">
      <c r="O1234" s="45"/>
      <c r="P1234" s="45"/>
      <c r="Q1234" s="100"/>
    </row>
    <row r="1235" spans="15:17" x14ac:dyDescent="0.2">
      <c r="O1235" s="45"/>
      <c r="P1235" s="45"/>
      <c r="Q1235" s="100"/>
    </row>
    <row r="1236" spans="15:17" x14ac:dyDescent="0.2">
      <c r="O1236" s="45"/>
      <c r="P1236" s="45"/>
      <c r="Q1236" s="100"/>
    </row>
    <row r="1237" spans="15:17" x14ac:dyDescent="0.2">
      <c r="O1237" s="45"/>
      <c r="P1237" s="45"/>
      <c r="Q1237" s="100"/>
    </row>
    <row r="1238" spans="15:17" x14ac:dyDescent="0.2">
      <c r="O1238" s="45"/>
      <c r="P1238" s="45"/>
      <c r="Q1238" s="100"/>
    </row>
    <row r="1239" spans="15:17" x14ac:dyDescent="0.2">
      <c r="O1239" s="45"/>
      <c r="P1239" s="45"/>
      <c r="Q1239" s="100"/>
    </row>
    <row r="1240" spans="15:17" x14ac:dyDescent="0.2">
      <c r="O1240" s="45"/>
      <c r="P1240" s="45"/>
      <c r="Q1240" s="100"/>
    </row>
    <row r="1241" spans="15:17" x14ac:dyDescent="0.2">
      <c r="O1241" s="45"/>
      <c r="P1241" s="45"/>
      <c r="Q1241" s="100"/>
    </row>
    <row r="1242" spans="15:17" x14ac:dyDescent="0.2">
      <c r="O1242" s="45"/>
      <c r="P1242" s="45"/>
      <c r="Q1242" s="100"/>
    </row>
    <row r="1243" spans="15:17" x14ac:dyDescent="0.2">
      <c r="O1243" s="45"/>
      <c r="P1243" s="45"/>
      <c r="Q1243" s="100"/>
    </row>
    <row r="1244" spans="15:17" x14ac:dyDescent="0.2">
      <c r="O1244" s="45"/>
      <c r="P1244" s="45"/>
      <c r="Q1244" s="100"/>
    </row>
    <row r="1245" spans="15:17" x14ac:dyDescent="0.2">
      <c r="O1245" s="45"/>
      <c r="P1245" s="45"/>
      <c r="Q1245" s="100"/>
    </row>
    <row r="1246" spans="15:17" x14ac:dyDescent="0.2">
      <c r="O1246" s="45"/>
      <c r="P1246" s="45"/>
      <c r="Q1246" s="100"/>
    </row>
    <row r="1247" spans="15:17" x14ac:dyDescent="0.2">
      <c r="O1247" s="45"/>
      <c r="P1247" s="45"/>
      <c r="Q1247" s="100"/>
    </row>
    <row r="1248" spans="15:17" x14ac:dyDescent="0.2">
      <c r="O1248" s="45"/>
      <c r="P1248" s="45"/>
      <c r="Q1248" s="100"/>
    </row>
    <row r="1249" spans="15:17" x14ac:dyDescent="0.2">
      <c r="O1249" s="45"/>
      <c r="P1249" s="45"/>
      <c r="Q1249" s="100"/>
    </row>
    <row r="1250" spans="15:17" x14ac:dyDescent="0.2">
      <c r="O1250" s="45"/>
      <c r="P1250" s="45"/>
      <c r="Q1250" s="100"/>
    </row>
    <row r="1251" spans="15:17" x14ac:dyDescent="0.2">
      <c r="O1251" s="45"/>
      <c r="P1251" s="45"/>
      <c r="Q1251" s="100"/>
    </row>
    <row r="1252" spans="15:17" x14ac:dyDescent="0.2">
      <c r="O1252" s="45"/>
      <c r="P1252" s="45"/>
      <c r="Q1252" s="100"/>
    </row>
    <row r="1253" spans="15:17" x14ac:dyDescent="0.2">
      <c r="O1253" s="45"/>
      <c r="P1253" s="45"/>
      <c r="Q1253" s="100"/>
    </row>
    <row r="1254" spans="15:17" x14ac:dyDescent="0.2">
      <c r="O1254" s="45"/>
      <c r="P1254" s="45"/>
      <c r="Q1254" s="100"/>
    </row>
    <row r="1255" spans="15:17" x14ac:dyDescent="0.2">
      <c r="O1255" s="45"/>
      <c r="P1255" s="45"/>
      <c r="Q1255" s="100"/>
    </row>
    <row r="1256" spans="15:17" x14ac:dyDescent="0.2">
      <c r="O1256" s="45"/>
      <c r="P1256" s="45"/>
      <c r="Q1256" s="100"/>
    </row>
    <row r="1257" spans="15:17" x14ac:dyDescent="0.2">
      <c r="O1257" s="45"/>
      <c r="P1257" s="45"/>
      <c r="Q1257" s="100"/>
    </row>
    <row r="1258" spans="15:17" x14ac:dyDescent="0.2">
      <c r="O1258" s="45"/>
      <c r="P1258" s="45"/>
      <c r="Q1258" s="100"/>
    </row>
    <row r="1259" spans="15:17" x14ac:dyDescent="0.2">
      <c r="O1259" s="45"/>
      <c r="P1259" s="45"/>
      <c r="Q1259" s="100"/>
    </row>
    <row r="1260" spans="15:17" x14ac:dyDescent="0.2">
      <c r="O1260" s="45"/>
      <c r="P1260" s="45"/>
      <c r="Q1260" s="100"/>
    </row>
    <row r="1261" spans="15:17" x14ac:dyDescent="0.2">
      <c r="O1261" s="45"/>
      <c r="P1261" s="45"/>
      <c r="Q1261" s="100"/>
    </row>
    <row r="1262" spans="15:17" x14ac:dyDescent="0.2">
      <c r="O1262" s="45"/>
      <c r="P1262" s="45"/>
      <c r="Q1262" s="100"/>
    </row>
    <row r="1263" spans="15:17" x14ac:dyDescent="0.2">
      <c r="O1263" s="45"/>
      <c r="P1263" s="45"/>
      <c r="Q1263" s="100"/>
    </row>
    <row r="1264" spans="15:17" x14ac:dyDescent="0.2">
      <c r="O1264" s="45"/>
      <c r="P1264" s="45"/>
      <c r="Q1264" s="100"/>
    </row>
    <row r="1265" spans="15:17" x14ac:dyDescent="0.2">
      <c r="O1265" s="45"/>
      <c r="P1265" s="45"/>
      <c r="Q1265" s="100"/>
    </row>
    <row r="1266" spans="15:17" x14ac:dyDescent="0.2">
      <c r="O1266" s="45"/>
      <c r="P1266" s="45"/>
      <c r="Q1266" s="100"/>
    </row>
    <row r="1267" spans="15:17" x14ac:dyDescent="0.2">
      <c r="O1267" s="45"/>
      <c r="P1267" s="45"/>
      <c r="Q1267" s="100"/>
    </row>
    <row r="1268" spans="15:17" x14ac:dyDescent="0.2">
      <c r="O1268" s="45"/>
      <c r="P1268" s="45"/>
      <c r="Q1268" s="100"/>
    </row>
    <row r="1269" spans="15:17" x14ac:dyDescent="0.2">
      <c r="O1269" s="45"/>
      <c r="P1269" s="45"/>
      <c r="Q1269" s="100"/>
    </row>
    <row r="1270" spans="15:17" x14ac:dyDescent="0.2">
      <c r="O1270" s="45"/>
      <c r="P1270" s="45"/>
      <c r="Q1270" s="100"/>
    </row>
    <row r="1271" spans="15:17" x14ac:dyDescent="0.2">
      <c r="O1271" s="45"/>
      <c r="P1271" s="45"/>
      <c r="Q1271" s="100"/>
    </row>
    <row r="1272" spans="15:17" x14ac:dyDescent="0.2">
      <c r="O1272" s="45"/>
      <c r="P1272" s="45"/>
      <c r="Q1272" s="100"/>
    </row>
    <row r="1273" spans="15:17" x14ac:dyDescent="0.2">
      <c r="O1273" s="45"/>
      <c r="P1273" s="45"/>
      <c r="Q1273" s="100"/>
    </row>
    <row r="1274" spans="15:17" x14ac:dyDescent="0.2">
      <c r="O1274" s="45"/>
      <c r="P1274" s="45"/>
      <c r="Q1274" s="100"/>
    </row>
    <row r="1275" spans="15:17" x14ac:dyDescent="0.2">
      <c r="O1275" s="45"/>
      <c r="P1275" s="45"/>
      <c r="Q1275" s="100"/>
    </row>
    <row r="1276" spans="15:17" x14ac:dyDescent="0.2">
      <c r="O1276" s="45"/>
      <c r="P1276" s="45"/>
      <c r="Q1276" s="100"/>
    </row>
    <row r="1277" spans="15:17" x14ac:dyDescent="0.2">
      <c r="O1277" s="45"/>
      <c r="P1277" s="45"/>
      <c r="Q1277" s="100"/>
    </row>
    <row r="1278" spans="15:17" x14ac:dyDescent="0.2">
      <c r="O1278" s="45"/>
      <c r="P1278" s="45"/>
      <c r="Q1278" s="100"/>
    </row>
    <row r="1279" spans="15:17" x14ac:dyDescent="0.2">
      <c r="O1279" s="45"/>
      <c r="P1279" s="45"/>
      <c r="Q1279" s="100"/>
    </row>
    <row r="1280" spans="15:17" x14ac:dyDescent="0.2">
      <c r="O1280" s="45"/>
      <c r="P1280" s="45"/>
      <c r="Q1280" s="100"/>
    </row>
    <row r="1281" spans="15:17" x14ac:dyDescent="0.2">
      <c r="O1281" s="45"/>
      <c r="P1281" s="45"/>
      <c r="Q1281" s="100"/>
    </row>
    <row r="1282" spans="15:17" x14ac:dyDescent="0.2">
      <c r="O1282" s="45"/>
      <c r="P1282" s="45"/>
      <c r="Q1282" s="100"/>
    </row>
    <row r="1283" spans="15:17" x14ac:dyDescent="0.2">
      <c r="O1283" s="45"/>
      <c r="P1283" s="45"/>
      <c r="Q1283" s="100"/>
    </row>
    <row r="1284" spans="15:17" x14ac:dyDescent="0.2">
      <c r="O1284" s="45"/>
      <c r="P1284" s="45"/>
      <c r="Q1284" s="100"/>
    </row>
    <row r="1285" spans="15:17" x14ac:dyDescent="0.2">
      <c r="O1285" s="45"/>
      <c r="P1285" s="45"/>
      <c r="Q1285" s="100"/>
    </row>
    <row r="1286" spans="15:17" x14ac:dyDescent="0.2">
      <c r="O1286" s="45"/>
      <c r="P1286" s="45"/>
      <c r="Q1286" s="100"/>
    </row>
    <row r="1287" spans="15:17" x14ac:dyDescent="0.2">
      <c r="O1287" s="45"/>
      <c r="P1287" s="45"/>
      <c r="Q1287" s="100"/>
    </row>
    <row r="1288" spans="15:17" x14ac:dyDescent="0.2">
      <c r="O1288" s="45"/>
      <c r="P1288" s="45"/>
      <c r="Q1288" s="100"/>
    </row>
    <row r="1289" spans="15:17" x14ac:dyDescent="0.2">
      <c r="O1289" s="45"/>
      <c r="P1289" s="45"/>
      <c r="Q1289" s="100"/>
    </row>
    <row r="1290" spans="15:17" x14ac:dyDescent="0.2">
      <c r="O1290" s="45"/>
      <c r="P1290" s="45"/>
      <c r="Q1290" s="100"/>
    </row>
    <row r="1291" spans="15:17" x14ac:dyDescent="0.2">
      <c r="O1291" s="45"/>
      <c r="P1291" s="45"/>
      <c r="Q1291" s="100"/>
    </row>
    <row r="1292" spans="15:17" x14ac:dyDescent="0.2">
      <c r="O1292" s="45"/>
      <c r="P1292" s="45"/>
      <c r="Q1292" s="100"/>
    </row>
    <row r="1293" spans="15:17" x14ac:dyDescent="0.2">
      <c r="O1293" s="45"/>
      <c r="P1293" s="45"/>
      <c r="Q1293" s="100"/>
    </row>
    <row r="1294" spans="15:17" x14ac:dyDescent="0.2">
      <c r="O1294" s="45"/>
      <c r="P1294" s="45"/>
      <c r="Q1294" s="100"/>
    </row>
    <row r="1295" spans="15:17" x14ac:dyDescent="0.2">
      <c r="O1295" s="45"/>
      <c r="P1295" s="45"/>
      <c r="Q1295" s="100"/>
    </row>
    <row r="1296" spans="15:17" x14ac:dyDescent="0.2">
      <c r="O1296" s="45"/>
      <c r="P1296" s="45"/>
      <c r="Q1296" s="100"/>
    </row>
    <row r="1297" spans="15:17" x14ac:dyDescent="0.2">
      <c r="O1297" s="45"/>
      <c r="P1297" s="45"/>
      <c r="Q1297" s="100"/>
    </row>
    <row r="1298" spans="15:17" x14ac:dyDescent="0.2">
      <c r="O1298" s="45"/>
      <c r="P1298" s="45"/>
      <c r="Q1298" s="100"/>
    </row>
    <row r="1299" spans="15:17" x14ac:dyDescent="0.2">
      <c r="O1299" s="45"/>
      <c r="P1299" s="45"/>
      <c r="Q1299" s="100"/>
    </row>
    <row r="1300" spans="15:17" x14ac:dyDescent="0.2">
      <c r="O1300" s="45"/>
      <c r="P1300" s="45"/>
      <c r="Q1300" s="100"/>
    </row>
    <row r="1301" spans="15:17" x14ac:dyDescent="0.2">
      <c r="O1301" s="45"/>
      <c r="P1301" s="45"/>
      <c r="Q1301" s="100"/>
    </row>
    <row r="1302" spans="15:17" x14ac:dyDescent="0.2">
      <c r="O1302" s="45"/>
      <c r="P1302" s="45"/>
      <c r="Q1302" s="100"/>
    </row>
    <row r="1303" spans="15:17" x14ac:dyDescent="0.2">
      <c r="O1303" s="45"/>
      <c r="P1303" s="45"/>
      <c r="Q1303" s="100"/>
    </row>
    <row r="1304" spans="15:17" x14ac:dyDescent="0.2">
      <c r="O1304" s="45"/>
      <c r="P1304" s="45"/>
      <c r="Q1304" s="100"/>
    </row>
    <row r="1305" spans="15:17" x14ac:dyDescent="0.2">
      <c r="O1305" s="45"/>
      <c r="P1305" s="45"/>
      <c r="Q1305" s="100"/>
    </row>
    <row r="1306" spans="15:17" x14ac:dyDescent="0.2">
      <c r="O1306" s="45"/>
      <c r="P1306" s="45"/>
      <c r="Q1306" s="100"/>
    </row>
    <row r="1307" spans="15:17" x14ac:dyDescent="0.2">
      <c r="O1307" s="45"/>
      <c r="P1307" s="45"/>
      <c r="Q1307" s="100"/>
    </row>
    <row r="1308" spans="15:17" x14ac:dyDescent="0.2">
      <c r="O1308" s="45"/>
      <c r="P1308" s="45"/>
      <c r="Q1308" s="100"/>
    </row>
    <row r="1309" spans="15:17" x14ac:dyDescent="0.2">
      <c r="O1309" s="45"/>
      <c r="P1309" s="45"/>
      <c r="Q1309" s="100"/>
    </row>
    <row r="1310" spans="15:17" x14ac:dyDescent="0.2">
      <c r="O1310" s="45"/>
      <c r="P1310" s="45"/>
      <c r="Q1310" s="100"/>
    </row>
    <row r="1311" spans="15:17" x14ac:dyDescent="0.2">
      <c r="O1311" s="45"/>
      <c r="P1311" s="45"/>
      <c r="Q1311" s="100"/>
    </row>
    <row r="1312" spans="15:17" x14ac:dyDescent="0.2">
      <c r="O1312" s="45"/>
      <c r="P1312" s="45"/>
      <c r="Q1312" s="100"/>
    </row>
    <row r="1313" spans="15:17" x14ac:dyDescent="0.2">
      <c r="O1313" s="45"/>
      <c r="P1313" s="45"/>
      <c r="Q1313" s="100"/>
    </row>
    <row r="1314" spans="15:17" x14ac:dyDescent="0.2">
      <c r="O1314" s="45"/>
      <c r="P1314" s="45"/>
      <c r="Q1314" s="100"/>
    </row>
    <row r="1315" spans="15:17" x14ac:dyDescent="0.2">
      <c r="O1315" s="45"/>
      <c r="P1315" s="45"/>
      <c r="Q1315" s="100"/>
    </row>
    <row r="1316" spans="15:17" x14ac:dyDescent="0.2">
      <c r="O1316" s="45"/>
      <c r="P1316" s="45"/>
      <c r="Q1316" s="100"/>
    </row>
    <row r="1317" spans="15:17" x14ac:dyDescent="0.2">
      <c r="O1317" s="45"/>
      <c r="P1317" s="45"/>
      <c r="Q1317" s="100"/>
    </row>
    <row r="1318" spans="15:17" x14ac:dyDescent="0.2">
      <c r="O1318" s="45"/>
      <c r="P1318" s="45"/>
      <c r="Q1318" s="100"/>
    </row>
    <row r="1319" spans="15:17" x14ac:dyDescent="0.2">
      <c r="O1319" s="45"/>
      <c r="P1319" s="45"/>
      <c r="Q1319" s="100"/>
    </row>
    <row r="1320" spans="15:17" x14ac:dyDescent="0.2">
      <c r="O1320" s="45"/>
      <c r="P1320" s="45"/>
      <c r="Q1320" s="100"/>
    </row>
    <row r="1321" spans="15:17" x14ac:dyDescent="0.2">
      <c r="O1321" s="45"/>
      <c r="P1321" s="45"/>
      <c r="Q1321" s="100"/>
    </row>
    <row r="1322" spans="15:17" x14ac:dyDescent="0.2">
      <c r="O1322" s="45"/>
      <c r="P1322" s="45"/>
      <c r="Q1322" s="100"/>
    </row>
    <row r="1323" spans="15:17" x14ac:dyDescent="0.2">
      <c r="O1323" s="45"/>
      <c r="P1323" s="45"/>
      <c r="Q1323" s="100"/>
    </row>
    <row r="1324" spans="15:17" x14ac:dyDescent="0.2">
      <c r="O1324" s="45"/>
      <c r="P1324" s="45"/>
      <c r="Q1324" s="100"/>
    </row>
    <row r="1325" spans="15:17" x14ac:dyDescent="0.2">
      <c r="O1325" s="45"/>
      <c r="P1325" s="45"/>
      <c r="Q1325" s="100"/>
    </row>
    <row r="1326" spans="15:17" x14ac:dyDescent="0.2">
      <c r="O1326" s="45"/>
      <c r="P1326" s="45"/>
      <c r="Q1326" s="100"/>
    </row>
    <row r="1327" spans="15:17" x14ac:dyDescent="0.2">
      <c r="O1327" s="45"/>
      <c r="P1327" s="45"/>
      <c r="Q1327" s="100"/>
    </row>
    <row r="1328" spans="15:17" x14ac:dyDescent="0.2">
      <c r="O1328" s="45"/>
      <c r="P1328" s="45"/>
      <c r="Q1328" s="100"/>
    </row>
    <row r="1329" spans="15:17" x14ac:dyDescent="0.2">
      <c r="O1329" s="45"/>
      <c r="P1329" s="45"/>
      <c r="Q1329" s="100"/>
    </row>
    <row r="1330" spans="15:17" x14ac:dyDescent="0.2">
      <c r="O1330" s="45"/>
      <c r="P1330" s="45"/>
      <c r="Q1330" s="100"/>
    </row>
    <row r="1331" spans="15:17" x14ac:dyDescent="0.2">
      <c r="O1331" s="45"/>
      <c r="P1331" s="45"/>
      <c r="Q1331" s="100"/>
    </row>
    <row r="1332" spans="15:17" x14ac:dyDescent="0.2">
      <c r="O1332" s="45"/>
      <c r="P1332" s="45"/>
      <c r="Q1332" s="100"/>
    </row>
    <row r="1333" spans="15:17" x14ac:dyDescent="0.2">
      <c r="O1333" s="45"/>
      <c r="P1333" s="45"/>
      <c r="Q1333" s="100"/>
    </row>
    <row r="1334" spans="15:17" x14ac:dyDescent="0.2">
      <c r="O1334" s="45"/>
      <c r="P1334" s="45"/>
      <c r="Q1334" s="100"/>
    </row>
    <row r="1335" spans="15:17" x14ac:dyDescent="0.2">
      <c r="O1335" s="45"/>
      <c r="P1335" s="45"/>
      <c r="Q1335" s="100"/>
    </row>
    <row r="1336" spans="15:17" x14ac:dyDescent="0.2">
      <c r="O1336" s="45"/>
      <c r="P1336" s="45"/>
      <c r="Q1336" s="100"/>
    </row>
    <row r="1337" spans="15:17" x14ac:dyDescent="0.2">
      <c r="O1337" s="45"/>
      <c r="P1337" s="45"/>
      <c r="Q1337" s="100"/>
    </row>
    <row r="1338" spans="15:17" x14ac:dyDescent="0.2">
      <c r="O1338" s="45"/>
      <c r="P1338" s="45"/>
      <c r="Q1338" s="100"/>
    </row>
    <row r="1339" spans="15:17" x14ac:dyDescent="0.2">
      <c r="O1339" s="45"/>
      <c r="P1339" s="45"/>
      <c r="Q1339" s="100"/>
    </row>
    <row r="1340" spans="15:17" x14ac:dyDescent="0.2">
      <c r="O1340" s="45"/>
      <c r="P1340" s="45"/>
      <c r="Q1340" s="100"/>
    </row>
    <row r="1341" spans="15:17" x14ac:dyDescent="0.2">
      <c r="O1341" s="45"/>
      <c r="P1341" s="45"/>
      <c r="Q1341" s="100"/>
    </row>
    <row r="1342" spans="15:17" x14ac:dyDescent="0.2">
      <c r="O1342" s="45"/>
      <c r="P1342" s="45"/>
      <c r="Q1342" s="100"/>
    </row>
    <row r="1343" spans="15:17" x14ac:dyDescent="0.2">
      <c r="O1343" s="45"/>
      <c r="P1343" s="45"/>
      <c r="Q1343" s="100"/>
    </row>
    <row r="1344" spans="15:17" x14ac:dyDescent="0.2">
      <c r="O1344" s="45"/>
      <c r="P1344" s="45"/>
      <c r="Q1344" s="100"/>
    </row>
    <row r="1345" spans="15:17" x14ac:dyDescent="0.2">
      <c r="O1345" s="45"/>
      <c r="P1345" s="45"/>
      <c r="Q1345" s="100"/>
    </row>
    <row r="1346" spans="15:17" x14ac:dyDescent="0.2">
      <c r="O1346" s="45"/>
      <c r="P1346" s="45"/>
      <c r="Q1346" s="100"/>
    </row>
    <row r="1347" spans="15:17" x14ac:dyDescent="0.2">
      <c r="O1347" s="45"/>
      <c r="P1347" s="45"/>
      <c r="Q1347" s="100"/>
    </row>
    <row r="1348" spans="15:17" x14ac:dyDescent="0.2">
      <c r="O1348" s="45"/>
      <c r="P1348" s="45"/>
      <c r="Q1348" s="100"/>
    </row>
    <row r="1349" spans="15:17" x14ac:dyDescent="0.2">
      <c r="O1349" s="45"/>
      <c r="P1349" s="45"/>
      <c r="Q1349" s="100"/>
    </row>
    <row r="1350" spans="15:17" x14ac:dyDescent="0.2">
      <c r="O1350" s="45"/>
      <c r="P1350" s="45"/>
      <c r="Q1350" s="100"/>
    </row>
    <row r="1351" spans="15:17" x14ac:dyDescent="0.2">
      <c r="O1351" s="45"/>
      <c r="P1351" s="45"/>
      <c r="Q1351" s="100"/>
    </row>
    <row r="1352" spans="15:17" x14ac:dyDescent="0.2">
      <c r="O1352" s="45"/>
      <c r="P1352" s="45"/>
      <c r="Q1352" s="100"/>
    </row>
    <row r="1353" spans="15:17" x14ac:dyDescent="0.2">
      <c r="O1353" s="45"/>
      <c r="P1353" s="45"/>
      <c r="Q1353" s="100"/>
    </row>
    <row r="1354" spans="15:17" x14ac:dyDescent="0.2">
      <c r="O1354" s="45"/>
      <c r="P1354" s="45"/>
      <c r="Q1354" s="100"/>
    </row>
    <row r="1355" spans="15:17" x14ac:dyDescent="0.2">
      <c r="O1355" s="45"/>
      <c r="P1355" s="45"/>
      <c r="Q1355" s="100"/>
    </row>
    <row r="1356" spans="15:17" x14ac:dyDescent="0.2">
      <c r="O1356" s="45"/>
      <c r="P1356" s="45"/>
      <c r="Q1356" s="100"/>
    </row>
    <row r="1357" spans="15:17" x14ac:dyDescent="0.2">
      <c r="O1357" s="45"/>
      <c r="P1357" s="45"/>
      <c r="Q1357" s="100"/>
    </row>
    <row r="1358" spans="15:17" x14ac:dyDescent="0.2">
      <c r="O1358" s="45"/>
      <c r="P1358" s="45"/>
      <c r="Q1358" s="100"/>
    </row>
    <row r="1359" spans="15:17" x14ac:dyDescent="0.2">
      <c r="O1359" s="45"/>
      <c r="P1359" s="45"/>
      <c r="Q1359" s="100"/>
    </row>
    <row r="1360" spans="15:17" x14ac:dyDescent="0.2">
      <c r="O1360" s="45"/>
      <c r="P1360" s="45"/>
      <c r="Q1360" s="100"/>
    </row>
    <row r="1361" spans="15:17" x14ac:dyDescent="0.2">
      <c r="O1361" s="45"/>
      <c r="P1361" s="45"/>
      <c r="Q1361" s="100"/>
    </row>
    <row r="1362" spans="15:17" x14ac:dyDescent="0.2">
      <c r="O1362" s="45"/>
      <c r="P1362" s="45"/>
      <c r="Q1362" s="100"/>
    </row>
    <row r="1363" spans="15:17" x14ac:dyDescent="0.2">
      <c r="O1363" s="45"/>
      <c r="P1363" s="45"/>
      <c r="Q1363" s="100"/>
    </row>
    <row r="1364" spans="15:17" x14ac:dyDescent="0.2">
      <c r="O1364" s="45"/>
      <c r="P1364" s="45"/>
      <c r="Q1364" s="100"/>
    </row>
    <row r="1365" spans="15:17" x14ac:dyDescent="0.2">
      <c r="O1365" s="45"/>
      <c r="P1365" s="45"/>
      <c r="Q1365" s="100"/>
    </row>
    <row r="1366" spans="15:17" x14ac:dyDescent="0.2">
      <c r="O1366" s="45"/>
      <c r="P1366" s="45"/>
      <c r="Q1366" s="100"/>
    </row>
    <row r="1367" spans="15:17" x14ac:dyDescent="0.2">
      <c r="O1367" s="45"/>
      <c r="P1367" s="45"/>
      <c r="Q1367" s="100"/>
    </row>
    <row r="1368" spans="15:17" x14ac:dyDescent="0.2">
      <c r="O1368" s="45"/>
      <c r="P1368" s="45"/>
      <c r="Q1368" s="100"/>
    </row>
    <row r="1369" spans="15:17" x14ac:dyDescent="0.2">
      <c r="O1369" s="45"/>
      <c r="P1369" s="45"/>
      <c r="Q1369" s="100"/>
    </row>
    <row r="1370" spans="15:17" x14ac:dyDescent="0.2">
      <c r="O1370" s="45"/>
      <c r="P1370" s="45"/>
      <c r="Q1370" s="100"/>
    </row>
    <row r="1371" spans="15:17" x14ac:dyDescent="0.2">
      <c r="O1371" s="45"/>
      <c r="P1371" s="45"/>
      <c r="Q1371" s="100"/>
    </row>
    <row r="1372" spans="15:17" x14ac:dyDescent="0.2">
      <c r="O1372" s="45"/>
      <c r="P1372" s="45"/>
      <c r="Q1372" s="100"/>
    </row>
    <row r="1373" spans="15:17" x14ac:dyDescent="0.2">
      <c r="O1373" s="45"/>
      <c r="P1373" s="45"/>
      <c r="Q1373" s="100"/>
    </row>
    <row r="1374" spans="15:17" x14ac:dyDescent="0.2">
      <c r="O1374" s="45"/>
      <c r="P1374" s="45"/>
      <c r="Q1374" s="100"/>
    </row>
    <row r="1375" spans="15:17" x14ac:dyDescent="0.2">
      <c r="O1375" s="45"/>
      <c r="P1375" s="45"/>
      <c r="Q1375" s="100"/>
    </row>
    <row r="1376" spans="15:17" x14ac:dyDescent="0.2">
      <c r="O1376" s="45"/>
      <c r="P1376" s="45"/>
      <c r="Q1376" s="100"/>
    </row>
    <row r="1377" spans="15:17" x14ac:dyDescent="0.2">
      <c r="O1377" s="45"/>
      <c r="P1377" s="45"/>
      <c r="Q1377" s="100"/>
    </row>
    <row r="1378" spans="15:17" x14ac:dyDescent="0.2">
      <c r="O1378" s="45"/>
      <c r="P1378" s="45"/>
      <c r="Q1378" s="100"/>
    </row>
    <row r="1379" spans="15:17" x14ac:dyDescent="0.2">
      <c r="O1379" s="45"/>
      <c r="P1379" s="45"/>
      <c r="Q1379" s="100"/>
    </row>
    <row r="1380" spans="15:17" x14ac:dyDescent="0.2">
      <c r="O1380" s="45"/>
      <c r="P1380" s="45"/>
      <c r="Q1380" s="100"/>
    </row>
    <row r="1381" spans="15:17" x14ac:dyDescent="0.2">
      <c r="O1381" s="45"/>
      <c r="P1381" s="45"/>
      <c r="Q1381" s="100"/>
    </row>
    <row r="1382" spans="15:17" x14ac:dyDescent="0.2">
      <c r="O1382" s="45"/>
      <c r="P1382" s="45"/>
      <c r="Q1382" s="100"/>
    </row>
    <row r="1383" spans="15:17" x14ac:dyDescent="0.2">
      <c r="O1383" s="45"/>
      <c r="P1383" s="45"/>
      <c r="Q1383" s="100"/>
    </row>
    <row r="1384" spans="15:17" x14ac:dyDescent="0.2">
      <c r="O1384" s="45"/>
      <c r="P1384" s="45"/>
      <c r="Q1384" s="100"/>
    </row>
    <row r="1385" spans="15:17" x14ac:dyDescent="0.2">
      <c r="O1385" s="45"/>
      <c r="P1385" s="45"/>
      <c r="Q1385" s="100"/>
    </row>
    <row r="1386" spans="15:17" x14ac:dyDescent="0.2">
      <c r="O1386" s="45"/>
      <c r="P1386" s="45"/>
      <c r="Q1386" s="100"/>
    </row>
    <row r="1387" spans="15:17" x14ac:dyDescent="0.2">
      <c r="O1387" s="45"/>
      <c r="P1387" s="45"/>
      <c r="Q1387" s="100"/>
    </row>
    <row r="1388" spans="15:17" x14ac:dyDescent="0.2">
      <c r="O1388" s="45"/>
      <c r="P1388" s="45"/>
      <c r="Q1388" s="100"/>
    </row>
    <row r="1389" spans="15:17" x14ac:dyDescent="0.2">
      <c r="O1389" s="45"/>
      <c r="P1389" s="45"/>
      <c r="Q1389" s="100"/>
    </row>
    <row r="1390" spans="15:17" x14ac:dyDescent="0.2">
      <c r="O1390" s="45"/>
      <c r="P1390" s="45"/>
      <c r="Q1390" s="100"/>
    </row>
    <row r="1391" spans="15:17" x14ac:dyDescent="0.2">
      <c r="O1391" s="45"/>
      <c r="P1391" s="45"/>
      <c r="Q1391" s="100"/>
    </row>
    <row r="1392" spans="15:17" x14ac:dyDescent="0.2">
      <c r="O1392" s="45"/>
      <c r="P1392" s="45"/>
      <c r="Q1392" s="100"/>
    </row>
    <row r="1393" spans="15:17" x14ac:dyDescent="0.2">
      <c r="O1393" s="45"/>
      <c r="P1393" s="45"/>
      <c r="Q1393" s="100"/>
    </row>
    <row r="1394" spans="15:17" x14ac:dyDescent="0.2">
      <c r="O1394" s="45"/>
      <c r="P1394" s="45"/>
      <c r="Q1394" s="100"/>
    </row>
    <row r="1395" spans="15:17" x14ac:dyDescent="0.2">
      <c r="O1395" s="45"/>
      <c r="P1395" s="45"/>
      <c r="Q1395" s="100"/>
    </row>
    <row r="1396" spans="15:17" x14ac:dyDescent="0.2">
      <c r="O1396" s="45"/>
      <c r="P1396" s="45"/>
      <c r="Q1396" s="100"/>
    </row>
    <row r="1397" spans="15:17" x14ac:dyDescent="0.2">
      <c r="O1397" s="45"/>
      <c r="P1397" s="45"/>
      <c r="Q1397" s="100"/>
    </row>
    <row r="1398" spans="15:17" x14ac:dyDescent="0.2">
      <c r="O1398" s="45"/>
      <c r="P1398" s="45"/>
      <c r="Q1398" s="100"/>
    </row>
    <row r="1399" spans="15:17" x14ac:dyDescent="0.2">
      <c r="O1399" s="45"/>
      <c r="P1399" s="45"/>
      <c r="Q1399" s="100"/>
    </row>
    <row r="1400" spans="15:17" x14ac:dyDescent="0.2">
      <c r="O1400" s="45"/>
      <c r="P1400" s="45"/>
      <c r="Q1400" s="100"/>
    </row>
    <row r="1401" spans="15:17" x14ac:dyDescent="0.2">
      <c r="O1401" s="45"/>
      <c r="P1401" s="45"/>
      <c r="Q1401" s="100"/>
    </row>
    <row r="1402" spans="15:17" x14ac:dyDescent="0.2">
      <c r="O1402" s="45"/>
      <c r="P1402" s="45"/>
      <c r="Q1402" s="100"/>
    </row>
    <row r="1403" spans="15:17" x14ac:dyDescent="0.2">
      <c r="O1403" s="45"/>
      <c r="P1403" s="45"/>
      <c r="Q1403" s="100"/>
    </row>
    <row r="1404" spans="15:17" x14ac:dyDescent="0.2">
      <c r="O1404" s="45"/>
      <c r="P1404" s="45"/>
      <c r="Q1404" s="100"/>
    </row>
    <row r="1405" spans="15:17" x14ac:dyDescent="0.2">
      <c r="O1405" s="45"/>
      <c r="P1405" s="45"/>
      <c r="Q1405" s="100"/>
    </row>
    <row r="1406" spans="15:17" x14ac:dyDescent="0.2">
      <c r="O1406" s="45"/>
      <c r="P1406" s="45"/>
      <c r="Q1406" s="100"/>
    </row>
    <row r="1407" spans="15:17" x14ac:dyDescent="0.2">
      <c r="O1407" s="45"/>
      <c r="P1407" s="45"/>
      <c r="Q1407" s="100"/>
    </row>
    <row r="1408" spans="15:17" x14ac:dyDescent="0.2">
      <c r="O1408" s="45"/>
      <c r="P1408" s="45"/>
      <c r="Q1408" s="100"/>
    </row>
    <row r="1409" spans="15:17" x14ac:dyDescent="0.2">
      <c r="O1409" s="45"/>
      <c r="P1409" s="45"/>
      <c r="Q1409" s="100"/>
    </row>
    <row r="1410" spans="15:17" x14ac:dyDescent="0.2">
      <c r="O1410" s="45"/>
      <c r="P1410" s="45"/>
      <c r="Q1410" s="100"/>
    </row>
    <row r="1411" spans="15:17" x14ac:dyDescent="0.2">
      <c r="O1411" s="45"/>
      <c r="P1411" s="45"/>
      <c r="Q1411" s="100"/>
    </row>
    <row r="1412" spans="15:17" x14ac:dyDescent="0.2">
      <c r="O1412" s="45"/>
      <c r="P1412" s="45"/>
      <c r="Q1412" s="100"/>
    </row>
    <row r="1413" spans="15:17" x14ac:dyDescent="0.2">
      <c r="O1413" s="45"/>
      <c r="P1413" s="45"/>
      <c r="Q1413" s="100"/>
    </row>
    <row r="1414" spans="15:17" x14ac:dyDescent="0.2">
      <c r="O1414" s="45"/>
      <c r="P1414" s="45"/>
      <c r="Q1414" s="100"/>
    </row>
    <row r="1415" spans="15:17" x14ac:dyDescent="0.2">
      <c r="O1415" s="45"/>
      <c r="P1415" s="45"/>
      <c r="Q1415" s="100"/>
    </row>
    <row r="1416" spans="15:17" x14ac:dyDescent="0.2">
      <c r="O1416" s="45"/>
      <c r="P1416" s="45"/>
      <c r="Q1416" s="100"/>
    </row>
    <row r="1417" spans="15:17" x14ac:dyDescent="0.2">
      <c r="O1417" s="45"/>
      <c r="P1417" s="45"/>
      <c r="Q1417" s="100"/>
    </row>
    <row r="1418" spans="15:17" x14ac:dyDescent="0.2">
      <c r="O1418" s="45"/>
      <c r="P1418" s="45"/>
      <c r="Q1418" s="100"/>
    </row>
    <row r="1419" spans="15:17" x14ac:dyDescent="0.2">
      <c r="O1419" s="45"/>
      <c r="P1419" s="45"/>
      <c r="Q1419" s="100"/>
    </row>
    <row r="1420" spans="15:17" x14ac:dyDescent="0.2">
      <c r="O1420" s="45"/>
      <c r="P1420" s="45"/>
      <c r="Q1420" s="100"/>
    </row>
    <row r="1421" spans="15:17" x14ac:dyDescent="0.2">
      <c r="O1421" s="45"/>
      <c r="P1421" s="45"/>
      <c r="Q1421" s="100"/>
    </row>
    <row r="1422" spans="15:17" x14ac:dyDescent="0.2">
      <c r="O1422" s="45"/>
      <c r="P1422" s="45"/>
      <c r="Q1422" s="100"/>
    </row>
    <row r="1423" spans="15:17" x14ac:dyDescent="0.2">
      <c r="O1423" s="45"/>
      <c r="P1423" s="45"/>
      <c r="Q1423" s="100"/>
    </row>
    <row r="1424" spans="15:17" x14ac:dyDescent="0.2">
      <c r="O1424" s="45"/>
      <c r="P1424" s="45"/>
      <c r="Q1424" s="100"/>
    </row>
    <row r="1425" spans="15:17" x14ac:dyDescent="0.2">
      <c r="O1425" s="45"/>
      <c r="P1425" s="45"/>
      <c r="Q1425" s="100"/>
    </row>
    <row r="1426" spans="15:17" x14ac:dyDescent="0.2">
      <c r="O1426" s="45"/>
      <c r="P1426" s="45"/>
      <c r="Q1426" s="100"/>
    </row>
    <row r="1427" spans="15:17" x14ac:dyDescent="0.2">
      <c r="O1427" s="45"/>
      <c r="P1427" s="45"/>
      <c r="Q1427" s="100"/>
    </row>
    <row r="1428" spans="15:17" x14ac:dyDescent="0.2">
      <c r="O1428" s="45"/>
      <c r="P1428" s="45"/>
      <c r="Q1428" s="100"/>
    </row>
    <row r="1429" spans="15:17" x14ac:dyDescent="0.2">
      <c r="O1429" s="45"/>
      <c r="P1429" s="45"/>
      <c r="Q1429" s="100"/>
    </row>
    <row r="1430" spans="15:17" x14ac:dyDescent="0.2">
      <c r="O1430" s="45"/>
      <c r="P1430" s="45"/>
      <c r="Q1430" s="100"/>
    </row>
    <row r="1431" spans="15:17" x14ac:dyDescent="0.2">
      <c r="O1431" s="45"/>
      <c r="P1431" s="45"/>
      <c r="Q1431" s="100"/>
    </row>
    <row r="1432" spans="15:17" x14ac:dyDescent="0.2">
      <c r="O1432" s="45"/>
      <c r="P1432" s="45"/>
      <c r="Q1432" s="100"/>
    </row>
    <row r="1433" spans="15:17" x14ac:dyDescent="0.2">
      <c r="O1433" s="45"/>
      <c r="P1433" s="45"/>
      <c r="Q1433" s="100"/>
    </row>
    <row r="1434" spans="15:17" x14ac:dyDescent="0.2">
      <c r="O1434" s="45"/>
      <c r="P1434" s="45"/>
      <c r="Q1434" s="100"/>
    </row>
    <row r="1435" spans="15:17" x14ac:dyDescent="0.2">
      <c r="O1435" s="45"/>
      <c r="P1435" s="45"/>
      <c r="Q1435" s="100"/>
    </row>
    <row r="1436" spans="15:17" x14ac:dyDescent="0.2">
      <c r="O1436" s="45"/>
      <c r="P1436" s="45"/>
      <c r="Q1436" s="100"/>
    </row>
    <row r="1437" spans="15:17" x14ac:dyDescent="0.2">
      <c r="O1437" s="45"/>
      <c r="P1437" s="45"/>
      <c r="Q1437" s="100"/>
    </row>
    <row r="1438" spans="15:17" x14ac:dyDescent="0.2">
      <c r="O1438" s="45"/>
      <c r="P1438" s="45"/>
      <c r="Q1438" s="100"/>
    </row>
    <row r="1439" spans="15:17" x14ac:dyDescent="0.2">
      <c r="O1439" s="45"/>
      <c r="P1439" s="45"/>
      <c r="Q1439" s="100"/>
    </row>
    <row r="1440" spans="15:17" x14ac:dyDescent="0.2">
      <c r="O1440" s="45"/>
      <c r="P1440" s="45"/>
      <c r="Q1440" s="100"/>
    </row>
    <row r="1441" spans="15:17" x14ac:dyDescent="0.2">
      <c r="O1441" s="45"/>
      <c r="P1441" s="45"/>
      <c r="Q1441" s="100"/>
    </row>
    <row r="1442" spans="15:17" x14ac:dyDescent="0.2">
      <c r="O1442" s="45"/>
      <c r="P1442" s="45"/>
      <c r="Q1442" s="100"/>
    </row>
    <row r="1443" spans="15:17" x14ac:dyDescent="0.2">
      <c r="O1443" s="45"/>
      <c r="P1443" s="45"/>
      <c r="Q1443" s="100"/>
    </row>
    <row r="1444" spans="15:17" x14ac:dyDescent="0.2">
      <c r="O1444" s="45"/>
      <c r="P1444" s="45"/>
      <c r="Q1444" s="100"/>
    </row>
    <row r="1445" spans="15:17" x14ac:dyDescent="0.2">
      <c r="O1445" s="45"/>
      <c r="P1445" s="45"/>
      <c r="Q1445" s="100"/>
    </row>
    <row r="1446" spans="15:17" x14ac:dyDescent="0.2">
      <c r="O1446" s="45"/>
      <c r="P1446" s="45"/>
      <c r="Q1446" s="100"/>
    </row>
    <row r="1447" spans="15:17" x14ac:dyDescent="0.2">
      <c r="O1447" s="45"/>
      <c r="P1447" s="45"/>
      <c r="Q1447" s="100"/>
    </row>
    <row r="1448" spans="15:17" x14ac:dyDescent="0.2">
      <c r="O1448" s="45"/>
      <c r="P1448" s="45"/>
      <c r="Q1448" s="100"/>
    </row>
    <row r="1449" spans="15:17" x14ac:dyDescent="0.2">
      <c r="O1449" s="45"/>
      <c r="P1449" s="45"/>
      <c r="Q1449" s="100"/>
    </row>
    <row r="1450" spans="15:17" x14ac:dyDescent="0.2">
      <c r="O1450" s="45"/>
      <c r="P1450" s="45"/>
      <c r="Q1450" s="100"/>
    </row>
    <row r="1451" spans="15:17" x14ac:dyDescent="0.2">
      <c r="O1451" s="45"/>
      <c r="P1451" s="45"/>
      <c r="Q1451" s="100"/>
    </row>
    <row r="1452" spans="15:17" x14ac:dyDescent="0.2">
      <c r="O1452" s="45"/>
      <c r="P1452" s="45"/>
      <c r="Q1452" s="100"/>
    </row>
    <row r="1453" spans="15:17" x14ac:dyDescent="0.2">
      <c r="O1453" s="45"/>
      <c r="P1453" s="45"/>
      <c r="Q1453" s="100"/>
    </row>
    <row r="1454" spans="15:17" x14ac:dyDescent="0.2">
      <c r="O1454" s="45"/>
      <c r="P1454" s="45"/>
      <c r="Q1454" s="100"/>
    </row>
    <row r="1455" spans="15:17" x14ac:dyDescent="0.2">
      <c r="O1455" s="45"/>
      <c r="P1455" s="45"/>
      <c r="Q1455" s="100"/>
    </row>
    <row r="1456" spans="15:17" x14ac:dyDescent="0.2">
      <c r="O1456" s="45"/>
      <c r="P1456" s="45"/>
      <c r="Q1456" s="100"/>
    </row>
    <row r="1457" spans="15:17" x14ac:dyDescent="0.2">
      <c r="O1457" s="45"/>
      <c r="P1457" s="45"/>
      <c r="Q1457" s="100"/>
    </row>
    <row r="1458" spans="15:17" x14ac:dyDescent="0.2">
      <c r="O1458" s="45"/>
      <c r="P1458" s="45"/>
      <c r="Q1458" s="100"/>
    </row>
    <row r="1459" spans="15:17" x14ac:dyDescent="0.2">
      <c r="O1459" s="45"/>
      <c r="P1459" s="45"/>
      <c r="Q1459" s="100"/>
    </row>
    <row r="1460" spans="15:17" x14ac:dyDescent="0.2">
      <c r="O1460" s="45"/>
      <c r="P1460" s="45"/>
      <c r="Q1460" s="100"/>
    </row>
    <row r="1461" spans="15:17" x14ac:dyDescent="0.2">
      <c r="O1461" s="45"/>
      <c r="P1461" s="45"/>
      <c r="Q1461" s="100"/>
    </row>
    <row r="1462" spans="15:17" x14ac:dyDescent="0.2">
      <c r="O1462" s="45"/>
      <c r="P1462" s="45"/>
      <c r="Q1462" s="100"/>
    </row>
    <row r="1463" spans="15:17" x14ac:dyDescent="0.2">
      <c r="O1463" s="45"/>
      <c r="P1463" s="45"/>
      <c r="Q1463" s="100"/>
    </row>
    <row r="1464" spans="15:17" x14ac:dyDescent="0.2">
      <c r="O1464" s="45"/>
      <c r="P1464" s="45"/>
      <c r="Q1464" s="100"/>
    </row>
    <row r="1465" spans="15:17" x14ac:dyDescent="0.2">
      <c r="O1465" s="45"/>
      <c r="P1465" s="45"/>
      <c r="Q1465" s="100"/>
    </row>
    <row r="1466" spans="15:17" x14ac:dyDescent="0.2">
      <c r="O1466" s="45"/>
      <c r="P1466" s="45"/>
      <c r="Q1466" s="100"/>
    </row>
    <row r="1467" spans="15:17" x14ac:dyDescent="0.2">
      <c r="O1467" s="45"/>
      <c r="P1467" s="45"/>
      <c r="Q1467" s="100"/>
    </row>
    <row r="1468" spans="15:17" x14ac:dyDescent="0.2">
      <c r="O1468" s="45"/>
      <c r="P1468" s="45"/>
      <c r="Q1468" s="100"/>
    </row>
    <row r="1469" spans="15:17" x14ac:dyDescent="0.2">
      <c r="O1469" s="45"/>
      <c r="P1469" s="45"/>
      <c r="Q1469" s="100"/>
    </row>
    <row r="1470" spans="15:17" x14ac:dyDescent="0.2">
      <c r="O1470" s="45"/>
      <c r="P1470" s="45"/>
      <c r="Q1470" s="100"/>
    </row>
    <row r="1471" spans="15:17" x14ac:dyDescent="0.2">
      <c r="O1471" s="45"/>
      <c r="P1471" s="45"/>
      <c r="Q1471" s="100"/>
    </row>
    <row r="1472" spans="15:17" x14ac:dyDescent="0.2">
      <c r="O1472" s="45"/>
      <c r="P1472" s="45"/>
      <c r="Q1472" s="100"/>
    </row>
    <row r="1473" spans="15:17" x14ac:dyDescent="0.2">
      <c r="O1473" s="45"/>
      <c r="P1473" s="45"/>
      <c r="Q1473" s="100"/>
    </row>
    <row r="1474" spans="15:17" x14ac:dyDescent="0.2">
      <c r="O1474" s="45"/>
      <c r="P1474" s="45"/>
      <c r="Q1474" s="100"/>
    </row>
    <row r="1475" spans="15:17" x14ac:dyDescent="0.2">
      <c r="O1475" s="45"/>
      <c r="P1475" s="45"/>
      <c r="Q1475" s="100"/>
    </row>
    <row r="1476" spans="15:17" x14ac:dyDescent="0.2">
      <c r="O1476" s="45"/>
      <c r="P1476" s="45"/>
      <c r="Q1476" s="100"/>
    </row>
    <row r="1477" spans="15:17" x14ac:dyDescent="0.2">
      <c r="O1477" s="45"/>
      <c r="P1477" s="45"/>
      <c r="Q1477" s="100"/>
    </row>
    <row r="1478" spans="15:17" x14ac:dyDescent="0.2">
      <c r="O1478" s="45"/>
      <c r="P1478" s="45"/>
      <c r="Q1478" s="100"/>
    </row>
    <row r="1479" spans="15:17" x14ac:dyDescent="0.2">
      <c r="O1479" s="45"/>
      <c r="P1479" s="45"/>
      <c r="Q1479" s="100"/>
    </row>
    <row r="1480" spans="15:17" x14ac:dyDescent="0.2">
      <c r="O1480" s="45"/>
      <c r="P1480" s="45"/>
      <c r="Q1480" s="100"/>
    </row>
    <row r="1481" spans="15:17" x14ac:dyDescent="0.2">
      <c r="O1481" s="45"/>
      <c r="P1481" s="45"/>
      <c r="Q1481" s="100"/>
    </row>
    <row r="1482" spans="15:17" x14ac:dyDescent="0.2">
      <c r="O1482" s="45"/>
      <c r="P1482" s="45"/>
      <c r="Q1482" s="100"/>
    </row>
    <row r="1483" spans="15:17" x14ac:dyDescent="0.2">
      <c r="O1483" s="45"/>
      <c r="P1483" s="45"/>
      <c r="Q1483" s="100"/>
    </row>
    <row r="1484" spans="15:17" x14ac:dyDescent="0.2">
      <c r="O1484" s="45"/>
      <c r="P1484" s="45"/>
      <c r="Q1484" s="100"/>
    </row>
    <row r="1485" spans="15:17" x14ac:dyDescent="0.2">
      <c r="O1485" s="45"/>
      <c r="P1485" s="45"/>
      <c r="Q1485" s="100"/>
    </row>
    <row r="1486" spans="15:17" x14ac:dyDescent="0.2">
      <c r="O1486" s="45"/>
      <c r="P1486" s="45"/>
      <c r="Q1486" s="100"/>
    </row>
    <row r="1487" spans="15:17" x14ac:dyDescent="0.2">
      <c r="O1487" s="45"/>
      <c r="P1487" s="45"/>
      <c r="Q1487" s="100"/>
    </row>
    <row r="1488" spans="15:17" x14ac:dyDescent="0.2">
      <c r="O1488" s="45"/>
      <c r="P1488" s="45"/>
      <c r="Q1488" s="100"/>
    </row>
    <row r="1489" spans="15:17" x14ac:dyDescent="0.2">
      <c r="O1489" s="45"/>
      <c r="P1489" s="45"/>
      <c r="Q1489" s="100"/>
    </row>
    <row r="1490" spans="15:17" x14ac:dyDescent="0.2">
      <c r="O1490" s="45"/>
      <c r="P1490" s="45"/>
      <c r="Q1490" s="100"/>
    </row>
    <row r="1491" spans="15:17" x14ac:dyDescent="0.2">
      <c r="O1491" s="45"/>
      <c r="P1491" s="45"/>
      <c r="Q1491" s="100"/>
    </row>
    <row r="1492" spans="15:17" x14ac:dyDescent="0.2">
      <c r="O1492" s="45"/>
      <c r="P1492" s="45"/>
      <c r="Q1492" s="100"/>
    </row>
    <row r="1493" spans="15:17" x14ac:dyDescent="0.2">
      <c r="O1493" s="45"/>
      <c r="P1493" s="45"/>
      <c r="Q1493" s="100"/>
    </row>
    <row r="1494" spans="15:17" x14ac:dyDescent="0.2">
      <c r="O1494" s="45"/>
      <c r="P1494" s="45"/>
      <c r="Q1494" s="100"/>
    </row>
    <row r="1495" spans="15:17" x14ac:dyDescent="0.2">
      <c r="O1495" s="45"/>
      <c r="P1495" s="45"/>
      <c r="Q1495" s="100"/>
    </row>
    <row r="1496" spans="15:17" x14ac:dyDescent="0.2">
      <c r="O1496" s="45"/>
      <c r="P1496" s="45"/>
      <c r="Q1496" s="100"/>
    </row>
    <row r="1497" spans="15:17" x14ac:dyDescent="0.2">
      <c r="O1497" s="45"/>
      <c r="P1497" s="45"/>
      <c r="Q1497" s="100"/>
    </row>
    <row r="1498" spans="15:17" x14ac:dyDescent="0.2">
      <c r="O1498" s="45"/>
      <c r="P1498" s="45"/>
      <c r="Q1498" s="100"/>
    </row>
    <row r="1499" spans="15:17" x14ac:dyDescent="0.2">
      <c r="O1499" s="45"/>
      <c r="P1499" s="45"/>
      <c r="Q1499" s="100"/>
    </row>
    <row r="1500" spans="15:17" x14ac:dyDescent="0.2">
      <c r="O1500" s="45"/>
      <c r="P1500" s="45"/>
      <c r="Q1500" s="100"/>
    </row>
    <row r="1501" spans="15:17" x14ac:dyDescent="0.2">
      <c r="O1501" s="45"/>
      <c r="P1501" s="45"/>
      <c r="Q1501" s="100"/>
    </row>
    <row r="1502" spans="15:17" x14ac:dyDescent="0.2">
      <c r="O1502" s="45"/>
      <c r="P1502" s="45"/>
      <c r="Q1502" s="100"/>
    </row>
    <row r="1503" spans="15:17" x14ac:dyDescent="0.2">
      <c r="O1503" s="45"/>
      <c r="P1503" s="45"/>
      <c r="Q1503" s="100"/>
    </row>
    <row r="1504" spans="15:17" x14ac:dyDescent="0.2">
      <c r="O1504" s="45"/>
      <c r="P1504" s="45"/>
      <c r="Q1504" s="100"/>
    </row>
    <row r="1505" spans="15:17" x14ac:dyDescent="0.2">
      <c r="O1505" s="45"/>
      <c r="P1505" s="45"/>
      <c r="Q1505" s="100"/>
    </row>
    <row r="1506" spans="15:17" x14ac:dyDescent="0.2">
      <c r="O1506" s="45"/>
      <c r="P1506" s="45"/>
      <c r="Q1506" s="100"/>
    </row>
    <row r="1507" spans="15:17" x14ac:dyDescent="0.2">
      <c r="O1507" s="45"/>
      <c r="P1507" s="45"/>
      <c r="Q1507" s="100"/>
    </row>
    <row r="1508" spans="15:17" x14ac:dyDescent="0.2">
      <c r="O1508" s="45"/>
      <c r="P1508" s="45"/>
      <c r="Q1508" s="100"/>
    </row>
    <row r="1509" spans="15:17" x14ac:dyDescent="0.2">
      <c r="O1509" s="45"/>
      <c r="P1509" s="45"/>
      <c r="Q1509" s="100"/>
    </row>
    <row r="1510" spans="15:17" x14ac:dyDescent="0.2">
      <c r="O1510" s="45"/>
      <c r="P1510" s="45"/>
      <c r="Q1510" s="100"/>
    </row>
    <row r="1511" spans="15:17" x14ac:dyDescent="0.2">
      <c r="O1511" s="45"/>
      <c r="P1511" s="45"/>
      <c r="Q1511" s="100"/>
    </row>
    <row r="1512" spans="15:17" x14ac:dyDescent="0.2">
      <c r="O1512" s="45"/>
      <c r="P1512" s="45"/>
      <c r="Q1512" s="100"/>
    </row>
    <row r="1513" spans="15:17" x14ac:dyDescent="0.2">
      <c r="O1513" s="45"/>
      <c r="P1513" s="45"/>
      <c r="Q1513" s="100"/>
    </row>
    <row r="1514" spans="15:17" x14ac:dyDescent="0.2">
      <c r="O1514" s="45"/>
      <c r="P1514" s="45"/>
      <c r="Q1514" s="100"/>
    </row>
    <row r="1515" spans="15:17" x14ac:dyDescent="0.2">
      <c r="O1515" s="45"/>
      <c r="P1515" s="45"/>
      <c r="Q1515" s="100"/>
    </row>
    <row r="1516" spans="15:17" x14ac:dyDescent="0.2">
      <c r="O1516" s="45"/>
      <c r="P1516" s="45"/>
      <c r="Q1516" s="100"/>
    </row>
    <row r="1517" spans="15:17" x14ac:dyDescent="0.2">
      <c r="O1517" s="45"/>
      <c r="P1517" s="45"/>
      <c r="Q1517" s="100"/>
    </row>
    <row r="1518" spans="15:17" x14ac:dyDescent="0.2">
      <c r="O1518" s="45"/>
      <c r="P1518" s="45"/>
      <c r="Q1518" s="100"/>
    </row>
    <row r="1519" spans="15:17" x14ac:dyDescent="0.2">
      <c r="O1519" s="45"/>
      <c r="P1519" s="45"/>
      <c r="Q1519" s="100"/>
    </row>
    <row r="1520" spans="15:17" x14ac:dyDescent="0.2">
      <c r="O1520" s="45"/>
      <c r="P1520" s="45"/>
      <c r="Q1520" s="100"/>
    </row>
    <row r="1521" spans="15:17" x14ac:dyDescent="0.2">
      <c r="O1521" s="45"/>
      <c r="P1521" s="45"/>
      <c r="Q1521" s="100"/>
    </row>
    <row r="1522" spans="15:17" x14ac:dyDescent="0.2">
      <c r="O1522" s="45"/>
      <c r="P1522" s="45"/>
      <c r="Q1522" s="100"/>
    </row>
    <row r="1523" spans="15:17" x14ac:dyDescent="0.2">
      <c r="O1523" s="45"/>
      <c r="P1523" s="45"/>
      <c r="Q1523" s="100"/>
    </row>
    <row r="1524" spans="15:17" x14ac:dyDescent="0.2">
      <c r="O1524" s="45"/>
      <c r="P1524" s="45"/>
      <c r="Q1524" s="100"/>
    </row>
    <row r="1525" spans="15:17" x14ac:dyDescent="0.2">
      <c r="O1525" s="45"/>
      <c r="P1525" s="45"/>
      <c r="Q1525" s="100"/>
    </row>
    <row r="1526" spans="15:17" x14ac:dyDescent="0.2">
      <c r="O1526" s="45"/>
      <c r="P1526" s="45"/>
      <c r="Q1526" s="100"/>
    </row>
    <row r="1527" spans="15:17" x14ac:dyDescent="0.2">
      <c r="O1527" s="45"/>
      <c r="P1527" s="45"/>
      <c r="Q1527" s="100"/>
    </row>
    <row r="1528" spans="15:17" x14ac:dyDescent="0.2">
      <c r="O1528" s="45"/>
      <c r="P1528" s="45"/>
      <c r="Q1528" s="100"/>
    </row>
    <row r="1529" spans="15:17" x14ac:dyDescent="0.2">
      <c r="O1529" s="45"/>
      <c r="P1529" s="45"/>
      <c r="Q1529" s="100"/>
    </row>
    <row r="1530" spans="15:17" x14ac:dyDescent="0.2">
      <c r="O1530" s="45"/>
      <c r="P1530" s="45"/>
      <c r="Q1530" s="100"/>
    </row>
    <row r="1531" spans="15:17" x14ac:dyDescent="0.2">
      <c r="O1531" s="45"/>
      <c r="P1531" s="45"/>
      <c r="Q1531" s="100"/>
    </row>
    <row r="1532" spans="15:17" x14ac:dyDescent="0.2">
      <c r="O1532" s="45"/>
      <c r="P1532" s="45"/>
      <c r="Q1532" s="100"/>
    </row>
    <row r="1533" spans="15:17" x14ac:dyDescent="0.2">
      <c r="O1533" s="45"/>
      <c r="P1533" s="45"/>
      <c r="Q1533" s="100"/>
    </row>
    <row r="1534" spans="15:17" x14ac:dyDescent="0.2">
      <c r="O1534" s="45"/>
      <c r="P1534" s="45"/>
      <c r="Q1534" s="100"/>
    </row>
    <row r="1535" spans="15:17" x14ac:dyDescent="0.2">
      <c r="O1535" s="45"/>
      <c r="P1535" s="45"/>
      <c r="Q1535" s="100"/>
    </row>
    <row r="1536" spans="15:17" x14ac:dyDescent="0.2">
      <c r="O1536" s="45"/>
      <c r="P1536" s="45"/>
      <c r="Q1536" s="100"/>
    </row>
    <row r="1537" spans="15:17" x14ac:dyDescent="0.2">
      <c r="O1537" s="45"/>
      <c r="P1537" s="45"/>
      <c r="Q1537" s="100"/>
    </row>
    <row r="1538" spans="15:17" x14ac:dyDescent="0.2">
      <c r="O1538" s="45"/>
      <c r="P1538" s="45"/>
      <c r="Q1538" s="100"/>
    </row>
    <row r="1539" spans="15:17" x14ac:dyDescent="0.2">
      <c r="O1539" s="45"/>
      <c r="P1539" s="45"/>
      <c r="Q1539" s="100"/>
    </row>
    <row r="1540" spans="15:17" x14ac:dyDescent="0.2">
      <c r="O1540" s="45"/>
      <c r="P1540" s="45"/>
      <c r="Q1540" s="100"/>
    </row>
    <row r="1541" spans="15:17" x14ac:dyDescent="0.2">
      <c r="O1541" s="45"/>
      <c r="P1541" s="45"/>
      <c r="Q1541" s="100"/>
    </row>
    <row r="1542" spans="15:17" x14ac:dyDescent="0.2">
      <c r="O1542" s="45"/>
      <c r="P1542" s="45"/>
      <c r="Q1542" s="100"/>
    </row>
    <row r="1543" spans="15:17" x14ac:dyDescent="0.2">
      <c r="O1543" s="45"/>
      <c r="P1543" s="45"/>
      <c r="Q1543" s="100"/>
    </row>
    <row r="1544" spans="15:17" x14ac:dyDescent="0.2">
      <c r="O1544" s="45"/>
      <c r="P1544" s="45"/>
      <c r="Q1544" s="100"/>
    </row>
    <row r="1545" spans="15:17" x14ac:dyDescent="0.2">
      <c r="O1545" s="45"/>
      <c r="P1545" s="45"/>
      <c r="Q1545" s="100"/>
    </row>
    <row r="1546" spans="15:17" x14ac:dyDescent="0.2">
      <c r="O1546" s="45"/>
      <c r="P1546" s="45"/>
      <c r="Q1546" s="100"/>
    </row>
    <row r="1547" spans="15:17" x14ac:dyDescent="0.2">
      <c r="O1547" s="45"/>
      <c r="P1547" s="45"/>
      <c r="Q1547" s="100"/>
    </row>
    <row r="1548" spans="15:17" x14ac:dyDescent="0.2">
      <c r="O1548" s="45"/>
      <c r="P1548" s="45"/>
      <c r="Q1548" s="100"/>
    </row>
    <row r="1549" spans="15:17" x14ac:dyDescent="0.2">
      <c r="O1549" s="45"/>
      <c r="P1549" s="45"/>
      <c r="Q1549" s="100"/>
    </row>
    <row r="1550" spans="15:17" x14ac:dyDescent="0.2">
      <c r="O1550" s="45"/>
      <c r="P1550" s="45"/>
      <c r="Q1550" s="100"/>
    </row>
    <row r="1551" spans="15:17" x14ac:dyDescent="0.2">
      <c r="O1551" s="45"/>
      <c r="P1551" s="45"/>
      <c r="Q1551" s="100"/>
    </row>
    <row r="1552" spans="15:17" x14ac:dyDescent="0.2">
      <c r="O1552" s="45"/>
      <c r="P1552" s="45"/>
      <c r="Q1552" s="100"/>
    </row>
    <row r="1553" spans="15:17" x14ac:dyDescent="0.2">
      <c r="O1553" s="45"/>
      <c r="P1553" s="45"/>
      <c r="Q1553" s="100"/>
    </row>
    <row r="1554" spans="15:17" x14ac:dyDescent="0.2">
      <c r="O1554" s="45"/>
      <c r="P1554" s="45"/>
      <c r="Q1554" s="100"/>
    </row>
    <row r="1555" spans="15:17" x14ac:dyDescent="0.2">
      <c r="O1555" s="45"/>
      <c r="P1555" s="45"/>
      <c r="Q1555" s="100"/>
    </row>
    <row r="1556" spans="15:17" x14ac:dyDescent="0.2">
      <c r="O1556" s="45"/>
      <c r="P1556" s="45"/>
      <c r="Q1556" s="100"/>
    </row>
    <row r="1557" spans="15:17" x14ac:dyDescent="0.2">
      <c r="O1557" s="45"/>
      <c r="P1557" s="45"/>
      <c r="Q1557" s="100"/>
    </row>
    <row r="1558" spans="15:17" x14ac:dyDescent="0.2">
      <c r="O1558" s="45"/>
      <c r="P1558" s="45"/>
      <c r="Q1558" s="100"/>
    </row>
    <row r="1559" spans="15:17" x14ac:dyDescent="0.2">
      <c r="O1559" s="45"/>
      <c r="P1559" s="45"/>
      <c r="Q1559" s="100"/>
    </row>
    <row r="1560" spans="15:17" x14ac:dyDescent="0.2">
      <c r="O1560" s="45"/>
      <c r="P1560" s="45"/>
      <c r="Q1560" s="100"/>
    </row>
    <row r="1561" spans="15:17" x14ac:dyDescent="0.2">
      <c r="O1561" s="45"/>
      <c r="P1561" s="45"/>
      <c r="Q1561" s="100"/>
    </row>
    <row r="1562" spans="15:17" x14ac:dyDescent="0.2">
      <c r="O1562" s="45"/>
      <c r="P1562" s="45"/>
      <c r="Q1562" s="100"/>
    </row>
    <row r="1563" spans="15:17" x14ac:dyDescent="0.2">
      <c r="O1563" s="45"/>
      <c r="P1563" s="45"/>
      <c r="Q1563" s="100"/>
    </row>
    <row r="1564" spans="15:17" x14ac:dyDescent="0.2">
      <c r="O1564" s="45"/>
      <c r="P1564" s="45"/>
      <c r="Q1564" s="100"/>
    </row>
    <row r="1565" spans="15:17" x14ac:dyDescent="0.2">
      <c r="O1565" s="45"/>
      <c r="P1565" s="45"/>
      <c r="Q1565" s="100"/>
    </row>
    <row r="1566" spans="15:17" x14ac:dyDescent="0.2">
      <c r="O1566" s="45"/>
      <c r="P1566" s="45"/>
      <c r="Q1566" s="100"/>
    </row>
    <row r="1567" spans="15:17" x14ac:dyDescent="0.2">
      <c r="O1567" s="45"/>
      <c r="P1567" s="45"/>
      <c r="Q1567" s="100"/>
    </row>
    <row r="1568" spans="15:17" x14ac:dyDescent="0.2">
      <c r="O1568" s="45"/>
      <c r="P1568" s="45"/>
      <c r="Q1568" s="100"/>
    </row>
    <row r="1569" spans="15:17" x14ac:dyDescent="0.2">
      <c r="O1569" s="45"/>
      <c r="P1569" s="45"/>
      <c r="Q1569" s="100"/>
    </row>
    <row r="1570" spans="15:17" x14ac:dyDescent="0.2">
      <c r="O1570" s="45"/>
      <c r="P1570" s="45"/>
      <c r="Q1570" s="100"/>
    </row>
    <row r="1571" spans="15:17" x14ac:dyDescent="0.2">
      <c r="O1571" s="45"/>
      <c r="P1571" s="45"/>
      <c r="Q1571" s="100"/>
    </row>
    <row r="1572" spans="15:17" x14ac:dyDescent="0.2">
      <c r="O1572" s="45"/>
      <c r="P1572" s="45"/>
      <c r="Q1572" s="100"/>
    </row>
    <row r="1573" spans="15:17" x14ac:dyDescent="0.2">
      <c r="O1573" s="45"/>
      <c r="P1573" s="45"/>
      <c r="Q1573" s="100"/>
    </row>
    <row r="1574" spans="15:17" x14ac:dyDescent="0.2">
      <c r="O1574" s="45"/>
      <c r="P1574" s="45"/>
      <c r="Q1574" s="100"/>
    </row>
    <row r="1575" spans="15:17" x14ac:dyDescent="0.2">
      <c r="O1575" s="45"/>
      <c r="P1575" s="45"/>
      <c r="Q1575" s="100"/>
    </row>
    <row r="1576" spans="15:17" x14ac:dyDescent="0.2">
      <c r="O1576" s="45"/>
      <c r="P1576" s="45"/>
      <c r="Q1576" s="100"/>
    </row>
    <row r="1577" spans="15:17" x14ac:dyDescent="0.2">
      <c r="O1577" s="45"/>
      <c r="P1577" s="45"/>
      <c r="Q1577" s="100"/>
    </row>
    <row r="1578" spans="15:17" x14ac:dyDescent="0.2">
      <c r="O1578" s="45"/>
      <c r="P1578" s="45"/>
      <c r="Q1578" s="100"/>
    </row>
    <row r="1579" spans="15:17" x14ac:dyDescent="0.2">
      <c r="O1579" s="45"/>
      <c r="P1579" s="45"/>
      <c r="Q1579" s="100"/>
    </row>
    <row r="1580" spans="15:17" x14ac:dyDescent="0.2">
      <c r="O1580" s="45"/>
      <c r="P1580" s="45"/>
      <c r="Q1580" s="100"/>
    </row>
    <row r="1581" spans="15:17" x14ac:dyDescent="0.2">
      <c r="O1581" s="45"/>
      <c r="P1581" s="45"/>
      <c r="Q1581" s="100"/>
    </row>
    <row r="1582" spans="15:17" x14ac:dyDescent="0.2">
      <c r="O1582" s="45"/>
      <c r="P1582" s="45"/>
      <c r="Q1582" s="100"/>
    </row>
    <row r="1583" spans="15:17" x14ac:dyDescent="0.2">
      <c r="O1583" s="45"/>
      <c r="P1583" s="45"/>
      <c r="Q1583" s="100"/>
    </row>
    <row r="1584" spans="15:17" x14ac:dyDescent="0.2">
      <c r="O1584" s="45"/>
      <c r="P1584" s="45"/>
      <c r="Q1584" s="100"/>
    </row>
    <row r="1585" spans="15:17" x14ac:dyDescent="0.2">
      <c r="O1585" s="45"/>
      <c r="P1585" s="45"/>
      <c r="Q1585" s="100"/>
    </row>
    <row r="1586" spans="15:17" x14ac:dyDescent="0.2">
      <c r="O1586" s="45"/>
      <c r="P1586" s="45"/>
      <c r="Q1586" s="100"/>
    </row>
    <row r="1587" spans="15:17" x14ac:dyDescent="0.2">
      <c r="O1587" s="45"/>
      <c r="P1587" s="45"/>
      <c r="Q1587" s="100"/>
    </row>
    <row r="1588" spans="15:17" x14ac:dyDescent="0.2">
      <c r="O1588" s="45"/>
      <c r="P1588" s="45"/>
      <c r="Q1588" s="100"/>
    </row>
    <row r="1589" spans="15:17" x14ac:dyDescent="0.2">
      <c r="O1589" s="45"/>
      <c r="P1589" s="45"/>
      <c r="Q1589" s="100"/>
    </row>
    <row r="1590" spans="15:17" x14ac:dyDescent="0.2">
      <c r="O1590" s="45"/>
      <c r="P1590" s="45"/>
      <c r="Q1590" s="100"/>
    </row>
    <row r="1591" spans="15:17" x14ac:dyDescent="0.2">
      <c r="O1591" s="45"/>
      <c r="P1591" s="45"/>
      <c r="Q1591" s="100"/>
    </row>
    <row r="1592" spans="15:17" x14ac:dyDescent="0.2">
      <c r="O1592" s="45"/>
      <c r="P1592" s="45"/>
      <c r="Q1592" s="100"/>
    </row>
    <row r="1593" spans="15:17" x14ac:dyDescent="0.2">
      <c r="O1593" s="45"/>
      <c r="P1593" s="45"/>
      <c r="Q1593" s="100"/>
    </row>
    <row r="1594" spans="15:17" x14ac:dyDescent="0.2">
      <c r="O1594" s="45"/>
      <c r="P1594" s="45"/>
      <c r="Q1594" s="100"/>
    </row>
    <row r="1595" spans="15:17" x14ac:dyDescent="0.2">
      <c r="O1595" s="45"/>
      <c r="P1595" s="45"/>
      <c r="Q1595" s="100"/>
    </row>
    <row r="1596" spans="15:17" x14ac:dyDescent="0.2">
      <c r="O1596" s="45"/>
      <c r="P1596" s="45"/>
      <c r="Q1596" s="100"/>
    </row>
    <row r="1597" spans="15:17" x14ac:dyDescent="0.2">
      <c r="O1597" s="45"/>
      <c r="P1597" s="45"/>
      <c r="Q1597" s="100"/>
    </row>
    <row r="1598" spans="15:17" x14ac:dyDescent="0.2">
      <c r="O1598" s="45"/>
      <c r="P1598" s="45"/>
      <c r="Q1598" s="100"/>
    </row>
    <row r="1599" spans="15:17" x14ac:dyDescent="0.2">
      <c r="O1599" s="45"/>
      <c r="P1599" s="45"/>
      <c r="Q1599" s="100"/>
    </row>
    <row r="1600" spans="15:17" x14ac:dyDescent="0.2">
      <c r="O1600" s="45"/>
      <c r="P1600" s="45"/>
      <c r="Q1600" s="100"/>
    </row>
    <row r="1601" spans="15:17" x14ac:dyDescent="0.2">
      <c r="O1601" s="45"/>
      <c r="P1601" s="45"/>
      <c r="Q1601" s="100"/>
    </row>
    <row r="1602" spans="15:17" x14ac:dyDescent="0.2">
      <c r="O1602" s="45"/>
      <c r="P1602" s="45"/>
      <c r="Q1602" s="100"/>
    </row>
    <row r="1603" spans="15:17" x14ac:dyDescent="0.2">
      <c r="O1603" s="45"/>
      <c r="P1603" s="45"/>
      <c r="Q1603" s="100"/>
    </row>
    <row r="1604" spans="15:17" x14ac:dyDescent="0.2">
      <c r="O1604" s="45"/>
      <c r="P1604" s="45"/>
      <c r="Q1604" s="100"/>
    </row>
    <row r="1605" spans="15:17" x14ac:dyDescent="0.2">
      <c r="O1605" s="45"/>
      <c r="P1605" s="45"/>
      <c r="Q1605" s="100"/>
    </row>
    <row r="1606" spans="15:17" x14ac:dyDescent="0.2">
      <c r="O1606" s="45"/>
      <c r="P1606" s="45"/>
      <c r="Q1606" s="100"/>
    </row>
    <row r="1607" spans="15:17" x14ac:dyDescent="0.2">
      <c r="O1607" s="45"/>
      <c r="P1607" s="45"/>
      <c r="Q1607" s="100"/>
    </row>
    <row r="1608" spans="15:17" x14ac:dyDescent="0.2">
      <c r="O1608" s="45"/>
      <c r="P1608" s="45"/>
      <c r="Q1608" s="100"/>
    </row>
    <row r="1609" spans="15:17" x14ac:dyDescent="0.2">
      <c r="O1609" s="45"/>
      <c r="P1609" s="45"/>
      <c r="Q1609" s="100"/>
    </row>
    <row r="1610" spans="15:17" x14ac:dyDescent="0.2">
      <c r="O1610" s="45"/>
      <c r="P1610" s="45"/>
      <c r="Q1610" s="100"/>
    </row>
    <row r="1611" spans="15:17" x14ac:dyDescent="0.2">
      <c r="O1611" s="45"/>
      <c r="P1611" s="45"/>
      <c r="Q1611" s="100"/>
    </row>
    <row r="1612" spans="15:17" x14ac:dyDescent="0.2">
      <c r="O1612" s="45"/>
      <c r="P1612" s="45"/>
      <c r="Q1612" s="100"/>
    </row>
    <row r="1613" spans="15:17" x14ac:dyDescent="0.2">
      <c r="O1613" s="45"/>
      <c r="P1613" s="45"/>
      <c r="Q1613" s="100"/>
    </row>
    <row r="1614" spans="15:17" x14ac:dyDescent="0.2">
      <c r="O1614" s="45"/>
      <c r="P1614" s="45"/>
      <c r="Q1614" s="100"/>
    </row>
    <row r="1615" spans="15:17" x14ac:dyDescent="0.2">
      <c r="O1615" s="45"/>
      <c r="P1615" s="45"/>
      <c r="Q1615" s="100"/>
    </row>
    <row r="1616" spans="15:17" x14ac:dyDescent="0.2">
      <c r="O1616" s="45"/>
      <c r="P1616" s="45"/>
      <c r="Q1616" s="100"/>
    </row>
    <row r="1617" spans="15:17" x14ac:dyDescent="0.2">
      <c r="O1617" s="45"/>
      <c r="P1617" s="45"/>
      <c r="Q1617" s="100"/>
    </row>
    <row r="1618" spans="15:17" x14ac:dyDescent="0.2">
      <c r="O1618" s="45"/>
      <c r="P1618" s="45"/>
      <c r="Q1618" s="100"/>
    </row>
    <row r="1619" spans="15:17" x14ac:dyDescent="0.2">
      <c r="O1619" s="45"/>
      <c r="P1619" s="45"/>
      <c r="Q1619" s="100"/>
    </row>
    <row r="1620" spans="15:17" x14ac:dyDescent="0.2">
      <c r="O1620" s="45"/>
      <c r="P1620" s="45"/>
      <c r="Q1620" s="100"/>
    </row>
    <row r="1621" spans="15:17" x14ac:dyDescent="0.2">
      <c r="O1621" s="45"/>
      <c r="P1621" s="45"/>
      <c r="Q1621" s="100"/>
    </row>
    <row r="1622" spans="15:17" x14ac:dyDescent="0.2">
      <c r="O1622" s="45"/>
      <c r="P1622" s="45"/>
      <c r="Q1622" s="100"/>
    </row>
    <row r="1623" spans="15:17" x14ac:dyDescent="0.2">
      <c r="O1623" s="45"/>
      <c r="P1623" s="45"/>
      <c r="Q1623" s="100"/>
    </row>
    <row r="1624" spans="15:17" x14ac:dyDescent="0.2">
      <c r="O1624" s="45"/>
      <c r="P1624" s="45"/>
      <c r="Q1624" s="100"/>
    </row>
    <row r="1625" spans="15:17" x14ac:dyDescent="0.2">
      <c r="O1625" s="45"/>
      <c r="P1625" s="45"/>
      <c r="Q1625" s="100"/>
    </row>
    <row r="1626" spans="15:17" x14ac:dyDescent="0.2">
      <c r="O1626" s="45"/>
      <c r="P1626" s="45"/>
      <c r="Q1626" s="100"/>
    </row>
    <row r="1627" spans="15:17" x14ac:dyDescent="0.2">
      <c r="O1627" s="45"/>
      <c r="P1627" s="45"/>
      <c r="Q1627" s="100"/>
    </row>
    <row r="1628" spans="15:17" x14ac:dyDescent="0.2">
      <c r="O1628" s="45"/>
      <c r="P1628" s="45"/>
      <c r="Q1628" s="100"/>
    </row>
    <row r="1629" spans="15:17" x14ac:dyDescent="0.2">
      <c r="O1629" s="45"/>
      <c r="P1629" s="45"/>
      <c r="Q1629" s="100"/>
    </row>
    <row r="1630" spans="15:17" x14ac:dyDescent="0.2">
      <c r="O1630" s="45"/>
      <c r="P1630" s="45"/>
      <c r="Q1630" s="100"/>
    </row>
    <row r="1631" spans="15:17" x14ac:dyDescent="0.2">
      <c r="O1631" s="45"/>
      <c r="P1631" s="45"/>
      <c r="Q1631" s="100"/>
    </row>
    <row r="1632" spans="15:17" x14ac:dyDescent="0.2">
      <c r="O1632" s="45"/>
      <c r="P1632" s="45"/>
      <c r="Q1632" s="100"/>
    </row>
    <row r="1633" spans="15:17" x14ac:dyDescent="0.2">
      <c r="O1633" s="45"/>
      <c r="P1633" s="45"/>
      <c r="Q1633" s="100"/>
    </row>
    <row r="1634" spans="15:17" x14ac:dyDescent="0.2">
      <c r="O1634" s="45"/>
      <c r="P1634" s="45"/>
      <c r="Q1634" s="100"/>
    </row>
    <row r="1635" spans="15:17" x14ac:dyDescent="0.2">
      <c r="O1635" s="45"/>
      <c r="P1635" s="45"/>
      <c r="Q1635" s="100"/>
    </row>
    <row r="1636" spans="15:17" x14ac:dyDescent="0.2">
      <c r="O1636" s="45"/>
      <c r="P1636" s="45"/>
      <c r="Q1636" s="100"/>
    </row>
    <row r="1637" spans="15:17" x14ac:dyDescent="0.2">
      <c r="O1637" s="45"/>
      <c r="P1637" s="45"/>
      <c r="Q1637" s="100"/>
    </row>
    <row r="1638" spans="15:17" x14ac:dyDescent="0.2">
      <c r="O1638" s="45"/>
      <c r="P1638" s="45"/>
      <c r="Q1638" s="100"/>
    </row>
    <row r="1639" spans="15:17" x14ac:dyDescent="0.2">
      <c r="O1639" s="45"/>
      <c r="P1639" s="45"/>
      <c r="Q1639" s="100"/>
    </row>
    <row r="1640" spans="15:17" x14ac:dyDescent="0.2">
      <c r="O1640" s="45"/>
      <c r="P1640" s="45"/>
      <c r="Q1640" s="100"/>
    </row>
    <row r="1641" spans="15:17" x14ac:dyDescent="0.2">
      <c r="O1641" s="45"/>
      <c r="P1641" s="45"/>
      <c r="Q1641" s="100"/>
    </row>
    <row r="1642" spans="15:17" x14ac:dyDescent="0.2">
      <c r="O1642" s="45"/>
      <c r="P1642" s="45"/>
      <c r="Q1642" s="100"/>
    </row>
    <row r="1643" spans="15:17" x14ac:dyDescent="0.2">
      <c r="O1643" s="45"/>
      <c r="P1643" s="45"/>
      <c r="Q1643" s="100"/>
    </row>
    <row r="1644" spans="15:17" x14ac:dyDescent="0.2">
      <c r="O1644" s="45"/>
      <c r="P1644" s="45"/>
      <c r="Q1644" s="100"/>
    </row>
    <row r="1645" spans="15:17" x14ac:dyDescent="0.2">
      <c r="O1645" s="45"/>
      <c r="P1645" s="45"/>
      <c r="Q1645" s="100"/>
    </row>
    <row r="1646" spans="15:17" x14ac:dyDescent="0.2">
      <c r="O1646" s="45"/>
      <c r="P1646" s="45"/>
      <c r="Q1646" s="100"/>
    </row>
    <row r="1647" spans="15:17" x14ac:dyDescent="0.2">
      <c r="O1647" s="45"/>
      <c r="P1647" s="45"/>
      <c r="Q1647" s="100"/>
    </row>
    <row r="1648" spans="15:17" x14ac:dyDescent="0.2">
      <c r="O1648" s="45"/>
      <c r="P1648" s="45"/>
      <c r="Q1648" s="100"/>
    </row>
    <row r="1649" spans="15:17" x14ac:dyDescent="0.2">
      <c r="O1649" s="45"/>
      <c r="P1649" s="45"/>
      <c r="Q1649" s="100"/>
    </row>
    <row r="1650" spans="15:17" x14ac:dyDescent="0.2">
      <c r="O1650" s="45"/>
      <c r="P1650" s="45"/>
      <c r="Q1650" s="100"/>
    </row>
    <row r="1651" spans="15:17" x14ac:dyDescent="0.2">
      <c r="O1651" s="45"/>
      <c r="P1651" s="45"/>
      <c r="Q1651" s="100"/>
    </row>
    <row r="1652" spans="15:17" x14ac:dyDescent="0.2">
      <c r="O1652" s="45"/>
      <c r="P1652" s="45"/>
      <c r="Q1652" s="100"/>
    </row>
    <row r="1653" spans="15:17" x14ac:dyDescent="0.2">
      <c r="O1653" s="45"/>
      <c r="P1653" s="45"/>
      <c r="Q1653" s="100"/>
    </row>
    <row r="1654" spans="15:17" x14ac:dyDescent="0.2">
      <c r="O1654" s="45"/>
      <c r="P1654" s="45"/>
      <c r="Q1654" s="100"/>
    </row>
    <row r="1655" spans="15:17" x14ac:dyDescent="0.2">
      <c r="O1655" s="45"/>
      <c r="P1655" s="45"/>
      <c r="Q1655" s="100"/>
    </row>
    <row r="1656" spans="15:17" x14ac:dyDescent="0.2">
      <c r="O1656" s="45"/>
      <c r="P1656" s="45"/>
      <c r="Q1656" s="100"/>
    </row>
    <row r="1657" spans="15:17" x14ac:dyDescent="0.2">
      <c r="O1657" s="45"/>
      <c r="P1657" s="45"/>
      <c r="Q1657" s="100"/>
    </row>
    <row r="1658" spans="15:17" x14ac:dyDescent="0.2">
      <c r="O1658" s="45"/>
      <c r="P1658" s="45"/>
      <c r="Q1658" s="100"/>
    </row>
    <row r="1659" spans="15:17" x14ac:dyDescent="0.2">
      <c r="O1659" s="45"/>
      <c r="P1659" s="45"/>
      <c r="Q1659" s="100"/>
    </row>
    <row r="1660" spans="15:17" x14ac:dyDescent="0.2">
      <c r="O1660" s="45"/>
      <c r="P1660" s="45"/>
      <c r="Q1660" s="100"/>
    </row>
    <row r="1661" spans="15:17" x14ac:dyDescent="0.2">
      <c r="O1661" s="45"/>
      <c r="P1661" s="45"/>
      <c r="Q1661" s="100"/>
    </row>
    <row r="1662" spans="15:17" x14ac:dyDescent="0.2">
      <c r="O1662" s="45"/>
      <c r="P1662" s="45"/>
      <c r="Q1662" s="100"/>
    </row>
    <row r="1663" spans="15:17" x14ac:dyDescent="0.2">
      <c r="O1663" s="45"/>
      <c r="P1663" s="45"/>
      <c r="Q1663" s="100"/>
    </row>
    <row r="1664" spans="15:17" x14ac:dyDescent="0.2">
      <c r="O1664" s="45"/>
      <c r="P1664" s="45"/>
      <c r="Q1664" s="100"/>
    </row>
    <row r="1665" spans="15:17" x14ac:dyDescent="0.2">
      <c r="O1665" s="45"/>
      <c r="P1665" s="45"/>
      <c r="Q1665" s="100"/>
    </row>
    <row r="1666" spans="15:17" x14ac:dyDescent="0.2">
      <c r="O1666" s="45"/>
      <c r="P1666" s="45"/>
      <c r="Q1666" s="100"/>
    </row>
    <row r="1667" spans="15:17" x14ac:dyDescent="0.2">
      <c r="O1667" s="45"/>
      <c r="P1667" s="45"/>
      <c r="Q1667" s="100"/>
    </row>
    <row r="1668" spans="15:17" x14ac:dyDescent="0.2">
      <c r="O1668" s="45"/>
      <c r="P1668" s="45"/>
      <c r="Q1668" s="100"/>
    </row>
    <row r="1669" spans="15:17" x14ac:dyDescent="0.2">
      <c r="O1669" s="45"/>
      <c r="P1669" s="45"/>
      <c r="Q1669" s="100"/>
    </row>
    <row r="1670" spans="15:17" x14ac:dyDescent="0.2">
      <c r="O1670" s="45"/>
      <c r="P1670" s="45"/>
      <c r="Q1670" s="100"/>
    </row>
    <row r="1671" spans="15:17" x14ac:dyDescent="0.2">
      <c r="O1671" s="45"/>
      <c r="P1671" s="45"/>
      <c r="Q1671" s="100"/>
    </row>
    <row r="1672" spans="15:17" x14ac:dyDescent="0.2">
      <c r="O1672" s="45"/>
      <c r="P1672" s="45"/>
      <c r="Q1672" s="100"/>
    </row>
    <row r="1673" spans="15:17" x14ac:dyDescent="0.2">
      <c r="O1673" s="45"/>
      <c r="P1673" s="45"/>
      <c r="Q1673" s="100"/>
    </row>
    <row r="1674" spans="15:17" x14ac:dyDescent="0.2">
      <c r="O1674" s="45"/>
      <c r="P1674" s="45"/>
      <c r="Q1674" s="100"/>
    </row>
    <row r="1675" spans="15:17" x14ac:dyDescent="0.2">
      <c r="O1675" s="45"/>
      <c r="P1675" s="45"/>
      <c r="Q1675" s="100"/>
    </row>
    <row r="1676" spans="15:17" x14ac:dyDescent="0.2">
      <c r="O1676" s="45"/>
      <c r="P1676" s="45"/>
      <c r="Q1676" s="100"/>
    </row>
    <row r="1677" spans="15:17" x14ac:dyDescent="0.2">
      <c r="O1677" s="45"/>
      <c r="P1677" s="45"/>
      <c r="Q1677" s="100"/>
    </row>
    <row r="1678" spans="15:17" x14ac:dyDescent="0.2">
      <c r="O1678" s="45"/>
      <c r="P1678" s="45"/>
      <c r="Q1678" s="100"/>
    </row>
    <row r="1679" spans="15:17" x14ac:dyDescent="0.2">
      <c r="O1679" s="45"/>
      <c r="P1679" s="45"/>
      <c r="Q1679" s="100"/>
    </row>
    <row r="1680" spans="15:17" x14ac:dyDescent="0.2">
      <c r="O1680" s="45"/>
      <c r="P1680" s="45"/>
      <c r="Q1680" s="100"/>
    </row>
    <row r="1681" spans="15:17" x14ac:dyDescent="0.2">
      <c r="O1681" s="45"/>
      <c r="P1681" s="45"/>
      <c r="Q1681" s="100"/>
    </row>
    <row r="1682" spans="15:17" x14ac:dyDescent="0.2">
      <c r="O1682" s="45"/>
      <c r="P1682" s="45"/>
      <c r="Q1682" s="100"/>
    </row>
    <row r="1683" spans="15:17" x14ac:dyDescent="0.2">
      <c r="O1683" s="45"/>
      <c r="P1683" s="45"/>
      <c r="Q1683" s="100"/>
    </row>
    <row r="1684" spans="15:17" x14ac:dyDescent="0.2">
      <c r="O1684" s="45"/>
      <c r="P1684" s="45"/>
      <c r="Q1684" s="100"/>
    </row>
    <row r="1685" spans="15:17" x14ac:dyDescent="0.2">
      <c r="O1685" s="45"/>
      <c r="P1685" s="45"/>
      <c r="Q1685" s="100"/>
    </row>
    <row r="1686" spans="15:17" x14ac:dyDescent="0.2">
      <c r="O1686" s="45"/>
      <c r="P1686" s="45"/>
      <c r="Q1686" s="100"/>
    </row>
    <row r="1687" spans="15:17" x14ac:dyDescent="0.2">
      <c r="O1687" s="45"/>
      <c r="P1687" s="45"/>
      <c r="Q1687" s="100"/>
    </row>
    <row r="1688" spans="15:17" x14ac:dyDescent="0.2">
      <c r="O1688" s="45"/>
      <c r="P1688" s="45"/>
      <c r="Q1688" s="100"/>
    </row>
    <row r="1689" spans="15:17" x14ac:dyDescent="0.2">
      <c r="O1689" s="45"/>
      <c r="P1689" s="45"/>
      <c r="Q1689" s="100"/>
    </row>
    <row r="1690" spans="15:17" x14ac:dyDescent="0.2">
      <c r="O1690" s="45"/>
      <c r="P1690" s="45"/>
      <c r="Q1690" s="100"/>
    </row>
    <row r="1691" spans="15:17" x14ac:dyDescent="0.2">
      <c r="O1691" s="45"/>
      <c r="P1691" s="45"/>
      <c r="Q1691" s="100"/>
    </row>
    <row r="1692" spans="15:17" x14ac:dyDescent="0.2">
      <c r="O1692" s="45"/>
      <c r="P1692" s="45"/>
      <c r="Q1692" s="100"/>
    </row>
    <row r="1693" spans="15:17" x14ac:dyDescent="0.2">
      <c r="O1693" s="45"/>
      <c r="P1693" s="45"/>
      <c r="Q1693" s="100"/>
    </row>
    <row r="1694" spans="15:17" x14ac:dyDescent="0.2">
      <c r="O1694" s="45"/>
      <c r="P1694" s="45"/>
      <c r="Q1694" s="100"/>
    </row>
    <row r="1695" spans="15:17" x14ac:dyDescent="0.2">
      <c r="O1695" s="45"/>
      <c r="P1695" s="45"/>
      <c r="Q1695" s="100"/>
    </row>
    <row r="1696" spans="15:17" x14ac:dyDescent="0.2">
      <c r="O1696" s="45"/>
      <c r="P1696" s="45"/>
      <c r="Q1696" s="100"/>
    </row>
    <row r="1697" spans="15:17" x14ac:dyDescent="0.2">
      <c r="O1697" s="45"/>
      <c r="P1697" s="45"/>
      <c r="Q1697" s="100"/>
    </row>
    <row r="1698" spans="15:17" x14ac:dyDescent="0.2">
      <c r="O1698" s="45"/>
      <c r="P1698" s="45"/>
      <c r="Q1698" s="100"/>
    </row>
    <row r="1699" spans="15:17" x14ac:dyDescent="0.2">
      <c r="O1699" s="45"/>
      <c r="P1699" s="45"/>
      <c r="Q1699" s="100"/>
    </row>
    <row r="1700" spans="15:17" x14ac:dyDescent="0.2">
      <c r="O1700" s="45"/>
      <c r="P1700" s="45"/>
      <c r="Q1700" s="100"/>
    </row>
    <row r="1701" spans="15:17" x14ac:dyDescent="0.2">
      <c r="O1701" s="45"/>
      <c r="P1701" s="45"/>
      <c r="Q1701" s="100"/>
    </row>
    <row r="1702" spans="15:17" x14ac:dyDescent="0.2">
      <c r="O1702" s="45"/>
      <c r="P1702" s="45"/>
      <c r="Q1702" s="100"/>
    </row>
    <row r="1703" spans="15:17" x14ac:dyDescent="0.2">
      <c r="O1703" s="45"/>
      <c r="P1703" s="45"/>
      <c r="Q1703" s="100"/>
    </row>
    <row r="1704" spans="15:17" x14ac:dyDescent="0.2">
      <c r="O1704" s="45"/>
      <c r="P1704" s="45"/>
      <c r="Q1704" s="100"/>
    </row>
    <row r="1705" spans="15:17" x14ac:dyDescent="0.2">
      <c r="O1705" s="45"/>
      <c r="P1705" s="45"/>
      <c r="Q1705" s="100"/>
    </row>
    <row r="1706" spans="15:17" x14ac:dyDescent="0.2">
      <c r="O1706" s="45"/>
      <c r="P1706" s="45"/>
      <c r="Q1706" s="100"/>
    </row>
    <row r="1707" spans="15:17" x14ac:dyDescent="0.2">
      <c r="O1707" s="45"/>
      <c r="P1707" s="45"/>
      <c r="Q1707" s="100"/>
    </row>
    <row r="1708" spans="15:17" x14ac:dyDescent="0.2">
      <c r="O1708" s="45"/>
      <c r="P1708" s="45"/>
      <c r="Q1708" s="100"/>
    </row>
    <row r="1709" spans="15:17" x14ac:dyDescent="0.2">
      <c r="O1709" s="45"/>
      <c r="P1709" s="45"/>
      <c r="Q1709" s="100"/>
    </row>
    <row r="1710" spans="15:17" x14ac:dyDescent="0.2">
      <c r="O1710" s="45"/>
      <c r="P1710" s="45"/>
      <c r="Q1710" s="100"/>
    </row>
    <row r="1711" spans="15:17" x14ac:dyDescent="0.2">
      <c r="O1711" s="45"/>
      <c r="P1711" s="45"/>
      <c r="Q1711" s="100"/>
    </row>
    <row r="1712" spans="15:17" x14ac:dyDescent="0.2">
      <c r="O1712" s="45"/>
      <c r="P1712" s="45"/>
      <c r="Q1712" s="100"/>
    </row>
    <row r="1713" spans="15:17" x14ac:dyDescent="0.2">
      <c r="O1713" s="45"/>
      <c r="P1713" s="45"/>
      <c r="Q1713" s="100"/>
    </row>
    <row r="1714" spans="15:17" x14ac:dyDescent="0.2">
      <c r="O1714" s="45"/>
      <c r="P1714" s="45"/>
      <c r="Q1714" s="100"/>
    </row>
    <row r="1715" spans="15:17" x14ac:dyDescent="0.2">
      <c r="O1715" s="45"/>
      <c r="P1715" s="45"/>
      <c r="Q1715" s="100"/>
    </row>
    <row r="1716" spans="15:17" x14ac:dyDescent="0.2">
      <c r="O1716" s="45"/>
      <c r="P1716" s="45"/>
      <c r="Q1716" s="100"/>
    </row>
    <row r="1717" spans="15:17" x14ac:dyDescent="0.2">
      <c r="O1717" s="45"/>
      <c r="P1717" s="45"/>
      <c r="Q1717" s="100"/>
    </row>
    <row r="1718" spans="15:17" x14ac:dyDescent="0.2">
      <c r="O1718" s="45"/>
      <c r="P1718" s="45"/>
      <c r="Q1718" s="100"/>
    </row>
    <row r="1719" spans="15:17" x14ac:dyDescent="0.2">
      <c r="O1719" s="45"/>
      <c r="P1719" s="45"/>
      <c r="Q1719" s="100"/>
    </row>
    <row r="1720" spans="15:17" x14ac:dyDescent="0.2">
      <c r="O1720" s="45"/>
      <c r="P1720" s="45"/>
      <c r="Q1720" s="100"/>
    </row>
    <row r="1721" spans="15:17" x14ac:dyDescent="0.2">
      <c r="O1721" s="45"/>
      <c r="P1721" s="45"/>
      <c r="Q1721" s="100"/>
    </row>
    <row r="1722" spans="15:17" x14ac:dyDescent="0.2">
      <c r="O1722" s="45"/>
      <c r="P1722" s="45"/>
      <c r="Q1722" s="100"/>
    </row>
    <row r="1723" spans="15:17" x14ac:dyDescent="0.2">
      <c r="O1723" s="45"/>
      <c r="P1723" s="45"/>
      <c r="Q1723" s="100"/>
    </row>
    <row r="1724" spans="15:17" x14ac:dyDescent="0.2">
      <c r="O1724" s="45"/>
      <c r="P1724" s="45"/>
      <c r="Q1724" s="100"/>
    </row>
    <row r="1725" spans="15:17" x14ac:dyDescent="0.2">
      <c r="O1725" s="45"/>
      <c r="P1725" s="45"/>
      <c r="Q1725" s="100"/>
    </row>
    <row r="1726" spans="15:17" x14ac:dyDescent="0.2">
      <c r="O1726" s="45"/>
      <c r="P1726" s="45"/>
      <c r="Q1726" s="100"/>
    </row>
    <row r="1727" spans="15:17" x14ac:dyDescent="0.2">
      <c r="O1727" s="45"/>
      <c r="P1727" s="45"/>
      <c r="Q1727" s="100"/>
    </row>
    <row r="1728" spans="15:17" x14ac:dyDescent="0.2">
      <c r="O1728" s="45"/>
      <c r="P1728" s="45"/>
      <c r="Q1728" s="100"/>
    </row>
    <row r="1729" spans="15:17" x14ac:dyDescent="0.2">
      <c r="O1729" s="45"/>
      <c r="P1729" s="45"/>
      <c r="Q1729" s="100"/>
    </row>
    <row r="1730" spans="15:17" x14ac:dyDescent="0.2">
      <c r="O1730" s="45"/>
      <c r="P1730" s="45"/>
      <c r="Q1730" s="100"/>
    </row>
    <row r="1731" spans="15:17" x14ac:dyDescent="0.2">
      <c r="O1731" s="45"/>
      <c r="P1731" s="45"/>
      <c r="Q1731" s="100"/>
    </row>
    <row r="1732" spans="15:17" x14ac:dyDescent="0.2">
      <c r="O1732" s="45"/>
      <c r="P1732" s="45"/>
      <c r="Q1732" s="100"/>
    </row>
    <row r="1733" spans="15:17" x14ac:dyDescent="0.2">
      <c r="O1733" s="45"/>
      <c r="P1733" s="45"/>
      <c r="Q1733" s="100"/>
    </row>
    <row r="1734" spans="15:17" x14ac:dyDescent="0.2">
      <c r="O1734" s="45"/>
      <c r="P1734" s="45"/>
      <c r="Q1734" s="100"/>
    </row>
    <row r="1735" spans="15:17" x14ac:dyDescent="0.2">
      <c r="O1735" s="45"/>
      <c r="P1735" s="45"/>
      <c r="Q1735" s="100"/>
    </row>
    <row r="1736" spans="15:17" x14ac:dyDescent="0.2">
      <c r="O1736" s="45"/>
      <c r="P1736" s="45"/>
      <c r="Q1736" s="100"/>
    </row>
    <row r="1737" spans="15:17" x14ac:dyDescent="0.2">
      <c r="O1737" s="45"/>
      <c r="P1737" s="45"/>
      <c r="Q1737" s="100"/>
    </row>
    <row r="1738" spans="15:17" x14ac:dyDescent="0.2">
      <c r="O1738" s="45"/>
      <c r="P1738" s="45"/>
      <c r="Q1738" s="100"/>
    </row>
    <row r="1739" spans="15:17" x14ac:dyDescent="0.2">
      <c r="O1739" s="45"/>
      <c r="P1739" s="45"/>
      <c r="Q1739" s="100"/>
    </row>
    <row r="1740" spans="15:17" x14ac:dyDescent="0.2">
      <c r="O1740" s="45"/>
      <c r="P1740" s="45"/>
      <c r="Q1740" s="100"/>
    </row>
    <row r="1741" spans="15:17" x14ac:dyDescent="0.2">
      <c r="O1741" s="45"/>
      <c r="P1741" s="45"/>
      <c r="Q1741" s="100"/>
    </row>
    <row r="1742" spans="15:17" x14ac:dyDescent="0.2">
      <c r="O1742" s="45"/>
      <c r="P1742" s="45"/>
      <c r="Q1742" s="100"/>
    </row>
    <row r="1743" spans="15:17" x14ac:dyDescent="0.2">
      <c r="O1743" s="45"/>
      <c r="P1743" s="45"/>
      <c r="Q1743" s="100"/>
    </row>
    <row r="1744" spans="15:17" x14ac:dyDescent="0.2">
      <c r="O1744" s="45"/>
      <c r="P1744" s="45"/>
      <c r="Q1744" s="100"/>
    </row>
    <row r="1745" spans="15:17" x14ac:dyDescent="0.2">
      <c r="O1745" s="45"/>
      <c r="P1745" s="45"/>
      <c r="Q1745" s="100"/>
    </row>
    <row r="1746" spans="15:17" x14ac:dyDescent="0.2">
      <c r="O1746" s="45"/>
      <c r="P1746" s="45"/>
      <c r="Q1746" s="100"/>
    </row>
    <row r="1747" spans="15:17" x14ac:dyDescent="0.2">
      <c r="O1747" s="45"/>
      <c r="P1747" s="45"/>
      <c r="Q1747" s="100"/>
    </row>
    <row r="1748" spans="15:17" x14ac:dyDescent="0.2">
      <c r="O1748" s="45"/>
      <c r="P1748" s="45"/>
      <c r="Q1748" s="100"/>
    </row>
    <row r="1749" spans="15:17" x14ac:dyDescent="0.2">
      <c r="O1749" s="45"/>
      <c r="P1749" s="45"/>
      <c r="Q1749" s="100"/>
    </row>
    <row r="1750" spans="15:17" x14ac:dyDescent="0.2">
      <c r="O1750" s="45"/>
      <c r="P1750" s="45"/>
      <c r="Q1750" s="100"/>
    </row>
    <row r="1751" spans="15:17" x14ac:dyDescent="0.2">
      <c r="O1751" s="45"/>
      <c r="P1751" s="45"/>
      <c r="Q1751" s="100"/>
    </row>
    <row r="1752" spans="15:17" x14ac:dyDescent="0.2">
      <c r="O1752" s="45"/>
      <c r="P1752" s="45"/>
      <c r="Q1752" s="100"/>
    </row>
    <row r="1753" spans="15:17" x14ac:dyDescent="0.2">
      <c r="O1753" s="45"/>
      <c r="P1753" s="45"/>
      <c r="Q1753" s="100"/>
    </row>
    <row r="1754" spans="15:17" x14ac:dyDescent="0.2">
      <c r="O1754" s="45"/>
      <c r="P1754" s="45"/>
      <c r="Q1754" s="100"/>
    </row>
    <row r="1755" spans="15:17" x14ac:dyDescent="0.2">
      <c r="O1755" s="45"/>
      <c r="P1755" s="45"/>
      <c r="Q1755" s="100"/>
    </row>
    <row r="1756" spans="15:17" x14ac:dyDescent="0.2">
      <c r="O1756" s="45"/>
      <c r="P1756" s="45"/>
      <c r="Q1756" s="100"/>
    </row>
    <row r="1757" spans="15:17" x14ac:dyDescent="0.2">
      <c r="O1757" s="45"/>
      <c r="P1757" s="45"/>
      <c r="Q1757" s="100"/>
    </row>
    <row r="1758" spans="15:17" x14ac:dyDescent="0.2">
      <c r="O1758" s="45"/>
      <c r="P1758" s="45"/>
      <c r="Q1758" s="100"/>
    </row>
    <row r="1759" spans="15:17" x14ac:dyDescent="0.2">
      <c r="O1759" s="45"/>
      <c r="P1759" s="45"/>
      <c r="Q1759" s="100"/>
    </row>
    <row r="1760" spans="15:17" x14ac:dyDescent="0.2">
      <c r="O1760" s="45"/>
      <c r="P1760" s="45"/>
      <c r="Q1760" s="100"/>
    </row>
    <row r="1761" spans="15:17" x14ac:dyDescent="0.2">
      <c r="O1761" s="45"/>
      <c r="P1761" s="45"/>
      <c r="Q1761" s="100"/>
    </row>
    <row r="1762" spans="15:17" x14ac:dyDescent="0.2">
      <c r="O1762" s="45"/>
      <c r="P1762" s="45"/>
      <c r="Q1762" s="100"/>
    </row>
    <row r="1763" spans="15:17" x14ac:dyDescent="0.2">
      <c r="O1763" s="45"/>
      <c r="P1763" s="45"/>
      <c r="Q1763" s="100"/>
    </row>
    <row r="1764" spans="15:17" x14ac:dyDescent="0.2">
      <c r="O1764" s="45"/>
      <c r="P1764" s="45"/>
      <c r="Q1764" s="100"/>
    </row>
    <row r="1765" spans="15:17" x14ac:dyDescent="0.2">
      <c r="O1765" s="45"/>
      <c r="P1765" s="45"/>
      <c r="Q1765" s="100"/>
    </row>
    <row r="1766" spans="15:17" x14ac:dyDescent="0.2">
      <c r="O1766" s="45"/>
      <c r="P1766" s="45"/>
      <c r="Q1766" s="100"/>
    </row>
    <row r="1767" spans="15:17" x14ac:dyDescent="0.2">
      <c r="O1767" s="45"/>
      <c r="P1767" s="45"/>
      <c r="Q1767" s="100"/>
    </row>
    <row r="1768" spans="15:17" x14ac:dyDescent="0.2">
      <c r="O1768" s="45"/>
      <c r="P1768" s="45"/>
      <c r="Q1768" s="100"/>
    </row>
    <row r="1769" spans="15:17" x14ac:dyDescent="0.2">
      <c r="O1769" s="45"/>
      <c r="P1769" s="45"/>
      <c r="Q1769" s="100"/>
    </row>
    <row r="1770" spans="15:17" x14ac:dyDescent="0.2">
      <c r="O1770" s="45"/>
      <c r="P1770" s="45"/>
      <c r="Q1770" s="100"/>
    </row>
    <row r="1771" spans="15:17" x14ac:dyDescent="0.2">
      <c r="O1771" s="45"/>
      <c r="P1771" s="45"/>
      <c r="Q1771" s="100"/>
    </row>
    <row r="1772" spans="15:17" x14ac:dyDescent="0.2">
      <c r="O1772" s="45"/>
      <c r="P1772" s="45"/>
      <c r="Q1772" s="100"/>
    </row>
    <row r="1773" spans="15:17" x14ac:dyDescent="0.2">
      <c r="O1773" s="45"/>
      <c r="P1773" s="45"/>
      <c r="Q1773" s="100"/>
    </row>
    <row r="1774" spans="15:17" x14ac:dyDescent="0.2">
      <c r="O1774" s="45"/>
      <c r="P1774" s="45"/>
      <c r="Q1774" s="100"/>
    </row>
    <row r="1775" spans="15:17" x14ac:dyDescent="0.2">
      <c r="O1775" s="45"/>
      <c r="P1775" s="45"/>
      <c r="Q1775" s="100"/>
    </row>
    <row r="1776" spans="15:17" x14ac:dyDescent="0.2">
      <c r="O1776" s="45"/>
      <c r="P1776" s="45"/>
      <c r="Q1776" s="100"/>
    </row>
    <row r="1777" spans="15:17" x14ac:dyDescent="0.2">
      <c r="O1777" s="45"/>
      <c r="P1777" s="45"/>
      <c r="Q1777" s="100"/>
    </row>
    <row r="1778" spans="15:17" x14ac:dyDescent="0.2">
      <c r="O1778" s="45"/>
      <c r="P1778" s="45"/>
      <c r="Q1778" s="100"/>
    </row>
    <row r="1779" spans="15:17" x14ac:dyDescent="0.2">
      <c r="O1779" s="45"/>
      <c r="P1779" s="45"/>
      <c r="Q1779" s="100"/>
    </row>
    <row r="1780" spans="15:17" x14ac:dyDescent="0.2">
      <c r="O1780" s="45"/>
      <c r="P1780" s="45"/>
      <c r="Q1780" s="100"/>
    </row>
    <row r="1781" spans="15:17" x14ac:dyDescent="0.2">
      <c r="O1781" s="45"/>
      <c r="P1781" s="45"/>
      <c r="Q1781" s="100"/>
    </row>
    <row r="1782" spans="15:17" x14ac:dyDescent="0.2">
      <c r="O1782" s="45"/>
      <c r="P1782" s="45"/>
      <c r="Q1782" s="100"/>
    </row>
    <row r="1783" spans="15:17" x14ac:dyDescent="0.2">
      <c r="O1783" s="45"/>
      <c r="P1783" s="45"/>
      <c r="Q1783" s="100"/>
    </row>
    <row r="1784" spans="15:17" x14ac:dyDescent="0.2">
      <c r="O1784" s="45"/>
      <c r="P1784" s="45"/>
      <c r="Q1784" s="100"/>
    </row>
    <row r="1785" spans="15:17" x14ac:dyDescent="0.2">
      <c r="O1785" s="45"/>
      <c r="P1785" s="45"/>
      <c r="Q1785" s="100"/>
    </row>
    <row r="1786" spans="15:17" x14ac:dyDescent="0.2">
      <c r="O1786" s="45"/>
      <c r="P1786" s="45"/>
      <c r="Q1786" s="100"/>
    </row>
    <row r="1787" spans="15:17" x14ac:dyDescent="0.2">
      <c r="O1787" s="45"/>
      <c r="P1787" s="45"/>
      <c r="Q1787" s="100"/>
    </row>
    <row r="1788" spans="15:17" x14ac:dyDescent="0.2">
      <c r="O1788" s="45"/>
      <c r="P1788" s="45"/>
      <c r="Q1788" s="100"/>
    </row>
    <row r="1789" spans="15:17" x14ac:dyDescent="0.2">
      <c r="O1789" s="45"/>
      <c r="P1789" s="45"/>
      <c r="Q1789" s="100"/>
    </row>
    <row r="1790" spans="15:17" x14ac:dyDescent="0.2">
      <c r="O1790" s="45"/>
      <c r="P1790" s="45"/>
      <c r="Q1790" s="100"/>
    </row>
    <row r="1791" spans="15:17" x14ac:dyDescent="0.2">
      <c r="O1791" s="45"/>
      <c r="P1791" s="45"/>
      <c r="Q1791" s="100"/>
    </row>
    <row r="1792" spans="15:17" x14ac:dyDescent="0.2">
      <c r="O1792" s="45"/>
      <c r="P1792" s="45"/>
      <c r="Q1792" s="100"/>
    </row>
    <row r="1793" spans="15:17" x14ac:dyDescent="0.2">
      <c r="O1793" s="45"/>
      <c r="P1793" s="45"/>
      <c r="Q1793" s="100"/>
    </row>
    <row r="1794" spans="15:17" x14ac:dyDescent="0.2">
      <c r="O1794" s="45"/>
      <c r="P1794" s="45"/>
      <c r="Q1794" s="100"/>
    </row>
    <row r="1795" spans="15:17" x14ac:dyDescent="0.2">
      <c r="O1795" s="45"/>
      <c r="P1795" s="45"/>
      <c r="Q1795" s="100"/>
    </row>
    <row r="1796" spans="15:17" x14ac:dyDescent="0.2">
      <c r="O1796" s="45"/>
      <c r="P1796" s="45"/>
      <c r="Q1796" s="100"/>
    </row>
    <row r="1797" spans="15:17" x14ac:dyDescent="0.2">
      <c r="O1797" s="45"/>
      <c r="P1797" s="45"/>
      <c r="Q1797" s="100"/>
    </row>
    <row r="1798" spans="15:17" x14ac:dyDescent="0.2">
      <c r="O1798" s="45"/>
      <c r="P1798" s="45"/>
      <c r="Q1798" s="100"/>
    </row>
    <row r="1799" spans="15:17" x14ac:dyDescent="0.2">
      <c r="O1799" s="45"/>
      <c r="P1799" s="45"/>
      <c r="Q1799" s="100"/>
    </row>
    <row r="1800" spans="15:17" x14ac:dyDescent="0.2">
      <c r="O1800" s="45"/>
      <c r="P1800" s="45"/>
      <c r="Q1800" s="100"/>
    </row>
    <row r="1801" spans="15:17" x14ac:dyDescent="0.2">
      <c r="O1801" s="45"/>
      <c r="P1801" s="45"/>
      <c r="Q1801" s="100"/>
    </row>
    <row r="1802" spans="15:17" x14ac:dyDescent="0.2">
      <c r="O1802" s="45"/>
      <c r="P1802" s="45"/>
      <c r="Q1802" s="100"/>
    </row>
    <row r="1803" spans="15:17" x14ac:dyDescent="0.2">
      <c r="O1803" s="45"/>
      <c r="P1803" s="45"/>
      <c r="Q1803" s="100"/>
    </row>
    <row r="1804" spans="15:17" x14ac:dyDescent="0.2">
      <c r="O1804" s="45"/>
      <c r="P1804" s="45"/>
      <c r="Q1804" s="100"/>
    </row>
    <row r="1805" spans="15:17" x14ac:dyDescent="0.2">
      <c r="O1805" s="45"/>
      <c r="P1805" s="45"/>
      <c r="Q1805" s="100"/>
    </row>
    <row r="1806" spans="15:17" x14ac:dyDescent="0.2">
      <c r="O1806" s="45"/>
      <c r="P1806" s="45"/>
      <c r="Q1806" s="100"/>
    </row>
    <row r="1807" spans="15:17" x14ac:dyDescent="0.2">
      <c r="O1807" s="45"/>
      <c r="P1807" s="45"/>
      <c r="Q1807" s="100"/>
    </row>
    <row r="1808" spans="15:17" x14ac:dyDescent="0.2">
      <c r="O1808" s="45"/>
      <c r="P1808" s="45"/>
      <c r="Q1808" s="100"/>
    </row>
    <row r="1809" spans="15:17" x14ac:dyDescent="0.2">
      <c r="O1809" s="45"/>
      <c r="P1809" s="45"/>
      <c r="Q1809" s="100"/>
    </row>
    <row r="1810" spans="15:17" x14ac:dyDescent="0.2">
      <c r="O1810" s="45"/>
      <c r="P1810" s="45"/>
      <c r="Q1810" s="100"/>
    </row>
    <row r="1811" spans="15:17" x14ac:dyDescent="0.2">
      <c r="O1811" s="45"/>
      <c r="P1811" s="45"/>
      <c r="Q1811" s="100"/>
    </row>
    <row r="1812" spans="15:17" x14ac:dyDescent="0.2">
      <c r="O1812" s="45"/>
      <c r="P1812" s="45"/>
      <c r="Q1812" s="100"/>
    </row>
    <row r="1813" spans="15:17" x14ac:dyDescent="0.2">
      <c r="O1813" s="45"/>
      <c r="P1813" s="45"/>
      <c r="Q1813" s="100"/>
    </row>
    <row r="1814" spans="15:17" x14ac:dyDescent="0.2">
      <c r="O1814" s="45"/>
      <c r="P1814" s="45"/>
      <c r="Q1814" s="100"/>
    </row>
    <row r="1815" spans="15:17" x14ac:dyDescent="0.2">
      <c r="O1815" s="45"/>
      <c r="P1815" s="45"/>
      <c r="Q1815" s="100"/>
    </row>
    <row r="1816" spans="15:17" x14ac:dyDescent="0.2">
      <c r="O1816" s="45"/>
      <c r="P1816" s="45"/>
      <c r="Q1816" s="100"/>
    </row>
    <row r="1817" spans="15:17" x14ac:dyDescent="0.2">
      <c r="O1817" s="45"/>
      <c r="P1817" s="45"/>
      <c r="Q1817" s="100"/>
    </row>
    <row r="1818" spans="15:17" x14ac:dyDescent="0.2">
      <c r="O1818" s="45"/>
      <c r="P1818" s="45"/>
      <c r="Q1818" s="100"/>
    </row>
    <row r="1819" spans="15:17" x14ac:dyDescent="0.2">
      <c r="O1819" s="45"/>
      <c r="P1819" s="45"/>
      <c r="Q1819" s="100"/>
    </row>
    <row r="1820" spans="15:17" x14ac:dyDescent="0.2">
      <c r="O1820" s="45"/>
      <c r="P1820" s="45"/>
      <c r="Q1820" s="100"/>
    </row>
    <row r="1821" spans="15:17" x14ac:dyDescent="0.2">
      <c r="O1821" s="45"/>
      <c r="P1821" s="45"/>
      <c r="Q1821" s="100"/>
    </row>
    <row r="1822" spans="15:17" x14ac:dyDescent="0.2">
      <c r="O1822" s="45"/>
      <c r="P1822" s="45"/>
      <c r="Q1822" s="100"/>
    </row>
    <row r="1823" spans="15:17" x14ac:dyDescent="0.2">
      <c r="O1823" s="45"/>
      <c r="P1823" s="45"/>
      <c r="Q1823" s="100"/>
    </row>
    <row r="1824" spans="15:17" x14ac:dyDescent="0.2">
      <c r="O1824" s="45"/>
      <c r="P1824" s="45"/>
      <c r="Q1824" s="100"/>
    </row>
    <row r="1825" spans="15:17" x14ac:dyDescent="0.2">
      <c r="O1825" s="45"/>
      <c r="P1825" s="45"/>
      <c r="Q1825" s="100"/>
    </row>
    <row r="1826" spans="15:17" x14ac:dyDescent="0.2">
      <c r="O1826" s="45"/>
      <c r="P1826" s="45"/>
      <c r="Q1826" s="100"/>
    </row>
    <row r="1827" spans="15:17" x14ac:dyDescent="0.2">
      <c r="O1827" s="45"/>
      <c r="P1827" s="45"/>
      <c r="Q1827" s="100"/>
    </row>
    <row r="1828" spans="15:17" x14ac:dyDescent="0.2">
      <c r="O1828" s="45"/>
      <c r="P1828" s="45"/>
      <c r="Q1828" s="100"/>
    </row>
    <row r="1829" spans="15:17" x14ac:dyDescent="0.2">
      <c r="O1829" s="45"/>
      <c r="P1829" s="45"/>
      <c r="Q1829" s="100"/>
    </row>
    <row r="1830" spans="15:17" x14ac:dyDescent="0.2">
      <c r="O1830" s="45"/>
      <c r="P1830" s="45"/>
      <c r="Q1830" s="100"/>
    </row>
    <row r="1831" spans="15:17" x14ac:dyDescent="0.2">
      <c r="O1831" s="45"/>
      <c r="P1831" s="45"/>
      <c r="Q1831" s="100"/>
    </row>
    <row r="1832" spans="15:17" x14ac:dyDescent="0.2">
      <c r="O1832" s="45"/>
      <c r="P1832" s="45"/>
      <c r="Q1832" s="100"/>
    </row>
    <row r="1833" spans="15:17" x14ac:dyDescent="0.2">
      <c r="O1833" s="45"/>
      <c r="P1833" s="45"/>
      <c r="Q1833" s="100"/>
    </row>
    <row r="1834" spans="15:17" x14ac:dyDescent="0.2">
      <c r="O1834" s="45"/>
      <c r="P1834" s="45"/>
      <c r="Q1834" s="100"/>
    </row>
    <row r="1835" spans="15:17" x14ac:dyDescent="0.2">
      <c r="O1835" s="45"/>
      <c r="P1835" s="45"/>
      <c r="Q1835" s="100"/>
    </row>
    <row r="1836" spans="15:17" x14ac:dyDescent="0.2">
      <c r="O1836" s="45"/>
      <c r="P1836" s="45"/>
      <c r="Q1836" s="100"/>
    </row>
    <row r="1837" spans="15:17" x14ac:dyDescent="0.2">
      <c r="O1837" s="45"/>
      <c r="P1837" s="45"/>
      <c r="Q1837" s="100"/>
    </row>
    <row r="1838" spans="15:17" x14ac:dyDescent="0.2">
      <c r="O1838" s="45"/>
      <c r="P1838" s="45"/>
      <c r="Q1838" s="100"/>
    </row>
    <row r="1839" spans="15:17" x14ac:dyDescent="0.2">
      <c r="O1839" s="45"/>
      <c r="P1839" s="45"/>
      <c r="Q1839" s="100"/>
    </row>
    <row r="1840" spans="15:17" x14ac:dyDescent="0.2">
      <c r="O1840" s="45"/>
      <c r="P1840" s="45"/>
      <c r="Q1840" s="100"/>
    </row>
    <row r="1841" spans="15:17" x14ac:dyDescent="0.2">
      <c r="O1841" s="45"/>
      <c r="P1841" s="45"/>
      <c r="Q1841" s="100"/>
    </row>
    <row r="1842" spans="15:17" x14ac:dyDescent="0.2">
      <c r="O1842" s="45"/>
      <c r="P1842" s="45"/>
      <c r="Q1842" s="100"/>
    </row>
    <row r="1843" spans="15:17" x14ac:dyDescent="0.2">
      <c r="O1843" s="45"/>
      <c r="P1843" s="45"/>
      <c r="Q1843" s="100"/>
    </row>
    <row r="1844" spans="15:17" x14ac:dyDescent="0.2">
      <c r="O1844" s="45"/>
      <c r="P1844" s="45"/>
      <c r="Q1844" s="100"/>
    </row>
    <row r="1845" spans="15:17" x14ac:dyDescent="0.2">
      <c r="O1845" s="45"/>
      <c r="P1845" s="45"/>
      <c r="Q1845" s="100"/>
    </row>
    <row r="1846" spans="15:17" x14ac:dyDescent="0.2">
      <c r="O1846" s="45"/>
      <c r="P1846" s="45"/>
      <c r="Q1846" s="100"/>
    </row>
    <row r="1847" spans="15:17" x14ac:dyDescent="0.2">
      <c r="O1847" s="45"/>
      <c r="P1847" s="45"/>
      <c r="Q1847" s="100"/>
    </row>
    <row r="1848" spans="15:17" x14ac:dyDescent="0.2">
      <c r="O1848" s="45"/>
      <c r="P1848" s="45"/>
      <c r="Q1848" s="100"/>
    </row>
    <row r="1849" spans="15:17" x14ac:dyDescent="0.2">
      <c r="O1849" s="45"/>
      <c r="P1849" s="45"/>
      <c r="Q1849" s="100"/>
    </row>
    <row r="1850" spans="15:17" x14ac:dyDescent="0.2">
      <c r="O1850" s="45"/>
      <c r="P1850" s="45"/>
      <c r="Q1850" s="100"/>
    </row>
    <row r="1851" spans="15:17" x14ac:dyDescent="0.2">
      <c r="O1851" s="45"/>
      <c r="P1851" s="45"/>
      <c r="Q1851" s="100"/>
    </row>
    <row r="1852" spans="15:17" x14ac:dyDescent="0.2">
      <c r="O1852" s="45"/>
      <c r="P1852" s="45"/>
      <c r="Q1852" s="100"/>
    </row>
    <row r="1853" spans="15:17" x14ac:dyDescent="0.2">
      <c r="O1853" s="45"/>
      <c r="P1853" s="45"/>
      <c r="Q1853" s="100"/>
    </row>
    <row r="1854" spans="15:17" x14ac:dyDescent="0.2">
      <c r="O1854" s="45"/>
      <c r="P1854" s="45"/>
      <c r="Q1854" s="100"/>
    </row>
    <row r="1855" spans="15:17" x14ac:dyDescent="0.2">
      <c r="O1855" s="45"/>
      <c r="P1855" s="45"/>
      <c r="Q1855" s="100"/>
    </row>
    <row r="1856" spans="15:17" x14ac:dyDescent="0.2">
      <c r="O1856" s="45"/>
      <c r="P1856" s="45"/>
      <c r="Q1856" s="100"/>
    </row>
    <row r="1857" spans="15:17" x14ac:dyDescent="0.2">
      <c r="O1857" s="45"/>
      <c r="P1857" s="45"/>
      <c r="Q1857" s="100"/>
    </row>
    <row r="1858" spans="15:17" x14ac:dyDescent="0.2">
      <c r="O1858" s="45"/>
      <c r="P1858" s="45"/>
      <c r="Q1858" s="100"/>
    </row>
    <row r="1859" spans="15:17" x14ac:dyDescent="0.2">
      <c r="O1859" s="45"/>
      <c r="P1859" s="45"/>
      <c r="Q1859" s="100"/>
    </row>
    <row r="1860" spans="15:17" x14ac:dyDescent="0.2">
      <c r="O1860" s="45"/>
      <c r="P1860" s="45"/>
      <c r="Q1860" s="100"/>
    </row>
    <row r="1861" spans="15:17" x14ac:dyDescent="0.2">
      <c r="O1861" s="45"/>
      <c r="P1861" s="45"/>
      <c r="Q1861" s="100"/>
    </row>
    <row r="1862" spans="15:17" x14ac:dyDescent="0.2">
      <c r="O1862" s="45"/>
      <c r="P1862" s="45"/>
      <c r="Q1862" s="100"/>
    </row>
    <row r="1863" spans="15:17" x14ac:dyDescent="0.2">
      <c r="O1863" s="45"/>
      <c r="P1863" s="45"/>
      <c r="Q1863" s="100"/>
    </row>
    <row r="1864" spans="15:17" x14ac:dyDescent="0.2">
      <c r="O1864" s="45"/>
      <c r="P1864" s="45"/>
      <c r="Q1864" s="100"/>
    </row>
    <row r="1865" spans="15:17" x14ac:dyDescent="0.2">
      <c r="O1865" s="45"/>
      <c r="P1865" s="45"/>
      <c r="Q1865" s="100"/>
    </row>
    <row r="1866" spans="15:17" x14ac:dyDescent="0.2">
      <c r="O1866" s="45"/>
      <c r="P1866" s="45"/>
      <c r="Q1866" s="100"/>
    </row>
    <row r="1867" spans="15:17" x14ac:dyDescent="0.2">
      <c r="O1867" s="45"/>
      <c r="P1867" s="45"/>
      <c r="Q1867" s="100"/>
    </row>
    <row r="1868" spans="15:17" x14ac:dyDescent="0.2">
      <c r="O1868" s="45"/>
      <c r="P1868" s="45"/>
      <c r="Q1868" s="100"/>
    </row>
    <row r="1869" spans="15:17" x14ac:dyDescent="0.2">
      <c r="O1869" s="45"/>
      <c r="P1869" s="45"/>
      <c r="Q1869" s="100"/>
    </row>
    <row r="1870" spans="15:17" x14ac:dyDescent="0.2">
      <c r="O1870" s="45"/>
      <c r="P1870" s="45"/>
      <c r="Q1870" s="100"/>
    </row>
    <row r="1871" spans="15:17" x14ac:dyDescent="0.2">
      <c r="O1871" s="45"/>
      <c r="P1871" s="45"/>
      <c r="Q1871" s="100"/>
    </row>
    <row r="1872" spans="15:17" x14ac:dyDescent="0.2">
      <c r="O1872" s="45"/>
      <c r="P1872" s="45"/>
      <c r="Q1872" s="100"/>
    </row>
    <row r="1873" spans="15:17" x14ac:dyDescent="0.2">
      <c r="O1873" s="45"/>
      <c r="P1873" s="45"/>
      <c r="Q1873" s="100"/>
    </row>
    <row r="1874" spans="15:17" x14ac:dyDescent="0.2">
      <c r="O1874" s="45"/>
      <c r="P1874" s="45"/>
      <c r="Q1874" s="100"/>
    </row>
    <row r="1875" spans="15:17" x14ac:dyDescent="0.2">
      <c r="O1875" s="45"/>
      <c r="P1875" s="45"/>
      <c r="Q1875" s="100"/>
    </row>
    <row r="1876" spans="15:17" x14ac:dyDescent="0.2">
      <c r="O1876" s="45"/>
      <c r="P1876" s="45"/>
      <c r="Q1876" s="100"/>
    </row>
    <row r="1877" spans="15:17" x14ac:dyDescent="0.2">
      <c r="O1877" s="45"/>
      <c r="P1877" s="45"/>
      <c r="Q1877" s="100"/>
    </row>
    <row r="1878" spans="15:17" x14ac:dyDescent="0.2">
      <c r="O1878" s="45"/>
      <c r="P1878" s="45"/>
      <c r="Q1878" s="100"/>
    </row>
    <row r="1879" spans="15:17" x14ac:dyDescent="0.2">
      <c r="O1879" s="45"/>
      <c r="P1879" s="45"/>
      <c r="Q1879" s="100"/>
    </row>
    <row r="1880" spans="15:17" x14ac:dyDescent="0.2">
      <c r="O1880" s="45"/>
      <c r="P1880" s="45"/>
      <c r="Q1880" s="100"/>
    </row>
    <row r="1881" spans="15:17" x14ac:dyDescent="0.2">
      <c r="O1881" s="45"/>
      <c r="P1881" s="45"/>
      <c r="Q1881" s="100"/>
    </row>
    <row r="1882" spans="15:17" x14ac:dyDescent="0.2">
      <c r="O1882" s="45"/>
      <c r="P1882" s="45"/>
      <c r="Q1882" s="100"/>
    </row>
    <row r="1883" spans="15:17" x14ac:dyDescent="0.2">
      <c r="O1883" s="45"/>
      <c r="P1883" s="45"/>
      <c r="Q1883" s="100"/>
    </row>
    <row r="1884" spans="15:17" x14ac:dyDescent="0.2">
      <c r="O1884" s="45"/>
      <c r="P1884" s="45"/>
      <c r="Q1884" s="100"/>
    </row>
    <row r="1885" spans="15:17" x14ac:dyDescent="0.2">
      <c r="O1885" s="45"/>
      <c r="P1885" s="45"/>
      <c r="Q1885" s="100"/>
    </row>
    <row r="1886" spans="15:17" x14ac:dyDescent="0.2">
      <c r="O1886" s="45"/>
      <c r="P1886" s="45"/>
      <c r="Q1886" s="100"/>
    </row>
    <row r="1887" spans="15:17" x14ac:dyDescent="0.2">
      <c r="O1887" s="45"/>
      <c r="P1887" s="45"/>
      <c r="Q1887" s="100"/>
    </row>
    <row r="1888" spans="15:17" x14ac:dyDescent="0.2">
      <c r="O1888" s="45"/>
      <c r="P1888" s="45"/>
      <c r="Q1888" s="100"/>
    </row>
    <row r="1889" spans="15:17" x14ac:dyDescent="0.2">
      <c r="O1889" s="45"/>
      <c r="P1889" s="45"/>
      <c r="Q1889" s="100"/>
    </row>
    <row r="1890" spans="15:17" x14ac:dyDescent="0.2">
      <c r="O1890" s="45"/>
      <c r="P1890" s="45"/>
      <c r="Q1890" s="100"/>
    </row>
    <row r="1891" spans="15:17" x14ac:dyDescent="0.2">
      <c r="O1891" s="45"/>
      <c r="P1891" s="45"/>
      <c r="Q1891" s="100"/>
    </row>
    <row r="1892" spans="15:17" x14ac:dyDescent="0.2">
      <c r="O1892" s="45"/>
      <c r="P1892" s="45"/>
      <c r="Q1892" s="100"/>
    </row>
    <row r="1893" spans="15:17" x14ac:dyDescent="0.2">
      <c r="O1893" s="45"/>
      <c r="P1893" s="45"/>
      <c r="Q1893" s="100"/>
    </row>
    <row r="1894" spans="15:17" x14ac:dyDescent="0.2">
      <c r="O1894" s="45"/>
      <c r="P1894" s="45"/>
      <c r="Q1894" s="100"/>
    </row>
    <row r="1895" spans="15:17" x14ac:dyDescent="0.2">
      <c r="O1895" s="45"/>
      <c r="P1895" s="45"/>
      <c r="Q1895" s="100"/>
    </row>
    <row r="1896" spans="15:17" x14ac:dyDescent="0.2">
      <c r="O1896" s="45"/>
      <c r="P1896" s="45"/>
      <c r="Q1896" s="100"/>
    </row>
    <row r="1897" spans="15:17" x14ac:dyDescent="0.2">
      <c r="O1897" s="45"/>
      <c r="P1897" s="45"/>
      <c r="Q1897" s="100"/>
    </row>
    <row r="1898" spans="15:17" x14ac:dyDescent="0.2">
      <c r="O1898" s="45"/>
      <c r="P1898" s="45"/>
      <c r="Q1898" s="100"/>
    </row>
    <row r="1899" spans="15:17" x14ac:dyDescent="0.2">
      <c r="O1899" s="45"/>
      <c r="P1899" s="45"/>
      <c r="Q1899" s="100"/>
    </row>
    <row r="1900" spans="15:17" x14ac:dyDescent="0.2">
      <c r="O1900" s="45"/>
      <c r="P1900" s="45"/>
      <c r="Q1900" s="100"/>
    </row>
    <row r="1901" spans="15:17" x14ac:dyDescent="0.2">
      <c r="O1901" s="45"/>
      <c r="P1901" s="45"/>
      <c r="Q1901" s="100"/>
    </row>
    <row r="1902" spans="15:17" x14ac:dyDescent="0.2">
      <c r="O1902" s="45"/>
      <c r="P1902" s="45"/>
      <c r="Q1902" s="100"/>
    </row>
    <row r="1903" spans="15:17" x14ac:dyDescent="0.2">
      <c r="O1903" s="45"/>
      <c r="P1903" s="45"/>
      <c r="Q1903" s="100"/>
    </row>
    <row r="1904" spans="15:17" x14ac:dyDescent="0.2">
      <c r="O1904" s="45"/>
      <c r="P1904" s="45"/>
      <c r="Q1904" s="100"/>
    </row>
    <row r="1905" spans="15:17" x14ac:dyDescent="0.2">
      <c r="O1905" s="45"/>
      <c r="P1905" s="45"/>
      <c r="Q1905" s="100"/>
    </row>
    <row r="1906" spans="15:17" x14ac:dyDescent="0.2">
      <c r="O1906" s="45"/>
      <c r="P1906" s="45"/>
      <c r="Q1906" s="100"/>
    </row>
    <row r="1907" spans="15:17" x14ac:dyDescent="0.2">
      <c r="O1907" s="45"/>
      <c r="P1907" s="45"/>
      <c r="Q1907" s="100"/>
    </row>
    <row r="1908" spans="15:17" x14ac:dyDescent="0.2">
      <c r="O1908" s="45"/>
      <c r="P1908" s="45"/>
      <c r="Q1908" s="100"/>
    </row>
    <row r="1909" spans="15:17" x14ac:dyDescent="0.2">
      <c r="O1909" s="45"/>
      <c r="P1909" s="45"/>
      <c r="Q1909" s="100"/>
    </row>
    <row r="1910" spans="15:17" x14ac:dyDescent="0.2">
      <c r="O1910" s="45"/>
      <c r="P1910" s="45"/>
      <c r="Q1910" s="100"/>
    </row>
    <row r="1911" spans="15:17" x14ac:dyDescent="0.2">
      <c r="O1911" s="45"/>
      <c r="P1911" s="45"/>
      <c r="Q1911" s="100"/>
    </row>
    <row r="1912" spans="15:17" x14ac:dyDescent="0.2">
      <c r="O1912" s="45"/>
      <c r="P1912" s="45"/>
      <c r="Q1912" s="100"/>
    </row>
    <row r="1913" spans="15:17" x14ac:dyDescent="0.2">
      <c r="O1913" s="45"/>
      <c r="P1913" s="45"/>
      <c r="Q1913" s="100"/>
    </row>
    <row r="1914" spans="15:17" x14ac:dyDescent="0.2">
      <c r="O1914" s="45"/>
      <c r="P1914" s="45"/>
      <c r="Q1914" s="100"/>
    </row>
    <row r="1915" spans="15:17" x14ac:dyDescent="0.2">
      <c r="O1915" s="45"/>
      <c r="P1915" s="45"/>
      <c r="Q1915" s="100"/>
    </row>
    <row r="1916" spans="15:17" x14ac:dyDescent="0.2">
      <c r="O1916" s="45"/>
      <c r="P1916" s="45"/>
      <c r="Q1916" s="100"/>
    </row>
    <row r="1917" spans="15:17" x14ac:dyDescent="0.2">
      <c r="O1917" s="45"/>
      <c r="P1917" s="45"/>
      <c r="Q1917" s="100"/>
    </row>
    <row r="1918" spans="15:17" x14ac:dyDescent="0.2">
      <c r="O1918" s="45"/>
      <c r="P1918" s="45"/>
      <c r="Q1918" s="100"/>
    </row>
    <row r="1919" spans="15:17" x14ac:dyDescent="0.2">
      <c r="O1919" s="45"/>
      <c r="P1919" s="45"/>
      <c r="Q1919" s="100"/>
    </row>
    <row r="1920" spans="15:17" x14ac:dyDescent="0.2">
      <c r="O1920" s="45"/>
      <c r="P1920" s="45"/>
      <c r="Q1920" s="100"/>
    </row>
    <row r="1921" spans="15:17" x14ac:dyDescent="0.2">
      <c r="O1921" s="45"/>
      <c r="P1921" s="45"/>
      <c r="Q1921" s="100"/>
    </row>
    <row r="1922" spans="15:17" x14ac:dyDescent="0.2">
      <c r="O1922" s="45"/>
      <c r="P1922" s="45"/>
      <c r="Q1922" s="100"/>
    </row>
    <row r="1923" spans="15:17" x14ac:dyDescent="0.2">
      <c r="O1923" s="45"/>
      <c r="P1923" s="45"/>
      <c r="Q1923" s="100"/>
    </row>
    <row r="1924" spans="15:17" x14ac:dyDescent="0.2">
      <c r="O1924" s="45"/>
      <c r="P1924" s="45"/>
      <c r="Q1924" s="100"/>
    </row>
    <row r="1925" spans="15:17" x14ac:dyDescent="0.2">
      <c r="O1925" s="45"/>
      <c r="P1925" s="45"/>
      <c r="Q1925" s="100"/>
    </row>
    <row r="1926" spans="15:17" x14ac:dyDescent="0.2">
      <c r="O1926" s="45"/>
      <c r="P1926" s="45"/>
      <c r="Q1926" s="100"/>
    </row>
    <row r="1927" spans="15:17" x14ac:dyDescent="0.2">
      <c r="O1927" s="45"/>
      <c r="P1927" s="45"/>
      <c r="Q1927" s="100"/>
    </row>
    <row r="1928" spans="15:17" x14ac:dyDescent="0.2">
      <c r="O1928" s="45"/>
      <c r="P1928" s="45"/>
      <c r="Q1928" s="100"/>
    </row>
    <row r="1929" spans="15:17" x14ac:dyDescent="0.2">
      <c r="O1929" s="45"/>
      <c r="P1929" s="45"/>
      <c r="Q1929" s="100"/>
    </row>
    <row r="1930" spans="15:17" x14ac:dyDescent="0.2">
      <c r="O1930" s="45"/>
      <c r="P1930" s="45"/>
      <c r="Q1930" s="100"/>
    </row>
    <row r="1931" spans="15:17" x14ac:dyDescent="0.2">
      <c r="O1931" s="45"/>
      <c r="P1931" s="45"/>
      <c r="Q1931" s="100"/>
    </row>
    <row r="1932" spans="15:17" x14ac:dyDescent="0.2">
      <c r="O1932" s="45"/>
      <c r="P1932" s="45"/>
      <c r="Q1932" s="100"/>
    </row>
    <row r="1933" spans="15:17" x14ac:dyDescent="0.2">
      <c r="O1933" s="45"/>
      <c r="P1933" s="45"/>
      <c r="Q1933" s="100"/>
    </row>
    <row r="1934" spans="15:17" x14ac:dyDescent="0.2">
      <c r="O1934" s="45"/>
      <c r="P1934" s="45"/>
      <c r="Q1934" s="100"/>
    </row>
    <row r="1935" spans="15:17" x14ac:dyDescent="0.2">
      <c r="O1935" s="45"/>
      <c r="P1935" s="45"/>
      <c r="Q1935" s="100"/>
    </row>
    <row r="1936" spans="15:17" x14ac:dyDescent="0.2">
      <c r="O1936" s="45"/>
      <c r="P1936" s="45"/>
      <c r="Q1936" s="100"/>
    </row>
    <row r="1937" spans="15:17" x14ac:dyDescent="0.2">
      <c r="O1937" s="45"/>
      <c r="P1937" s="45"/>
      <c r="Q1937" s="100"/>
    </row>
    <row r="1938" spans="15:17" x14ac:dyDescent="0.2">
      <c r="O1938" s="45"/>
      <c r="P1938" s="45"/>
      <c r="Q1938" s="100"/>
    </row>
    <row r="1939" spans="15:17" x14ac:dyDescent="0.2">
      <c r="O1939" s="45"/>
      <c r="P1939" s="45"/>
      <c r="Q1939" s="100"/>
    </row>
    <row r="1940" spans="15:17" x14ac:dyDescent="0.2">
      <c r="O1940" s="45"/>
      <c r="P1940" s="45"/>
      <c r="Q1940" s="100"/>
    </row>
    <row r="1941" spans="15:17" x14ac:dyDescent="0.2">
      <c r="O1941" s="45"/>
      <c r="P1941" s="45"/>
      <c r="Q1941" s="100"/>
    </row>
    <row r="1942" spans="15:17" x14ac:dyDescent="0.2">
      <c r="O1942" s="45"/>
      <c r="P1942" s="45"/>
      <c r="Q1942" s="100"/>
    </row>
    <row r="1943" spans="15:17" x14ac:dyDescent="0.2">
      <c r="O1943" s="45"/>
      <c r="P1943" s="45"/>
      <c r="Q1943" s="100"/>
    </row>
    <row r="1944" spans="15:17" x14ac:dyDescent="0.2">
      <c r="O1944" s="45"/>
      <c r="P1944" s="45"/>
      <c r="Q1944" s="100"/>
    </row>
    <row r="1945" spans="15:17" x14ac:dyDescent="0.2">
      <c r="O1945" s="45"/>
      <c r="P1945" s="45"/>
      <c r="Q1945" s="100"/>
    </row>
    <row r="1946" spans="15:17" x14ac:dyDescent="0.2">
      <c r="O1946" s="45"/>
      <c r="P1946" s="45"/>
      <c r="Q1946" s="100"/>
    </row>
    <row r="1947" spans="15:17" x14ac:dyDescent="0.2">
      <c r="O1947" s="45"/>
      <c r="P1947" s="45"/>
      <c r="Q1947" s="100"/>
    </row>
    <row r="1948" spans="15:17" x14ac:dyDescent="0.2">
      <c r="O1948" s="45"/>
      <c r="P1948" s="45"/>
      <c r="Q1948" s="100"/>
    </row>
    <row r="1949" spans="15:17" x14ac:dyDescent="0.2">
      <c r="O1949" s="45"/>
      <c r="P1949" s="45"/>
      <c r="Q1949" s="100"/>
    </row>
    <row r="1950" spans="15:17" x14ac:dyDescent="0.2">
      <c r="O1950" s="45"/>
      <c r="P1950" s="45"/>
      <c r="Q1950" s="100"/>
    </row>
    <row r="1951" spans="15:17" x14ac:dyDescent="0.2">
      <c r="O1951" s="45"/>
      <c r="P1951" s="45"/>
      <c r="Q1951" s="100"/>
    </row>
    <row r="1952" spans="15:17" x14ac:dyDescent="0.2">
      <c r="O1952" s="45"/>
      <c r="P1952" s="45"/>
      <c r="Q1952" s="100"/>
    </row>
    <row r="1953" spans="15:17" x14ac:dyDescent="0.2">
      <c r="O1953" s="45"/>
      <c r="P1953" s="45"/>
      <c r="Q1953" s="100"/>
    </row>
    <row r="1954" spans="15:17" x14ac:dyDescent="0.2">
      <c r="O1954" s="45"/>
      <c r="P1954" s="45"/>
      <c r="Q1954" s="100"/>
    </row>
    <row r="1955" spans="15:17" x14ac:dyDescent="0.2">
      <c r="O1955" s="45"/>
      <c r="P1955" s="45"/>
      <c r="Q1955" s="100"/>
    </row>
    <row r="1956" spans="15:17" x14ac:dyDescent="0.2">
      <c r="O1956" s="45"/>
      <c r="P1956" s="45"/>
      <c r="Q1956" s="100"/>
    </row>
    <row r="1957" spans="15:17" x14ac:dyDescent="0.2">
      <c r="O1957" s="45"/>
      <c r="P1957" s="45"/>
      <c r="Q1957" s="100"/>
    </row>
    <row r="1958" spans="15:17" x14ac:dyDescent="0.2">
      <c r="O1958" s="45"/>
      <c r="P1958" s="45"/>
      <c r="Q1958" s="100"/>
    </row>
    <row r="1959" spans="15:17" x14ac:dyDescent="0.2">
      <c r="O1959" s="45"/>
      <c r="P1959" s="45"/>
      <c r="Q1959" s="100"/>
    </row>
    <row r="1960" spans="15:17" x14ac:dyDescent="0.2">
      <c r="O1960" s="45"/>
      <c r="P1960" s="45"/>
      <c r="Q1960" s="100"/>
    </row>
    <row r="1961" spans="15:17" x14ac:dyDescent="0.2">
      <c r="O1961" s="45"/>
      <c r="P1961" s="45"/>
      <c r="Q1961" s="100"/>
    </row>
    <row r="1962" spans="15:17" x14ac:dyDescent="0.2">
      <c r="O1962" s="45"/>
      <c r="P1962" s="45"/>
      <c r="Q1962" s="100"/>
    </row>
    <row r="1963" spans="15:17" x14ac:dyDescent="0.2">
      <c r="O1963" s="45"/>
      <c r="P1963" s="45"/>
      <c r="Q1963" s="100"/>
    </row>
    <row r="1964" spans="15:17" x14ac:dyDescent="0.2">
      <c r="O1964" s="45"/>
      <c r="P1964" s="45"/>
      <c r="Q1964" s="100"/>
    </row>
    <row r="1965" spans="15:17" x14ac:dyDescent="0.2">
      <c r="O1965" s="45"/>
      <c r="P1965" s="45"/>
      <c r="Q1965" s="100"/>
    </row>
    <row r="1966" spans="15:17" x14ac:dyDescent="0.2">
      <c r="O1966" s="45"/>
      <c r="P1966" s="45"/>
      <c r="Q1966" s="100"/>
    </row>
    <row r="1967" spans="15:17" x14ac:dyDescent="0.2">
      <c r="O1967" s="45"/>
      <c r="P1967" s="45"/>
      <c r="Q1967" s="100"/>
    </row>
    <row r="1968" spans="15:17" x14ac:dyDescent="0.2">
      <c r="O1968" s="45"/>
      <c r="P1968" s="45"/>
      <c r="Q1968" s="100"/>
    </row>
    <row r="1969" spans="15:17" x14ac:dyDescent="0.2">
      <c r="O1969" s="45"/>
      <c r="P1969" s="45"/>
      <c r="Q1969" s="100"/>
    </row>
    <row r="1970" spans="15:17" x14ac:dyDescent="0.2">
      <c r="O1970" s="45"/>
      <c r="P1970" s="45"/>
      <c r="Q1970" s="100"/>
    </row>
    <row r="1971" spans="15:17" x14ac:dyDescent="0.2">
      <c r="O1971" s="45"/>
      <c r="P1971" s="45"/>
      <c r="Q1971" s="100"/>
    </row>
    <row r="1972" spans="15:17" x14ac:dyDescent="0.2">
      <c r="O1972" s="45"/>
      <c r="P1972" s="45"/>
      <c r="Q1972" s="100"/>
    </row>
    <row r="1973" spans="15:17" x14ac:dyDescent="0.2">
      <c r="O1973" s="45"/>
      <c r="P1973" s="45"/>
      <c r="Q1973" s="100"/>
    </row>
    <row r="1974" spans="15:17" x14ac:dyDescent="0.2">
      <c r="O1974" s="45"/>
      <c r="P1974" s="45"/>
      <c r="Q1974" s="100"/>
    </row>
    <row r="1975" spans="15:17" x14ac:dyDescent="0.2">
      <c r="O1975" s="45"/>
      <c r="P1975" s="45"/>
      <c r="Q1975" s="100"/>
    </row>
    <row r="1976" spans="15:17" x14ac:dyDescent="0.2">
      <c r="O1976" s="45"/>
      <c r="P1976" s="45"/>
      <c r="Q1976" s="100"/>
    </row>
    <row r="1977" spans="15:17" x14ac:dyDescent="0.2">
      <c r="O1977" s="45"/>
      <c r="P1977" s="45"/>
      <c r="Q1977" s="100"/>
    </row>
    <row r="1978" spans="15:17" x14ac:dyDescent="0.2">
      <c r="O1978" s="45"/>
      <c r="P1978" s="45"/>
      <c r="Q1978" s="100"/>
    </row>
    <row r="1979" spans="15:17" x14ac:dyDescent="0.2">
      <c r="O1979" s="45"/>
      <c r="P1979" s="45"/>
      <c r="Q1979" s="100"/>
    </row>
    <row r="1980" spans="15:17" x14ac:dyDescent="0.2">
      <c r="O1980" s="45"/>
      <c r="P1980" s="45"/>
      <c r="Q1980" s="100"/>
    </row>
    <row r="1981" spans="15:17" x14ac:dyDescent="0.2">
      <c r="O1981" s="45"/>
      <c r="P1981" s="45"/>
      <c r="Q1981" s="100"/>
    </row>
    <row r="1982" spans="15:17" x14ac:dyDescent="0.2">
      <c r="O1982" s="45"/>
      <c r="P1982" s="45"/>
      <c r="Q1982" s="100"/>
    </row>
    <row r="1983" spans="15:17" x14ac:dyDescent="0.2">
      <c r="O1983" s="45"/>
      <c r="P1983" s="45"/>
      <c r="Q1983" s="100"/>
    </row>
    <row r="1984" spans="15:17" x14ac:dyDescent="0.2">
      <c r="O1984" s="45"/>
      <c r="P1984" s="45"/>
      <c r="Q1984" s="100"/>
    </row>
    <row r="1985" spans="15:17" x14ac:dyDescent="0.2">
      <c r="O1985" s="45"/>
      <c r="P1985" s="45"/>
      <c r="Q1985" s="100"/>
    </row>
    <row r="1986" spans="15:17" x14ac:dyDescent="0.2">
      <c r="O1986" s="45"/>
      <c r="P1986" s="45"/>
      <c r="Q1986" s="100"/>
    </row>
    <row r="1987" spans="15:17" x14ac:dyDescent="0.2">
      <c r="O1987" s="45"/>
      <c r="P1987" s="45"/>
      <c r="Q1987" s="100"/>
    </row>
    <row r="1988" spans="15:17" x14ac:dyDescent="0.2">
      <c r="O1988" s="45"/>
      <c r="P1988" s="45"/>
      <c r="Q1988" s="100"/>
    </row>
    <row r="1989" spans="15:17" x14ac:dyDescent="0.2">
      <c r="O1989" s="45"/>
      <c r="P1989" s="45"/>
      <c r="Q1989" s="100"/>
    </row>
    <row r="1990" spans="15:17" x14ac:dyDescent="0.2">
      <c r="O1990" s="45"/>
      <c r="P1990" s="45"/>
      <c r="Q1990" s="100"/>
    </row>
    <row r="1991" spans="15:17" x14ac:dyDescent="0.2">
      <c r="O1991" s="45"/>
      <c r="P1991" s="45"/>
      <c r="Q1991" s="100"/>
    </row>
    <row r="1992" spans="15:17" x14ac:dyDescent="0.2">
      <c r="O1992" s="45"/>
      <c r="P1992" s="45"/>
      <c r="Q1992" s="100"/>
    </row>
    <row r="1993" spans="15:17" x14ac:dyDescent="0.2">
      <c r="O1993" s="45"/>
      <c r="P1993" s="45"/>
      <c r="Q1993" s="100"/>
    </row>
    <row r="1994" spans="15:17" x14ac:dyDescent="0.2">
      <c r="O1994" s="45"/>
      <c r="P1994" s="45"/>
      <c r="Q1994" s="100"/>
    </row>
    <row r="1995" spans="15:17" x14ac:dyDescent="0.2">
      <c r="O1995" s="45"/>
      <c r="P1995" s="45"/>
      <c r="Q1995" s="100"/>
    </row>
    <row r="1996" spans="15:17" x14ac:dyDescent="0.2">
      <c r="O1996" s="45"/>
      <c r="P1996" s="45"/>
      <c r="Q1996" s="100"/>
    </row>
    <row r="1997" spans="15:17" x14ac:dyDescent="0.2">
      <c r="O1997" s="45"/>
      <c r="P1997" s="45"/>
      <c r="Q1997" s="100"/>
    </row>
    <row r="1998" spans="15:17" x14ac:dyDescent="0.2">
      <c r="O1998" s="45"/>
      <c r="P1998" s="45"/>
      <c r="Q1998" s="100"/>
    </row>
    <row r="1999" spans="15:17" x14ac:dyDescent="0.2">
      <c r="O1999" s="45"/>
      <c r="P1999" s="45"/>
      <c r="Q1999" s="100"/>
    </row>
    <row r="2000" spans="15:17" x14ac:dyDescent="0.2">
      <c r="O2000" s="45"/>
      <c r="P2000" s="45"/>
      <c r="Q2000" s="100"/>
    </row>
    <row r="2001" spans="15:17" x14ac:dyDescent="0.2">
      <c r="O2001" s="45"/>
      <c r="P2001" s="45"/>
      <c r="Q2001" s="100"/>
    </row>
    <row r="2002" spans="15:17" x14ac:dyDescent="0.2">
      <c r="O2002" s="45"/>
      <c r="P2002" s="45"/>
      <c r="Q2002" s="100"/>
    </row>
    <row r="2003" spans="15:17" x14ac:dyDescent="0.2">
      <c r="O2003" s="45"/>
      <c r="P2003" s="45"/>
      <c r="Q2003" s="100"/>
    </row>
    <row r="2004" spans="15:17" x14ac:dyDescent="0.2">
      <c r="O2004" s="45"/>
      <c r="P2004" s="45"/>
      <c r="Q2004" s="100"/>
    </row>
    <row r="2005" spans="15:17" x14ac:dyDescent="0.2">
      <c r="O2005" s="45"/>
      <c r="P2005" s="45"/>
      <c r="Q2005" s="100"/>
    </row>
    <row r="2006" spans="15:17" x14ac:dyDescent="0.2">
      <c r="O2006" s="45"/>
      <c r="P2006" s="45"/>
      <c r="Q2006" s="100"/>
    </row>
    <row r="2007" spans="15:17" x14ac:dyDescent="0.2">
      <c r="O2007" s="45"/>
      <c r="P2007" s="45"/>
      <c r="Q2007" s="100"/>
    </row>
    <row r="2008" spans="15:17" x14ac:dyDescent="0.2">
      <c r="O2008" s="45"/>
      <c r="P2008" s="45"/>
      <c r="Q2008" s="100"/>
    </row>
    <row r="2009" spans="15:17" x14ac:dyDescent="0.2">
      <c r="O2009" s="45"/>
      <c r="P2009" s="45"/>
      <c r="Q2009" s="100"/>
    </row>
    <row r="2010" spans="15:17" x14ac:dyDescent="0.2">
      <c r="O2010" s="45"/>
      <c r="P2010" s="45"/>
      <c r="Q2010" s="100"/>
    </row>
    <row r="2011" spans="15:17" x14ac:dyDescent="0.2">
      <c r="O2011" s="45"/>
      <c r="P2011" s="45"/>
      <c r="Q2011" s="100"/>
    </row>
    <row r="2012" spans="15:17" x14ac:dyDescent="0.2">
      <c r="O2012" s="45"/>
      <c r="P2012" s="45"/>
      <c r="Q2012" s="100"/>
    </row>
    <row r="2013" spans="15:17" x14ac:dyDescent="0.2">
      <c r="O2013" s="45"/>
      <c r="P2013" s="45"/>
      <c r="Q2013" s="100"/>
    </row>
    <row r="2014" spans="15:17" x14ac:dyDescent="0.2">
      <c r="O2014" s="45"/>
      <c r="P2014" s="45"/>
      <c r="Q2014" s="100"/>
    </row>
    <row r="2015" spans="15:17" x14ac:dyDescent="0.2">
      <c r="O2015" s="45"/>
      <c r="P2015" s="45"/>
      <c r="Q2015" s="100"/>
    </row>
    <row r="2016" spans="15:17" x14ac:dyDescent="0.2">
      <c r="O2016" s="45"/>
      <c r="P2016" s="45"/>
      <c r="Q2016" s="100"/>
    </row>
    <row r="2017" spans="15:17" x14ac:dyDescent="0.2">
      <c r="O2017" s="45"/>
      <c r="P2017" s="45"/>
      <c r="Q2017" s="100"/>
    </row>
    <row r="2018" spans="15:17" x14ac:dyDescent="0.2">
      <c r="O2018" s="45"/>
      <c r="P2018" s="45"/>
      <c r="Q2018" s="100"/>
    </row>
    <row r="2019" spans="15:17" x14ac:dyDescent="0.2">
      <c r="O2019" s="45"/>
      <c r="P2019" s="45"/>
      <c r="Q2019" s="100"/>
    </row>
    <row r="2020" spans="15:17" x14ac:dyDescent="0.2">
      <c r="O2020" s="45"/>
      <c r="P2020" s="45"/>
      <c r="Q2020" s="100"/>
    </row>
    <row r="2021" spans="15:17" x14ac:dyDescent="0.2">
      <c r="O2021" s="45"/>
      <c r="P2021" s="45"/>
      <c r="Q2021" s="100"/>
    </row>
    <row r="2022" spans="15:17" x14ac:dyDescent="0.2">
      <c r="O2022" s="45"/>
      <c r="P2022" s="45"/>
      <c r="Q2022" s="100"/>
    </row>
    <row r="2023" spans="15:17" x14ac:dyDescent="0.2">
      <c r="O2023" s="45"/>
      <c r="P2023" s="45"/>
      <c r="Q2023" s="100"/>
    </row>
    <row r="2024" spans="15:17" x14ac:dyDescent="0.2">
      <c r="O2024" s="45"/>
      <c r="P2024" s="45"/>
      <c r="Q2024" s="100"/>
    </row>
    <row r="2025" spans="15:17" x14ac:dyDescent="0.2">
      <c r="O2025" s="45"/>
      <c r="P2025" s="45"/>
      <c r="Q2025" s="100"/>
    </row>
    <row r="2026" spans="15:17" x14ac:dyDescent="0.2">
      <c r="O2026" s="45"/>
      <c r="P2026" s="45"/>
      <c r="Q2026" s="100"/>
    </row>
    <row r="2027" spans="15:17" x14ac:dyDescent="0.2">
      <c r="O2027" s="45"/>
      <c r="P2027" s="45"/>
      <c r="Q2027" s="100"/>
    </row>
    <row r="2028" spans="15:17" x14ac:dyDescent="0.2">
      <c r="O2028" s="45"/>
      <c r="P2028" s="45"/>
      <c r="Q2028" s="100"/>
    </row>
    <row r="2029" spans="15:17" x14ac:dyDescent="0.2">
      <c r="O2029" s="45"/>
      <c r="P2029" s="45"/>
      <c r="Q2029" s="100"/>
    </row>
    <row r="2030" spans="15:17" x14ac:dyDescent="0.2">
      <c r="O2030" s="45"/>
      <c r="P2030" s="45"/>
      <c r="Q2030" s="100"/>
    </row>
    <row r="2031" spans="15:17" x14ac:dyDescent="0.2">
      <c r="O2031" s="45"/>
      <c r="P2031" s="45"/>
      <c r="Q2031" s="100"/>
    </row>
    <row r="2032" spans="15:17" x14ac:dyDescent="0.2">
      <c r="O2032" s="45"/>
      <c r="P2032" s="45"/>
      <c r="Q2032" s="100"/>
    </row>
    <row r="2033" spans="15:17" x14ac:dyDescent="0.2">
      <c r="O2033" s="45"/>
      <c r="P2033" s="45"/>
      <c r="Q2033" s="100"/>
    </row>
    <row r="2034" spans="15:17" x14ac:dyDescent="0.2">
      <c r="O2034" s="45"/>
      <c r="P2034" s="45"/>
      <c r="Q2034" s="100"/>
    </row>
    <row r="2035" spans="15:17" x14ac:dyDescent="0.2">
      <c r="O2035" s="45"/>
      <c r="P2035" s="45"/>
      <c r="Q2035" s="100"/>
    </row>
    <row r="2036" spans="15:17" x14ac:dyDescent="0.2">
      <c r="O2036" s="45"/>
      <c r="P2036" s="45"/>
      <c r="Q2036" s="100"/>
    </row>
    <row r="2037" spans="15:17" x14ac:dyDescent="0.2">
      <c r="O2037" s="45"/>
      <c r="P2037" s="45"/>
      <c r="Q2037" s="100"/>
    </row>
    <row r="2038" spans="15:17" x14ac:dyDescent="0.2">
      <c r="O2038" s="45"/>
      <c r="P2038" s="45"/>
      <c r="Q2038" s="100"/>
    </row>
    <row r="2039" spans="15:17" x14ac:dyDescent="0.2">
      <c r="O2039" s="45"/>
      <c r="P2039" s="45"/>
      <c r="Q2039" s="100"/>
    </row>
    <row r="2040" spans="15:17" x14ac:dyDescent="0.2">
      <c r="O2040" s="45"/>
      <c r="P2040" s="45"/>
      <c r="Q2040" s="100"/>
    </row>
    <row r="2041" spans="15:17" x14ac:dyDescent="0.2">
      <c r="O2041" s="45"/>
      <c r="P2041" s="45"/>
      <c r="Q2041" s="100"/>
    </row>
    <row r="2042" spans="15:17" x14ac:dyDescent="0.2">
      <c r="O2042" s="45"/>
      <c r="P2042" s="45"/>
      <c r="Q2042" s="100"/>
    </row>
    <row r="2043" spans="15:17" x14ac:dyDescent="0.2">
      <c r="O2043" s="45"/>
      <c r="P2043" s="45"/>
      <c r="Q2043" s="100"/>
    </row>
    <row r="2044" spans="15:17" x14ac:dyDescent="0.2">
      <c r="O2044" s="45"/>
      <c r="P2044" s="45"/>
      <c r="Q2044" s="100"/>
    </row>
    <row r="2045" spans="15:17" x14ac:dyDescent="0.2">
      <c r="O2045" s="45"/>
      <c r="P2045" s="45"/>
      <c r="Q2045" s="100"/>
    </row>
    <row r="2046" spans="15:17" x14ac:dyDescent="0.2">
      <c r="O2046" s="45"/>
      <c r="P2046" s="45"/>
      <c r="Q2046" s="100"/>
    </row>
    <row r="2047" spans="15:17" x14ac:dyDescent="0.2">
      <c r="O2047" s="45"/>
      <c r="P2047" s="45"/>
      <c r="Q2047" s="100"/>
    </row>
    <row r="2048" spans="15:17" x14ac:dyDescent="0.2">
      <c r="O2048" s="45"/>
      <c r="P2048" s="45"/>
      <c r="Q2048" s="100"/>
    </row>
    <row r="2049" spans="15:17" x14ac:dyDescent="0.2">
      <c r="O2049" s="45"/>
      <c r="P2049" s="45"/>
      <c r="Q2049" s="100"/>
    </row>
    <row r="2050" spans="15:17" x14ac:dyDescent="0.2">
      <c r="O2050" s="45"/>
      <c r="P2050" s="45"/>
      <c r="Q2050" s="100"/>
    </row>
    <row r="2051" spans="15:17" x14ac:dyDescent="0.2">
      <c r="O2051" s="45"/>
      <c r="P2051" s="45"/>
      <c r="Q2051" s="100"/>
    </row>
    <row r="2052" spans="15:17" x14ac:dyDescent="0.2">
      <c r="O2052" s="45"/>
      <c r="P2052" s="45"/>
      <c r="Q2052" s="100"/>
    </row>
    <row r="2053" spans="15:17" x14ac:dyDescent="0.2">
      <c r="O2053" s="45"/>
      <c r="P2053" s="45"/>
      <c r="Q2053" s="100"/>
    </row>
    <row r="2054" spans="15:17" x14ac:dyDescent="0.2">
      <c r="O2054" s="45"/>
      <c r="P2054" s="45"/>
      <c r="Q2054" s="100"/>
    </row>
    <row r="2055" spans="15:17" x14ac:dyDescent="0.2">
      <c r="O2055" s="45"/>
      <c r="P2055" s="45"/>
      <c r="Q2055" s="100"/>
    </row>
    <row r="2056" spans="15:17" x14ac:dyDescent="0.2">
      <c r="O2056" s="45"/>
      <c r="P2056" s="45"/>
      <c r="Q2056" s="100"/>
    </row>
    <row r="2057" spans="15:17" x14ac:dyDescent="0.2">
      <c r="O2057" s="45"/>
      <c r="P2057" s="45"/>
      <c r="Q2057" s="100"/>
    </row>
    <row r="2058" spans="15:17" x14ac:dyDescent="0.2">
      <c r="O2058" s="45"/>
      <c r="P2058" s="45"/>
      <c r="Q2058" s="100"/>
    </row>
    <row r="2059" spans="15:17" x14ac:dyDescent="0.2">
      <c r="O2059" s="45"/>
      <c r="P2059" s="45"/>
      <c r="Q2059" s="100"/>
    </row>
    <row r="2060" spans="15:17" x14ac:dyDescent="0.2">
      <c r="O2060" s="45"/>
      <c r="P2060" s="45"/>
      <c r="Q2060" s="100"/>
    </row>
    <row r="2061" spans="15:17" x14ac:dyDescent="0.2">
      <c r="O2061" s="45"/>
      <c r="P2061" s="45"/>
      <c r="Q2061" s="100"/>
    </row>
    <row r="2062" spans="15:17" x14ac:dyDescent="0.2">
      <c r="O2062" s="45"/>
      <c r="P2062" s="45"/>
      <c r="Q2062" s="100"/>
    </row>
    <row r="2063" spans="15:17" x14ac:dyDescent="0.2">
      <c r="O2063" s="45"/>
      <c r="P2063" s="45"/>
      <c r="Q2063" s="100"/>
    </row>
    <row r="2064" spans="15:17" x14ac:dyDescent="0.2">
      <c r="O2064" s="45"/>
      <c r="P2064" s="45"/>
      <c r="Q2064" s="100"/>
    </row>
    <row r="2065" spans="15:17" x14ac:dyDescent="0.2">
      <c r="O2065" s="45"/>
      <c r="P2065" s="45"/>
      <c r="Q2065" s="100"/>
    </row>
    <row r="2066" spans="15:17" x14ac:dyDescent="0.2">
      <c r="O2066" s="45"/>
      <c r="P2066" s="45"/>
      <c r="Q2066" s="100"/>
    </row>
    <row r="2067" spans="15:17" x14ac:dyDescent="0.2">
      <c r="O2067" s="45"/>
      <c r="P2067" s="45"/>
      <c r="Q2067" s="100"/>
    </row>
    <row r="2068" spans="15:17" x14ac:dyDescent="0.2">
      <c r="O2068" s="45"/>
      <c r="P2068" s="45"/>
      <c r="Q2068" s="100"/>
    </row>
    <row r="2069" spans="15:17" x14ac:dyDescent="0.2">
      <c r="O2069" s="45"/>
      <c r="P2069" s="45"/>
      <c r="Q2069" s="100"/>
    </row>
    <row r="2070" spans="15:17" x14ac:dyDescent="0.2">
      <c r="O2070" s="45"/>
      <c r="P2070" s="45"/>
      <c r="Q2070" s="100"/>
    </row>
    <row r="2071" spans="15:17" x14ac:dyDescent="0.2">
      <c r="O2071" s="45"/>
      <c r="P2071" s="45"/>
      <c r="Q2071" s="100"/>
    </row>
    <row r="2072" spans="15:17" x14ac:dyDescent="0.2">
      <c r="O2072" s="45"/>
      <c r="P2072" s="45"/>
      <c r="Q2072" s="100"/>
    </row>
    <row r="2073" spans="15:17" x14ac:dyDescent="0.2">
      <c r="O2073" s="45"/>
      <c r="P2073" s="45"/>
      <c r="Q2073" s="100"/>
    </row>
    <row r="2074" spans="15:17" x14ac:dyDescent="0.2">
      <c r="O2074" s="45"/>
      <c r="P2074" s="45"/>
      <c r="Q2074" s="100"/>
    </row>
    <row r="2075" spans="15:17" x14ac:dyDescent="0.2">
      <c r="O2075" s="45"/>
      <c r="P2075" s="45"/>
      <c r="Q2075" s="100"/>
    </row>
    <row r="2076" spans="15:17" x14ac:dyDescent="0.2">
      <c r="O2076" s="45"/>
      <c r="P2076" s="45"/>
      <c r="Q2076" s="100"/>
    </row>
    <row r="2077" spans="15:17" x14ac:dyDescent="0.2">
      <c r="O2077" s="45"/>
      <c r="P2077" s="45"/>
      <c r="Q2077" s="100"/>
    </row>
    <row r="2078" spans="15:17" x14ac:dyDescent="0.2">
      <c r="O2078" s="45"/>
      <c r="P2078" s="45"/>
      <c r="Q2078" s="100"/>
    </row>
    <row r="2079" spans="15:17" x14ac:dyDescent="0.2">
      <c r="O2079" s="45"/>
      <c r="P2079" s="45"/>
      <c r="Q2079" s="100"/>
    </row>
    <row r="2080" spans="15:17" x14ac:dyDescent="0.2">
      <c r="O2080" s="45"/>
      <c r="P2080" s="45"/>
      <c r="Q2080" s="100"/>
    </row>
    <row r="2081" spans="15:17" x14ac:dyDescent="0.2">
      <c r="O2081" s="45"/>
      <c r="P2081" s="45"/>
      <c r="Q2081" s="100"/>
    </row>
    <row r="2082" spans="15:17" x14ac:dyDescent="0.2">
      <c r="O2082" s="45"/>
      <c r="P2082" s="45"/>
      <c r="Q2082" s="100"/>
    </row>
    <row r="2083" spans="15:17" x14ac:dyDescent="0.2">
      <c r="O2083" s="45"/>
      <c r="P2083" s="45"/>
      <c r="Q2083" s="100"/>
    </row>
    <row r="2084" spans="15:17" x14ac:dyDescent="0.2">
      <c r="O2084" s="45"/>
      <c r="P2084" s="45"/>
      <c r="Q2084" s="100"/>
    </row>
    <row r="2085" spans="15:17" x14ac:dyDescent="0.2">
      <c r="O2085" s="45"/>
      <c r="P2085" s="45"/>
      <c r="Q2085" s="100"/>
    </row>
    <row r="2086" spans="15:17" x14ac:dyDescent="0.2">
      <c r="O2086" s="45"/>
      <c r="P2086" s="45"/>
      <c r="Q2086" s="100"/>
    </row>
    <row r="2087" spans="15:17" x14ac:dyDescent="0.2">
      <c r="O2087" s="45"/>
      <c r="P2087" s="45"/>
      <c r="Q2087" s="100"/>
    </row>
    <row r="2088" spans="15:17" x14ac:dyDescent="0.2">
      <c r="O2088" s="45"/>
      <c r="P2088" s="45"/>
      <c r="Q2088" s="100"/>
    </row>
    <row r="2089" spans="15:17" x14ac:dyDescent="0.2">
      <c r="O2089" s="45"/>
      <c r="P2089" s="45"/>
      <c r="Q2089" s="100"/>
    </row>
    <row r="2090" spans="15:17" x14ac:dyDescent="0.2">
      <c r="O2090" s="45"/>
      <c r="P2090" s="45"/>
      <c r="Q2090" s="100"/>
    </row>
    <row r="2091" spans="15:17" x14ac:dyDescent="0.2">
      <c r="O2091" s="45"/>
      <c r="P2091" s="45"/>
      <c r="Q2091" s="100"/>
    </row>
    <row r="2092" spans="15:17" x14ac:dyDescent="0.2">
      <c r="O2092" s="45"/>
      <c r="P2092" s="45"/>
      <c r="Q2092" s="100"/>
    </row>
    <row r="2093" spans="15:17" x14ac:dyDescent="0.2">
      <c r="O2093" s="45"/>
      <c r="P2093" s="45"/>
      <c r="Q2093" s="100"/>
    </row>
    <row r="2094" spans="15:17" x14ac:dyDescent="0.2">
      <c r="O2094" s="45"/>
      <c r="P2094" s="45"/>
      <c r="Q2094" s="100"/>
    </row>
    <row r="2095" spans="15:17" x14ac:dyDescent="0.2">
      <c r="O2095" s="45"/>
      <c r="P2095" s="45"/>
      <c r="Q2095" s="100"/>
    </row>
    <row r="2096" spans="15:17" x14ac:dyDescent="0.2">
      <c r="O2096" s="45"/>
      <c r="P2096" s="45"/>
      <c r="Q2096" s="100"/>
    </row>
    <row r="2097" spans="15:17" x14ac:dyDescent="0.2">
      <c r="O2097" s="45"/>
      <c r="P2097" s="45"/>
      <c r="Q2097" s="100"/>
    </row>
    <row r="2098" spans="15:17" x14ac:dyDescent="0.2">
      <c r="O2098" s="45"/>
      <c r="P2098" s="45"/>
      <c r="Q2098" s="100"/>
    </row>
    <row r="2099" spans="15:17" x14ac:dyDescent="0.2">
      <c r="O2099" s="45"/>
      <c r="P2099" s="45"/>
      <c r="Q2099" s="100"/>
    </row>
    <row r="2100" spans="15:17" x14ac:dyDescent="0.2">
      <c r="O2100" s="45"/>
      <c r="P2100" s="45"/>
      <c r="Q2100" s="100"/>
    </row>
    <row r="2101" spans="15:17" x14ac:dyDescent="0.2">
      <c r="O2101" s="45"/>
      <c r="P2101" s="45"/>
      <c r="Q2101" s="100"/>
    </row>
    <row r="2102" spans="15:17" x14ac:dyDescent="0.2">
      <c r="O2102" s="45"/>
      <c r="P2102" s="45"/>
      <c r="Q2102" s="100"/>
    </row>
    <row r="2103" spans="15:17" x14ac:dyDescent="0.2">
      <c r="O2103" s="45"/>
      <c r="P2103" s="45"/>
      <c r="Q2103" s="100"/>
    </row>
    <row r="2104" spans="15:17" x14ac:dyDescent="0.2">
      <c r="O2104" s="45"/>
      <c r="P2104" s="45"/>
      <c r="Q2104" s="100"/>
    </row>
    <row r="2105" spans="15:17" x14ac:dyDescent="0.2">
      <c r="O2105" s="45"/>
      <c r="P2105" s="45"/>
      <c r="Q2105" s="100"/>
    </row>
    <row r="2106" spans="15:17" x14ac:dyDescent="0.2">
      <c r="O2106" s="45"/>
      <c r="P2106" s="45"/>
      <c r="Q2106" s="100"/>
    </row>
    <row r="2107" spans="15:17" x14ac:dyDescent="0.2">
      <c r="O2107" s="45"/>
      <c r="P2107" s="45"/>
      <c r="Q2107" s="100"/>
    </row>
    <row r="2108" spans="15:17" x14ac:dyDescent="0.2">
      <c r="O2108" s="45"/>
      <c r="P2108" s="45"/>
      <c r="Q2108" s="100"/>
    </row>
    <row r="2109" spans="15:17" x14ac:dyDescent="0.2">
      <c r="O2109" s="45"/>
      <c r="P2109" s="45"/>
      <c r="Q2109" s="100"/>
    </row>
    <row r="2110" spans="15:17" x14ac:dyDescent="0.2">
      <c r="O2110" s="45"/>
      <c r="P2110" s="45"/>
      <c r="Q2110" s="100"/>
    </row>
    <row r="2111" spans="15:17" x14ac:dyDescent="0.2">
      <c r="O2111" s="45"/>
      <c r="P2111" s="45"/>
      <c r="Q2111" s="100"/>
    </row>
    <row r="2112" spans="15:17" x14ac:dyDescent="0.2">
      <c r="O2112" s="45"/>
      <c r="P2112" s="45"/>
      <c r="Q2112" s="100"/>
    </row>
    <row r="2113" spans="15:17" x14ac:dyDescent="0.2">
      <c r="O2113" s="45"/>
      <c r="P2113" s="45"/>
      <c r="Q2113" s="100"/>
    </row>
    <row r="2114" spans="15:17" x14ac:dyDescent="0.2">
      <c r="O2114" s="45"/>
      <c r="P2114" s="45"/>
      <c r="Q2114" s="100"/>
    </row>
    <row r="2115" spans="15:17" x14ac:dyDescent="0.2">
      <c r="O2115" s="45"/>
      <c r="P2115" s="45"/>
      <c r="Q2115" s="100"/>
    </row>
    <row r="2116" spans="15:17" x14ac:dyDescent="0.2">
      <c r="O2116" s="45"/>
      <c r="P2116" s="45"/>
      <c r="Q2116" s="100"/>
    </row>
    <row r="2117" spans="15:17" x14ac:dyDescent="0.2">
      <c r="O2117" s="45"/>
      <c r="P2117" s="45"/>
      <c r="Q2117" s="100"/>
    </row>
    <row r="2118" spans="15:17" x14ac:dyDescent="0.2">
      <c r="O2118" s="45"/>
      <c r="P2118" s="45"/>
      <c r="Q2118" s="100"/>
    </row>
    <row r="2119" spans="15:17" x14ac:dyDescent="0.2">
      <c r="O2119" s="45"/>
      <c r="P2119" s="45"/>
      <c r="Q2119" s="100"/>
    </row>
    <row r="2120" spans="15:17" x14ac:dyDescent="0.2">
      <c r="O2120" s="45"/>
      <c r="P2120" s="45"/>
      <c r="Q2120" s="100"/>
    </row>
    <row r="2121" spans="15:17" x14ac:dyDescent="0.2">
      <c r="O2121" s="45"/>
      <c r="P2121" s="45"/>
      <c r="Q2121" s="100"/>
    </row>
    <row r="2122" spans="15:17" x14ac:dyDescent="0.2">
      <c r="O2122" s="45"/>
      <c r="P2122" s="45"/>
      <c r="Q2122" s="100"/>
    </row>
    <row r="2123" spans="15:17" x14ac:dyDescent="0.2">
      <c r="O2123" s="45"/>
      <c r="P2123" s="45"/>
      <c r="Q2123" s="100"/>
    </row>
    <row r="2124" spans="15:17" x14ac:dyDescent="0.2">
      <c r="O2124" s="45"/>
      <c r="P2124" s="45"/>
      <c r="Q2124" s="100"/>
    </row>
    <row r="2125" spans="15:17" x14ac:dyDescent="0.2">
      <c r="O2125" s="45"/>
      <c r="P2125" s="45"/>
      <c r="Q2125" s="100"/>
    </row>
    <row r="2126" spans="15:17" x14ac:dyDescent="0.2">
      <c r="O2126" s="45"/>
      <c r="P2126" s="45"/>
      <c r="Q2126" s="100"/>
    </row>
    <row r="2127" spans="15:17" x14ac:dyDescent="0.2">
      <c r="O2127" s="45"/>
      <c r="P2127" s="45"/>
      <c r="Q2127" s="100"/>
    </row>
    <row r="2128" spans="15:17" x14ac:dyDescent="0.2">
      <c r="O2128" s="45"/>
      <c r="P2128" s="45"/>
      <c r="Q2128" s="100"/>
    </row>
    <row r="2129" spans="15:17" x14ac:dyDescent="0.2">
      <c r="O2129" s="45"/>
      <c r="P2129" s="45"/>
      <c r="Q2129" s="100"/>
    </row>
    <row r="2130" spans="15:17" x14ac:dyDescent="0.2">
      <c r="O2130" s="45"/>
      <c r="P2130" s="45"/>
      <c r="Q2130" s="100"/>
    </row>
    <row r="2131" spans="15:17" x14ac:dyDescent="0.2">
      <c r="O2131" s="45"/>
      <c r="P2131" s="45"/>
      <c r="Q2131" s="100"/>
    </row>
    <row r="2132" spans="15:17" x14ac:dyDescent="0.2">
      <c r="O2132" s="45"/>
      <c r="P2132" s="45"/>
      <c r="Q2132" s="100"/>
    </row>
    <row r="2133" spans="15:17" x14ac:dyDescent="0.2">
      <c r="O2133" s="45"/>
      <c r="P2133" s="45"/>
      <c r="Q2133" s="100"/>
    </row>
    <row r="2134" spans="15:17" x14ac:dyDescent="0.2">
      <c r="O2134" s="45"/>
      <c r="P2134" s="45"/>
      <c r="Q2134" s="100"/>
    </row>
    <row r="2135" spans="15:17" x14ac:dyDescent="0.2">
      <c r="O2135" s="45"/>
      <c r="P2135" s="45"/>
      <c r="Q2135" s="100"/>
    </row>
    <row r="2136" spans="15:17" x14ac:dyDescent="0.2">
      <c r="O2136" s="45"/>
      <c r="P2136" s="45"/>
      <c r="Q2136" s="100"/>
    </row>
    <row r="2137" spans="15:17" x14ac:dyDescent="0.2">
      <c r="O2137" s="45"/>
      <c r="P2137" s="45"/>
      <c r="Q2137" s="100"/>
    </row>
    <row r="2138" spans="15:17" x14ac:dyDescent="0.2">
      <c r="O2138" s="45"/>
      <c r="P2138" s="45"/>
      <c r="Q2138" s="100"/>
    </row>
    <row r="2139" spans="15:17" x14ac:dyDescent="0.2">
      <c r="O2139" s="45"/>
      <c r="P2139" s="45"/>
      <c r="Q2139" s="100"/>
    </row>
    <row r="2140" spans="15:17" x14ac:dyDescent="0.2">
      <c r="O2140" s="45"/>
      <c r="P2140" s="45"/>
      <c r="Q2140" s="100"/>
    </row>
    <row r="2141" spans="15:17" x14ac:dyDescent="0.2">
      <c r="O2141" s="45"/>
      <c r="P2141" s="45"/>
      <c r="Q2141" s="100"/>
    </row>
    <row r="2142" spans="15:17" x14ac:dyDescent="0.2">
      <c r="O2142" s="45"/>
      <c r="P2142" s="45"/>
      <c r="Q2142" s="100"/>
    </row>
    <row r="2143" spans="15:17" x14ac:dyDescent="0.2">
      <c r="O2143" s="45"/>
      <c r="P2143" s="45"/>
      <c r="Q2143" s="100"/>
    </row>
    <row r="2144" spans="15:17" x14ac:dyDescent="0.2">
      <c r="O2144" s="45"/>
      <c r="P2144" s="45"/>
      <c r="Q2144" s="100"/>
    </row>
    <row r="2145" spans="15:17" x14ac:dyDescent="0.2">
      <c r="O2145" s="45"/>
      <c r="P2145" s="45"/>
      <c r="Q2145" s="100"/>
    </row>
    <row r="2146" spans="15:17" x14ac:dyDescent="0.2">
      <c r="O2146" s="45"/>
      <c r="P2146" s="45"/>
      <c r="Q2146" s="100"/>
    </row>
    <row r="2147" spans="15:17" x14ac:dyDescent="0.2">
      <c r="O2147" s="45"/>
      <c r="P2147" s="45"/>
      <c r="Q2147" s="100"/>
    </row>
    <row r="2148" spans="15:17" x14ac:dyDescent="0.2">
      <c r="O2148" s="45"/>
      <c r="P2148" s="45"/>
      <c r="Q2148" s="100"/>
    </row>
    <row r="2149" spans="15:17" x14ac:dyDescent="0.2">
      <c r="O2149" s="45"/>
      <c r="P2149" s="45"/>
      <c r="Q2149" s="100"/>
    </row>
    <row r="2150" spans="15:17" x14ac:dyDescent="0.2">
      <c r="O2150" s="45"/>
      <c r="P2150" s="45"/>
      <c r="Q2150" s="100"/>
    </row>
    <row r="2151" spans="15:17" x14ac:dyDescent="0.2">
      <c r="O2151" s="45"/>
      <c r="P2151" s="45"/>
      <c r="Q2151" s="100"/>
    </row>
    <row r="2152" spans="15:17" x14ac:dyDescent="0.2">
      <c r="O2152" s="45"/>
      <c r="P2152" s="45"/>
      <c r="Q2152" s="100"/>
    </row>
    <row r="2153" spans="15:17" x14ac:dyDescent="0.2">
      <c r="O2153" s="45"/>
      <c r="P2153" s="45"/>
      <c r="Q2153" s="100"/>
    </row>
    <row r="2154" spans="15:17" x14ac:dyDescent="0.2">
      <c r="O2154" s="45"/>
      <c r="P2154" s="45"/>
      <c r="Q2154" s="100"/>
    </row>
    <row r="2155" spans="15:17" x14ac:dyDescent="0.2">
      <c r="O2155" s="45"/>
      <c r="P2155" s="45"/>
      <c r="Q2155" s="100"/>
    </row>
    <row r="2156" spans="15:17" x14ac:dyDescent="0.2">
      <c r="O2156" s="45"/>
      <c r="P2156" s="45"/>
      <c r="Q2156" s="100"/>
    </row>
    <row r="2157" spans="15:17" x14ac:dyDescent="0.2">
      <c r="O2157" s="45"/>
      <c r="P2157" s="45"/>
      <c r="Q2157" s="100"/>
    </row>
    <row r="2158" spans="15:17" x14ac:dyDescent="0.2">
      <c r="O2158" s="45"/>
      <c r="P2158" s="45"/>
      <c r="Q2158" s="100"/>
    </row>
    <row r="2159" spans="15:17" x14ac:dyDescent="0.2">
      <c r="O2159" s="45"/>
      <c r="P2159" s="45"/>
      <c r="Q2159" s="100"/>
    </row>
    <row r="2160" spans="15:17" x14ac:dyDescent="0.2">
      <c r="O2160" s="45"/>
      <c r="P2160" s="45"/>
      <c r="Q2160" s="100"/>
    </row>
    <row r="2161" spans="15:17" x14ac:dyDescent="0.2">
      <c r="O2161" s="45"/>
      <c r="P2161" s="45"/>
      <c r="Q2161" s="100"/>
    </row>
    <row r="2162" spans="15:17" x14ac:dyDescent="0.2">
      <c r="O2162" s="45"/>
      <c r="P2162" s="45"/>
      <c r="Q2162" s="100"/>
    </row>
    <row r="2163" spans="15:17" x14ac:dyDescent="0.2">
      <c r="O2163" s="45"/>
      <c r="P2163" s="45"/>
      <c r="Q2163" s="100"/>
    </row>
    <row r="2164" spans="15:17" x14ac:dyDescent="0.2">
      <c r="O2164" s="45"/>
      <c r="P2164" s="45"/>
      <c r="Q2164" s="100"/>
    </row>
    <row r="2165" spans="15:17" x14ac:dyDescent="0.2">
      <c r="O2165" s="45"/>
      <c r="P2165" s="45"/>
      <c r="Q2165" s="100"/>
    </row>
    <row r="2166" spans="15:17" x14ac:dyDescent="0.2">
      <c r="O2166" s="45"/>
      <c r="P2166" s="45"/>
      <c r="Q2166" s="100"/>
    </row>
    <row r="2167" spans="15:17" x14ac:dyDescent="0.2">
      <c r="O2167" s="45"/>
      <c r="P2167" s="45"/>
      <c r="Q2167" s="100"/>
    </row>
    <row r="2168" spans="15:17" x14ac:dyDescent="0.2">
      <c r="O2168" s="45"/>
      <c r="P2168" s="45"/>
      <c r="Q2168" s="100"/>
    </row>
    <row r="2169" spans="15:17" x14ac:dyDescent="0.2">
      <c r="O2169" s="45"/>
      <c r="P2169" s="45"/>
      <c r="Q2169" s="100"/>
    </row>
    <row r="2170" spans="15:17" x14ac:dyDescent="0.2">
      <c r="O2170" s="45"/>
      <c r="P2170" s="45"/>
      <c r="Q2170" s="100"/>
    </row>
    <row r="2171" spans="15:17" x14ac:dyDescent="0.2">
      <c r="O2171" s="45"/>
      <c r="P2171" s="45"/>
      <c r="Q2171" s="100"/>
    </row>
    <row r="2172" spans="15:17" x14ac:dyDescent="0.2">
      <c r="O2172" s="45"/>
      <c r="P2172" s="45"/>
      <c r="Q2172" s="100"/>
    </row>
    <row r="2173" spans="15:17" x14ac:dyDescent="0.2">
      <c r="O2173" s="45"/>
      <c r="P2173" s="45"/>
      <c r="Q2173" s="100"/>
    </row>
    <row r="2174" spans="15:17" x14ac:dyDescent="0.2">
      <c r="O2174" s="45"/>
      <c r="P2174" s="45"/>
      <c r="Q2174" s="100"/>
    </row>
    <row r="2175" spans="15:17" x14ac:dyDescent="0.2">
      <c r="O2175" s="45"/>
      <c r="P2175" s="45"/>
      <c r="Q2175" s="100"/>
    </row>
    <row r="2176" spans="15:17" x14ac:dyDescent="0.2">
      <c r="O2176" s="45"/>
      <c r="P2176" s="45"/>
      <c r="Q2176" s="100"/>
    </row>
    <row r="2177" spans="15:17" x14ac:dyDescent="0.2">
      <c r="O2177" s="45"/>
      <c r="P2177" s="45"/>
      <c r="Q2177" s="100"/>
    </row>
    <row r="2178" spans="15:17" x14ac:dyDescent="0.2">
      <c r="O2178" s="45"/>
      <c r="P2178" s="45"/>
      <c r="Q2178" s="100"/>
    </row>
    <row r="2179" spans="15:17" x14ac:dyDescent="0.2">
      <c r="O2179" s="45"/>
      <c r="P2179" s="45"/>
      <c r="Q2179" s="100"/>
    </row>
    <row r="2180" spans="15:17" x14ac:dyDescent="0.2">
      <c r="O2180" s="45"/>
      <c r="P2180" s="45"/>
      <c r="Q2180" s="100"/>
    </row>
    <row r="2181" spans="15:17" x14ac:dyDescent="0.2">
      <c r="O2181" s="45"/>
      <c r="P2181" s="45"/>
      <c r="Q2181" s="100"/>
    </row>
    <row r="2182" spans="15:17" x14ac:dyDescent="0.2">
      <c r="O2182" s="45"/>
      <c r="P2182" s="45"/>
      <c r="Q2182" s="100"/>
    </row>
    <row r="2183" spans="15:17" x14ac:dyDescent="0.2">
      <c r="O2183" s="45"/>
      <c r="P2183" s="45"/>
      <c r="Q2183" s="100"/>
    </row>
    <row r="2184" spans="15:17" x14ac:dyDescent="0.2">
      <c r="O2184" s="45"/>
      <c r="P2184" s="45"/>
      <c r="Q2184" s="100"/>
    </row>
    <row r="2185" spans="15:17" x14ac:dyDescent="0.2">
      <c r="O2185" s="45"/>
      <c r="P2185" s="45"/>
      <c r="Q2185" s="100"/>
    </row>
    <row r="2186" spans="15:17" x14ac:dyDescent="0.2">
      <c r="O2186" s="45"/>
      <c r="P2186" s="45"/>
      <c r="Q2186" s="100"/>
    </row>
    <row r="2187" spans="15:17" x14ac:dyDescent="0.2">
      <c r="O2187" s="45"/>
      <c r="P2187" s="45"/>
      <c r="Q2187" s="100"/>
    </row>
    <row r="2188" spans="15:17" x14ac:dyDescent="0.2">
      <c r="O2188" s="45"/>
      <c r="P2188" s="45"/>
      <c r="Q2188" s="100"/>
    </row>
    <row r="2189" spans="15:17" x14ac:dyDescent="0.2">
      <c r="O2189" s="45"/>
      <c r="P2189" s="45"/>
      <c r="Q2189" s="100"/>
    </row>
    <row r="2190" spans="15:17" x14ac:dyDescent="0.2">
      <c r="O2190" s="45"/>
      <c r="P2190" s="45"/>
      <c r="Q2190" s="100"/>
    </row>
    <row r="2191" spans="15:17" x14ac:dyDescent="0.2">
      <c r="O2191" s="45"/>
      <c r="P2191" s="45"/>
      <c r="Q2191" s="100"/>
    </row>
    <row r="2192" spans="15:17" x14ac:dyDescent="0.2">
      <c r="O2192" s="45"/>
      <c r="P2192" s="45"/>
      <c r="Q2192" s="100"/>
    </row>
    <row r="2193" spans="15:17" x14ac:dyDescent="0.2">
      <c r="O2193" s="45"/>
      <c r="P2193" s="45"/>
      <c r="Q2193" s="100"/>
    </row>
    <row r="2194" spans="15:17" x14ac:dyDescent="0.2">
      <c r="O2194" s="45"/>
      <c r="P2194" s="45"/>
      <c r="Q2194" s="100"/>
    </row>
    <row r="2195" spans="15:17" x14ac:dyDescent="0.2">
      <c r="O2195" s="45"/>
      <c r="P2195" s="45"/>
      <c r="Q2195" s="100"/>
    </row>
    <row r="2196" spans="15:17" x14ac:dyDescent="0.2">
      <c r="O2196" s="45"/>
      <c r="P2196" s="45"/>
      <c r="Q2196" s="100"/>
    </row>
    <row r="2197" spans="15:17" x14ac:dyDescent="0.2">
      <c r="O2197" s="45"/>
      <c r="P2197" s="45"/>
      <c r="Q2197" s="100"/>
    </row>
    <row r="2198" spans="15:17" x14ac:dyDescent="0.2">
      <c r="O2198" s="45"/>
      <c r="P2198" s="45"/>
      <c r="Q2198" s="100"/>
    </row>
    <row r="2199" spans="15:17" x14ac:dyDescent="0.2">
      <c r="O2199" s="45"/>
      <c r="P2199" s="45"/>
      <c r="Q2199" s="100"/>
    </row>
    <row r="2200" spans="15:17" x14ac:dyDescent="0.2">
      <c r="O2200" s="45"/>
      <c r="P2200" s="45"/>
      <c r="Q2200" s="100"/>
    </row>
    <row r="2201" spans="15:17" x14ac:dyDescent="0.2">
      <c r="O2201" s="45"/>
      <c r="P2201" s="45"/>
      <c r="Q2201" s="100"/>
    </row>
    <row r="2202" spans="15:17" x14ac:dyDescent="0.2">
      <c r="O2202" s="45"/>
      <c r="P2202" s="45"/>
      <c r="Q2202" s="100"/>
    </row>
    <row r="2203" spans="15:17" x14ac:dyDescent="0.2">
      <c r="O2203" s="45"/>
      <c r="P2203" s="45"/>
      <c r="Q2203" s="100"/>
    </row>
    <row r="2204" spans="15:17" x14ac:dyDescent="0.2">
      <c r="O2204" s="45"/>
      <c r="P2204" s="45"/>
      <c r="Q2204" s="100"/>
    </row>
    <row r="2205" spans="15:17" x14ac:dyDescent="0.2">
      <c r="O2205" s="45"/>
      <c r="P2205" s="45"/>
      <c r="Q2205" s="100"/>
    </row>
    <row r="2206" spans="15:17" x14ac:dyDescent="0.2">
      <c r="O2206" s="45"/>
      <c r="P2206" s="45"/>
      <c r="Q2206" s="100"/>
    </row>
    <row r="2207" spans="15:17" x14ac:dyDescent="0.2">
      <c r="O2207" s="45"/>
      <c r="P2207" s="45"/>
      <c r="Q2207" s="100"/>
    </row>
    <row r="2208" spans="15:17" x14ac:dyDescent="0.2">
      <c r="O2208" s="45"/>
      <c r="P2208" s="45"/>
      <c r="Q2208" s="100"/>
    </row>
    <row r="2209" spans="15:17" x14ac:dyDescent="0.2">
      <c r="O2209" s="45"/>
      <c r="P2209" s="45"/>
      <c r="Q2209" s="100"/>
    </row>
    <row r="2210" spans="15:17" x14ac:dyDescent="0.2">
      <c r="O2210" s="45"/>
      <c r="P2210" s="45"/>
      <c r="Q2210" s="100"/>
    </row>
    <row r="2211" spans="15:17" x14ac:dyDescent="0.2">
      <c r="O2211" s="45"/>
      <c r="P2211" s="45"/>
      <c r="Q2211" s="100"/>
    </row>
    <row r="2212" spans="15:17" x14ac:dyDescent="0.2">
      <c r="O2212" s="45"/>
      <c r="P2212" s="45"/>
      <c r="Q2212" s="100"/>
    </row>
    <row r="2213" spans="15:17" x14ac:dyDescent="0.2">
      <c r="O2213" s="45"/>
      <c r="P2213" s="45"/>
      <c r="Q2213" s="100"/>
    </row>
    <row r="2214" spans="15:17" x14ac:dyDescent="0.2">
      <c r="O2214" s="45"/>
      <c r="P2214" s="45"/>
      <c r="Q2214" s="100"/>
    </row>
    <row r="2215" spans="15:17" x14ac:dyDescent="0.2">
      <c r="O2215" s="45"/>
      <c r="P2215" s="45"/>
      <c r="Q2215" s="100"/>
    </row>
    <row r="2216" spans="15:17" x14ac:dyDescent="0.2">
      <c r="O2216" s="45"/>
      <c r="P2216" s="45"/>
      <c r="Q2216" s="100"/>
    </row>
    <row r="2217" spans="15:17" x14ac:dyDescent="0.2">
      <c r="O2217" s="45"/>
      <c r="P2217" s="45"/>
      <c r="Q2217" s="100"/>
    </row>
    <row r="2218" spans="15:17" x14ac:dyDescent="0.2">
      <c r="O2218" s="45"/>
      <c r="P2218" s="45"/>
      <c r="Q2218" s="100"/>
    </row>
    <row r="2219" spans="15:17" x14ac:dyDescent="0.2">
      <c r="O2219" s="45"/>
      <c r="P2219" s="45"/>
      <c r="Q2219" s="100"/>
    </row>
    <row r="2220" spans="15:17" x14ac:dyDescent="0.2">
      <c r="O2220" s="45"/>
      <c r="P2220" s="45"/>
      <c r="Q2220" s="100"/>
    </row>
    <row r="2221" spans="15:17" x14ac:dyDescent="0.2">
      <c r="O2221" s="45"/>
      <c r="P2221" s="45"/>
      <c r="Q2221" s="100"/>
    </row>
    <row r="2222" spans="15:17" x14ac:dyDescent="0.2">
      <c r="O2222" s="45"/>
      <c r="P2222" s="45"/>
      <c r="Q2222" s="100"/>
    </row>
    <row r="2223" spans="15:17" x14ac:dyDescent="0.2">
      <c r="O2223" s="45"/>
      <c r="P2223" s="45"/>
      <c r="Q2223" s="100"/>
    </row>
    <row r="2224" spans="15:17" x14ac:dyDescent="0.2">
      <c r="O2224" s="45"/>
      <c r="P2224" s="45"/>
      <c r="Q2224" s="100"/>
    </row>
    <row r="2225" spans="15:17" x14ac:dyDescent="0.2">
      <c r="O2225" s="45"/>
      <c r="P2225" s="45"/>
      <c r="Q2225" s="100"/>
    </row>
    <row r="2226" spans="15:17" x14ac:dyDescent="0.2">
      <c r="O2226" s="45"/>
      <c r="P2226" s="45"/>
      <c r="Q2226" s="100"/>
    </row>
    <row r="2227" spans="15:17" x14ac:dyDescent="0.2">
      <c r="O2227" s="45"/>
      <c r="P2227" s="45"/>
      <c r="Q2227" s="100"/>
    </row>
    <row r="2228" spans="15:17" x14ac:dyDescent="0.2">
      <c r="O2228" s="45"/>
      <c r="P2228" s="45"/>
      <c r="Q2228" s="100"/>
    </row>
    <row r="2229" spans="15:17" x14ac:dyDescent="0.2">
      <c r="O2229" s="45"/>
      <c r="P2229" s="45"/>
      <c r="Q2229" s="100"/>
    </row>
    <row r="2230" spans="15:17" x14ac:dyDescent="0.2">
      <c r="O2230" s="45"/>
      <c r="P2230" s="45"/>
      <c r="Q2230" s="100"/>
    </row>
    <row r="2231" spans="15:17" x14ac:dyDescent="0.2">
      <c r="O2231" s="45"/>
      <c r="P2231" s="45"/>
      <c r="Q2231" s="100"/>
    </row>
    <row r="2232" spans="15:17" x14ac:dyDescent="0.2">
      <c r="O2232" s="45"/>
      <c r="P2232" s="45"/>
      <c r="Q2232" s="100"/>
    </row>
    <row r="2233" spans="15:17" x14ac:dyDescent="0.2">
      <c r="O2233" s="45"/>
      <c r="P2233" s="45"/>
      <c r="Q2233" s="100"/>
    </row>
    <row r="2234" spans="15:17" x14ac:dyDescent="0.2">
      <c r="O2234" s="45"/>
      <c r="P2234" s="45"/>
      <c r="Q2234" s="100"/>
    </row>
    <row r="2235" spans="15:17" x14ac:dyDescent="0.2">
      <c r="O2235" s="45"/>
      <c r="P2235" s="45"/>
      <c r="Q2235" s="100"/>
    </row>
    <row r="2236" spans="15:17" x14ac:dyDescent="0.2">
      <c r="O2236" s="45"/>
      <c r="P2236" s="45"/>
      <c r="Q2236" s="100"/>
    </row>
    <row r="2237" spans="15:17" x14ac:dyDescent="0.2">
      <c r="O2237" s="45"/>
      <c r="P2237" s="45"/>
      <c r="Q2237" s="100"/>
    </row>
    <row r="2238" spans="15:17" x14ac:dyDescent="0.2">
      <c r="O2238" s="45"/>
      <c r="P2238" s="45"/>
      <c r="Q2238" s="100"/>
    </row>
    <row r="2239" spans="15:17" x14ac:dyDescent="0.2">
      <c r="O2239" s="45"/>
      <c r="P2239" s="45"/>
      <c r="Q2239" s="100"/>
    </row>
    <row r="2240" spans="15:17" x14ac:dyDescent="0.2">
      <c r="O2240" s="45"/>
      <c r="P2240" s="45"/>
      <c r="Q2240" s="100"/>
    </row>
    <row r="2241" spans="15:17" x14ac:dyDescent="0.2">
      <c r="O2241" s="45"/>
      <c r="P2241" s="45"/>
      <c r="Q2241" s="100"/>
    </row>
    <row r="2242" spans="15:17" x14ac:dyDescent="0.2">
      <c r="O2242" s="45"/>
      <c r="P2242" s="45"/>
      <c r="Q2242" s="100"/>
    </row>
    <row r="2243" spans="15:17" x14ac:dyDescent="0.2">
      <c r="O2243" s="45"/>
      <c r="P2243" s="45"/>
      <c r="Q2243" s="100"/>
    </row>
    <row r="2244" spans="15:17" x14ac:dyDescent="0.2">
      <c r="O2244" s="45"/>
      <c r="P2244" s="45"/>
      <c r="Q2244" s="100"/>
    </row>
    <row r="2245" spans="15:17" x14ac:dyDescent="0.2">
      <c r="O2245" s="45"/>
      <c r="P2245" s="45"/>
      <c r="Q2245" s="100"/>
    </row>
    <row r="2246" spans="15:17" x14ac:dyDescent="0.2">
      <c r="O2246" s="45"/>
      <c r="P2246" s="45"/>
      <c r="Q2246" s="100"/>
    </row>
    <row r="2247" spans="15:17" x14ac:dyDescent="0.2">
      <c r="O2247" s="45"/>
      <c r="P2247" s="45"/>
      <c r="Q2247" s="100"/>
    </row>
    <row r="2248" spans="15:17" x14ac:dyDescent="0.2">
      <c r="O2248" s="45"/>
      <c r="P2248" s="45"/>
      <c r="Q2248" s="100"/>
    </row>
    <row r="2249" spans="15:17" x14ac:dyDescent="0.2">
      <c r="O2249" s="45"/>
      <c r="P2249" s="45"/>
      <c r="Q2249" s="100"/>
    </row>
    <row r="2250" spans="15:17" x14ac:dyDescent="0.2">
      <c r="O2250" s="45"/>
      <c r="P2250" s="45"/>
      <c r="Q2250" s="100"/>
    </row>
    <row r="2251" spans="15:17" x14ac:dyDescent="0.2">
      <c r="O2251" s="45"/>
      <c r="P2251" s="45"/>
      <c r="Q2251" s="100"/>
    </row>
    <row r="2252" spans="15:17" x14ac:dyDescent="0.2">
      <c r="O2252" s="45"/>
      <c r="P2252" s="45"/>
      <c r="Q2252" s="100"/>
    </row>
    <row r="2253" spans="15:17" x14ac:dyDescent="0.2">
      <c r="O2253" s="45"/>
      <c r="P2253" s="45"/>
      <c r="Q2253" s="100"/>
    </row>
    <row r="2254" spans="15:17" x14ac:dyDescent="0.2">
      <c r="O2254" s="45"/>
      <c r="P2254" s="45"/>
      <c r="Q2254" s="100"/>
    </row>
    <row r="2255" spans="15:17" x14ac:dyDescent="0.2">
      <c r="O2255" s="45"/>
      <c r="P2255" s="45"/>
      <c r="Q2255" s="100"/>
    </row>
    <row r="2256" spans="15:17" x14ac:dyDescent="0.2">
      <c r="O2256" s="45"/>
      <c r="P2256" s="45"/>
      <c r="Q2256" s="100"/>
    </row>
    <row r="2257" spans="15:17" x14ac:dyDescent="0.2">
      <c r="O2257" s="45"/>
      <c r="P2257" s="45"/>
      <c r="Q2257" s="100"/>
    </row>
    <row r="2258" spans="15:17" x14ac:dyDescent="0.2">
      <c r="O2258" s="45"/>
      <c r="P2258" s="45"/>
      <c r="Q2258" s="100"/>
    </row>
    <row r="2259" spans="15:17" x14ac:dyDescent="0.2">
      <c r="O2259" s="45"/>
      <c r="P2259" s="45"/>
      <c r="Q2259" s="100"/>
    </row>
    <row r="2260" spans="15:17" x14ac:dyDescent="0.2">
      <c r="O2260" s="45"/>
      <c r="P2260" s="45"/>
      <c r="Q2260" s="100"/>
    </row>
    <row r="2261" spans="15:17" x14ac:dyDescent="0.2">
      <c r="O2261" s="45"/>
      <c r="P2261" s="45"/>
      <c r="Q2261" s="100"/>
    </row>
    <row r="2262" spans="15:17" x14ac:dyDescent="0.2">
      <c r="O2262" s="45"/>
      <c r="P2262" s="45"/>
      <c r="Q2262" s="100"/>
    </row>
    <row r="2263" spans="15:17" x14ac:dyDescent="0.2">
      <c r="O2263" s="45"/>
      <c r="P2263" s="45"/>
      <c r="Q2263" s="100"/>
    </row>
    <row r="2264" spans="15:17" x14ac:dyDescent="0.2">
      <c r="O2264" s="45"/>
      <c r="P2264" s="45"/>
      <c r="Q2264" s="100"/>
    </row>
    <row r="2265" spans="15:17" x14ac:dyDescent="0.2">
      <c r="O2265" s="45"/>
      <c r="P2265" s="45"/>
      <c r="Q2265" s="100"/>
    </row>
    <row r="2266" spans="15:17" x14ac:dyDescent="0.2">
      <c r="O2266" s="45"/>
      <c r="P2266" s="45"/>
      <c r="Q2266" s="100"/>
    </row>
    <row r="2267" spans="15:17" x14ac:dyDescent="0.2">
      <c r="O2267" s="45"/>
      <c r="P2267" s="45"/>
      <c r="Q2267" s="100"/>
    </row>
    <row r="2268" spans="15:17" x14ac:dyDescent="0.2">
      <c r="O2268" s="45"/>
      <c r="P2268" s="45"/>
      <c r="Q2268" s="100"/>
    </row>
    <row r="2269" spans="15:17" x14ac:dyDescent="0.2">
      <c r="O2269" s="45"/>
      <c r="P2269" s="45"/>
      <c r="Q2269" s="100"/>
    </row>
    <row r="2270" spans="15:17" x14ac:dyDescent="0.2">
      <c r="O2270" s="45"/>
      <c r="P2270" s="45"/>
      <c r="Q2270" s="100"/>
    </row>
    <row r="2271" spans="15:17" x14ac:dyDescent="0.2">
      <c r="O2271" s="45"/>
      <c r="P2271" s="45"/>
      <c r="Q2271" s="100"/>
    </row>
    <row r="2272" spans="15:17" x14ac:dyDescent="0.2">
      <c r="O2272" s="45"/>
      <c r="P2272" s="45"/>
      <c r="Q2272" s="100"/>
    </row>
    <row r="2273" spans="15:17" x14ac:dyDescent="0.2">
      <c r="O2273" s="45"/>
      <c r="P2273" s="45"/>
      <c r="Q2273" s="100"/>
    </row>
    <row r="2274" spans="15:17" x14ac:dyDescent="0.2">
      <c r="O2274" s="45"/>
      <c r="P2274" s="45"/>
      <c r="Q2274" s="100"/>
    </row>
    <row r="2275" spans="15:17" x14ac:dyDescent="0.2">
      <c r="O2275" s="45"/>
      <c r="P2275" s="45"/>
      <c r="Q2275" s="100"/>
    </row>
    <row r="2276" spans="15:17" x14ac:dyDescent="0.2">
      <c r="O2276" s="45"/>
      <c r="P2276" s="45"/>
      <c r="Q2276" s="100"/>
    </row>
    <row r="2277" spans="15:17" x14ac:dyDescent="0.2">
      <c r="O2277" s="45"/>
      <c r="P2277" s="45"/>
      <c r="Q2277" s="100"/>
    </row>
    <row r="2278" spans="15:17" x14ac:dyDescent="0.2">
      <c r="O2278" s="45"/>
      <c r="P2278" s="45"/>
      <c r="Q2278" s="100"/>
    </row>
    <row r="2279" spans="15:17" x14ac:dyDescent="0.2">
      <c r="O2279" s="45"/>
      <c r="P2279" s="45"/>
      <c r="Q2279" s="100"/>
    </row>
    <row r="2280" spans="15:17" x14ac:dyDescent="0.2">
      <c r="O2280" s="45"/>
      <c r="P2280" s="45"/>
      <c r="Q2280" s="100"/>
    </row>
    <row r="2281" spans="15:17" x14ac:dyDescent="0.2">
      <c r="O2281" s="45"/>
      <c r="P2281" s="45"/>
      <c r="Q2281" s="100"/>
    </row>
    <row r="2282" spans="15:17" x14ac:dyDescent="0.2">
      <c r="O2282" s="45"/>
      <c r="P2282" s="45"/>
      <c r="Q2282" s="100"/>
    </row>
    <row r="2283" spans="15:17" x14ac:dyDescent="0.2">
      <c r="O2283" s="45"/>
      <c r="P2283" s="45"/>
      <c r="Q2283" s="100"/>
    </row>
    <row r="2284" spans="15:17" x14ac:dyDescent="0.2">
      <c r="O2284" s="45"/>
      <c r="P2284" s="45"/>
      <c r="Q2284" s="100"/>
    </row>
    <row r="2285" spans="15:17" x14ac:dyDescent="0.2">
      <c r="O2285" s="45"/>
      <c r="P2285" s="45"/>
      <c r="Q2285" s="100"/>
    </row>
    <row r="2286" spans="15:17" x14ac:dyDescent="0.2">
      <c r="O2286" s="45"/>
      <c r="P2286" s="45"/>
      <c r="Q2286" s="100"/>
    </row>
    <row r="2287" spans="15:17" x14ac:dyDescent="0.2">
      <c r="O2287" s="45"/>
      <c r="P2287" s="45"/>
      <c r="Q2287" s="100"/>
    </row>
    <row r="2288" spans="15:17" x14ac:dyDescent="0.2">
      <c r="O2288" s="45"/>
      <c r="P2288" s="45"/>
      <c r="Q2288" s="100"/>
    </row>
    <row r="2289" spans="15:17" x14ac:dyDescent="0.2">
      <c r="O2289" s="45"/>
      <c r="P2289" s="45"/>
      <c r="Q2289" s="100"/>
    </row>
    <row r="2290" spans="15:17" x14ac:dyDescent="0.2">
      <c r="O2290" s="45"/>
      <c r="P2290" s="45"/>
      <c r="Q2290" s="100"/>
    </row>
    <row r="2291" spans="15:17" x14ac:dyDescent="0.2">
      <c r="O2291" s="45"/>
      <c r="P2291" s="45"/>
      <c r="Q2291" s="100"/>
    </row>
    <row r="2292" spans="15:17" x14ac:dyDescent="0.2">
      <c r="O2292" s="45"/>
      <c r="P2292" s="45"/>
      <c r="Q2292" s="100"/>
    </row>
    <row r="2293" spans="15:17" x14ac:dyDescent="0.2">
      <c r="O2293" s="45"/>
      <c r="P2293" s="45"/>
      <c r="Q2293" s="100"/>
    </row>
    <row r="2294" spans="15:17" x14ac:dyDescent="0.2">
      <c r="O2294" s="45"/>
      <c r="P2294" s="45"/>
      <c r="Q2294" s="100"/>
    </row>
    <row r="2295" spans="15:17" x14ac:dyDescent="0.2">
      <c r="O2295" s="45"/>
      <c r="P2295" s="45"/>
      <c r="Q2295" s="100"/>
    </row>
    <row r="2296" spans="15:17" x14ac:dyDescent="0.2">
      <c r="O2296" s="45"/>
      <c r="P2296" s="45"/>
      <c r="Q2296" s="100"/>
    </row>
    <row r="2297" spans="15:17" x14ac:dyDescent="0.2">
      <c r="O2297" s="45"/>
      <c r="P2297" s="45"/>
      <c r="Q2297" s="100"/>
    </row>
    <row r="2298" spans="15:17" x14ac:dyDescent="0.2">
      <c r="O2298" s="45"/>
      <c r="P2298" s="45"/>
      <c r="Q2298" s="100"/>
    </row>
    <row r="2299" spans="15:17" x14ac:dyDescent="0.2">
      <c r="O2299" s="45"/>
      <c r="P2299" s="45"/>
      <c r="Q2299" s="100"/>
    </row>
    <row r="2300" spans="15:17" x14ac:dyDescent="0.2">
      <c r="O2300" s="45"/>
      <c r="P2300" s="45"/>
      <c r="Q2300" s="100"/>
    </row>
    <row r="2301" spans="15:17" x14ac:dyDescent="0.2">
      <c r="O2301" s="45"/>
      <c r="P2301" s="45"/>
      <c r="Q2301" s="100"/>
    </row>
    <row r="2302" spans="15:17" x14ac:dyDescent="0.2">
      <c r="O2302" s="45"/>
      <c r="P2302" s="45"/>
      <c r="Q2302" s="100"/>
    </row>
    <row r="2303" spans="15:17" x14ac:dyDescent="0.2">
      <c r="O2303" s="45"/>
      <c r="P2303" s="45"/>
      <c r="Q2303" s="100"/>
    </row>
    <row r="2304" spans="15:17" x14ac:dyDescent="0.2">
      <c r="O2304" s="45"/>
      <c r="P2304" s="45"/>
      <c r="Q2304" s="100"/>
    </row>
    <row r="2305" spans="15:17" x14ac:dyDescent="0.2">
      <c r="O2305" s="45"/>
      <c r="P2305" s="45"/>
      <c r="Q2305" s="100"/>
    </row>
    <row r="2306" spans="15:17" x14ac:dyDescent="0.2">
      <c r="O2306" s="45"/>
      <c r="P2306" s="45"/>
      <c r="Q2306" s="100"/>
    </row>
    <row r="2307" spans="15:17" x14ac:dyDescent="0.2">
      <c r="O2307" s="45"/>
      <c r="P2307" s="45"/>
      <c r="Q2307" s="100"/>
    </row>
    <row r="2308" spans="15:17" x14ac:dyDescent="0.2">
      <c r="O2308" s="45"/>
      <c r="P2308" s="45"/>
      <c r="Q2308" s="100"/>
    </row>
    <row r="2309" spans="15:17" x14ac:dyDescent="0.2">
      <c r="O2309" s="45"/>
      <c r="P2309" s="45"/>
      <c r="Q2309" s="100"/>
    </row>
    <row r="2310" spans="15:17" x14ac:dyDescent="0.2">
      <c r="O2310" s="45"/>
      <c r="P2310" s="45"/>
      <c r="Q2310" s="100"/>
    </row>
    <row r="2311" spans="15:17" x14ac:dyDescent="0.2">
      <c r="O2311" s="45"/>
      <c r="P2311" s="45"/>
      <c r="Q2311" s="100"/>
    </row>
    <row r="2312" spans="15:17" x14ac:dyDescent="0.2">
      <c r="O2312" s="45"/>
      <c r="P2312" s="45"/>
      <c r="Q2312" s="100"/>
    </row>
    <row r="2313" spans="15:17" x14ac:dyDescent="0.2">
      <c r="O2313" s="45"/>
      <c r="P2313" s="45"/>
      <c r="Q2313" s="100"/>
    </row>
    <row r="2314" spans="15:17" x14ac:dyDescent="0.2">
      <c r="O2314" s="45"/>
      <c r="P2314" s="45"/>
      <c r="Q2314" s="100"/>
    </row>
    <row r="2315" spans="15:17" x14ac:dyDescent="0.2">
      <c r="O2315" s="45"/>
      <c r="P2315" s="45"/>
      <c r="Q2315" s="100"/>
    </row>
    <row r="2316" spans="15:17" x14ac:dyDescent="0.2">
      <c r="O2316" s="45"/>
      <c r="P2316" s="45"/>
      <c r="Q2316" s="100"/>
    </row>
    <row r="2317" spans="15:17" x14ac:dyDescent="0.2">
      <c r="O2317" s="45"/>
      <c r="P2317" s="45"/>
      <c r="Q2317" s="100"/>
    </row>
    <row r="2318" spans="15:17" x14ac:dyDescent="0.2">
      <c r="O2318" s="45"/>
      <c r="P2318" s="45"/>
      <c r="Q2318" s="100"/>
    </row>
    <row r="2319" spans="15:17" x14ac:dyDescent="0.2">
      <c r="O2319" s="45"/>
      <c r="P2319" s="45"/>
      <c r="Q2319" s="100"/>
    </row>
    <row r="2320" spans="15:17" x14ac:dyDescent="0.2">
      <c r="O2320" s="45"/>
      <c r="P2320" s="45"/>
      <c r="Q2320" s="100"/>
    </row>
    <row r="2321" spans="15:17" x14ac:dyDescent="0.2">
      <c r="O2321" s="45"/>
      <c r="P2321" s="45"/>
      <c r="Q2321" s="100"/>
    </row>
    <row r="2322" spans="15:17" x14ac:dyDescent="0.2">
      <c r="O2322" s="45"/>
      <c r="P2322" s="45"/>
      <c r="Q2322" s="100"/>
    </row>
    <row r="2323" spans="15:17" x14ac:dyDescent="0.2">
      <c r="O2323" s="45"/>
      <c r="P2323" s="45"/>
      <c r="Q2323" s="100"/>
    </row>
    <row r="2324" spans="15:17" x14ac:dyDescent="0.2">
      <c r="O2324" s="45"/>
      <c r="P2324" s="45"/>
      <c r="Q2324" s="100"/>
    </row>
    <row r="2325" spans="15:17" x14ac:dyDescent="0.2">
      <c r="O2325" s="45"/>
      <c r="P2325" s="45"/>
      <c r="Q2325" s="100"/>
    </row>
    <row r="2326" spans="15:17" x14ac:dyDescent="0.2">
      <c r="O2326" s="45"/>
      <c r="P2326" s="45"/>
      <c r="Q2326" s="100"/>
    </row>
    <row r="2327" spans="15:17" x14ac:dyDescent="0.2">
      <c r="O2327" s="45"/>
      <c r="P2327" s="45"/>
      <c r="Q2327" s="100"/>
    </row>
    <row r="2328" spans="15:17" x14ac:dyDescent="0.2">
      <c r="O2328" s="45"/>
      <c r="P2328" s="45"/>
      <c r="Q2328" s="100"/>
    </row>
    <row r="2329" spans="15:17" x14ac:dyDescent="0.2">
      <c r="O2329" s="45"/>
      <c r="P2329" s="45"/>
      <c r="Q2329" s="100"/>
    </row>
    <row r="2330" spans="15:17" x14ac:dyDescent="0.2">
      <c r="O2330" s="45"/>
      <c r="P2330" s="45"/>
      <c r="Q2330" s="100"/>
    </row>
    <row r="2331" spans="15:17" x14ac:dyDescent="0.2">
      <c r="O2331" s="45"/>
      <c r="P2331" s="45"/>
      <c r="Q2331" s="100"/>
    </row>
    <row r="2332" spans="15:17" x14ac:dyDescent="0.2">
      <c r="O2332" s="45"/>
      <c r="P2332" s="45"/>
      <c r="Q2332" s="100"/>
    </row>
    <row r="2333" spans="15:17" x14ac:dyDescent="0.2">
      <c r="O2333" s="45"/>
      <c r="P2333" s="45"/>
      <c r="Q2333" s="100"/>
    </row>
    <row r="2334" spans="15:17" x14ac:dyDescent="0.2">
      <c r="O2334" s="45"/>
      <c r="P2334" s="45"/>
      <c r="Q2334" s="100"/>
    </row>
    <row r="2335" spans="15:17" x14ac:dyDescent="0.2">
      <c r="O2335" s="45"/>
      <c r="P2335" s="45"/>
      <c r="Q2335" s="100"/>
    </row>
    <row r="2336" spans="15:17" x14ac:dyDescent="0.2">
      <c r="O2336" s="45"/>
      <c r="P2336" s="45"/>
      <c r="Q2336" s="100"/>
    </row>
    <row r="2337" spans="15:17" x14ac:dyDescent="0.2">
      <c r="O2337" s="45"/>
      <c r="P2337" s="45"/>
      <c r="Q2337" s="100"/>
    </row>
    <row r="2338" spans="15:17" x14ac:dyDescent="0.2">
      <c r="O2338" s="45"/>
      <c r="P2338" s="45"/>
      <c r="Q2338" s="100"/>
    </row>
    <row r="2339" spans="15:17" x14ac:dyDescent="0.2">
      <c r="O2339" s="45"/>
      <c r="P2339" s="45"/>
      <c r="Q2339" s="100"/>
    </row>
    <row r="2340" spans="15:17" x14ac:dyDescent="0.2">
      <c r="O2340" s="45"/>
      <c r="P2340" s="45"/>
      <c r="Q2340" s="100"/>
    </row>
    <row r="2341" spans="15:17" x14ac:dyDescent="0.2">
      <c r="O2341" s="45"/>
      <c r="P2341" s="45"/>
      <c r="Q2341" s="100"/>
    </row>
    <row r="2342" spans="15:17" x14ac:dyDescent="0.2">
      <c r="O2342" s="45"/>
      <c r="P2342" s="45"/>
      <c r="Q2342" s="100"/>
    </row>
    <row r="2343" spans="15:17" x14ac:dyDescent="0.2">
      <c r="O2343" s="45"/>
      <c r="P2343" s="45"/>
      <c r="Q2343" s="100"/>
    </row>
    <row r="2344" spans="15:17" x14ac:dyDescent="0.2">
      <c r="O2344" s="45"/>
      <c r="P2344" s="45"/>
      <c r="Q2344" s="100"/>
    </row>
    <row r="2345" spans="15:17" x14ac:dyDescent="0.2">
      <c r="O2345" s="45"/>
      <c r="P2345" s="45"/>
      <c r="Q2345" s="100"/>
    </row>
    <row r="2346" spans="15:17" x14ac:dyDescent="0.2">
      <c r="O2346" s="45"/>
      <c r="P2346" s="45"/>
      <c r="Q2346" s="100"/>
    </row>
    <row r="2347" spans="15:17" x14ac:dyDescent="0.2">
      <c r="O2347" s="45"/>
      <c r="P2347" s="45"/>
      <c r="Q2347" s="100"/>
    </row>
    <row r="2348" spans="15:17" x14ac:dyDescent="0.2">
      <c r="O2348" s="45"/>
      <c r="P2348" s="45"/>
      <c r="Q2348" s="100"/>
    </row>
    <row r="2349" spans="15:17" x14ac:dyDescent="0.2">
      <c r="O2349" s="45"/>
      <c r="P2349" s="45"/>
      <c r="Q2349" s="100"/>
    </row>
    <row r="2350" spans="15:17" x14ac:dyDescent="0.2">
      <c r="O2350" s="45"/>
      <c r="P2350" s="45"/>
      <c r="Q2350" s="100"/>
    </row>
    <row r="2351" spans="15:17" x14ac:dyDescent="0.2">
      <c r="O2351" s="45"/>
      <c r="P2351" s="45"/>
      <c r="Q2351" s="100"/>
    </row>
    <row r="2352" spans="15:17" x14ac:dyDescent="0.2">
      <c r="O2352" s="45"/>
      <c r="P2352" s="45"/>
      <c r="Q2352" s="100"/>
    </row>
    <row r="2353" spans="15:17" x14ac:dyDescent="0.2">
      <c r="O2353" s="45"/>
      <c r="P2353" s="45"/>
      <c r="Q2353" s="100"/>
    </row>
    <row r="2354" spans="15:17" x14ac:dyDescent="0.2">
      <c r="O2354" s="45"/>
      <c r="P2354" s="45"/>
      <c r="Q2354" s="100"/>
    </row>
    <row r="2355" spans="15:17" x14ac:dyDescent="0.2">
      <c r="O2355" s="45"/>
      <c r="P2355" s="45"/>
      <c r="Q2355" s="100"/>
    </row>
    <row r="2356" spans="15:17" x14ac:dyDescent="0.2">
      <c r="O2356" s="45"/>
      <c r="P2356" s="45"/>
      <c r="Q2356" s="100"/>
    </row>
    <row r="2357" spans="15:17" x14ac:dyDescent="0.2">
      <c r="O2357" s="45"/>
      <c r="P2357" s="45"/>
      <c r="Q2357" s="100"/>
    </row>
    <row r="2358" spans="15:17" x14ac:dyDescent="0.2">
      <c r="O2358" s="45"/>
      <c r="P2358" s="45"/>
      <c r="Q2358" s="100"/>
    </row>
    <row r="2359" spans="15:17" x14ac:dyDescent="0.2">
      <c r="O2359" s="45"/>
      <c r="P2359" s="45"/>
      <c r="Q2359" s="100"/>
    </row>
    <row r="2360" spans="15:17" x14ac:dyDescent="0.2">
      <c r="O2360" s="45"/>
      <c r="P2360" s="45"/>
      <c r="Q2360" s="100"/>
    </row>
    <row r="2361" spans="15:17" x14ac:dyDescent="0.2">
      <c r="O2361" s="45"/>
      <c r="P2361" s="45"/>
      <c r="Q2361" s="100"/>
    </row>
    <row r="2362" spans="15:17" x14ac:dyDescent="0.2">
      <c r="O2362" s="45"/>
      <c r="P2362" s="45"/>
      <c r="Q2362" s="100"/>
    </row>
    <row r="2363" spans="15:17" x14ac:dyDescent="0.2">
      <c r="O2363" s="45"/>
      <c r="P2363" s="45"/>
      <c r="Q2363" s="100"/>
    </row>
    <row r="2364" spans="15:17" x14ac:dyDescent="0.2">
      <c r="O2364" s="45"/>
      <c r="P2364" s="45"/>
      <c r="Q2364" s="100"/>
    </row>
    <row r="2365" spans="15:17" x14ac:dyDescent="0.2">
      <c r="O2365" s="45"/>
      <c r="P2365" s="45"/>
      <c r="Q2365" s="100"/>
    </row>
    <row r="2366" spans="15:17" x14ac:dyDescent="0.2">
      <c r="O2366" s="45"/>
      <c r="P2366" s="45"/>
      <c r="Q2366" s="100"/>
    </row>
    <row r="2367" spans="15:17" x14ac:dyDescent="0.2">
      <c r="O2367" s="45"/>
      <c r="P2367" s="45"/>
      <c r="Q2367" s="100"/>
    </row>
    <row r="2368" spans="15:17" x14ac:dyDescent="0.2">
      <c r="O2368" s="45"/>
      <c r="P2368" s="45"/>
      <c r="Q2368" s="100"/>
    </row>
    <row r="2369" spans="15:17" x14ac:dyDescent="0.2">
      <c r="O2369" s="45"/>
      <c r="P2369" s="45"/>
      <c r="Q2369" s="100"/>
    </row>
    <row r="2370" spans="15:17" x14ac:dyDescent="0.2">
      <c r="O2370" s="45"/>
      <c r="P2370" s="45"/>
      <c r="Q2370" s="100"/>
    </row>
    <row r="2371" spans="15:17" x14ac:dyDescent="0.2">
      <c r="O2371" s="45"/>
      <c r="P2371" s="45"/>
      <c r="Q2371" s="100"/>
    </row>
    <row r="2372" spans="15:17" x14ac:dyDescent="0.2">
      <c r="O2372" s="45"/>
      <c r="P2372" s="45"/>
      <c r="Q2372" s="100"/>
    </row>
    <row r="2373" spans="15:17" x14ac:dyDescent="0.2">
      <c r="O2373" s="45"/>
      <c r="P2373" s="45"/>
      <c r="Q2373" s="100"/>
    </row>
    <row r="2374" spans="15:17" x14ac:dyDescent="0.2">
      <c r="O2374" s="45"/>
      <c r="P2374" s="45"/>
      <c r="Q2374" s="100"/>
    </row>
    <row r="2375" spans="15:17" x14ac:dyDescent="0.2">
      <c r="O2375" s="45"/>
      <c r="P2375" s="45"/>
      <c r="Q2375" s="100"/>
    </row>
    <row r="2376" spans="15:17" x14ac:dyDescent="0.2">
      <c r="O2376" s="45"/>
      <c r="P2376" s="45"/>
      <c r="Q2376" s="100"/>
    </row>
    <row r="2377" spans="15:17" x14ac:dyDescent="0.2">
      <c r="O2377" s="45"/>
      <c r="P2377" s="45"/>
      <c r="Q2377" s="100"/>
    </row>
    <row r="2378" spans="15:17" x14ac:dyDescent="0.2">
      <c r="O2378" s="45"/>
      <c r="P2378" s="45"/>
      <c r="Q2378" s="100"/>
    </row>
    <row r="2379" spans="15:17" x14ac:dyDescent="0.2">
      <c r="O2379" s="45"/>
      <c r="P2379" s="45"/>
      <c r="Q2379" s="100"/>
    </row>
    <row r="2380" spans="15:17" x14ac:dyDescent="0.2">
      <c r="O2380" s="45"/>
      <c r="P2380" s="45"/>
      <c r="Q2380" s="100"/>
    </row>
    <row r="2381" spans="15:17" x14ac:dyDescent="0.2">
      <c r="O2381" s="45"/>
      <c r="P2381" s="45"/>
      <c r="Q2381" s="100"/>
    </row>
    <row r="2382" spans="15:17" x14ac:dyDescent="0.2">
      <c r="O2382" s="45"/>
      <c r="P2382" s="45"/>
      <c r="Q2382" s="100"/>
    </row>
    <row r="2383" spans="15:17" x14ac:dyDescent="0.2">
      <c r="O2383" s="45"/>
      <c r="P2383" s="45"/>
      <c r="Q2383" s="100"/>
    </row>
    <row r="2384" spans="15:17" x14ac:dyDescent="0.2">
      <c r="O2384" s="45"/>
      <c r="P2384" s="45"/>
      <c r="Q2384" s="100"/>
    </row>
    <row r="2385" spans="15:17" x14ac:dyDescent="0.2">
      <c r="O2385" s="45"/>
      <c r="P2385" s="45"/>
      <c r="Q2385" s="100"/>
    </row>
    <row r="2386" spans="15:17" x14ac:dyDescent="0.2">
      <c r="O2386" s="45"/>
      <c r="P2386" s="45"/>
      <c r="Q2386" s="100"/>
    </row>
    <row r="2387" spans="15:17" x14ac:dyDescent="0.2">
      <c r="O2387" s="45"/>
      <c r="P2387" s="45"/>
      <c r="Q2387" s="100"/>
    </row>
    <row r="2388" spans="15:17" x14ac:dyDescent="0.2">
      <c r="O2388" s="45"/>
      <c r="P2388" s="45"/>
      <c r="Q2388" s="100"/>
    </row>
    <row r="2389" spans="15:17" x14ac:dyDescent="0.2">
      <c r="O2389" s="45"/>
      <c r="P2389" s="45"/>
      <c r="Q2389" s="100"/>
    </row>
    <row r="2390" spans="15:17" x14ac:dyDescent="0.2">
      <c r="O2390" s="45"/>
      <c r="P2390" s="45"/>
      <c r="Q2390" s="100"/>
    </row>
    <row r="2391" spans="15:17" x14ac:dyDescent="0.2">
      <c r="O2391" s="45"/>
      <c r="P2391" s="45"/>
      <c r="Q2391" s="100"/>
    </row>
    <row r="2392" spans="15:17" x14ac:dyDescent="0.2">
      <c r="O2392" s="45"/>
      <c r="P2392" s="45"/>
      <c r="Q2392" s="100"/>
    </row>
    <row r="2393" spans="15:17" x14ac:dyDescent="0.2">
      <c r="O2393" s="45"/>
      <c r="P2393" s="45"/>
      <c r="Q2393" s="100"/>
    </row>
    <row r="2394" spans="15:17" x14ac:dyDescent="0.2">
      <c r="O2394" s="45"/>
      <c r="P2394" s="45"/>
      <c r="Q2394" s="100"/>
    </row>
    <row r="2395" spans="15:17" x14ac:dyDescent="0.2">
      <c r="O2395" s="45"/>
      <c r="P2395" s="45"/>
      <c r="Q2395" s="100"/>
    </row>
    <row r="2396" spans="15:17" x14ac:dyDescent="0.2">
      <c r="O2396" s="45"/>
      <c r="P2396" s="45"/>
      <c r="Q2396" s="100"/>
    </row>
    <row r="2397" spans="15:17" x14ac:dyDescent="0.2">
      <c r="O2397" s="45"/>
      <c r="P2397" s="45"/>
      <c r="Q2397" s="100"/>
    </row>
    <row r="2398" spans="15:17" x14ac:dyDescent="0.2">
      <c r="O2398" s="45"/>
      <c r="P2398" s="45"/>
      <c r="Q2398" s="100"/>
    </row>
    <row r="2399" spans="15:17" x14ac:dyDescent="0.2">
      <c r="O2399" s="45"/>
      <c r="P2399" s="45"/>
      <c r="Q2399" s="100"/>
    </row>
    <row r="2400" spans="15:17" x14ac:dyDescent="0.2">
      <c r="O2400" s="45"/>
      <c r="P2400" s="45"/>
      <c r="Q2400" s="100"/>
    </row>
    <row r="2401" spans="15:17" x14ac:dyDescent="0.2">
      <c r="O2401" s="45"/>
      <c r="P2401" s="45"/>
      <c r="Q2401" s="100"/>
    </row>
    <row r="2402" spans="15:17" x14ac:dyDescent="0.2">
      <c r="O2402" s="45"/>
      <c r="P2402" s="45"/>
      <c r="Q2402" s="100"/>
    </row>
    <row r="2403" spans="15:17" x14ac:dyDescent="0.2">
      <c r="O2403" s="45"/>
      <c r="P2403" s="45"/>
      <c r="Q2403" s="100"/>
    </row>
    <row r="2404" spans="15:17" x14ac:dyDescent="0.2">
      <c r="O2404" s="45"/>
      <c r="P2404" s="45"/>
      <c r="Q2404" s="100"/>
    </row>
    <row r="2405" spans="15:17" x14ac:dyDescent="0.2">
      <c r="O2405" s="45"/>
      <c r="P2405" s="45"/>
      <c r="Q2405" s="100"/>
    </row>
    <row r="2406" spans="15:17" x14ac:dyDescent="0.2">
      <c r="O2406" s="45"/>
      <c r="P2406" s="45"/>
      <c r="Q2406" s="100"/>
    </row>
    <row r="2407" spans="15:17" x14ac:dyDescent="0.2">
      <c r="O2407" s="45"/>
      <c r="P2407" s="45"/>
      <c r="Q2407" s="100"/>
    </row>
    <row r="2408" spans="15:17" x14ac:dyDescent="0.2">
      <c r="O2408" s="45"/>
      <c r="P2408" s="45"/>
      <c r="Q2408" s="100"/>
    </row>
    <row r="2409" spans="15:17" x14ac:dyDescent="0.2">
      <c r="O2409" s="45"/>
      <c r="P2409" s="45"/>
      <c r="Q2409" s="100"/>
    </row>
    <row r="2410" spans="15:17" x14ac:dyDescent="0.2">
      <c r="O2410" s="45"/>
      <c r="P2410" s="45"/>
      <c r="Q2410" s="100"/>
    </row>
    <row r="2411" spans="15:17" x14ac:dyDescent="0.2">
      <c r="O2411" s="45"/>
      <c r="P2411" s="45"/>
      <c r="Q2411" s="100"/>
    </row>
    <row r="2412" spans="15:17" x14ac:dyDescent="0.2">
      <c r="O2412" s="45"/>
      <c r="P2412" s="45"/>
      <c r="Q2412" s="100"/>
    </row>
    <row r="2413" spans="15:17" x14ac:dyDescent="0.2">
      <c r="O2413" s="45"/>
      <c r="P2413" s="45"/>
      <c r="Q2413" s="100"/>
    </row>
    <row r="2414" spans="15:17" x14ac:dyDescent="0.2">
      <c r="O2414" s="45"/>
      <c r="P2414" s="45"/>
      <c r="Q2414" s="100"/>
    </row>
    <row r="2415" spans="15:17" x14ac:dyDescent="0.2">
      <c r="O2415" s="45"/>
      <c r="P2415" s="45"/>
      <c r="Q2415" s="100"/>
    </row>
    <row r="2416" spans="15:17" x14ac:dyDescent="0.2">
      <c r="O2416" s="45"/>
      <c r="P2416" s="45"/>
      <c r="Q2416" s="100"/>
    </row>
    <row r="2417" spans="15:17" x14ac:dyDescent="0.2">
      <c r="O2417" s="45"/>
      <c r="P2417" s="45"/>
      <c r="Q2417" s="100"/>
    </row>
    <row r="2418" spans="15:17" x14ac:dyDescent="0.2">
      <c r="O2418" s="45"/>
      <c r="P2418" s="45"/>
      <c r="Q2418" s="100"/>
    </row>
    <row r="2419" spans="15:17" x14ac:dyDescent="0.2">
      <c r="O2419" s="45"/>
      <c r="P2419" s="45"/>
      <c r="Q2419" s="100"/>
    </row>
    <row r="2420" spans="15:17" x14ac:dyDescent="0.2">
      <c r="O2420" s="45"/>
      <c r="P2420" s="45"/>
      <c r="Q2420" s="100"/>
    </row>
    <row r="2421" spans="15:17" x14ac:dyDescent="0.2">
      <c r="O2421" s="45"/>
      <c r="P2421" s="45"/>
      <c r="Q2421" s="100"/>
    </row>
    <row r="2422" spans="15:17" x14ac:dyDescent="0.2">
      <c r="O2422" s="45"/>
      <c r="P2422" s="45"/>
      <c r="Q2422" s="100"/>
    </row>
    <row r="2423" spans="15:17" x14ac:dyDescent="0.2">
      <c r="O2423" s="45"/>
      <c r="P2423" s="45"/>
      <c r="Q2423" s="100"/>
    </row>
    <row r="2424" spans="15:17" x14ac:dyDescent="0.2">
      <c r="O2424" s="45"/>
      <c r="P2424" s="45"/>
      <c r="Q2424" s="100"/>
    </row>
    <row r="2425" spans="15:17" x14ac:dyDescent="0.2">
      <c r="O2425" s="45"/>
      <c r="P2425" s="45"/>
      <c r="Q2425" s="100"/>
    </row>
    <row r="2426" spans="15:17" x14ac:dyDescent="0.2">
      <c r="O2426" s="45"/>
      <c r="P2426" s="45"/>
      <c r="Q2426" s="100"/>
    </row>
    <row r="2427" spans="15:17" x14ac:dyDescent="0.2">
      <c r="O2427" s="45"/>
      <c r="P2427" s="45"/>
      <c r="Q2427" s="100"/>
    </row>
    <row r="2428" spans="15:17" x14ac:dyDescent="0.2">
      <c r="O2428" s="45"/>
      <c r="P2428" s="45"/>
      <c r="Q2428" s="100"/>
    </row>
    <row r="2429" spans="15:17" x14ac:dyDescent="0.2">
      <c r="O2429" s="45"/>
      <c r="P2429" s="45"/>
      <c r="Q2429" s="100"/>
    </row>
    <row r="2430" spans="15:17" x14ac:dyDescent="0.2">
      <c r="O2430" s="45"/>
      <c r="P2430" s="45"/>
      <c r="Q2430" s="100"/>
    </row>
    <row r="2431" spans="15:17" x14ac:dyDescent="0.2">
      <c r="O2431" s="45"/>
      <c r="P2431" s="45"/>
      <c r="Q2431" s="100"/>
    </row>
    <row r="2432" spans="15:17" x14ac:dyDescent="0.2">
      <c r="O2432" s="45"/>
      <c r="P2432" s="45"/>
      <c r="Q2432" s="100"/>
    </row>
    <row r="2433" spans="15:17" x14ac:dyDescent="0.2">
      <c r="O2433" s="45"/>
      <c r="P2433" s="45"/>
      <c r="Q2433" s="100"/>
    </row>
    <row r="2434" spans="15:17" x14ac:dyDescent="0.2">
      <c r="O2434" s="45"/>
      <c r="P2434" s="45"/>
      <c r="Q2434" s="100"/>
    </row>
    <row r="2435" spans="15:17" x14ac:dyDescent="0.2">
      <c r="O2435" s="45"/>
      <c r="P2435" s="45"/>
      <c r="Q2435" s="100"/>
    </row>
    <row r="2436" spans="15:17" x14ac:dyDescent="0.2">
      <c r="O2436" s="45"/>
      <c r="P2436" s="45"/>
      <c r="Q2436" s="100"/>
    </row>
    <row r="2437" spans="15:17" x14ac:dyDescent="0.2">
      <c r="O2437" s="45"/>
      <c r="P2437" s="45"/>
      <c r="Q2437" s="100"/>
    </row>
    <row r="2438" spans="15:17" x14ac:dyDescent="0.2">
      <c r="O2438" s="45"/>
      <c r="P2438" s="45"/>
      <c r="Q2438" s="100"/>
    </row>
    <row r="2439" spans="15:17" x14ac:dyDescent="0.2">
      <c r="O2439" s="45"/>
      <c r="P2439" s="45"/>
      <c r="Q2439" s="100"/>
    </row>
    <row r="2440" spans="15:17" x14ac:dyDescent="0.2">
      <c r="O2440" s="45"/>
      <c r="P2440" s="45"/>
      <c r="Q2440" s="100"/>
    </row>
    <row r="2441" spans="15:17" x14ac:dyDescent="0.2">
      <c r="O2441" s="45"/>
      <c r="P2441" s="45"/>
      <c r="Q2441" s="100"/>
    </row>
    <row r="2442" spans="15:17" x14ac:dyDescent="0.2">
      <c r="O2442" s="45"/>
      <c r="P2442" s="45"/>
      <c r="Q2442" s="100"/>
    </row>
    <row r="2443" spans="15:17" x14ac:dyDescent="0.2">
      <c r="O2443" s="45"/>
      <c r="P2443" s="45"/>
      <c r="Q2443" s="100"/>
    </row>
    <row r="2444" spans="15:17" x14ac:dyDescent="0.2">
      <c r="O2444" s="45"/>
      <c r="P2444" s="45"/>
      <c r="Q2444" s="100"/>
    </row>
    <row r="2445" spans="15:17" x14ac:dyDescent="0.2">
      <c r="O2445" s="45"/>
      <c r="P2445" s="45"/>
      <c r="Q2445" s="100"/>
    </row>
    <row r="2446" spans="15:17" x14ac:dyDescent="0.2">
      <c r="O2446" s="45"/>
      <c r="P2446" s="45"/>
      <c r="Q2446" s="100"/>
    </row>
    <row r="2447" spans="15:17" x14ac:dyDescent="0.2">
      <c r="O2447" s="45"/>
      <c r="P2447" s="45"/>
      <c r="Q2447" s="100"/>
    </row>
    <row r="2448" spans="15:17" x14ac:dyDescent="0.2">
      <c r="O2448" s="45"/>
      <c r="P2448" s="45"/>
      <c r="Q2448" s="100"/>
    </row>
    <row r="2449" spans="15:17" x14ac:dyDescent="0.2">
      <c r="O2449" s="45"/>
      <c r="P2449" s="45"/>
      <c r="Q2449" s="100"/>
    </row>
    <row r="2450" spans="15:17" x14ac:dyDescent="0.2">
      <c r="O2450" s="45"/>
      <c r="P2450" s="45"/>
      <c r="Q2450" s="100"/>
    </row>
    <row r="2451" spans="15:17" x14ac:dyDescent="0.2">
      <c r="O2451" s="45"/>
      <c r="P2451" s="45"/>
      <c r="Q2451" s="100"/>
    </row>
    <row r="2452" spans="15:17" x14ac:dyDescent="0.2">
      <c r="O2452" s="45"/>
      <c r="P2452" s="45"/>
      <c r="Q2452" s="100"/>
    </row>
    <row r="2453" spans="15:17" x14ac:dyDescent="0.2">
      <c r="O2453" s="45"/>
      <c r="P2453" s="45"/>
      <c r="Q2453" s="100"/>
    </row>
    <row r="2454" spans="15:17" x14ac:dyDescent="0.2">
      <c r="O2454" s="45"/>
      <c r="P2454" s="45"/>
      <c r="Q2454" s="100"/>
    </row>
    <row r="2455" spans="15:17" x14ac:dyDescent="0.2">
      <c r="O2455" s="45"/>
      <c r="P2455" s="45"/>
      <c r="Q2455" s="100"/>
    </row>
    <row r="2456" spans="15:17" x14ac:dyDescent="0.2">
      <c r="O2456" s="45"/>
      <c r="P2456" s="45"/>
      <c r="Q2456" s="100"/>
    </row>
    <row r="2457" spans="15:17" x14ac:dyDescent="0.2">
      <c r="O2457" s="45"/>
      <c r="P2457" s="45"/>
      <c r="Q2457" s="100"/>
    </row>
    <row r="2458" spans="15:17" x14ac:dyDescent="0.2">
      <c r="O2458" s="45"/>
      <c r="P2458" s="45"/>
      <c r="Q2458" s="100"/>
    </row>
    <row r="2459" spans="15:17" x14ac:dyDescent="0.2">
      <c r="O2459" s="45"/>
      <c r="P2459" s="45"/>
      <c r="Q2459" s="100"/>
    </row>
    <row r="2460" spans="15:17" x14ac:dyDescent="0.2">
      <c r="O2460" s="45"/>
      <c r="P2460" s="45"/>
      <c r="Q2460" s="100"/>
    </row>
    <row r="2461" spans="15:17" x14ac:dyDescent="0.2">
      <c r="O2461" s="45"/>
      <c r="P2461" s="45"/>
      <c r="Q2461" s="100"/>
    </row>
    <row r="2462" spans="15:17" x14ac:dyDescent="0.2">
      <c r="O2462" s="45"/>
      <c r="P2462" s="45"/>
      <c r="Q2462" s="100"/>
    </row>
    <row r="2463" spans="15:17" x14ac:dyDescent="0.2">
      <c r="O2463" s="45"/>
      <c r="P2463" s="45"/>
      <c r="Q2463" s="100"/>
    </row>
    <row r="2464" spans="15:17" x14ac:dyDescent="0.2">
      <c r="O2464" s="45"/>
      <c r="P2464" s="45"/>
      <c r="Q2464" s="100"/>
    </row>
    <row r="2465" spans="15:17" x14ac:dyDescent="0.2">
      <c r="O2465" s="45"/>
      <c r="P2465" s="45"/>
      <c r="Q2465" s="100"/>
    </row>
    <row r="2466" spans="15:17" x14ac:dyDescent="0.2">
      <c r="O2466" s="45"/>
      <c r="P2466" s="45"/>
      <c r="Q2466" s="100"/>
    </row>
    <row r="2467" spans="15:17" x14ac:dyDescent="0.2">
      <c r="O2467" s="45"/>
      <c r="P2467" s="45"/>
      <c r="Q2467" s="100"/>
    </row>
    <row r="2468" spans="15:17" x14ac:dyDescent="0.2">
      <c r="O2468" s="45"/>
      <c r="P2468" s="45"/>
      <c r="Q2468" s="100"/>
    </row>
    <row r="2469" spans="15:17" x14ac:dyDescent="0.2">
      <c r="O2469" s="45"/>
      <c r="P2469" s="45"/>
      <c r="Q2469" s="100"/>
    </row>
    <row r="2470" spans="15:17" x14ac:dyDescent="0.2">
      <c r="O2470" s="45"/>
      <c r="P2470" s="45"/>
      <c r="Q2470" s="100"/>
    </row>
    <row r="2471" spans="15:17" x14ac:dyDescent="0.2">
      <c r="O2471" s="45"/>
      <c r="P2471" s="45"/>
      <c r="Q2471" s="100"/>
    </row>
    <row r="2472" spans="15:17" x14ac:dyDescent="0.2">
      <c r="O2472" s="45"/>
      <c r="P2472" s="45"/>
      <c r="Q2472" s="100"/>
    </row>
    <row r="2473" spans="15:17" x14ac:dyDescent="0.2">
      <c r="O2473" s="45"/>
      <c r="P2473" s="45"/>
      <c r="Q2473" s="100"/>
    </row>
    <row r="2474" spans="15:17" x14ac:dyDescent="0.2">
      <c r="O2474" s="45"/>
      <c r="P2474" s="45"/>
      <c r="Q2474" s="100"/>
    </row>
    <row r="2475" spans="15:17" x14ac:dyDescent="0.2">
      <c r="O2475" s="45"/>
      <c r="P2475" s="45"/>
      <c r="Q2475" s="100"/>
    </row>
    <row r="2476" spans="15:17" x14ac:dyDescent="0.2">
      <c r="O2476" s="45"/>
      <c r="P2476" s="45"/>
      <c r="Q2476" s="100"/>
    </row>
    <row r="2477" spans="15:17" x14ac:dyDescent="0.2">
      <c r="O2477" s="45"/>
      <c r="P2477" s="45"/>
      <c r="Q2477" s="100"/>
    </row>
    <row r="2478" spans="15:17" x14ac:dyDescent="0.2">
      <c r="O2478" s="45"/>
      <c r="P2478" s="45"/>
      <c r="Q2478" s="100"/>
    </row>
    <row r="2479" spans="15:17" x14ac:dyDescent="0.2">
      <c r="O2479" s="45"/>
      <c r="P2479" s="45"/>
      <c r="Q2479" s="100"/>
    </row>
    <row r="2480" spans="15:17" x14ac:dyDescent="0.2">
      <c r="O2480" s="45"/>
      <c r="P2480" s="45"/>
      <c r="Q2480" s="100"/>
    </row>
    <row r="2481" spans="15:17" x14ac:dyDescent="0.2">
      <c r="O2481" s="45"/>
      <c r="P2481" s="45"/>
      <c r="Q2481" s="100"/>
    </row>
    <row r="2482" spans="15:17" x14ac:dyDescent="0.2">
      <c r="O2482" s="45"/>
      <c r="P2482" s="45"/>
      <c r="Q2482" s="100"/>
    </row>
    <row r="2483" spans="15:17" x14ac:dyDescent="0.2">
      <c r="O2483" s="45"/>
      <c r="P2483" s="45"/>
      <c r="Q2483" s="100"/>
    </row>
    <row r="2484" spans="15:17" x14ac:dyDescent="0.2">
      <c r="O2484" s="45"/>
      <c r="P2484" s="45"/>
      <c r="Q2484" s="100"/>
    </row>
    <row r="2485" spans="15:17" x14ac:dyDescent="0.2">
      <c r="O2485" s="45"/>
      <c r="P2485" s="45"/>
      <c r="Q2485" s="100"/>
    </row>
    <row r="2486" spans="15:17" x14ac:dyDescent="0.2">
      <c r="O2486" s="45"/>
      <c r="P2486" s="45"/>
      <c r="Q2486" s="100"/>
    </row>
    <row r="2487" spans="15:17" x14ac:dyDescent="0.2">
      <c r="O2487" s="45"/>
      <c r="P2487" s="45"/>
      <c r="Q2487" s="100"/>
    </row>
    <row r="2488" spans="15:17" x14ac:dyDescent="0.2">
      <c r="O2488" s="45"/>
      <c r="P2488" s="45"/>
      <c r="Q2488" s="100"/>
    </row>
    <row r="2489" spans="15:17" x14ac:dyDescent="0.2">
      <c r="O2489" s="45"/>
      <c r="P2489" s="45"/>
      <c r="Q2489" s="100"/>
    </row>
    <row r="2490" spans="15:17" x14ac:dyDescent="0.2">
      <c r="O2490" s="45"/>
      <c r="P2490" s="45"/>
      <c r="Q2490" s="100"/>
    </row>
    <row r="2491" spans="15:17" x14ac:dyDescent="0.2">
      <c r="O2491" s="45"/>
      <c r="P2491" s="45"/>
      <c r="Q2491" s="100"/>
    </row>
    <row r="2492" spans="15:17" x14ac:dyDescent="0.2">
      <c r="O2492" s="45"/>
      <c r="P2492" s="45"/>
      <c r="Q2492" s="100"/>
    </row>
    <row r="2493" spans="15:17" x14ac:dyDescent="0.2">
      <c r="O2493" s="45"/>
      <c r="P2493" s="45"/>
      <c r="Q2493" s="100"/>
    </row>
    <row r="2494" spans="15:17" x14ac:dyDescent="0.2">
      <c r="O2494" s="45"/>
      <c r="P2494" s="45"/>
      <c r="Q2494" s="100"/>
    </row>
    <row r="2495" spans="15:17" x14ac:dyDescent="0.2">
      <c r="O2495" s="45"/>
      <c r="P2495" s="45"/>
      <c r="Q2495" s="100"/>
    </row>
    <row r="2496" spans="15:17" x14ac:dyDescent="0.2">
      <c r="O2496" s="45"/>
      <c r="P2496" s="45"/>
      <c r="Q2496" s="100"/>
    </row>
    <row r="2497" spans="15:17" x14ac:dyDescent="0.2">
      <c r="O2497" s="45"/>
      <c r="P2497" s="45"/>
      <c r="Q2497" s="100"/>
    </row>
    <row r="2498" spans="15:17" x14ac:dyDescent="0.2">
      <c r="O2498" s="45"/>
      <c r="P2498" s="45"/>
      <c r="Q2498" s="100"/>
    </row>
    <row r="2499" spans="15:17" x14ac:dyDescent="0.2">
      <c r="O2499" s="45"/>
      <c r="P2499" s="45"/>
      <c r="Q2499" s="100"/>
    </row>
    <row r="2500" spans="15:17" x14ac:dyDescent="0.2">
      <c r="O2500" s="45"/>
      <c r="P2500" s="45"/>
      <c r="Q2500" s="100"/>
    </row>
    <row r="2501" spans="15:17" x14ac:dyDescent="0.2">
      <c r="O2501" s="45"/>
      <c r="P2501" s="45"/>
      <c r="Q2501" s="100"/>
    </row>
    <row r="2502" spans="15:17" x14ac:dyDescent="0.2">
      <c r="O2502" s="45"/>
      <c r="P2502" s="45"/>
      <c r="Q2502" s="100"/>
    </row>
    <row r="2503" spans="15:17" x14ac:dyDescent="0.2">
      <c r="O2503" s="45"/>
      <c r="P2503" s="45"/>
      <c r="Q2503" s="100"/>
    </row>
    <row r="2504" spans="15:17" x14ac:dyDescent="0.2">
      <c r="O2504" s="45"/>
      <c r="P2504" s="45"/>
      <c r="Q2504" s="100"/>
    </row>
    <row r="2505" spans="15:17" x14ac:dyDescent="0.2">
      <c r="O2505" s="45"/>
      <c r="P2505" s="45"/>
      <c r="Q2505" s="100"/>
    </row>
    <row r="2506" spans="15:17" x14ac:dyDescent="0.2">
      <c r="O2506" s="45"/>
      <c r="P2506" s="45"/>
      <c r="Q2506" s="100"/>
    </row>
    <row r="2507" spans="15:17" x14ac:dyDescent="0.2">
      <c r="O2507" s="45"/>
      <c r="P2507" s="45"/>
      <c r="Q2507" s="100"/>
    </row>
    <row r="2508" spans="15:17" x14ac:dyDescent="0.2">
      <c r="O2508" s="45"/>
      <c r="P2508" s="45"/>
      <c r="Q2508" s="100"/>
    </row>
    <row r="2509" spans="15:17" x14ac:dyDescent="0.2">
      <c r="O2509" s="45"/>
      <c r="P2509" s="45"/>
      <c r="Q2509" s="100"/>
    </row>
    <row r="2510" spans="15:17" x14ac:dyDescent="0.2">
      <c r="O2510" s="45"/>
      <c r="P2510" s="45"/>
      <c r="Q2510" s="100"/>
    </row>
    <row r="2511" spans="15:17" x14ac:dyDescent="0.2">
      <c r="O2511" s="45"/>
      <c r="P2511" s="45"/>
      <c r="Q2511" s="100"/>
    </row>
    <row r="2512" spans="15:17" x14ac:dyDescent="0.2">
      <c r="O2512" s="45"/>
      <c r="P2512" s="45"/>
      <c r="Q2512" s="100"/>
    </row>
    <row r="2513" spans="15:17" x14ac:dyDescent="0.2">
      <c r="O2513" s="45"/>
      <c r="P2513" s="45"/>
      <c r="Q2513" s="100"/>
    </row>
    <row r="2514" spans="15:17" x14ac:dyDescent="0.2">
      <c r="O2514" s="45"/>
      <c r="P2514" s="45"/>
      <c r="Q2514" s="100"/>
    </row>
    <row r="2515" spans="15:17" x14ac:dyDescent="0.2">
      <c r="O2515" s="45"/>
      <c r="P2515" s="45"/>
      <c r="Q2515" s="100"/>
    </row>
    <row r="2516" spans="15:17" x14ac:dyDescent="0.2">
      <c r="O2516" s="45"/>
      <c r="P2516" s="45"/>
      <c r="Q2516" s="100"/>
    </row>
    <row r="2517" spans="15:17" x14ac:dyDescent="0.2">
      <c r="O2517" s="45"/>
      <c r="P2517" s="45"/>
      <c r="Q2517" s="100"/>
    </row>
    <row r="2518" spans="15:17" x14ac:dyDescent="0.2">
      <c r="O2518" s="45"/>
      <c r="P2518" s="45"/>
      <c r="Q2518" s="100"/>
    </row>
    <row r="2519" spans="15:17" x14ac:dyDescent="0.2">
      <c r="O2519" s="45"/>
      <c r="P2519" s="45"/>
      <c r="Q2519" s="100"/>
    </row>
    <row r="2520" spans="15:17" x14ac:dyDescent="0.2">
      <c r="O2520" s="45"/>
      <c r="P2520" s="45"/>
      <c r="Q2520" s="100"/>
    </row>
    <row r="2521" spans="15:17" x14ac:dyDescent="0.2">
      <c r="O2521" s="45"/>
      <c r="P2521" s="45"/>
      <c r="Q2521" s="100"/>
    </row>
    <row r="2522" spans="15:17" x14ac:dyDescent="0.2">
      <c r="O2522" s="45"/>
      <c r="P2522" s="45"/>
      <c r="Q2522" s="100"/>
    </row>
    <row r="2523" spans="15:17" x14ac:dyDescent="0.2">
      <c r="O2523" s="45"/>
      <c r="P2523" s="45"/>
      <c r="Q2523" s="100"/>
    </row>
    <row r="2524" spans="15:17" x14ac:dyDescent="0.2">
      <c r="O2524" s="45"/>
      <c r="P2524" s="45"/>
      <c r="Q2524" s="100"/>
    </row>
    <row r="2525" spans="15:17" x14ac:dyDescent="0.2">
      <c r="O2525" s="45"/>
      <c r="P2525" s="45"/>
      <c r="Q2525" s="100"/>
    </row>
    <row r="2526" spans="15:17" x14ac:dyDescent="0.2">
      <c r="O2526" s="45"/>
      <c r="P2526" s="45"/>
      <c r="Q2526" s="100"/>
    </row>
    <row r="2527" spans="15:17" x14ac:dyDescent="0.2">
      <c r="O2527" s="45"/>
      <c r="P2527" s="45"/>
      <c r="Q2527" s="100"/>
    </row>
    <row r="2528" spans="15:17" x14ac:dyDescent="0.2">
      <c r="O2528" s="45"/>
      <c r="P2528" s="45"/>
      <c r="Q2528" s="100"/>
    </row>
    <row r="2529" spans="15:17" x14ac:dyDescent="0.2">
      <c r="O2529" s="45"/>
      <c r="P2529" s="45"/>
      <c r="Q2529" s="100"/>
    </row>
    <row r="2530" spans="15:17" x14ac:dyDescent="0.2">
      <c r="O2530" s="45"/>
      <c r="P2530" s="45"/>
      <c r="Q2530" s="100"/>
    </row>
    <row r="2531" spans="15:17" x14ac:dyDescent="0.2">
      <c r="O2531" s="45"/>
      <c r="P2531" s="45"/>
      <c r="Q2531" s="100"/>
    </row>
    <row r="2532" spans="15:17" x14ac:dyDescent="0.2">
      <c r="O2532" s="45"/>
      <c r="P2532" s="45"/>
      <c r="Q2532" s="100"/>
    </row>
    <row r="2533" spans="15:17" x14ac:dyDescent="0.2">
      <c r="O2533" s="45"/>
      <c r="P2533" s="45"/>
      <c r="Q2533" s="100"/>
    </row>
    <row r="2534" spans="15:17" x14ac:dyDescent="0.2">
      <c r="O2534" s="45"/>
      <c r="P2534" s="45"/>
      <c r="Q2534" s="100"/>
    </row>
    <row r="2535" spans="15:17" x14ac:dyDescent="0.2">
      <c r="O2535" s="45"/>
      <c r="P2535" s="45"/>
      <c r="Q2535" s="100"/>
    </row>
    <row r="2536" spans="15:17" x14ac:dyDescent="0.2">
      <c r="O2536" s="45"/>
      <c r="P2536" s="45"/>
      <c r="Q2536" s="100"/>
    </row>
    <row r="2537" spans="15:17" x14ac:dyDescent="0.2">
      <c r="O2537" s="45"/>
      <c r="P2537" s="45"/>
      <c r="Q2537" s="100"/>
    </row>
    <row r="2538" spans="15:17" x14ac:dyDescent="0.2">
      <c r="O2538" s="45"/>
      <c r="P2538" s="45"/>
      <c r="Q2538" s="100"/>
    </row>
    <row r="2539" spans="15:17" x14ac:dyDescent="0.2">
      <c r="O2539" s="45"/>
      <c r="P2539" s="45"/>
      <c r="Q2539" s="100"/>
    </row>
    <row r="2540" spans="15:17" x14ac:dyDescent="0.2">
      <c r="O2540" s="45"/>
      <c r="P2540" s="45"/>
      <c r="Q2540" s="100"/>
    </row>
    <row r="2541" spans="15:17" x14ac:dyDescent="0.2">
      <c r="O2541" s="45"/>
      <c r="P2541" s="45"/>
      <c r="Q2541" s="100"/>
    </row>
    <row r="2542" spans="15:17" x14ac:dyDescent="0.2">
      <c r="O2542" s="45"/>
      <c r="P2542" s="45"/>
      <c r="Q2542" s="100"/>
    </row>
    <row r="2543" spans="15:17" x14ac:dyDescent="0.2">
      <c r="O2543" s="45"/>
      <c r="P2543" s="45"/>
      <c r="Q2543" s="100"/>
    </row>
    <row r="2544" spans="15:17" x14ac:dyDescent="0.2">
      <c r="O2544" s="45"/>
      <c r="P2544" s="45"/>
      <c r="Q2544" s="100"/>
    </row>
    <row r="2545" spans="15:17" x14ac:dyDescent="0.2">
      <c r="O2545" s="45"/>
      <c r="P2545" s="45"/>
      <c r="Q2545" s="100"/>
    </row>
    <row r="2546" spans="15:17" x14ac:dyDescent="0.2">
      <c r="O2546" s="45"/>
      <c r="P2546" s="45"/>
      <c r="Q2546" s="100"/>
    </row>
    <row r="2547" spans="15:17" x14ac:dyDescent="0.2">
      <c r="O2547" s="45"/>
      <c r="P2547" s="45"/>
      <c r="Q2547" s="100"/>
    </row>
    <row r="2548" spans="15:17" x14ac:dyDescent="0.2">
      <c r="O2548" s="45"/>
      <c r="P2548" s="45"/>
      <c r="Q2548" s="100"/>
    </row>
    <row r="2549" spans="15:17" x14ac:dyDescent="0.2">
      <c r="O2549" s="45"/>
      <c r="P2549" s="45"/>
      <c r="Q2549" s="100"/>
    </row>
    <row r="2550" spans="15:17" x14ac:dyDescent="0.2">
      <c r="O2550" s="45"/>
      <c r="P2550" s="45"/>
      <c r="Q2550" s="100"/>
    </row>
    <row r="2551" spans="15:17" x14ac:dyDescent="0.2">
      <c r="O2551" s="45"/>
      <c r="P2551" s="45"/>
      <c r="Q2551" s="100"/>
    </row>
    <row r="2552" spans="15:17" x14ac:dyDescent="0.2">
      <c r="O2552" s="45"/>
      <c r="P2552" s="45"/>
      <c r="Q2552" s="100"/>
    </row>
    <row r="2553" spans="15:17" x14ac:dyDescent="0.2">
      <c r="O2553" s="45"/>
      <c r="P2553" s="45"/>
      <c r="Q2553" s="100"/>
    </row>
    <row r="2554" spans="15:17" x14ac:dyDescent="0.2">
      <c r="O2554" s="45"/>
      <c r="P2554" s="45"/>
      <c r="Q2554" s="100"/>
    </row>
    <row r="2555" spans="15:17" x14ac:dyDescent="0.2">
      <c r="O2555" s="45"/>
      <c r="P2555" s="45"/>
      <c r="Q2555" s="100"/>
    </row>
    <row r="2556" spans="15:17" x14ac:dyDescent="0.2">
      <c r="O2556" s="45"/>
      <c r="P2556" s="45"/>
      <c r="Q2556" s="100"/>
    </row>
    <row r="2557" spans="15:17" x14ac:dyDescent="0.2">
      <c r="O2557" s="45"/>
      <c r="P2557" s="45"/>
      <c r="Q2557" s="100"/>
    </row>
    <row r="2558" spans="15:17" x14ac:dyDescent="0.2">
      <c r="O2558" s="45"/>
      <c r="P2558" s="45"/>
      <c r="Q2558" s="100"/>
    </row>
    <row r="2559" spans="15:17" x14ac:dyDescent="0.2">
      <c r="O2559" s="45"/>
      <c r="P2559" s="45"/>
      <c r="Q2559" s="100"/>
    </row>
    <row r="2560" spans="15:17" x14ac:dyDescent="0.2">
      <c r="O2560" s="45"/>
      <c r="P2560" s="45"/>
      <c r="Q2560" s="100"/>
    </row>
    <row r="2561" spans="15:17" x14ac:dyDescent="0.2">
      <c r="O2561" s="45"/>
      <c r="P2561" s="45"/>
      <c r="Q2561" s="100"/>
    </row>
    <row r="2562" spans="15:17" x14ac:dyDescent="0.2">
      <c r="O2562" s="45"/>
      <c r="P2562" s="45"/>
      <c r="Q2562" s="100"/>
    </row>
    <row r="2563" spans="15:17" x14ac:dyDescent="0.2">
      <c r="O2563" s="45"/>
      <c r="P2563" s="45"/>
      <c r="Q2563" s="100"/>
    </row>
    <row r="2564" spans="15:17" x14ac:dyDescent="0.2">
      <c r="O2564" s="45"/>
      <c r="P2564" s="45"/>
      <c r="Q2564" s="100"/>
    </row>
    <row r="2565" spans="15:17" x14ac:dyDescent="0.2">
      <c r="O2565" s="45"/>
      <c r="P2565" s="45"/>
      <c r="Q2565" s="100"/>
    </row>
    <row r="2566" spans="15:17" x14ac:dyDescent="0.2">
      <c r="O2566" s="45"/>
      <c r="P2566" s="45"/>
      <c r="Q2566" s="100"/>
    </row>
    <row r="2567" spans="15:17" x14ac:dyDescent="0.2">
      <c r="O2567" s="45"/>
      <c r="P2567" s="45"/>
      <c r="Q2567" s="100"/>
    </row>
    <row r="2568" spans="15:17" x14ac:dyDescent="0.2">
      <c r="O2568" s="45"/>
      <c r="P2568" s="45"/>
      <c r="Q2568" s="100"/>
    </row>
    <row r="2569" spans="15:17" x14ac:dyDescent="0.2">
      <c r="O2569" s="45"/>
      <c r="P2569" s="45"/>
      <c r="Q2569" s="100"/>
    </row>
    <row r="2570" spans="15:17" x14ac:dyDescent="0.2">
      <c r="O2570" s="45"/>
      <c r="P2570" s="45"/>
      <c r="Q2570" s="100"/>
    </row>
    <row r="2571" spans="15:17" x14ac:dyDescent="0.2">
      <c r="O2571" s="45"/>
      <c r="P2571" s="45"/>
      <c r="Q2571" s="100"/>
    </row>
    <row r="2572" spans="15:17" x14ac:dyDescent="0.2">
      <c r="O2572" s="45"/>
      <c r="P2572" s="45"/>
      <c r="Q2572" s="100"/>
    </row>
    <row r="2573" spans="15:17" x14ac:dyDescent="0.2">
      <c r="O2573" s="45"/>
      <c r="P2573" s="45"/>
      <c r="Q2573" s="100"/>
    </row>
    <row r="2574" spans="15:17" x14ac:dyDescent="0.2">
      <c r="O2574" s="45"/>
      <c r="P2574" s="45"/>
      <c r="Q2574" s="100"/>
    </row>
    <row r="2575" spans="15:17" x14ac:dyDescent="0.2">
      <c r="O2575" s="45"/>
      <c r="P2575" s="45"/>
      <c r="Q2575" s="100"/>
    </row>
    <row r="2576" spans="15:17" x14ac:dyDescent="0.2">
      <c r="O2576" s="45"/>
      <c r="P2576" s="45"/>
      <c r="Q2576" s="100"/>
    </row>
    <row r="2577" spans="15:17" x14ac:dyDescent="0.2">
      <c r="O2577" s="45"/>
      <c r="P2577" s="45"/>
      <c r="Q2577" s="100"/>
    </row>
    <row r="2578" spans="15:17" x14ac:dyDescent="0.2">
      <c r="O2578" s="45"/>
      <c r="P2578" s="45"/>
      <c r="Q2578" s="100"/>
    </row>
    <row r="2579" spans="15:17" x14ac:dyDescent="0.2">
      <c r="O2579" s="45"/>
      <c r="P2579" s="45"/>
      <c r="Q2579" s="100"/>
    </row>
    <row r="2580" spans="15:17" x14ac:dyDescent="0.2">
      <c r="O2580" s="45"/>
      <c r="P2580" s="45"/>
      <c r="Q2580" s="100"/>
    </row>
    <row r="2581" spans="15:17" x14ac:dyDescent="0.2">
      <c r="O2581" s="45"/>
      <c r="P2581" s="45"/>
      <c r="Q2581" s="100"/>
    </row>
    <row r="2582" spans="15:17" x14ac:dyDescent="0.2">
      <c r="O2582" s="45"/>
      <c r="P2582" s="45"/>
      <c r="Q2582" s="100"/>
    </row>
    <row r="2583" spans="15:17" x14ac:dyDescent="0.2">
      <c r="O2583" s="45"/>
      <c r="P2583" s="45"/>
      <c r="Q2583" s="100"/>
    </row>
    <row r="2584" spans="15:17" x14ac:dyDescent="0.2">
      <c r="O2584" s="45"/>
      <c r="P2584" s="45"/>
      <c r="Q2584" s="100"/>
    </row>
    <row r="2585" spans="15:17" x14ac:dyDescent="0.2">
      <c r="O2585" s="45"/>
      <c r="P2585" s="45"/>
      <c r="Q2585" s="100"/>
    </row>
    <row r="2586" spans="15:17" x14ac:dyDescent="0.2">
      <c r="O2586" s="45"/>
      <c r="P2586" s="45"/>
      <c r="Q2586" s="100"/>
    </row>
    <row r="2587" spans="15:17" x14ac:dyDescent="0.2">
      <c r="O2587" s="45"/>
      <c r="P2587" s="45"/>
      <c r="Q2587" s="100"/>
    </row>
    <row r="2588" spans="15:17" x14ac:dyDescent="0.2">
      <c r="O2588" s="45"/>
      <c r="P2588" s="45"/>
      <c r="Q2588" s="100"/>
    </row>
    <row r="2589" spans="15:17" x14ac:dyDescent="0.2">
      <c r="O2589" s="45"/>
      <c r="P2589" s="45"/>
      <c r="Q2589" s="100"/>
    </row>
    <row r="2590" spans="15:17" x14ac:dyDescent="0.2">
      <c r="O2590" s="45"/>
      <c r="P2590" s="45"/>
      <c r="Q2590" s="100"/>
    </row>
    <row r="2591" spans="15:17" x14ac:dyDescent="0.2">
      <c r="O2591" s="45"/>
      <c r="P2591" s="45"/>
      <c r="Q2591" s="100"/>
    </row>
    <row r="2592" spans="15:17" x14ac:dyDescent="0.2">
      <c r="O2592" s="45"/>
      <c r="P2592" s="45"/>
      <c r="Q2592" s="100"/>
    </row>
    <row r="2593" spans="15:17" x14ac:dyDescent="0.2">
      <c r="O2593" s="45"/>
      <c r="P2593" s="45"/>
      <c r="Q2593" s="100"/>
    </row>
    <row r="2594" spans="15:17" x14ac:dyDescent="0.2">
      <c r="O2594" s="45"/>
      <c r="P2594" s="45"/>
      <c r="Q2594" s="100"/>
    </row>
    <row r="2595" spans="15:17" x14ac:dyDescent="0.2">
      <c r="O2595" s="45"/>
      <c r="P2595" s="45"/>
      <c r="Q2595" s="100"/>
    </row>
    <row r="2596" spans="15:17" x14ac:dyDescent="0.2">
      <c r="O2596" s="45"/>
      <c r="P2596" s="45"/>
      <c r="Q2596" s="100"/>
    </row>
    <row r="2597" spans="15:17" x14ac:dyDescent="0.2">
      <c r="O2597" s="45"/>
      <c r="P2597" s="45"/>
      <c r="Q2597" s="100"/>
    </row>
    <row r="2598" spans="15:17" x14ac:dyDescent="0.2">
      <c r="O2598" s="45"/>
      <c r="P2598" s="45"/>
      <c r="Q2598" s="100"/>
    </row>
    <row r="2599" spans="15:17" x14ac:dyDescent="0.2">
      <c r="O2599" s="45"/>
      <c r="P2599" s="45"/>
      <c r="Q2599" s="100"/>
    </row>
    <row r="2600" spans="15:17" x14ac:dyDescent="0.2">
      <c r="O2600" s="45"/>
      <c r="P2600" s="45"/>
      <c r="Q2600" s="100"/>
    </row>
    <row r="2601" spans="15:17" x14ac:dyDescent="0.2">
      <c r="O2601" s="45"/>
      <c r="P2601" s="45"/>
      <c r="Q2601" s="100"/>
    </row>
    <row r="2602" spans="15:17" x14ac:dyDescent="0.2">
      <c r="O2602" s="45"/>
      <c r="P2602" s="45"/>
      <c r="Q2602" s="100"/>
    </row>
    <row r="2603" spans="15:17" x14ac:dyDescent="0.2">
      <c r="O2603" s="45"/>
      <c r="P2603" s="45"/>
      <c r="Q2603" s="100"/>
    </row>
    <row r="2604" spans="15:17" x14ac:dyDescent="0.2">
      <c r="O2604" s="45"/>
      <c r="P2604" s="45"/>
      <c r="Q2604" s="100"/>
    </row>
    <row r="2605" spans="15:17" x14ac:dyDescent="0.2">
      <c r="O2605" s="45"/>
      <c r="P2605" s="45"/>
      <c r="Q2605" s="100"/>
    </row>
    <row r="2606" spans="15:17" x14ac:dyDescent="0.2">
      <c r="O2606" s="45"/>
      <c r="P2606" s="45"/>
      <c r="Q2606" s="100"/>
    </row>
    <row r="2607" spans="15:17" x14ac:dyDescent="0.2">
      <c r="O2607" s="45"/>
      <c r="P2607" s="45"/>
      <c r="Q2607" s="100"/>
    </row>
    <row r="2608" spans="15:17" x14ac:dyDescent="0.2">
      <c r="O2608" s="45"/>
      <c r="P2608" s="45"/>
      <c r="Q2608" s="100"/>
    </row>
    <row r="2609" spans="15:17" x14ac:dyDescent="0.2">
      <c r="O2609" s="45"/>
      <c r="P2609" s="45"/>
      <c r="Q2609" s="100"/>
    </row>
    <row r="2610" spans="15:17" x14ac:dyDescent="0.2">
      <c r="O2610" s="45"/>
      <c r="P2610" s="45"/>
      <c r="Q2610" s="100"/>
    </row>
    <row r="2611" spans="15:17" x14ac:dyDescent="0.2">
      <c r="O2611" s="45"/>
      <c r="P2611" s="45"/>
      <c r="Q2611" s="100"/>
    </row>
    <row r="2612" spans="15:17" x14ac:dyDescent="0.2">
      <c r="O2612" s="45"/>
      <c r="P2612" s="45"/>
      <c r="Q2612" s="100"/>
    </row>
    <row r="2613" spans="15:17" x14ac:dyDescent="0.2">
      <c r="O2613" s="45"/>
      <c r="P2613" s="45"/>
      <c r="Q2613" s="100"/>
    </row>
    <row r="2614" spans="15:17" x14ac:dyDescent="0.2">
      <c r="O2614" s="45"/>
      <c r="P2614" s="45"/>
      <c r="Q2614" s="100"/>
    </row>
    <row r="2615" spans="15:17" x14ac:dyDescent="0.2">
      <c r="O2615" s="45"/>
      <c r="P2615" s="45"/>
      <c r="Q2615" s="100"/>
    </row>
    <row r="2616" spans="15:17" x14ac:dyDescent="0.2">
      <c r="O2616" s="45"/>
      <c r="P2616" s="45"/>
      <c r="Q2616" s="100"/>
    </row>
    <row r="2617" spans="15:17" x14ac:dyDescent="0.2">
      <c r="O2617" s="45"/>
      <c r="P2617" s="45"/>
      <c r="Q2617" s="100"/>
    </row>
    <row r="2618" spans="15:17" x14ac:dyDescent="0.2">
      <c r="O2618" s="45"/>
      <c r="P2618" s="45"/>
      <c r="Q2618" s="100"/>
    </row>
    <row r="2619" spans="15:17" x14ac:dyDescent="0.2">
      <c r="O2619" s="45"/>
      <c r="P2619" s="45"/>
      <c r="Q2619" s="100"/>
    </row>
    <row r="2620" spans="15:17" x14ac:dyDescent="0.2">
      <c r="O2620" s="45"/>
      <c r="P2620" s="45"/>
      <c r="Q2620" s="100"/>
    </row>
    <row r="2621" spans="15:17" x14ac:dyDescent="0.2">
      <c r="O2621" s="45"/>
      <c r="P2621" s="45"/>
      <c r="Q2621" s="100"/>
    </row>
    <row r="2622" spans="15:17" x14ac:dyDescent="0.2">
      <c r="O2622" s="45"/>
      <c r="P2622" s="45"/>
      <c r="Q2622" s="100"/>
    </row>
    <row r="2623" spans="15:17" x14ac:dyDescent="0.2">
      <c r="O2623" s="45"/>
      <c r="P2623" s="45"/>
      <c r="Q2623" s="100"/>
    </row>
    <row r="2624" spans="15:17" x14ac:dyDescent="0.2">
      <c r="O2624" s="45"/>
      <c r="P2624" s="45"/>
      <c r="Q2624" s="100"/>
    </row>
    <row r="2625" spans="15:17" x14ac:dyDescent="0.2">
      <c r="O2625" s="45"/>
      <c r="P2625" s="45"/>
      <c r="Q2625" s="100"/>
    </row>
    <row r="2626" spans="15:17" x14ac:dyDescent="0.2">
      <c r="O2626" s="45"/>
      <c r="P2626" s="45"/>
      <c r="Q2626" s="100"/>
    </row>
    <row r="2627" spans="15:17" x14ac:dyDescent="0.2">
      <c r="O2627" s="45"/>
      <c r="P2627" s="45"/>
      <c r="Q2627" s="100"/>
    </row>
    <row r="2628" spans="15:17" x14ac:dyDescent="0.2">
      <c r="O2628" s="45"/>
      <c r="P2628" s="45"/>
      <c r="Q2628" s="100"/>
    </row>
    <row r="2629" spans="15:17" x14ac:dyDescent="0.2">
      <c r="O2629" s="45"/>
      <c r="P2629" s="45"/>
      <c r="Q2629" s="100"/>
    </row>
    <row r="2630" spans="15:17" x14ac:dyDescent="0.2">
      <c r="O2630" s="45"/>
      <c r="P2630" s="45"/>
      <c r="Q2630" s="100"/>
    </row>
    <row r="2631" spans="15:17" x14ac:dyDescent="0.2">
      <c r="O2631" s="45"/>
      <c r="P2631" s="45"/>
      <c r="Q2631" s="100"/>
    </row>
    <row r="2632" spans="15:17" x14ac:dyDescent="0.2">
      <c r="O2632" s="45"/>
      <c r="P2632" s="45"/>
      <c r="Q2632" s="100"/>
    </row>
    <row r="2633" spans="15:17" x14ac:dyDescent="0.2">
      <c r="O2633" s="45"/>
      <c r="P2633" s="45"/>
      <c r="Q2633" s="100"/>
    </row>
    <row r="2634" spans="15:17" x14ac:dyDescent="0.2">
      <c r="O2634" s="45"/>
      <c r="P2634" s="45"/>
      <c r="Q2634" s="100"/>
    </row>
    <row r="2635" spans="15:17" x14ac:dyDescent="0.2">
      <c r="O2635" s="45"/>
      <c r="P2635" s="45"/>
      <c r="Q2635" s="100"/>
    </row>
    <row r="2636" spans="15:17" x14ac:dyDescent="0.2">
      <c r="O2636" s="45"/>
      <c r="P2636" s="45"/>
      <c r="Q2636" s="100"/>
    </row>
    <row r="2637" spans="15:17" x14ac:dyDescent="0.2">
      <c r="O2637" s="45"/>
      <c r="P2637" s="45"/>
      <c r="Q2637" s="100"/>
    </row>
    <row r="2638" spans="15:17" x14ac:dyDescent="0.2">
      <c r="O2638" s="45"/>
      <c r="P2638" s="45"/>
      <c r="Q2638" s="100"/>
    </row>
    <row r="2639" spans="15:17" x14ac:dyDescent="0.2">
      <c r="O2639" s="45"/>
      <c r="P2639" s="45"/>
      <c r="Q2639" s="100"/>
    </row>
    <row r="2640" spans="15:17" x14ac:dyDescent="0.2">
      <c r="O2640" s="45"/>
      <c r="P2640" s="45"/>
      <c r="Q2640" s="100"/>
    </row>
    <row r="2641" spans="15:17" x14ac:dyDescent="0.2">
      <c r="O2641" s="45"/>
      <c r="P2641" s="45"/>
      <c r="Q2641" s="100"/>
    </row>
    <row r="2642" spans="15:17" x14ac:dyDescent="0.2">
      <c r="O2642" s="45"/>
      <c r="P2642" s="45"/>
      <c r="Q2642" s="100"/>
    </row>
    <row r="2643" spans="15:17" x14ac:dyDescent="0.2">
      <c r="O2643" s="45"/>
      <c r="P2643" s="45"/>
      <c r="Q2643" s="100"/>
    </row>
    <row r="2644" spans="15:17" x14ac:dyDescent="0.2">
      <c r="O2644" s="45"/>
      <c r="P2644" s="45"/>
      <c r="Q2644" s="100"/>
    </row>
    <row r="2645" spans="15:17" x14ac:dyDescent="0.2">
      <c r="O2645" s="45"/>
      <c r="P2645" s="45"/>
      <c r="Q2645" s="100"/>
    </row>
    <row r="2646" spans="15:17" x14ac:dyDescent="0.2">
      <c r="O2646" s="45"/>
      <c r="P2646" s="45"/>
      <c r="Q2646" s="100"/>
    </row>
    <row r="2647" spans="15:17" x14ac:dyDescent="0.2">
      <c r="O2647" s="45"/>
      <c r="P2647" s="45"/>
      <c r="Q2647" s="100"/>
    </row>
    <row r="2648" spans="15:17" x14ac:dyDescent="0.2">
      <c r="O2648" s="45"/>
      <c r="P2648" s="45"/>
      <c r="Q2648" s="100"/>
    </row>
    <row r="2649" spans="15:17" x14ac:dyDescent="0.2">
      <c r="O2649" s="45"/>
      <c r="P2649" s="45"/>
      <c r="Q2649" s="100"/>
    </row>
    <row r="2650" spans="15:17" x14ac:dyDescent="0.2">
      <c r="O2650" s="45"/>
      <c r="P2650" s="45"/>
      <c r="Q2650" s="100"/>
    </row>
    <row r="2651" spans="15:17" x14ac:dyDescent="0.2">
      <c r="O2651" s="45"/>
      <c r="P2651" s="45"/>
      <c r="Q2651" s="100"/>
    </row>
    <row r="2652" spans="15:17" x14ac:dyDescent="0.2">
      <c r="O2652" s="45"/>
      <c r="P2652" s="45"/>
      <c r="Q2652" s="100"/>
    </row>
    <row r="2653" spans="15:17" x14ac:dyDescent="0.2">
      <c r="O2653" s="45"/>
      <c r="P2653" s="45"/>
      <c r="Q2653" s="100"/>
    </row>
    <row r="2654" spans="15:17" x14ac:dyDescent="0.2">
      <c r="O2654" s="45"/>
      <c r="P2654" s="45"/>
      <c r="Q2654" s="100"/>
    </row>
    <row r="2655" spans="15:17" x14ac:dyDescent="0.2">
      <c r="O2655" s="45"/>
      <c r="P2655" s="45"/>
      <c r="Q2655" s="100"/>
    </row>
    <row r="2656" spans="15:17" x14ac:dyDescent="0.2">
      <c r="O2656" s="45"/>
      <c r="P2656" s="45"/>
      <c r="Q2656" s="100"/>
    </row>
    <row r="2657" spans="15:17" x14ac:dyDescent="0.2">
      <c r="O2657" s="45"/>
      <c r="P2657" s="45"/>
      <c r="Q2657" s="100"/>
    </row>
    <row r="2658" spans="15:17" x14ac:dyDescent="0.2">
      <c r="O2658" s="45"/>
      <c r="P2658" s="45"/>
      <c r="Q2658" s="100"/>
    </row>
    <row r="2659" spans="15:17" x14ac:dyDescent="0.2">
      <c r="O2659" s="45"/>
      <c r="P2659" s="45"/>
      <c r="Q2659" s="100"/>
    </row>
    <row r="2660" spans="15:17" x14ac:dyDescent="0.2">
      <c r="O2660" s="45"/>
      <c r="P2660" s="45"/>
      <c r="Q2660" s="100"/>
    </row>
    <row r="2661" spans="15:17" x14ac:dyDescent="0.2">
      <c r="O2661" s="45"/>
      <c r="P2661" s="45"/>
      <c r="Q2661" s="100"/>
    </row>
    <row r="2662" spans="15:17" x14ac:dyDescent="0.2">
      <c r="O2662" s="45"/>
      <c r="P2662" s="45"/>
      <c r="Q2662" s="100"/>
    </row>
    <row r="2663" spans="15:17" x14ac:dyDescent="0.2">
      <c r="O2663" s="45"/>
      <c r="P2663" s="45"/>
      <c r="Q2663" s="100"/>
    </row>
    <row r="2664" spans="15:17" x14ac:dyDescent="0.2">
      <c r="O2664" s="45"/>
      <c r="P2664" s="45"/>
      <c r="Q2664" s="100"/>
    </row>
    <row r="2665" spans="15:17" x14ac:dyDescent="0.2">
      <c r="O2665" s="45"/>
      <c r="P2665" s="45"/>
      <c r="Q2665" s="100"/>
    </row>
    <row r="2666" spans="15:17" x14ac:dyDescent="0.2">
      <c r="O2666" s="45"/>
      <c r="P2666" s="45"/>
      <c r="Q2666" s="100"/>
    </row>
    <row r="2667" spans="15:17" x14ac:dyDescent="0.2">
      <c r="O2667" s="45"/>
      <c r="P2667" s="45"/>
      <c r="Q2667" s="100"/>
    </row>
    <row r="2668" spans="15:17" x14ac:dyDescent="0.2">
      <c r="O2668" s="45"/>
      <c r="P2668" s="45"/>
      <c r="Q2668" s="100"/>
    </row>
    <row r="2669" spans="15:17" x14ac:dyDescent="0.2">
      <c r="O2669" s="45"/>
      <c r="P2669" s="45"/>
      <c r="Q2669" s="100"/>
    </row>
    <row r="2670" spans="15:17" x14ac:dyDescent="0.2">
      <c r="O2670" s="45"/>
      <c r="P2670" s="45"/>
      <c r="Q2670" s="100"/>
    </row>
    <row r="2671" spans="15:17" x14ac:dyDescent="0.2">
      <c r="O2671" s="45"/>
      <c r="P2671" s="45"/>
      <c r="Q2671" s="100"/>
    </row>
    <row r="2672" spans="15:17" x14ac:dyDescent="0.2">
      <c r="O2672" s="45"/>
      <c r="P2672" s="45"/>
      <c r="Q2672" s="100"/>
    </row>
    <row r="2673" spans="15:17" x14ac:dyDescent="0.2">
      <c r="O2673" s="45"/>
      <c r="P2673" s="45"/>
      <c r="Q2673" s="100"/>
    </row>
    <row r="2674" spans="15:17" x14ac:dyDescent="0.2">
      <c r="O2674" s="45"/>
      <c r="P2674" s="45"/>
      <c r="Q2674" s="100"/>
    </row>
    <row r="2675" spans="15:17" x14ac:dyDescent="0.2">
      <c r="O2675" s="45"/>
      <c r="P2675" s="45"/>
      <c r="Q2675" s="100"/>
    </row>
    <row r="2676" spans="15:17" x14ac:dyDescent="0.2">
      <c r="O2676" s="45"/>
      <c r="P2676" s="45"/>
      <c r="Q2676" s="100"/>
    </row>
    <row r="2677" spans="15:17" x14ac:dyDescent="0.2">
      <c r="O2677" s="45"/>
      <c r="P2677" s="45"/>
      <c r="Q2677" s="100"/>
    </row>
    <row r="2678" spans="15:17" x14ac:dyDescent="0.2">
      <c r="O2678" s="45"/>
      <c r="P2678" s="45"/>
      <c r="Q2678" s="100"/>
    </row>
    <row r="2679" spans="15:17" x14ac:dyDescent="0.2">
      <c r="O2679" s="45"/>
      <c r="P2679" s="45"/>
      <c r="Q2679" s="100"/>
    </row>
    <row r="2680" spans="15:17" x14ac:dyDescent="0.2">
      <c r="O2680" s="45"/>
      <c r="P2680" s="45"/>
      <c r="Q2680" s="100"/>
    </row>
    <row r="2681" spans="15:17" x14ac:dyDescent="0.2">
      <c r="O2681" s="45"/>
      <c r="P2681" s="45"/>
      <c r="Q2681" s="100"/>
    </row>
    <row r="2682" spans="15:17" x14ac:dyDescent="0.2">
      <c r="O2682" s="45"/>
      <c r="P2682" s="45"/>
      <c r="Q2682" s="100"/>
    </row>
    <row r="2683" spans="15:17" x14ac:dyDescent="0.2">
      <c r="O2683" s="45"/>
      <c r="P2683" s="45"/>
      <c r="Q2683" s="100"/>
    </row>
    <row r="2684" spans="15:17" x14ac:dyDescent="0.2">
      <c r="O2684" s="45"/>
      <c r="P2684" s="45"/>
      <c r="Q2684" s="100"/>
    </row>
    <row r="2685" spans="15:17" x14ac:dyDescent="0.2">
      <c r="O2685" s="45"/>
      <c r="P2685" s="45"/>
      <c r="Q2685" s="100"/>
    </row>
    <row r="2686" spans="15:17" x14ac:dyDescent="0.2">
      <c r="O2686" s="45"/>
      <c r="P2686" s="45"/>
      <c r="Q2686" s="100"/>
    </row>
    <row r="2687" spans="15:17" x14ac:dyDescent="0.2">
      <c r="O2687" s="45"/>
      <c r="P2687" s="45"/>
      <c r="Q2687" s="100"/>
    </row>
    <row r="2688" spans="15:17" x14ac:dyDescent="0.2">
      <c r="O2688" s="45"/>
      <c r="P2688" s="45"/>
      <c r="Q2688" s="100"/>
    </row>
    <row r="2689" spans="15:17" x14ac:dyDescent="0.2">
      <c r="O2689" s="45"/>
      <c r="P2689" s="45"/>
      <c r="Q2689" s="100"/>
    </row>
    <row r="2690" spans="15:17" x14ac:dyDescent="0.2">
      <c r="O2690" s="45"/>
      <c r="P2690" s="45"/>
      <c r="Q2690" s="100"/>
    </row>
    <row r="2691" spans="15:17" x14ac:dyDescent="0.2">
      <c r="O2691" s="45"/>
      <c r="P2691" s="45"/>
      <c r="Q2691" s="100"/>
    </row>
    <row r="2692" spans="15:17" x14ac:dyDescent="0.2">
      <c r="O2692" s="45"/>
      <c r="P2692" s="45"/>
      <c r="Q2692" s="100"/>
    </row>
    <row r="2693" spans="15:17" x14ac:dyDescent="0.2">
      <c r="O2693" s="45"/>
      <c r="P2693" s="45"/>
      <c r="Q2693" s="100"/>
    </row>
    <row r="2694" spans="15:17" x14ac:dyDescent="0.2">
      <c r="O2694" s="45"/>
      <c r="P2694" s="45"/>
      <c r="Q2694" s="100"/>
    </row>
    <row r="2695" spans="15:17" x14ac:dyDescent="0.2">
      <c r="O2695" s="45"/>
      <c r="P2695" s="45"/>
      <c r="Q2695" s="100"/>
    </row>
    <row r="2696" spans="15:17" x14ac:dyDescent="0.2">
      <c r="O2696" s="45"/>
      <c r="P2696" s="45"/>
      <c r="Q2696" s="100"/>
    </row>
    <row r="2697" spans="15:17" x14ac:dyDescent="0.2">
      <c r="O2697" s="45"/>
      <c r="P2697" s="45"/>
      <c r="Q2697" s="100"/>
    </row>
    <row r="2698" spans="15:17" x14ac:dyDescent="0.2">
      <c r="O2698" s="45"/>
      <c r="P2698" s="45"/>
      <c r="Q2698" s="100"/>
    </row>
    <row r="2699" spans="15:17" x14ac:dyDescent="0.2">
      <c r="O2699" s="45"/>
      <c r="P2699" s="45"/>
      <c r="Q2699" s="100"/>
    </row>
    <row r="2700" spans="15:17" x14ac:dyDescent="0.2">
      <c r="O2700" s="45"/>
      <c r="P2700" s="45"/>
      <c r="Q2700" s="100"/>
    </row>
    <row r="2701" spans="15:17" x14ac:dyDescent="0.2">
      <c r="O2701" s="45"/>
      <c r="P2701" s="45"/>
      <c r="Q2701" s="100"/>
    </row>
    <row r="2702" spans="15:17" x14ac:dyDescent="0.2">
      <c r="O2702" s="45"/>
      <c r="P2702" s="45"/>
      <c r="Q2702" s="100"/>
    </row>
    <row r="2703" spans="15:17" x14ac:dyDescent="0.2">
      <c r="O2703" s="45"/>
      <c r="P2703" s="45"/>
      <c r="Q2703" s="100"/>
    </row>
    <row r="2704" spans="15:17" x14ac:dyDescent="0.2">
      <c r="O2704" s="45"/>
      <c r="P2704" s="45"/>
      <c r="Q2704" s="100"/>
    </row>
    <row r="2705" spans="15:17" x14ac:dyDescent="0.2">
      <c r="O2705" s="45"/>
      <c r="P2705" s="45"/>
      <c r="Q2705" s="100"/>
    </row>
    <row r="2706" spans="15:17" x14ac:dyDescent="0.2">
      <c r="O2706" s="45"/>
      <c r="P2706" s="45"/>
      <c r="Q2706" s="100"/>
    </row>
    <row r="2707" spans="15:17" x14ac:dyDescent="0.2">
      <c r="O2707" s="45"/>
      <c r="P2707" s="45"/>
      <c r="Q2707" s="100"/>
    </row>
    <row r="2708" spans="15:17" x14ac:dyDescent="0.2">
      <c r="O2708" s="45"/>
      <c r="P2708" s="45"/>
      <c r="Q2708" s="100"/>
    </row>
    <row r="2709" spans="15:17" x14ac:dyDescent="0.2">
      <c r="O2709" s="45"/>
      <c r="P2709" s="45"/>
      <c r="Q2709" s="100"/>
    </row>
    <row r="2710" spans="15:17" x14ac:dyDescent="0.2">
      <c r="O2710" s="45"/>
      <c r="P2710" s="45"/>
      <c r="Q2710" s="100"/>
    </row>
    <row r="2711" spans="15:17" x14ac:dyDescent="0.2">
      <c r="O2711" s="45"/>
      <c r="P2711" s="45"/>
      <c r="Q2711" s="100"/>
    </row>
    <row r="2712" spans="15:17" x14ac:dyDescent="0.2">
      <c r="O2712" s="45"/>
      <c r="P2712" s="45"/>
      <c r="Q2712" s="100"/>
    </row>
    <row r="2713" spans="15:17" x14ac:dyDescent="0.2">
      <c r="O2713" s="45"/>
      <c r="P2713" s="45"/>
      <c r="Q2713" s="100"/>
    </row>
    <row r="2714" spans="15:17" x14ac:dyDescent="0.2">
      <c r="O2714" s="45"/>
      <c r="P2714" s="45"/>
      <c r="Q2714" s="100"/>
    </row>
    <row r="2715" spans="15:17" x14ac:dyDescent="0.2">
      <c r="O2715" s="45"/>
      <c r="P2715" s="45"/>
      <c r="Q2715" s="100"/>
    </row>
    <row r="2716" spans="15:17" x14ac:dyDescent="0.2">
      <c r="O2716" s="45"/>
      <c r="P2716" s="45"/>
      <c r="Q2716" s="100"/>
    </row>
    <row r="2717" spans="15:17" x14ac:dyDescent="0.2">
      <c r="O2717" s="45"/>
      <c r="P2717" s="45"/>
      <c r="Q2717" s="100"/>
    </row>
    <row r="2718" spans="15:17" x14ac:dyDescent="0.2">
      <c r="O2718" s="45"/>
      <c r="P2718" s="45"/>
      <c r="Q2718" s="100"/>
    </row>
    <row r="2719" spans="15:17" x14ac:dyDescent="0.2">
      <c r="O2719" s="45"/>
      <c r="P2719" s="45"/>
      <c r="Q2719" s="100"/>
    </row>
    <row r="2720" spans="15:17" x14ac:dyDescent="0.2">
      <c r="O2720" s="45"/>
      <c r="P2720" s="45"/>
      <c r="Q2720" s="100"/>
    </row>
    <row r="2721" spans="15:17" x14ac:dyDescent="0.2">
      <c r="O2721" s="45"/>
      <c r="P2721" s="45"/>
      <c r="Q2721" s="100"/>
    </row>
    <row r="2722" spans="15:17" x14ac:dyDescent="0.2">
      <c r="O2722" s="45"/>
      <c r="P2722" s="45"/>
      <c r="Q2722" s="100"/>
    </row>
    <row r="2723" spans="15:17" x14ac:dyDescent="0.2">
      <c r="O2723" s="45"/>
      <c r="P2723" s="45"/>
      <c r="Q2723" s="100"/>
    </row>
    <row r="2724" spans="15:17" x14ac:dyDescent="0.2">
      <c r="O2724" s="45"/>
      <c r="P2724" s="45"/>
      <c r="Q2724" s="100"/>
    </row>
    <row r="2725" spans="15:17" x14ac:dyDescent="0.2">
      <c r="O2725" s="45"/>
      <c r="P2725" s="45"/>
      <c r="Q2725" s="100"/>
    </row>
    <row r="2726" spans="15:17" x14ac:dyDescent="0.2">
      <c r="O2726" s="45"/>
      <c r="P2726" s="45"/>
      <c r="Q2726" s="100"/>
    </row>
    <row r="2727" spans="15:17" x14ac:dyDescent="0.2">
      <c r="O2727" s="45"/>
      <c r="P2727" s="45"/>
      <c r="Q2727" s="100"/>
    </row>
    <row r="2728" spans="15:17" x14ac:dyDescent="0.2">
      <c r="O2728" s="45"/>
      <c r="P2728" s="45"/>
      <c r="Q2728" s="100"/>
    </row>
    <row r="2729" spans="15:17" x14ac:dyDescent="0.2">
      <c r="O2729" s="45"/>
      <c r="P2729" s="45"/>
      <c r="Q2729" s="100"/>
    </row>
    <row r="2730" spans="15:17" x14ac:dyDescent="0.2">
      <c r="O2730" s="45"/>
      <c r="P2730" s="45"/>
      <c r="Q2730" s="100"/>
    </row>
    <row r="2731" spans="15:17" x14ac:dyDescent="0.2">
      <c r="O2731" s="45"/>
      <c r="P2731" s="45"/>
      <c r="Q2731" s="100"/>
    </row>
    <row r="2732" spans="15:17" x14ac:dyDescent="0.2">
      <c r="O2732" s="45"/>
      <c r="P2732" s="45"/>
      <c r="Q2732" s="100"/>
    </row>
    <row r="2733" spans="15:17" x14ac:dyDescent="0.2">
      <c r="O2733" s="45"/>
      <c r="P2733" s="45"/>
      <c r="Q2733" s="100"/>
    </row>
    <row r="2734" spans="15:17" x14ac:dyDescent="0.2">
      <c r="O2734" s="45"/>
      <c r="P2734" s="45"/>
      <c r="Q2734" s="100"/>
    </row>
    <row r="2735" spans="15:17" x14ac:dyDescent="0.2">
      <c r="O2735" s="45"/>
      <c r="P2735" s="45"/>
      <c r="Q2735" s="100"/>
    </row>
    <row r="2736" spans="15:17" x14ac:dyDescent="0.2">
      <c r="O2736" s="45"/>
      <c r="P2736" s="45"/>
      <c r="Q2736" s="100"/>
    </row>
    <row r="2737" spans="15:17" x14ac:dyDescent="0.2">
      <c r="O2737" s="45"/>
      <c r="P2737" s="45"/>
      <c r="Q2737" s="100"/>
    </row>
    <row r="2738" spans="15:17" x14ac:dyDescent="0.2">
      <c r="O2738" s="45"/>
      <c r="P2738" s="45"/>
      <c r="Q2738" s="100"/>
    </row>
    <row r="2739" spans="15:17" x14ac:dyDescent="0.2">
      <c r="O2739" s="45"/>
      <c r="P2739" s="45"/>
      <c r="Q2739" s="100"/>
    </row>
    <row r="2740" spans="15:17" x14ac:dyDescent="0.2">
      <c r="O2740" s="45"/>
      <c r="P2740" s="45"/>
      <c r="Q2740" s="100"/>
    </row>
    <row r="2741" spans="15:17" x14ac:dyDescent="0.2">
      <c r="O2741" s="45"/>
      <c r="P2741" s="45"/>
      <c r="Q2741" s="100"/>
    </row>
    <row r="2742" spans="15:17" x14ac:dyDescent="0.2">
      <c r="O2742" s="45"/>
      <c r="P2742" s="45"/>
      <c r="Q2742" s="100"/>
    </row>
    <row r="2743" spans="15:17" x14ac:dyDescent="0.2">
      <c r="O2743" s="45"/>
      <c r="P2743" s="45"/>
      <c r="Q2743" s="100"/>
    </row>
    <row r="2744" spans="15:17" x14ac:dyDescent="0.2">
      <c r="O2744" s="45"/>
      <c r="P2744" s="45"/>
      <c r="Q2744" s="100"/>
    </row>
    <row r="2745" spans="15:17" x14ac:dyDescent="0.2">
      <c r="O2745" s="45"/>
      <c r="P2745" s="45"/>
      <c r="Q2745" s="100"/>
    </row>
    <row r="2746" spans="15:17" x14ac:dyDescent="0.2">
      <c r="O2746" s="45"/>
      <c r="P2746" s="45"/>
      <c r="Q2746" s="100"/>
    </row>
    <row r="2747" spans="15:17" x14ac:dyDescent="0.2">
      <c r="O2747" s="45"/>
      <c r="P2747" s="45"/>
      <c r="Q2747" s="100"/>
    </row>
    <row r="2748" spans="15:17" x14ac:dyDescent="0.2">
      <c r="O2748" s="45"/>
      <c r="P2748" s="45"/>
      <c r="Q2748" s="100"/>
    </row>
    <row r="2749" spans="15:17" x14ac:dyDescent="0.2">
      <c r="O2749" s="45"/>
      <c r="P2749" s="45"/>
      <c r="Q2749" s="100"/>
    </row>
    <row r="2750" spans="15:17" x14ac:dyDescent="0.2">
      <c r="O2750" s="45"/>
      <c r="P2750" s="45"/>
      <c r="Q2750" s="100"/>
    </row>
    <row r="2751" spans="15:17" x14ac:dyDescent="0.2">
      <c r="O2751" s="45"/>
      <c r="P2751" s="45"/>
      <c r="Q2751" s="100"/>
    </row>
    <row r="2752" spans="15:17" x14ac:dyDescent="0.2">
      <c r="O2752" s="45"/>
      <c r="P2752" s="45"/>
      <c r="Q2752" s="100"/>
    </row>
    <row r="2753" spans="15:17" x14ac:dyDescent="0.2">
      <c r="O2753" s="45"/>
      <c r="P2753" s="45"/>
      <c r="Q2753" s="100"/>
    </row>
    <row r="2754" spans="15:17" x14ac:dyDescent="0.2">
      <c r="O2754" s="45"/>
      <c r="P2754" s="45"/>
      <c r="Q2754" s="100"/>
    </row>
    <row r="2755" spans="15:17" x14ac:dyDescent="0.2">
      <c r="O2755" s="45"/>
      <c r="P2755" s="45"/>
      <c r="Q2755" s="100"/>
    </row>
    <row r="2756" spans="15:17" x14ac:dyDescent="0.2">
      <c r="O2756" s="45"/>
      <c r="P2756" s="45"/>
      <c r="Q2756" s="100"/>
    </row>
    <row r="2757" spans="15:17" x14ac:dyDescent="0.2">
      <c r="O2757" s="45"/>
      <c r="P2757" s="45"/>
      <c r="Q2757" s="100"/>
    </row>
    <row r="2758" spans="15:17" x14ac:dyDescent="0.2">
      <c r="O2758" s="45"/>
      <c r="P2758" s="45"/>
      <c r="Q2758" s="100"/>
    </row>
    <row r="2759" spans="15:17" x14ac:dyDescent="0.2">
      <c r="O2759" s="45"/>
      <c r="P2759" s="45"/>
      <c r="Q2759" s="100"/>
    </row>
    <row r="2760" spans="15:17" x14ac:dyDescent="0.2">
      <c r="O2760" s="45"/>
      <c r="P2760" s="45"/>
      <c r="Q2760" s="100"/>
    </row>
    <row r="2761" spans="15:17" x14ac:dyDescent="0.2">
      <c r="O2761" s="45"/>
      <c r="P2761" s="45"/>
      <c r="Q2761" s="100"/>
    </row>
    <row r="2762" spans="15:17" x14ac:dyDescent="0.2">
      <c r="O2762" s="45"/>
      <c r="P2762" s="45"/>
      <c r="Q2762" s="100"/>
    </row>
    <row r="2763" spans="15:17" x14ac:dyDescent="0.2">
      <c r="O2763" s="45"/>
      <c r="P2763" s="45"/>
      <c r="Q2763" s="100"/>
    </row>
    <row r="2764" spans="15:17" x14ac:dyDescent="0.2">
      <c r="O2764" s="45"/>
      <c r="P2764" s="45"/>
      <c r="Q2764" s="100"/>
    </row>
    <row r="2765" spans="15:17" x14ac:dyDescent="0.2">
      <c r="O2765" s="45"/>
      <c r="P2765" s="45"/>
      <c r="Q2765" s="100"/>
    </row>
    <row r="2766" spans="15:17" x14ac:dyDescent="0.2">
      <c r="O2766" s="45"/>
      <c r="P2766" s="45"/>
      <c r="Q2766" s="100"/>
    </row>
    <row r="2767" spans="15:17" x14ac:dyDescent="0.2">
      <c r="O2767" s="45"/>
      <c r="P2767" s="45"/>
      <c r="Q2767" s="100"/>
    </row>
    <row r="2768" spans="15:17" x14ac:dyDescent="0.2">
      <c r="O2768" s="45"/>
      <c r="P2768" s="45"/>
      <c r="Q2768" s="100"/>
    </row>
    <row r="2769" spans="15:17" x14ac:dyDescent="0.2">
      <c r="O2769" s="45"/>
      <c r="P2769" s="45"/>
      <c r="Q2769" s="100"/>
    </row>
    <row r="2770" spans="15:17" x14ac:dyDescent="0.2">
      <c r="O2770" s="45"/>
      <c r="P2770" s="45"/>
      <c r="Q2770" s="100"/>
    </row>
    <row r="2771" spans="15:17" x14ac:dyDescent="0.2">
      <c r="O2771" s="45"/>
      <c r="P2771" s="45"/>
      <c r="Q2771" s="100"/>
    </row>
    <row r="2772" spans="15:17" x14ac:dyDescent="0.2">
      <c r="O2772" s="45"/>
      <c r="P2772" s="45"/>
      <c r="Q2772" s="100"/>
    </row>
    <row r="2773" spans="15:17" x14ac:dyDescent="0.2">
      <c r="O2773" s="45"/>
      <c r="P2773" s="45"/>
      <c r="Q2773" s="100"/>
    </row>
    <row r="2774" spans="15:17" x14ac:dyDescent="0.2">
      <c r="O2774" s="45"/>
      <c r="P2774" s="45"/>
      <c r="Q2774" s="100"/>
    </row>
    <row r="2775" spans="15:17" x14ac:dyDescent="0.2">
      <c r="O2775" s="45"/>
      <c r="P2775" s="45"/>
      <c r="Q2775" s="100"/>
    </row>
    <row r="2776" spans="15:17" x14ac:dyDescent="0.2">
      <c r="O2776" s="45"/>
      <c r="P2776" s="45"/>
      <c r="Q2776" s="100"/>
    </row>
    <row r="2777" spans="15:17" x14ac:dyDescent="0.2">
      <c r="O2777" s="45"/>
      <c r="P2777" s="45"/>
      <c r="Q2777" s="100"/>
    </row>
    <row r="2778" spans="15:17" x14ac:dyDescent="0.2">
      <c r="O2778" s="45"/>
      <c r="P2778" s="45"/>
      <c r="Q2778" s="100"/>
    </row>
    <row r="2779" spans="15:17" x14ac:dyDescent="0.2">
      <c r="O2779" s="45"/>
      <c r="P2779" s="45"/>
      <c r="Q2779" s="100"/>
    </row>
    <row r="2780" spans="15:17" x14ac:dyDescent="0.2">
      <c r="O2780" s="45"/>
      <c r="P2780" s="45"/>
      <c r="Q2780" s="100"/>
    </row>
    <row r="2781" spans="15:17" x14ac:dyDescent="0.2">
      <c r="O2781" s="45"/>
      <c r="P2781" s="45"/>
      <c r="Q2781" s="100"/>
    </row>
    <row r="2782" spans="15:17" x14ac:dyDescent="0.2">
      <c r="O2782" s="45"/>
      <c r="P2782" s="45"/>
      <c r="Q2782" s="100"/>
    </row>
    <row r="2783" spans="15:17" x14ac:dyDescent="0.2">
      <c r="O2783" s="45"/>
      <c r="P2783" s="45"/>
      <c r="Q2783" s="100"/>
    </row>
    <row r="2784" spans="15:17" x14ac:dyDescent="0.2">
      <c r="O2784" s="45"/>
      <c r="P2784" s="45"/>
      <c r="Q2784" s="100"/>
    </row>
    <row r="2785" spans="15:17" x14ac:dyDescent="0.2">
      <c r="O2785" s="45"/>
      <c r="P2785" s="45"/>
      <c r="Q2785" s="100"/>
    </row>
    <row r="2786" spans="15:17" x14ac:dyDescent="0.2">
      <c r="O2786" s="45"/>
      <c r="P2786" s="45"/>
      <c r="Q2786" s="100"/>
    </row>
    <row r="2787" spans="15:17" x14ac:dyDescent="0.2">
      <c r="O2787" s="45"/>
      <c r="P2787" s="45"/>
      <c r="Q2787" s="100"/>
    </row>
    <row r="2788" spans="15:17" x14ac:dyDescent="0.2">
      <c r="O2788" s="45"/>
      <c r="P2788" s="45"/>
      <c r="Q2788" s="100"/>
    </row>
    <row r="2789" spans="15:17" x14ac:dyDescent="0.2">
      <c r="O2789" s="45"/>
      <c r="P2789" s="45"/>
      <c r="Q2789" s="100"/>
    </row>
    <row r="2790" spans="15:17" x14ac:dyDescent="0.2">
      <c r="O2790" s="45"/>
      <c r="P2790" s="45"/>
      <c r="Q2790" s="100"/>
    </row>
    <row r="2791" spans="15:17" x14ac:dyDescent="0.2">
      <c r="O2791" s="45"/>
      <c r="P2791" s="45"/>
      <c r="Q2791" s="100"/>
    </row>
    <row r="2792" spans="15:17" x14ac:dyDescent="0.2">
      <c r="O2792" s="45"/>
      <c r="P2792" s="45"/>
      <c r="Q2792" s="100"/>
    </row>
    <row r="2793" spans="15:17" x14ac:dyDescent="0.2">
      <c r="O2793" s="45"/>
      <c r="P2793" s="45"/>
      <c r="Q2793" s="100"/>
    </row>
    <row r="2794" spans="15:17" x14ac:dyDescent="0.2">
      <c r="O2794" s="45"/>
      <c r="P2794" s="45"/>
      <c r="Q2794" s="100"/>
    </row>
    <row r="2795" spans="15:17" x14ac:dyDescent="0.2">
      <c r="O2795" s="45"/>
      <c r="P2795" s="45"/>
      <c r="Q2795" s="100"/>
    </row>
    <row r="2796" spans="15:17" x14ac:dyDescent="0.2">
      <c r="O2796" s="45"/>
      <c r="P2796" s="45"/>
      <c r="Q2796" s="100"/>
    </row>
    <row r="2797" spans="15:17" x14ac:dyDescent="0.2">
      <c r="O2797" s="45"/>
      <c r="P2797" s="45"/>
      <c r="Q2797" s="100"/>
    </row>
    <row r="2798" spans="15:17" x14ac:dyDescent="0.2">
      <c r="O2798" s="45"/>
      <c r="P2798" s="45"/>
      <c r="Q2798" s="100"/>
    </row>
    <row r="2799" spans="15:17" x14ac:dyDescent="0.2">
      <c r="O2799" s="45"/>
      <c r="P2799" s="45"/>
      <c r="Q2799" s="100"/>
    </row>
    <row r="2800" spans="15:17" x14ac:dyDescent="0.2">
      <c r="O2800" s="45"/>
      <c r="P2800" s="45"/>
      <c r="Q2800" s="100"/>
    </row>
    <row r="2801" spans="15:17" x14ac:dyDescent="0.2">
      <c r="O2801" s="45"/>
      <c r="P2801" s="45"/>
      <c r="Q2801" s="100"/>
    </row>
    <row r="2802" spans="15:17" x14ac:dyDescent="0.2">
      <c r="O2802" s="45"/>
      <c r="P2802" s="45"/>
      <c r="Q2802" s="100"/>
    </row>
    <row r="2803" spans="15:17" x14ac:dyDescent="0.2">
      <c r="O2803" s="45"/>
      <c r="P2803" s="45"/>
      <c r="Q2803" s="100"/>
    </row>
    <row r="2804" spans="15:17" x14ac:dyDescent="0.2">
      <c r="O2804" s="45"/>
      <c r="P2804" s="45"/>
      <c r="Q2804" s="100"/>
    </row>
    <row r="2805" spans="15:17" x14ac:dyDescent="0.2">
      <c r="O2805" s="45"/>
      <c r="P2805" s="45"/>
      <c r="Q2805" s="100"/>
    </row>
    <row r="2806" spans="15:17" x14ac:dyDescent="0.2">
      <c r="O2806" s="45"/>
      <c r="P2806" s="45"/>
      <c r="Q2806" s="100"/>
    </row>
    <row r="2807" spans="15:17" x14ac:dyDescent="0.2">
      <c r="O2807" s="45"/>
      <c r="P2807" s="45"/>
      <c r="Q2807" s="100"/>
    </row>
    <row r="2808" spans="15:17" x14ac:dyDescent="0.2">
      <c r="O2808" s="45"/>
      <c r="P2808" s="45"/>
      <c r="Q2808" s="100"/>
    </row>
    <row r="2809" spans="15:17" x14ac:dyDescent="0.2">
      <c r="O2809" s="45"/>
      <c r="P2809" s="45"/>
      <c r="Q2809" s="100"/>
    </row>
    <row r="2810" spans="15:17" x14ac:dyDescent="0.2">
      <c r="O2810" s="45"/>
      <c r="P2810" s="45"/>
      <c r="Q2810" s="100"/>
    </row>
    <row r="2811" spans="15:17" x14ac:dyDescent="0.2">
      <c r="O2811" s="45"/>
      <c r="P2811" s="45"/>
      <c r="Q2811" s="100"/>
    </row>
    <row r="2812" spans="15:17" x14ac:dyDescent="0.2">
      <c r="O2812" s="45"/>
      <c r="P2812" s="45"/>
      <c r="Q2812" s="100"/>
    </row>
    <row r="2813" spans="15:17" x14ac:dyDescent="0.2">
      <c r="O2813" s="45"/>
      <c r="P2813" s="45"/>
      <c r="Q2813" s="100"/>
    </row>
    <row r="2814" spans="15:17" x14ac:dyDescent="0.2">
      <c r="O2814" s="45"/>
      <c r="P2814" s="45"/>
      <c r="Q2814" s="100"/>
    </row>
    <row r="2815" spans="15:17" x14ac:dyDescent="0.2">
      <c r="O2815" s="45"/>
      <c r="P2815" s="45"/>
      <c r="Q2815" s="100"/>
    </row>
    <row r="2816" spans="15:17" x14ac:dyDescent="0.2">
      <c r="O2816" s="45"/>
      <c r="P2816" s="45"/>
      <c r="Q2816" s="100"/>
    </row>
    <row r="2817" spans="15:17" x14ac:dyDescent="0.2">
      <c r="O2817" s="45"/>
      <c r="P2817" s="45"/>
      <c r="Q2817" s="100"/>
    </row>
    <row r="2818" spans="15:17" x14ac:dyDescent="0.2">
      <c r="O2818" s="45"/>
      <c r="P2818" s="45"/>
      <c r="Q2818" s="100"/>
    </row>
    <row r="2819" spans="15:17" x14ac:dyDescent="0.2">
      <c r="O2819" s="45"/>
      <c r="P2819" s="45"/>
      <c r="Q2819" s="100"/>
    </row>
    <row r="2820" spans="15:17" x14ac:dyDescent="0.2">
      <c r="O2820" s="45"/>
      <c r="P2820" s="45"/>
      <c r="Q2820" s="100"/>
    </row>
    <row r="2821" spans="15:17" x14ac:dyDescent="0.2">
      <c r="O2821" s="45"/>
      <c r="P2821" s="45"/>
      <c r="Q2821" s="100"/>
    </row>
    <row r="2822" spans="15:17" x14ac:dyDescent="0.2">
      <c r="O2822" s="45"/>
      <c r="P2822" s="45"/>
      <c r="Q2822" s="100"/>
    </row>
    <row r="2823" spans="15:17" x14ac:dyDescent="0.2">
      <c r="O2823" s="45"/>
      <c r="P2823" s="45"/>
      <c r="Q2823" s="100"/>
    </row>
    <row r="2824" spans="15:17" x14ac:dyDescent="0.2">
      <c r="O2824" s="45"/>
      <c r="P2824" s="45"/>
      <c r="Q2824" s="100"/>
    </row>
    <row r="2825" spans="15:17" x14ac:dyDescent="0.2">
      <c r="O2825" s="45"/>
      <c r="P2825" s="45"/>
      <c r="Q2825" s="100"/>
    </row>
    <row r="2826" spans="15:17" x14ac:dyDescent="0.2">
      <c r="O2826" s="45"/>
      <c r="P2826" s="45"/>
      <c r="Q2826" s="100"/>
    </row>
    <row r="2827" spans="15:17" x14ac:dyDescent="0.2">
      <c r="O2827" s="45"/>
      <c r="P2827" s="45"/>
      <c r="Q2827" s="100"/>
    </row>
    <row r="2828" spans="15:17" x14ac:dyDescent="0.2">
      <c r="O2828" s="45"/>
      <c r="P2828" s="45"/>
      <c r="Q2828" s="100"/>
    </row>
    <row r="2829" spans="15:17" x14ac:dyDescent="0.2">
      <c r="O2829" s="45"/>
      <c r="P2829" s="45"/>
      <c r="Q2829" s="100"/>
    </row>
    <row r="2830" spans="15:17" x14ac:dyDescent="0.2">
      <c r="O2830" s="45"/>
      <c r="P2830" s="45"/>
      <c r="Q2830" s="100"/>
    </row>
    <row r="2831" spans="15:17" x14ac:dyDescent="0.2">
      <c r="O2831" s="45"/>
      <c r="P2831" s="45"/>
      <c r="Q2831" s="100"/>
    </row>
    <row r="2832" spans="15:17" x14ac:dyDescent="0.2">
      <c r="O2832" s="45"/>
      <c r="P2832" s="45"/>
      <c r="Q2832" s="100"/>
    </row>
    <row r="2833" spans="15:17" x14ac:dyDescent="0.2">
      <c r="O2833" s="45"/>
      <c r="P2833" s="45"/>
      <c r="Q2833" s="100"/>
    </row>
    <row r="2834" spans="15:17" x14ac:dyDescent="0.2">
      <c r="O2834" s="45"/>
      <c r="P2834" s="45"/>
      <c r="Q2834" s="100"/>
    </row>
    <row r="2835" spans="15:17" x14ac:dyDescent="0.2">
      <c r="O2835" s="45"/>
      <c r="P2835" s="45"/>
      <c r="Q2835" s="100"/>
    </row>
    <row r="2836" spans="15:17" x14ac:dyDescent="0.2">
      <c r="O2836" s="45"/>
      <c r="P2836" s="45"/>
      <c r="Q2836" s="100"/>
    </row>
    <row r="2837" spans="15:17" x14ac:dyDescent="0.2">
      <c r="O2837" s="45"/>
      <c r="P2837" s="45"/>
      <c r="Q2837" s="100"/>
    </row>
    <row r="2838" spans="15:17" x14ac:dyDescent="0.2">
      <c r="O2838" s="45"/>
      <c r="P2838" s="45"/>
      <c r="Q2838" s="100"/>
    </row>
    <row r="2839" spans="15:17" x14ac:dyDescent="0.2">
      <c r="O2839" s="45"/>
      <c r="P2839" s="45"/>
      <c r="Q2839" s="100"/>
    </row>
    <row r="2840" spans="15:17" x14ac:dyDescent="0.2">
      <c r="O2840" s="45"/>
      <c r="P2840" s="45"/>
      <c r="Q2840" s="100"/>
    </row>
    <row r="2841" spans="15:17" x14ac:dyDescent="0.2">
      <c r="O2841" s="45"/>
      <c r="P2841" s="45"/>
      <c r="Q2841" s="100"/>
    </row>
    <row r="2842" spans="15:17" x14ac:dyDescent="0.2">
      <c r="O2842" s="45"/>
      <c r="P2842" s="45"/>
      <c r="Q2842" s="100"/>
    </row>
    <row r="2843" spans="15:17" x14ac:dyDescent="0.2">
      <c r="O2843" s="45"/>
      <c r="P2843" s="45"/>
      <c r="Q2843" s="100"/>
    </row>
    <row r="2844" spans="15:17" x14ac:dyDescent="0.2">
      <c r="O2844" s="45"/>
      <c r="P2844" s="45"/>
      <c r="Q2844" s="100"/>
    </row>
    <row r="2845" spans="15:17" x14ac:dyDescent="0.2">
      <c r="O2845" s="45"/>
      <c r="P2845" s="45"/>
      <c r="Q2845" s="100"/>
    </row>
    <row r="2846" spans="15:17" x14ac:dyDescent="0.2">
      <c r="O2846" s="45"/>
      <c r="P2846" s="45"/>
      <c r="Q2846" s="100"/>
    </row>
    <row r="2847" spans="15:17" x14ac:dyDescent="0.2">
      <c r="O2847" s="45"/>
      <c r="P2847" s="45"/>
      <c r="Q2847" s="100"/>
    </row>
    <row r="2848" spans="15:17" x14ac:dyDescent="0.2">
      <c r="O2848" s="45"/>
      <c r="P2848" s="45"/>
      <c r="Q2848" s="100"/>
    </row>
    <row r="2849" spans="15:17" x14ac:dyDescent="0.2">
      <c r="O2849" s="45"/>
      <c r="P2849" s="45"/>
      <c r="Q2849" s="100"/>
    </row>
    <row r="2850" spans="15:17" x14ac:dyDescent="0.2">
      <c r="O2850" s="45"/>
      <c r="P2850" s="45"/>
      <c r="Q2850" s="100"/>
    </row>
    <row r="2851" spans="15:17" x14ac:dyDescent="0.2">
      <c r="O2851" s="45"/>
      <c r="P2851" s="45"/>
      <c r="Q2851" s="100"/>
    </row>
    <row r="2852" spans="15:17" x14ac:dyDescent="0.2">
      <c r="O2852" s="45"/>
      <c r="P2852" s="45"/>
      <c r="Q2852" s="100"/>
    </row>
    <row r="2853" spans="15:17" x14ac:dyDescent="0.2">
      <c r="O2853" s="45"/>
      <c r="P2853" s="45"/>
      <c r="Q2853" s="100"/>
    </row>
    <row r="2854" spans="15:17" x14ac:dyDescent="0.2">
      <c r="O2854" s="45"/>
      <c r="P2854" s="45"/>
      <c r="Q2854" s="100"/>
    </row>
    <row r="2855" spans="15:17" x14ac:dyDescent="0.2">
      <c r="O2855" s="45"/>
      <c r="P2855" s="45"/>
      <c r="Q2855" s="100"/>
    </row>
    <row r="2856" spans="15:17" x14ac:dyDescent="0.2">
      <c r="O2856" s="45"/>
      <c r="P2856" s="45"/>
      <c r="Q2856" s="100"/>
    </row>
    <row r="2857" spans="15:17" x14ac:dyDescent="0.2">
      <c r="O2857" s="45"/>
      <c r="P2857" s="45"/>
      <c r="Q2857" s="100"/>
    </row>
    <row r="2858" spans="15:17" x14ac:dyDescent="0.2">
      <c r="O2858" s="45"/>
      <c r="P2858" s="45"/>
      <c r="Q2858" s="100"/>
    </row>
    <row r="2859" spans="15:17" x14ac:dyDescent="0.2">
      <c r="O2859" s="45"/>
      <c r="P2859" s="45"/>
      <c r="Q2859" s="100"/>
    </row>
    <row r="2860" spans="15:17" x14ac:dyDescent="0.2">
      <c r="O2860" s="45"/>
      <c r="P2860" s="45"/>
      <c r="Q2860" s="100"/>
    </row>
    <row r="2861" spans="15:17" x14ac:dyDescent="0.2">
      <c r="O2861" s="45"/>
      <c r="P2861" s="45"/>
      <c r="Q2861" s="100"/>
    </row>
    <row r="2862" spans="15:17" x14ac:dyDescent="0.2">
      <c r="O2862" s="45"/>
      <c r="P2862" s="45"/>
      <c r="Q2862" s="100"/>
    </row>
    <row r="2863" spans="15:17" x14ac:dyDescent="0.2">
      <c r="O2863" s="45"/>
      <c r="P2863" s="45"/>
      <c r="Q2863" s="100"/>
    </row>
    <row r="2864" spans="15:17" x14ac:dyDescent="0.2">
      <c r="O2864" s="45"/>
      <c r="P2864" s="45"/>
      <c r="Q2864" s="100"/>
    </row>
    <row r="2865" spans="15:17" x14ac:dyDescent="0.2">
      <c r="O2865" s="45"/>
      <c r="P2865" s="45"/>
      <c r="Q2865" s="100"/>
    </row>
    <row r="2866" spans="15:17" x14ac:dyDescent="0.2">
      <c r="O2866" s="45"/>
      <c r="P2866" s="45"/>
      <c r="Q2866" s="100"/>
    </row>
    <row r="2867" spans="15:17" x14ac:dyDescent="0.2">
      <c r="O2867" s="45"/>
      <c r="P2867" s="45"/>
      <c r="Q2867" s="100"/>
    </row>
    <row r="2868" spans="15:17" x14ac:dyDescent="0.2">
      <c r="O2868" s="45"/>
      <c r="P2868" s="45"/>
      <c r="Q2868" s="100"/>
    </row>
    <row r="2869" spans="15:17" x14ac:dyDescent="0.2">
      <c r="O2869" s="45"/>
      <c r="P2869" s="45"/>
      <c r="Q2869" s="100"/>
    </row>
    <row r="2870" spans="15:17" x14ac:dyDescent="0.2">
      <c r="O2870" s="45"/>
      <c r="P2870" s="45"/>
      <c r="Q2870" s="100"/>
    </row>
    <row r="2871" spans="15:17" x14ac:dyDescent="0.2">
      <c r="O2871" s="45"/>
      <c r="P2871" s="45"/>
      <c r="Q2871" s="100"/>
    </row>
    <row r="2872" spans="15:17" x14ac:dyDescent="0.2">
      <c r="O2872" s="45"/>
      <c r="P2872" s="45"/>
      <c r="Q2872" s="100"/>
    </row>
    <row r="2873" spans="15:17" x14ac:dyDescent="0.2">
      <c r="O2873" s="45"/>
      <c r="P2873" s="45"/>
      <c r="Q2873" s="100"/>
    </row>
    <row r="2874" spans="15:17" x14ac:dyDescent="0.2">
      <c r="O2874" s="45"/>
      <c r="P2874" s="45"/>
      <c r="Q2874" s="100"/>
    </row>
    <row r="2875" spans="15:17" x14ac:dyDescent="0.2">
      <c r="O2875" s="45"/>
      <c r="P2875" s="45"/>
      <c r="Q2875" s="100"/>
    </row>
    <row r="2876" spans="15:17" x14ac:dyDescent="0.2">
      <c r="O2876" s="45"/>
      <c r="P2876" s="45"/>
      <c r="Q2876" s="100"/>
    </row>
    <row r="2877" spans="15:17" x14ac:dyDescent="0.2">
      <c r="O2877" s="45"/>
      <c r="P2877" s="45"/>
      <c r="Q2877" s="100"/>
    </row>
    <row r="2878" spans="15:17" x14ac:dyDescent="0.2">
      <c r="O2878" s="45"/>
      <c r="P2878" s="45"/>
      <c r="Q2878" s="100"/>
    </row>
    <row r="2879" spans="15:17" x14ac:dyDescent="0.2">
      <c r="O2879" s="45"/>
      <c r="P2879" s="45"/>
      <c r="Q2879" s="100"/>
    </row>
    <row r="2880" spans="15:17" x14ac:dyDescent="0.2">
      <c r="O2880" s="45"/>
      <c r="P2880" s="45"/>
      <c r="Q2880" s="100"/>
    </row>
    <row r="2881" spans="15:17" x14ac:dyDescent="0.2">
      <c r="O2881" s="45"/>
      <c r="P2881" s="45"/>
      <c r="Q2881" s="100"/>
    </row>
    <row r="2882" spans="15:17" x14ac:dyDescent="0.2">
      <c r="O2882" s="45"/>
      <c r="P2882" s="45"/>
      <c r="Q2882" s="100"/>
    </row>
    <row r="2883" spans="15:17" x14ac:dyDescent="0.2">
      <c r="O2883" s="45"/>
      <c r="P2883" s="45"/>
      <c r="Q2883" s="100"/>
    </row>
    <row r="2884" spans="15:17" x14ac:dyDescent="0.2">
      <c r="O2884" s="45"/>
      <c r="P2884" s="45"/>
      <c r="Q2884" s="100"/>
    </row>
    <row r="2885" spans="15:17" x14ac:dyDescent="0.2">
      <c r="O2885" s="45"/>
      <c r="P2885" s="45"/>
      <c r="Q2885" s="100"/>
    </row>
    <row r="2886" spans="15:17" x14ac:dyDescent="0.2">
      <c r="O2886" s="45"/>
      <c r="P2886" s="45"/>
      <c r="Q2886" s="100"/>
    </row>
    <row r="2887" spans="15:17" x14ac:dyDescent="0.2">
      <c r="O2887" s="45"/>
      <c r="P2887" s="45"/>
      <c r="Q2887" s="100"/>
    </row>
    <row r="2888" spans="15:17" x14ac:dyDescent="0.2">
      <c r="O2888" s="45"/>
      <c r="P2888" s="45"/>
      <c r="Q2888" s="100"/>
    </row>
    <row r="2889" spans="15:17" x14ac:dyDescent="0.2">
      <c r="O2889" s="45"/>
      <c r="P2889" s="45"/>
      <c r="Q2889" s="100"/>
    </row>
    <row r="2890" spans="15:17" x14ac:dyDescent="0.2">
      <c r="O2890" s="45"/>
      <c r="P2890" s="45"/>
      <c r="Q2890" s="100"/>
    </row>
    <row r="2891" spans="15:17" x14ac:dyDescent="0.2">
      <c r="O2891" s="45"/>
      <c r="P2891" s="45"/>
      <c r="Q2891" s="100"/>
    </row>
    <row r="2892" spans="15:17" x14ac:dyDescent="0.2">
      <c r="O2892" s="45"/>
      <c r="P2892" s="45"/>
      <c r="Q2892" s="100"/>
    </row>
    <row r="2893" spans="15:17" x14ac:dyDescent="0.2">
      <c r="O2893" s="45"/>
      <c r="P2893" s="45"/>
      <c r="Q2893" s="100"/>
    </row>
    <row r="2894" spans="15:17" x14ac:dyDescent="0.2">
      <c r="O2894" s="45"/>
      <c r="P2894" s="45"/>
      <c r="Q2894" s="100"/>
    </row>
    <row r="2895" spans="15:17" x14ac:dyDescent="0.2">
      <c r="O2895" s="45"/>
      <c r="P2895" s="45"/>
      <c r="Q2895" s="100"/>
    </row>
    <row r="2896" spans="15:17" x14ac:dyDescent="0.2">
      <c r="O2896" s="45"/>
      <c r="P2896" s="45"/>
      <c r="Q2896" s="100"/>
    </row>
    <row r="2897" spans="15:17" x14ac:dyDescent="0.2">
      <c r="O2897" s="45"/>
      <c r="P2897" s="45"/>
      <c r="Q2897" s="100"/>
    </row>
    <row r="2898" spans="15:17" x14ac:dyDescent="0.2">
      <c r="O2898" s="45"/>
      <c r="P2898" s="45"/>
      <c r="Q2898" s="100"/>
    </row>
    <row r="2899" spans="15:17" x14ac:dyDescent="0.2">
      <c r="O2899" s="45"/>
      <c r="P2899" s="45"/>
      <c r="Q2899" s="100"/>
    </row>
    <row r="2900" spans="15:17" x14ac:dyDescent="0.2">
      <c r="O2900" s="45"/>
      <c r="P2900" s="45"/>
      <c r="Q2900" s="100"/>
    </row>
    <row r="2901" spans="15:17" x14ac:dyDescent="0.2">
      <c r="O2901" s="45"/>
      <c r="P2901" s="45"/>
      <c r="Q2901" s="100"/>
    </row>
    <row r="2902" spans="15:17" x14ac:dyDescent="0.2">
      <c r="O2902" s="45"/>
      <c r="P2902" s="45"/>
      <c r="Q2902" s="100"/>
    </row>
    <row r="2903" spans="15:17" x14ac:dyDescent="0.2">
      <c r="O2903" s="45"/>
      <c r="P2903" s="45"/>
      <c r="Q2903" s="100"/>
    </row>
    <row r="2904" spans="15:17" x14ac:dyDescent="0.2">
      <c r="O2904" s="45"/>
      <c r="P2904" s="45"/>
      <c r="Q2904" s="100"/>
    </row>
    <row r="2905" spans="15:17" x14ac:dyDescent="0.2">
      <c r="O2905" s="45"/>
      <c r="P2905" s="45"/>
      <c r="Q2905" s="100"/>
    </row>
    <row r="2906" spans="15:17" x14ac:dyDescent="0.2">
      <c r="O2906" s="45"/>
      <c r="P2906" s="45"/>
      <c r="Q2906" s="100"/>
    </row>
    <row r="2907" spans="15:17" x14ac:dyDescent="0.2">
      <c r="O2907" s="45"/>
      <c r="P2907" s="45"/>
      <c r="Q2907" s="100"/>
    </row>
    <row r="2908" spans="15:17" x14ac:dyDescent="0.2">
      <c r="O2908" s="45"/>
      <c r="P2908" s="45"/>
      <c r="Q2908" s="100"/>
    </row>
    <row r="2909" spans="15:17" x14ac:dyDescent="0.2">
      <c r="O2909" s="45"/>
      <c r="P2909" s="45"/>
      <c r="Q2909" s="100"/>
    </row>
    <row r="2910" spans="15:17" x14ac:dyDescent="0.2">
      <c r="O2910" s="45"/>
      <c r="P2910" s="45"/>
      <c r="Q2910" s="100"/>
    </row>
    <row r="2911" spans="15:17" x14ac:dyDescent="0.2">
      <c r="O2911" s="45"/>
      <c r="P2911" s="45"/>
      <c r="Q2911" s="100"/>
    </row>
    <row r="2912" spans="15:17" x14ac:dyDescent="0.2">
      <c r="O2912" s="45"/>
      <c r="P2912" s="45"/>
      <c r="Q2912" s="100"/>
    </row>
    <row r="2913" spans="15:17" x14ac:dyDescent="0.2">
      <c r="O2913" s="45"/>
      <c r="P2913" s="45"/>
      <c r="Q2913" s="100"/>
    </row>
    <row r="2914" spans="15:17" x14ac:dyDescent="0.2">
      <c r="O2914" s="45"/>
      <c r="P2914" s="45"/>
      <c r="Q2914" s="100"/>
    </row>
    <row r="2915" spans="15:17" x14ac:dyDescent="0.2">
      <c r="O2915" s="45"/>
      <c r="P2915" s="45"/>
      <c r="Q2915" s="100"/>
    </row>
    <row r="2916" spans="15:17" x14ac:dyDescent="0.2">
      <c r="O2916" s="45"/>
      <c r="P2916" s="45"/>
      <c r="Q2916" s="100"/>
    </row>
    <row r="2917" spans="15:17" x14ac:dyDescent="0.2">
      <c r="O2917" s="45"/>
      <c r="P2917" s="45"/>
      <c r="Q2917" s="100"/>
    </row>
    <row r="2918" spans="15:17" x14ac:dyDescent="0.2">
      <c r="O2918" s="45"/>
      <c r="P2918" s="45"/>
      <c r="Q2918" s="100"/>
    </row>
    <row r="2919" spans="15:17" x14ac:dyDescent="0.2">
      <c r="O2919" s="45"/>
      <c r="P2919" s="45"/>
      <c r="Q2919" s="100"/>
    </row>
    <row r="2920" spans="15:17" x14ac:dyDescent="0.2">
      <c r="O2920" s="45"/>
      <c r="P2920" s="45"/>
      <c r="Q2920" s="100"/>
    </row>
    <row r="2921" spans="15:17" x14ac:dyDescent="0.2">
      <c r="O2921" s="45"/>
      <c r="P2921" s="45"/>
      <c r="Q2921" s="100"/>
    </row>
    <row r="2922" spans="15:17" x14ac:dyDescent="0.2">
      <c r="O2922" s="45"/>
      <c r="P2922" s="45"/>
      <c r="Q2922" s="100"/>
    </row>
    <row r="2923" spans="15:17" x14ac:dyDescent="0.2">
      <c r="O2923" s="45"/>
      <c r="P2923" s="45"/>
      <c r="Q2923" s="100"/>
    </row>
    <row r="2924" spans="15:17" x14ac:dyDescent="0.2">
      <c r="O2924" s="45"/>
      <c r="P2924" s="45"/>
      <c r="Q2924" s="100"/>
    </row>
    <row r="2925" spans="15:17" x14ac:dyDescent="0.2">
      <c r="O2925" s="45"/>
      <c r="P2925" s="45"/>
      <c r="Q2925" s="100"/>
    </row>
    <row r="2926" spans="15:17" x14ac:dyDescent="0.2">
      <c r="O2926" s="45"/>
      <c r="P2926" s="45"/>
      <c r="Q2926" s="100"/>
    </row>
    <row r="2927" spans="15:17" x14ac:dyDescent="0.2">
      <c r="O2927" s="45"/>
      <c r="P2927" s="45"/>
      <c r="Q2927" s="100"/>
    </row>
    <row r="2928" spans="15:17" x14ac:dyDescent="0.2">
      <c r="O2928" s="45"/>
      <c r="P2928" s="45"/>
      <c r="Q2928" s="100"/>
    </row>
    <row r="2929" spans="15:17" x14ac:dyDescent="0.2">
      <c r="O2929" s="45"/>
      <c r="P2929" s="45"/>
      <c r="Q2929" s="100"/>
    </row>
    <row r="2930" spans="15:17" x14ac:dyDescent="0.2">
      <c r="O2930" s="45"/>
      <c r="P2930" s="45"/>
      <c r="Q2930" s="100"/>
    </row>
    <row r="2931" spans="15:17" x14ac:dyDescent="0.2">
      <c r="O2931" s="45"/>
      <c r="P2931" s="45"/>
      <c r="Q2931" s="100"/>
    </row>
    <row r="2932" spans="15:17" x14ac:dyDescent="0.2">
      <c r="O2932" s="45"/>
      <c r="P2932" s="45"/>
      <c r="Q2932" s="100"/>
    </row>
    <row r="2933" spans="15:17" x14ac:dyDescent="0.2">
      <c r="O2933" s="45"/>
      <c r="P2933" s="45"/>
      <c r="Q2933" s="100"/>
    </row>
    <row r="2934" spans="15:17" x14ac:dyDescent="0.2">
      <c r="O2934" s="45"/>
      <c r="P2934" s="45"/>
      <c r="Q2934" s="100"/>
    </row>
    <row r="2935" spans="15:17" x14ac:dyDescent="0.2">
      <c r="O2935" s="45"/>
      <c r="P2935" s="45"/>
      <c r="Q2935" s="100"/>
    </row>
    <row r="2936" spans="15:17" x14ac:dyDescent="0.2">
      <c r="O2936" s="45"/>
      <c r="P2936" s="45"/>
      <c r="Q2936" s="100"/>
    </row>
    <row r="2937" spans="15:17" x14ac:dyDescent="0.2">
      <c r="O2937" s="45"/>
      <c r="P2937" s="45"/>
      <c r="Q2937" s="100"/>
    </row>
    <row r="2938" spans="15:17" x14ac:dyDescent="0.2">
      <c r="O2938" s="45"/>
      <c r="P2938" s="45"/>
      <c r="Q2938" s="100"/>
    </row>
    <row r="2939" spans="15:17" x14ac:dyDescent="0.2">
      <c r="O2939" s="45"/>
      <c r="P2939" s="45"/>
      <c r="Q2939" s="100"/>
    </row>
    <row r="2940" spans="15:17" x14ac:dyDescent="0.2">
      <c r="O2940" s="45"/>
      <c r="P2940" s="45"/>
      <c r="Q2940" s="100"/>
    </row>
    <row r="2941" spans="15:17" x14ac:dyDescent="0.2">
      <c r="O2941" s="45"/>
      <c r="P2941" s="45"/>
      <c r="Q2941" s="100"/>
    </row>
    <row r="2942" spans="15:17" x14ac:dyDescent="0.2">
      <c r="O2942" s="45"/>
      <c r="P2942" s="45"/>
      <c r="Q2942" s="100"/>
    </row>
    <row r="2943" spans="15:17" x14ac:dyDescent="0.2">
      <c r="O2943" s="45"/>
      <c r="P2943" s="45"/>
      <c r="Q2943" s="100"/>
    </row>
    <row r="2944" spans="15:17" x14ac:dyDescent="0.2">
      <c r="O2944" s="45"/>
      <c r="P2944" s="45"/>
      <c r="Q2944" s="100"/>
    </row>
    <row r="2945" spans="15:17" x14ac:dyDescent="0.2">
      <c r="O2945" s="45"/>
      <c r="P2945" s="45"/>
      <c r="Q2945" s="100"/>
    </row>
    <row r="2946" spans="15:17" x14ac:dyDescent="0.2">
      <c r="O2946" s="45"/>
      <c r="P2946" s="45"/>
      <c r="Q2946" s="100"/>
    </row>
    <row r="2947" spans="15:17" x14ac:dyDescent="0.2">
      <c r="O2947" s="45"/>
      <c r="P2947" s="45"/>
      <c r="Q2947" s="100"/>
    </row>
    <row r="2948" spans="15:17" x14ac:dyDescent="0.2">
      <c r="O2948" s="45"/>
      <c r="P2948" s="45"/>
      <c r="Q2948" s="100"/>
    </row>
    <row r="2949" spans="15:17" x14ac:dyDescent="0.2">
      <c r="O2949" s="45"/>
      <c r="P2949" s="45"/>
      <c r="Q2949" s="100"/>
    </row>
    <row r="2950" spans="15:17" x14ac:dyDescent="0.2">
      <c r="O2950" s="45"/>
      <c r="P2950" s="45"/>
      <c r="Q2950" s="100"/>
    </row>
    <row r="2951" spans="15:17" x14ac:dyDescent="0.2">
      <c r="O2951" s="45"/>
      <c r="P2951" s="45"/>
      <c r="Q2951" s="100"/>
    </row>
    <row r="2952" spans="15:17" x14ac:dyDescent="0.2">
      <c r="O2952" s="45"/>
      <c r="P2952" s="45"/>
      <c r="Q2952" s="100"/>
    </row>
    <row r="2953" spans="15:17" x14ac:dyDescent="0.2">
      <c r="O2953" s="45"/>
      <c r="P2953" s="45"/>
      <c r="Q2953" s="100"/>
    </row>
    <row r="2954" spans="15:17" x14ac:dyDescent="0.2">
      <c r="O2954" s="45"/>
      <c r="P2954" s="45"/>
      <c r="Q2954" s="100"/>
    </row>
    <row r="2955" spans="15:17" x14ac:dyDescent="0.2">
      <c r="O2955" s="45"/>
      <c r="P2955" s="45"/>
      <c r="Q2955" s="100"/>
    </row>
    <row r="2956" spans="15:17" x14ac:dyDescent="0.2">
      <c r="O2956" s="45"/>
      <c r="P2956" s="45"/>
      <c r="Q2956" s="100"/>
    </row>
    <row r="2957" spans="15:17" x14ac:dyDescent="0.2">
      <c r="O2957" s="45"/>
      <c r="P2957" s="45"/>
      <c r="Q2957" s="100"/>
    </row>
    <row r="2958" spans="15:17" x14ac:dyDescent="0.2">
      <c r="O2958" s="45"/>
      <c r="P2958" s="45"/>
      <c r="Q2958" s="100"/>
    </row>
    <row r="2959" spans="15:17" x14ac:dyDescent="0.2">
      <c r="O2959" s="45"/>
      <c r="P2959" s="45"/>
      <c r="Q2959" s="100"/>
    </row>
    <row r="2960" spans="15:17" x14ac:dyDescent="0.2">
      <c r="O2960" s="45"/>
      <c r="P2960" s="45"/>
      <c r="Q2960" s="100"/>
    </row>
    <row r="2961" spans="15:17" x14ac:dyDescent="0.2">
      <c r="O2961" s="45"/>
      <c r="P2961" s="45"/>
      <c r="Q2961" s="100"/>
    </row>
    <row r="2962" spans="15:17" x14ac:dyDescent="0.2">
      <c r="O2962" s="45"/>
      <c r="P2962" s="45"/>
      <c r="Q2962" s="100"/>
    </row>
    <row r="2963" spans="15:17" x14ac:dyDescent="0.2">
      <c r="O2963" s="45"/>
      <c r="P2963" s="45"/>
      <c r="Q2963" s="100"/>
    </row>
    <row r="2964" spans="15:17" x14ac:dyDescent="0.2">
      <c r="O2964" s="45"/>
      <c r="P2964" s="45"/>
      <c r="Q2964" s="100"/>
    </row>
    <row r="2965" spans="15:17" x14ac:dyDescent="0.2">
      <c r="O2965" s="45"/>
      <c r="P2965" s="45"/>
      <c r="Q2965" s="100"/>
    </row>
    <row r="2966" spans="15:17" x14ac:dyDescent="0.2">
      <c r="O2966" s="45"/>
      <c r="P2966" s="45"/>
      <c r="Q2966" s="100"/>
    </row>
    <row r="2967" spans="15:17" x14ac:dyDescent="0.2">
      <c r="O2967" s="45"/>
      <c r="P2967" s="45"/>
      <c r="Q2967" s="100"/>
    </row>
    <row r="2968" spans="15:17" x14ac:dyDescent="0.2">
      <c r="O2968" s="45"/>
      <c r="P2968" s="45"/>
      <c r="Q2968" s="100"/>
    </row>
    <row r="2969" spans="15:17" x14ac:dyDescent="0.2">
      <c r="O2969" s="45"/>
      <c r="P2969" s="45"/>
      <c r="Q2969" s="100"/>
    </row>
    <row r="2970" spans="15:17" x14ac:dyDescent="0.2">
      <c r="O2970" s="45"/>
      <c r="P2970" s="45"/>
      <c r="Q2970" s="100"/>
    </row>
    <row r="2971" spans="15:17" x14ac:dyDescent="0.2">
      <c r="O2971" s="45"/>
      <c r="P2971" s="45"/>
      <c r="Q2971" s="100"/>
    </row>
    <row r="2972" spans="15:17" x14ac:dyDescent="0.2">
      <c r="O2972" s="45"/>
      <c r="P2972" s="45"/>
      <c r="Q2972" s="100"/>
    </row>
    <row r="2973" spans="15:17" x14ac:dyDescent="0.2">
      <c r="O2973" s="45"/>
      <c r="P2973" s="45"/>
      <c r="Q2973" s="100"/>
    </row>
    <row r="2974" spans="15:17" x14ac:dyDescent="0.2">
      <c r="O2974" s="45"/>
      <c r="P2974" s="45"/>
      <c r="Q2974" s="100"/>
    </row>
    <row r="2975" spans="15:17" x14ac:dyDescent="0.2">
      <c r="O2975" s="45"/>
      <c r="P2975" s="45"/>
      <c r="Q2975" s="100"/>
    </row>
    <row r="2976" spans="15:17" x14ac:dyDescent="0.2">
      <c r="O2976" s="45"/>
      <c r="P2976" s="45"/>
      <c r="Q2976" s="100"/>
    </row>
    <row r="2977" spans="15:17" x14ac:dyDescent="0.2">
      <c r="O2977" s="45"/>
      <c r="P2977" s="45"/>
      <c r="Q2977" s="100"/>
    </row>
    <row r="2978" spans="15:17" x14ac:dyDescent="0.2">
      <c r="O2978" s="45"/>
      <c r="P2978" s="45"/>
      <c r="Q2978" s="100"/>
    </row>
    <row r="2979" spans="15:17" x14ac:dyDescent="0.2">
      <c r="O2979" s="45"/>
      <c r="P2979" s="45"/>
      <c r="Q2979" s="100"/>
    </row>
    <row r="2980" spans="15:17" x14ac:dyDescent="0.2">
      <c r="O2980" s="45"/>
      <c r="P2980" s="45"/>
      <c r="Q2980" s="100"/>
    </row>
    <row r="2981" spans="15:17" x14ac:dyDescent="0.2">
      <c r="O2981" s="45"/>
      <c r="P2981" s="45"/>
      <c r="Q2981" s="100"/>
    </row>
    <row r="2982" spans="15:17" x14ac:dyDescent="0.2">
      <c r="O2982" s="45"/>
      <c r="P2982" s="45"/>
      <c r="Q2982" s="100"/>
    </row>
    <row r="2983" spans="15:17" x14ac:dyDescent="0.2">
      <c r="O2983" s="45"/>
      <c r="P2983" s="45"/>
      <c r="Q2983" s="100"/>
    </row>
    <row r="2984" spans="15:17" x14ac:dyDescent="0.2">
      <c r="O2984" s="45"/>
      <c r="P2984" s="45"/>
      <c r="Q2984" s="100"/>
    </row>
    <row r="2985" spans="15:17" x14ac:dyDescent="0.2">
      <c r="O2985" s="45"/>
      <c r="P2985" s="45"/>
      <c r="Q2985" s="100"/>
    </row>
    <row r="2986" spans="15:17" x14ac:dyDescent="0.2">
      <c r="O2986" s="45"/>
      <c r="P2986" s="45"/>
      <c r="Q2986" s="100"/>
    </row>
    <row r="2987" spans="15:17" x14ac:dyDescent="0.2">
      <c r="O2987" s="45"/>
      <c r="P2987" s="45"/>
      <c r="Q2987" s="100"/>
    </row>
    <row r="2988" spans="15:17" x14ac:dyDescent="0.2">
      <c r="O2988" s="45"/>
      <c r="P2988" s="45"/>
      <c r="Q2988" s="100"/>
    </row>
    <row r="2989" spans="15:17" x14ac:dyDescent="0.2">
      <c r="O2989" s="45"/>
      <c r="P2989" s="45"/>
      <c r="Q2989" s="100"/>
    </row>
    <row r="2990" spans="15:17" x14ac:dyDescent="0.2">
      <c r="O2990" s="45"/>
      <c r="P2990" s="45"/>
      <c r="Q2990" s="100"/>
    </row>
    <row r="2991" spans="15:17" x14ac:dyDescent="0.2">
      <c r="O2991" s="45"/>
      <c r="P2991" s="45"/>
      <c r="Q2991" s="100"/>
    </row>
    <row r="2992" spans="15:17" x14ac:dyDescent="0.2">
      <c r="O2992" s="45"/>
      <c r="P2992" s="45"/>
      <c r="Q2992" s="100"/>
    </row>
    <row r="2993" spans="15:17" x14ac:dyDescent="0.2">
      <c r="O2993" s="45"/>
      <c r="P2993" s="45"/>
      <c r="Q2993" s="100"/>
    </row>
    <row r="2994" spans="15:17" x14ac:dyDescent="0.2">
      <c r="O2994" s="45"/>
      <c r="P2994" s="45"/>
      <c r="Q2994" s="100"/>
    </row>
    <row r="2995" spans="15:17" x14ac:dyDescent="0.2">
      <c r="O2995" s="45"/>
      <c r="P2995" s="45"/>
      <c r="Q2995" s="100"/>
    </row>
    <row r="2996" spans="15:17" x14ac:dyDescent="0.2">
      <c r="O2996" s="45"/>
      <c r="P2996" s="45"/>
      <c r="Q2996" s="100"/>
    </row>
    <row r="2997" spans="15:17" x14ac:dyDescent="0.2">
      <c r="O2997" s="45"/>
      <c r="P2997" s="45"/>
      <c r="Q2997" s="100"/>
    </row>
    <row r="2998" spans="15:17" x14ac:dyDescent="0.2">
      <c r="O2998" s="45"/>
      <c r="P2998" s="45"/>
      <c r="Q2998" s="100"/>
    </row>
    <row r="2999" spans="15:17" x14ac:dyDescent="0.2">
      <c r="O2999" s="45"/>
      <c r="P2999" s="45"/>
      <c r="Q2999" s="100"/>
    </row>
    <row r="3000" spans="15:17" x14ac:dyDescent="0.2">
      <c r="O3000" s="45"/>
      <c r="P3000" s="45"/>
      <c r="Q3000" s="100"/>
    </row>
    <row r="3001" spans="15:17" x14ac:dyDescent="0.2">
      <c r="O3001" s="45"/>
      <c r="P3001" s="45"/>
      <c r="Q3001" s="100"/>
    </row>
    <row r="3002" spans="15:17" x14ac:dyDescent="0.2">
      <c r="O3002" s="45"/>
      <c r="P3002" s="45"/>
      <c r="Q3002" s="100"/>
    </row>
    <row r="3003" spans="15:17" x14ac:dyDescent="0.2">
      <c r="O3003" s="45"/>
      <c r="P3003" s="45"/>
      <c r="Q3003" s="100"/>
    </row>
    <row r="3004" spans="15:17" x14ac:dyDescent="0.2">
      <c r="O3004" s="45"/>
      <c r="P3004" s="45"/>
      <c r="Q3004" s="100"/>
    </row>
    <row r="3005" spans="15:17" x14ac:dyDescent="0.2">
      <c r="O3005" s="45"/>
      <c r="P3005" s="45"/>
      <c r="Q3005" s="100"/>
    </row>
    <row r="3006" spans="15:17" x14ac:dyDescent="0.2">
      <c r="O3006" s="45"/>
      <c r="P3006" s="45"/>
      <c r="Q3006" s="100"/>
    </row>
    <row r="3007" spans="15:17" x14ac:dyDescent="0.2">
      <c r="O3007" s="45"/>
      <c r="P3007" s="45"/>
      <c r="Q3007" s="100"/>
    </row>
    <row r="3008" spans="15:17" x14ac:dyDescent="0.2">
      <c r="O3008" s="45"/>
      <c r="P3008" s="45"/>
      <c r="Q3008" s="100"/>
    </row>
    <row r="3009" spans="15:17" x14ac:dyDescent="0.2">
      <c r="O3009" s="45"/>
      <c r="P3009" s="45"/>
      <c r="Q3009" s="100"/>
    </row>
    <row r="3010" spans="15:17" x14ac:dyDescent="0.2">
      <c r="O3010" s="45"/>
      <c r="P3010" s="45"/>
      <c r="Q3010" s="100"/>
    </row>
    <row r="3011" spans="15:17" x14ac:dyDescent="0.2">
      <c r="O3011" s="45"/>
      <c r="P3011" s="45"/>
      <c r="Q3011" s="100"/>
    </row>
    <row r="3012" spans="15:17" x14ac:dyDescent="0.2">
      <c r="O3012" s="45"/>
      <c r="P3012" s="45"/>
      <c r="Q3012" s="100"/>
    </row>
    <row r="3013" spans="15:17" x14ac:dyDescent="0.2">
      <c r="O3013" s="45"/>
      <c r="P3013" s="45"/>
      <c r="Q3013" s="100"/>
    </row>
    <row r="3014" spans="15:17" x14ac:dyDescent="0.2">
      <c r="O3014" s="45"/>
      <c r="P3014" s="45"/>
      <c r="Q3014" s="100"/>
    </row>
    <row r="3015" spans="15:17" x14ac:dyDescent="0.2">
      <c r="O3015" s="45"/>
      <c r="P3015" s="45"/>
      <c r="Q3015" s="100"/>
    </row>
    <row r="3016" spans="15:17" x14ac:dyDescent="0.2">
      <c r="O3016" s="45"/>
      <c r="P3016" s="45"/>
      <c r="Q3016" s="100"/>
    </row>
    <row r="3017" spans="15:17" x14ac:dyDescent="0.2">
      <c r="O3017" s="45"/>
      <c r="P3017" s="45"/>
      <c r="Q3017" s="100"/>
    </row>
    <row r="3018" spans="15:17" x14ac:dyDescent="0.2">
      <c r="O3018" s="45"/>
      <c r="P3018" s="45"/>
      <c r="Q3018" s="100"/>
    </row>
    <row r="3019" spans="15:17" x14ac:dyDescent="0.2">
      <c r="O3019" s="45"/>
      <c r="P3019" s="45"/>
      <c r="Q3019" s="100"/>
    </row>
    <row r="3020" spans="15:17" x14ac:dyDescent="0.2">
      <c r="O3020" s="45"/>
      <c r="P3020" s="45"/>
      <c r="Q3020" s="100"/>
    </row>
    <row r="3021" spans="15:17" x14ac:dyDescent="0.2">
      <c r="O3021" s="45"/>
      <c r="P3021" s="45"/>
      <c r="Q3021" s="100"/>
    </row>
    <row r="3022" spans="15:17" x14ac:dyDescent="0.2">
      <c r="O3022" s="45"/>
      <c r="P3022" s="45"/>
      <c r="Q3022" s="100"/>
    </row>
    <row r="3023" spans="15:17" x14ac:dyDescent="0.2">
      <c r="O3023" s="45"/>
      <c r="P3023" s="45"/>
      <c r="Q3023" s="100"/>
    </row>
    <row r="3024" spans="15:17" x14ac:dyDescent="0.2">
      <c r="O3024" s="45"/>
      <c r="P3024" s="45"/>
      <c r="Q3024" s="100"/>
    </row>
    <row r="3025" spans="15:17" x14ac:dyDescent="0.2">
      <c r="O3025" s="45"/>
      <c r="P3025" s="45"/>
      <c r="Q3025" s="100"/>
    </row>
    <row r="3026" spans="15:17" x14ac:dyDescent="0.2">
      <c r="O3026" s="45"/>
      <c r="P3026" s="45"/>
      <c r="Q3026" s="100"/>
    </row>
    <row r="3027" spans="15:17" x14ac:dyDescent="0.2">
      <c r="O3027" s="45"/>
      <c r="P3027" s="45"/>
      <c r="Q3027" s="100"/>
    </row>
    <row r="3028" spans="15:17" x14ac:dyDescent="0.2">
      <c r="O3028" s="45"/>
      <c r="P3028" s="45"/>
      <c r="Q3028" s="100"/>
    </row>
    <row r="3029" spans="15:17" x14ac:dyDescent="0.2">
      <c r="O3029" s="45"/>
      <c r="P3029" s="45"/>
      <c r="Q3029" s="100"/>
    </row>
    <row r="3030" spans="15:17" x14ac:dyDescent="0.2">
      <c r="O3030" s="45"/>
      <c r="P3030" s="45"/>
      <c r="Q3030" s="100"/>
    </row>
    <row r="3031" spans="15:17" x14ac:dyDescent="0.2">
      <c r="O3031" s="45"/>
      <c r="P3031" s="45"/>
      <c r="Q3031" s="100"/>
    </row>
    <row r="3032" spans="15:17" x14ac:dyDescent="0.2">
      <c r="O3032" s="45"/>
      <c r="P3032" s="45"/>
      <c r="Q3032" s="100"/>
    </row>
    <row r="3033" spans="15:17" x14ac:dyDescent="0.2">
      <c r="O3033" s="45"/>
      <c r="P3033" s="45"/>
      <c r="Q3033" s="100"/>
    </row>
    <row r="3034" spans="15:17" x14ac:dyDescent="0.2">
      <c r="O3034" s="45"/>
      <c r="P3034" s="45"/>
      <c r="Q3034" s="100"/>
    </row>
    <row r="3035" spans="15:17" x14ac:dyDescent="0.2">
      <c r="O3035" s="45"/>
      <c r="P3035" s="45"/>
      <c r="Q3035" s="100"/>
    </row>
    <row r="3036" spans="15:17" x14ac:dyDescent="0.2">
      <c r="O3036" s="45"/>
      <c r="P3036" s="45"/>
      <c r="Q3036" s="100"/>
    </row>
    <row r="3037" spans="15:17" x14ac:dyDescent="0.2">
      <c r="O3037" s="45"/>
      <c r="P3037" s="45"/>
      <c r="Q3037" s="100"/>
    </row>
    <row r="3038" spans="15:17" x14ac:dyDescent="0.2">
      <c r="O3038" s="45"/>
      <c r="P3038" s="45"/>
      <c r="Q3038" s="100"/>
    </row>
    <row r="3039" spans="15:17" x14ac:dyDescent="0.2">
      <c r="O3039" s="45"/>
      <c r="P3039" s="45"/>
      <c r="Q3039" s="100"/>
    </row>
    <row r="3040" spans="15:17" x14ac:dyDescent="0.2">
      <c r="O3040" s="45"/>
      <c r="P3040" s="45"/>
      <c r="Q3040" s="100"/>
    </row>
    <row r="3041" spans="15:17" x14ac:dyDescent="0.2">
      <c r="O3041" s="45"/>
      <c r="P3041" s="45"/>
      <c r="Q3041" s="100"/>
    </row>
    <row r="3042" spans="15:17" x14ac:dyDescent="0.2">
      <c r="O3042" s="45"/>
      <c r="P3042" s="45"/>
      <c r="Q3042" s="100"/>
    </row>
    <row r="3043" spans="15:17" x14ac:dyDescent="0.2">
      <c r="O3043" s="45"/>
      <c r="P3043" s="45"/>
      <c r="Q3043" s="100"/>
    </row>
    <row r="3044" spans="15:17" x14ac:dyDescent="0.2">
      <c r="O3044" s="45"/>
      <c r="P3044" s="45"/>
      <c r="Q3044" s="100"/>
    </row>
    <row r="3045" spans="15:17" x14ac:dyDescent="0.2">
      <c r="O3045" s="45"/>
      <c r="P3045" s="45"/>
      <c r="Q3045" s="100"/>
    </row>
    <row r="3046" spans="15:17" x14ac:dyDescent="0.2">
      <c r="O3046" s="45"/>
      <c r="P3046" s="45"/>
      <c r="Q3046" s="100"/>
    </row>
    <row r="3047" spans="15:17" x14ac:dyDescent="0.2">
      <c r="O3047" s="45"/>
      <c r="P3047" s="45"/>
      <c r="Q3047" s="100"/>
    </row>
    <row r="3048" spans="15:17" x14ac:dyDescent="0.2">
      <c r="O3048" s="45"/>
      <c r="P3048" s="45"/>
      <c r="Q3048" s="100"/>
    </row>
    <row r="3049" spans="15:17" x14ac:dyDescent="0.2">
      <c r="O3049" s="45"/>
      <c r="P3049" s="45"/>
      <c r="Q3049" s="100"/>
    </row>
    <row r="3050" spans="15:17" x14ac:dyDescent="0.2">
      <c r="O3050" s="45"/>
      <c r="P3050" s="45"/>
      <c r="Q3050" s="100"/>
    </row>
    <row r="3051" spans="15:17" x14ac:dyDescent="0.2">
      <c r="O3051" s="45"/>
      <c r="P3051" s="45"/>
      <c r="Q3051" s="100"/>
    </row>
    <row r="3052" spans="15:17" x14ac:dyDescent="0.2">
      <c r="O3052" s="45"/>
      <c r="P3052" s="45"/>
      <c r="Q3052" s="100"/>
    </row>
    <row r="3053" spans="15:17" x14ac:dyDescent="0.2">
      <c r="O3053" s="45"/>
      <c r="P3053" s="45"/>
      <c r="Q3053" s="100"/>
    </row>
    <row r="3054" spans="15:17" x14ac:dyDescent="0.2">
      <c r="O3054" s="45"/>
      <c r="P3054" s="45"/>
      <c r="Q3054" s="100"/>
    </row>
    <row r="3055" spans="15:17" x14ac:dyDescent="0.2">
      <c r="O3055" s="45"/>
      <c r="P3055" s="45"/>
      <c r="Q3055" s="100"/>
    </row>
    <row r="3056" spans="15:17" x14ac:dyDescent="0.2">
      <c r="O3056" s="45"/>
      <c r="P3056" s="45"/>
      <c r="Q3056" s="100"/>
    </row>
    <row r="3057" spans="15:17" x14ac:dyDescent="0.2">
      <c r="O3057" s="45"/>
      <c r="P3057" s="45"/>
      <c r="Q3057" s="100"/>
    </row>
    <row r="3058" spans="15:17" x14ac:dyDescent="0.2">
      <c r="O3058" s="45"/>
      <c r="P3058" s="45"/>
      <c r="Q3058" s="100"/>
    </row>
    <row r="3059" spans="15:17" x14ac:dyDescent="0.2">
      <c r="O3059" s="45"/>
      <c r="P3059" s="45"/>
      <c r="Q3059" s="100"/>
    </row>
    <row r="3060" spans="15:17" x14ac:dyDescent="0.2">
      <c r="O3060" s="45"/>
      <c r="P3060" s="45"/>
      <c r="Q3060" s="100"/>
    </row>
    <row r="3061" spans="15:17" x14ac:dyDescent="0.2">
      <c r="O3061" s="45"/>
      <c r="P3061" s="45"/>
      <c r="Q3061" s="100"/>
    </row>
    <row r="3062" spans="15:17" x14ac:dyDescent="0.2">
      <c r="O3062" s="45"/>
      <c r="P3062" s="45"/>
      <c r="Q3062" s="100"/>
    </row>
    <row r="3063" spans="15:17" x14ac:dyDescent="0.2">
      <c r="O3063" s="45"/>
      <c r="P3063" s="45"/>
      <c r="Q3063" s="100"/>
    </row>
    <row r="3064" spans="15:17" x14ac:dyDescent="0.2">
      <c r="O3064" s="45"/>
      <c r="P3064" s="45"/>
      <c r="Q3064" s="100"/>
    </row>
    <row r="3065" spans="15:17" x14ac:dyDescent="0.2">
      <c r="O3065" s="45"/>
      <c r="P3065" s="45"/>
      <c r="Q3065" s="100"/>
    </row>
    <row r="3066" spans="15:17" x14ac:dyDescent="0.2">
      <c r="O3066" s="45"/>
      <c r="P3066" s="45"/>
      <c r="Q3066" s="100"/>
    </row>
    <row r="3067" spans="15:17" x14ac:dyDescent="0.2">
      <c r="O3067" s="45"/>
      <c r="P3067" s="45"/>
      <c r="Q3067" s="100"/>
    </row>
    <row r="3068" spans="15:17" x14ac:dyDescent="0.2">
      <c r="O3068" s="45"/>
      <c r="P3068" s="45"/>
      <c r="Q3068" s="100"/>
    </row>
    <row r="3069" spans="15:17" x14ac:dyDescent="0.2">
      <c r="O3069" s="45"/>
      <c r="P3069" s="45"/>
      <c r="Q3069" s="100"/>
    </row>
    <row r="3070" spans="15:17" x14ac:dyDescent="0.2">
      <c r="O3070" s="45"/>
      <c r="P3070" s="45"/>
      <c r="Q3070" s="100"/>
    </row>
    <row r="3071" spans="15:17" x14ac:dyDescent="0.2">
      <c r="O3071" s="45"/>
      <c r="P3071" s="45"/>
      <c r="Q3071" s="100"/>
    </row>
    <row r="3072" spans="15:17" x14ac:dyDescent="0.2">
      <c r="O3072" s="45"/>
      <c r="P3072" s="45"/>
      <c r="Q3072" s="100"/>
    </row>
    <row r="3073" spans="15:17" x14ac:dyDescent="0.2">
      <c r="O3073" s="45"/>
      <c r="P3073" s="45"/>
      <c r="Q3073" s="100"/>
    </row>
    <row r="3074" spans="15:17" x14ac:dyDescent="0.2">
      <c r="O3074" s="45"/>
      <c r="P3074" s="45"/>
      <c r="Q3074" s="100"/>
    </row>
    <row r="3075" spans="15:17" x14ac:dyDescent="0.2">
      <c r="O3075" s="45"/>
      <c r="P3075" s="45"/>
      <c r="Q3075" s="100"/>
    </row>
    <row r="3076" spans="15:17" x14ac:dyDescent="0.2">
      <c r="O3076" s="45"/>
      <c r="P3076" s="45"/>
      <c r="Q3076" s="100"/>
    </row>
    <row r="3077" spans="15:17" x14ac:dyDescent="0.2">
      <c r="O3077" s="45"/>
      <c r="P3077" s="45"/>
      <c r="Q3077" s="100"/>
    </row>
    <row r="3078" spans="15:17" x14ac:dyDescent="0.2">
      <c r="O3078" s="45"/>
      <c r="P3078" s="45"/>
      <c r="Q3078" s="100"/>
    </row>
    <row r="3079" spans="15:17" x14ac:dyDescent="0.2">
      <c r="O3079" s="45"/>
      <c r="P3079" s="45"/>
      <c r="Q3079" s="100"/>
    </row>
    <row r="3080" spans="15:17" x14ac:dyDescent="0.2">
      <c r="O3080" s="45"/>
      <c r="P3080" s="45"/>
      <c r="Q3080" s="100"/>
    </row>
    <row r="3081" spans="15:17" x14ac:dyDescent="0.2">
      <c r="O3081" s="45"/>
      <c r="P3081" s="45"/>
      <c r="Q3081" s="100"/>
    </row>
    <row r="3082" spans="15:17" x14ac:dyDescent="0.2">
      <c r="O3082" s="45"/>
      <c r="P3082" s="45"/>
      <c r="Q3082" s="100"/>
    </row>
    <row r="3083" spans="15:17" x14ac:dyDescent="0.2">
      <c r="O3083" s="45"/>
      <c r="P3083" s="45"/>
      <c r="Q3083" s="100"/>
    </row>
    <row r="3084" spans="15:17" x14ac:dyDescent="0.2">
      <c r="O3084" s="45"/>
      <c r="P3084" s="45"/>
      <c r="Q3084" s="100"/>
    </row>
    <row r="3085" spans="15:17" x14ac:dyDescent="0.2">
      <c r="O3085" s="45"/>
      <c r="P3085" s="45"/>
      <c r="Q3085" s="100"/>
    </row>
    <row r="3086" spans="15:17" x14ac:dyDescent="0.2">
      <c r="O3086" s="45"/>
      <c r="P3086" s="45"/>
      <c r="Q3086" s="100"/>
    </row>
    <row r="3087" spans="15:17" x14ac:dyDescent="0.2">
      <c r="O3087" s="45"/>
      <c r="P3087" s="45"/>
      <c r="Q3087" s="100"/>
    </row>
    <row r="3088" spans="15:17" x14ac:dyDescent="0.2">
      <c r="O3088" s="45"/>
      <c r="P3088" s="45"/>
      <c r="Q3088" s="100"/>
    </row>
    <row r="3089" spans="15:17" x14ac:dyDescent="0.2">
      <c r="O3089" s="45"/>
      <c r="P3089" s="45"/>
      <c r="Q3089" s="100"/>
    </row>
    <row r="3090" spans="15:17" x14ac:dyDescent="0.2">
      <c r="O3090" s="45"/>
      <c r="P3090" s="45"/>
      <c r="Q3090" s="100"/>
    </row>
    <row r="3091" spans="15:17" x14ac:dyDescent="0.2">
      <c r="O3091" s="45"/>
      <c r="P3091" s="45"/>
      <c r="Q3091" s="100"/>
    </row>
    <row r="3092" spans="15:17" x14ac:dyDescent="0.2">
      <c r="O3092" s="45"/>
      <c r="P3092" s="45"/>
      <c r="Q3092" s="100"/>
    </row>
    <row r="3093" spans="15:17" x14ac:dyDescent="0.2">
      <c r="O3093" s="45"/>
      <c r="P3093" s="45"/>
      <c r="Q3093" s="100"/>
    </row>
    <row r="3094" spans="15:17" x14ac:dyDescent="0.2">
      <c r="O3094" s="45"/>
      <c r="P3094" s="45"/>
      <c r="Q3094" s="100"/>
    </row>
    <row r="3095" spans="15:17" x14ac:dyDescent="0.2">
      <c r="O3095" s="45"/>
      <c r="P3095" s="45"/>
      <c r="Q3095" s="100"/>
    </row>
    <row r="3096" spans="15:17" x14ac:dyDescent="0.2">
      <c r="O3096" s="45"/>
      <c r="P3096" s="45"/>
      <c r="Q3096" s="100"/>
    </row>
    <row r="3097" spans="15:17" x14ac:dyDescent="0.2">
      <c r="O3097" s="45"/>
      <c r="P3097" s="45"/>
      <c r="Q3097" s="100"/>
    </row>
    <row r="3098" spans="15:17" x14ac:dyDescent="0.2">
      <c r="O3098" s="45"/>
      <c r="P3098" s="45"/>
      <c r="Q3098" s="100"/>
    </row>
    <row r="3099" spans="15:17" x14ac:dyDescent="0.2">
      <c r="O3099" s="45"/>
      <c r="P3099" s="45"/>
      <c r="Q3099" s="100"/>
    </row>
    <row r="3100" spans="15:17" x14ac:dyDescent="0.2">
      <c r="O3100" s="45"/>
      <c r="P3100" s="45"/>
      <c r="Q3100" s="100"/>
    </row>
    <row r="3101" spans="15:17" x14ac:dyDescent="0.2">
      <c r="O3101" s="45"/>
      <c r="P3101" s="45"/>
      <c r="Q3101" s="100"/>
    </row>
    <row r="3102" spans="15:17" x14ac:dyDescent="0.2">
      <c r="O3102" s="45"/>
      <c r="P3102" s="45"/>
      <c r="Q3102" s="100"/>
    </row>
    <row r="3103" spans="15:17" x14ac:dyDescent="0.2">
      <c r="O3103" s="45"/>
      <c r="P3103" s="45"/>
      <c r="Q3103" s="100"/>
    </row>
    <row r="3104" spans="15:17" x14ac:dyDescent="0.2">
      <c r="O3104" s="45"/>
      <c r="P3104" s="45"/>
      <c r="Q3104" s="100"/>
    </row>
    <row r="3105" spans="15:17" x14ac:dyDescent="0.2">
      <c r="O3105" s="45"/>
      <c r="P3105" s="45"/>
      <c r="Q3105" s="100"/>
    </row>
    <row r="3106" spans="15:17" x14ac:dyDescent="0.2">
      <c r="O3106" s="45"/>
      <c r="P3106" s="45"/>
      <c r="Q3106" s="100"/>
    </row>
    <row r="3107" spans="15:17" x14ac:dyDescent="0.2">
      <c r="O3107" s="45"/>
      <c r="P3107" s="45"/>
      <c r="Q3107" s="100"/>
    </row>
    <row r="3108" spans="15:17" x14ac:dyDescent="0.2">
      <c r="O3108" s="45"/>
      <c r="P3108" s="45"/>
      <c r="Q3108" s="100"/>
    </row>
    <row r="3109" spans="15:17" x14ac:dyDescent="0.2">
      <c r="O3109" s="45"/>
      <c r="P3109" s="45"/>
      <c r="Q3109" s="100"/>
    </row>
    <row r="3110" spans="15:17" x14ac:dyDescent="0.2">
      <c r="O3110" s="45"/>
      <c r="P3110" s="45"/>
      <c r="Q3110" s="100"/>
    </row>
    <row r="3111" spans="15:17" x14ac:dyDescent="0.2">
      <c r="O3111" s="45"/>
      <c r="P3111" s="45"/>
      <c r="Q3111" s="100"/>
    </row>
    <row r="3112" spans="15:17" x14ac:dyDescent="0.2">
      <c r="O3112" s="45"/>
      <c r="P3112" s="45"/>
      <c r="Q3112" s="100"/>
    </row>
    <row r="3113" spans="15:17" x14ac:dyDescent="0.2">
      <c r="O3113" s="45"/>
      <c r="P3113" s="45"/>
      <c r="Q3113" s="100"/>
    </row>
    <row r="3114" spans="15:17" x14ac:dyDescent="0.2">
      <c r="O3114" s="45"/>
      <c r="P3114" s="45"/>
      <c r="Q3114" s="100"/>
    </row>
    <row r="3115" spans="15:17" x14ac:dyDescent="0.2">
      <c r="O3115" s="45"/>
      <c r="P3115" s="45"/>
      <c r="Q3115" s="100"/>
    </row>
    <row r="3116" spans="15:17" x14ac:dyDescent="0.2">
      <c r="O3116" s="45"/>
      <c r="P3116" s="45"/>
      <c r="Q3116" s="100"/>
    </row>
    <row r="3117" spans="15:17" x14ac:dyDescent="0.2">
      <c r="O3117" s="45"/>
      <c r="P3117" s="45"/>
      <c r="Q3117" s="100"/>
    </row>
    <row r="3118" spans="15:17" x14ac:dyDescent="0.2">
      <c r="O3118" s="45"/>
      <c r="P3118" s="45"/>
      <c r="Q3118" s="100"/>
    </row>
    <row r="3119" spans="15:17" x14ac:dyDescent="0.2">
      <c r="O3119" s="45"/>
      <c r="P3119" s="45"/>
      <c r="Q3119" s="100"/>
    </row>
    <row r="3120" spans="15:17" x14ac:dyDescent="0.2">
      <c r="O3120" s="45"/>
      <c r="P3120" s="45"/>
      <c r="Q3120" s="100"/>
    </row>
    <row r="3121" spans="15:17" x14ac:dyDescent="0.2">
      <c r="O3121" s="45"/>
      <c r="P3121" s="45"/>
      <c r="Q3121" s="100"/>
    </row>
    <row r="3122" spans="15:17" x14ac:dyDescent="0.2">
      <c r="O3122" s="45"/>
      <c r="P3122" s="45"/>
      <c r="Q3122" s="100"/>
    </row>
    <row r="3123" spans="15:17" x14ac:dyDescent="0.2">
      <c r="O3123" s="45"/>
      <c r="P3123" s="45"/>
      <c r="Q3123" s="100"/>
    </row>
    <row r="3124" spans="15:17" x14ac:dyDescent="0.2">
      <c r="O3124" s="45"/>
      <c r="P3124" s="45"/>
      <c r="Q3124" s="100"/>
    </row>
    <row r="3125" spans="15:17" x14ac:dyDescent="0.2">
      <c r="O3125" s="45"/>
      <c r="P3125" s="45"/>
      <c r="Q3125" s="100"/>
    </row>
    <row r="3126" spans="15:17" x14ac:dyDescent="0.2">
      <c r="O3126" s="45"/>
      <c r="P3126" s="45"/>
      <c r="Q3126" s="100"/>
    </row>
    <row r="3127" spans="15:17" x14ac:dyDescent="0.2">
      <c r="O3127" s="45"/>
      <c r="P3127" s="45"/>
      <c r="Q3127" s="100"/>
    </row>
    <row r="3128" spans="15:17" x14ac:dyDescent="0.2">
      <c r="O3128" s="45"/>
      <c r="P3128" s="45"/>
      <c r="Q3128" s="100"/>
    </row>
    <row r="3129" spans="15:17" x14ac:dyDescent="0.2">
      <c r="O3129" s="45"/>
      <c r="P3129" s="45"/>
      <c r="Q3129" s="100"/>
    </row>
    <row r="3130" spans="15:17" x14ac:dyDescent="0.2">
      <c r="O3130" s="45"/>
      <c r="P3130" s="45"/>
      <c r="Q3130" s="100"/>
    </row>
    <row r="3131" spans="15:17" x14ac:dyDescent="0.2">
      <c r="O3131" s="45"/>
      <c r="P3131" s="45"/>
      <c r="Q3131" s="100"/>
    </row>
    <row r="3132" spans="15:17" x14ac:dyDescent="0.2">
      <c r="O3132" s="45"/>
      <c r="P3132" s="45"/>
      <c r="Q3132" s="100"/>
    </row>
    <row r="3133" spans="15:17" x14ac:dyDescent="0.2">
      <c r="O3133" s="45"/>
      <c r="P3133" s="45"/>
      <c r="Q3133" s="100"/>
    </row>
    <row r="3134" spans="15:17" x14ac:dyDescent="0.2">
      <c r="O3134" s="45"/>
      <c r="P3134" s="45"/>
      <c r="Q3134" s="100"/>
    </row>
    <row r="3135" spans="15:17" x14ac:dyDescent="0.2">
      <c r="O3135" s="45"/>
      <c r="P3135" s="45"/>
      <c r="Q3135" s="100"/>
    </row>
    <row r="3136" spans="15:17" x14ac:dyDescent="0.2">
      <c r="O3136" s="45"/>
      <c r="P3136" s="45"/>
      <c r="Q3136" s="100"/>
    </row>
    <row r="3137" spans="15:17" x14ac:dyDescent="0.2">
      <c r="O3137" s="45"/>
      <c r="P3137" s="45"/>
      <c r="Q3137" s="100"/>
    </row>
    <row r="3138" spans="15:17" x14ac:dyDescent="0.2">
      <c r="O3138" s="45"/>
      <c r="P3138" s="45"/>
      <c r="Q3138" s="100"/>
    </row>
    <row r="3139" spans="15:17" x14ac:dyDescent="0.2">
      <c r="O3139" s="45"/>
      <c r="P3139" s="45"/>
      <c r="Q3139" s="100"/>
    </row>
    <row r="3140" spans="15:17" x14ac:dyDescent="0.2">
      <c r="O3140" s="45"/>
      <c r="P3140" s="45"/>
      <c r="Q3140" s="100"/>
    </row>
    <row r="3141" spans="15:17" x14ac:dyDescent="0.2">
      <c r="O3141" s="45"/>
      <c r="P3141" s="45"/>
      <c r="Q3141" s="100"/>
    </row>
    <row r="3142" spans="15:17" x14ac:dyDescent="0.2">
      <c r="O3142" s="45"/>
      <c r="P3142" s="45"/>
      <c r="Q3142" s="100"/>
    </row>
    <row r="3143" spans="15:17" x14ac:dyDescent="0.2">
      <c r="O3143" s="45"/>
      <c r="P3143" s="45"/>
      <c r="Q3143" s="100"/>
    </row>
    <row r="3144" spans="15:17" x14ac:dyDescent="0.2">
      <c r="O3144" s="45"/>
      <c r="P3144" s="45"/>
      <c r="Q3144" s="100"/>
    </row>
    <row r="3145" spans="15:17" x14ac:dyDescent="0.2">
      <c r="O3145" s="45"/>
      <c r="P3145" s="45"/>
      <c r="Q3145" s="100"/>
    </row>
    <row r="3146" spans="15:17" x14ac:dyDescent="0.2">
      <c r="O3146" s="45"/>
      <c r="P3146" s="45"/>
      <c r="Q3146" s="100"/>
    </row>
    <row r="3147" spans="15:17" x14ac:dyDescent="0.2">
      <c r="O3147" s="45"/>
      <c r="P3147" s="45"/>
      <c r="Q3147" s="100"/>
    </row>
    <row r="3148" spans="15:17" x14ac:dyDescent="0.2">
      <c r="O3148" s="45"/>
      <c r="P3148" s="45"/>
      <c r="Q3148" s="100"/>
    </row>
    <row r="3149" spans="15:17" x14ac:dyDescent="0.2">
      <c r="O3149" s="45"/>
      <c r="P3149" s="45"/>
      <c r="Q3149" s="100"/>
    </row>
    <row r="3150" spans="15:17" x14ac:dyDescent="0.2">
      <c r="O3150" s="45"/>
      <c r="P3150" s="45"/>
      <c r="Q3150" s="100"/>
    </row>
    <row r="3151" spans="15:17" x14ac:dyDescent="0.2">
      <c r="O3151" s="45"/>
      <c r="P3151" s="45"/>
      <c r="Q3151" s="100"/>
    </row>
    <row r="3152" spans="15:17" x14ac:dyDescent="0.2">
      <c r="O3152" s="45"/>
      <c r="P3152" s="45"/>
      <c r="Q3152" s="100"/>
    </row>
    <row r="3153" spans="15:17" x14ac:dyDescent="0.2">
      <c r="O3153" s="45"/>
      <c r="P3153" s="45"/>
      <c r="Q3153" s="100"/>
    </row>
    <row r="3154" spans="15:17" x14ac:dyDescent="0.2">
      <c r="O3154" s="45"/>
      <c r="P3154" s="45"/>
      <c r="Q3154" s="100"/>
    </row>
    <row r="3155" spans="15:17" x14ac:dyDescent="0.2">
      <c r="O3155" s="45"/>
      <c r="P3155" s="45"/>
      <c r="Q3155" s="100"/>
    </row>
    <row r="3156" spans="15:17" x14ac:dyDescent="0.2">
      <c r="O3156" s="45"/>
      <c r="P3156" s="45"/>
      <c r="Q3156" s="100"/>
    </row>
    <row r="3157" spans="15:17" x14ac:dyDescent="0.2">
      <c r="O3157" s="45"/>
      <c r="P3157" s="45"/>
      <c r="Q3157" s="100"/>
    </row>
    <row r="3158" spans="15:17" x14ac:dyDescent="0.2">
      <c r="O3158" s="45"/>
      <c r="P3158" s="45"/>
      <c r="Q3158" s="100"/>
    </row>
    <row r="3159" spans="15:17" x14ac:dyDescent="0.2">
      <c r="O3159" s="45"/>
      <c r="P3159" s="45"/>
      <c r="Q3159" s="100"/>
    </row>
    <row r="3160" spans="15:17" x14ac:dyDescent="0.2">
      <c r="O3160" s="45"/>
      <c r="P3160" s="45"/>
      <c r="Q3160" s="100"/>
    </row>
    <row r="3161" spans="15:17" x14ac:dyDescent="0.2">
      <c r="O3161" s="45"/>
      <c r="P3161" s="45"/>
      <c r="Q3161" s="100"/>
    </row>
    <row r="3162" spans="15:17" x14ac:dyDescent="0.2">
      <c r="O3162" s="45"/>
      <c r="P3162" s="45"/>
      <c r="Q3162" s="100"/>
    </row>
    <row r="3163" spans="15:17" x14ac:dyDescent="0.2">
      <c r="O3163" s="45"/>
      <c r="P3163" s="45"/>
      <c r="Q3163" s="100"/>
    </row>
    <row r="3164" spans="15:17" x14ac:dyDescent="0.2">
      <c r="O3164" s="45"/>
      <c r="P3164" s="45"/>
      <c r="Q3164" s="100"/>
    </row>
    <row r="3165" spans="15:17" x14ac:dyDescent="0.2">
      <c r="O3165" s="45"/>
      <c r="P3165" s="45"/>
      <c r="Q3165" s="100"/>
    </row>
    <row r="3166" spans="15:17" x14ac:dyDescent="0.2">
      <c r="O3166" s="45"/>
      <c r="P3166" s="45"/>
      <c r="Q3166" s="100"/>
    </row>
    <row r="3167" spans="15:17" x14ac:dyDescent="0.2">
      <c r="O3167" s="45"/>
      <c r="P3167" s="45"/>
      <c r="Q3167" s="100"/>
    </row>
    <row r="3168" spans="15:17" x14ac:dyDescent="0.2">
      <c r="O3168" s="45"/>
      <c r="P3168" s="45"/>
      <c r="Q3168" s="100"/>
    </row>
    <row r="3169" spans="15:17" x14ac:dyDescent="0.2">
      <c r="O3169" s="45"/>
      <c r="P3169" s="45"/>
      <c r="Q3169" s="100"/>
    </row>
    <row r="3170" spans="15:17" x14ac:dyDescent="0.2">
      <c r="O3170" s="45"/>
      <c r="P3170" s="45"/>
      <c r="Q3170" s="100"/>
    </row>
    <row r="3171" spans="15:17" x14ac:dyDescent="0.2">
      <c r="O3171" s="45"/>
      <c r="P3171" s="45"/>
      <c r="Q3171" s="100"/>
    </row>
    <row r="3172" spans="15:17" x14ac:dyDescent="0.2">
      <c r="O3172" s="45"/>
      <c r="P3172" s="45"/>
      <c r="Q3172" s="100"/>
    </row>
    <row r="3173" spans="15:17" x14ac:dyDescent="0.2">
      <c r="O3173" s="45"/>
      <c r="P3173" s="45"/>
      <c r="Q3173" s="100"/>
    </row>
    <row r="3174" spans="15:17" x14ac:dyDescent="0.2">
      <c r="O3174" s="45"/>
      <c r="P3174" s="45"/>
      <c r="Q3174" s="100"/>
    </row>
    <row r="3175" spans="15:17" x14ac:dyDescent="0.2">
      <c r="O3175" s="45"/>
      <c r="P3175" s="45"/>
      <c r="Q3175" s="100"/>
    </row>
    <row r="3176" spans="15:17" x14ac:dyDescent="0.2">
      <c r="O3176" s="45"/>
      <c r="P3176" s="45"/>
      <c r="Q3176" s="100"/>
    </row>
    <row r="3177" spans="15:17" x14ac:dyDescent="0.2">
      <c r="O3177" s="45"/>
      <c r="P3177" s="45"/>
      <c r="Q3177" s="100"/>
    </row>
    <row r="3178" spans="15:17" x14ac:dyDescent="0.2">
      <c r="O3178" s="45"/>
      <c r="P3178" s="45"/>
      <c r="Q3178" s="100"/>
    </row>
    <row r="3179" spans="15:17" x14ac:dyDescent="0.2">
      <c r="O3179" s="45"/>
      <c r="P3179" s="45"/>
      <c r="Q3179" s="100"/>
    </row>
    <row r="3180" spans="15:17" x14ac:dyDescent="0.2">
      <c r="O3180" s="45"/>
      <c r="P3180" s="45"/>
      <c r="Q3180" s="100"/>
    </row>
    <row r="3181" spans="15:17" x14ac:dyDescent="0.2">
      <c r="O3181" s="45"/>
      <c r="P3181" s="45"/>
      <c r="Q3181" s="100"/>
    </row>
    <row r="3182" spans="15:17" x14ac:dyDescent="0.2">
      <c r="O3182" s="45"/>
      <c r="P3182" s="45"/>
      <c r="Q3182" s="100"/>
    </row>
    <row r="3183" spans="15:17" x14ac:dyDescent="0.2">
      <c r="O3183" s="45"/>
      <c r="P3183" s="45"/>
      <c r="Q3183" s="100"/>
    </row>
    <row r="3184" spans="15:17" x14ac:dyDescent="0.2">
      <c r="O3184" s="45"/>
      <c r="P3184" s="45"/>
      <c r="Q3184" s="100"/>
    </row>
    <row r="3185" spans="15:17" x14ac:dyDescent="0.2">
      <c r="O3185" s="45"/>
      <c r="P3185" s="45"/>
      <c r="Q3185" s="100"/>
    </row>
    <row r="3186" spans="15:17" x14ac:dyDescent="0.2">
      <c r="O3186" s="45"/>
      <c r="P3186" s="45"/>
      <c r="Q3186" s="100"/>
    </row>
    <row r="3187" spans="15:17" x14ac:dyDescent="0.2">
      <c r="O3187" s="45"/>
      <c r="P3187" s="45"/>
      <c r="Q3187" s="100"/>
    </row>
    <row r="3188" spans="15:17" x14ac:dyDescent="0.2">
      <c r="O3188" s="45"/>
      <c r="P3188" s="45"/>
      <c r="Q3188" s="100"/>
    </row>
    <row r="3189" spans="15:17" x14ac:dyDescent="0.2">
      <c r="O3189" s="45"/>
      <c r="P3189" s="45"/>
      <c r="Q3189" s="100"/>
    </row>
    <row r="3190" spans="15:17" x14ac:dyDescent="0.2">
      <c r="O3190" s="45"/>
      <c r="P3190" s="45"/>
      <c r="Q3190" s="100"/>
    </row>
    <row r="3191" spans="15:17" x14ac:dyDescent="0.2">
      <c r="O3191" s="45"/>
      <c r="P3191" s="45"/>
      <c r="Q3191" s="100"/>
    </row>
    <row r="3192" spans="15:17" x14ac:dyDescent="0.2">
      <c r="O3192" s="45"/>
      <c r="P3192" s="45"/>
      <c r="Q3192" s="100"/>
    </row>
    <row r="3193" spans="15:17" x14ac:dyDescent="0.2">
      <c r="O3193" s="45"/>
      <c r="P3193" s="45"/>
      <c r="Q3193" s="100"/>
    </row>
    <row r="3194" spans="15:17" x14ac:dyDescent="0.2">
      <c r="O3194" s="45"/>
      <c r="P3194" s="45"/>
      <c r="Q3194" s="100"/>
    </row>
    <row r="3195" spans="15:17" x14ac:dyDescent="0.2">
      <c r="O3195" s="45"/>
      <c r="P3195" s="45"/>
      <c r="Q3195" s="100"/>
    </row>
    <row r="3196" spans="15:17" x14ac:dyDescent="0.2">
      <c r="O3196" s="45"/>
      <c r="P3196" s="45"/>
      <c r="Q3196" s="100"/>
    </row>
    <row r="3197" spans="15:17" x14ac:dyDescent="0.2">
      <c r="O3197" s="45"/>
      <c r="P3197" s="45"/>
      <c r="Q3197" s="100"/>
    </row>
    <row r="3198" spans="15:17" x14ac:dyDescent="0.2">
      <c r="O3198" s="45"/>
      <c r="P3198" s="45"/>
      <c r="Q3198" s="100"/>
    </row>
    <row r="3199" spans="15:17" x14ac:dyDescent="0.2">
      <c r="O3199" s="45"/>
      <c r="P3199" s="45"/>
      <c r="Q3199" s="100"/>
    </row>
    <row r="3200" spans="15:17" x14ac:dyDescent="0.2">
      <c r="O3200" s="45"/>
      <c r="P3200" s="45"/>
      <c r="Q3200" s="100"/>
    </row>
    <row r="3201" spans="15:17" x14ac:dyDescent="0.2">
      <c r="O3201" s="45"/>
      <c r="P3201" s="45"/>
      <c r="Q3201" s="100"/>
    </row>
    <row r="3202" spans="15:17" x14ac:dyDescent="0.2">
      <c r="O3202" s="45"/>
      <c r="P3202" s="45"/>
      <c r="Q3202" s="100"/>
    </row>
    <row r="3203" spans="15:17" x14ac:dyDescent="0.2">
      <c r="O3203" s="45"/>
      <c r="P3203" s="45"/>
      <c r="Q3203" s="100"/>
    </row>
    <row r="3204" spans="15:17" x14ac:dyDescent="0.2">
      <c r="O3204" s="45"/>
      <c r="P3204" s="45"/>
      <c r="Q3204" s="100"/>
    </row>
    <row r="3205" spans="15:17" x14ac:dyDescent="0.2">
      <c r="O3205" s="45"/>
      <c r="P3205" s="45"/>
      <c r="Q3205" s="100"/>
    </row>
    <row r="3206" spans="15:17" x14ac:dyDescent="0.2">
      <c r="O3206" s="45"/>
      <c r="P3206" s="45"/>
      <c r="Q3206" s="100"/>
    </row>
    <row r="3207" spans="15:17" x14ac:dyDescent="0.2">
      <c r="O3207" s="45"/>
      <c r="P3207" s="45"/>
      <c r="Q3207" s="100"/>
    </row>
    <row r="3208" spans="15:17" x14ac:dyDescent="0.2">
      <c r="O3208" s="45"/>
      <c r="P3208" s="45"/>
      <c r="Q3208" s="100"/>
    </row>
    <row r="3209" spans="15:17" x14ac:dyDescent="0.2">
      <c r="O3209" s="45"/>
      <c r="P3209" s="45"/>
      <c r="Q3209" s="100"/>
    </row>
    <row r="3210" spans="15:17" x14ac:dyDescent="0.2">
      <c r="O3210" s="45"/>
      <c r="P3210" s="45"/>
      <c r="Q3210" s="100"/>
    </row>
    <row r="3211" spans="15:17" x14ac:dyDescent="0.2">
      <c r="O3211" s="45"/>
      <c r="P3211" s="45"/>
      <c r="Q3211" s="100"/>
    </row>
    <row r="3212" spans="15:17" x14ac:dyDescent="0.2">
      <c r="O3212" s="45"/>
      <c r="P3212" s="45"/>
      <c r="Q3212" s="100"/>
    </row>
    <row r="3213" spans="15:17" x14ac:dyDescent="0.2">
      <c r="O3213" s="45"/>
      <c r="P3213" s="45"/>
      <c r="Q3213" s="100"/>
    </row>
    <row r="3214" spans="15:17" x14ac:dyDescent="0.2">
      <c r="O3214" s="45"/>
      <c r="P3214" s="45"/>
      <c r="Q3214" s="100"/>
    </row>
    <row r="3215" spans="15:17" x14ac:dyDescent="0.2">
      <c r="O3215" s="45"/>
      <c r="P3215" s="45"/>
      <c r="Q3215" s="100"/>
    </row>
    <row r="3216" spans="15:17" x14ac:dyDescent="0.2">
      <c r="O3216" s="45"/>
      <c r="P3216" s="45"/>
      <c r="Q3216" s="100"/>
    </row>
    <row r="3217" spans="15:17" x14ac:dyDescent="0.2">
      <c r="O3217" s="45"/>
      <c r="P3217" s="45"/>
      <c r="Q3217" s="100"/>
    </row>
    <row r="3218" spans="15:17" x14ac:dyDescent="0.2">
      <c r="O3218" s="45"/>
      <c r="P3218" s="45"/>
      <c r="Q3218" s="100"/>
    </row>
    <row r="3219" spans="15:17" x14ac:dyDescent="0.2">
      <c r="O3219" s="45"/>
      <c r="P3219" s="45"/>
      <c r="Q3219" s="100"/>
    </row>
    <row r="3220" spans="15:17" x14ac:dyDescent="0.2">
      <c r="O3220" s="45"/>
      <c r="P3220" s="45"/>
      <c r="Q3220" s="100"/>
    </row>
    <row r="3221" spans="15:17" x14ac:dyDescent="0.2">
      <c r="O3221" s="45"/>
      <c r="P3221" s="45"/>
      <c r="Q3221" s="100"/>
    </row>
    <row r="3222" spans="15:17" x14ac:dyDescent="0.2">
      <c r="O3222" s="45"/>
      <c r="P3222" s="45"/>
      <c r="Q3222" s="100"/>
    </row>
    <row r="3223" spans="15:17" x14ac:dyDescent="0.2">
      <c r="O3223" s="45"/>
      <c r="P3223" s="45"/>
      <c r="Q3223" s="100"/>
    </row>
    <row r="3224" spans="15:17" x14ac:dyDescent="0.2">
      <c r="O3224" s="45"/>
      <c r="P3224" s="45"/>
      <c r="Q3224" s="100"/>
    </row>
    <row r="3225" spans="15:17" x14ac:dyDescent="0.2">
      <c r="O3225" s="45"/>
      <c r="P3225" s="45"/>
      <c r="Q3225" s="100"/>
    </row>
    <row r="3226" spans="15:17" x14ac:dyDescent="0.2">
      <c r="O3226" s="45"/>
      <c r="P3226" s="45"/>
      <c r="Q3226" s="100"/>
    </row>
    <row r="3227" spans="15:17" x14ac:dyDescent="0.2">
      <c r="O3227" s="45"/>
      <c r="P3227" s="45"/>
      <c r="Q3227" s="100"/>
    </row>
    <row r="3228" spans="15:17" x14ac:dyDescent="0.2">
      <c r="O3228" s="45"/>
      <c r="P3228" s="45"/>
      <c r="Q3228" s="100"/>
    </row>
    <row r="3229" spans="15:17" x14ac:dyDescent="0.2">
      <c r="O3229" s="45"/>
      <c r="P3229" s="45"/>
      <c r="Q3229" s="100"/>
    </row>
    <row r="3230" spans="15:17" x14ac:dyDescent="0.2">
      <c r="O3230" s="45"/>
      <c r="P3230" s="45"/>
      <c r="Q3230" s="100"/>
    </row>
    <row r="3231" spans="15:17" x14ac:dyDescent="0.2">
      <c r="O3231" s="45"/>
      <c r="P3231" s="45"/>
      <c r="Q3231" s="100"/>
    </row>
    <row r="3232" spans="15:17" x14ac:dyDescent="0.2">
      <c r="O3232" s="45"/>
      <c r="P3232" s="45"/>
      <c r="Q3232" s="100"/>
    </row>
    <row r="3233" spans="15:17" x14ac:dyDescent="0.2">
      <c r="O3233" s="45"/>
      <c r="P3233" s="45"/>
      <c r="Q3233" s="100"/>
    </row>
    <row r="3234" spans="15:17" x14ac:dyDescent="0.2">
      <c r="O3234" s="45"/>
      <c r="P3234" s="45"/>
      <c r="Q3234" s="100"/>
    </row>
    <row r="3235" spans="15:17" x14ac:dyDescent="0.2">
      <c r="O3235" s="45"/>
      <c r="P3235" s="45"/>
      <c r="Q3235" s="100"/>
    </row>
    <row r="3236" spans="15:17" x14ac:dyDescent="0.2">
      <c r="O3236" s="45"/>
      <c r="P3236" s="45"/>
      <c r="Q3236" s="100"/>
    </row>
    <row r="3237" spans="15:17" x14ac:dyDescent="0.2">
      <c r="O3237" s="45"/>
      <c r="P3237" s="45"/>
      <c r="Q3237" s="100"/>
    </row>
    <row r="3238" spans="15:17" x14ac:dyDescent="0.2">
      <c r="O3238" s="45"/>
      <c r="P3238" s="45"/>
      <c r="Q3238" s="100"/>
    </row>
    <row r="3239" spans="15:17" x14ac:dyDescent="0.2">
      <c r="O3239" s="45"/>
      <c r="P3239" s="45"/>
      <c r="Q3239" s="100"/>
    </row>
    <row r="3240" spans="15:17" x14ac:dyDescent="0.2">
      <c r="O3240" s="45"/>
      <c r="P3240" s="45"/>
      <c r="Q3240" s="100"/>
    </row>
    <row r="3241" spans="15:17" x14ac:dyDescent="0.2">
      <c r="O3241" s="45"/>
      <c r="P3241" s="45"/>
      <c r="Q3241" s="100"/>
    </row>
    <row r="3242" spans="15:17" x14ac:dyDescent="0.2">
      <c r="O3242" s="45"/>
      <c r="P3242" s="45"/>
      <c r="Q3242" s="100"/>
    </row>
    <row r="3243" spans="15:17" x14ac:dyDescent="0.2">
      <c r="O3243" s="45"/>
      <c r="P3243" s="45"/>
      <c r="Q3243" s="100"/>
    </row>
    <row r="3244" spans="15:17" x14ac:dyDescent="0.2">
      <c r="O3244" s="45"/>
      <c r="P3244" s="45"/>
      <c r="Q3244" s="100"/>
    </row>
    <row r="3245" spans="15:17" x14ac:dyDescent="0.2">
      <c r="O3245" s="45"/>
      <c r="P3245" s="45"/>
      <c r="Q3245" s="100"/>
    </row>
    <row r="3246" spans="15:17" x14ac:dyDescent="0.2">
      <c r="O3246" s="45"/>
      <c r="P3246" s="45"/>
      <c r="Q3246" s="100"/>
    </row>
    <row r="3247" spans="15:17" x14ac:dyDescent="0.2">
      <c r="O3247" s="45"/>
      <c r="P3247" s="45"/>
      <c r="Q3247" s="100"/>
    </row>
    <row r="3248" spans="15:17" x14ac:dyDescent="0.2">
      <c r="O3248" s="45"/>
      <c r="P3248" s="45"/>
      <c r="Q3248" s="100"/>
    </row>
    <row r="3249" spans="15:17" x14ac:dyDescent="0.2">
      <c r="O3249" s="45"/>
      <c r="P3249" s="45"/>
      <c r="Q3249" s="100"/>
    </row>
    <row r="3250" spans="15:17" x14ac:dyDescent="0.2">
      <c r="O3250" s="45"/>
      <c r="P3250" s="45"/>
      <c r="Q3250" s="100"/>
    </row>
    <row r="3251" spans="15:17" x14ac:dyDescent="0.2">
      <c r="O3251" s="45"/>
      <c r="P3251" s="45"/>
      <c r="Q3251" s="100"/>
    </row>
    <row r="3252" spans="15:17" x14ac:dyDescent="0.2">
      <c r="O3252" s="45"/>
      <c r="P3252" s="45"/>
      <c r="Q3252" s="100"/>
    </row>
    <row r="3253" spans="15:17" x14ac:dyDescent="0.2">
      <c r="O3253" s="45"/>
      <c r="P3253" s="45"/>
      <c r="Q3253" s="100"/>
    </row>
    <row r="3254" spans="15:17" x14ac:dyDescent="0.2">
      <c r="O3254" s="45"/>
      <c r="P3254" s="45"/>
      <c r="Q3254" s="100"/>
    </row>
    <row r="3255" spans="15:17" x14ac:dyDescent="0.2">
      <c r="O3255" s="45"/>
      <c r="P3255" s="45"/>
      <c r="Q3255" s="100"/>
    </row>
    <row r="3256" spans="15:17" x14ac:dyDescent="0.2">
      <c r="O3256" s="45"/>
      <c r="P3256" s="45"/>
      <c r="Q3256" s="100"/>
    </row>
    <row r="3257" spans="15:17" x14ac:dyDescent="0.2">
      <c r="O3257" s="45"/>
      <c r="P3257" s="45"/>
      <c r="Q3257" s="100"/>
    </row>
    <row r="3258" spans="15:17" x14ac:dyDescent="0.2">
      <c r="O3258" s="45"/>
      <c r="P3258" s="45"/>
      <c r="Q3258" s="100"/>
    </row>
    <row r="3259" spans="15:17" x14ac:dyDescent="0.2">
      <c r="O3259" s="45"/>
      <c r="P3259" s="45"/>
      <c r="Q3259" s="100"/>
    </row>
    <row r="3260" spans="15:17" x14ac:dyDescent="0.2">
      <c r="O3260" s="45"/>
      <c r="P3260" s="45"/>
      <c r="Q3260" s="100"/>
    </row>
    <row r="3261" spans="15:17" x14ac:dyDescent="0.2">
      <c r="O3261" s="45"/>
      <c r="P3261" s="45"/>
      <c r="Q3261" s="100"/>
    </row>
    <row r="3262" spans="15:17" x14ac:dyDescent="0.2">
      <c r="O3262" s="45"/>
      <c r="P3262" s="45"/>
      <c r="Q3262" s="100"/>
    </row>
    <row r="3263" spans="15:17" x14ac:dyDescent="0.2">
      <c r="O3263" s="45"/>
      <c r="P3263" s="45"/>
      <c r="Q3263" s="100"/>
    </row>
    <row r="3264" spans="15:17" x14ac:dyDescent="0.2">
      <c r="O3264" s="45"/>
      <c r="P3264" s="45"/>
      <c r="Q3264" s="100"/>
    </row>
    <row r="3265" spans="15:17" x14ac:dyDescent="0.2">
      <c r="O3265" s="45"/>
      <c r="P3265" s="45"/>
      <c r="Q3265" s="100"/>
    </row>
    <row r="3266" spans="15:17" x14ac:dyDescent="0.2">
      <c r="O3266" s="45"/>
      <c r="P3266" s="45"/>
      <c r="Q3266" s="100"/>
    </row>
    <row r="3267" spans="15:17" x14ac:dyDescent="0.2">
      <c r="O3267" s="45"/>
      <c r="P3267" s="45"/>
      <c r="Q3267" s="100"/>
    </row>
    <row r="3268" spans="15:17" x14ac:dyDescent="0.2">
      <c r="O3268" s="45"/>
      <c r="P3268" s="45"/>
      <c r="Q3268" s="100"/>
    </row>
    <row r="3269" spans="15:17" x14ac:dyDescent="0.2">
      <c r="O3269" s="45"/>
      <c r="P3269" s="45"/>
      <c r="Q3269" s="100"/>
    </row>
    <row r="3270" spans="15:17" x14ac:dyDescent="0.2">
      <c r="O3270" s="45"/>
      <c r="P3270" s="45"/>
      <c r="Q3270" s="100"/>
    </row>
    <row r="3271" spans="15:17" x14ac:dyDescent="0.2">
      <c r="O3271" s="45"/>
      <c r="P3271" s="45"/>
      <c r="Q3271" s="100"/>
    </row>
    <row r="3272" spans="15:17" x14ac:dyDescent="0.2">
      <c r="O3272" s="45"/>
      <c r="P3272" s="45"/>
      <c r="Q3272" s="100"/>
    </row>
    <row r="3273" spans="15:17" x14ac:dyDescent="0.2">
      <c r="O3273" s="45"/>
      <c r="P3273" s="45"/>
      <c r="Q3273" s="100"/>
    </row>
    <row r="3274" spans="15:17" x14ac:dyDescent="0.2">
      <c r="O3274" s="45"/>
      <c r="P3274" s="45"/>
      <c r="Q3274" s="100"/>
    </row>
    <row r="3275" spans="15:17" x14ac:dyDescent="0.2">
      <c r="O3275" s="45"/>
      <c r="P3275" s="45"/>
      <c r="Q3275" s="100"/>
    </row>
    <row r="3276" spans="15:17" x14ac:dyDescent="0.2">
      <c r="O3276" s="45"/>
      <c r="P3276" s="45"/>
      <c r="Q3276" s="100"/>
    </row>
    <row r="3277" spans="15:17" x14ac:dyDescent="0.2">
      <c r="O3277" s="45"/>
      <c r="P3277" s="45"/>
      <c r="Q3277" s="100"/>
    </row>
    <row r="3278" spans="15:17" x14ac:dyDescent="0.2">
      <c r="O3278" s="45"/>
      <c r="P3278" s="45"/>
      <c r="Q3278" s="100"/>
    </row>
    <row r="3279" spans="15:17" x14ac:dyDescent="0.2">
      <c r="O3279" s="45"/>
      <c r="P3279" s="45"/>
      <c r="Q3279" s="100"/>
    </row>
    <row r="3280" spans="15:17" x14ac:dyDescent="0.2">
      <c r="O3280" s="45"/>
      <c r="P3280" s="45"/>
      <c r="Q3280" s="100"/>
    </row>
    <row r="3281" spans="15:17" x14ac:dyDescent="0.2">
      <c r="O3281" s="45"/>
      <c r="P3281" s="45"/>
      <c r="Q3281" s="100"/>
    </row>
    <row r="3282" spans="15:17" x14ac:dyDescent="0.2">
      <c r="O3282" s="45"/>
      <c r="P3282" s="45"/>
      <c r="Q3282" s="100"/>
    </row>
    <row r="3283" spans="15:17" x14ac:dyDescent="0.2">
      <c r="O3283" s="45"/>
      <c r="P3283" s="45"/>
      <c r="Q3283" s="100"/>
    </row>
    <row r="3284" spans="15:17" x14ac:dyDescent="0.2">
      <c r="O3284" s="45"/>
      <c r="P3284" s="45"/>
      <c r="Q3284" s="100"/>
    </row>
    <row r="3285" spans="15:17" x14ac:dyDescent="0.2">
      <c r="O3285" s="45"/>
      <c r="P3285" s="45"/>
      <c r="Q3285" s="100"/>
    </row>
    <row r="3286" spans="15:17" x14ac:dyDescent="0.2">
      <c r="O3286" s="45"/>
      <c r="P3286" s="45"/>
      <c r="Q3286" s="100"/>
    </row>
    <row r="3287" spans="15:17" x14ac:dyDescent="0.2">
      <c r="O3287" s="45"/>
      <c r="P3287" s="45"/>
      <c r="Q3287" s="100"/>
    </row>
    <row r="3288" spans="15:17" x14ac:dyDescent="0.2">
      <c r="O3288" s="45"/>
      <c r="P3288" s="45"/>
      <c r="Q3288" s="100"/>
    </row>
    <row r="3289" spans="15:17" x14ac:dyDescent="0.2">
      <c r="O3289" s="45"/>
      <c r="P3289" s="45"/>
      <c r="Q3289" s="100"/>
    </row>
    <row r="3290" spans="15:17" x14ac:dyDescent="0.2">
      <c r="O3290" s="45"/>
      <c r="P3290" s="45"/>
      <c r="Q3290" s="100"/>
    </row>
    <row r="3291" spans="15:17" x14ac:dyDescent="0.2">
      <c r="O3291" s="45"/>
      <c r="P3291" s="45"/>
      <c r="Q3291" s="100"/>
    </row>
    <row r="3292" spans="15:17" x14ac:dyDescent="0.2">
      <c r="O3292" s="45"/>
      <c r="P3292" s="45"/>
      <c r="Q3292" s="100"/>
    </row>
    <row r="3293" spans="15:17" x14ac:dyDescent="0.2">
      <c r="O3293" s="45"/>
      <c r="P3293" s="45"/>
      <c r="Q3293" s="100"/>
    </row>
    <row r="3294" spans="15:17" x14ac:dyDescent="0.2">
      <c r="O3294" s="45"/>
      <c r="P3294" s="45"/>
      <c r="Q3294" s="100"/>
    </row>
    <row r="3295" spans="15:17" x14ac:dyDescent="0.2">
      <c r="O3295" s="45"/>
      <c r="P3295" s="45"/>
      <c r="Q3295" s="100"/>
    </row>
    <row r="3296" spans="15:17" x14ac:dyDescent="0.2">
      <c r="O3296" s="45"/>
      <c r="P3296" s="45"/>
      <c r="Q3296" s="100"/>
    </row>
    <row r="3297" spans="15:17" x14ac:dyDescent="0.2">
      <c r="O3297" s="45"/>
      <c r="P3297" s="45"/>
      <c r="Q3297" s="100"/>
    </row>
    <row r="3298" spans="15:17" x14ac:dyDescent="0.2">
      <c r="O3298" s="45"/>
      <c r="P3298" s="45"/>
      <c r="Q3298" s="100"/>
    </row>
    <row r="3299" spans="15:17" x14ac:dyDescent="0.2">
      <c r="O3299" s="45"/>
      <c r="P3299" s="45"/>
      <c r="Q3299" s="100"/>
    </row>
    <row r="3300" spans="15:17" x14ac:dyDescent="0.2">
      <c r="O3300" s="45"/>
      <c r="P3300" s="45"/>
      <c r="Q3300" s="100"/>
    </row>
    <row r="3301" spans="15:17" x14ac:dyDescent="0.2">
      <c r="O3301" s="45"/>
      <c r="P3301" s="45"/>
      <c r="Q3301" s="100"/>
    </row>
    <row r="3302" spans="15:17" x14ac:dyDescent="0.2">
      <c r="O3302" s="45"/>
      <c r="P3302" s="45"/>
      <c r="Q3302" s="100"/>
    </row>
    <row r="3303" spans="15:17" x14ac:dyDescent="0.2">
      <c r="O3303" s="45"/>
      <c r="P3303" s="45"/>
      <c r="Q3303" s="100"/>
    </row>
    <row r="3304" spans="15:17" x14ac:dyDescent="0.2">
      <c r="O3304" s="45"/>
      <c r="P3304" s="45"/>
      <c r="Q3304" s="100"/>
    </row>
    <row r="3305" spans="15:17" x14ac:dyDescent="0.2">
      <c r="O3305" s="45"/>
      <c r="P3305" s="45"/>
      <c r="Q3305" s="100"/>
    </row>
    <row r="3306" spans="15:17" x14ac:dyDescent="0.2">
      <c r="O3306" s="45"/>
      <c r="P3306" s="45"/>
      <c r="Q3306" s="100"/>
    </row>
    <row r="3307" spans="15:17" x14ac:dyDescent="0.2">
      <c r="O3307" s="45"/>
      <c r="P3307" s="45"/>
      <c r="Q3307" s="100"/>
    </row>
    <row r="3308" spans="15:17" x14ac:dyDescent="0.2">
      <c r="O3308" s="45"/>
      <c r="P3308" s="45"/>
      <c r="Q3308" s="100"/>
    </row>
    <row r="3309" spans="15:17" x14ac:dyDescent="0.2">
      <c r="O3309" s="45"/>
      <c r="P3309" s="45"/>
      <c r="Q3309" s="100"/>
    </row>
    <row r="3310" spans="15:17" x14ac:dyDescent="0.2">
      <c r="O3310" s="45"/>
      <c r="P3310" s="45"/>
      <c r="Q3310" s="100"/>
    </row>
    <row r="3311" spans="15:17" x14ac:dyDescent="0.2">
      <c r="O3311" s="45"/>
      <c r="P3311" s="45"/>
      <c r="Q3311" s="100"/>
    </row>
    <row r="3312" spans="15:17" x14ac:dyDescent="0.2">
      <c r="O3312" s="45"/>
      <c r="P3312" s="45"/>
      <c r="Q3312" s="100"/>
    </row>
    <row r="3313" spans="15:17" x14ac:dyDescent="0.2">
      <c r="O3313" s="45"/>
      <c r="P3313" s="45"/>
      <c r="Q3313" s="100"/>
    </row>
    <row r="3314" spans="15:17" x14ac:dyDescent="0.2">
      <c r="O3314" s="45"/>
      <c r="P3314" s="45"/>
      <c r="Q3314" s="100"/>
    </row>
    <row r="3315" spans="15:17" x14ac:dyDescent="0.2">
      <c r="O3315" s="45"/>
      <c r="P3315" s="45"/>
      <c r="Q3315" s="100"/>
    </row>
    <row r="3316" spans="15:17" x14ac:dyDescent="0.2">
      <c r="O3316" s="45"/>
      <c r="P3316" s="45"/>
      <c r="Q3316" s="100"/>
    </row>
    <row r="3317" spans="15:17" x14ac:dyDescent="0.2">
      <c r="O3317" s="45"/>
      <c r="P3317" s="45"/>
      <c r="Q3317" s="100"/>
    </row>
    <row r="3318" spans="15:17" x14ac:dyDescent="0.2">
      <c r="O3318" s="45"/>
      <c r="P3318" s="45"/>
      <c r="Q3318" s="100"/>
    </row>
    <row r="3319" spans="15:17" x14ac:dyDescent="0.2">
      <c r="O3319" s="45"/>
      <c r="P3319" s="45"/>
      <c r="Q3319" s="100"/>
    </row>
    <row r="3320" spans="15:17" x14ac:dyDescent="0.2">
      <c r="O3320" s="45"/>
      <c r="P3320" s="45"/>
      <c r="Q3320" s="100"/>
    </row>
    <row r="3321" spans="15:17" x14ac:dyDescent="0.2">
      <c r="O3321" s="45"/>
      <c r="P3321" s="45"/>
      <c r="Q3321" s="100"/>
    </row>
    <row r="3322" spans="15:17" x14ac:dyDescent="0.2">
      <c r="O3322" s="45"/>
      <c r="P3322" s="45"/>
      <c r="Q3322" s="100"/>
    </row>
    <row r="3323" spans="15:17" x14ac:dyDescent="0.2">
      <c r="O3323" s="45"/>
      <c r="P3323" s="45"/>
      <c r="Q3323" s="100"/>
    </row>
    <row r="3324" spans="15:17" x14ac:dyDescent="0.2">
      <c r="O3324" s="45"/>
      <c r="P3324" s="45"/>
      <c r="Q3324" s="100"/>
    </row>
    <row r="3325" spans="15:17" x14ac:dyDescent="0.2">
      <c r="O3325" s="45"/>
      <c r="P3325" s="45"/>
      <c r="Q3325" s="100"/>
    </row>
    <row r="3326" spans="15:17" x14ac:dyDescent="0.2">
      <c r="O3326" s="45"/>
      <c r="P3326" s="45"/>
      <c r="Q3326" s="100"/>
    </row>
    <row r="3327" spans="15:17" x14ac:dyDescent="0.2">
      <c r="O3327" s="45"/>
      <c r="P3327" s="45"/>
      <c r="Q3327" s="100"/>
    </row>
    <row r="3328" spans="15:17" x14ac:dyDescent="0.2">
      <c r="O3328" s="45"/>
      <c r="P3328" s="45"/>
      <c r="Q3328" s="100"/>
    </row>
    <row r="3329" spans="15:17" x14ac:dyDescent="0.2">
      <c r="O3329" s="45"/>
      <c r="P3329" s="45"/>
      <c r="Q3329" s="100"/>
    </row>
    <row r="3330" spans="15:17" x14ac:dyDescent="0.2">
      <c r="O3330" s="45"/>
      <c r="P3330" s="45"/>
      <c r="Q3330" s="100"/>
    </row>
    <row r="3331" spans="15:17" x14ac:dyDescent="0.2">
      <c r="O3331" s="45"/>
      <c r="P3331" s="45"/>
      <c r="Q3331" s="100"/>
    </row>
    <row r="3332" spans="15:17" x14ac:dyDescent="0.2">
      <c r="O3332" s="45"/>
      <c r="P3332" s="45"/>
      <c r="Q3332" s="100"/>
    </row>
    <row r="3333" spans="15:17" x14ac:dyDescent="0.2">
      <c r="O3333" s="45"/>
      <c r="P3333" s="45"/>
      <c r="Q3333" s="100"/>
    </row>
    <row r="3334" spans="15:17" x14ac:dyDescent="0.2">
      <c r="O3334" s="45"/>
      <c r="P3334" s="45"/>
      <c r="Q3334" s="100"/>
    </row>
    <row r="3335" spans="15:17" x14ac:dyDescent="0.2">
      <c r="O3335" s="45"/>
      <c r="P3335" s="45"/>
      <c r="Q3335" s="100"/>
    </row>
    <row r="3336" spans="15:17" x14ac:dyDescent="0.2">
      <c r="O3336" s="45"/>
      <c r="P3336" s="45"/>
      <c r="Q3336" s="100"/>
    </row>
    <row r="3337" spans="15:17" x14ac:dyDescent="0.2">
      <c r="O3337" s="45"/>
      <c r="P3337" s="45"/>
      <c r="Q3337" s="100"/>
    </row>
    <row r="3338" spans="15:17" x14ac:dyDescent="0.2">
      <c r="O3338" s="45"/>
      <c r="P3338" s="45"/>
      <c r="Q3338" s="100"/>
    </row>
    <row r="3339" spans="15:17" x14ac:dyDescent="0.2">
      <c r="O3339" s="45"/>
      <c r="P3339" s="45"/>
      <c r="Q3339" s="100"/>
    </row>
    <row r="3340" spans="15:17" x14ac:dyDescent="0.2">
      <c r="O3340" s="45"/>
      <c r="P3340" s="45"/>
      <c r="Q3340" s="100"/>
    </row>
    <row r="3341" spans="15:17" x14ac:dyDescent="0.2">
      <c r="O3341" s="45"/>
      <c r="P3341" s="45"/>
      <c r="Q3341" s="100"/>
    </row>
    <row r="3342" spans="15:17" x14ac:dyDescent="0.2">
      <c r="O3342" s="45"/>
      <c r="P3342" s="45"/>
      <c r="Q3342" s="100"/>
    </row>
    <row r="3343" spans="15:17" x14ac:dyDescent="0.2">
      <c r="O3343" s="45"/>
      <c r="P3343" s="45"/>
      <c r="Q3343" s="100"/>
    </row>
    <row r="3344" spans="15:17" x14ac:dyDescent="0.2">
      <c r="O3344" s="45"/>
      <c r="P3344" s="45"/>
      <c r="Q3344" s="100"/>
    </row>
    <row r="3345" spans="15:17" x14ac:dyDescent="0.2">
      <c r="O3345" s="45"/>
      <c r="P3345" s="45"/>
      <c r="Q3345" s="100"/>
    </row>
    <row r="3346" spans="15:17" x14ac:dyDescent="0.2">
      <c r="O3346" s="45"/>
      <c r="P3346" s="45"/>
      <c r="Q3346" s="100"/>
    </row>
    <row r="3347" spans="15:17" x14ac:dyDescent="0.2">
      <c r="O3347" s="45"/>
      <c r="P3347" s="45"/>
      <c r="Q3347" s="100"/>
    </row>
    <row r="3348" spans="15:17" x14ac:dyDescent="0.2">
      <c r="O3348" s="45"/>
      <c r="P3348" s="45"/>
      <c r="Q3348" s="100"/>
    </row>
    <row r="3349" spans="15:17" x14ac:dyDescent="0.2">
      <c r="O3349" s="45"/>
      <c r="P3349" s="45"/>
      <c r="Q3349" s="100"/>
    </row>
    <row r="3350" spans="15:17" x14ac:dyDescent="0.2">
      <c r="O3350" s="45"/>
      <c r="P3350" s="45"/>
      <c r="Q3350" s="100"/>
    </row>
    <row r="3351" spans="15:17" x14ac:dyDescent="0.2">
      <c r="O3351" s="45"/>
      <c r="P3351" s="45"/>
      <c r="Q3351" s="100"/>
    </row>
    <row r="3352" spans="15:17" x14ac:dyDescent="0.2">
      <c r="O3352" s="45"/>
      <c r="P3352" s="45"/>
      <c r="Q3352" s="100"/>
    </row>
    <row r="3353" spans="15:17" x14ac:dyDescent="0.2">
      <c r="O3353" s="45"/>
      <c r="P3353" s="45"/>
      <c r="Q3353" s="100"/>
    </row>
    <row r="3354" spans="15:17" x14ac:dyDescent="0.2">
      <c r="O3354" s="45"/>
      <c r="P3354" s="45"/>
      <c r="Q3354" s="100"/>
    </row>
    <row r="3355" spans="15:17" x14ac:dyDescent="0.2">
      <c r="O3355" s="45"/>
      <c r="P3355" s="45"/>
      <c r="Q3355" s="100"/>
    </row>
    <row r="3356" spans="15:17" x14ac:dyDescent="0.2">
      <c r="O3356" s="45"/>
      <c r="P3356" s="45"/>
      <c r="Q3356" s="100"/>
    </row>
    <row r="3357" spans="15:17" x14ac:dyDescent="0.2">
      <c r="O3357" s="45"/>
      <c r="P3357" s="45"/>
      <c r="Q3357" s="100"/>
    </row>
    <row r="3358" spans="15:17" x14ac:dyDescent="0.2">
      <c r="O3358" s="45"/>
      <c r="P3358" s="45"/>
      <c r="Q3358" s="100"/>
    </row>
    <row r="3359" spans="15:17" x14ac:dyDescent="0.2">
      <c r="O3359" s="45"/>
      <c r="P3359" s="45"/>
      <c r="Q3359" s="100"/>
    </row>
    <row r="3360" spans="15:17" x14ac:dyDescent="0.2">
      <c r="O3360" s="45"/>
      <c r="P3360" s="45"/>
      <c r="Q3360" s="100"/>
    </row>
    <row r="3361" spans="15:17" x14ac:dyDescent="0.2">
      <c r="O3361" s="45"/>
      <c r="P3361" s="45"/>
      <c r="Q3361" s="100"/>
    </row>
    <row r="3362" spans="15:17" x14ac:dyDescent="0.2">
      <c r="O3362" s="45"/>
      <c r="P3362" s="45"/>
      <c r="Q3362" s="100"/>
    </row>
    <row r="3363" spans="15:17" x14ac:dyDescent="0.2">
      <c r="O3363" s="45"/>
      <c r="P3363" s="45"/>
      <c r="Q3363" s="100"/>
    </row>
    <row r="3364" spans="15:17" x14ac:dyDescent="0.2">
      <c r="O3364" s="45"/>
      <c r="P3364" s="45"/>
      <c r="Q3364" s="100"/>
    </row>
    <row r="3365" spans="15:17" x14ac:dyDescent="0.2">
      <c r="O3365" s="45"/>
      <c r="P3365" s="45"/>
      <c r="Q3365" s="100"/>
    </row>
    <row r="3366" spans="15:17" x14ac:dyDescent="0.2">
      <c r="O3366" s="45"/>
      <c r="P3366" s="45"/>
      <c r="Q3366" s="100"/>
    </row>
    <row r="3367" spans="15:17" x14ac:dyDescent="0.2">
      <c r="O3367" s="45"/>
      <c r="P3367" s="45"/>
      <c r="Q3367" s="100"/>
    </row>
    <row r="3368" spans="15:17" x14ac:dyDescent="0.2">
      <c r="O3368" s="45"/>
      <c r="P3368" s="45"/>
      <c r="Q3368" s="100"/>
    </row>
    <row r="3369" spans="15:17" x14ac:dyDescent="0.2">
      <c r="O3369" s="45"/>
      <c r="P3369" s="45"/>
      <c r="Q3369" s="100"/>
    </row>
    <row r="3370" spans="15:17" x14ac:dyDescent="0.2">
      <c r="O3370" s="45"/>
      <c r="P3370" s="45"/>
      <c r="Q3370" s="100"/>
    </row>
    <row r="3371" spans="15:17" x14ac:dyDescent="0.2">
      <c r="O3371" s="45"/>
      <c r="P3371" s="45"/>
      <c r="Q3371" s="100"/>
    </row>
    <row r="3372" spans="15:17" x14ac:dyDescent="0.2">
      <c r="O3372" s="45"/>
      <c r="P3372" s="45"/>
      <c r="Q3372" s="100"/>
    </row>
    <row r="3373" spans="15:17" x14ac:dyDescent="0.2">
      <c r="O3373" s="45"/>
      <c r="P3373" s="45"/>
      <c r="Q3373" s="100"/>
    </row>
    <row r="3374" spans="15:17" x14ac:dyDescent="0.2">
      <c r="O3374" s="45"/>
      <c r="P3374" s="45"/>
      <c r="Q3374" s="100"/>
    </row>
    <row r="3375" spans="15:17" x14ac:dyDescent="0.2">
      <c r="O3375" s="45"/>
      <c r="P3375" s="45"/>
      <c r="Q3375" s="100"/>
    </row>
    <row r="3376" spans="15:17" x14ac:dyDescent="0.2">
      <c r="O3376" s="45"/>
      <c r="P3376" s="45"/>
      <c r="Q3376" s="100"/>
    </row>
    <row r="3377" spans="15:17" x14ac:dyDescent="0.2">
      <c r="O3377" s="45"/>
      <c r="P3377" s="45"/>
      <c r="Q3377" s="100"/>
    </row>
    <row r="3378" spans="15:17" x14ac:dyDescent="0.2">
      <c r="O3378" s="45"/>
      <c r="P3378" s="45"/>
      <c r="Q3378" s="100"/>
    </row>
    <row r="3379" spans="15:17" x14ac:dyDescent="0.2">
      <c r="O3379" s="45"/>
      <c r="P3379" s="45"/>
      <c r="Q3379" s="100"/>
    </row>
    <row r="3380" spans="15:17" x14ac:dyDescent="0.2">
      <c r="O3380" s="45"/>
      <c r="P3380" s="45"/>
      <c r="Q3380" s="100"/>
    </row>
    <row r="3381" spans="15:17" x14ac:dyDescent="0.2">
      <c r="O3381" s="45"/>
      <c r="P3381" s="45"/>
      <c r="Q3381" s="100"/>
    </row>
    <row r="3382" spans="15:17" x14ac:dyDescent="0.2">
      <c r="O3382" s="45"/>
      <c r="P3382" s="45"/>
      <c r="Q3382" s="100"/>
    </row>
    <row r="3383" spans="15:17" x14ac:dyDescent="0.2">
      <c r="O3383" s="45"/>
      <c r="P3383" s="45"/>
      <c r="Q3383" s="100"/>
    </row>
    <row r="3384" spans="15:17" x14ac:dyDescent="0.2">
      <c r="O3384" s="45"/>
      <c r="P3384" s="45"/>
      <c r="Q3384" s="100"/>
    </row>
    <row r="3385" spans="15:17" x14ac:dyDescent="0.2">
      <c r="O3385" s="45"/>
      <c r="P3385" s="45"/>
      <c r="Q3385" s="100"/>
    </row>
    <row r="3386" spans="15:17" x14ac:dyDescent="0.2">
      <c r="O3386" s="45"/>
      <c r="P3386" s="45"/>
      <c r="Q3386" s="100"/>
    </row>
    <row r="3387" spans="15:17" x14ac:dyDescent="0.2">
      <c r="O3387" s="45"/>
      <c r="P3387" s="45"/>
      <c r="Q3387" s="100"/>
    </row>
    <row r="3388" spans="15:17" x14ac:dyDescent="0.2">
      <c r="O3388" s="45"/>
      <c r="P3388" s="45"/>
      <c r="Q3388" s="100"/>
    </row>
    <row r="3389" spans="15:17" x14ac:dyDescent="0.2">
      <c r="O3389" s="45"/>
      <c r="P3389" s="45"/>
      <c r="Q3389" s="100"/>
    </row>
    <row r="3390" spans="15:17" x14ac:dyDescent="0.2">
      <c r="O3390" s="45"/>
      <c r="P3390" s="45"/>
      <c r="Q3390" s="100"/>
    </row>
    <row r="3391" spans="15:17" x14ac:dyDescent="0.2">
      <c r="O3391" s="45"/>
      <c r="P3391" s="45"/>
      <c r="Q3391" s="100"/>
    </row>
    <row r="3392" spans="15:17" x14ac:dyDescent="0.2">
      <c r="O3392" s="45"/>
      <c r="P3392" s="45"/>
      <c r="Q3392" s="100"/>
    </row>
    <row r="3393" spans="15:17" x14ac:dyDescent="0.2">
      <c r="O3393" s="45"/>
      <c r="P3393" s="45"/>
      <c r="Q3393" s="100"/>
    </row>
    <row r="3394" spans="15:17" x14ac:dyDescent="0.2">
      <c r="O3394" s="45"/>
      <c r="P3394" s="45"/>
      <c r="Q3394" s="100"/>
    </row>
    <row r="3395" spans="15:17" x14ac:dyDescent="0.2">
      <c r="O3395" s="45"/>
      <c r="P3395" s="45"/>
      <c r="Q3395" s="100"/>
    </row>
    <row r="3396" spans="15:17" x14ac:dyDescent="0.2">
      <c r="O3396" s="45"/>
      <c r="P3396" s="45"/>
      <c r="Q3396" s="100"/>
    </row>
    <row r="3397" spans="15:17" x14ac:dyDescent="0.2">
      <c r="O3397" s="45"/>
      <c r="P3397" s="45"/>
      <c r="Q3397" s="100"/>
    </row>
    <row r="3398" spans="15:17" x14ac:dyDescent="0.2">
      <c r="O3398" s="45"/>
      <c r="P3398" s="45"/>
      <c r="Q3398" s="100"/>
    </row>
    <row r="3399" spans="15:17" x14ac:dyDescent="0.2">
      <c r="O3399" s="45"/>
      <c r="P3399" s="45"/>
      <c r="Q3399" s="100"/>
    </row>
    <row r="3400" spans="15:17" x14ac:dyDescent="0.2">
      <c r="O3400" s="45"/>
      <c r="P3400" s="45"/>
      <c r="Q3400" s="100"/>
    </row>
    <row r="3401" spans="15:17" x14ac:dyDescent="0.2">
      <c r="O3401" s="45"/>
      <c r="P3401" s="45"/>
      <c r="Q3401" s="100"/>
    </row>
    <row r="3402" spans="15:17" x14ac:dyDescent="0.2">
      <c r="O3402" s="45"/>
      <c r="P3402" s="45"/>
      <c r="Q3402" s="100"/>
    </row>
    <row r="3403" spans="15:17" x14ac:dyDescent="0.2">
      <c r="O3403" s="45"/>
      <c r="P3403" s="45"/>
      <c r="Q3403" s="100"/>
    </row>
    <row r="3404" spans="15:17" x14ac:dyDescent="0.2">
      <c r="O3404" s="45"/>
      <c r="P3404" s="45"/>
      <c r="Q3404" s="100"/>
    </row>
    <row r="3405" spans="15:17" x14ac:dyDescent="0.2">
      <c r="O3405" s="45"/>
      <c r="P3405" s="45"/>
      <c r="Q3405" s="100"/>
    </row>
    <row r="3406" spans="15:17" x14ac:dyDescent="0.2">
      <c r="O3406" s="45"/>
      <c r="P3406" s="45"/>
      <c r="Q3406" s="100"/>
    </row>
    <row r="3407" spans="15:17" x14ac:dyDescent="0.2">
      <c r="O3407" s="45"/>
      <c r="P3407" s="45"/>
      <c r="Q3407" s="100"/>
    </row>
    <row r="3408" spans="15:17" x14ac:dyDescent="0.2">
      <c r="O3408" s="45"/>
      <c r="P3408" s="45"/>
      <c r="Q3408" s="100"/>
    </row>
    <row r="3409" spans="15:17" x14ac:dyDescent="0.2">
      <c r="O3409" s="45"/>
      <c r="P3409" s="45"/>
      <c r="Q3409" s="100"/>
    </row>
    <row r="3410" spans="15:17" x14ac:dyDescent="0.2">
      <c r="O3410" s="45"/>
      <c r="P3410" s="45"/>
      <c r="Q3410" s="100"/>
    </row>
    <row r="3411" spans="15:17" x14ac:dyDescent="0.2">
      <c r="O3411" s="45"/>
      <c r="P3411" s="45"/>
      <c r="Q3411" s="100"/>
    </row>
    <row r="3412" spans="15:17" x14ac:dyDescent="0.2">
      <c r="O3412" s="45"/>
      <c r="P3412" s="45"/>
      <c r="Q3412" s="100"/>
    </row>
    <row r="3413" spans="15:17" x14ac:dyDescent="0.2">
      <c r="O3413" s="45"/>
      <c r="P3413" s="45"/>
      <c r="Q3413" s="100"/>
    </row>
    <row r="3414" spans="15:17" x14ac:dyDescent="0.2">
      <c r="O3414" s="45"/>
      <c r="P3414" s="45"/>
      <c r="Q3414" s="100"/>
    </row>
    <row r="3415" spans="15:17" x14ac:dyDescent="0.2">
      <c r="O3415" s="45"/>
      <c r="P3415" s="45"/>
      <c r="Q3415" s="100"/>
    </row>
    <row r="3416" spans="15:17" x14ac:dyDescent="0.2">
      <c r="O3416" s="45"/>
      <c r="P3416" s="45"/>
      <c r="Q3416" s="100"/>
    </row>
    <row r="3417" spans="15:17" x14ac:dyDescent="0.2">
      <c r="O3417" s="45"/>
      <c r="P3417" s="45"/>
      <c r="Q3417" s="100"/>
    </row>
    <row r="3418" spans="15:17" x14ac:dyDescent="0.2">
      <c r="O3418" s="45"/>
      <c r="P3418" s="45"/>
      <c r="Q3418" s="100"/>
    </row>
    <row r="3419" spans="15:17" x14ac:dyDescent="0.2">
      <c r="O3419" s="45"/>
      <c r="P3419" s="45"/>
      <c r="Q3419" s="100"/>
    </row>
    <row r="3420" spans="15:17" x14ac:dyDescent="0.2">
      <c r="O3420" s="45"/>
      <c r="P3420" s="45"/>
      <c r="Q3420" s="100"/>
    </row>
    <row r="3421" spans="15:17" x14ac:dyDescent="0.2">
      <c r="O3421" s="45"/>
      <c r="P3421" s="45"/>
      <c r="Q3421" s="100"/>
    </row>
    <row r="3422" spans="15:17" x14ac:dyDescent="0.2">
      <c r="O3422" s="45"/>
      <c r="P3422" s="45"/>
      <c r="Q3422" s="100"/>
    </row>
    <row r="3423" spans="15:17" x14ac:dyDescent="0.2">
      <c r="O3423" s="45"/>
      <c r="P3423" s="45"/>
      <c r="Q3423" s="100"/>
    </row>
    <row r="3424" spans="15:17" x14ac:dyDescent="0.2">
      <c r="O3424" s="45"/>
      <c r="P3424" s="45"/>
      <c r="Q3424" s="100"/>
    </row>
    <row r="3425" spans="15:17" x14ac:dyDescent="0.2">
      <c r="O3425" s="45"/>
      <c r="P3425" s="45"/>
      <c r="Q3425" s="100"/>
    </row>
    <row r="3426" spans="15:17" x14ac:dyDescent="0.2">
      <c r="O3426" s="45"/>
      <c r="P3426" s="45"/>
      <c r="Q3426" s="100"/>
    </row>
    <row r="3427" spans="15:17" x14ac:dyDescent="0.2">
      <c r="O3427" s="45"/>
      <c r="P3427" s="45"/>
      <c r="Q3427" s="100"/>
    </row>
    <row r="3428" spans="15:17" x14ac:dyDescent="0.2">
      <c r="O3428" s="45"/>
      <c r="P3428" s="45"/>
      <c r="Q3428" s="100"/>
    </row>
    <row r="3429" spans="15:17" x14ac:dyDescent="0.2">
      <c r="O3429" s="45"/>
      <c r="P3429" s="45"/>
      <c r="Q3429" s="100"/>
    </row>
    <row r="3430" spans="15:17" x14ac:dyDescent="0.2">
      <c r="O3430" s="45"/>
      <c r="P3430" s="45"/>
      <c r="Q3430" s="100"/>
    </row>
    <row r="3431" spans="15:17" x14ac:dyDescent="0.2">
      <c r="O3431" s="45"/>
      <c r="P3431" s="45"/>
      <c r="Q3431" s="100"/>
    </row>
    <row r="3432" spans="15:17" x14ac:dyDescent="0.2">
      <c r="O3432" s="45"/>
      <c r="P3432" s="45"/>
      <c r="Q3432" s="100"/>
    </row>
    <row r="3433" spans="15:17" x14ac:dyDescent="0.2">
      <c r="O3433" s="45"/>
      <c r="P3433" s="45"/>
      <c r="Q3433" s="100"/>
    </row>
    <row r="3434" spans="15:17" x14ac:dyDescent="0.2">
      <c r="O3434" s="45"/>
      <c r="P3434" s="45"/>
      <c r="Q3434" s="100"/>
    </row>
    <row r="3435" spans="15:17" x14ac:dyDescent="0.2">
      <c r="O3435" s="45"/>
      <c r="P3435" s="45"/>
      <c r="Q3435" s="100"/>
    </row>
    <row r="3436" spans="15:17" x14ac:dyDescent="0.2">
      <c r="O3436" s="45"/>
      <c r="P3436" s="45"/>
      <c r="Q3436" s="100"/>
    </row>
    <row r="3437" spans="15:17" x14ac:dyDescent="0.2">
      <c r="O3437" s="45"/>
      <c r="P3437" s="45"/>
      <c r="Q3437" s="100"/>
    </row>
    <row r="3438" spans="15:17" x14ac:dyDescent="0.2">
      <c r="O3438" s="45"/>
      <c r="P3438" s="45"/>
      <c r="Q3438" s="100"/>
    </row>
    <row r="3439" spans="15:17" x14ac:dyDescent="0.2">
      <c r="O3439" s="45"/>
      <c r="P3439" s="45"/>
      <c r="Q3439" s="100"/>
    </row>
    <row r="3440" spans="15:17" x14ac:dyDescent="0.2">
      <c r="O3440" s="45"/>
      <c r="P3440" s="45"/>
      <c r="Q3440" s="100"/>
    </row>
    <row r="3441" spans="15:17" x14ac:dyDescent="0.2">
      <c r="O3441" s="45"/>
      <c r="P3441" s="45"/>
      <c r="Q3441" s="100"/>
    </row>
    <row r="3442" spans="15:17" x14ac:dyDescent="0.2">
      <c r="O3442" s="45"/>
      <c r="P3442" s="45"/>
      <c r="Q3442" s="100"/>
    </row>
    <row r="3443" spans="15:17" x14ac:dyDescent="0.2">
      <c r="O3443" s="45"/>
      <c r="P3443" s="45"/>
      <c r="Q3443" s="100"/>
    </row>
    <row r="3444" spans="15:17" x14ac:dyDescent="0.2">
      <c r="O3444" s="45"/>
      <c r="P3444" s="45"/>
      <c r="Q3444" s="100"/>
    </row>
    <row r="3445" spans="15:17" x14ac:dyDescent="0.2">
      <c r="O3445" s="45"/>
      <c r="P3445" s="45"/>
      <c r="Q3445" s="100"/>
    </row>
    <row r="3446" spans="15:17" x14ac:dyDescent="0.2">
      <c r="O3446" s="45"/>
      <c r="P3446" s="45"/>
      <c r="Q3446" s="100"/>
    </row>
    <row r="3447" spans="15:17" x14ac:dyDescent="0.2">
      <c r="O3447" s="45"/>
      <c r="P3447" s="45"/>
      <c r="Q3447" s="100"/>
    </row>
    <row r="3448" spans="15:17" x14ac:dyDescent="0.2">
      <c r="O3448" s="45"/>
      <c r="P3448" s="45"/>
      <c r="Q3448" s="100"/>
    </row>
    <row r="3449" spans="15:17" x14ac:dyDescent="0.2">
      <c r="O3449" s="45"/>
      <c r="P3449" s="45"/>
      <c r="Q3449" s="100"/>
    </row>
    <row r="3450" spans="15:17" x14ac:dyDescent="0.2">
      <c r="O3450" s="45"/>
      <c r="P3450" s="45"/>
      <c r="Q3450" s="100"/>
    </row>
    <row r="3451" spans="15:17" x14ac:dyDescent="0.2">
      <c r="O3451" s="45"/>
      <c r="P3451" s="45"/>
      <c r="Q3451" s="100"/>
    </row>
    <row r="3452" spans="15:17" x14ac:dyDescent="0.2">
      <c r="O3452" s="45"/>
      <c r="P3452" s="45"/>
      <c r="Q3452" s="100"/>
    </row>
    <row r="3453" spans="15:17" x14ac:dyDescent="0.2">
      <c r="O3453" s="45"/>
      <c r="P3453" s="45"/>
      <c r="Q3453" s="100"/>
    </row>
    <row r="3454" spans="15:17" x14ac:dyDescent="0.2">
      <c r="O3454" s="45"/>
      <c r="P3454" s="45"/>
      <c r="Q3454" s="100"/>
    </row>
    <row r="3455" spans="15:17" x14ac:dyDescent="0.2">
      <c r="O3455" s="45"/>
      <c r="P3455" s="45"/>
      <c r="Q3455" s="100"/>
    </row>
    <row r="3456" spans="15:17" x14ac:dyDescent="0.2">
      <c r="O3456" s="45"/>
      <c r="P3456" s="45"/>
      <c r="Q3456" s="100"/>
    </row>
    <row r="3457" spans="15:17" x14ac:dyDescent="0.2">
      <c r="O3457" s="45"/>
      <c r="P3457" s="45"/>
      <c r="Q3457" s="100"/>
    </row>
    <row r="3458" spans="15:17" x14ac:dyDescent="0.2">
      <c r="O3458" s="45"/>
      <c r="P3458" s="45"/>
      <c r="Q3458" s="100"/>
    </row>
    <row r="3459" spans="15:17" x14ac:dyDescent="0.2">
      <c r="O3459" s="45"/>
      <c r="P3459" s="45"/>
      <c r="Q3459" s="100"/>
    </row>
    <row r="3460" spans="15:17" x14ac:dyDescent="0.2">
      <c r="O3460" s="45"/>
      <c r="P3460" s="45"/>
      <c r="Q3460" s="100"/>
    </row>
    <row r="3461" spans="15:17" x14ac:dyDescent="0.2">
      <c r="O3461" s="45"/>
      <c r="P3461" s="45"/>
      <c r="Q3461" s="100"/>
    </row>
    <row r="3462" spans="15:17" x14ac:dyDescent="0.2">
      <c r="O3462" s="45"/>
      <c r="P3462" s="45"/>
      <c r="Q3462" s="100"/>
    </row>
    <row r="3463" spans="15:17" x14ac:dyDescent="0.2">
      <c r="O3463" s="45"/>
      <c r="P3463" s="45"/>
      <c r="Q3463" s="100"/>
    </row>
    <row r="3464" spans="15:17" x14ac:dyDescent="0.2">
      <c r="O3464" s="45"/>
      <c r="P3464" s="45"/>
      <c r="Q3464" s="100"/>
    </row>
    <row r="3465" spans="15:17" x14ac:dyDescent="0.2">
      <c r="O3465" s="45"/>
      <c r="P3465" s="45"/>
      <c r="Q3465" s="100"/>
    </row>
    <row r="3466" spans="15:17" x14ac:dyDescent="0.2">
      <c r="O3466" s="45"/>
      <c r="P3466" s="45"/>
      <c r="Q3466" s="100"/>
    </row>
    <row r="3467" spans="15:17" x14ac:dyDescent="0.2">
      <c r="O3467" s="45"/>
      <c r="P3467" s="45"/>
      <c r="Q3467" s="100"/>
    </row>
    <row r="3468" spans="15:17" x14ac:dyDescent="0.2">
      <c r="O3468" s="45"/>
      <c r="P3468" s="45"/>
      <c r="Q3468" s="100"/>
    </row>
    <row r="3469" spans="15:17" x14ac:dyDescent="0.2">
      <c r="O3469" s="45"/>
      <c r="P3469" s="45"/>
      <c r="Q3469" s="100"/>
    </row>
    <row r="3470" spans="15:17" x14ac:dyDescent="0.2">
      <c r="O3470" s="45"/>
      <c r="P3470" s="45"/>
      <c r="Q3470" s="100"/>
    </row>
    <row r="3471" spans="15:17" x14ac:dyDescent="0.2">
      <c r="O3471" s="45"/>
      <c r="P3471" s="45"/>
      <c r="Q3471" s="100"/>
    </row>
    <row r="3472" spans="15:17" x14ac:dyDescent="0.2">
      <c r="O3472" s="45"/>
      <c r="P3472" s="45"/>
      <c r="Q3472" s="100"/>
    </row>
    <row r="3473" spans="15:17" x14ac:dyDescent="0.2">
      <c r="O3473" s="45"/>
      <c r="P3473" s="45"/>
      <c r="Q3473" s="100"/>
    </row>
    <row r="3474" spans="15:17" x14ac:dyDescent="0.2">
      <c r="O3474" s="45"/>
      <c r="P3474" s="45"/>
      <c r="Q3474" s="100"/>
    </row>
    <row r="3475" spans="15:17" x14ac:dyDescent="0.2">
      <c r="O3475" s="45"/>
      <c r="P3475" s="45"/>
      <c r="Q3475" s="100"/>
    </row>
    <row r="3476" spans="15:17" x14ac:dyDescent="0.2">
      <c r="O3476" s="45"/>
      <c r="P3476" s="45"/>
      <c r="Q3476" s="100"/>
    </row>
    <row r="3477" spans="15:17" x14ac:dyDescent="0.2">
      <c r="O3477" s="45"/>
      <c r="P3477" s="45"/>
      <c r="Q3477" s="100"/>
    </row>
    <row r="3478" spans="15:17" x14ac:dyDescent="0.2">
      <c r="O3478" s="45"/>
      <c r="P3478" s="45"/>
      <c r="Q3478" s="100"/>
    </row>
    <row r="3479" spans="15:17" x14ac:dyDescent="0.2">
      <c r="O3479" s="45"/>
      <c r="P3479" s="45"/>
      <c r="Q3479" s="100"/>
    </row>
    <row r="3480" spans="15:17" x14ac:dyDescent="0.2">
      <c r="O3480" s="45"/>
      <c r="P3480" s="45"/>
      <c r="Q3480" s="100"/>
    </row>
    <row r="3481" spans="15:17" x14ac:dyDescent="0.2">
      <c r="O3481" s="45"/>
      <c r="P3481" s="45"/>
      <c r="Q3481" s="100"/>
    </row>
    <row r="3482" spans="15:17" x14ac:dyDescent="0.2">
      <c r="O3482" s="45"/>
      <c r="P3482" s="45"/>
      <c r="Q3482" s="100"/>
    </row>
    <row r="3483" spans="15:17" x14ac:dyDescent="0.2">
      <c r="O3483" s="45"/>
      <c r="P3483" s="45"/>
      <c r="Q3483" s="100"/>
    </row>
    <row r="3484" spans="15:17" x14ac:dyDescent="0.2">
      <c r="O3484" s="45"/>
      <c r="P3484" s="45"/>
      <c r="Q3484" s="100"/>
    </row>
    <row r="3485" spans="15:17" x14ac:dyDescent="0.2">
      <c r="O3485" s="45"/>
      <c r="P3485" s="45"/>
      <c r="Q3485" s="100"/>
    </row>
    <row r="3486" spans="15:17" x14ac:dyDescent="0.2">
      <c r="O3486" s="45"/>
      <c r="P3486" s="45"/>
      <c r="Q3486" s="100"/>
    </row>
    <row r="3487" spans="15:17" x14ac:dyDescent="0.2">
      <c r="O3487" s="45"/>
      <c r="P3487" s="45"/>
      <c r="Q3487" s="100"/>
    </row>
    <row r="3488" spans="15:17" x14ac:dyDescent="0.2">
      <c r="O3488" s="45"/>
      <c r="P3488" s="45"/>
      <c r="Q3488" s="100"/>
    </row>
    <row r="3489" spans="15:17" x14ac:dyDescent="0.2">
      <c r="O3489" s="45"/>
      <c r="P3489" s="45"/>
      <c r="Q3489" s="100"/>
    </row>
    <row r="3490" spans="15:17" x14ac:dyDescent="0.2">
      <c r="O3490" s="45"/>
      <c r="P3490" s="45"/>
      <c r="Q3490" s="100"/>
    </row>
    <row r="3491" spans="15:17" x14ac:dyDescent="0.2">
      <c r="O3491" s="45"/>
      <c r="P3491" s="45"/>
      <c r="Q3491" s="100"/>
    </row>
    <row r="3492" spans="15:17" x14ac:dyDescent="0.2">
      <c r="O3492" s="45"/>
      <c r="P3492" s="45"/>
      <c r="Q3492" s="100"/>
    </row>
    <row r="3493" spans="15:17" x14ac:dyDescent="0.2">
      <c r="O3493" s="45"/>
      <c r="P3493" s="45"/>
      <c r="Q3493" s="100"/>
    </row>
    <row r="3494" spans="15:17" x14ac:dyDescent="0.2">
      <c r="O3494" s="45"/>
      <c r="P3494" s="45"/>
      <c r="Q3494" s="100"/>
    </row>
    <row r="3495" spans="15:17" x14ac:dyDescent="0.2">
      <c r="O3495" s="45"/>
      <c r="P3495" s="45"/>
      <c r="Q3495" s="100"/>
    </row>
    <row r="3496" spans="15:17" x14ac:dyDescent="0.2">
      <c r="O3496" s="45"/>
      <c r="P3496" s="45"/>
      <c r="Q3496" s="100"/>
    </row>
    <row r="3497" spans="15:17" x14ac:dyDescent="0.2">
      <c r="O3497" s="45"/>
      <c r="P3497" s="45"/>
      <c r="Q3497" s="100"/>
    </row>
    <row r="3498" spans="15:17" x14ac:dyDescent="0.2">
      <c r="O3498" s="45"/>
      <c r="P3498" s="45"/>
      <c r="Q3498" s="100"/>
    </row>
    <row r="3499" spans="15:17" x14ac:dyDescent="0.2">
      <c r="O3499" s="45"/>
      <c r="P3499" s="45"/>
      <c r="Q3499" s="100"/>
    </row>
    <row r="3500" spans="15:17" x14ac:dyDescent="0.2">
      <c r="O3500" s="45"/>
      <c r="P3500" s="45"/>
      <c r="Q3500" s="100"/>
    </row>
    <row r="3501" spans="15:17" x14ac:dyDescent="0.2">
      <c r="O3501" s="45"/>
      <c r="P3501" s="45"/>
      <c r="Q3501" s="100"/>
    </row>
    <row r="3502" spans="15:17" x14ac:dyDescent="0.2">
      <c r="O3502" s="45"/>
      <c r="P3502" s="45"/>
      <c r="Q3502" s="100"/>
    </row>
    <row r="3503" spans="15:17" x14ac:dyDescent="0.2">
      <c r="O3503" s="45"/>
      <c r="P3503" s="45"/>
      <c r="Q3503" s="100"/>
    </row>
    <row r="3504" spans="15:17" x14ac:dyDescent="0.2">
      <c r="O3504" s="45"/>
      <c r="P3504" s="45"/>
      <c r="Q3504" s="100"/>
    </row>
    <row r="3505" spans="15:17" x14ac:dyDescent="0.2">
      <c r="O3505" s="45"/>
      <c r="P3505" s="45"/>
      <c r="Q3505" s="100"/>
    </row>
    <row r="3506" spans="15:17" x14ac:dyDescent="0.2">
      <c r="O3506" s="45"/>
      <c r="P3506" s="45"/>
      <c r="Q3506" s="100"/>
    </row>
    <row r="3507" spans="15:17" x14ac:dyDescent="0.2">
      <c r="O3507" s="45"/>
      <c r="P3507" s="45"/>
      <c r="Q3507" s="100"/>
    </row>
    <row r="3508" spans="15:17" x14ac:dyDescent="0.2">
      <c r="O3508" s="45"/>
      <c r="P3508" s="45"/>
      <c r="Q3508" s="100"/>
    </row>
    <row r="3509" spans="15:17" x14ac:dyDescent="0.2">
      <c r="O3509" s="45"/>
      <c r="P3509" s="45"/>
      <c r="Q3509" s="100"/>
    </row>
    <row r="3510" spans="15:17" x14ac:dyDescent="0.2">
      <c r="O3510" s="45"/>
      <c r="P3510" s="45"/>
      <c r="Q3510" s="100"/>
    </row>
    <row r="3511" spans="15:17" x14ac:dyDescent="0.2">
      <c r="O3511" s="45"/>
      <c r="P3511" s="45"/>
      <c r="Q3511" s="100"/>
    </row>
    <row r="3512" spans="15:17" x14ac:dyDescent="0.2">
      <c r="O3512" s="45"/>
      <c r="P3512" s="45"/>
      <c r="Q3512" s="100"/>
    </row>
    <row r="3513" spans="15:17" x14ac:dyDescent="0.2">
      <c r="O3513" s="45"/>
      <c r="P3513" s="45"/>
      <c r="Q3513" s="100"/>
    </row>
    <row r="3514" spans="15:17" x14ac:dyDescent="0.2">
      <c r="O3514" s="45"/>
      <c r="P3514" s="45"/>
      <c r="Q3514" s="100"/>
    </row>
    <row r="3515" spans="15:17" x14ac:dyDescent="0.2">
      <c r="O3515" s="45"/>
      <c r="P3515" s="45"/>
      <c r="Q3515" s="100"/>
    </row>
    <row r="3516" spans="15:17" x14ac:dyDescent="0.2">
      <c r="O3516" s="45"/>
      <c r="P3516" s="45"/>
      <c r="Q3516" s="100"/>
    </row>
    <row r="3517" spans="15:17" x14ac:dyDescent="0.2">
      <c r="O3517" s="45"/>
      <c r="P3517" s="45"/>
      <c r="Q3517" s="100"/>
    </row>
    <row r="3518" spans="15:17" x14ac:dyDescent="0.2">
      <c r="O3518" s="45"/>
      <c r="P3518" s="45"/>
      <c r="Q3518" s="100"/>
    </row>
    <row r="3519" spans="15:17" x14ac:dyDescent="0.2">
      <c r="O3519" s="45"/>
      <c r="P3519" s="45"/>
      <c r="Q3519" s="100"/>
    </row>
    <row r="3520" spans="15:17" x14ac:dyDescent="0.2">
      <c r="O3520" s="45"/>
      <c r="P3520" s="45"/>
      <c r="Q3520" s="100"/>
    </row>
    <row r="3521" spans="15:17" x14ac:dyDescent="0.2">
      <c r="O3521" s="45"/>
      <c r="P3521" s="45"/>
      <c r="Q3521" s="100"/>
    </row>
    <row r="3522" spans="15:17" x14ac:dyDescent="0.2">
      <c r="O3522" s="45"/>
      <c r="P3522" s="45"/>
      <c r="Q3522" s="100"/>
    </row>
    <row r="3523" spans="15:17" x14ac:dyDescent="0.2">
      <c r="O3523" s="45"/>
      <c r="P3523" s="45"/>
      <c r="Q3523" s="100"/>
    </row>
    <row r="3524" spans="15:17" x14ac:dyDescent="0.2">
      <c r="O3524" s="45"/>
      <c r="P3524" s="45"/>
      <c r="Q3524" s="100"/>
    </row>
    <row r="3525" spans="15:17" x14ac:dyDescent="0.2">
      <c r="O3525" s="45"/>
      <c r="P3525" s="45"/>
      <c r="Q3525" s="100"/>
    </row>
    <row r="3526" spans="15:17" x14ac:dyDescent="0.2">
      <c r="O3526" s="45"/>
      <c r="P3526" s="45"/>
      <c r="Q3526" s="100"/>
    </row>
    <row r="3527" spans="15:17" x14ac:dyDescent="0.2">
      <c r="O3527" s="45"/>
      <c r="P3527" s="45"/>
      <c r="Q3527" s="100"/>
    </row>
    <row r="3528" spans="15:17" x14ac:dyDescent="0.2">
      <c r="O3528" s="45"/>
      <c r="P3528" s="45"/>
      <c r="Q3528" s="100"/>
    </row>
    <row r="3529" spans="15:17" x14ac:dyDescent="0.2">
      <c r="O3529" s="45"/>
      <c r="P3529" s="45"/>
      <c r="Q3529" s="100"/>
    </row>
    <row r="3530" spans="15:17" x14ac:dyDescent="0.2">
      <c r="O3530" s="45"/>
      <c r="P3530" s="45"/>
      <c r="Q3530" s="100"/>
    </row>
    <row r="3531" spans="15:17" x14ac:dyDescent="0.2">
      <c r="O3531" s="45"/>
      <c r="P3531" s="45"/>
      <c r="Q3531" s="100"/>
    </row>
    <row r="3532" spans="15:17" x14ac:dyDescent="0.2">
      <c r="O3532" s="45"/>
      <c r="P3532" s="45"/>
      <c r="Q3532" s="100"/>
    </row>
    <row r="3533" spans="15:17" x14ac:dyDescent="0.2">
      <c r="O3533" s="45"/>
      <c r="P3533" s="45"/>
      <c r="Q3533" s="100"/>
    </row>
    <row r="3534" spans="15:17" x14ac:dyDescent="0.2">
      <c r="O3534" s="45"/>
      <c r="P3534" s="45"/>
      <c r="Q3534" s="100"/>
    </row>
    <row r="3535" spans="15:17" x14ac:dyDescent="0.2">
      <c r="O3535" s="45"/>
      <c r="P3535" s="45"/>
      <c r="Q3535" s="100"/>
    </row>
    <row r="3536" spans="15:17" x14ac:dyDescent="0.2">
      <c r="O3536" s="45"/>
      <c r="P3536" s="45"/>
      <c r="Q3536" s="100"/>
    </row>
    <row r="3537" spans="15:17" x14ac:dyDescent="0.2">
      <c r="O3537" s="45"/>
      <c r="P3537" s="45"/>
      <c r="Q3537" s="100"/>
    </row>
    <row r="3538" spans="15:17" x14ac:dyDescent="0.2">
      <c r="O3538" s="45"/>
      <c r="P3538" s="45"/>
      <c r="Q3538" s="100"/>
    </row>
    <row r="3539" spans="15:17" x14ac:dyDescent="0.2">
      <c r="O3539" s="45"/>
      <c r="P3539" s="45"/>
      <c r="Q3539" s="100"/>
    </row>
    <row r="3540" spans="15:17" x14ac:dyDescent="0.2">
      <c r="O3540" s="45"/>
      <c r="P3540" s="45"/>
      <c r="Q3540" s="100"/>
    </row>
    <row r="3541" spans="15:17" x14ac:dyDescent="0.2">
      <c r="O3541" s="45"/>
      <c r="P3541" s="45"/>
      <c r="Q3541" s="100"/>
    </row>
    <row r="3542" spans="15:17" x14ac:dyDescent="0.2">
      <c r="O3542" s="45"/>
      <c r="P3542" s="45"/>
      <c r="Q3542" s="100"/>
    </row>
    <row r="3543" spans="15:17" x14ac:dyDescent="0.2">
      <c r="O3543" s="45"/>
      <c r="P3543" s="45"/>
      <c r="Q3543" s="100"/>
    </row>
    <row r="3544" spans="15:17" x14ac:dyDescent="0.2">
      <c r="O3544" s="45"/>
      <c r="P3544" s="45"/>
      <c r="Q3544" s="100"/>
    </row>
    <row r="3545" spans="15:17" x14ac:dyDescent="0.2">
      <c r="O3545" s="45"/>
      <c r="P3545" s="45"/>
      <c r="Q3545" s="100"/>
    </row>
    <row r="3546" spans="15:17" x14ac:dyDescent="0.2">
      <c r="O3546" s="45"/>
      <c r="P3546" s="45"/>
      <c r="Q3546" s="100"/>
    </row>
    <row r="3547" spans="15:17" x14ac:dyDescent="0.2">
      <c r="O3547" s="45"/>
      <c r="P3547" s="45"/>
      <c r="Q3547" s="100"/>
    </row>
    <row r="3548" spans="15:17" x14ac:dyDescent="0.2">
      <c r="O3548" s="45"/>
      <c r="P3548" s="45"/>
      <c r="Q3548" s="100"/>
    </row>
    <row r="3549" spans="15:17" x14ac:dyDescent="0.2">
      <c r="O3549" s="45"/>
      <c r="P3549" s="45"/>
      <c r="Q3549" s="100"/>
    </row>
    <row r="3550" spans="15:17" x14ac:dyDescent="0.2">
      <c r="O3550" s="45"/>
      <c r="P3550" s="45"/>
      <c r="Q3550" s="100"/>
    </row>
    <row r="3551" spans="15:17" x14ac:dyDescent="0.2">
      <c r="O3551" s="45"/>
      <c r="P3551" s="45"/>
      <c r="Q3551" s="100"/>
    </row>
    <row r="3552" spans="15:17" x14ac:dyDescent="0.2">
      <c r="O3552" s="45"/>
      <c r="P3552" s="45"/>
      <c r="Q3552" s="100"/>
    </row>
    <row r="3553" spans="15:17" x14ac:dyDescent="0.2">
      <c r="O3553" s="45"/>
      <c r="P3553" s="45"/>
      <c r="Q3553" s="100"/>
    </row>
    <row r="3554" spans="15:17" x14ac:dyDescent="0.2">
      <c r="O3554" s="45"/>
      <c r="P3554" s="45"/>
      <c r="Q3554" s="100"/>
    </row>
    <row r="3555" spans="15:17" x14ac:dyDescent="0.2">
      <c r="O3555" s="45"/>
      <c r="P3555" s="45"/>
      <c r="Q3555" s="100"/>
    </row>
    <row r="3556" spans="15:17" x14ac:dyDescent="0.2">
      <c r="O3556" s="45"/>
      <c r="P3556" s="45"/>
      <c r="Q3556" s="100"/>
    </row>
    <row r="3557" spans="15:17" x14ac:dyDescent="0.2">
      <c r="O3557" s="45"/>
      <c r="P3557" s="45"/>
      <c r="Q3557" s="100"/>
    </row>
    <row r="3558" spans="15:17" x14ac:dyDescent="0.2">
      <c r="O3558" s="45"/>
      <c r="P3558" s="45"/>
      <c r="Q3558" s="100"/>
    </row>
    <row r="3559" spans="15:17" x14ac:dyDescent="0.2">
      <c r="O3559" s="45"/>
      <c r="P3559" s="45"/>
      <c r="Q3559" s="100"/>
    </row>
    <row r="3560" spans="15:17" x14ac:dyDescent="0.2">
      <c r="O3560" s="45"/>
      <c r="P3560" s="45"/>
      <c r="Q3560" s="100"/>
    </row>
    <row r="3561" spans="15:17" x14ac:dyDescent="0.2">
      <c r="O3561" s="45"/>
      <c r="P3561" s="45"/>
      <c r="Q3561" s="100"/>
    </row>
    <row r="3562" spans="15:17" x14ac:dyDescent="0.2">
      <c r="O3562" s="45"/>
      <c r="P3562" s="45"/>
      <c r="Q3562" s="100"/>
    </row>
    <row r="3563" spans="15:17" x14ac:dyDescent="0.2">
      <c r="O3563" s="45"/>
      <c r="P3563" s="45"/>
      <c r="Q3563" s="100"/>
    </row>
    <row r="3564" spans="15:17" x14ac:dyDescent="0.2">
      <c r="O3564" s="45"/>
      <c r="P3564" s="45"/>
      <c r="Q3564" s="100"/>
    </row>
    <row r="3565" spans="15:17" x14ac:dyDescent="0.2">
      <c r="O3565" s="45"/>
      <c r="P3565" s="45"/>
      <c r="Q3565" s="100"/>
    </row>
    <row r="3566" spans="15:17" x14ac:dyDescent="0.2">
      <c r="O3566" s="45"/>
      <c r="P3566" s="45"/>
      <c r="Q3566" s="100"/>
    </row>
    <row r="3567" spans="15:17" x14ac:dyDescent="0.2">
      <c r="O3567" s="45"/>
      <c r="P3567" s="45"/>
      <c r="Q3567" s="100"/>
    </row>
    <row r="3568" spans="15:17" x14ac:dyDescent="0.2">
      <c r="O3568" s="45"/>
      <c r="P3568" s="45"/>
      <c r="Q3568" s="100"/>
    </row>
    <row r="3569" spans="15:17" x14ac:dyDescent="0.2">
      <c r="O3569" s="45"/>
      <c r="P3569" s="45"/>
      <c r="Q3569" s="100"/>
    </row>
    <row r="3570" spans="15:17" x14ac:dyDescent="0.2">
      <c r="O3570" s="45"/>
      <c r="P3570" s="45"/>
      <c r="Q3570" s="100"/>
    </row>
    <row r="3571" spans="15:17" x14ac:dyDescent="0.2">
      <c r="O3571" s="45"/>
      <c r="P3571" s="45"/>
      <c r="Q3571" s="100"/>
    </row>
    <row r="3572" spans="15:17" x14ac:dyDescent="0.2">
      <c r="O3572" s="45"/>
      <c r="P3572" s="45"/>
      <c r="Q3572" s="100"/>
    </row>
    <row r="3573" spans="15:17" x14ac:dyDescent="0.2">
      <c r="O3573" s="45"/>
      <c r="P3573" s="45"/>
      <c r="Q3573" s="100"/>
    </row>
    <row r="3574" spans="15:17" x14ac:dyDescent="0.2">
      <c r="O3574" s="45"/>
      <c r="P3574" s="45"/>
      <c r="Q3574" s="100"/>
    </row>
    <row r="3575" spans="15:17" x14ac:dyDescent="0.2">
      <c r="O3575" s="45"/>
      <c r="P3575" s="45"/>
      <c r="Q3575" s="100"/>
    </row>
    <row r="3576" spans="15:17" x14ac:dyDescent="0.2">
      <c r="O3576" s="45"/>
      <c r="P3576" s="45"/>
      <c r="Q3576" s="100"/>
    </row>
    <row r="3577" spans="15:17" x14ac:dyDescent="0.2">
      <c r="O3577" s="45"/>
      <c r="P3577" s="45"/>
      <c r="Q3577" s="100"/>
    </row>
    <row r="3578" spans="15:17" x14ac:dyDescent="0.2">
      <c r="O3578" s="45"/>
      <c r="P3578" s="45"/>
      <c r="Q3578" s="100"/>
    </row>
    <row r="3579" spans="15:17" x14ac:dyDescent="0.2">
      <c r="O3579" s="45"/>
      <c r="P3579" s="45"/>
      <c r="Q3579" s="100"/>
    </row>
    <row r="3580" spans="15:17" x14ac:dyDescent="0.2">
      <c r="O3580" s="45"/>
      <c r="P3580" s="45"/>
      <c r="Q3580" s="100"/>
    </row>
    <row r="3581" spans="15:17" x14ac:dyDescent="0.2">
      <c r="O3581" s="45"/>
      <c r="P3581" s="45"/>
      <c r="Q3581" s="100"/>
    </row>
    <row r="3582" spans="15:17" x14ac:dyDescent="0.2">
      <c r="O3582" s="45"/>
      <c r="P3582" s="45"/>
      <c r="Q3582" s="100"/>
    </row>
    <row r="3583" spans="15:17" x14ac:dyDescent="0.2">
      <c r="O3583" s="45"/>
      <c r="P3583" s="45"/>
      <c r="Q3583" s="100"/>
    </row>
    <row r="3584" spans="15:17" x14ac:dyDescent="0.2">
      <c r="O3584" s="45"/>
      <c r="P3584" s="45"/>
      <c r="Q3584" s="100"/>
    </row>
    <row r="3585" spans="15:17" x14ac:dyDescent="0.2">
      <c r="O3585" s="45"/>
      <c r="P3585" s="45"/>
      <c r="Q3585" s="100"/>
    </row>
    <row r="3586" spans="15:17" x14ac:dyDescent="0.2">
      <c r="O3586" s="45"/>
      <c r="P3586" s="45"/>
      <c r="Q3586" s="100"/>
    </row>
    <row r="3587" spans="15:17" x14ac:dyDescent="0.2">
      <c r="O3587" s="45"/>
      <c r="P3587" s="45"/>
      <c r="Q3587" s="100"/>
    </row>
    <row r="3588" spans="15:17" x14ac:dyDescent="0.2">
      <c r="O3588" s="45"/>
      <c r="P3588" s="45"/>
      <c r="Q3588" s="100"/>
    </row>
    <row r="3589" spans="15:17" x14ac:dyDescent="0.2">
      <c r="O3589" s="45"/>
      <c r="P3589" s="45"/>
      <c r="Q3589" s="100"/>
    </row>
    <row r="3590" spans="15:17" x14ac:dyDescent="0.2">
      <c r="O3590" s="45"/>
      <c r="P3590" s="45"/>
      <c r="Q3590" s="100"/>
    </row>
    <row r="3591" spans="15:17" x14ac:dyDescent="0.2">
      <c r="O3591" s="45"/>
      <c r="P3591" s="45"/>
      <c r="Q3591" s="100"/>
    </row>
    <row r="3592" spans="15:17" x14ac:dyDescent="0.2">
      <c r="O3592" s="45"/>
      <c r="P3592" s="45"/>
      <c r="Q3592" s="100"/>
    </row>
    <row r="3593" spans="15:17" x14ac:dyDescent="0.2">
      <c r="O3593" s="45"/>
      <c r="P3593" s="45"/>
      <c r="Q3593" s="100"/>
    </row>
    <row r="3594" spans="15:17" x14ac:dyDescent="0.2">
      <c r="O3594" s="45"/>
      <c r="P3594" s="45"/>
      <c r="Q3594" s="100"/>
    </row>
    <row r="3595" spans="15:17" x14ac:dyDescent="0.2">
      <c r="O3595" s="45"/>
      <c r="P3595" s="45"/>
      <c r="Q3595" s="100"/>
    </row>
    <row r="3596" spans="15:17" x14ac:dyDescent="0.2">
      <c r="O3596" s="45"/>
      <c r="P3596" s="45"/>
      <c r="Q3596" s="100"/>
    </row>
    <row r="3597" spans="15:17" x14ac:dyDescent="0.2">
      <c r="O3597" s="45"/>
      <c r="P3597" s="45"/>
      <c r="Q3597" s="100"/>
    </row>
    <row r="3598" spans="15:17" x14ac:dyDescent="0.2">
      <c r="O3598" s="45"/>
      <c r="P3598" s="45"/>
      <c r="Q3598" s="100"/>
    </row>
    <row r="3599" spans="15:17" x14ac:dyDescent="0.2">
      <c r="O3599" s="45"/>
      <c r="P3599" s="45"/>
      <c r="Q3599" s="100"/>
    </row>
    <row r="3600" spans="15:17" x14ac:dyDescent="0.2">
      <c r="O3600" s="45"/>
      <c r="P3600" s="45"/>
      <c r="Q3600" s="100"/>
    </row>
    <row r="3601" spans="15:17" x14ac:dyDescent="0.2">
      <c r="O3601" s="45"/>
      <c r="P3601" s="45"/>
      <c r="Q3601" s="100"/>
    </row>
    <row r="3602" spans="15:17" x14ac:dyDescent="0.2">
      <c r="O3602" s="45"/>
      <c r="P3602" s="45"/>
      <c r="Q3602" s="100"/>
    </row>
    <row r="3603" spans="15:17" x14ac:dyDescent="0.2">
      <c r="O3603" s="45"/>
      <c r="P3603" s="45"/>
      <c r="Q3603" s="100"/>
    </row>
    <row r="3604" spans="15:17" x14ac:dyDescent="0.2">
      <c r="O3604" s="45"/>
      <c r="P3604" s="45"/>
      <c r="Q3604" s="100"/>
    </row>
    <row r="3605" spans="15:17" x14ac:dyDescent="0.2">
      <c r="O3605" s="45"/>
      <c r="P3605" s="45"/>
      <c r="Q3605" s="100"/>
    </row>
    <row r="3606" spans="15:17" x14ac:dyDescent="0.2">
      <c r="O3606" s="45"/>
      <c r="P3606" s="45"/>
      <c r="Q3606" s="100"/>
    </row>
    <row r="3607" spans="15:17" x14ac:dyDescent="0.2">
      <c r="O3607" s="45"/>
      <c r="P3607" s="45"/>
      <c r="Q3607" s="100"/>
    </row>
    <row r="3608" spans="15:17" x14ac:dyDescent="0.2">
      <c r="O3608" s="45"/>
      <c r="P3608" s="45"/>
      <c r="Q3608" s="100"/>
    </row>
    <row r="3609" spans="15:17" x14ac:dyDescent="0.2">
      <c r="O3609" s="45"/>
      <c r="P3609" s="45"/>
      <c r="Q3609" s="100"/>
    </row>
    <row r="3610" spans="15:17" x14ac:dyDescent="0.2">
      <c r="O3610" s="45"/>
      <c r="P3610" s="45"/>
      <c r="Q3610" s="100"/>
    </row>
    <row r="3611" spans="15:17" x14ac:dyDescent="0.2">
      <c r="O3611" s="45"/>
      <c r="P3611" s="45"/>
      <c r="Q3611" s="100"/>
    </row>
    <row r="3612" spans="15:17" x14ac:dyDescent="0.2">
      <c r="O3612" s="45"/>
      <c r="P3612" s="45"/>
      <c r="Q3612" s="100"/>
    </row>
    <row r="3613" spans="15:17" x14ac:dyDescent="0.2">
      <c r="O3613" s="45"/>
      <c r="P3613" s="45"/>
      <c r="Q3613" s="100"/>
    </row>
    <row r="3614" spans="15:17" x14ac:dyDescent="0.2">
      <c r="O3614" s="45"/>
      <c r="P3614" s="45"/>
      <c r="Q3614" s="100"/>
    </row>
    <row r="3615" spans="15:17" x14ac:dyDescent="0.2">
      <c r="O3615" s="45"/>
      <c r="P3615" s="45"/>
      <c r="Q3615" s="100"/>
    </row>
    <row r="3616" spans="15:17" x14ac:dyDescent="0.2">
      <c r="O3616" s="45"/>
      <c r="P3616" s="45"/>
      <c r="Q3616" s="100"/>
    </row>
    <row r="3617" spans="15:17" x14ac:dyDescent="0.2">
      <c r="O3617" s="45"/>
      <c r="P3617" s="45"/>
      <c r="Q3617" s="100"/>
    </row>
    <row r="3618" spans="15:17" x14ac:dyDescent="0.2">
      <c r="O3618" s="45"/>
      <c r="P3618" s="45"/>
      <c r="Q3618" s="100"/>
    </row>
    <row r="3619" spans="15:17" x14ac:dyDescent="0.2">
      <c r="O3619" s="45"/>
      <c r="P3619" s="45"/>
      <c r="Q3619" s="100"/>
    </row>
    <row r="3620" spans="15:17" x14ac:dyDescent="0.2">
      <c r="O3620" s="45"/>
      <c r="P3620" s="45"/>
      <c r="Q3620" s="100"/>
    </row>
    <row r="3621" spans="15:17" x14ac:dyDescent="0.2">
      <c r="O3621" s="45"/>
      <c r="P3621" s="45"/>
      <c r="Q3621" s="100"/>
    </row>
    <row r="3622" spans="15:17" x14ac:dyDescent="0.2">
      <c r="O3622" s="45"/>
      <c r="P3622" s="45"/>
      <c r="Q3622" s="100"/>
    </row>
    <row r="3623" spans="15:17" x14ac:dyDescent="0.2">
      <c r="O3623" s="45"/>
      <c r="P3623" s="45"/>
      <c r="Q3623" s="100"/>
    </row>
    <row r="3624" spans="15:17" x14ac:dyDescent="0.2">
      <c r="O3624" s="45"/>
      <c r="P3624" s="45"/>
      <c r="Q3624" s="100"/>
    </row>
    <row r="3625" spans="15:17" x14ac:dyDescent="0.2">
      <c r="O3625" s="45"/>
      <c r="P3625" s="45"/>
      <c r="Q3625" s="100"/>
    </row>
    <row r="3626" spans="15:17" x14ac:dyDescent="0.2">
      <c r="O3626" s="45"/>
      <c r="P3626" s="45"/>
      <c r="Q3626" s="100"/>
    </row>
    <row r="3627" spans="15:17" x14ac:dyDescent="0.2">
      <c r="O3627" s="45"/>
      <c r="P3627" s="45"/>
      <c r="Q3627" s="100"/>
    </row>
    <row r="3628" spans="15:17" x14ac:dyDescent="0.2">
      <c r="O3628" s="45"/>
      <c r="P3628" s="45"/>
      <c r="Q3628" s="100"/>
    </row>
    <row r="3629" spans="15:17" x14ac:dyDescent="0.2">
      <c r="O3629" s="45"/>
      <c r="P3629" s="45"/>
      <c r="Q3629" s="100"/>
    </row>
    <row r="3630" spans="15:17" x14ac:dyDescent="0.2">
      <c r="O3630" s="45"/>
      <c r="P3630" s="45"/>
      <c r="Q3630" s="100"/>
    </row>
    <row r="3631" spans="15:17" x14ac:dyDescent="0.2">
      <c r="O3631" s="45"/>
      <c r="P3631" s="45"/>
      <c r="Q3631" s="100"/>
    </row>
    <row r="3632" spans="15:17" x14ac:dyDescent="0.2">
      <c r="O3632" s="45"/>
      <c r="P3632" s="45"/>
      <c r="Q3632" s="100"/>
    </row>
    <row r="3633" spans="15:17" x14ac:dyDescent="0.2">
      <c r="O3633" s="45"/>
      <c r="P3633" s="45"/>
      <c r="Q3633" s="100"/>
    </row>
    <row r="3634" spans="15:17" x14ac:dyDescent="0.2">
      <c r="O3634" s="45"/>
      <c r="P3634" s="45"/>
      <c r="Q3634" s="100"/>
    </row>
    <row r="3635" spans="15:17" x14ac:dyDescent="0.2">
      <c r="O3635" s="45"/>
      <c r="P3635" s="45"/>
      <c r="Q3635" s="100"/>
    </row>
    <row r="3636" spans="15:17" x14ac:dyDescent="0.2">
      <c r="O3636" s="45"/>
      <c r="P3636" s="45"/>
      <c r="Q3636" s="100"/>
    </row>
    <row r="3637" spans="15:17" x14ac:dyDescent="0.2">
      <c r="O3637" s="45"/>
      <c r="P3637" s="45"/>
      <c r="Q3637" s="100"/>
    </row>
    <row r="3638" spans="15:17" x14ac:dyDescent="0.2">
      <c r="O3638" s="45"/>
      <c r="P3638" s="45"/>
      <c r="Q3638" s="100"/>
    </row>
    <row r="3639" spans="15:17" x14ac:dyDescent="0.2">
      <c r="O3639" s="45"/>
      <c r="P3639" s="45"/>
      <c r="Q3639" s="100"/>
    </row>
    <row r="3640" spans="15:17" x14ac:dyDescent="0.2">
      <c r="O3640" s="45"/>
      <c r="P3640" s="45"/>
      <c r="Q3640" s="100"/>
    </row>
    <row r="3641" spans="15:17" x14ac:dyDescent="0.2">
      <c r="O3641" s="45"/>
      <c r="P3641" s="45"/>
      <c r="Q3641" s="100"/>
    </row>
    <row r="3642" spans="15:17" x14ac:dyDescent="0.2">
      <c r="O3642" s="45"/>
      <c r="P3642" s="45"/>
      <c r="Q3642" s="100"/>
    </row>
    <row r="3643" spans="15:17" x14ac:dyDescent="0.2">
      <c r="O3643" s="45"/>
      <c r="P3643" s="45"/>
      <c r="Q3643" s="100"/>
    </row>
    <row r="3644" spans="15:17" x14ac:dyDescent="0.2">
      <c r="O3644" s="45"/>
      <c r="P3644" s="45"/>
      <c r="Q3644" s="100"/>
    </row>
    <row r="3645" spans="15:17" x14ac:dyDescent="0.2">
      <c r="O3645" s="45"/>
      <c r="P3645" s="45"/>
      <c r="Q3645" s="100"/>
    </row>
    <row r="3646" spans="15:17" x14ac:dyDescent="0.2">
      <c r="O3646" s="45"/>
      <c r="P3646" s="45"/>
      <c r="Q3646" s="100"/>
    </row>
    <row r="3647" spans="15:17" x14ac:dyDescent="0.2">
      <c r="O3647" s="45"/>
      <c r="P3647" s="45"/>
      <c r="Q3647" s="100"/>
    </row>
    <row r="3648" spans="15:17" x14ac:dyDescent="0.2">
      <c r="O3648" s="45"/>
      <c r="P3648" s="45"/>
      <c r="Q3648" s="100"/>
    </row>
    <row r="3649" spans="15:17" x14ac:dyDescent="0.2">
      <c r="O3649" s="45"/>
      <c r="P3649" s="45"/>
      <c r="Q3649" s="100"/>
    </row>
    <row r="3650" spans="15:17" x14ac:dyDescent="0.2">
      <c r="O3650" s="45"/>
      <c r="P3650" s="45"/>
      <c r="Q3650" s="100"/>
    </row>
    <row r="3651" spans="15:17" x14ac:dyDescent="0.2">
      <c r="O3651" s="45"/>
      <c r="P3651" s="45"/>
      <c r="Q3651" s="100"/>
    </row>
    <row r="3652" spans="15:17" x14ac:dyDescent="0.2">
      <c r="O3652" s="45"/>
      <c r="P3652" s="45"/>
      <c r="Q3652" s="100"/>
    </row>
    <row r="3653" spans="15:17" x14ac:dyDescent="0.2">
      <c r="O3653" s="45"/>
      <c r="P3653" s="45"/>
      <c r="Q3653" s="100"/>
    </row>
    <row r="3654" spans="15:17" x14ac:dyDescent="0.2">
      <c r="O3654" s="45"/>
      <c r="P3654" s="45"/>
      <c r="Q3654" s="100"/>
    </row>
    <row r="3655" spans="15:17" x14ac:dyDescent="0.2">
      <c r="O3655" s="45"/>
      <c r="P3655" s="45"/>
      <c r="Q3655" s="100"/>
    </row>
    <row r="3656" spans="15:17" x14ac:dyDescent="0.2">
      <c r="O3656" s="45"/>
      <c r="P3656" s="45"/>
      <c r="Q3656" s="100"/>
    </row>
    <row r="3657" spans="15:17" x14ac:dyDescent="0.2">
      <c r="O3657" s="45"/>
      <c r="P3657" s="45"/>
      <c r="Q3657" s="100"/>
    </row>
    <row r="3658" spans="15:17" x14ac:dyDescent="0.2">
      <c r="O3658" s="45"/>
      <c r="P3658" s="45"/>
      <c r="Q3658" s="100"/>
    </row>
    <row r="3659" spans="15:17" x14ac:dyDescent="0.2">
      <c r="O3659" s="45"/>
      <c r="P3659" s="45"/>
      <c r="Q3659" s="100"/>
    </row>
    <row r="3660" spans="15:17" x14ac:dyDescent="0.2">
      <c r="O3660" s="45"/>
      <c r="P3660" s="45"/>
      <c r="Q3660" s="100"/>
    </row>
    <row r="3661" spans="15:17" x14ac:dyDescent="0.2">
      <c r="O3661" s="45"/>
      <c r="P3661" s="45"/>
      <c r="Q3661" s="100"/>
    </row>
    <row r="3662" spans="15:17" x14ac:dyDescent="0.2">
      <c r="O3662" s="45"/>
      <c r="P3662" s="45"/>
      <c r="Q3662" s="100"/>
    </row>
    <row r="3663" spans="15:17" x14ac:dyDescent="0.2">
      <c r="O3663" s="45"/>
      <c r="P3663" s="45"/>
      <c r="Q3663" s="100"/>
    </row>
    <row r="3664" spans="15:17" x14ac:dyDescent="0.2">
      <c r="O3664" s="45"/>
      <c r="P3664" s="45"/>
      <c r="Q3664" s="100"/>
    </row>
    <row r="3665" spans="15:17" x14ac:dyDescent="0.2">
      <c r="O3665" s="45"/>
      <c r="P3665" s="45"/>
      <c r="Q3665" s="100"/>
    </row>
    <row r="3666" spans="15:17" x14ac:dyDescent="0.2">
      <c r="O3666" s="45"/>
      <c r="P3666" s="45"/>
      <c r="Q3666" s="100"/>
    </row>
    <row r="3667" spans="15:17" x14ac:dyDescent="0.2">
      <c r="O3667" s="45"/>
      <c r="P3667" s="45"/>
      <c r="Q3667" s="100"/>
    </row>
    <row r="3668" spans="15:17" x14ac:dyDescent="0.2">
      <c r="O3668" s="45"/>
      <c r="P3668" s="45"/>
      <c r="Q3668" s="100"/>
    </row>
    <row r="3669" spans="15:17" x14ac:dyDescent="0.2">
      <c r="O3669" s="45"/>
      <c r="P3669" s="45"/>
      <c r="Q3669" s="100"/>
    </row>
    <row r="3670" spans="15:17" x14ac:dyDescent="0.2">
      <c r="O3670" s="45"/>
      <c r="P3670" s="45"/>
      <c r="Q3670" s="100"/>
    </row>
    <row r="3671" spans="15:17" x14ac:dyDescent="0.2">
      <c r="O3671" s="45"/>
      <c r="P3671" s="45"/>
      <c r="Q3671" s="100"/>
    </row>
    <row r="3672" spans="15:17" x14ac:dyDescent="0.2">
      <c r="O3672" s="45"/>
      <c r="P3672" s="45"/>
      <c r="Q3672" s="100"/>
    </row>
    <row r="3673" spans="15:17" x14ac:dyDescent="0.2">
      <c r="O3673" s="45"/>
      <c r="P3673" s="45"/>
      <c r="Q3673" s="100"/>
    </row>
    <row r="3674" spans="15:17" x14ac:dyDescent="0.2">
      <c r="O3674" s="45"/>
      <c r="P3674" s="45"/>
      <c r="Q3674" s="100"/>
    </row>
    <row r="3675" spans="15:17" x14ac:dyDescent="0.2">
      <c r="O3675" s="45"/>
      <c r="P3675" s="45"/>
      <c r="Q3675" s="100"/>
    </row>
    <row r="3676" spans="15:17" x14ac:dyDescent="0.2">
      <c r="O3676" s="45"/>
      <c r="P3676" s="45"/>
      <c r="Q3676" s="100"/>
    </row>
    <row r="3677" spans="15:17" x14ac:dyDescent="0.2">
      <c r="O3677" s="45"/>
      <c r="P3677" s="45"/>
      <c r="Q3677" s="100"/>
    </row>
    <row r="3678" spans="15:17" x14ac:dyDescent="0.2">
      <c r="O3678" s="45"/>
      <c r="P3678" s="45"/>
      <c r="Q3678" s="100"/>
    </row>
    <row r="3679" spans="15:17" x14ac:dyDescent="0.2">
      <c r="O3679" s="45"/>
      <c r="P3679" s="45"/>
      <c r="Q3679" s="100"/>
    </row>
    <row r="3680" spans="15:17" x14ac:dyDescent="0.2">
      <c r="O3680" s="45"/>
      <c r="P3680" s="45"/>
      <c r="Q3680" s="100"/>
    </row>
    <row r="3681" spans="15:17" x14ac:dyDescent="0.2">
      <c r="O3681" s="45"/>
      <c r="P3681" s="45"/>
      <c r="Q3681" s="100"/>
    </row>
    <row r="3682" spans="15:17" x14ac:dyDescent="0.2">
      <c r="O3682" s="45"/>
      <c r="P3682" s="45"/>
      <c r="Q3682" s="100"/>
    </row>
    <row r="3683" spans="15:17" x14ac:dyDescent="0.2">
      <c r="O3683" s="45"/>
      <c r="P3683" s="45"/>
      <c r="Q3683" s="100"/>
    </row>
    <row r="3684" spans="15:17" x14ac:dyDescent="0.2">
      <c r="O3684" s="45"/>
      <c r="P3684" s="45"/>
      <c r="Q3684" s="100"/>
    </row>
    <row r="3685" spans="15:17" x14ac:dyDescent="0.2">
      <c r="O3685" s="45"/>
      <c r="P3685" s="45"/>
      <c r="Q3685" s="100"/>
    </row>
    <row r="3686" spans="15:17" x14ac:dyDescent="0.2">
      <c r="O3686" s="45"/>
      <c r="P3686" s="45"/>
      <c r="Q3686" s="100"/>
    </row>
    <row r="3687" spans="15:17" x14ac:dyDescent="0.2">
      <c r="O3687" s="45"/>
      <c r="P3687" s="45"/>
      <c r="Q3687" s="100"/>
    </row>
    <row r="3688" spans="15:17" x14ac:dyDescent="0.2">
      <c r="O3688" s="45"/>
      <c r="P3688" s="45"/>
      <c r="Q3688" s="100"/>
    </row>
    <row r="3689" spans="15:17" x14ac:dyDescent="0.2">
      <c r="O3689" s="45"/>
      <c r="P3689" s="45"/>
      <c r="Q3689" s="100"/>
    </row>
    <row r="3690" spans="15:17" x14ac:dyDescent="0.2">
      <c r="O3690" s="45"/>
      <c r="P3690" s="45"/>
      <c r="Q3690" s="100"/>
    </row>
    <row r="3691" spans="15:17" x14ac:dyDescent="0.2">
      <c r="O3691" s="45"/>
      <c r="P3691" s="45"/>
      <c r="Q3691" s="100"/>
    </row>
    <row r="3692" spans="15:17" x14ac:dyDescent="0.2">
      <c r="O3692" s="45"/>
      <c r="P3692" s="45"/>
      <c r="Q3692" s="100"/>
    </row>
    <row r="3693" spans="15:17" x14ac:dyDescent="0.2">
      <c r="O3693" s="45"/>
      <c r="P3693" s="45"/>
      <c r="Q3693" s="100"/>
    </row>
    <row r="3694" spans="15:17" x14ac:dyDescent="0.2">
      <c r="O3694" s="45"/>
      <c r="P3694" s="45"/>
      <c r="Q3694" s="100"/>
    </row>
    <row r="3695" spans="15:17" x14ac:dyDescent="0.2">
      <c r="O3695" s="45"/>
      <c r="P3695" s="45"/>
      <c r="Q3695" s="100"/>
    </row>
    <row r="3696" spans="15:17" x14ac:dyDescent="0.2">
      <c r="O3696" s="45"/>
      <c r="P3696" s="45"/>
      <c r="Q3696" s="100"/>
    </row>
    <row r="3697" spans="15:17" x14ac:dyDescent="0.2">
      <c r="O3697" s="45"/>
      <c r="P3697" s="45"/>
      <c r="Q3697" s="100"/>
    </row>
    <row r="3698" spans="15:17" x14ac:dyDescent="0.2">
      <c r="O3698" s="45"/>
      <c r="P3698" s="45"/>
      <c r="Q3698" s="100"/>
    </row>
    <row r="3699" spans="15:17" x14ac:dyDescent="0.2">
      <c r="O3699" s="45"/>
      <c r="P3699" s="45"/>
      <c r="Q3699" s="100"/>
    </row>
    <row r="3700" spans="15:17" x14ac:dyDescent="0.2">
      <c r="O3700" s="45"/>
      <c r="P3700" s="45"/>
      <c r="Q3700" s="100"/>
    </row>
    <row r="3701" spans="15:17" x14ac:dyDescent="0.2">
      <c r="O3701" s="45"/>
      <c r="P3701" s="45"/>
      <c r="Q3701" s="100"/>
    </row>
    <row r="3702" spans="15:17" x14ac:dyDescent="0.2">
      <c r="O3702" s="45"/>
      <c r="P3702" s="45"/>
      <c r="Q3702" s="100"/>
    </row>
    <row r="3703" spans="15:17" x14ac:dyDescent="0.2">
      <c r="O3703" s="45"/>
      <c r="P3703" s="45"/>
      <c r="Q3703" s="100"/>
    </row>
    <row r="3704" spans="15:17" x14ac:dyDescent="0.2">
      <c r="O3704" s="45"/>
      <c r="P3704" s="45"/>
      <c r="Q3704" s="100"/>
    </row>
    <row r="3705" spans="15:17" x14ac:dyDescent="0.2">
      <c r="O3705" s="45"/>
      <c r="P3705" s="45"/>
      <c r="Q3705" s="100"/>
    </row>
    <row r="3706" spans="15:17" x14ac:dyDescent="0.2">
      <c r="O3706" s="45"/>
      <c r="P3706" s="45"/>
      <c r="Q3706" s="100"/>
    </row>
    <row r="3707" spans="15:17" x14ac:dyDescent="0.2">
      <c r="O3707" s="45"/>
      <c r="P3707" s="45"/>
      <c r="Q3707" s="100"/>
    </row>
    <row r="3708" spans="15:17" x14ac:dyDescent="0.2">
      <c r="O3708" s="45"/>
      <c r="P3708" s="45"/>
      <c r="Q3708" s="100"/>
    </row>
    <row r="3709" spans="15:17" x14ac:dyDescent="0.2">
      <c r="O3709" s="45"/>
      <c r="P3709" s="45"/>
      <c r="Q3709" s="100"/>
    </row>
    <row r="3710" spans="15:17" x14ac:dyDescent="0.2">
      <c r="O3710" s="45"/>
      <c r="P3710" s="45"/>
      <c r="Q3710" s="100"/>
    </row>
    <row r="3711" spans="15:17" x14ac:dyDescent="0.2">
      <c r="O3711" s="45"/>
      <c r="P3711" s="45"/>
      <c r="Q3711" s="100"/>
    </row>
    <row r="3712" spans="15:17" x14ac:dyDescent="0.2">
      <c r="O3712" s="45"/>
      <c r="P3712" s="45"/>
      <c r="Q3712" s="100"/>
    </row>
    <row r="3713" spans="15:17" x14ac:dyDescent="0.2">
      <c r="O3713" s="45"/>
      <c r="P3713" s="45"/>
      <c r="Q3713" s="100"/>
    </row>
    <row r="3714" spans="15:17" x14ac:dyDescent="0.2">
      <c r="O3714" s="45"/>
      <c r="P3714" s="45"/>
      <c r="Q3714" s="100"/>
    </row>
    <row r="3715" spans="15:17" x14ac:dyDescent="0.2">
      <c r="O3715" s="45"/>
      <c r="P3715" s="45"/>
      <c r="Q3715" s="100"/>
    </row>
    <row r="3716" spans="15:17" x14ac:dyDescent="0.2">
      <c r="O3716" s="45"/>
      <c r="P3716" s="45"/>
      <c r="Q3716" s="100"/>
    </row>
    <row r="3717" spans="15:17" x14ac:dyDescent="0.2">
      <c r="O3717" s="45"/>
      <c r="P3717" s="45"/>
      <c r="Q3717" s="100"/>
    </row>
    <row r="3718" spans="15:17" x14ac:dyDescent="0.2">
      <c r="O3718" s="45"/>
      <c r="P3718" s="45"/>
      <c r="Q3718" s="100"/>
    </row>
    <row r="3719" spans="15:17" x14ac:dyDescent="0.2">
      <c r="O3719" s="45"/>
      <c r="P3719" s="45"/>
      <c r="Q3719" s="100"/>
    </row>
    <row r="3720" spans="15:17" x14ac:dyDescent="0.2">
      <c r="O3720" s="45"/>
      <c r="P3720" s="45"/>
      <c r="Q3720" s="100"/>
    </row>
    <row r="3721" spans="15:17" x14ac:dyDescent="0.2">
      <c r="O3721" s="45"/>
      <c r="P3721" s="45"/>
      <c r="Q3721" s="100"/>
    </row>
    <row r="3722" spans="15:17" x14ac:dyDescent="0.2">
      <c r="O3722" s="45"/>
      <c r="P3722" s="45"/>
      <c r="Q3722" s="100"/>
    </row>
    <row r="3723" spans="15:17" x14ac:dyDescent="0.2">
      <c r="O3723" s="45"/>
      <c r="P3723" s="45"/>
      <c r="Q3723" s="100"/>
    </row>
    <row r="3724" spans="15:17" x14ac:dyDescent="0.2">
      <c r="O3724" s="45"/>
      <c r="P3724" s="45"/>
      <c r="Q3724" s="100"/>
    </row>
    <row r="3725" spans="15:17" x14ac:dyDescent="0.2">
      <c r="O3725" s="45"/>
      <c r="P3725" s="45"/>
      <c r="Q3725" s="100"/>
    </row>
    <row r="3726" spans="15:17" x14ac:dyDescent="0.2">
      <c r="O3726" s="45"/>
      <c r="P3726" s="45"/>
      <c r="Q3726" s="100"/>
    </row>
    <row r="3727" spans="15:17" x14ac:dyDescent="0.2">
      <c r="O3727" s="45"/>
      <c r="P3727" s="45"/>
      <c r="Q3727" s="100"/>
    </row>
    <row r="3728" spans="15:17" x14ac:dyDescent="0.2">
      <c r="O3728" s="45"/>
      <c r="P3728" s="45"/>
      <c r="Q3728" s="100"/>
    </row>
    <row r="3729" spans="15:17" x14ac:dyDescent="0.2">
      <c r="O3729" s="45"/>
      <c r="P3729" s="45"/>
      <c r="Q3729" s="100"/>
    </row>
    <row r="3730" spans="15:17" x14ac:dyDescent="0.2">
      <c r="O3730" s="45"/>
      <c r="P3730" s="45"/>
      <c r="Q3730" s="100"/>
    </row>
    <row r="3731" spans="15:17" x14ac:dyDescent="0.2">
      <c r="O3731" s="45"/>
      <c r="P3731" s="45"/>
      <c r="Q3731" s="100"/>
    </row>
    <row r="3732" spans="15:17" x14ac:dyDescent="0.2">
      <c r="O3732" s="45"/>
      <c r="P3732" s="45"/>
      <c r="Q3732" s="100"/>
    </row>
    <row r="3733" spans="15:17" x14ac:dyDescent="0.2">
      <c r="O3733" s="45"/>
      <c r="P3733" s="45"/>
      <c r="Q3733" s="100"/>
    </row>
    <row r="3734" spans="15:17" x14ac:dyDescent="0.2">
      <c r="O3734" s="45"/>
      <c r="P3734" s="45"/>
      <c r="Q3734" s="100"/>
    </row>
    <row r="3735" spans="15:17" x14ac:dyDescent="0.2">
      <c r="O3735" s="45"/>
      <c r="P3735" s="45"/>
      <c r="Q3735" s="100"/>
    </row>
    <row r="3736" spans="15:17" x14ac:dyDescent="0.2">
      <c r="O3736" s="45"/>
      <c r="P3736" s="45"/>
      <c r="Q3736" s="100"/>
    </row>
    <row r="3737" spans="15:17" x14ac:dyDescent="0.2">
      <c r="O3737" s="45"/>
      <c r="P3737" s="45"/>
      <c r="Q3737" s="100"/>
    </row>
    <row r="3738" spans="15:17" x14ac:dyDescent="0.2">
      <c r="O3738" s="45"/>
      <c r="P3738" s="45"/>
      <c r="Q3738" s="100"/>
    </row>
    <row r="3739" spans="15:17" x14ac:dyDescent="0.2">
      <c r="O3739" s="45"/>
      <c r="P3739" s="45"/>
      <c r="Q3739" s="100"/>
    </row>
    <row r="3740" spans="15:17" x14ac:dyDescent="0.2">
      <c r="O3740" s="45"/>
      <c r="P3740" s="45"/>
      <c r="Q3740" s="100"/>
    </row>
    <row r="3741" spans="15:17" x14ac:dyDescent="0.2">
      <c r="O3741" s="45"/>
      <c r="P3741" s="45"/>
      <c r="Q3741" s="100"/>
    </row>
    <row r="3742" spans="15:17" x14ac:dyDescent="0.2">
      <c r="O3742" s="45"/>
      <c r="P3742" s="45"/>
      <c r="Q3742" s="100"/>
    </row>
    <row r="3743" spans="15:17" x14ac:dyDescent="0.2">
      <c r="O3743" s="45"/>
      <c r="P3743" s="45"/>
      <c r="Q3743" s="100"/>
    </row>
    <row r="3744" spans="15:17" x14ac:dyDescent="0.2">
      <c r="O3744" s="45"/>
      <c r="P3744" s="45"/>
      <c r="Q3744" s="100"/>
    </row>
    <row r="3745" spans="15:17" x14ac:dyDescent="0.2">
      <c r="O3745" s="45"/>
      <c r="P3745" s="45"/>
      <c r="Q3745" s="100"/>
    </row>
    <row r="3746" spans="15:17" x14ac:dyDescent="0.2">
      <c r="O3746" s="45"/>
      <c r="P3746" s="45"/>
      <c r="Q3746" s="100"/>
    </row>
    <row r="3747" spans="15:17" x14ac:dyDescent="0.2">
      <c r="O3747" s="45"/>
      <c r="P3747" s="45"/>
      <c r="Q3747" s="100"/>
    </row>
    <row r="3748" spans="15:17" x14ac:dyDescent="0.2">
      <c r="O3748" s="45"/>
      <c r="P3748" s="45"/>
      <c r="Q3748" s="100"/>
    </row>
    <row r="3749" spans="15:17" x14ac:dyDescent="0.2">
      <c r="O3749" s="45"/>
      <c r="P3749" s="45"/>
      <c r="Q3749" s="100"/>
    </row>
    <row r="3750" spans="15:17" x14ac:dyDescent="0.2">
      <c r="O3750" s="45"/>
      <c r="P3750" s="45"/>
      <c r="Q3750" s="100"/>
    </row>
    <row r="3751" spans="15:17" x14ac:dyDescent="0.2">
      <c r="O3751" s="45"/>
      <c r="P3751" s="45"/>
      <c r="Q3751" s="100"/>
    </row>
    <row r="3752" spans="15:17" x14ac:dyDescent="0.2">
      <c r="O3752" s="45"/>
      <c r="P3752" s="45"/>
      <c r="Q3752" s="100"/>
    </row>
    <row r="3753" spans="15:17" x14ac:dyDescent="0.2">
      <c r="O3753" s="45"/>
      <c r="P3753" s="45"/>
      <c r="Q3753" s="100"/>
    </row>
    <row r="3754" spans="15:17" x14ac:dyDescent="0.2">
      <c r="O3754" s="45"/>
      <c r="P3754" s="45"/>
      <c r="Q3754" s="100"/>
    </row>
    <row r="3755" spans="15:17" x14ac:dyDescent="0.2">
      <c r="O3755" s="45"/>
      <c r="P3755" s="45"/>
      <c r="Q3755" s="100"/>
    </row>
    <row r="3756" spans="15:17" x14ac:dyDescent="0.2">
      <c r="O3756" s="45"/>
      <c r="P3756" s="45"/>
      <c r="Q3756" s="100"/>
    </row>
    <row r="3757" spans="15:17" x14ac:dyDescent="0.2">
      <c r="O3757" s="45"/>
      <c r="P3757" s="45"/>
      <c r="Q3757" s="100"/>
    </row>
    <row r="3758" spans="15:17" x14ac:dyDescent="0.2">
      <c r="O3758" s="45"/>
      <c r="P3758" s="45"/>
      <c r="Q3758" s="100"/>
    </row>
    <row r="3759" spans="15:17" x14ac:dyDescent="0.2">
      <c r="O3759" s="45"/>
      <c r="P3759" s="45"/>
      <c r="Q3759" s="100"/>
    </row>
    <row r="3760" spans="15:17" x14ac:dyDescent="0.2">
      <c r="O3760" s="45"/>
      <c r="P3760" s="45"/>
      <c r="Q3760" s="100"/>
    </row>
    <row r="3761" spans="15:17" x14ac:dyDescent="0.2">
      <c r="O3761" s="45"/>
      <c r="P3761" s="45"/>
      <c r="Q3761" s="100"/>
    </row>
    <row r="3762" spans="15:17" x14ac:dyDescent="0.2">
      <c r="O3762" s="45"/>
      <c r="P3762" s="45"/>
      <c r="Q3762" s="100"/>
    </row>
    <row r="3763" spans="15:17" x14ac:dyDescent="0.2">
      <c r="O3763" s="45"/>
      <c r="P3763" s="45"/>
      <c r="Q3763" s="100"/>
    </row>
    <row r="3764" spans="15:17" x14ac:dyDescent="0.2">
      <c r="O3764" s="45"/>
      <c r="P3764" s="45"/>
      <c r="Q3764" s="100"/>
    </row>
    <row r="3765" spans="15:17" x14ac:dyDescent="0.2">
      <c r="O3765" s="45"/>
      <c r="P3765" s="45"/>
      <c r="Q3765" s="100"/>
    </row>
    <row r="3766" spans="15:17" x14ac:dyDescent="0.2">
      <c r="O3766" s="45"/>
      <c r="P3766" s="45"/>
      <c r="Q3766" s="100"/>
    </row>
    <row r="3767" spans="15:17" x14ac:dyDescent="0.2">
      <c r="O3767" s="45"/>
      <c r="P3767" s="45"/>
      <c r="Q3767" s="100"/>
    </row>
    <row r="3768" spans="15:17" x14ac:dyDescent="0.2">
      <c r="O3768" s="45"/>
      <c r="P3768" s="45"/>
      <c r="Q3768" s="100"/>
    </row>
    <row r="3769" spans="15:17" x14ac:dyDescent="0.2">
      <c r="O3769" s="45"/>
      <c r="P3769" s="45"/>
      <c r="Q3769" s="100"/>
    </row>
    <row r="3770" spans="15:17" x14ac:dyDescent="0.2">
      <c r="O3770" s="45"/>
      <c r="P3770" s="45"/>
      <c r="Q3770" s="100"/>
    </row>
    <row r="3771" spans="15:17" x14ac:dyDescent="0.2">
      <c r="O3771" s="45"/>
      <c r="P3771" s="45"/>
      <c r="Q3771" s="100"/>
    </row>
    <row r="3772" spans="15:17" x14ac:dyDescent="0.2">
      <c r="O3772" s="45"/>
      <c r="P3772" s="45"/>
      <c r="Q3772" s="100"/>
    </row>
    <row r="3773" spans="15:17" x14ac:dyDescent="0.2">
      <c r="O3773" s="45"/>
      <c r="P3773" s="45"/>
      <c r="Q3773" s="100"/>
    </row>
    <row r="3774" spans="15:17" x14ac:dyDescent="0.2">
      <c r="O3774" s="45"/>
      <c r="P3774" s="45"/>
      <c r="Q3774" s="100"/>
    </row>
    <row r="3775" spans="15:17" x14ac:dyDescent="0.2">
      <c r="O3775" s="45"/>
      <c r="P3775" s="45"/>
      <c r="Q3775" s="100"/>
    </row>
    <row r="3776" spans="15:17" x14ac:dyDescent="0.2">
      <c r="O3776" s="45"/>
      <c r="P3776" s="45"/>
      <c r="Q3776" s="100"/>
    </row>
    <row r="3777" spans="15:17" x14ac:dyDescent="0.2">
      <c r="O3777" s="45"/>
      <c r="P3777" s="45"/>
      <c r="Q3777" s="100"/>
    </row>
    <row r="3778" spans="15:17" x14ac:dyDescent="0.2">
      <c r="O3778" s="45"/>
      <c r="P3778" s="45"/>
      <c r="Q3778" s="100"/>
    </row>
    <row r="3779" spans="15:17" x14ac:dyDescent="0.2">
      <c r="O3779" s="45"/>
      <c r="P3779" s="45"/>
      <c r="Q3779" s="100"/>
    </row>
    <row r="3780" spans="15:17" x14ac:dyDescent="0.2">
      <c r="O3780" s="45"/>
      <c r="P3780" s="45"/>
      <c r="Q3780" s="100"/>
    </row>
    <row r="3781" spans="15:17" x14ac:dyDescent="0.2">
      <c r="O3781" s="45"/>
      <c r="P3781" s="45"/>
      <c r="Q3781" s="100"/>
    </row>
    <row r="3782" spans="15:17" x14ac:dyDescent="0.2">
      <c r="O3782" s="45"/>
      <c r="P3782" s="45"/>
      <c r="Q3782" s="100"/>
    </row>
    <row r="3783" spans="15:17" x14ac:dyDescent="0.2">
      <c r="O3783" s="45"/>
      <c r="P3783" s="45"/>
      <c r="Q3783" s="100"/>
    </row>
    <row r="3784" spans="15:17" x14ac:dyDescent="0.2">
      <c r="O3784" s="45"/>
      <c r="P3784" s="45"/>
      <c r="Q3784" s="100"/>
    </row>
    <row r="3785" spans="15:17" x14ac:dyDescent="0.2">
      <c r="O3785" s="45"/>
      <c r="P3785" s="45"/>
      <c r="Q3785" s="100"/>
    </row>
    <row r="3786" spans="15:17" x14ac:dyDescent="0.2">
      <c r="O3786" s="45"/>
      <c r="P3786" s="45"/>
      <c r="Q3786" s="100"/>
    </row>
    <row r="3787" spans="15:17" x14ac:dyDescent="0.2">
      <c r="O3787" s="45"/>
      <c r="P3787" s="45"/>
      <c r="Q3787" s="100"/>
    </row>
    <row r="3788" spans="15:17" x14ac:dyDescent="0.2">
      <c r="O3788" s="45"/>
      <c r="P3788" s="45"/>
      <c r="Q3788" s="100"/>
    </row>
    <row r="3789" spans="15:17" x14ac:dyDescent="0.2">
      <c r="O3789" s="45"/>
      <c r="P3789" s="45"/>
      <c r="Q3789" s="100"/>
    </row>
    <row r="3790" spans="15:17" x14ac:dyDescent="0.2">
      <c r="O3790" s="45"/>
      <c r="P3790" s="45"/>
      <c r="Q3790" s="100"/>
    </row>
    <row r="3791" spans="15:17" x14ac:dyDescent="0.2">
      <c r="O3791" s="45"/>
      <c r="P3791" s="45"/>
      <c r="Q3791" s="100"/>
    </row>
    <row r="3792" spans="15:17" x14ac:dyDescent="0.2">
      <c r="O3792" s="45"/>
      <c r="P3792" s="45"/>
      <c r="Q3792" s="100"/>
    </row>
    <row r="3793" spans="15:17" x14ac:dyDescent="0.2">
      <c r="O3793" s="45"/>
      <c r="P3793" s="45"/>
      <c r="Q3793" s="100"/>
    </row>
    <row r="3794" spans="15:17" x14ac:dyDescent="0.2">
      <c r="O3794" s="45"/>
      <c r="P3794" s="45"/>
      <c r="Q3794" s="100"/>
    </row>
    <row r="3795" spans="15:17" x14ac:dyDescent="0.2">
      <c r="O3795" s="45"/>
      <c r="P3795" s="45"/>
      <c r="Q3795" s="100"/>
    </row>
    <row r="3796" spans="15:17" x14ac:dyDescent="0.2">
      <c r="O3796" s="45"/>
      <c r="P3796" s="45"/>
      <c r="Q3796" s="100"/>
    </row>
    <row r="3797" spans="15:17" x14ac:dyDescent="0.2">
      <c r="O3797" s="45"/>
      <c r="P3797" s="45"/>
      <c r="Q3797" s="100"/>
    </row>
    <row r="3798" spans="15:17" x14ac:dyDescent="0.2">
      <c r="O3798" s="45"/>
      <c r="P3798" s="45"/>
      <c r="Q3798" s="100"/>
    </row>
    <row r="3799" spans="15:17" x14ac:dyDescent="0.2">
      <c r="O3799" s="45"/>
      <c r="P3799" s="45"/>
      <c r="Q3799" s="100"/>
    </row>
    <row r="3800" spans="15:17" x14ac:dyDescent="0.2">
      <c r="O3800" s="45"/>
      <c r="P3800" s="45"/>
      <c r="Q3800" s="100"/>
    </row>
    <row r="3801" spans="15:17" x14ac:dyDescent="0.2">
      <c r="O3801" s="45"/>
      <c r="P3801" s="45"/>
      <c r="Q3801" s="100"/>
    </row>
    <row r="3802" spans="15:17" x14ac:dyDescent="0.2">
      <c r="O3802" s="45"/>
      <c r="P3802" s="45"/>
      <c r="Q3802" s="100"/>
    </row>
    <row r="3803" spans="15:17" x14ac:dyDescent="0.2">
      <c r="O3803" s="45"/>
      <c r="P3803" s="45"/>
      <c r="Q3803" s="100"/>
    </row>
    <row r="3804" spans="15:17" x14ac:dyDescent="0.2">
      <c r="O3804" s="45"/>
      <c r="P3804" s="45"/>
      <c r="Q3804" s="100"/>
    </row>
    <row r="3805" spans="15:17" x14ac:dyDescent="0.2">
      <c r="O3805" s="45"/>
      <c r="P3805" s="45"/>
      <c r="Q3805" s="100"/>
    </row>
    <row r="3806" spans="15:17" x14ac:dyDescent="0.2">
      <c r="O3806" s="45"/>
      <c r="P3806" s="45"/>
      <c r="Q3806" s="100"/>
    </row>
    <row r="3807" spans="15:17" x14ac:dyDescent="0.2">
      <c r="O3807" s="45"/>
      <c r="P3807" s="45"/>
      <c r="Q3807" s="100"/>
    </row>
    <row r="3808" spans="15:17" x14ac:dyDescent="0.2">
      <c r="O3808" s="45"/>
      <c r="P3808" s="45"/>
      <c r="Q3808" s="100"/>
    </row>
    <row r="3809" spans="15:17" x14ac:dyDescent="0.2">
      <c r="O3809" s="45"/>
      <c r="P3809" s="45"/>
      <c r="Q3809" s="100"/>
    </row>
    <row r="3810" spans="15:17" x14ac:dyDescent="0.2">
      <c r="O3810" s="45"/>
      <c r="P3810" s="45"/>
      <c r="Q3810" s="100"/>
    </row>
    <row r="3811" spans="15:17" x14ac:dyDescent="0.2">
      <c r="O3811" s="45"/>
      <c r="P3811" s="45"/>
      <c r="Q3811" s="100"/>
    </row>
    <row r="3812" spans="15:17" x14ac:dyDescent="0.2">
      <c r="O3812" s="45"/>
      <c r="P3812" s="45"/>
      <c r="Q3812" s="100"/>
    </row>
    <row r="3813" spans="15:17" x14ac:dyDescent="0.2">
      <c r="O3813" s="45"/>
      <c r="P3813" s="45"/>
      <c r="Q3813" s="100"/>
    </row>
    <row r="3814" spans="15:17" x14ac:dyDescent="0.2">
      <c r="O3814" s="45"/>
      <c r="P3814" s="45"/>
      <c r="Q3814" s="100"/>
    </row>
    <row r="3815" spans="15:17" x14ac:dyDescent="0.2">
      <c r="O3815" s="45"/>
      <c r="P3815" s="45"/>
      <c r="Q3815" s="100"/>
    </row>
    <row r="3816" spans="15:17" x14ac:dyDescent="0.2">
      <c r="O3816" s="45"/>
      <c r="P3816" s="45"/>
      <c r="Q3816" s="100"/>
    </row>
    <row r="3817" spans="15:17" x14ac:dyDescent="0.2">
      <c r="O3817" s="45"/>
      <c r="P3817" s="45"/>
      <c r="Q3817" s="100"/>
    </row>
    <row r="3818" spans="15:17" x14ac:dyDescent="0.2">
      <c r="O3818" s="45"/>
      <c r="P3818" s="45"/>
      <c r="Q3818" s="100"/>
    </row>
    <row r="3819" spans="15:17" x14ac:dyDescent="0.2">
      <c r="O3819" s="45"/>
      <c r="P3819" s="45"/>
      <c r="Q3819" s="100"/>
    </row>
    <row r="3820" spans="15:17" x14ac:dyDescent="0.2">
      <c r="O3820" s="45"/>
      <c r="P3820" s="45"/>
      <c r="Q3820" s="100"/>
    </row>
    <row r="3821" spans="15:17" x14ac:dyDescent="0.2">
      <c r="O3821" s="45"/>
      <c r="P3821" s="45"/>
      <c r="Q3821" s="100"/>
    </row>
    <row r="3822" spans="15:17" x14ac:dyDescent="0.2">
      <c r="O3822" s="45"/>
      <c r="P3822" s="45"/>
      <c r="Q3822" s="100"/>
    </row>
    <row r="3823" spans="15:17" x14ac:dyDescent="0.2">
      <c r="O3823" s="45"/>
      <c r="P3823" s="45"/>
      <c r="Q3823" s="100"/>
    </row>
    <row r="3824" spans="15:17" x14ac:dyDescent="0.2">
      <c r="O3824" s="45"/>
      <c r="P3824" s="45"/>
      <c r="Q3824" s="100"/>
    </row>
    <row r="3825" spans="15:17" x14ac:dyDescent="0.2">
      <c r="O3825" s="45"/>
      <c r="P3825" s="45"/>
      <c r="Q3825" s="100"/>
    </row>
    <row r="3826" spans="15:17" x14ac:dyDescent="0.2">
      <c r="O3826" s="45"/>
      <c r="P3826" s="45"/>
      <c r="Q3826" s="100"/>
    </row>
    <row r="3827" spans="15:17" x14ac:dyDescent="0.2">
      <c r="O3827" s="45"/>
      <c r="P3827" s="45"/>
      <c r="Q3827" s="100"/>
    </row>
    <row r="3828" spans="15:17" x14ac:dyDescent="0.2">
      <c r="O3828" s="45"/>
      <c r="P3828" s="45"/>
      <c r="Q3828" s="100"/>
    </row>
    <row r="3829" spans="15:17" x14ac:dyDescent="0.2">
      <c r="O3829" s="45"/>
      <c r="P3829" s="45"/>
      <c r="Q3829" s="100"/>
    </row>
    <row r="3830" spans="15:17" x14ac:dyDescent="0.2">
      <c r="O3830" s="45"/>
      <c r="P3830" s="45"/>
      <c r="Q3830" s="100"/>
    </row>
    <row r="3831" spans="15:17" x14ac:dyDescent="0.2">
      <c r="O3831" s="45"/>
      <c r="P3831" s="45"/>
      <c r="Q3831" s="100"/>
    </row>
    <row r="3832" spans="15:17" x14ac:dyDescent="0.2">
      <c r="O3832" s="45"/>
      <c r="P3832" s="45"/>
      <c r="Q3832" s="100"/>
    </row>
    <row r="3833" spans="15:17" x14ac:dyDescent="0.2">
      <c r="O3833" s="45"/>
      <c r="P3833" s="45"/>
      <c r="Q3833" s="100"/>
    </row>
    <row r="3834" spans="15:17" x14ac:dyDescent="0.2">
      <c r="O3834" s="45"/>
      <c r="P3834" s="45"/>
      <c r="Q3834" s="100"/>
    </row>
    <row r="3835" spans="15:17" x14ac:dyDescent="0.2">
      <c r="O3835" s="45"/>
      <c r="P3835" s="45"/>
      <c r="Q3835" s="100"/>
    </row>
    <row r="3836" spans="15:17" x14ac:dyDescent="0.2">
      <c r="O3836" s="45"/>
      <c r="P3836" s="45"/>
      <c r="Q3836" s="100"/>
    </row>
    <row r="3837" spans="15:17" x14ac:dyDescent="0.2">
      <c r="O3837" s="45"/>
      <c r="P3837" s="45"/>
      <c r="Q3837" s="100"/>
    </row>
    <row r="3838" spans="15:17" x14ac:dyDescent="0.2">
      <c r="O3838" s="45"/>
      <c r="P3838" s="45"/>
      <c r="Q3838" s="100"/>
    </row>
    <row r="3839" spans="15:17" x14ac:dyDescent="0.2">
      <c r="O3839" s="45"/>
      <c r="P3839" s="45"/>
      <c r="Q3839" s="100"/>
    </row>
    <row r="3840" spans="15:17" x14ac:dyDescent="0.2">
      <c r="O3840" s="45"/>
      <c r="P3840" s="45"/>
      <c r="Q3840" s="100"/>
    </row>
    <row r="3841" spans="15:17" x14ac:dyDescent="0.2">
      <c r="O3841" s="45"/>
      <c r="P3841" s="45"/>
      <c r="Q3841" s="100"/>
    </row>
    <row r="3842" spans="15:17" x14ac:dyDescent="0.2">
      <c r="O3842" s="45"/>
      <c r="P3842" s="45"/>
      <c r="Q3842" s="100"/>
    </row>
    <row r="3843" spans="15:17" x14ac:dyDescent="0.2">
      <c r="O3843" s="45"/>
      <c r="P3843" s="45"/>
      <c r="Q3843" s="100"/>
    </row>
    <row r="3844" spans="15:17" x14ac:dyDescent="0.2">
      <c r="O3844" s="45"/>
      <c r="P3844" s="45"/>
      <c r="Q3844" s="100"/>
    </row>
    <row r="3845" spans="15:17" x14ac:dyDescent="0.2">
      <c r="O3845" s="45"/>
      <c r="P3845" s="45"/>
      <c r="Q3845" s="100"/>
    </row>
    <row r="3846" spans="15:17" x14ac:dyDescent="0.2">
      <c r="O3846" s="45"/>
      <c r="P3846" s="45"/>
      <c r="Q3846" s="100"/>
    </row>
    <row r="3847" spans="15:17" x14ac:dyDescent="0.2">
      <c r="O3847" s="45"/>
      <c r="P3847" s="45"/>
      <c r="Q3847" s="100"/>
    </row>
    <row r="3848" spans="15:17" x14ac:dyDescent="0.2">
      <c r="O3848" s="45"/>
      <c r="P3848" s="45"/>
      <c r="Q3848" s="100"/>
    </row>
    <row r="3849" spans="15:17" x14ac:dyDescent="0.2">
      <c r="O3849" s="45"/>
      <c r="P3849" s="45"/>
      <c r="Q3849" s="100"/>
    </row>
    <row r="3850" spans="15:17" x14ac:dyDescent="0.2">
      <c r="O3850" s="45"/>
      <c r="P3850" s="45"/>
      <c r="Q3850" s="100"/>
    </row>
    <row r="3851" spans="15:17" x14ac:dyDescent="0.2">
      <c r="O3851" s="45"/>
      <c r="P3851" s="45"/>
      <c r="Q3851" s="100"/>
    </row>
    <row r="3852" spans="15:17" x14ac:dyDescent="0.2">
      <c r="O3852" s="45"/>
      <c r="P3852" s="45"/>
      <c r="Q3852" s="100"/>
    </row>
    <row r="3853" spans="15:17" x14ac:dyDescent="0.2">
      <c r="O3853" s="45"/>
      <c r="P3853" s="45"/>
      <c r="Q3853" s="100"/>
    </row>
    <row r="3854" spans="15:17" x14ac:dyDescent="0.2">
      <c r="O3854" s="45"/>
      <c r="P3854" s="45"/>
      <c r="Q3854" s="100"/>
    </row>
    <row r="3855" spans="15:17" x14ac:dyDescent="0.2">
      <c r="O3855" s="45"/>
      <c r="P3855" s="45"/>
      <c r="Q3855" s="100"/>
    </row>
    <row r="3856" spans="15:17" x14ac:dyDescent="0.2">
      <c r="O3856" s="45"/>
      <c r="P3856" s="45"/>
      <c r="Q3856" s="100"/>
    </row>
    <row r="3857" spans="15:17" x14ac:dyDescent="0.2">
      <c r="O3857" s="45"/>
      <c r="P3857" s="45"/>
      <c r="Q3857" s="100"/>
    </row>
    <row r="3858" spans="15:17" x14ac:dyDescent="0.2">
      <c r="O3858" s="45"/>
      <c r="P3858" s="45"/>
      <c r="Q3858" s="100"/>
    </row>
    <row r="3859" spans="15:17" x14ac:dyDescent="0.2">
      <c r="O3859" s="45"/>
      <c r="P3859" s="45"/>
      <c r="Q3859" s="100"/>
    </row>
    <row r="3860" spans="15:17" x14ac:dyDescent="0.2">
      <c r="O3860" s="45"/>
      <c r="P3860" s="45"/>
      <c r="Q3860" s="100"/>
    </row>
    <row r="3861" spans="15:17" x14ac:dyDescent="0.2">
      <c r="O3861" s="45"/>
      <c r="P3861" s="45"/>
      <c r="Q3861" s="100"/>
    </row>
    <row r="3862" spans="15:17" x14ac:dyDescent="0.2">
      <c r="O3862" s="45"/>
      <c r="P3862" s="45"/>
      <c r="Q3862" s="100"/>
    </row>
    <row r="3863" spans="15:17" x14ac:dyDescent="0.2">
      <c r="O3863" s="45"/>
      <c r="P3863" s="45"/>
      <c r="Q3863" s="100"/>
    </row>
    <row r="3864" spans="15:17" x14ac:dyDescent="0.2">
      <c r="O3864" s="45"/>
      <c r="P3864" s="45"/>
      <c r="Q3864" s="100"/>
    </row>
    <row r="3865" spans="15:17" x14ac:dyDescent="0.2">
      <c r="O3865" s="45"/>
      <c r="P3865" s="45"/>
      <c r="Q3865" s="100"/>
    </row>
    <row r="3866" spans="15:17" x14ac:dyDescent="0.2">
      <c r="O3866" s="45"/>
      <c r="P3866" s="45"/>
      <c r="Q3866" s="100"/>
    </row>
    <row r="3867" spans="15:17" x14ac:dyDescent="0.2">
      <c r="O3867" s="45"/>
      <c r="P3867" s="45"/>
      <c r="Q3867" s="100"/>
    </row>
    <row r="3868" spans="15:17" x14ac:dyDescent="0.2">
      <c r="O3868" s="45"/>
      <c r="P3868" s="45"/>
      <c r="Q3868" s="100"/>
    </row>
    <row r="3869" spans="15:17" x14ac:dyDescent="0.2">
      <c r="O3869" s="45"/>
      <c r="P3869" s="45"/>
      <c r="Q3869" s="100"/>
    </row>
    <row r="3870" spans="15:17" x14ac:dyDescent="0.2">
      <c r="O3870" s="45"/>
      <c r="P3870" s="45"/>
      <c r="Q3870" s="100"/>
    </row>
    <row r="3871" spans="15:17" x14ac:dyDescent="0.2">
      <c r="O3871" s="45"/>
      <c r="P3871" s="45"/>
      <c r="Q3871" s="100"/>
    </row>
    <row r="3872" spans="15:17" x14ac:dyDescent="0.2">
      <c r="O3872" s="45"/>
      <c r="P3872" s="45"/>
      <c r="Q3872" s="100"/>
    </row>
    <row r="3873" spans="15:17" x14ac:dyDescent="0.2">
      <c r="O3873" s="45"/>
      <c r="P3873" s="45"/>
      <c r="Q3873" s="100"/>
    </row>
    <row r="3874" spans="15:17" x14ac:dyDescent="0.2">
      <c r="O3874" s="45"/>
      <c r="P3874" s="45"/>
      <c r="Q3874" s="100"/>
    </row>
    <row r="3875" spans="15:17" x14ac:dyDescent="0.2">
      <c r="O3875" s="45"/>
      <c r="P3875" s="45"/>
      <c r="Q3875" s="100"/>
    </row>
    <row r="3876" spans="15:17" x14ac:dyDescent="0.2">
      <c r="O3876" s="45"/>
      <c r="P3876" s="45"/>
      <c r="Q3876" s="100"/>
    </row>
    <row r="3877" spans="15:17" x14ac:dyDescent="0.2">
      <c r="O3877" s="45"/>
      <c r="P3877" s="45"/>
      <c r="Q3877" s="100"/>
    </row>
    <row r="3878" spans="15:17" x14ac:dyDescent="0.2">
      <c r="O3878" s="45"/>
      <c r="P3878" s="45"/>
      <c r="Q3878" s="100"/>
    </row>
    <row r="3879" spans="15:17" x14ac:dyDescent="0.2">
      <c r="O3879" s="45"/>
      <c r="P3879" s="45"/>
      <c r="Q3879" s="100"/>
    </row>
    <row r="3880" spans="15:17" x14ac:dyDescent="0.2">
      <c r="O3880" s="45"/>
      <c r="P3880" s="45"/>
      <c r="Q3880" s="100"/>
    </row>
    <row r="3881" spans="15:17" x14ac:dyDescent="0.2">
      <c r="O3881" s="45"/>
      <c r="P3881" s="45"/>
      <c r="Q3881" s="100"/>
    </row>
    <row r="3882" spans="15:17" x14ac:dyDescent="0.2">
      <c r="O3882" s="45"/>
      <c r="P3882" s="45"/>
      <c r="Q3882" s="100"/>
    </row>
    <row r="3883" spans="15:17" x14ac:dyDescent="0.2">
      <c r="O3883" s="45"/>
      <c r="P3883" s="45"/>
      <c r="Q3883" s="100"/>
    </row>
    <row r="3884" spans="15:17" x14ac:dyDescent="0.2">
      <c r="O3884" s="45"/>
      <c r="P3884" s="45"/>
      <c r="Q3884" s="100"/>
    </row>
    <row r="3885" spans="15:17" x14ac:dyDescent="0.2">
      <c r="O3885" s="45"/>
      <c r="P3885" s="45"/>
      <c r="Q3885" s="100"/>
    </row>
    <row r="3886" spans="15:17" x14ac:dyDescent="0.2">
      <c r="O3886" s="45"/>
      <c r="P3886" s="45"/>
      <c r="Q3886" s="100"/>
    </row>
    <row r="3887" spans="15:17" x14ac:dyDescent="0.2">
      <c r="O3887" s="45"/>
      <c r="P3887" s="45"/>
      <c r="Q3887" s="100"/>
    </row>
    <row r="3888" spans="15:17" x14ac:dyDescent="0.2">
      <c r="O3888" s="45"/>
      <c r="P3888" s="45"/>
      <c r="Q3888" s="100"/>
    </row>
    <row r="3889" spans="15:17" x14ac:dyDescent="0.2">
      <c r="O3889" s="45"/>
      <c r="P3889" s="45"/>
      <c r="Q3889" s="100"/>
    </row>
    <row r="3890" spans="15:17" x14ac:dyDescent="0.2">
      <c r="O3890" s="45"/>
      <c r="P3890" s="45"/>
      <c r="Q3890" s="100"/>
    </row>
    <row r="3891" spans="15:17" x14ac:dyDescent="0.2">
      <c r="O3891" s="45"/>
      <c r="P3891" s="45"/>
      <c r="Q3891" s="100"/>
    </row>
    <row r="3892" spans="15:17" x14ac:dyDescent="0.2">
      <c r="O3892" s="45"/>
      <c r="P3892" s="45"/>
      <c r="Q3892" s="100"/>
    </row>
    <row r="3893" spans="15:17" x14ac:dyDescent="0.2">
      <c r="O3893" s="45"/>
      <c r="P3893" s="45"/>
      <c r="Q3893" s="100"/>
    </row>
    <row r="3894" spans="15:17" x14ac:dyDescent="0.2">
      <c r="O3894" s="45"/>
      <c r="P3894" s="45"/>
      <c r="Q3894" s="100"/>
    </row>
    <row r="3895" spans="15:17" x14ac:dyDescent="0.2">
      <c r="O3895" s="45"/>
      <c r="P3895" s="45"/>
      <c r="Q3895" s="100"/>
    </row>
    <row r="3896" spans="15:17" x14ac:dyDescent="0.2">
      <c r="O3896" s="45"/>
      <c r="P3896" s="45"/>
      <c r="Q3896" s="100"/>
    </row>
    <row r="3897" spans="15:17" x14ac:dyDescent="0.2">
      <c r="O3897" s="45"/>
      <c r="P3897" s="45"/>
      <c r="Q3897" s="100"/>
    </row>
    <row r="3898" spans="15:17" x14ac:dyDescent="0.2">
      <c r="O3898" s="45"/>
      <c r="P3898" s="45"/>
      <c r="Q3898" s="100"/>
    </row>
    <row r="3899" spans="15:17" x14ac:dyDescent="0.2">
      <c r="O3899" s="45"/>
      <c r="P3899" s="45"/>
      <c r="Q3899" s="100"/>
    </row>
    <row r="3900" spans="15:17" x14ac:dyDescent="0.2">
      <c r="O3900" s="45"/>
      <c r="P3900" s="45"/>
      <c r="Q3900" s="100"/>
    </row>
    <row r="3901" spans="15:17" x14ac:dyDescent="0.2">
      <c r="O3901" s="45"/>
      <c r="P3901" s="45"/>
      <c r="Q3901" s="100"/>
    </row>
    <row r="3902" spans="15:17" x14ac:dyDescent="0.2">
      <c r="O3902" s="45"/>
      <c r="P3902" s="45"/>
      <c r="Q3902" s="100"/>
    </row>
    <row r="3903" spans="15:17" x14ac:dyDescent="0.2">
      <c r="O3903" s="45"/>
      <c r="P3903" s="45"/>
      <c r="Q3903" s="100"/>
    </row>
    <row r="3904" spans="15:17" x14ac:dyDescent="0.2">
      <c r="O3904" s="45"/>
      <c r="P3904" s="45"/>
      <c r="Q3904" s="100"/>
    </row>
    <row r="3905" spans="15:17" x14ac:dyDescent="0.2">
      <c r="O3905" s="45"/>
      <c r="P3905" s="45"/>
      <c r="Q3905" s="100"/>
    </row>
    <row r="3906" spans="15:17" x14ac:dyDescent="0.2">
      <c r="O3906" s="45"/>
      <c r="P3906" s="45"/>
      <c r="Q3906" s="100"/>
    </row>
    <row r="3907" spans="15:17" x14ac:dyDescent="0.2">
      <c r="O3907" s="45"/>
      <c r="P3907" s="45"/>
      <c r="Q3907" s="100"/>
    </row>
    <row r="3908" spans="15:17" x14ac:dyDescent="0.2">
      <c r="O3908" s="45"/>
      <c r="P3908" s="45"/>
      <c r="Q3908" s="100"/>
    </row>
    <row r="3909" spans="15:17" x14ac:dyDescent="0.2">
      <c r="O3909" s="45"/>
      <c r="P3909" s="45"/>
      <c r="Q3909" s="100"/>
    </row>
    <row r="3910" spans="15:17" x14ac:dyDescent="0.2">
      <c r="O3910" s="45"/>
      <c r="P3910" s="45"/>
      <c r="Q3910" s="100"/>
    </row>
    <row r="3911" spans="15:17" x14ac:dyDescent="0.2">
      <c r="O3911" s="45"/>
      <c r="P3911" s="45"/>
      <c r="Q3911" s="100"/>
    </row>
    <row r="3912" spans="15:17" x14ac:dyDescent="0.2">
      <c r="O3912" s="45"/>
      <c r="P3912" s="45"/>
      <c r="Q3912" s="100"/>
    </row>
    <row r="3913" spans="15:17" x14ac:dyDescent="0.2">
      <c r="O3913" s="45"/>
      <c r="P3913" s="45"/>
      <c r="Q3913" s="100"/>
    </row>
    <row r="3914" spans="15:17" x14ac:dyDescent="0.2">
      <c r="O3914" s="45"/>
      <c r="P3914" s="45"/>
      <c r="Q3914" s="100"/>
    </row>
    <row r="3915" spans="15:17" x14ac:dyDescent="0.2">
      <c r="O3915" s="45"/>
      <c r="P3915" s="45"/>
      <c r="Q3915" s="100"/>
    </row>
    <row r="3916" spans="15:17" x14ac:dyDescent="0.2">
      <c r="O3916" s="45"/>
      <c r="P3916" s="45"/>
      <c r="Q3916" s="100"/>
    </row>
    <row r="3917" spans="15:17" x14ac:dyDescent="0.2">
      <c r="O3917" s="45"/>
      <c r="P3917" s="45"/>
      <c r="Q3917" s="100"/>
    </row>
    <row r="3918" spans="15:17" x14ac:dyDescent="0.2">
      <c r="O3918" s="45"/>
      <c r="P3918" s="45"/>
      <c r="Q3918" s="100"/>
    </row>
    <row r="3919" spans="15:17" x14ac:dyDescent="0.2">
      <c r="O3919" s="45"/>
      <c r="P3919" s="45"/>
      <c r="Q3919" s="100"/>
    </row>
    <row r="3920" spans="15:17" x14ac:dyDescent="0.2">
      <c r="O3920" s="45"/>
      <c r="P3920" s="45"/>
      <c r="Q3920" s="100"/>
    </row>
    <row r="3921" spans="15:17" x14ac:dyDescent="0.2">
      <c r="O3921" s="45"/>
      <c r="P3921" s="45"/>
      <c r="Q3921" s="100"/>
    </row>
    <row r="3922" spans="15:17" x14ac:dyDescent="0.2">
      <c r="O3922" s="45"/>
      <c r="P3922" s="45"/>
      <c r="Q3922" s="100"/>
    </row>
    <row r="3923" spans="15:17" x14ac:dyDescent="0.2">
      <c r="O3923" s="45"/>
      <c r="P3923" s="45"/>
      <c r="Q3923" s="100"/>
    </row>
    <row r="3924" spans="15:17" x14ac:dyDescent="0.2">
      <c r="O3924" s="45"/>
      <c r="P3924" s="45"/>
      <c r="Q3924" s="100"/>
    </row>
    <row r="3925" spans="15:17" x14ac:dyDescent="0.2">
      <c r="O3925" s="45"/>
      <c r="P3925" s="45"/>
      <c r="Q3925" s="100"/>
    </row>
    <row r="3926" spans="15:17" x14ac:dyDescent="0.2">
      <c r="O3926" s="45"/>
      <c r="P3926" s="45"/>
      <c r="Q3926" s="100"/>
    </row>
    <row r="3927" spans="15:17" x14ac:dyDescent="0.2">
      <c r="O3927" s="45"/>
      <c r="P3927" s="45"/>
      <c r="Q3927" s="100"/>
    </row>
    <row r="3928" spans="15:17" x14ac:dyDescent="0.2">
      <c r="O3928" s="45"/>
      <c r="P3928" s="45"/>
      <c r="Q3928" s="100"/>
    </row>
    <row r="3929" spans="15:17" x14ac:dyDescent="0.2">
      <c r="O3929" s="45"/>
      <c r="P3929" s="45"/>
      <c r="Q3929" s="100"/>
    </row>
    <row r="3930" spans="15:17" x14ac:dyDescent="0.2">
      <c r="O3930" s="45"/>
      <c r="P3930" s="45"/>
      <c r="Q3930" s="100"/>
    </row>
    <row r="3931" spans="15:17" x14ac:dyDescent="0.2">
      <c r="O3931" s="45"/>
      <c r="P3931" s="45"/>
      <c r="Q3931" s="100"/>
    </row>
    <row r="3932" spans="15:17" x14ac:dyDescent="0.2">
      <c r="O3932" s="45"/>
      <c r="P3932" s="45"/>
      <c r="Q3932" s="100"/>
    </row>
    <row r="3933" spans="15:17" x14ac:dyDescent="0.2">
      <c r="O3933" s="45"/>
      <c r="P3933" s="45"/>
      <c r="Q3933" s="100"/>
    </row>
    <row r="3934" spans="15:17" x14ac:dyDescent="0.2">
      <c r="O3934" s="45"/>
      <c r="P3934" s="45"/>
      <c r="Q3934" s="100"/>
    </row>
    <row r="3935" spans="15:17" x14ac:dyDescent="0.2">
      <c r="O3935" s="45"/>
      <c r="P3935" s="45"/>
      <c r="Q3935" s="100"/>
    </row>
    <row r="3936" spans="15:17" x14ac:dyDescent="0.2">
      <c r="O3936" s="45"/>
      <c r="P3936" s="45"/>
      <c r="Q3936" s="100"/>
    </row>
    <row r="3937" spans="15:17" x14ac:dyDescent="0.2">
      <c r="O3937" s="45"/>
      <c r="P3937" s="45"/>
      <c r="Q3937" s="100"/>
    </row>
    <row r="3938" spans="15:17" x14ac:dyDescent="0.2">
      <c r="O3938" s="45"/>
      <c r="P3938" s="45"/>
      <c r="Q3938" s="100"/>
    </row>
    <row r="3939" spans="15:17" x14ac:dyDescent="0.2">
      <c r="O3939" s="45"/>
      <c r="P3939" s="45"/>
      <c r="Q3939" s="100"/>
    </row>
    <row r="3940" spans="15:17" x14ac:dyDescent="0.2">
      <c r="O3940" s="45"/>
      <c r="P3940" s="45"/>
      <c r="Q3940" s="100"/>
    </row>
    <row r="3941" spans="15:17" x14ac:dyDescent="0.2">
      <c r="O3941" s="45"/>
      <c r="P3941" s="45"/>
      <c r="Q3941" s="100"/>
    </row>
    <row r="3942" spans="15:17" x14ac:dyDescent="0.2">
      <c r="O3942" s="45"/>
      <c r="P3942" s="45"/>
      <c r="Q3942" s="100"/>
    </row>
    <row r="3943" spans="15:17" x14ac:dyDescent="0.2">
      <c r="O3943" s="45"/>
      <c r="P3943" s="45"/>
      <c r="Q3943" s="100"/>
    </row>
    <row r="3944" spans="15:17" x14ac:dyDescent="0.2">
      <c r="O3944" s="45"/>
      <c r="P3944" s="45"/>
      <c r="Q3944" s="100"/>
    </row>
    <row r="3945" spans="15:17" x14ac:dyDescent="0.2">
      <c r="O3945" s="45"/>
      <c r="P3945" s="45"/>
      <c r="Q3945" s="100"/>
    </row>
    <row r="3946" spans="15:17" x14ac:dyDescent="0.2">
      <c r="O3946" s="45"/>
      <c r="P3946" s="45"/>
      <c r="Q3946" s="100"/>
    </row>
    <row r="3947" spans="15:17" x14ac:dyDescent="0.2">
      <c r="O3947" s="45"/>
      <c r="P3947" s="45"/>
      <c r="Q3947" s="100"/>
    </row>
    <row r="3948" spans="15:17" x14ac:dyDescent="0.2">
      <c r="O3948" s="45"/>
      <c r="P3948" s="45"/>
      <c r="Q3948" s="100"/>
    </row>
    <row r="3949" spans="15:17" x14ac:dyDescent="0.2">
      <c r="O3949" s="45"/>
      <c r="P3949" s="45"/>
      <c r="Q3949" s="100"/>
    </row>
    <row r="3950" spans="15:17" x14ac:dyDescent="0.2">
      <c r="O3950" s="45"/>
      <c r="P3950" s="45"/>
      <c r="Q3950" s="100"/>
    </row>
    <row r="3951" spans="15:17" x14ac:dyDescent="0.2">
      <c r="O3951" s="45"/>
      <c r="P3951" s="45"/>
      <c r="Q3951" s="100"/>
    </row>
    <row r="3952" spans="15:17" x14ac:dyDescent="0.2">
      <c r="O3952" s="45"/>
      <c r="P3952" s="45"/>
      <c r="Q3952" s="100"/>
    </row>
    <row r="3953" spans="15:17" x14ac:dyDescent="0.2">
      <c r="O3953" s="45"/>
      <c r="P3953" s="45"/>
      <c r="Q3953" s="100"/>
    </row>
    <row r="3954" spans="15:17" x14ac:dyDescent="0.2">
      <c r="O3954" s="45"/>
      <c r="P3954" s="45"/>
      <c r="Q3954" s="100"/>
    </row>
    <row r="3955" spans="15:17" x14ac:dyDescent="0.2">
      <c r="O3955" s="45"/>
      <c r="P3955" s="45"/>
      <c r="Q3955" s="100"/>
    </row>
    <row r="3956" spans="15:17" x14ac:dyDescent="0.2">
      <c r="O3956" s="45"/>
      <c r="P3956" s="45"/>
      <c r="Q3956" s="100"/>
    </row>
    <row r="3957" spans="15:17" x14ac:dyDescent="0.2">
      <c r="O3957" s="45"/>
      <c r="P3957" s="45"/>
      <c r="Q3957" s="100"/>
    </row>
    <row r="3958" spans="15:17" x14ac:dyDescent="0.2">
      <c r="O3958" s="45"/>
      <c r="P3958" s="45"/>
      <c r="Q3958" s="100"/>
    </row>
    <row r="3959" spans="15:17" x14ac:dyDescent="0.2">
      <c r="O3959" s="45"/>
      <c r="P3959" s="45"/>
      <c r="Q3959" s="100"/>
    </row>
    <row r="3960" spans="15:17" x14ac:dyDescent="0.2">
      <c r="O3960" s="45"/>
      <c r="P3960" s="45"/>
      <c r="Q3960" s="100"/>
    </row>
    <row r="3961" spans="15:17" x14ac:dyDescent="0.2">
      <c r="O3961" s="45"/>
      <c r="P3961" s="45"/>
      <c r="Q3961" s="100"/>
    </row>
    <row r="3962" spans="15:17" x14ac:dyDescent="0.2">
      <c r="O3962" s="45"/>
      <c r="P3962" s="45"/>
      <c r="Q3962" s="100"/>
    </row>
    <row r="3963" spans="15:17" x14ac:dyDescent="0.2">
      <c r="O3963" s="45"/>
      <c r="P3963" s="45"/>
      <c r="Q3963" s="100"/>
    </row>
    <row r="3964" spans="15:17" x14ac:dyDescent="0.2">
      <c r="O3964" s="45"/>
      <c r="P3964" s="45"/>
      <c r="Q3964" s="100"/>
    </row>
    <row r="3965" spans="15:17" x14ac:dyDescent="0.2">
      <c r="O3965" s="45"/>
      <c r="P3965" s="45"/>
      <c r="Q3965" s="100"/>
    </row>
    <row r="3966" spans="15:17" x14ac:dyDescent="0.2">
      <c r="O3966" s="45"/>
      <c r="P3966" s="45"/>
      <c r="Q3966" s="100"/>
    </row>
    <row r="3967" spans="15:17" x14ac:dyDescent="0.2">
      <c r="O3967" s="45"/>
      <c r="P3967" s="45"/>
      <c r="Q3967" s="100"/>
    </row>
    <row r="3968" spans="15:17" x14ac:dyDescent="0.2">
      <c r="O3968" s="45"/>
      <c r="P3968" s="45"/>
      <c r="Q3968" s="100"/>
    </row>
    <row r="3969" spans="15:17" x14ac:dyDescent="0.2">
      <c r="O3969" s="45"/>
      <c r="P3969" s="45"/>
      <c r="Q3969" s="100"/>
    </row>
    <row r="3970" spans="15:17" x14ac:dyDescent="0.2">
      <c r="O3970" s="45"/>
      <c r="P3970" s="45"/>
      <c r="Q3970" s="100"/>
    </row>
    <row r="3971" spans="15:17" x14ac:dyDescent="0.2">
      <c r="O3971" s="45"/>
      <c r="P3971" s="45"/>
      <c r="Q3971" s="100"/>
    </row>
    <row r="3972" spans="15:17" x14ac:dyDescent="0.2">
      <c r="O3972" s="45"/>
      <c r="P3972" s="45"/>
      <c r="Q3972" s="100"/>
    </row>
    <row r="3973" spans="15:17" x14ac:dyDescent="0.2">
      <c r="O3973" s="45"/>
      <c r="P3973" s="45"/>
      <c r="Q3973" s="100"/>
    </row>
    <row r="3974" spans="15:17" x14ac:dyDescent="0.2">
      <c r="O3974" s="45"/>
      <c r="P3974" s="45"/>
      <c r="Q3974" s="100"/>
    </row>
    <row r="3975" spans="15:17" x14ac:dyDescent="0.2">
      <c r="O3975" s="45"/>
      <c r="P3975" s="45"/>
      <c r="Q3975" s="100"/>
    </row>
    <row r="3976" spans="15:17" x14ac:dyDescent="0.2">
      <c r="O3976" s="45"/>
      <c r="P3976" s="45"/>
      <c r="Q3976" s="100"/>
    </row>
    <row r="3977" spans="15:17" x14ac:dyDescent="0.2">
      <c r="O3977" s="45"/>
      <c r="P3977" s="45"/>
      <c r="Q3977" s="100"/>
    </row>
    <row r="3978" spans="15:17" x14ac:dyDescent="0.2">
      <c r="O3978" s="45"/>
      <c r="P3978" s="45"/>
      <c r="Q3978" s="100"/>
    </row>
    <row r="3979" spans="15:17" x14ac:dyDescent="0.2">
      <c r="O3979" s="45"/>
      <c r="P3979" s="45"/>
      <c r="Q3979" s="100"/>
    </row>
    <row r="3980" spans="15:17" x14ac:dyDescent="0.2">
      <c r="O3980" s="45"/>
      <c r="P3980" s="45"/>
      <c r="Q3980" s="100"/>
    </row>
    <row r="3981" spans="15:17" x14ac:dyDescent="0.2">
      <c r="O3981" s="45"/>
      <c r="P3981" s="45"/>
      <c r="Q3981" s="100"/>
    </row>
    <row r="3982" spans="15:17" x14ac:dyDescent="0.2">
      <c r="O3982" s="45"/>
      <c r="P3982" s="45"/>
      <c r="Q3982" s="100"/>
    </row>
    <row r="3983" spans="15:17" x14ac:dyDescent="0.2">
      <c r="O3983" s="45"/>
      <c r="P3983" s="45"/>
      <c r="Q3983" s="100"/>
    </row>
    <row r="3984" spans="15:17" x14ac:dyDescent="0.2">
      <c r="O3984" s="45"/>
      <c r="P3984" s="45"/>
      <c r="Q3984" s="100"/>
    </row>
    <row r="3985" spans="15:17" x14ac:dyDescent="0.2">
      <c r="O3985" s="45"/>
      <c r="P3985" s="45"/>
      <c r="Q3985" s="100"/>
    </row>
    <row r="3986" spans="15:17" x14ac:dyDescent="0.2">
      <c r="O3986" s="45"/>
      <c r="P3986" s="45"/>
      <c r="Q3986" s="100"/>
    </row>
    <row r="3987" spans="15:17" x14ac:dyDescent="0.2">
      <c r="O3987" s="45"/>
      <c r="P3987" s="45"/>
      <c r="Q3987" s="100"/>
    </row>
    <row r="3988" spans="15:17" x14ac:dyDescent="0.2">
      <c r="O3988" s="45"/>
      <c r="P3988" s="45"/>
      <c r="Q3988" s="100"/>
    </row>
    <row r="3989" spans="15:17" x14ac:dyDescent="0.2">
      <c r="O3989" s="45"/>
      <c r="P3989" s="45"/>
      <c r="Q3989" s="100"/>
    </row>
    <row r="3990" spans="15:17" x14ac:dyDescent="0.2">
      <c r="O3990" s="45"/>
      <c r="P3990" s="45"/>
      <c r="Q3990" s="100"/>
    </row>
    <row r="3991" spans="15:17" x14ac:dyDescent="0.2">
      <c r="O3991" s="45"/>
      <c r="P3991" s="45"/>
      <c r="Q3991" s="100"/>
    </row>
    <row r="3992" spans="15:17" x14ac:dyDescent="0.2">
      <c r="O3992" s="45"/>
      <c r="P3992" s="45"/>
      <c r="Q3992" s="100"/>
    </row>
    <row r="3993" spans="15:17" x14ac:dyDescent="0.2">
      <c r="O3993" s="45"/>
      <c r="P3993" s="45"/>
      <c r="Q3993" s="100"/>
    </row>
    <row r="3994" spans="15:17" x14ac:dyDescent="0.2">
      <c r="O3994" s="45"/>
      <c r="P3994" s="45"/>
      <c r="Q3994" s="100"/>
    </row>
    <row r="3995" spans="15:17" x14ac:dyDescent="0.2">
      <c r="O3995" s="45"/>
      <c r="P3995" s="45"/>
      <c r="Q3995" s="100"/>
    </row>
    <row r="3996" spans="15:17" x14ac:dyDescent="0.2">
      <c r="O3996" s="45"/>
      <c r="P3996" s="45"/>
      <c r="Q3996" s="100"/>
    </row>
    <row r="3997" spans="15:17" x14ac:dyDescent="0.2">
      <c r="O3997" s="45"/>
      <c r="P3997" s="45"/>
      <c r="Q3997" s="100"/>
    </row>
    <row r="3998" spans="15:17" x14ac:dyDescent="0.2">
      <c r="O3998" s="45"/>
      <c r="P3998" s="45"/>
      <c r="Q3998" s="100"/>
    </row>
    <row r="3999" spans="15:17" x14ac:dyDescent="0.2">
      <c r="O3999" s="45"/>
      <c r="P3999" s="45"/>
      <c r="Q3999" s="100"/>
    </row>
    <row r="4000" spans="15:17" x14ac:dyDescent="0.2">
      <c r="O4000" s="45"/>
      <c r="P4000" s="45"/>
      <c r="Q4000" s="100"/>
    </row>
    <row r="4001" spans="15:17" x14ac:dyDescent="0.2">
      <c r="O4001" s="45"/>
      <c r="P4001" s="45"/>
      <c r="Q4001" s="100"/>
    </row>
    <row r="4002" spans="15:17" x14ac:dyDescent="0.2">
      <c r="O4002" s="45"/>
      <c r="P4002" s="45"/>
      <c r="Q4002" s="100"/>
    </row>
    <row r="4003" spans="15:17" x14ac:dyDescent="0.2">
      <c r="O4003" s="45"/>
      <c r="P4003" s="45"/>
      <c r="Q4003" s="100"/>
    </row>
    <row r="4004" spans="15:17" x14ac:dyDescent="0.2">
      <c r="O4004" s="45"/>
      <c r="P4004" s="45"/>
      <c r="Q4004" s="100"/>
    </row>
    <row r="4005" spans="15:17" x14ac:dyDescent="0.2">
      <c r="O4005" s="45"/>
      <c r="P4005" s="45"/>
      <c r="Q4005" s="100"/>
    </row>
    <row r="4006" spans="15:17" x14ac:dyDescent="0.2">
      <c r="O4006" s="45"/>
      <c r="P4006" s="45"/>
      <c r="Q4006" s="100"/>
    </row>
    <row r="4007" spans="15:17" x14ac:dyDescent="0.2">
      <c r="O4007" s="45"/>
      <c r="P4007" s="45"/>
      <c r="Q4007" s="100"/>
    </row>
    <row r="4008" spans="15:17" x14ac:dyDescent="0.2">
      <c r="O4008" s="45"/>
      <c r="P4008" s="45"/>
      <c r="Q4008" s="100"/>
    </row>
    <row r="4009" spans="15:17" x14ac:dyDescent="0.2">
      <c r="O4009" s="45"/>
      <c r="P4009" s="45"/>
      <c r="Q4009" s="100"/>
    </row>
    <row r="4010" spans="15:17" x14ac:dyDescent="0.2">
      <c r="O4010" s="45"/>
      <c r="P4010" s="45"/>
      <c r="Q4010" s="100"/>
    </row>
    <row r="4011" spans="15:17" x14ac:dyDescent="0.2">
      <c r="O4011" s="45"/>
      <c r="P4011" s="45"/>
      <c r="Q4011" s="100"/>
    </row>
    <row r="4012" spans="15:17" x14ac:dyDescent="0.2">
      <c r="O4012" s="45"/>
      <c r="P4012" s="45"/>
      <c r="Q4012" s="100"/>
    </row>
    <row r="4013" spans="15:17" x14ac:dyDescent="0.2">
      <c r="O4013" s="45"/>
      <c r="P4013" s="45"/>
      <c r="Q4013" s="100"/>
    </row>
    <row r="4014" spans="15:17" x14ac:dyDescent="0.2">
      <c r="O4014" s="45"/>
      <c r="P4014" s="45"/>
      <c r="Q4014" s="100"/>
    </row>
    <row r="4015" spans="15:17" x14ac:dyDescent="0.2">
      <c r="O4015" s="45"/>
      <c r="P4015" s="45"/>
      <c r="Q4015" s="100"/>
    </row>
    <row r="4016" spans="15:17" x14ac:dyDescent="0.2">
      <c r="O4016" s="45"/>
      <c r="P4016" s="45"/>
      <c r="Q4016" s="100"/>
    </row>
    <row r="4017" spans="15:17" x14ac:dyDescent="0.2">
      <c r="O4017" s="45"/>
      <c r="P4017" s="45"/>
      <c r="Q4017" s="100"/>
    </row>
    <row r="4018" spans="15:17" x14ac:dyDescent="0.2">
      <c r="O4018" s="45"/>
      <c r="P4018" s="45"/>
      <c r="Q4018" s="100"/>
    </row>
    <row r="4019" spans="15:17" x14ac:dyDescent="0.2">
      <c r="O4019" s="45"/>
      <c r="P4019" s="45"/>
      <c r="Q4019" s="100"/>
    </row>
    <row r="4020" spans="15:17" x14ac:dyDescent="0.2">
      <c r="O4020" s="45"/>
      <c r="P4020" s="45"/>
      <c r="Q4020" s="100"/>
    </row>
    <row r="4021" spans="15:17" x14ac:dyDescent="0.2">
      <c r="O4021" s="45"/>
      <c r="P4021" s="45"/>
      <c r="Q4021" s="100"/>
    </row>
    <row r="4022" spans="15:17" x14ac:dyDescent="0.2">
      <c r="O4022" s="45"/>
      <c r="P4022" s="45"/>
      <c r="Q4022" s="100"/>
    </row>
    <row r="4023" spans="15:17" x14ac:dyDescent="0.2">
      <c r="O4023" s="45"/>
      <c r="P4023" s="45"/>
      <c r="Q4023" s="100"/>
    </row>
    <row r="4024" spans="15:17" x14ac:dyDescent="0.2">
      <c r="O4024" s="45"/>
      <c r="P4024" s="45"/>
      <c r="Q4024" s="100"/>
    </row>
    <row r="4025" spans="15:17" x14ac:dyDescent="0.2">
      <c r="O4025" s="45"/>
      <c r="P4025" s="45"/>
      <c r="Q4025" s="100"/>
    </row>
    <row r="4026" spans="15:17" x14ac:dyDescent="0.2">
      <c r="O4026" s="45"/>
      <c r="P4026" s="45"/>
      <c r="Q4026" s="100"/>
    </row>
    <row r="4027" spans="15:17" x14ac:dyDescent="0.2">
      <c r="O4027" s="45"/>
      <c r="P4027" s="45"/>
      <c r="Q4027" s="100"/>
    </row>
    <row r="4028" spans="15:17" x14ac:dyDescent="0.2">
      <c r="O4028" s="45"/>
      <c r="P4028" s="45"/>
      <c r="Q4028" s="100"/>
    </row>
    <row r="4029" spans="15:17" x14ac:dyDescent="0.2">
      <c r="O4029" s="45"/>
      <c r="P4029" s="45"/>
      <c r="Q4029" s="100"/>
    </row>
    <row r="4030" spans="15:17" x14ac:dyDescent="0.2">
      <c r="O4030" s="45"/>
      <c r="P4030" s="45"/>
      <c r="Q4030" s="100"/>
    </row>
    <row r="4031" spans="15:17" x14ac:dyDescent="0.2">
      <c r="O4031" s="45"/>
      <c r="P4031" s="45"/>
      <c r="Q4031" s="100"/>
    </row>
    <row r="4032" spans="15:17" x14ac:dyDescent="0.2">
      <c r="O4032" s="45"/>
      <c r="P4032" s="45"/>
      <c r="Q4032" s="100"/>
    </row>
    <row r="4033" spans="15:17" x14ac:dyDescent="0.2">
      <c r="O4033" s="45"/>
      <c r="P4033" s="45"/>
      <c r="Q4033" s="100"/>
    </row>
    <row r="4034" spans="15:17" x14ac:dyDescent="0.2">
      <c r="O4034" s="45"/>
      <c r="P4034" s="45"/>
      <c r="Q4034" s="100"/>
    </row>
    <row r="4035" spans="15:17" x14ac:dyDescent="0.2">
      <c r="O4035" s="45"/>
      <c r="P4035" s="45"/>
      <c r="Q4035" s="100"/>
    </row>
    <row r="4036" spans="15:17" x14ac:dyDescent="0.2">
      <c r="O4036" s="45"/>
      <c r="P4036" s="45"/>
      <c r="Q4036" s="100"/>
    </row>
    <row r="4037" spans="15:17" x14ac:dyDescent="0.2">
      <c r="O4037" s="45"/>
      <c r="P4037" s="45"/>
      <c r="Q4037" s="100"/>
    </row>
    <row r="4038" spans="15:17" x14ac:dyDescent="0.2">
      <c r="O4038" s="45"/>
      <c r="P4038" s="45"/>
      <c r="Q4038" s="100"/>
    </row>
    <row r="4039" spans="15:17" x14ac:dyDescent="0.2">
      <c r="O4039" s="45"/>
      <c r="P4039" s="45"/>
      <c r="Q4039" s="100"/>
    </row>
    <row r="4040" spans="15:17" x14ac:dyDescent="0.2">
      <c r="O4040" s="45"/>
      <c r="P4040" s="45"/>
      <c r="Q4040" s="100"/>
    </row>
    <row r="4041" spans="15:17" x14ac:dyDescent="0.2">
      <c r="O4041" s="45"/>
      <c r="P4041" s="45"/>
      <c r="Q4041" s="100"/>
    </row>
    <row r="4042" spans="15:17" x14ac:dyDescent="0.2">
      <c r="O4042" s="45"/>
      <c r="P4042" s="45"/>
      <c r="Q4042" s="100"/>
    </row>
    <row r="4043" spans="15:17" x14ac:dyDescent="0.2">
      <c r="O4043" s="45"/>
      <c r="P4043" s="45"/>
      <c r="Q4043" s="100"/>
    </row>
    <row r="4044" spans="15:17" x14ac:dyDescent="0.2">
      <c r="O4044" s="45"/>
      <c r="P4044" s="45"/>
      <c r="Q4044" s="100"/>
    </row>
    <row r="4045" spans="15:17" x14ac:dyDescent="0.2">
      <c r="O4045" s="45"/>
      <c r="P4045" s="45"/>
      <c r="Q4045" s="100"/>
    </row>
  </sheetData>
  <hyperlinks>
    <hyperlink ref="A41" r:id="rId1" xr:uid="{3BBA7B64-1ABC-9343-AEEC-B2AC9CCF2CF0}"/>
  </hyperlinks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D36C6-17A3-EE41-A5E1-B576BCA260E2}">
  <sheetPr codeName="Sheet10"/>
  <dimension ref="A1:AT4038"/>
  <sheetViews>
    <sheetView zoomScale="98" zoomScaleNormal="100" workbookViewId="0">
      <selection activeCell="I6" sqref="I6"/>
    </sheetView>
  </sheetViews>
  <sheetFormatPr baseColWidth="10" defaultColWidth="8.83203125" defaultRowHeight="15" x14ac:dyDescent="0.2"/>
  <cols>
    <col min="1" max="1" width="10.83203125" style="26" customWidth="1"/>
    <col min="2" max="2" width="13.5" style="26" customWidth="1"/>
    <col min="3" max="3" width="7.6640625" customWidth="1"/>
    <col min="4" max="4" width="3.1640625" customWidth="1"/>
    <col min="5" max="5" width="15.83203125" customWidth="1"/>
    <col min="7" max="7" width="8.83203125" customWidth="1"/>
    <col min="8" max="8" width="13" customWidth="1"/>
    <col min="9" max="9" width="10.33203125" customWidth="1"/>
    <col min="10" max="10" width="10.5" style="1" customWidth="1"/>
    <col min="11" max="11" width="15.5" customWidth="1"/>
    <col min="13" max="13" width="17.6640625" customWidth="1"/>
    <col min="15" max="16" width="12.33203125" customWidth="1"/>
    <col min="17" max="17" width="8.83203125" style="47"/>
    <col min="18" max="18" width="8.83203125" style="252"/>
    <col min="19" max="19" width="8.83203125" style="47"/>
    <col min="21" max="21" width="8.83203125" style="47"/>
    <col min="23" max="23" width="8.83203125" style="47"/>
    <col min="25" max="25" width="8.83203125" style="47"/>
    <col min="27" max="27" width="8.83203125" style="47"/>
    <col min="31" max="31" width="8.83203125" style="47"/>
    <col min="34" max="34" width="8.83203125" style="47"/>
    <col min="36" max="36" width="8.83203125" style="47"/>
    <col min="38" max="38" width="8.83203125" style="47"/>
    <col min="40" max="40" width="8.83203125" style="47"/>
  </cols>
  <sheetData>
    <row r="1" spans="1:46" ht="16" thickBot="1" x14ac:dyDescent="0.25">
      <c r="A1" s="30" t="s">
        <v>147</v>
      </c>
      <c r="B1" s="34">
        <v>938.27208129999997</v>
      </c>
      <c r="C1" s="27"/>
      <c r="E1" s="25"/>
      <c r="F1" s="1"/>
      <c r="G1" s="1" t="s">
        <v>29</v>
      </c>
      <c r="H1" s="1" t="s">
        <v>31</v>
      </c>
      <c r="I1" s="1" t="s">
        <v>30</v>
      </c>
      <c r="J1" s="1" t="s">
        <v>7</v>
      </c>
      <c r="K1" s="1" t="s">
        <v>144</v>
      </c>
      <c r="L1" s="1" t="s">
        <v>37</v>
      </c>
      <c r="M1" s="1" t="s">
        <v>149</v>
      </c>
      <c r="P1">
        <f>Reaction3!C25</f>
        <v>0</v>
      </c>
    </row>
    <row r="2" spans="1:46" x14ac:dyDescent="0.2">
      <c r="A2" s="30" t="s">
        <v>148</v>
      </c>
      <c r="B2" s="34">
        <v>939.56541330000005</v>
      </c>
      <c r="C2" s="27"/>
      <c r="E2" s="35" t="s">
        <v>25</v>
      </c>
      <c r="F2" s="36" t="str">
        <f>Reaction3!C7</f>
        <v>14C</v>
      </c>
      <c r="G2" s="37" t="str">
        <f>IF(F2="n",1,IF(F2="p",1,IF(F2="d",2,IF(F2="t",3,IF(F2="a",4,SUBSTITUTE(F2,I2,""))))))</f>
        <v>14</v>
      </c>
      <c r="H2" s="37">
        <f>VLOOKUP(I2,MASS2020!$D$3:$E$3800,2,FALSE)</f>
        <v>6</v>
      </c>
      <c r="I2" s="37" t="str">
        <f>IF(F2="n","nn",IF(OR(F2="p",F2="d",F2="t"),"H",IF(F2="a","He",SUBSTITUTE(SUBSTITUTE(SUBSTITUTE(SUBSTITUTE(SUBSTITUTE(SUBSTITUTE(SUBSTITUTE(SUBSTITUTE(SUBSTITUTE(SUBSTITUTE(F2,"0",""),"1",""),"2",""),"3",""),"4",""),"5",""),"6",""),"7",""),"8",""),"9",""))))</f>
        <v>C</v>
      </c>
      <c r="J2" s="37">
        <f>G2+10000*H2</f>
        <v>60014</v>
      </c>
      <c r="K2" s="37">
        <f>VLOOKUP(J2,MASS2020!$A$3:$I$3800, 9, FALSE)/1000*G2</f>
        <v>105.2844772</v>
      </c>
      <c r="L2" s="37">
        <f>G2-H2</f>
        <v>8</v>
      </c>
      <c r="M2" s="38">
        <f>H2*$B$1+L2*$B$2-K2 + K11</f>
        <v>13040.871316999999</v>
      </c>
      <c r="P2">
        <f>POWER(K16*SIN(P1*PI()/180),2)</f>
        <v>0</v>
      </c>
      <c r="Q2" s="294" t="s">
        <v>389</v>
      </c>
      <c r="R2" s="252">
        <f>Reaction3!G35</f>
        <v>-1</v>
      </c>
      <c r="S2" s="81" t="e">
        <f>IF(G33="", NA(), G33)</f>
        <v>#N/A</v>
      </c>
      <c r="T2" s="45" t="e">
        <f>IF(M33="", NA(), M33)</f>
        <v>#N/A</v>
      </c>
      <c r="U2" s="81" t="e">
        <f>IF(G34="", NA(), G34)</f>
        <v>#N/A</v>
      </c>
      <c r="V2" s="45" t="e">
        <f>IF(M34="", NA(), M34)</f>
        <v>#N/A</v>
      </c>
      <c r="W2" s="81" t="e">
        <f>IF(G35="", NA(), G35)</f>
        <v>#N/A</v>
      </c>
      <c r="X2" s="45" t="e">
        <f>IF(M35="", NA(), M35)</f>
        <v>#N/A</v>
      </c>
      <c r="Y2" s="81" t="e">
        <f>IF(G36="", NA(), G36)</f>
        <v>#N/A</v>
      </c>
      <c r="Z2" s="45" t="e">
        <f>IF(M36="", NA(), M36)</f>
        <v>#N/A</v>
      </c>
      <c r="AA2" s="81" t="e">
        <f>IF(G37="", NA(), G37)</f>
        <v>#N/A</v>
      </c>
      <c r="AB2" s="45" t="e">
        <f>IF(M37="", NA(), M37)</f>
        <v>#N/A</v>
      </c>
    </row>
    <row r="3" spans="1:46" x14ac:dyDescent="0.2">
      <c r="A3" s="30" t="s">
        <v>152</v>
      </c>
      <c r="B3" s="26">
        <v>299792458</v>
      </c>
      <c r="E3" s="39" t="s">
        <v>26</v>
      </c>
      <c r="F3" s="26" t="str">
        <f>Reaction3!C8</f>
        <v>d</v>
      </c>
      <c r="G3" s="1">
        <f>IF(F3="n",1,IF(F3="p",1,IF(F3="d",2,IF(F3="t",3,IF(F3="a",4,SUBSTITUTE(F3,I3,""))))))</f>
        <v>2</v>
      </c>
      <c r="H3" s="1">
        <f>VLOOKUP(I3,MASS2020!$D$3:$E$3800,2,FALSE)</f>
        <v>1</v>
      </c>
      <c r="I3" s="1" t="str">
        <f>IF(F3="n","nn",IF(OR(F3="p",F3="d",F3="t"),"H",IF(F3="a","He",SUBSTITUTE(SUBSTITUTE(SUBSTITUTE(SUBSTITUTE(SUBSTITUTE(SUBSTITUTE(SUBSTITUTE(SUBSTITUTE(SUBSTITUTE(SUBSTITUTE(F3,"0",""),"1",""),"2",""),"3",""),"4",""),"5",""),"6",""),"7",""),"8",""),"9",""))))</f>
        <v>H</v>
      </c>
      <c r="J3" s="1">
        <f>G3+10000*H3</f>
        <v>10002</v>
      </c>
      <c r="K3" s="1">
        <f>VLOOKUP(J3,MASS2020!$A$3:$I$3800, 9, FALSE)/1000*G3</f>
        <v>2.2245662000000004</v>
      </c>
      <c r="L3" s="1">
        <f>G3-H3</f>
        <v>1</v>
      </c>
      <c r="M3" s="40">
        <f>H3*$B$1+L3*$B$2-K3</f>
        <v>1875.6129283999999</v>
      </c>
      <c r="P3">
        <f>M4*M4*(1-P2)</f>
        <v>880354.49854703376</v>
      </c>
      <c r="Q3" s="295" t="s">
        <v>388</v>
      </c>
      <c r="R3" s="252">
        <f>Reaction3!G36</f>
        <v>1</v>
      </c>
      <c r="S3" s="47" t="e">
        <f>IF(E33="", NA(),E33)</f>
        <v>#N/A</v>
      </c>
      <c r="T3" s="293" t="e">
        <f>IF(L33="", NA(),2*L33)</f>
        <v>#N/A</v>
      </c>
      <c r="U3" s="47" t="e">
        <f>IF(E34="", NA(),E34)</f>
        <v>#N/A</v>
      </c>
      <c r="V3" t="e">
        <f>IF(L34="", NA(), L34*2)</f>
        <v>#N/A</v>
      </c>
      <c r="W3" s="47" t="e">
        <f>IF(E35="", NA(),E35)</f>
        <v>#N/A</v>
      </c>
      <c r="X3" t="e">
        <f>IF(L35="", NA(), L35*2)</f>
        <v>#N/A</v>
      </c>
      <c r="Y3" s="47" t="e">
        <f>IF(E36="", NA(),E36)</f>
        <v>#N/A</v>
      </c>
      <c r="Z3" t="e">
        <f>IF(L36="", NA(), L36*2)</f>
        <v>#N/A</v>
      </c>
      <c r="AA3" s="47" t="e">
        <f>IF(E37="", NA(),E37)</f>
        <v>#N/A</v>
      </c>
      <c r="AB3" t="e">
        <f>IF(L37="", NA(), L37*2)</f>
        <v>#N/A</v>
      </c>
      <c r="AD3">
        <f>K21</f>
        <v>1.2806628774925373</v>
      </c>
    </row>
    <row r="4" spans="1:46" x14ac:dyDescent="0.2">
      <c r="A4" s="30" t="s">
        <v>153</v>
      </c>
      <c r="B4" s="31">
        <v>1.6021764600000001E-19</v>
      </c>
      <c r="E4" s="39" t="s">
        <v>27</v>
      </c>
      <c r="F4" s="26" t="str">
        <f>Reaction3!C9</f>
        <v>p</v>
      </c>
      <c r="G4" s="1">
        <f>IF(F4="n",1,IF(F4="p",1,IF(F4="d",2,IF(F4="t",3,IF(F4="a",4,SUBSTITUTE(F4,I4,""))))))</f>
        <v>1</v>
      </c>
      <c r="H4" s="1">
        <f>VLOOKUP(I4,MASS2020!$D$3:$E$3800,2,FALSE)</f>
        <v>1</v>
      </c>
      <c r="I4" s="1" t="str">
        <f>IF(F4="n","nn",IF(OR(F4="p",F4="d",F4="t"),"H",IF(F4="a","He",SUBSTITUTE(SUBSTITUTE(SUBSTITUTE(SUBSTITUTE(SUBSTITUTE(SUBSTITUTE(SUBSTITUTE(SUBSTITUTE(SUBSTITUTE(SUBSTITUTE(F4,"0",""),"1",""),"2",""),"3",""),"4",""),"5",""),"6",""),"7",""),"8",""),"9",""))))</f>
        <v>H</v>
      </c>
      <c r="J4" s="1">
        <f>G4+10000*H4</f>
        <v>10001</v>
      </c>
      <c r="K4" s="1">
        <f>VLOOKUP(J4,MASS2020!$A$3:$I$3800, 9, FALSE)/1000*G4</f>
        <v>0</v>
      </c>
      <c r="L4" s="1">
        <f>G4-H4</f>
        <v>0</v>
      </c>
      <c r="M4" s="40">
        <f>H4*$B$1+L4*$B$2-K4</f>
        <v>938.27208129999997</v>
      </c>
      <c r="R4" s="270">
        <f>(R3-R2)/400</f>
        <v>5.0000000000000001E-3</v>
      </c>
      <c r="AD4">
        <f>(AD18-AD3)/12</f>
        <v>0.30994476020895523</v>
      </c>
    </row>
    <row r="5" spans="1:46" ht="16" thickBot="1" x14ac:dyDescent="0.25">
      <c r="A5" s="32" t="s">
        <v>154</v>
      </c>
      <c r="B5" s="31">
        <v>1.6021764600000001E-13</v>
      </c>
      <c r="E5" s="41" t="s">
        <v>28</v>
      </c>
      <c r="F5" s="42" t="str">
        <f>G5&amp;I5</f>
        <v>15C</v>
      </c>
      <c r="G5" s="43">
        <f>G2+G3-G4</f>
        <v>15</v>
      </c>
      <c r="H5" s="43">
        <f>H2+H3-H4</f>
        <v>6</v>
      </c>
      <c r="I5" s="43" t="str">
        <f>VLOOKUP(J5, MASS2020!A3:D3800, 4, FALSE)</f>
        <v>C</v>
      </c>
      <c r="J5" s="43">
        <f>G5+10000*H5</f>
        <v>60015</v>
      </c>
      <c r="K5" s="43">
        <f>VLOOKUP(J5,MASS2020!$A$3:$I$3800, 9, FALSE)/1000*G5</f>
        <v>106.502544</v>
      </c>
      <c r="L5" s="43">
        <f>G5-H5</f>
        <v>9</v>
      </c>
      <c r="M5" s="44">
        <f>H5*$B$1+L5*$B$2-K5</f>
        <v>13979.2186635</v>
      </c>
      <c r="O5" s="46" t="s">
        <v>183</v>
      </c>
      <c r="P5" s="46" t="str">
        <f>"thetaCM="&amp;P1</f>
        <v>thetaCM=0</v>
      </c>
      <c r="Q5" s="101" t="s">
        <v>236</v>
      </c>
      <c r="R5" s="253" t="s">
        <v>329</v>
      </c>
      <c r="S5" s="48" t="s">
        <v>208</v>
      </c>
      <c r="T5" s="46" t="s">
        <v>209</v>
      </c>
      <c r="U5" s="48" t="s">
        <v>210</v>
      </c>
      <c r="V5" s="46" t="s">
        <v>211</v>
      </c>
      <c r="W5" s="48" t="s">
        <v>212</v>
      </c>
      <c r="X5" s="46" t="s">
        <v>213</v>
      </c>
      <c r="Y5" s="48" t="s">
        <v>214</v>
      </c>
      <c r="Z5" s="46" t="s">
        <v>215</v>
      </c>
      <c r="AA5" s="48" t="s">
        <v>216</v>
      </c>
      <c r="AB5" s="46" t="s">
        <v>217</v>
      </c>
      <c r="AD5" s="46" t="s">
        <v>184</v>
      </c>
      <c r="AE5" s="48" t="s">
        <v>181</v>
      </c>
      <c r="AF5" s="46" t="s">
        <v>185</v>
      </c>
      <c r="AG5" s="46" t="s">
        <v>186</v>
      </c>
      <c r="AH5" s="48" t="s">
        <v>181</v>
      </c>
      <c r="AI5" s="46" t="s">
        <v>187</v>
      </c>
      <c r="AJ5" s="48" t="s">
        <v>181</v>
      </c>
      <c r="AK5" s="46" t="s">
        <v>188</v>
      </c>
      <c r="AL5" s="48" t="s">
        <v>181</v>
      </c>
      <c r="AM5" s="46" t="s">
        <v>189</v>
      </c>
      <c r="AN5" s="48" t="s">
        <v>181</v>
      </c>
      <c r="AO5" s="46" t="s">
        <v>190</v>
      </c>
    </row>
    <row r="6" spans="1:46" x14ac:dyDescent="0.2">
      <c r="A6" s="32" t="s">
        <v>155</v>
      </c>
      <c r="B6" s="31">
        <v>1.6605388599999999E-27</v>
      </c>
      <c r="E6" s="25" t="str">
        <f>IF( G2-G5 &gt; 0, "Removal", IF( G2-G5 &lt; 0, "Adding", "Inelastic"))</f>
        <v>Adding</v>
      </c>
      <c r="F6" s="1" t="str">
        <f>IF(G6=0, "",IF( I6="nn", "n", IF(G6&amp;I6 = "1H", "p", IF(G6&amp;I6 = "2H", "d", IF(G6&amp;I6="3H", "t", IF(G6&amp;I6="4He", "a", G6&amp;I6))))))</f>
        <v>n</v>
      </c>
      <c r="G6" s="1">
        <f>ABS(G2-G5)</f>
        <v>1</v>
      </c>
      <c r="H6" s="1">
        <f>ABS(H2-H5)</f>
        <v>0</v>
      </c>
      <c r="I6" s="1" t="str">
        <f>IF(ISNA(I7), IF( G6=1, IF(H6=1, "p","n"), ""), I7)</f>
        <v>nn</v>
      </c>
      <c r="J6" s="1">
        <f>G6+10000*H6</f>
        <v>1</v>
      </c>
      <c r="L6" t="s">
        <v>23</v>
      </c>
      <c r="M6" s="1">
        <f>M2+M3-M4-M5</f>
        <v>-1.0064994000003935</v>
      </c>
      <c r="O6" s="45">
        <f>(SQRT($K$18*$K$18*(R6-$F$16)*(R6-$F$16)*1000000+$M$4*$M$4))-$M$4</f>
        <v>9.802792610996562</v>
      </c>
      <c r="P6" s="45">
        <f>(COS($P$1*PI()/180)*SQRT($K$18*$K$18*(R6-$F$16)*(R6-$F$16)*1000000+$P$3)-$P$2*$K$17*(R6-$F$16)*1000)/(1-$P$2)-$M$4</f>
        <v>9.802792610996562</v>
      </c>
      <c r="Q6" s="100">
        <f>SQRT((R6*R6+PI()*PI()*$F$18*$F$18)*$K$18*$K$18*1000000+$M$4*$M$4) - $M$4</f>
        <v>29.95501066678105</v>
      </c>
      <c r="R6" s="252">
        <f>R2</f>
        <v>-1</v>
      </c>
      <c r="S6" t="e">
        <f>IF( AND(($R6-$F$16)/S$3&gt;= 0, ($R6-$F$16)/S$3&lt;=$K$31),S$2*ABS(SIN(($R6-$F$16)/S$3*PI()))*$K$30,#N/A)</f>
        <v>#N/A</v>
      </c>
      <c r="T6" t="e">
        <f>IF( AND(($R6-$F$16)/T$3&gt;0,($R6-$F$16)/T$3&lt;=$K$31),T$2*ABS(SIN(($R6-$F$16)/T$3*PI()))*$K$30,#N/A)</f>
        <v>#N/A</v>
      </c>
      <c r="U6" s="47" t="e">
        <f>IF( AND(($R6-$F$16)/U$3&gt;= 0, ($R6-$F$16)/U$3&lt;=$K$31),U$2*ABS(SIN(($R6-$F$16)/U$3*PI()))*$K$30,#N/A)</f>
        <v>#N/A</v>
      </c>
      <c r="V6" t="e">
        <f>IF( AND(($R6-$F$16)/V$3&gt;0,($R6-$F$16)/V$3&lt;=$K$31),V$2*ABS(SIN(($R6-$F$16)/V$3*PI()))*$K$30,#N/A)</f>
        <v>#N/A</v>
      </c>
      <c r="W6" s="47" t="e">
        <f>IF( AND(($R6-$F$16)/W$3&gt;= 0, ($R6-$F$16)/W$3&lt;=$K$31),W$2*ABS(SIN(($R6-$F$16)/W$3*PI()))*$K$30,#N/A)</f>
        <v>#N/A</v>
      </c>
      <c r="X6" t="e">
        <f>IF( AND(($R6-$F$16)/X$3&gt;0,($R6-$F$16)/X$3&lt;=$K$31),X$2*ABS(SIN(($R6-$F$16)/X$3*PI()))*$K$30,#N/A)</f>
        <v>#N/A</v>
      </c>
      <c r="Y6" s="47" t="e">
        <f>IF( AND(($R6-$F$16)/Y$3&gt;= 0, ($R6-$F$16)/Y$3&lt;=$K$31),Y$2*ABS(SIN(($R6-$F$16)/Y$3*PI()))*$K$30,#N/A)</f>
        <v>#N/A</v>
      </c>
      <c r="Z6" t="e">
        <f>IF( AND(($R6-$F$16)/Z$3&gt;0,($R6-$F$16)/Z$3&lt;=$K$31),Z$2*ABS(SIN(($R6-$F$16)/Z$3*PI()))*$K$30,#N/A)</f>
        <v>#N/A</v>
      </c>
      <c r="AA6" s="47" t="e">
        <f>IF( AND(($R6-$F$16)/AA$3&gt;= 0, ($R6-$F$16)/AA$3&lt;=$K$31),AA$2*ABS(SIN(($R6-$F$16)/AA$3*PI()))*$K$30,#N/A)</f>
        <v>#N/A</v>
      </c>
      <c r="AB6" t="e">
        <f>IF( AND(($R6-$F$16)/AB$3&gt;0,($R6-$F$16)/AB$3&lt;=$K$31),AB$2*ABS(SIN(($R6-$F$16)/AB$3*PI()))*$K$30,#N/A)</f>
        <v>#N/A</v>
      </c>
      <c r="AD6">
        <f>AD3</f>
        <v>1.2806628774925373</v>
      </c>
      <c r="AE6" s="47" t="e">
        <f t="shared" ref="AE6:AE70" si="0">IF( $K$10 &gt; AD6, #N/A, $K$16*$I$23-$M$4-$K$16*$K$15*$H$23*COS($AD6*PI()/180))</f>
        <v>#N/A</v>
      </c>
      <c r="AF6" t="e">
        <f>IF(ABS(PI()*$K$18*$F$17*1000/$H$23/SIN($AD6*PI()/180))&lt;1, ($K$16*$K$15*$I$23-$K$16*$H$23*COS($AD6*PI()/180))/$K$18/1000*(1-ASIN(PI()*$K$18*$F$17*1000/$H$23/SIN($AD6*PI()/180))/PI())+$F$16, #N/A)</f>
        <v>#N/A</v>
      </c>
      <c r="AG6" t="e">
        <f t="shared" ref="AG6:AG70" si="1">IF($K$9=0,#N/A,($K$16*$K$15*$I$23-$K$16*$H$23*COS($AD6*PI()/180))/$K$18/1000+$F$16)</f>
        <v>#N/A</v>
      </c>
      <c r="AH6" s="47" t="e">
        <f t="shared" ref="AH6:AH70" si="2">IF( $K$10 &gt; AD6, #N/A, $K$16*$I$24-$M$4-$K$16*$K$15*$H$24*COS($AD6*PI()/180))</f>
        <v>#N/A</v>
      </c>
      <c r="AI6" t="e">
        <f>IF(ABS(PI()*$K$18*$F$17*1000/$H$24/SIN($AD6*PI()/180))&lt;1, ($K$16*$K$15*$I$24-$K$16*$H$24*COS($AD6*PI()/180))/$K$18/1000*(1-ASIN(PI()*$K$18*$F$17*1000/$H$24/SIN($AD6*PI()/180))/PI())+$F$16, #N/A)</f>
        <v>#N/A</v>
      </c>
      <c r="AJ6" s="47" t="e">
        <f t="shared" ref="AJ6:AJ70" si="3">IF( $K$10 &gt; AD6, #N/A, $K$16*$I$25-$M$4-$K$16*$K$15*$H$25*COS($AD6*PI()/180))</f>
        <v>#N/A</v>
      </c>
      <c r="AK6" t="e">
        <f>IF(ABS(PI()*$K$18*$F$17*1000/$H$25/SIN($AD6*PI()/180))&lt;1, ($K$16*$K$15*$I$25-$K$16*$H$25*COS($AD6*PI()/180))/$K$18/1000*(1-ASIN(PI()*$K$18*$F$17*1000/$H$25/SIN($AD6*PI()/180))/PI())+$F$16, #N/A)</f>
        <v>#N/A</v>
      </c>
      <c r="AL6" s="47" t="e">
        <f t="shared" ref="AL6:AL70" si="4">IF( $K$10 &gt; AD6, #N/A, $K$16*$I$26-$M$4-$K$16*$K$15*$H$26*COS($AD6*PI()/180))</f>
        <v>#N/A</v>
      </c>
      <c r="AM6" t="e">
        <f>IF(ABS(PI()*$K$18*$F$17*1000/$H$26/SIN($AD6*PI()/180))&lt;1, ($K$16*$K$15*$I$26-$K$16*$H$26*COS($AD6*PI()/180))/$K$18/1000*(1-ASIN(PI()*$K$18*$F$17*1000/$H$26/SIN($AD6*PI()/180))/PI())+$F$16, #N/A)</f>
        <v>#N/A</v>
      </c>
      <c r="AN6" s="47" t="e">
        <f t="shared" ref="AN6:AN70" si="5">IF( $K$10 &gt; AD6, #N/A, $K$16*$I$27-$M$4-$K$16*$K$15*$H$27*COS($AD6*PI()/180))</f>
        <v>#N/A</v>
      </c>
      <c r="AO6" t="e">
        <f>IF(ABS(PI()*$K$18*$F$17*1000/$H$27/SIN($AD6*PI()/180))&lt;1, ($K$16*$K$15*$I$27-$K$16*$H$27*COS($AD6*PI()/180))/$K$18/1000*(1-ASIN(PI()*$K$18*$F$17*1000/$H$27/SIN($AD6*PI()/180))/PI())+$F$16, #N/A)</f>
        <v>#N/A</v>
      </c>
      <c r="AT6" s="99"/>
    </row>
    <row r="7" spans="1:46" x14ac:dyDescent="0.2">
      <c r="A7" s="32" t="s">
        <v>156</v>
      </c>
      <c r="B7" s="33">
        <v>3.1415926500000002</v>
      </c>
      <c r="I7" t="str">
        <f>VLOOKUP(J6, MASS2020!A3:D3800, 4, FALSE)</f>
        <v>nn</v>
      </c>
      <c r="J7"/>
      <c r="L7" t="s">
        <v>18</v>
      </c>
      <c r="M7" s="1">
        <f>(POWER(M4+M5,2)-POWER(M2+M3,2))/2/M3/G2</f>
        <v>0.5717726698563419</v>
      </c>
      <c r="O7" s="45">
        <f t="shared" ref="O7:O70" si="6">(SQRT($K$18*$K$18*(R7-$F$16)*(R7-$F$16)*1000000+$M$4*$M$4))-$M$4</f>
        <v>9.7055102854280904</v>
      </c>
      <c r="P7" s="45">
        <f t="shared" ref="P7:P70" si="7">(COS($P$1*PI()/180)*SQRT($K$18*$K$18*(R7-$F$16)*(R7-$F$16)*1000000+$P$3)-$P$2*$K$17*(R7-$F$16)*1000)/(1-$P$2)-$M$4</f>
        <v>9.7055102854280904</v>
      </c>
      <c r="Q7" s="100">
        <f t="shared" ref="Q7" si="8">SQRT((R7*R7+PI()*PI()*$F$18*$F$18)*$K$18*$K$18*1000000+$M$4*$M$4) - $M$4</f>
        <v>29.8597533305973</v>
      </c>
      <c r="R7" s="252">
        <f>R6+$R$4</f>
        <v>-0.995</v>
      </c>
      <c r="S7" t="e">
        <f t="shared" ref="S7:S70" si="9">IF( AND(($R7-$F$16)/S$3&gt;= 0, ($R7-$F$16)/S$3&lt;=$K$31),S$2*ABS(SIN(($R7-$F$16)/S$3*PI()))*$K$30,#N/A)</f>
        <v>#N/A</v>
      </c>
      <c r="T7" t="e">
        <f t="shared" ref="T7:T70" si="10">IF( AND(($R7-$F$16)/T$3&gt;0,($R7-$F$16)/T$3&lt;=$K$31),T$2*ABS(SIN(($R7-$F$16)/T$3*PI()))*$K$30,#N/A)</f>
        <v>#N/A</v>
      </c>
      <c r="U7" s="47" t="e">
        <f t="shared" ref="U7:U70" si="11">IF( AND(($R7-$F$16)/U$3&gt;= 0, ($R7-$F$16)/U$3&lt;=$K$31),U$2*ABS(SIN(($R7-$F$16)/U$3*PI()))*$K$30,#N/A)</f>
        <v>#N/A</v>
      </c>
      <c r="V7" t="e">
        <f t="shared" ref="V7:V70" si="12">IF( AND(($R7-$F$16)/V$3&gt;0,($R7-$F$16)/V$3&lt;=$K$31),V$2*ABS(SIN(($R7-$F$16)/V$3*PI()))*$K$30,#N/A)</f>
        <v>#N/A</v>
      </c>
      <c r="W7" s="47" t="e">
        <f t="shared" ref="W7:W70" si="13">IF( AND(($R7-$F$16)/W$3&gt;= 0, ($R7-$F$16)/W$3&lt;=$K$31),W$2*ABS(SIN(($R7-$F$16)/W$3*PI()))*$K$30,#N/A)</f>
        <v>#N/A</v>
      </c>
      <c r="X7" t="e">
        <f t="shared" ref="X7:X70" si="14">IF( AND(($R7-$F$16)/X$3&gt;0,($R7-$F$16)/X$3&lt;=$K$31),X$2*ABS(SIN(($R7-$F$16)/X$3*PI()))*$K$30,#N/A)</f>
        <v>#N/A</v>
      </c>
      <c r="Y7" s="47" t="e">
        <f t="shared" ref="Y7:Y70" si="15">IF( AND(($R7-$F$16)/Y$3&gt;= 0, ($R7-$F$16)/Y$3&lt;=$K$31),Y$2*ABS(SIN(($R7-$F$16)/Y$3*PI()))*$K$30,#N/A)</f>
        <v>#N/A</v>
      </c>
      <c r="Z7" t="e">
        <f t="shared" ref="Z7:Z70" si="16">IF( AND(($R7-$F$16)/Z$3&gt;0,($R7-$F$16)/Z$3&lt;=$K$31),Z$2*ABS(SIN(($R7-$F$16)/Z$3*PI()))*$K$30,#N/A)</f>
        <v>#N/A</v>
      </c>
      <c r="AA7" s="47" t="e">
        <f t="shared" ref="AA7:AA70" si="17">IF( AND(($R7-$F$16)/AA$3&gt;= 0, ($R7-$F$16)/AA$3&lt;=$K$31),AA$2*ABS(SIN(($R7-$F$16)/AA$3*PI()))*$K$30,#N/A)</f>
        <v>#N/A</v>
      </c>
      <c r="AB7" t="e">
        <f t="shared" ref="AB7:AB70" si="18">IF( AND(($R7-$F$16)/AB$3&gt;0,($R7-$F$16)/AB$3&lt;=$K$31),AB$2*ABS(SIN(($R7-$F$16)/AB$3*PI()))*$K$30,#N/A)</f>
        <v>#N/A</v>
      </c>
      <c r="AD7">
        <f>AD6+AD$4</f>
        <v>1.5906076377014924</v>
      </c>
      <c r="AE7" s="47" t="e">
        <f t="shared" si="0"/>
        <v>#N/A</v>
      </c>
      <c r="AF7" t="e">
        <f t="shared" ref="AF7:AF70" si="19">IF(ABS(PI()*$K$18*$F$17*1000/$H$23/SIN($AD7*PI()/180))&lt;1, ($K$16*$K$15*$I$23-$K$16*$H$23*COS($AD7*PI()/180))/$K$18/1000*(1-ASIN(PI()*$K$18*$F$17*1000/$H$23/SIN($AD7*PI()/180))/PI())+$F$16, #N/A)</f>
        <v>#N/A</v>
      </c>
      <c r="AG7" t="e">
        <f t="shared" si="1"/>
        <v>#N/A</v>
      </c>
      <c r="AH7" s="47" t="e">
        <f t="shared" si="2"/>
        <v>#N/A</v>
      </c>
      <c r="AI7" t="e">
        <f t="shared" ref="AI7:AI70" si="20">IF(ABS(PI()*$K$18*$F$17*1000/$H$24/SIN($AD7*PI()/180))&lt;1, ($K$16*$K$15*$I$24-$K$16*$H$24*COS($AD7*PI()/180))/$K$18/1000*(1-ASIN(PI()*$K$18*$F$17*1000/$H$24/SIN($AD7*PI()/180))/PI())+$F$16, #N/A)</f>
        <v>#N/A</v>
      </c>
      <c r="AJ7" s="47" t="e">
        <f t="shared" si="3"/>
        <v>#N/A</v>
      </c>
      <c r="AK7" t="e">
        <f t="shared" ref="AK7:AK70" si="21">IF(ABS(PI()*$K$18*$F$17*1000/$H$25/SIN($AD7*PI()/180))&lt;1, ($K$16*$K$15*$I$25-$K$16*$H$25*COS($AD7*PI()/180))/$K$18/1000*(1-ASIN(PI()*$K$18*$F$17*1000/$H$25/SIN($AD7*PI()/180))/PI())+$F$16, #N/A)</f>
        <v>#N/A</v>
      </c>
      <c r="AL7" s="47" t="e">
        <f t="shared" si="4"/>
        <v>#N/A</v>
      </c>
      <c r="AM7" t="e">
        <f t="shared" ref="AM7:AM70" si="22">IF(ABS(PI()*$K$18*$F$17*1000/$H$26/SIN($AD7*PI()/180))&lt;1, ($K$16*$K$15*$I$26-$K$16*$H$26*COS($AD7*PI()/180))/$K$18/1000*(1-ASIN(PI()*$K$18*$F$17*1000/$H$26/SIN($AD7*PI()/180))/PI())+$F$16, #N/A)</f>
        <v>#N/A</v>
      </c>
      <c r="AN7" s="47" t="e">
        <f t="shared" si="5"/>
        <v>#N/A</v>
      </c>
      <c r="AO7" t="e">
        <f t="shared" ref="AO7:AO70" si="23">IF(ABS(PI()*$K$18*$F$17*1000/$H$27/SIN($AD7*PI()/180))&lt;1, ($K$16*$K$15*$I$27-$K$16*$H$27*COS($AD7*PI()/180))/$K$18/1000*(1-ASIN(PI()*$K$18*$F$17*1000/$H$27/SIN($AD7*PI()/180))/PI())+$F$16, #N/A)</f>
        <v>#N/A</v>
      </c>
      <c r="AT7" s="99"/>
    </row>
    <row r="8" spans="1:46" x14ac:dyDescent="0.2">
      <c r="M8" s="1"/>
      <c r="O8" s="45">
        <f t="shared" si="6"/>
        <v>9.6087056812875744</v>
      </c>
      <c r="P8" s="45">
        <f t="shared" si="7"/>
        <v>9.6087056812875744</v>
      </c>
      <c r="Q8" s="100">
        <f t="shared" ref="Q8:Q70" si="24">SQRT(((R8-$F$16)*(R8-$F$16)+PI()*PI()*$F$18*$F$18)*$K$18*$K$18*1000000+$M$4*$M$4) - $M$4</f>
        <v>29.764964171588645</v>
      </c>
      <c r="R8" s="252">
        <f t="shared" ref="R8:R71" si="25">R7+$R$4</f>
        <v>-0.99</v>
      </c>
      <c r="S8" t="e">
        <f t="shared" si="9"/>
        <v>#N/A</v>
      </c>
      <c r="T8" t="e">
        <f t="shared" si="10"/>
        <v>#N/A</v>
      </c>
      <c r="U8" s="47" t="e">
        <f t="shared" si="11"/>
        <v>#N/A</v>
      </c>
      <c r="V8" t="e">
        <f t="shared" si="12"/>
        <v>#N/A</v>
      </c>
      <c r="W8" s="47" t="e">
        <f t="shared" si="13"/>
        <v>#N/A</v>
      </c>
      <c r="X8" t="e">
        <f t="shared" si="14"/>
        <v>#N/A</v>
      </c>
      <c r="Y8" s="47" t="e">
        <f t="shared" si="15"/>
        <v>#N/A</v>
      </c>
      <c r="Z8" t="e">
        <f t="shared" si="16"/>
        <v>#N/A</v>
      </c>
      <c r="AA8" s="47" t="e">
        <f t="shared" si="17"/>
        <v>#N/A</v>
      </c>
      <c r="AB8" t="e">
        <f t="shared" si="18"/>
        <v>#N/A</v>
      </c>
      <c r="AD8">
        <f t="shared" ref="AD8:AD17" si="26">AD7+AD$4</f>
        <v>1.9005523979104475</v>
      </c>
      <c r="AE8" s="47" t="e">
        <f t="shared" si="0"/>
        <v>#N/A</v>
      </c>
      <c r="AF8" t="e">
        <f t="shared" si="19"/>
        <v>#N/A</v>
      </c>
      <c r="AG8" t="e">
        <f t="shared" si="1"/>
        <v>#N/A</v>
      </c>
      <c r="AH8" s="47" t="e">
        <f t="shared" si="2"/>
        <v>#N/A</v>
      </c>
      <c r="AI8" t="e">
        <f t="shared" si="20"/>
        <v>#N/A</v>
      </c>
      <c r="AJ8" s="47" t="e">
        <f t="shared" si="3"/>
        <v>#N/A</v>
      </c>
      <c r="AK8" t="e">
        <f t="shared" si="21"/>
        <v>#N/A</v>
      </c>
      <c r="AL8" s="47" t="e">
        <f t="shared" si="4"/>
        <v>#N/A</v>
      </c>
      <c r="AM8" t="e">
        <f t="shared" si="22"/>
        <v>#N/A</v>
      </c>
      <c r="AN8" s="47" t="e">
        <f t="shared" si="5"/>
        <v>#N/A</v>
      </c>
      <c r="AO8" t="e">
        <f t="shared" si="23"/>
        <v>#N/A</v>
      </c>
      <c r="AT8" s="99"/>
    </row>
    <row r="9" spans="1:46" x14ac:dyDescent="0.2">
      <c r="E9" s="1" t="str">
        <f>F6&amp;IF(G6=0, "","-")&amp;E6</f>
        <v>n-Adding</v>
      </c>
      <c r="J9" s="25" t="s">
        <v>257</v>
      </c>
      <c r="K9">
        <f>IF( Reaction3!C24="on", 1, 0)</f>
        <v>0</v>
      </c>
      <c r="M9" s="1"/>
      <c r="O9" s="45">
        <f t="shared" si="6"/>
        <v>9.5123789449552305</v>
      </c>
      <c r="P9" s="45">
        <f t="shared" si="7"/>
        <v>9.5123789449552305</v>
      </c>
      <c r="Q9" s="100">
        <f t="shared" si="24"/>
        <v>29.670643327298762</v>
      </c>
      <c r="R9" s="252">
        <f t="shared" si="25"/>
        <v>-0.98499999999999999</v>
      </c>
      <c r="S9" t="e">
        <f t="shared" si="9"/>
        <v>#N/A</v>
      </c>
      <c r="T9" t="e">
        <f t="shared" si="10"/>
        <v>#N/A</v>
      </c>
      <c r="U9" s="47" t="e">
        <f t="shared" si="11"/>
        <v>#N/A</v>
      </c>
      <c r="V9" t="e">
        <f t="shared" si="12"/>
        <v>#N/A</v>
      </c>
      <c r="W9" s="47" t="e">
        <f t="shared" si="13"/>
        <v>#N/A</v>
      </c>
      <c r="X9" t="e">
        <f t="shared" si="14"/>
        <v>#N/A</v>
      </c>
      <c r="Y9" s="47" t="e">
        <f t="shared" si="15"/>
        <v>#N/A</v>
      </c>
      <c r="Z9" t="e">
        <f t="shared" si="16"/>
        <v>#N/A</v>
      </c>
      <c r="AA9" s="47" t="e">
        <f t="shared" si="17"/>
        <v>#N/A</v>
      </c>
      <c r="AB9" t="e">
        <f t="shared" si="18"/>
        <v>#N/A</v>
      </c>
      <c r="AD9">
        <f t="shared" si="26"/>
        <v>2.2104971581194026</v>
      </c>
      <c r="AE9" s="47" t="e">
        <f t="shared" si="0"/>
        <v>#N/A</v>
      </c>
      <c r="AF9" t="e">
        <f t="shared" si="19"/>
        <v>#N/A</v>
      </c>
      <c r="AG9" t="e">
        <f t="shared" si="1"/>
        <v>#N/A</v>
      </c>
      <c r="AH9" s="47" t="e">
        <f t="shared" si="2"/>
        <v>#N/A</v>
      </c>
      <c r="AI9" t="e">
        <f t="shared" si="20"/>
        <v>#N/A</v>
      </c>
      <c r="AJ9" s="47" t="e">
        <f t="shared" si="3"/>
        <v>#N/A</v>
      </c>
      <c r="AK9" t="e">
        <f t="shared" si="21"/>
        <v>#N/A</v>
      </c>
      <c r="AL9" s="47" t="e">
        <f t="shared" si="4"/>
        <v>#N/A</v>
      </c>
      <c r="AM9" t="e">
        <f t="shared" si="22"/>
        <v>#N/A</v>
      </c>
      <c r="AN9" s="47" t="e">
        <f t="shared" si="5"/>
        <v>#N/A</v>
      </c>
      <c r="AO9" t="e">
        <f t="shared" si="23"/>
        <v>#N/A</v>
      </c>
      <c r="AT9" s="99"/>
    </row>
    <row r="10" spans="1:46" x14ac:dyDescent="0.2">
      <c r="E10" s="1" t="str">
        <f>F2&amp;"("&amp;F3&amp;","&amp;F4&amp;")"&amp;F5</f>
        <v>14C(d,p)15C</v>
      </c>
      <c r="J10" s="25" t="s">
        <v>256</v>
      </c>
      <c r="K10">
        <f>Reaction3!C26</f>
        <v>0</v>
      </c>
      <c r="L10" t="s">
        <v>191</v>
      </c>
      <c r="O10" s="45">
        <f t="shared" si="6"/>
        <v>9.4165302221481397</v>
      </c>
      <c r="P10" s="45">
        <f t="shared" si="7"/>
        <v>9.4165302221481397</v>
      </c>
      <c r="Q10" s="100">
        <f t="shared" si="24"/>
        <v>29.576790934645146</v>
      </c>
      <c r="R10" s="252">
        <f t="shared" si="25"/>
        <v>-0.98</v>
      </c>
      <c r="S10" t="e">
        <f t="shared" si="9"/>
        <v>#N/A</v>
      </c>
      <c r="T10" t="e">
        <f t="shared" si="10"/>
        <v>#N/A</v>
      </c>
      <c r="U10" s="47" t="e">
        <f t="shared" si="11"/>
        <v>#N/A</v>
      </c>
      <c r="V10" t="e">
        <f t="shared" si="12"/>
        <v>#N/A</v>
      </c>
      <c r="W10" s="47" t="e">
        <f t="shared" si="13"/>
        <v>#N/A</v>
      </c>
      <c r="X10" t="e">
        <f t="shared" si="14"/>
        <v>#N/A</v>
      </c>
      <c r="Y10" s="47" t="e">
        <f t="shared" si="15"/>
        <v>#N/A</v>
      </c>
      <c r="Z10" t="e">
        <f t="shared" si="16"/>
        <v>#N/A</v>
      </c>
      <c r="AA10" s="47" t="e">
        <f t="shared" si="17"/>
        <v>#N/A</v>
      </c>
      <c r="AB10" t="e">
        <f t="shared" si="18"/>
        <v>#N/A</v>
      </c>
      <c r="AD10">
        <f t="shared" si="26"/>
        <v>2.5204419183283577</v>
      </c>
      <c r="AE10" s="47" t="e">
        <f t="shared" si="0"/>
        <v>#N/A</v>
      </c>
      <c r="AF10" t="e">
        <f t="shared" si="19"/>
        <v>#N/A</v>
      </c>
      <c r="AG10" t="e">
        <f t="shared" si="1"/>
        <v>#N/A</v>
      </c>
      <c r="AH10" s="47" t="e">
        <f t="shared" si="2"/>
        <v>#N/A</v>
      </c>
      <c r="AI10" t="e">
        <f t="shared" si="20"/>
        <v>#N/A</v>
      </c>
      <c r="AJ10" s="47" t="e">
        <f t="shared" si="3"/>
        <v>#N/A</v>
      </c>
      <c r="AK10" t="e">
        <f t="shared" si="21"/>
        <v>#N/A</v>
      </c>
      <c r="AL10" s="47" t="e">
        <f t="shared" si="4"/>
        <v>#N/A</v>
      </c>
      <c r="AM10" t="e">
        <f t="shared" si="22"/>
        <v>#N/A</v>
      </c>
      <c r="AN10" s="47" t="e">
        <f t="shared" si="5"/>
        <v>#N/A</v>
      </c>
      <c r="AO10" t="e">
        <f t="shared" si="23"/>
        <v>#N/A</v>
      </c>
      <c r="AT10" s="99"/>
    </row>
    <row r="11" spans="1:46" ht="17" x14ac:dyDescent="0.2">
      <c r="A11" s="49"/>
      <c r="J11" s="25" t="s">
        <v>258</v>
      </c>
      <c r="K11" s="2">
        <f>Reaction3!C13</f>
        <v>0</v>
      </c>
      <c r="L11" t="s">
        <v>167</v>
      </c>
      <c r="O11" s="45">
        <f t="shared" si="6"/>
        <v>9.3211596579189973</v>
      </c>
      <c r="P11" s="45">
        <f t="shared" si="7"/>
        <v>9.3211596579189973</v>
      </c>
      <c r="Q11" s="100">
        <f t="shared" si="24"/>
        <v>29.483407129918419</v>
      </c>
      <c r="R11" s="252">
        <f t="shared" si="25"/>
        <v>-0.97499999999999998</v>
      </c>
      <c r="S11" t="e">
        <f t="shared" si="9"/>
        <v>#N/A</v>
      </c>
      <c r="T11" t="e">
        <f t="shared" si="10"/>
        <v>#N/A</v>
      </c>
      <c r="U11" s="47" t="e">
        <f t="shared" si="11"/>
        <v>#N/A</v>
      </c>
      <c r="V11" t="e">
        <f t="shared" si="12"/>
        <v>#N/A</v>
      </c>
      <c r="W11" s="47" t="e">
        <f t="shared" si="13"/>
        <v>#N/A</v>
      </c>
      <c r="X11" t="e">
        <f t="shared" si="14"/>
        <v>#N/A</v>
      </c>
      <c r="Y11" s="47" t="e">
        <f t="shared" si="15"/>
        <v>#N/A</v>
      </c>
      <c r="Z11" t="e">
        <f t="shared" si="16"/>
        <v>#N/A</v>
      </c>
      <c r="AA11" s="47" t="e">
        <f t="shared" si="17"/>
        <v>#N/A</v>
      </c>
      <c r="AB11" t="e">
        <f t="shared" si="18"/>
        <v>#N/A</v>
      </c>
      <c r="AD11">
        <f t="shared" si="26"/>
        <v>2.8303866785373129</v>
      </c>
      <c r="AE11" s="47" t="e">
        <f t="shared" si="0"/>
        <v>#N/A</v>
      </c>
      <c r="AF11" t="e">
        <f t="shared" si="19"/>
        <v>#N/A</v>
      </c>
      <c r="AG11" t="e">
        <f t="shared" si="1"/>
        <v>#N/A</v>
      </c>
      <c r="AH11" s="47" t="e">
        <f t="shared" si="2"/>
        <v>#N/A</v>
      </c>
      <c r="AI11" t="e">
        <f t="shared" si="20"/>
        <v>#N/A</v>
      </c>
      <c r="AJ11" s="47" t="e">
        <f t="shared" si="3"/>
        <v>#N/A</v>
      </c>
      <c r="AK11" t="e">
        <f t="shared" si="21"/>
        <v>#N/A</v>
      </c>
      <c r="AL11" s="47" t="e">
        <f t="shared" si="4"/>
        <v>#N/A</v>
      </c>
      <c r="AM11" t="e">
        <f t="shared" si="22"/>
        <v>#N/A</v>
      </c>
      <c r="AN11" s="47" t="e">
        <f t="shared" si="5"/>
        <v>#N/A</v>
      </c>
      <c r="AO11" t="e">
        <f t="shared" si="23"/>
        <v>#N/A</v>
      </c>
      <c r="AT11" s="99"/>
    </row>
    <row r="12" spans="1:46" ht="17" x14ac:dyDescent="0.2">
      <c r="A12" s="49"/>
      <c r="E12" s="25" t="s">
        <v>150</v>
      </c>
      <c r="F12">
        <f>Reaction3!C15</f>
        <v>16</v>
      </c>
      <c r="G12" t="s">
        <v>170</v>
      </c>
      <c r="J12" s="25" t="s">
        <v>165</v>
      </c>
      <c r="K12">
        <f>SQRT(POWER(M2+F13,2)-POWER(M2,2))</f>
        <v>2427.444407193705</v>
      </c>
      <c r="L12" t="s">
        <v>168</v>
      </c>
      <c r="O12" s="45">
        <f t="shared" si="6"/>
        <v>9.2262673966548618</v>
      </c>
      <c r="P12" s="45">
        <f t="shared" si="7"/>
        <v>9.2262673966548618</v>
      </c>
      <c r="Q12" s="100">
        <f t="shared" si="24"/>
        <v>29.390492048781198</v>
      </c>
      <c r="R12" s="252">
        <f t="shared" si="25"/>
        <v>-0.97</v>
      </c>
      <c r="S12" t="e">
        <f t="shared" si="9"/>
        <v>#N/A</v>
      </c>
      <c r="T12" t="e">
        <f t="shared" si="10"/>
        <v>#N/A</v>
      </c>
      <c r="U12" s="47" t="e">
        <f t="shared" si="11"/>
        <v>#N/A</v>
      </c>
      <c r="V12" t="e">
        <f t="shared" si="12"/>
        <v>#N/A</v>
      </c>
      <c r="W12" s="47" t="e">
        <f t="shared" si="13"/>
        <v>#N/A</v>
      </c>
      <c r="X12" t="e">
        <f t="shared" si="14"/>
        <v>#N/A</v>
      </c>
      <c r="Y12" s="47" t="e">
        <f t="shared" si="15"/>
        <v>#N/A</v>
      </c>
      <c r="Z12" t="e">
        <f t="shared" si="16"/>
        <v>#N/A</v>
      </c>
      <c r="AA12" s="47" t="e">
        <f t="shared" si="17"/>
        <v>#N/A</v>
      </c>
      <c r="AB12" t="e">
        <f t="shared" si="18"/>
        <v>#N/A</v>
      </c>
      <c r="AD12">
        <f t="shared" si="26"/>
        <v>3.140331438746268</v>
      </c>
      <c r="AE12" s="47" t="e">
        <f t="shared" si="0"/>
        <v>#N/A</v>
      </c>
      <c r="AF12" t="e">
        <f t="shared" si="19"/>
        <v>#N/A</v>
      </c>
      <c r="AG12" t="e">
        <f t="shared" si="1"/>
        <v>#N/A</v>
      </c>
      <c r="AH12" s="47" t="e">
        <f t="shared" si="2"/>
        <v>#N/A</v>
      </c>
      <c r="AI12" t="e">
        <f t="shared" si="20"/>
        <v>#N/A</v>
      </c>
      <c r="AJ12" s="47" t="e">
        <f t="shared" si="3"/>
        <v>#N/A</v>
      </c>
      <c r="AK12" t="e">
        <f t="shared" si="21"/>
        <v>#N/A</v>
      </c>
      <c r="AL12" s="47" t="e">
        <f t="shared" si="4"/>
        <v>#N/A</v>
      </c>
      <c r="AM12" t="e">
        <f t="shared" si="22"/>
        <v>#N/A</v>
      </c>
      <c r="AN12" s="47" t="e">
        <f t="shared" si="5"/>
        <v>#N/A</v>
      </c>
      <c r="AO12" t="e">
        <f t="shared" si="23"/>
        <v>#N/A</v>
      </c>
      <c r="AT12" s="99"/>
    </row>
    <row r="13" spans="1:46" ht="17" x14ac:dyDescent="0.2">
      <c r="A13" s="49"/>
      <c r="E13" s="25" t="s">
        <v>151</v>
      </c>
      <c r="F13">
        <f>F12*G2</f>
        <v>224</v>
      </c>
      <c r="G13" t="s">
        <v>167</v>
      </c>
      <c r="J13" s="25" t="s">
        <v>166</v>
      </c>
      <c r="K13">
        <f>SQRT(POWER(M2+M3,2)+2*M3*F13)</f>
        <v>14944.623676599875</v>
      </c>
      <c r="L13" t="s">
        <v>167</v>
      </c>
      <c r="O13" s="45">
        <f t="shared" si="6"/>
        <v>9.1318535820770421</v>
      </c>
      <c r="P13" s="45">
        <f t="shared" si="7"/>
        <v>9.1318535820770421</v>
      </c>
      <c r="Q13" s="100">
        <f t="shared" si="24"/>
        <v>29.298045826266957</v>
      </c>
      <c r="R13" s="252">
        <f t="shared" si="25"/>
        <v>-0.96499999999999997</v>
      </c>
      <c r="S13" t="e">
        <f t="shared" si="9"/>
        <v>#N/A</v>
      </c>
      <c r="T13" t="e">
        <f t="shared" si="10"/>
        <v>#N/A</v>
      </c>
      <c r="U13" s="47" t="e">
        <f t="shared" si="11"/>
        <v>#N/A</v>
      </c>
      <c r="V13" t="e">
        <f t="shared" si="12"/>
        <v>#N/A</v>
      </c>
      <c r="W13" s="47" t="e">
        <f t="shared" si="13"/>
        <v>#N/A</v>
      </c>
      <c r="X13" t="e">
        <f t="shared" si="14"/>
        <v>#N/A</v>
      </c>
      <c r="Y13" s="47" t="e">
        <f t="shared" si="15"/>
        <v>#N/A</v>
      </c>
      <c r="Z13" t="e">
        <f t="shared" si="16"/>
        <v>#N/A</v>
      </c>
      <c r="AA13" s="47" t="e">
        <f t="shared" si="17"/>
        <v>#N/A</v>
      </c>
      <c r="AB13" t="e">
        <f t="shared" si="18"/>
        <v>#N/A</v>
      </c>
      <c r="AD13">
        <f t="shared" si="26"/>
        <v>3.4502761989552231</v>
      </c>
      <c r="AE13" s="47" t="e">
        <f t="shared" si="0"/>
        <v>#N/A</v>
      </c>
      <c r="AF13" t="e">
        <f t="shared" si="19"/>
        <v>#N/A</v>
      </c>
      <c r="AG13" t="e">
        <f t="shared" si="1"/>
        <v>#N/A</v>
      </c>
      <c r="AH13" s="47" t="e">
        <f t="shared" si="2"/>
        <v>#N/A</v>
      </c>
      <c r="AI13" t="e">
        <f t="shared" si="20"/>
        <v>#N/A</v>
      </c>
      <c r="AJ13" s="47" t="e">
        <f t="shared" si="3"/>
        <v>#N/A</v>
      </c>
      <c r="AK13" t="e">
        <f t="shared" si="21"/>
        <v>#N/A</v>
      </c>
      <c r="AL13" s="47" t="e">
        <f t="shared" si="4"/>
        <v>#N/A</v>
      </c>
      <c r="AM13" t="e">
        <f t="shared" si="22"/>
        <v>#N/A</v>
      </c>
      <c r="AN13" s="47" t="e">
        <f t="shared" si="5"/>
        <v>#N/A</v>
      </c>
      <c r="AO13" t="e">
        <f t="shared" si="23"/>
        <v>#N/A</v>
      </c>
      <c r="AT13" s="99"/>
    </row>
    <row r="14" spans="1:46" ht="17" x14ac:dyDescent="0.2">
      <c r="A14" s="49"/>
      <c r="E14" s="25"/>
      <c r="J14" s="25" t="s">
        <v>175</v>
      </c>
      <c r="K14">
        <f>K13-M2-M3</f>
        <v>28.139431199875617</v>
      </c>
      <c r="O14" s="45">
        <f t="shared" si="6"/>
        <v>9.0379183572387092</v>
      </c>
      <c r="P14" s="45">
        <f t="shared" si="7"/>
        <v>9.0379183572387092</v>
      </c>
      <c r="Q14" s="100">
        <f t="shared" si="24"/>
        <v>29.206068596779346</v>
      </c>
      <c r="R14" s="252">
        <f t="shared" si="25"/>
        <v>-0.96</v>
      </c>
      <c r="S14" t="e">
        <f t="shared" si="9"/>
        <v>#N/A</v>
      </c>
      <c r="T14" t="e">
        <f t="shared" si="10"/>
        <v>#N/A</v>
      </c>
      <c r="U14" s="47" t="e">
        <f t="shared" si="11"/>
        <v>#N/A</v>
      </c>
      <c r="V14" t="e">
        <f t="shared" si="12"/>
        <v>#N/A</v>
      </c>
      <c r="W14" s="47" t="e">
        <f t="shared" si="13"/>
        <v>#N/A</v>
      </c>
      <c r="X14" t="e">
        <f t="shared" si="14"/>
        <v>#N/A</v>
      </c>
      <c r="Y14" s="47" t="e">
        <f t="shared" si="15"/>
        <v>#N/A</v>
      </c>
      <c r="Z14" t="e">
        <f t="shared" si="16"/>
        <v>#N/A</v>
      </c>
      <c r="AA14" s="47" t="e">
        <f t="shared" si="17"/>
        <v>#N/A</v>
      </c>
      <c r="AB14" t="e">
        <f t="shared" si="18"/>
        <v>#N/A</v>
      </c>
      <c r="AD14">
        <f t="shared" si="26"/>
        <v>3.7602209591641782</v>
      </c>
      <c r="AE14" s="47" t="e">
        <f t="shared" si="0"/>
        <v>#N/A</v>
      </c>
      <c r="AF14" t="e">
        <f t="shared" si="19"/>
        <v>#N/A</v>
      </c>
      <c r="AG14" t="e">
        <f t="shared" si="1"/>
        <v>#N/A</v>
      </c>
      <c r="AH14" s="47" t="e">
        <f t="shared" si="2"/>
        <v>#N/A</v>
      </c>
      <c r="AI14" t="e">
        <f t="shared" si="20"/>
        <v>#N/A</v>
      </c>
      <c r="AJ14" s="47" t="e">
        <f t="shared" si="3"/>
        <v>#N/A</v>
      </c>
      <c r="AK14" t="e">
        <f t="shared" si="21"/>
        <v>#N/A</v>
      </c>
      <c r="AL14" s="47" t="e">
        <f t="shared" si="4"/>
        <v>#N/A</v>
      </c>
      <c r="AM14" t="e">
        <f t="shared" si="22"/>
        <v>#N/A</v>
      </c>
      <c r="AN14" s="47" t="e">
        <f t="shared" si="5"/>
        <v>#N/A</v>
      </c>
      <c r="AO14" t="e">
        <f t="shared" si="23"/>
        <v>#N/A</v>
      </c>
      <c r="AT14" s="99"/>
    </row>
    <row r="15" spans="1:46" x14ac:dyDescent="0.2">
      <c r="E15" s="25" t="s">
        <v>157</v>
      </c>
      <c r="F15">
        <f>Reaction3!C18</f>
        <v>2.85</v>
      </c>
      <c r="G15" t="s">
        <v>169</v>
      </c>
      <c r="J15" s="25" t="s">
        <v>172</v>
      </c>
      <c r="K15">
        <f>K12/(M2+M3+F13)</f>
        <v>0.16032805608124551</v>
      </c>
      <c r="O15" s="45">
        <f t="shared" si="6"/>
        <v>8.9444618645246692</v>
      </c>
      <c r="P15" s="45">
        <f t="shared" si="7"/>
        <v>8.9444618645246692</v>
      </c>
      <c r="Q15" s="100">
        <f t="shared" si="24"/>
        <v>29.114560494091279</v>
      </c>
      <c r="R15" s="252">
        <f t="shared" si="25"/>
        <v>-0.95499999999999996</v>
      </c>
      <c r="S15" t="e">
        <f t="shared" si="9"/>
        <v>#N/A</v>
      </c>
      <c r="T15" t="e">
        <f t="shared" si="10"/>
        <v>#N/A</v>
      </c>
      <c r="U15" s="47" t="e">
        <f t="shared" si="11"/>
        <v>#N/A</v>
      </c>
      <c r="V15" t="e">
        <f t="shared" si="12"/>
        <v>#N/A</v>
      </c>
      <c r="W15" s="47" t="e">
        <f t="shared" si="13"/>
        <v>#N/A</v>
      </c>
      <c r="X15" t="e">
        <f t="shared" si="14"/>
        <v>#N/A</v>
      </c>
      <c r="Y15" s="47" t="e">
        <f t="shared" si="15"/>
        <v>#N/A</v>
      </c>
      <c r="Z15" t="e">
        <f t="shared" si="16"/>
        <v>#N/A</v>
      </c>
      <c r="AA15" s="47" t="e">
        <f t="shared" si="17"/>
        <v>#N/A</v>
      </c>
      <c r="AB15" t="e">
        <f t="shared" si="18"/>
        <v>#N/A</v>
      </c>
      <c r="AD15">
        <f t="shared" si="26"/>
        <v>4.0701657193731338</v>
      </c>
      <c r="AE15" s="47" t="e">
        <f t="shared" si="0"/>
        <v>#N/A</v>
      </c>
      <c r="AF15" t="e">
        <f t="shared" si="19"/>
        <v>#N/A</v>
      </c>
      <c r="AG15" t="e">
        <f t="shared" si="1"/>
        <v>#N/A</v>
      </c>
      <c r="AH15" s="47" t="e">
        <f t="shared" si="2"/>
        <v>#N/A</v>
      </c>
      <c r="AI15" t="e">
        <f t="shared" si="20"/>
        <v>#N/A</v>
      </c>
      <c r="AJ15" s="47" t="e">
        <f t="shared" si="3"/>
        <v>#N/A</v>
      </c>
      <c r="AK15" t="e">
        <f t="shared" si="21"/>
        <v>#N/A</v>
      </c>
      <c r="AL15" s="47" t="e">
        <f t="shared" si="4"/>
        <v>#N/A</v>
      </c>
      <c r="AM15" t="e">
        <f t="shared" si="22"/>
        <v>#N/A</v>
      </c>
      <c r="AN15" s="47" t="e">
        <f t="shared" si="5"/>
        <v>#N/A</v>
      </c>
      <c r="AO15" t="e">
        <f t="shared" si="23"/>
        <v>#N/A</v>
      </c>
      <c r="AT15" s="99"/>
    </row>
    <row r="16" spans="1:46" x14ac:dyDescent="0.2">
      <c r="E16" s="25" t="s">
        <v>287</v>
      </c>
      <c r="F16">
        <f>Reaction3!$C$20</f>
        <v>0</v>
      </c>
      <c r="G16" t="s">
        <v>171</v>
      </c>
      <c r="J16" s="25" t="s">
        <v>173</v>
      </c>
      <c r="K16">
        <f>1/SQRT(1-K15*K15)</f>
        <v>1.0131057544865985</v>
      </c>
      <c r="O16" s="45">
        <f t="shared" si="6"/>
        <v>8.8514842456504539</v>
      </c>
      <c r="P16" s="45">
        <f t="shared" si="7"/>
        <v>8.8514842456504539</v>
      </c>
      <c r="Q16" s="100">
        <f t="shared" si="24"/>
        <v>29.023521651343685</v>
      </c>
      <c r="R16" s="252">
        <f t="shared" si="25"/>
        <v>-0.95</v>
      </c>
      <c r="S16" t="e">
        <f t="shared" si="9"/>
        <v>#N/A</v>
      </c>
      <c r="T16" t="e">
        <f t="shared" si="10"/>
        <v>#N/A</v>
      </c>
      <c r="U16" s="47" t="e">
        <f t="shared" si="11"/>
        <v>#N/A</v>
      </c>
      <c r="V16" t="e">
        <f t="shared" si="12"/>
        <v>#N/A</v>
      </c>
      <c r="W16" s="47" t="e">
        <f t="shared" si="13"/>
        <v>#N/A</v>
      </c>
      <c r="X16" t="e">
        <f t="shared" si="14"/>
        <v>#N/A</v>
      </c>
      <c r="Y16" s="47" t="e">
        <f t="shared" si="15"/>
        <v>#N/A</v>
      </c>
      <c r="Z16" t="e">
        <f t="shared" si="16"/>
        <v>#N/A</v>
      </c>
      <c r="AA16" s="47" t="e">
        <f t="shared" si="17"/>
        <v>#N/A</v>
      </c>
      <c r="AB16" t="e">
        <f t="shared" si="18"/>
        <v>#N/A</v>
      </c>
      <c r="AD16">
        <f t="shared" si="26"/>
        <v>4.3801104795820889</v>
      </c>
      <c r="AE16" s="47" t="e">
        <f t="shared" si="0"/>
        <v>#N/A</v>
      </c>
      <c r="AF16" t="e">
        <f t="shared" si="19"/>
        <v>#N/A</v>
      </c>
      <c r="AG16" t="e">
        <f t="shared" si="1"/>
        <v>#N/A</v>
      </c>
      <c r="AH16" s="47" t="e">
        <f t="shared" si="2"/>
        <v>#N/A</v>
      </c>
      <c r="AI16" t="e">
        <f t="shared" si="20"/>
        <v>#N/A</v>
      </c>
      <c r="AJ16" s="47" t="e">
        <f t="shared" si="3"/>
        <v>#N/A</v>
      </c>
      <c r="AK16" t="e">
        <f t="shared" si="21"/>
        <v>#N/A</v>
      </c>
      <c r="AL16" s="47" t="e">
        <f t="shared" si="4"/>
        <v>#N/A</v>
      </c>
      <c r="AM16" t="e">
        <f t="shared" si="22"/>
        <v>#N/A</v>
      </c>
      <c r="AN16" s="47" t="e">
        <f t="shared" si="5"/>
        <v>#N/A</v>
      </c>
      <c r="AO16" t="e">
        <f t="shared" si="23"/>
        <v>#N/A</v>
      </c>
      <c r="AT16" s="99"/>
    </row>
    <row r="17" spans="1:46" x14ac:dyDescent="0.2">
      <c r="E17" s="25" t="s">
        <v>163</v>
      </c>
      <c r="F17">
        <f>Reaction3!C21</f>
        <v>1.15E-2</v>
      </c>
      <c r="G17" t="s">
        <v>171</v>
      </c>
      <c r="J17" s="25" t="s">
        <v>174</v>
      </c>
      <c r="K17">
        <f>F15*B3*H4*K15/2/B7/1000000000</f>
        <v>2.180194411169627E-2</v>
      </c>
      <c r="O17" s="45">
        <f t="shared" si="6"/>
        <v>8.7589856416605016</v>
      </c>
      <c r="P17" s="45">
        <f t="shared" si="7"/>
        <v>8.7589856416605016</v>
      </c>
      <c r="Q17" s="100">
        <f t="shared" si="24"/>
        <v>28.932952201044941</v>
      </c>
      <c r="R17" s="252">
        <f t="shared" si="25"/>
        <v>-0.94499999999999995</v>
      </c>
      <c r="S17" t="e">
        <f t="shared" si="9"/>
        <v>#N/A</v>
      </c>
      <c r="T17" t="e">
        <f t="shared" si="10"/>
        <v>#N/A</v>
      </c>
      <c r="U17" s="47" t="e">
        <f t="shared" si="11"/>
        <v>#N/A</v>
      </c>
      <c r="V17" t="e">
        <f t="shared" si="12"/>
        <v>#N/A</v>
      </c>
      <c r="W17" s="47" t="e">
        <f t="shared" si="13"/>
        <v>#N/A</v>
      </c>
      <c r="X17" t="e">
        <f t="shared" si="14"/>
        <v>#N/A</v>
      </c>
      <c r="Y17" s="47" t="e">
        <f t="shared" si="15"/>
        <v>#N/A</v>
      </c>
      <c r="Z17" t="e">
        <f t="shared" si="16"/>
        <v>#N/A</v>
      </c>
      <c r="AA17" s="47" t="e">
        <f t="shared" si="17"/>
        <v>#N/A</v>
      </c>
      <c r="AB17" t="e">
        <f t="shared" si="18"/>
        <v>#N/A</v>
      </c>
      <c r="AD17">
        <f t="shared" si="26"/>
        <v>4.690055239791044</v>
      </c>
      <c r="AE17" s="47" t="e">
        <f t="shared" si="0"/>
        <v>#N/A</v>
      </c>
      <c r="AF17" t="e">
        <f t="shared" si="19"/>
        <v>#N/A</v>
      </c>
      <c r="AG17" t="e">
        <f t="shared" si="1"/>
        <v>#N/A</v>
      </c>
      <c r="AH17" s="47" t="e">
        <f t="shared" si="2"/>
        <v>#N/A</v>
      </c>
      <c r="AI17" t="e">
        <f t="shared" si="20"/>
        <v>#N/A</v>
      </c>
      <c r="AJ17" s="47" t="e">
        <f t="shared" si="3"/>
        <v>#N/A</v>
      </c>
      <c r="AK17" t="e">
        <f t="shared" si="21"/>
        <v>#N/A</v>
      </c>
      <c r="AL17" s="47" t="e">
        <f t="shared" si="4"/>
        <v>#N/A</v>
      </c>
      <c r="AM17" t="e">
        <f t="shared" si="22"/>
        <v>#N/A</v>
      </c>
      <c r="AN17" s="47" t="e">
        <f t="shared" si="5"/>
        <v>#N/A</v>
      </c>
      <c r="AO17" t="e">
        <f t="shared" si="23"/>
        <v>#N/A</v>
      </c>
      <c r="AT17" s="99"/>
    </row>
    <row r="18" spans="1:46" x14ac:dyDescent="0.2">
      <c r="E18" s="25" t="s">
        <v>164</v>
      </c>
      <c r="F18">
        <f>Reaction3!C22</f>
        <v>0.46</v>
      </c>
      <c r="G18" t="s">
        <v>171</v>
      </c>
      <c r="J18" s="25" t="s">
        <v>261</v>
      </c>
      <c r="K18">
        <f>K17/K15</f>
        <v>0.13598333719363651</v>
      </c>
      <c r="O18" s="45">
        <f t="shared" si="6"/>
        <v>8.6669661929278163</v>
      </c>
      <c r="P18" s="45">
        <f t="shared" si="7"/>
        <v>8.6669661929278163</v>
      </c>
      <c r="Q18" s="100">
        <f t="shared" si="24"/>
        <v>28.84285227506939</v>
      </c>
      <c r="R18" s="252">
        <f t="shared" si="25"/>
        <v>-0.94</v>
      </c>
      <c r="S18" t="e">
        <f t="shared" si="9"/>
        <v>#N/A</v>
      </c>
      <c r="T18" t="e">
        <f t="shared" si="10"/>
        <v>#N/A</v>
      </c>
      <c r="U18" s="47" t="e">
        <f t="shared" si="11"/>
        <v>#N/A</v>
      </c>
      <c r="V18" t="e">
        <f t="shared" si="12"/>
        <v>#N/A</v>
      </c>
      <c r="W18" s="47" t="e">
        <f t="shared" si="13"/>
        <v>#N/A</v>
      </c>
      <c r="X18" t="e">
        <f t="shared" si="14"/>
        <v>#N/A</v>
      </c>
      <c r="Y18" s="47" t="e">
        <f t="shared" si="15"/>
        <v>#N/A</v>
      </c>
      <c r="Z18" t="e">
        <f t="shared" si="16"/>
        <v>#N/A</v>
      </c>
      <c r="AA18" s="47" t="e">
        <f t="shared" si="17"/>
        <v>#N/A</v>
      </c>
      <c r="AB18" t="e">
        <f t="shared" si="18"/>
        <v>#N/A</v>
      </c>
      <c r="AD18">
        <v>5</v>
      </c>
      <c r="AE18" s="47" t="e">
        <f t="shared" si="0"/>
        <v>#N/A</v>
      </c>
      <c r="AF18" t="e">
        <f t="shared" si="19"/>
        <v>#N/A</v>
      </c>
      <c r="AG18" t="e">
        <f t="shared" si="1"/>
        <v>#N/A</v>
      </c>
      <c r="AH18" s="47" t="e">
        <f t="shared" si="2"/>
        <v>#N/A</v>
      </c>
      <c r="AI18" t="e">
        <f t="shared" si="20"/>
        <v>#N/A</v>
      </c>
      <c r="AJ18" s="47" t="e">
        <f t="shared" si="3"/>
        <v>#N/A</v>
      </c>
      <c r="AK18" t="e">
        <f t="shared" si="21"/>
        <v>#N/A</v>
      </c>
      <c r="AL18" s="47" t="e">
        <f t="shared" si="4"/>
        <v>#N/A</v>
      </c>
      <c r="AM18" t="e">
        <f t="shared" si="22"/>
        <v>#N/A</v>
      </c>
      <c r="AN18" s="47" t="e">
        <f t="shared" si="5"/>
        <v>#N/A</v>
      </c>
      <c r="AO18" t="e">
        <f t="shared" si="23"/>
        <v>#N/A</v>
      </c>
      <c r="AT18" s="99"/>
    </row>
    <row r="19" spans="1:46" x14ac:dyDescent="0.2">
      <c r="J19" s="25" t="s">
        <v>243</v>
      </c>
      <c r="K19" s="125">
        <f>K18*K15*K16*F17*1000</f>
        <v>0.25400826294337903</v>
      </c>
      <c r="L19" t="s">
        <v>12</v>
      </c>
      <c r="O19" s="45">
        <f t="shared" si="6"/>
        <v>8.5754260391526032</v>
      </c>
      <c r="P19" s="45">
        <f t="shared" si="7"/>
        <v>8.5754260391526032</v>
      </c>
      <c r="Q19" s="100">
        <f t="shared" si="24"/>
        <v>28.753222004657118</v>
      </c>
      <c r="R19" s="252">
        <f t="shared" si="25"/>
        <v>-0.93499999999999994</v>
      </c>
      <c r="S19" t="e">
        <f t="shared" si="9"/>
        <v>#N/A</v>
      </c>
      <c r="T19" t="e">
        <f t="shared" si="10"/>
        <v>#N/A</v>
      </c>
      <c r="U19" s="47" t="e">
        <f t="shared" si="11"/>
        <v>#N/A</v>
      </c>
      <c r="V19" t="e">
        <f t="shared" si="12"/>
        <v>#N/A</v>
      </c>
      <c r="W19" s="47" t="e">
        <f t="shared" si="13"/>
        <v>#N/A</v>
      </c>
      <c r="X19" t="e">
        <f t="shared" si="14"/>
        <v>#N/A</v>
      </c>
      <c r="Y19" s="47" t="e">
        <f t="shared" si="15"/>
        <v>#N/A</v>
      </c>
      <c r="Z19" t="e">
        <f t="shared" si="16"/>
        <v>#N/A</v>
      </c>
      <c r="AA19" s="47" t="e">
        <f t="shared" si="17"/>
        <v>#N/A</v>
      </c>
      <c r="AB19" t="e">
        <f t="shared" si="18"/>
        <v>#N/A</v>
      </c>
      <c r="AD19">
        <v>6</v>
      </c>
      <c r="AE19" s="47" t="e">
        <f t="shared" si="0"/>
        <v>#N/A</v>
      </c>
      <c r="AF19" t="e">
        <f t="shared" si="19"/>
        <v>#N/A</v>
      </c>
      <c r="AG19" t="e">
        <f t="shared" si="1"/>
        <v>#N/A</v>
      </c>
      <c r="AH19" s="47" t="e">
        <f t="shared" si="2"/>
        <v>#N/A</v>
      </c>
      <c r="AI19" t="e">
        <f t="shared" si="20"/>
        <v>#N/A</v>
      </c>
      <c r="AJ19" s="47" t="e">
        <f t="shared" si="3"/>
        <v>#N/A</v>
      </c>
      <c r="AK19" t="e">
        <f t="shared" si="21"/>
        <v>#N/A</v>
      </c>
      <c r="AL19" s="47" t="e">
        <f t="shared" si="4"/>
        <v>#N/A</v>
      </c>
      <c r="AM19" t="e">
        <f t="shared" si="22"/>
        <v>#N/A</v>
      </c>
      <c r="AN19" s="47" t="e">
        <f t="shared" si="5"/>
        <v>#N/A</v>
      </c>
      <c r="AO19" t="e">
        <f t="shared" si="23"/>
        <v>#N/A</v>
      </c>
      <c r="AT19" s="99"/>
    </row>
    <row r="20" spans="1:46" x14ac:dyDescent="0.2">
      <c r="H20" s="1" t="s">
        <v>398</v>
      </c>
      <c r="J20" s="25" t="s">
        <v>377</v>
      </c>
      <c r="K20">
        <f>K18*H5/H4</f>
        <v>0.81590002316181898</v>
      </c>
      <c r="O20" s="45">
        <f t="shared" si="6"/>
        <v>8.4843653193613591</v>
      </c>
      <c r="P20" s="45">
        <f t="shared" si="7"/>
        <v>8.4843653193613591</v>
      </c>
      <c r="Q20" s="100">
        <f t="shared" si="24"/>
        <v>28.664061520412474</v>
      </c>
      <c r="R20" s="252">
        <f t="shared" si="25"/>
        <v>-0.92999999999999994</v>
      </c>
      <c r="S20" t="e">
        <f t="shared" si="9"/>
        <v>#N/A</v>
      </c>
      <c r="T20" t="e">
        <f t="shared" si="10"/>
        <v>#N/A</v>
      </c>
      <c r="U20" s="47" t="e">
        <f t="shared" si="11"/>
        <v>#N/A</v>
      </c>
      <c r="V20" t="e">
        <f t="shared" si="12"/>
        <v>#N/A</v>
      </c>
      <c r="W20" s="47" t="e">
        <f t="shared" si="13"/>
        <v>#N/A</v>
      </c>
      <c r="X20" t="e">
        <f t="shared" si="14"/>
        <v>#N/A</v>
      </c>
      <c r="Y20" s="47" t="e">
        <f t="shared" si="15"/>
        <v>#N/A</v>
      </c>
      <c r="Z20" t="e">
        <f t="shared" si="16"/>
        <v>#N/A</v>
      </c>
      <c r="AA20" s="47" t="e">
        <f t="shared" si="17"/>
        <v>#N/A</v>
      </c>
      <c r="AB20" t="e">
        <f t="shared" si="18"/>
        <v>#N/A</v>
      </c>
      <c r="AD20">
        <v>7</v>
      </c>
      <c r="AE20" s="47" t="e">
        <f t="shared" si="0"/>
        <v>#N/A</v>
      </c>
      <c r="AF20" t="e">
        <f t="shared" si="19"/>
        <v>#N/A</v>
      </c>
      <c r="AG20" t="e">
        <f t="shared" si="1"/>
        <v>#N/A</v>
      </c>
      <c r="AH20" s="47" t="e">
        <f t="shared" si="2"/>
        <v>#N/A</v>
      </c>
      <c r="AI20" t="e">
        <f t="shared" si="20"/>
        <v>#N/A</v>
      </c>
      <c r="AJ20" s="47" t="e">
        <f t="shared" si="3"/>
        <v>#N/A</v>
      </c>
      <c r="AK20" t="e">
        <f t="shared" si="21"/>
        <v>#N/A</v>
      </c>
      <c r="AL20" s="47" t="e">
        <f t="shared" si="4"/>
        <v>#N/A</v>
      </c>
      <c r="AM20" t="e">
        <f t="shared" si="22"/>
        <v>#N/A</v>
      </c>
      <c r="AN20" s="47" t="e">
        <f t="shared" si="5"/>
        <v>#N/A</v>
      </c>
      <c r="AO20" t="e">
        <f t="shared" si="23"/>
        <v>#N/A</v>
      </c>
      <c r="AT20" s="99"/>
    </row>
    <row r="21" spans="1:46" ht="16" thickBot="1" x14ac:dyDescent="0.25">
      <c r="E21" s="25" t="s">
        <v>176</v>
      </c>
      <c r="F21">
        <f>K14+M6</f>
        <v>27.132931799875223</v>
      </c>
      <c r="G21" t="s">
        <v>167</v>
      </c>
      <c r="H21">
        <f>SQRT(($K$13*$K$13-POWER($M$4+$M$5,2))*($K$13*$K$13-POWER($M$4-$M$5,2)))/2/$K$13</f>
        <v>219.8150292083773</v>
      </c>
      <c r="J21" s="25" t="s">
        <v>397</v>
      </c>
      <c r="K21">
        <f>ASIN(F17*1000*PI()*K18/H21)*180/PI()</f>
        <v>1.2806628774925373</v>
      </c>
      <c r="L21" t="s">
        <v>191</v>
      </c>
      <c r="O21" s="45">
        <f t="shared" si="6"/>
        <v>8.393784171905736</v>
      </c>
      <c r="P21" s="45">
        <f t="shared" si="7"/>
        <v>8.393784171905736</v>
      </c>
      <c r="Q21" s="100">
        <f t="shared" si="24"/>
        <v>28.575370952303274</v>
      </c>
      <c r="R21" s="252">
        <f t="shared" si="25"/>
        <v>-0.92499999999999993</v>
      </c>
      <c r="S21" t="e">
        <f t="shared" si="9"/>
        <v>#N/A</v>
      </c>
      <c r="T21" t="e">
        <f t="shared" si="10"/>
        <v>#N/A</v>
      </c>
      <c r="U21" s="47" t="e">
        <f t="shared" si="11"/>
        <v>#N/A</v>
      </c>
      <c r="V21" t="e">
        <f t="shared" si="12"/>
        <v>#N/A</v>
      </c>
      <c r="W21" s="47" t="e">
        <f t="shared" si="13"/>
        <v>#N/A</v>
      </c>
      <c r="X21" t="e">
        <f t="shared" si="14"/>
        <v>#N/A</v>
      </c>
      <c r="Y21" s="47" t="e">
        <f t="shared" si="15"/>
        <v>#N/A</v>
      </c>
      <c r="Z21" t="e">
        <f t="shared" si="16"/>
        <v>#N/A</v>
      </c>
      <c r="AA21" s="47" t="e">
        <f t="shared" si="17"/>
        <v>#N/A</v>
      </c>
      <c r="AB21" t="e">
        <f t="shared" si="18"/>
        <v>#N/A</v>
      </c>
      <c r="AD21">
        <v>8</v>
      </c>
      <c r="AE21" s="47" t="e">
        <f t="shared" si="0"/>
        <v>#N/A</v>
      </c>
      <c r="AF21" t="e">
        <f t="shared" si="19"/>
        <v>#N/A</v>
      </c>
      <c r="AG21" t="e">
        <f t="shared" si="1"/>
        <v>#N/A</v>
      </c>
      <c r="AH21" s="47" t="e">
        <f t="shared" si="2"/>
        <v>#N/A</v>
      </c>
      <c r="AI21" t="e">
        <f t="shared" si="20"/>
        <v>#N/A</v>
      </c>
      <c r="AJ21" s="47" t="e">
        <f t="shared" si="3"/>
        <v>#N/A</v>
      </c>
      <c r="AK21" t="e">
        <f t="shared" si="21"/>
        <v>#N/A</v>
      </c>
      <c r="AL21" s="47" t="e">
        <f t="shared" si="4"/>
        <v>#N/A</v>
      </c>
      <c r="AM21" t="e">
        <f t="shared" si="22"/>
        <v>#N/A</v>
      </c>
      <c r="AN21" s="47" t="e">
        <f t="shared" si="5"/>
        <v>#N/A</v>
      </c>
      <c r="AO21" t="e">
        <f t="shared" si="23"/>
        <v>#N/A</v>
      </c>
      <c r="AT21" s="99"/>
    </row>
    <row r="22" spans="1:46" x14ac:dyDescent="0.2">
      <c r="E22" s="76"/>
      <c r="F22" s="77"/>
      <c r="G22" s="77"/>
      <c r="H22" s="37" t="s">
        <v>177</v>
      </c>
      <c r="I22" s="37" t="s">
        <v>178</v>
      </c>
      <c r="J22" s="38" t="s">
        <v>179</v>
      </c>
      <c r="O22" s="45">
        <f t="shared" si="6"/>
        <v>8.3036827344616313</v>
      </c>
      <c r="P22" s="45">
        <f t="shared" si="7"/>
        <v>8.3036827344616313</v>
      </c>
      <c r="Q22" s="100">
        <f t="shared" si="24"/>
        <v>28.487150429659891</v>
      </c>
      <c r="R22" s="252">
        <f t="shared" si="25"/>
        <v>-0.91999999999999993</v>
      </c>
      <c r="S22" t="e">
        <f t="shared" si="9"/>
        <v>#N/A</v>
      </c>
      <c r="T22" t="e">
        <f t="shared" si="10"/>
        <v>#N/A</v>
      </c>
      <c r="U22" s="47" t="e">
        <f t="shared" si="11"/>
        <v>#N/A</v>
      </c>
      <c r="V22" t="e">
        <f t="shared" si="12"/>
        <v>#N/A</v>
      </c>
      <c r="W22" s="47" t="e">
        <f t="shared" si="13"/>
        <v>#N/A</v>
      </c>
      <c r="X22" t="e">
        <f t="shared" si="14"/>
        <v>#N/A</v>
      </c>
      <c r="Y22" s="47" t="e">
        <f t="shared" si="15"/>
        <v>#N/A</v>
      </c>
      <c r="Z22" t="e">
        <f t="shared" si="16"/>
        <v>#N/A</v>
      </c>
      <c r="AA22" s="47" t="e">
        <f t="shared" si="17"/>
        <v>#N/A</v>
      </c>
      <c r="AB22" t="e">
        <f t="shared" si="18"/>
        <v>#N/A</v>
      </c>
      <c r="AD22">
        <v>9</v>
      </c>
      <c r="AE22" s="47" t="e">
        <f t="shared" si="0"/>
        <v>#N/A</v>
      </c>
      <c r="AF22" t="e">
        <f t="shared" si="19"/>
        <v>#N/A</v>
      </c>
      <c r="AG22" t="e">
        <f t="shared" si="1"/>
        <v>#N/A</v>
      </c>
      <c r="AH22" s="47" t="e">
        <f t="shared" si="2"/>
        <v>#N/A</v>
      </c>
      <c r="AI22" t="e">
        <f t="shared" si="20"/>
        <v>#N/A</v>
      </c>
      <c r="AJ22" s="47" t="e">
        <f t="shared" si="3"/>
        <v>#N/A</v>
      </c>
      <c r="AK22" t="e">
        <f t="shared" si="21"/>
        <v>#N/A</v>
      </c>
      <c r="AL22" s="47" t="e">
        <f t="shared" si="4"/>
        <v>#N/A</v>
      </c>
      <c r="AM22" t="e">
        <f t="shared" si="22"/>
        <v>#N/A</v>
      </c>
      <c r="AN22" s="47" t="e">
        <f t="shared" si="5"/>
        <v>#N/A</v>
      </c>
      <c r="AO22" t="e">
        <f t="shared" si="23"/>
        <v>#N/A</v>
      </c>
      <c r="AT22" s="99"/>
    </row>
    <row r="23" spans="1:46" x14ac:dyDescent="0.2">
      <c r="E23" s="39" t="s">
        <v>158</v>
      </c>
      <c r="F23" t="e">
        <f>IF(Reaction3!G25="", #N/A, Reaction3!G25)</f>
        <v>#N/A</v>
      </c>
      <c r="G23" t="s">
        <v>167</v>
      </c>
      <c r="H23" s="164" t="e">
        <f>IF(F23="","",SQRT(($K$13*$K$13-POWER($M$4+$M$5+F23,2))*($K$13*$K$13-POWER($M$4-$M$5-F23,2)))/2/$K$13)</f>
        <v>#N/A</v>
      </c>
      <c r="I23" s="164" t="e">
        <f>SQRT(H23*H23+$M$4*$M$4)</f>
        <v>#N/A</v>
      </c>
      <c r="J23" s="78" t="e">
        <f>I23/$K$16-$M$4</f>
        <v>#N/A</v>
      </c>
      <c r="O23" s="45">
        <f t="shared" si="6"/>
        <v>8.2140611440280509</v>
      </c>
      <c r="P23" s="45">
        <f t="shared" si="7"/>
        <v>8.2140611440280509</v>
      </c>
      <c r="Q23" s="100">
        <f t="shared" si="24"/>
        <v>28.399400081174463</v>
      </c>
      <c r="R23" s="252">
        <f t="shared" si="25"/>
        <v>-0.91499999999999992</v>
      </c>
      <c r="S23" t="e">
        <f t="shared" si="9"/>
        <v>#N/A</v>
      </c>
      <c r="T23" t="e">
        <f t="shared" si="10"/>
        <v>#N/A</v>
      </c>
      <c r="U23" s="47" t="e">
        <f t="shared" si="11"/>
        <v>#N/A</v>
      </c>
      <c r="V23" t="e">
        <f t="shared" si="12"/>
        <v>#N/A</v>
      </c>
      <c r="W23" s="47" t="e">
        <f t="shared" si="13"/>
        <v>#N/A</v>
      </c>
      <c r="X23" t="e">
        <f t="shared" si="14"/>
        <v>#N/A</v>
      </c>
      <c r="Y23" s="47" t="e">
        <f t="shared" si="15"/>
        <v>#N/A</v>
      </c>
      <c r="Z23" t="e">
        <f t="shared" si="16"/>
        <v>#N/A</v>
      </c>
      <c r="AA23" s="47" t="e">
        <f t="shared" si="17"/>
        <v>#N/A</v>
      </c>
      <c r="AB23" t="e">
        <f t="shared" si="18"/>
        <v>#N/A</v>
      </c>
      <c r="AD23">
        <v>10</v>
      </c>
      <c r="AE23" s="47" t="e">
        <f t="shared" si="0"/>
        <v>#N/A</v>
      </c>
      <c r="AF23" t="e">
        <f t="shared" si="19"/>
        <v>#N/A</v>
      </c>
      <c r="AG23" t="e">
        <f t="shared" si="1"/>
        <v>#N/A</v>
      </c>
      <c r="AH23" s="47" t="e">
        <f t="shared" si="2"/>
        <v>#N/A</v>
      </c>
      <c r="AI23" t="e">
        <f t="shared" si="20"/>
        <v>#N/A</v>
      </c>
      <c r="AJ23" s="47" t="e">
        <f t="shared" si="3"/>
        <v>#N/A</v>
      </c>
      <c r="AK23" t="e">
        <f t="shared" si="21"/>
        <v>#N/A</v>
      </c>
      <c r="AL23" s="47" t="e">
        <f t="shared" si="4"/>
        <v>#N/A</v>
      </c>
      <c r="AM23" t="e">
        <f t="shared" si="22"/>
        <v>#N/A</v>
      </c>
      <c r="AN23" s="47" t="e">
        <f t="shared" si="5"/>
        <v>#N/A</v>
      </c>
      <c r="AO23" t="e">
        <f t="shared" si="23"/>
        <v>#N/A</v>
      </c>
      <c r="AT23" s="99"/>
    </row>
    <row r="24" spans="1:46" x14ac:dyDescent="0.2">
      <c r="E24" s="39" t="s">
        <v>159</v>
      </c>
      <c r="F24" t="e">
        <f>IF(Reaction3!G26="", #N/A, Reaction3!G26)</f>
        <v>#N/A</v>
      </c>
      <c r="G24" t="s">
        <v>167</v>
      </c>
      <c r="H24" s="164" t="e">
        <f>IF(F24="","",SQRT(($K$13*$K$13-POWER($M$4+$M$5+F24,2))*($K$13*$K$13-POWER($M$4-$M$5-F24,2)))/2/$K$13)</f>
        <v>#N/A</v>
      </c>
      <c r="I24" s="164" t="e">
        <f t="shared" ref="I24:I27" si="27">SQRT(H24*H24+$M$4*$M$4)</f>
        <v>#N/A</v>
      </c>
      <c r="J24" s="78" t="e">
        <f>I24/$K$16-$M$4</f>
        <v>#N/A</v>
      </c>
      <c r="O24" s="45">
        <f t="shared" si="6"/>
        <v>8.124919536926086</v>
      </c>
      <c r="P24" s="45">
        <f t="shared" si="7"/>
        <v>8.124919536926086</v>
      </c>
      <c r="Q24" s="100">
        <f t="shared" si="24"/>
        <v>28.312120034899863</v>
      </c>
      <c r="R24" s="252">
        <f t="shared" si="25"/>
        <v>-0.90999999999999992</v>
      </c>
      <c r="S24" t="e">
        <f t="shared" si="9"/>
        <v>#N/A</v>
      </c>
      <c r="T24" t="e">
        <f t="shared" si="10"/>
        <v>#N/A</v>
      </c>
      <c r="U24" s="47" t="e">
        <f t="shared" si="11"/>
        <v>#N/A</v>
      </c>
      <c r="V24" t="e">
        <f t="shared" si="12"/>
        <v>#N/A</v>
      </c>
      <c r="W24" s="47" t="e">
        <f t="shared" si="13"/>
        <v>#N/A</v>
      </c>
      <c r="X24" t="e">
        <f t="shared" si="14"/>
        <v>#N/A</v>
      </c>
      <c r="Y24" s="47" t="e">
        <f t="shared" si="15"/>
        <v>#N/A</v>
      </c>
      <c r="Z24" t="e">
        <f t="shared" si="16"/>
        <v>#N/A</v>
      </c>
      <c r="AA24" s="47" t="e">
        <f t="shared" si="17"/>
        <v>#N/A</v>
      </c>
      <c r="AB24" t="e">
        <f t="shared" si="18"/>
        <v>#N/A</v>
      </c>
      <c r="AD24">
        <v>11</v>
      </c>
      <c r="AE24" s="47" t="e">
        <f t="shared" si="0"/>
        <v>#N/A</v>
      </c>
      <c r="AF24" t="e">
        <f t="shared" si="19"/>
        <v>#N/A</v>
      </c>
      <c r="AG24" t="e">
        <f t="shared" si="1"/>
        <v>#N/A</v>
      </c>
      <c r="AH24" s="47" t="e">
        <f t="shared" si="2"/>
        <v>#N/A</v>
      </c>
      <c r="AI24" t="e">
        <f t="shared" si="20"/>
        <v>#N/A</v>
      </c>
      <c r="AJ24" s="47" t="e">
        <f t="shared" si="3"/>
        <v>#N/A</v>
      </c>
      <c r="AK24" t="e">
        <f t="shared" si="21"/>
        <v>#N/A</v>
      </c>
      <c r="AL24" s="47" t="e">
        <f t="shared" si="4"/>
        <v>#N/A</v>
      </c>
      <c r="AM24" t="e">
        <f t="shared" si="22"/>
        <v>#N/A</v>
      </c>
      <c r="AN24" s="47" t="e">
        <f t="shared" si="5"/>
        <v>#N/A</v>
      </c>
      <c r="AO24" t="e">
        <f t="shared" si="23"/>
        <v>#N/A</v>
      </c>
      <c r="AT24" s="99"/>
    </row>
    <row r="25" spans="1:46" x14ac:dyDescent="0.2">
      <c r="E25" s="39" t="s">
        <v>160</v>
      </c>
      <c r="F25" t="e">
        <f>IF(Reaction3!G27="", #N/A, Reaction3!G27)</f>
        <v>#N/A</v>
      </c>
      <c r="G25" t="s">
        <v>167</v>
      </c>
      <c r="H25" s="164" t="e">
        <f>IF(F25="","",SQRT(($K$13*$K$13-POWER($M$4+$M$5+F25,2))*($K$13*$K$13-POWER($M$4-$M$5-F25,2)))/2/$K$13)</f>
        <v>#N/A</v>
      </c>
      <c r="I25" s="164" t="e">
        <f t="shared" si="27"/>
        <v>#N/A</v>
      </c>
      <c r="J25" s="78" t="e">
        <f>I25/$K$16-$M$4</f>
        <v>#N/A</v>
      </c>
      <c r="O25" s="45">
        <f t="shared" si="6"/>
        <v>8.0362580487982314</v>
      </c>
      <c r="P25" s="45">
        <f t="shared" si="7"/>
        <v>8.0362580487982314</v>
      </c>
      <c r="Q25" s="100">
        <f t="shared" si="24"/>
        <v>28.225310418248682</v>
      </c>
      <c r="R25" s="252">
        <f t="shared" si="25"/>
        <v>-0.90499999999999992</v>
      </c>
      <c r="S25" t="e">
        <f t="shared" si="9"/>
        <v>#N/A</v>
      </c>
      <c r="T25" t="e">
        <f t="shared" si="10"/>
        <v>#N/A</v>
      </c>
      <c r="U25" s="47" t="e">
        <f t="shared" si="11"/>
        <v>#N/A</v>
      </c>
      <c r="V25" t="e">
        <f t="shared" si="12"/>
        <v>#N/A</v>
      </c>
      <c r="W25" s="47" t="e">
        <f t="shared" si="13"/>
        <v>#N/A</v>
      </c>
      <c r="X25" t="e">
        <f t="shared" si="14"/>
        <v>#N/A</v>
      </c>
      <c r="Y25" s="47" t="e">
        <f t="shared" si="15"/>
        <v>#N/A</v>
      </c>
      <c r="Z25" t="e">
        <f t="shared" si="16"/>
        <v>#N/A</v>
      </c>
      <c r="AA25" s="47" t="e">
        <f t="shared" si="17"/>
        <v>#N/A</v>
      </c>
      <c r="AB25" t="e">
        <f t="shared" si="18"/>
        <v>#N/A</v>
      </c>
      <c r="AD25">
        <v>12</v>
      </c>
      <c r="AE25" s="47" t="e">
        <f t="shared" si="0"/>
        <v>#N/A</v>
      </c>
      <c r="AF25" t="e">
        <f t="shared" si="19"/>
        <v>#N/A</v>
      </c>
      <c r="AG25" t="e">
        <f t="shared" si="1"/>
        <v>#N/A</v>
      </c>
      <c r="AH25" s="47" t="e">
        <f t="shared" si="2"/>
        <v>#N/A</v>
      </c>
      <c r="AI25" t="e">
        <f t="shared" si="20"/>
        <v>#N/A</v>
      </c>
      <c r="AJ25" s="47" t="e">
        <f t="shared" si="3"/>
        <v>#N/A</v>
      </c>
      <c r="AK25" t="e">
        <f t="shared" si="21"/>
        <v>#N/A</v>
      </c>
      <c r="AL25" s="47" t="e">
        <f t="shared" si="4"/>
        <v>#N/A</v>
      </c>
      <c r="AM25" t="e">
        <f t="shared" si="22"/>
        <v>#N/A</v>
      </c>
      <c r="AN25" s="47" t="e">
        <f t="shared" si="5"/>
        <v>#N/A</v>
      </c>
      <c r="AO25" t="e">
        <f t="shared" si="23"/>
        <v>#N/A</v>
      </c>
      <c r="AT25" s="99"/>
    </row>
    <row r="26" spans="1:46" x14ac:dyDescent="0.2">
      <c r="E26" s="39" t="s">
        <v>161</v>
      </c>
      <c r="F26" t="e">
        <f>IF(Reaction3!G28="", #N/A, Reaction3!G28)</f>
        <v>#N/A</v>
      </c>
      <c r="G26" t="s">
        <v>167</v>
      </c>
      <c r="H26" s="164" t="e">
        <f>IF(F26="","",SQRT(($K$13*$K$13-POWER($M$4+$M$5+F26,2))*($K$13*$K$13-POWER($M$4-$M$5-F26,2)))/2/$K$13)</f>
        <v>#N/A</v>
      </c>
      <c r="I26" s="164" t="e">
        <f t="shared" si="27"/>
        <v>#N/A</v>
      </c>
      <c r="J26" s="78" t="e">
        <f>I26/$K$16-$M$4</f>
        <v>#N/A</v>
      </c>
      <c r="O26" s="45">
        <f t="shared" si="6"/>
        <v>7.9480768146069067</v>
      </c>
      <c r="P26" s="45">
        <f t="shared" si="7"/>
        <v>7.9480768146069067</v>
      </c>
      <c r="Q26" s="100">
        <f t="shared" si="24"/>
        <v>28.138971357992432</v>
      </c>
      <c r="R26" s="252">
        <f t="shared" si="25"/>
        <v>-0.89999999999999991</v>
      </c>
      <c r="S26" t="e">
        <f t="shared" si="9"/>
        <v>#N/A</v>
      </c>
      <c r="T26" t="e">
        <f t="shared" si="10"/>
        <v>#N/A</v>
      </c>
      <c r="U26" s="47" t="e">
        <f t="shared" si="11"/>
        <v>#N/A</v>
      </c>
      <c r="V26" t="e">
        <f t="shared" si="12"/>
        <v>#N/A</v>
      </c>
      <c r="W26" s="47" t="e">
        <f t="shared" si="13"/>
        <v>#N/A</v>
      </c>
      <c r="X26" t="e">
        <f t="shared" si="14"/>
        <v>#N/A</v>
      </c>
      <c r="Y26" s="47" t="e">
        <f t="shared" si="15"/>
        <v>#N/A</v>
      </c>
      <c r="Z26" t="e">
        <f t="shared" si="16"/>
        <v>#N/A</v>
      </c>
      <c r="AA26" s="47" t="e">
        <f t="shared" si="17"/>
        <v>#N/A</v>
      </c>
      <c r="AB26" t="e">
        <f t="shared" si="18"/>
        <v>#N/A</v>
      </c>
      <c r="AD26">
        <v>13</v>
      </c>
      <c r="AE26" s="47" t="e">
        <f t="shared" si="0"/>
        <v>#N/A</v>
      </c>
      <c r="AF26" t="e">
        <f t="shared" si="19"/>
        <v>#N/A</v>
      </c>
      <c r="AG26" t="e">
        <f t="shared" si="1"/>
        <v>#N/A</v>
      </c>
      <c r="AH26" s="47" t="e">
        <f t="shared" si="2"/>
        <v>#N/A</v>
      </c>
      <c r="AI26" t="e">
        <f t="shared" si="20"/>
        <v>#N/A</v>
      </c>
      <c r="AJ26" s="47" t="e">
        <f t="shared" si="3"/>
        <v>#N/A</v>
      </c>
      <c r="AK26" t="e">
        <f t="shared" si="21"/>
        <v>#N/A</v>
      </c>
      <c r="AL26" s="47" t="e">
        <f t="shared" si="4"/>
        <v>#N/A</v>
      </c>
      <c r="AM26" t="e">
        <f t="shared" si="22"/>
        <v>#N/A</v>
      </c>
      <c r="AN26" s="47" t="e">
        <f t="shared" si="5"/>
        <v>#N/A</v>
      </c>
      <c r="AO26" t="e">
        <f t="shared" si="23"/>
        <v>#N/A</v>
      </c>
      <c r="AT26" s="99"/>
    </row>
    <row r="27" spans="1:46" ht="16" thickBot="1" x14ac:dyDescent="0.25">
      <c r="E27" s="41" t="s">
        <v>162</v>
      </c>
      <c r="F27" s="46" t="e">
        <f>IF(Reaction3!G29="", #N/A, Reaction3!G29)</f>
        <v>#N/A</v>
      </c>
      <c r="G27" s="46" t="s">
        <v>167</v>
      </c>
      <c r="H27" s="79" t="e">
        <f>IF(F27="","",SQRT(($K$13*$K$13-POWER($M$4+$M$5+F27,2))*($K$13*$K$13-POWER($M$4-$M$5-F27,2)))/2/$K$13)</f>
        <v>#N/A</v>
      </c>
      <c r="I27" s="79" t="e">
        <f t="shared" si="27"/>
        <v>#N/A</v>
      </c>
      <c r="J27" s="80" t="e">
        <f>I27/$K$16-$M$4</f>
        <v>#N/A</v>
      </c>
      <c r="O27" s="45">
        <f t="shared" si="6"/>
        <v>7.8603759686335479</v>
      </c>
      <c r="P27" s="45">
        <f t="shared" si="7"/>
        <v>7.8603759686335479</v>
      </c>
      <c r="Q27" s="100">
        <f t="shared" si="24"/>
        <v>28.05310298026086</v>
      </c>
      <c r="R27" s="252">
        <f t="shared" si="25"/>
        <v>-0.89499999999999991</v>
      </c>
      <c r="S27" t="e">
        <f t="shared" si="9"/>
        <v>#N/A</v>
      </c>
      <c r="T27" t="e">
        <f t="shared" si="10"/>
        <v>#N/A</v>
      </c>
      <c r="U27" s="47" t="e">
        <f t="shared" si="11"/>
        <v>#N/A</v>
      </c>
      <c r="V27" t="e">
        <f t="shared" si="12"/>
        <v>#N/A</v>
      </c>
      <c r="W27" s="47" t="e">
        <f t="shared" si="13"/>
        <v>#N/A</v>
      </c>
      <c r="X27" t="e">
        <f t="shared" si="14"/>
        <v>#N/A</v>
      </c>
      <c r="Y27" s="47" t="e">
        <f t="shared" si="15"/>
        <v>#N/A</v>
      </c>
      <c r="Z27" t="e">
        <f t="shared" si="16"/>
        <v>#N/A</v>
      </c>
      <c r="AA27" s="47" t="e">
        <f t="shared" si="17"/>
        <v>#N/A</v>
      </c>
      <c r="AB27" t="e">
        <f t="shared" si="18"/>
        <v>#N/A</v>
      </c>
      <c r="AD27">
        <v>14</v>
      </c>
      <c r="AE27" s="47" t="e">
        <f t="shared" si="0"/>
        <v>#N/A</v>
      </c>
      <c r="AF27" t="e">
        <f t="shared" si="19"/>
        <v>#N/A</v>
      </c>
      <c r="AG27" t="e">
        <f t="shared" si="1"/>
        <v>#N/A</v>
      </c>
      <c r="AH27" s="47" t="e">
        <f t="shared" si="2"/>
        <v>#N/A</v>
      </c>
      <c r="AI27" t="e">
        <f t="shared" si="20"/>
        <v>#N/A</v>
      </c>
      <c r="AJ27" s="47" t="e">
        <f t="shared" si="3"/>
        <v>#N/A</v>
      </c>
      <c r="AK27" t="e">
        <f t="shared" si="21"/>
        <v>#N/A</v>
      </c>
      <c r="AL27" s="47" t="e">
        <f t="shared" si="4"/>
        <v>#N/A</v>
      </c>
      <c r="AM27" t="e">
        <f t="shared" si="22"/>
        <v>#N/A</v>
      </c>
      <c r="AN27" s="47" t="e">
        <f t="shared" si="5"/>
        <v>#N/A</v>
      </c>
      <c r="AO27" t="e">
        <f t="shared" si="23"/>
        <v>#N/A</v>
      </c>
      <c r="AT27" s="99"/>
    </row>
    <row r="28" spans="1:46" x14ac:dyDescent="0.2">
      <c r="O28" s="45">
        <f t="shared" si="6"/>
        <v>7.7731556444779244</v>
      </c>
      <c r="P28" s="45">
        <f t="shared" si="7"/>
        <v>7.7731556444779244</v>
      </c>
      <c r="Q28" s="100">
        <f t="shared" si="24"/>
        <v>27.967705410540475</v>
      </c>
      <c r="R28" s="252">
        <f t="shared" si="25"/>
        <v>-0.8899999999999999</v>
      </c>
      <c r="S28" t="e">
        <f t="shared" si="9"/>
        <v>#N/A</v>
      </c>
      <c r="T28" t="e">
        <f t="shared" si="10"/>
        <v>#N/A</v>
      </c>
      <c r="U28" s="47" t="e">
        <f t="shared" si="11"/>
        <v>#N/A</v>
      </c>
      <c r="V28" t="e">
        <f t="shared" si="12"/>
        <v>#N/A</v>
      </c>
      <c r="W28" s="47" t="e">
        <f t="shared" si="13"/>
        <v>#N/A</v>
      </c>
      <c r="X28" t="e">
        <f t="shared" si="14"/>
        <v>#N/A</v>
      </c>
      <c r="Y28" s="47" t="e">
        <f t="shared" si="15"/>
        <v>#N/A</v>
      </c>
      <c r="Z28" t="e">
        <f t="shared" si="16"/>
        <v>#N/A</v>
      </c>
      <c r="AA28" s="47" t="e">
        <f t="shared" si="17"/>
        <v>#N/A</v>
      </c>
      <c r="AB28" t="e">
        <f t="shared" si="18"/>
        <v>#N/A</v>
      </c>
      <c r="AD28">
        <v>15</v>
      </c>
      <c r="AE28" s="47" t="e">
        <f t="shared" si="0"/>
        <v>#N/A</v>
      </c>
      <c r="AF28" t="e">
        <f t="shared" si="19"/>
        <v>#N/A</v>
      </c>
      <c r="AG28" t="e">
        <f t="shared" si="1"/>
        <v>#N/A</v>
      </c>
      <c r="AH28" s="47" t="e">
        <f t="shared" si="2"/>
        <v>#N/A</v>
      </c>
      <c r="AI28" t="e">
        <f t="shared" si="20"/>
        <v>#N/A</v>
      </c>
      <c r="AJ28" s="47" t="e">
        <f t="shared" si="3"/>
        <v>#N/A</v>
      </c>
      <c r="AK28" t="e">
        <f t="shared" si="21"/>
        <v>#N/A</v>
      </c>
      <c r="AL28" s="47" t="e">
        <f t="shared" si="4"/>
        <v>#N/A</v>
      </c>
      <c r="AM28" t="e">
        <f t="shared" si="22"/>
        <v>#N/A</v>
      </c>
      <c r="AN28" s="47" t="e">
        <f t="shared" si="5"/>
        <v>#N/A</v>
      </c>
      <c r="AO28" t="e">
        <f t="shared" si="23"/>
        <v>#N/A</v>
      </c>
      <c r="AT28" s="99"/>
    </row>
    <row r="29" spans="1:46" x14ac:dyDescent="0.2">
      <c r="O29" s="45">
        <f t="shared" si="6"/>
        <v>7.6864159750568888</v>
      </c>
      <c r="P29" s="45">
        <f t="shared" si="7"/>
        <v>7.6864159750568888</v>
      </c>
      <c r="Q29" s="100">
        <f t="shared" si="24"/>
        <v>27.882778773674318</v>
      </c>
      <c r="R29" s="252">
        <f t="shared" si="25"/>
        <v>-0.8849999999999999</v>
      </c>
      <c r="S29" t="e">
        <f t="shared" si="9"/>
        <v>#N/A</v>
      </c>
      <c r="T29" t="e">
        <f t="shared" si="10"/>
        <v>#N/A</v>
      </c>
      <c r="U29" s="47" t="e">
        <f t="shared" si="11"/>
        <v>#N/A</v>
      </c>
      <c r="V29" t="e">
        <f t="shared" si="12"/>
        <v>#N/A</v>
      </c>
      <c r="W29" s="47" t="e">
        <f t="shared" si="13"/>
        <v>#N/A</v>
      </c>
      <c r="X29" t="e">
        <f t="shared" si="14"/>
        <v>#N/A</v>
      </c>
      <c r="Y29" s="47" t="e">
        <f t="shared" si="15"/>
        <v>#N/A</v>
      </c>
      <c r="Z29" t="e">
        <f t="shared" si="16"/>
        <v>#N/A</v>
      </c>
      <c r="AA29" s="47" t="e">
        <f t="shared" si="17"/>
        <v>#N/A</v>
      </c>
      <c r="AB29" t="e">
        <f t="shared" si="18"/>
        <v>#N/A</v>
      </c>
      <c r="AD29">
        <v>16</v>
      </c>
      <c r="AE29" s="47" t="e">
        <f t="shared" si="0"/>
        <v>#N/A</v>
      </c>
      <c r="AF29" t="e">
        <f t="shared" si="19"/>
        <v>#N/A</v>
      </c>
      <c r="AG29" t="e">
        <f t="shared" si="1"/>
        <v>#N/A</v>
      </c>
      <c r="AH29" s="47" t="e">
        <f t="shared" si="2"/>
        <v>#N/A</v>
      </c>
      <c r="AI29" t="e">
        <f t="shared" si="20"/>
        <v>#N/A</v>
      </c>
      <c r="AJ29" s="47" t="e">
        <f t="shared" si="3"/>
        <v>#N/A</v>
      </c>
      <c r="AK29" t="e">
        <f t="shared" si="21"/>
        <v>#N/A</v>
      </c>
      <c r="AL29" s="47" t="e">
        <f t="shared" si="4"/>
        <v>#N/A</v>
      </c>
      <c r="AM29" t="e">
        <f t="shared" si="22"/>
        <v>#N/A</v>
      </c>
      <c r="AN29" s="47" t="e">
        <f t="shared" si="5"/>
        <v>#N/A</v>
      </c>
      <c r="AO29" t="e">
        <f t="shared" si="23"/>
        <v>#N/A</v>
      </c>
      <c r="AT29" s="99"/>
    </row>
    <row r="30" spans="1:46" x14ac:dyDescent="0.2">
      <c r="J30" s="25" t="s">
        <v>207</v>
      </c>
      <c r="K30">
        <v>1</v>
      </c>
      <c r="O30" s="45">
        <f t="shared" si="6"/>
        <v>7.6001570926033537</v>
      </c>
      <c r="P30" s="45">
        <f t="shared" si="7"/>
        <v>7.6001570926033537</v>
      </c>
      <c r="Q30" s="100">
        <f t="shared" si="24"/>
        <v>27.798323193860483</v>
      </c>
      <c r="R30" s="252">
        <f t="shared" si="25"/>
        <v>-0.87999999999999989</v>
      </c>
      <c r="S30" t="e">
        <f t="shared" si="9"/>
        <v>#N/A</v>
      </c>
      <c r="T30" t="e">
        <f t="shared" si="10"/>
        <v>#N/A</v>
      </c>
      <c r="U30" s="47" t="e">
        <f t="shared" si="11"/>
        <v>#N/A</v>
      </c>
      <c r="V30" t="e">
        <f t="shared" si="12"/>
        <v>#N/A</v>
      </c>
      <c r="W30" s="47" t="e">
        <f t="shared" si="13"/>
        <v>#N/A</v>
      </c>
      <c r="X30" t="e">
        <f t="shared" si="14"/>
        <v>#N/A</v>
      </c>
      <c r="Y30" s="47" t="e">
        <f t="shared" si="15"/>
        <v>#N/A</v>
      </c>
      <c r="Z30" t="e">
        <f t="shared" si="16"/>
        <v>#N/A</v>
      </c>
      <c r="AA30" s="47" t="e">
        <f t="shared" si="17"/>
        <v>#N/A</v>
      </c>
      <c r="AB30" t="e">
        <f t="shared" si="18"/>
        <v>#N/A</v>
      </c>
      <c r="AD30">
        <v>17</v>
      </c>
      <c r="AE30" s="47" t="e">
        <f t="shared" si="0"/>
        <v>#N/A</v>
      </c>
      <c r="AF30" t="e">
        <f t="shared" si="19"/>
        <v>#N/A</v>
      </c>
      <c r="AG30" t="e">
        <f t="shared" si="1"/>
        <v>#N/A</v>
      </c>
      <c r="AH30" s="47" t="e">
        <f t="shared" si="2"/>
        <v>#N/A</v>
      </c>
      <c r="AI30" t="e">
        <f t="shared" si="20"/>
        <v>#N/A</v>
      </c>
      <c r="AJ30" s="47" t="e">
        <f t="shared" si="3"/>
        <v>#N/A</v>
      </c>
      <c r="AK30" t="e">
        <f t="shared" si="21"/>
        <v>#N/A</v>
      </c>
      <c r="AL30" s="47" t="e">
        <f t="shared" si="4"/>
        <v>#N/A</v>
      </c>
      <c r="AM30" t="e">
        <f t="shared" si="22"/>
        <v>#N/A</v>
      </c>
      <c r="AN30" s="47" t="e">
        <f t="shared" si="5"/>
        <v>#N/A</v>
      </c>
      <c r="AO30" t="e">
        <f t="shared" si="23"/>
        <v>#N/A</v>
      </c>
      <c r="AT30" s="99"/>
    </row>
    <row r="31" spans="1:46" ht="16.5" customHeight="1" thickBot="1" x14ac:dyDescent="0.25">
      <c r="J31" s="1" t="s">
        <v>206</v>
      </c>
      <c r="K31">
        <f>Reaction3!R23</f>
        <v>1</v>
      </c>
      <c r="O31" s="45">
        <f t="shared" si="6"/>
        <v>7.514379128665496</v>
      </c>
      <c r="P31" s="45">
        <f t="shared" si="7"/>
        <v>7.514379128665496</v>
      </c>
      <c r="Q31" s="100">
        <f t="shared" si="24"/>
        <v>27.714338794651894</v>
      </c>
      <c r="R31" s="252">
        <f t="shared" si="25"/>
        <v>-0.87499999999999989</v>
      </c>
      <c r="S31" t="e">
        <f t="shared" si="9"/>
        <v>#N/A</v>
      </c>
      <c r="T31" t="e">
        <f t="shared" si="10"/>
        <v>#N/A</v>
      </c>
      <c r="U31" s="47" t="e">
        <f t="shared" si="11"/>
        <v>#N/A</v>
      </c>
      <c r="V31" t="e">
        <f t="shared" si="12"/>
        <v>#N/A</v>
      </c>
      <c r="W31" s="47" t="e">
        <f t="shared" si="13"/>
        <v>#N/A</v>
      </c>
      <c r="X31" t="e">
        <f t="shared" si="14"/>
        <v>#N/A</v>
      </c>
      <c r="Y31" s="47" t="e">
        <f t="shared" si="15"/>
        <v>#N/A</v>
      </c>
      <c r="Z31" t="e">
        <f t="shared" si="16"/>
        <v>#N/A</v>
      </c>
      <c r="AA31" s="47" t="e">
        <f t="shared" si="17"/>
        <v>#N/A</v>
      </c>
      <c r="AB31" t="e">
        <f t="shared" si="18"/>
        <v>#N/A</v>
      </c>
      <c r="AD31">
        <v>18</v>
      </c>
      <c r="AE31" s="47" t="e">
        <f t="shared" si="0"/>
        <v>#N/A</v>
      </c>
      <c r="AF31" t="e">
        <f t="shared" si="19"/>
        <v>#N/A</v>
      </c>
      <c r="AG31" t="e">
        <f t="shared" si="1"/>
        <v>#N/A</v>
      </c>
      <c r="AH31" s="47" t="e">
        <f t="shared" si="2"/>
        <v>#N/A</v>
      </c>
      <c r="AI31" t="e">
        <f t="shared" si="20"/>
        <v>#N/A</v>
      </c>
      <c r="AJ31" s="47" t="e">
        <f t="shared" si="3"/>
        <v>#N/A</v>
      </c>
      <c r="AK31" t="e">
        <f t="shared" si="21"/>
        <v>#N/A</v>
      </c>
      <c r="AL31" s="47" t="e">
        <f t="shared" si="4"/>
        <v>#N/A</v>
      </c>
      <c r="AM31" t="e">
        <f t="shared" si="22"/>
        <v>#N/A</v>
      </c>
      <c r="AN31" s="47" t="e">
        <f t="shared" si="5"/>
        <v>#N/A</v>
      </c>
      <c r="AO31" t="e">
        <f t="shared" si="23"/>
        <v>#N/A</v>
      </c>
      <c r="AT31" s="99"/>
    </row>
    <row r="32" spans="1:46" ht="16.5" customHeight="1" x14ac:dyDescent="0.25">
      <c r="A32" s="68"/>
      <c r="B32" s="69" t="s">
        <v>180</v>
      </c>
      <c r="C32" s="69" t="s">
        <v>200</v>
      </c>
      <c r="D32" s="69"/>
      <c r="E32" s="69" t="s">
        <v>201</v>
      </c>
      <c r="F32" s="69" t="s">
        <v>202</v>
      </c>
      <c r="G32" s="69" t="s">
        <v>238</v>
      </c>
      <c r="H32" s="70" t="s">
        <v>195</v>
      </c>
      <c r="I32" s="69" t="s">
        <v>203</v>
      </c>
      <c r="J32" s="71" t="s">
        <v>204</v>
      </c>
      <c r="K32" s="71" t="s">
        <v>205</v>
      </c>
      <c r="L32" s="69" t="s">
        <v>376</v>
      </c>
      <c r="M32" s="38" t="s">
        <v>378</v>
      </c>
      <c r="O32" s="45">
        <f t="shared" si="6"/>
        <v>7.4290822141057333</v>
      </c>
      <c r="P32" s="45">
        <f t="shared" si="7"/>
        <v>7.4290822141057333</v>
      </c>
      <c r="Q32" s="100">
        <f t="shared" si="24"/>
        <v>27.630825698954368</v>
      </c>
      <c r="R32" s="252">
        <f t="shared" si="25"/>
        <v>-0.86999999999999988</v>
      </c>
      <c r="S32" t="e">
        <f t="shared" si="9"/>
        <v>#N/A</v>
      </c>
      <c r="T32" t="e">
        <f t="shared" si="10"/>
        <v>#N/A</v>
      </c>
      <c r="U32" s="47" t="e">
        <f t="shared" si="11"/>
        <v>#N/A</v>
      </c>
      <c r="V32" t="e">
        <f t="shared" si="12"/>
        <v>#N/A</v>
      </c>
      <c r="W32" s="47" t="e">
        <f t="shared" si="13"/>
        <v>#N/A</v>
      </c>
      <c r="X32" t="e">
        <f t="shared" si="14"/>
        <v>#N/A</v>
      </c>
      <c r="Y32" s="47" t="e">
        <f t="shared" si="15"/>
        <v>#N/A</v>
      </c>
      <c r="Z32" t="e">
        <f t="shared" si="16"/>
        <v>#N/A</v>
      </c>
      <c r="AA32" s="47" t="e">
        <f t="shared" si="17"/>
        <v>#N/A</v>
      </c>
      <c r="AB32" t="e">
        <f t="shared" si="18"/>
        <v>#N/A</v>
      </c>
      <c r="AD32">
        <v>19</v>
      </c>
      <c r="AE32" s="47" t="e">
        <f t="shared" si="0"/>
        <v>#N/A</v>
      </c>
      <c r="AF32" t="e">
        <f t="shared" si="19"/>
        <v>#N/A</v>
      </c>
      <c r="AG32" t="e">
        <f t="shared" si="1"/>
        <v>#N/A</v>
      </c>
      <c r="AH32" s="47" t="e">
        <f t="shared" si="2"/>
        <v>#N/A</v>
      </c>
      <c r="AI32" t="e">
        <f t="shared" si="20"/>
        <v>#N/A</v>
      </c>
      <c r="AJ32" s="47" t="e">
        <f t="shared" si="3"/>
        <v>#N/A</v>
      </c>
      <c r="AK32" t="e">
        <f t="shared" si="21"/>
        <v>#N/A</v>
      </c>
      <c r="AL32" s="47" t="e">
        <f t="shared" si="4"/>
        <v>#N/A</v>
      </c>
      <c r="AM32" t="e">
        <f t="shared" si="22"/>
        <v>#N/A</v>
      </c>
      <c r="AN32" s="47" t="e">
        <f t="shared" si="5"/>
        <v>#N/A</v>
      </c>
      <c r="AO32" t="e">
        <f t="shared" si="23"/>
        <v>#N/A</v>
      </c>
      <c r="AT32" s="99"/>
    </row>
    <row r="33" spans="1:46" ht="16.5" customHeight="1" x14ac:dyDescent="0.2">
      <c r="A33" s="72" t="s">
        <v>158</v>
      </c>
      <c r="B33" s="285" t="e">
        <f>IF(OR(ISNA(F23),Reaction3!H25 = 0), #N/A, Reaction3!H25)</f>
        <v>#N/A</v>
      </c>
      <c r="C33" s="55" t="str">
        <f>IF( ISNA(B33), "", $K$16*SQRT($M$4*$M$4+$H23*$H23)-$K$16*$K$15*$H23*COS($B33*PI()/180)-$M$4)</f>
        <v/>
      </c>
      <c r="D33" s="55"/>
      <c r="E33" s="55" t="str">
        <f>IF( OR(ISNA(F23), ISNA(B33)),"",($K$16*$K$15*SQRT($M$4*$M$4+$H23*$H23)-$K$16*$H23*COS($B33*PI()/180))/$K$18/1000)</f>
        <v/>
      </c>
      <c r="F33" s="55" t="str">
        <f>IF( ISNA(B33), "",E33*(1-ASIN($F$17*100/G33/2)/PI()))</f>
        <v/>
      </c>
      <c r="G33" s="55" t="str">
        <f>IF( ISNA(B33), "", 2*$H23*SIN(B33*PI()/180)/$B$3/$H$4/$F$15*100000000)</f>
        <v/>
      </c>
      <c r="H33" s="55" t="str">
        <f>IF( ISNA(B33), "", ATAN($H23*SIN($B33*PI()/180)/($K$16*$K$15*SQRT($M$4*$M$4+$H23*$H23)-$K$16*$H23*COS($B33*PI()/180)))*180/PI())</f>
        <v/>
      </c>
      <c r="I33" s="55" t="str">
        <f>IF($C33="","",($M$4+$C33)/$K$18/$B$3*1000000)</f>
        <v/>
      </c>
      <c r="J33" s="55" t="str">
        <f>IF(C33="", "", $K$16*SQRT($M$5*$M$5+$H23*$H23)+$K$16*$K$15*$H23*COS($B33*PI()/180)-$M$5)</f>
        <v/>
      </c>
      <c r="K33" s="55" t="str">
        <f>IF( ISNA(B33), "", ATAN($H23*SIN($B33*PI()/180)/($K$16*$K$15*SQRT($M$5*$M$5+$H23*$H23)+$K$16*$H23*COS($B33*PI()/180)))*180/PI())</f>
        <v/>
      </c>
      <c r="L33" t="str">
        <f>IF( ISNA(B33), "",($K$16*$K$15*SQRT($M$5*$M$5+$H23*$H23)+$K$16*$H23*COS($B33*PI()/180))/$K$20/2/1000)</f>
        <v/>
      </c>
      <c r="M33" s="302" t="str">
        <f>IF(ISNA(B33),"",$H23*SIN($B33*PI()/180)/$B$3/$F$15/$H$5*1000000*100*2)</f>
        <v/>
      </c>
      <c r="O33" s="45">
        <f t="shared" si="6"/>
        <v>7.3442664790993604</v>
      </c>
      <c r="P33" s="45">
        <f t="shared" si="7"/>
        <v>7.3442664790993604</v>
      </c>
      <c r="Q33" s="100">
        <f t="shared" si="24"/>
        <v>27.547784029027071</v>
      </c>
      <c r="R33" s="252">
        <f t="shared" si="25"/>
        <v>-0.86499999999999988</v>
      </c>
      <c r="S33" t="e">
        <f t="shared" si="9"/>
        <v>#N/A</v>
      </c>
      <c r="T33" t="e">
        <f t="shared" si="10"/>
        <v>#N/A</v>
      </c>
      <c r="U33" s="47" t="e">
        <f t="shared" si="11"/>
        <v>#N/A</v>
      </c>
      <c r="V33" t="e">
        <f t="shared" si="12"/>
        <v>#N/A</v>
      </c>
      <c r="W33" s="47" t="e">
        <f t="shared" si="13"/>
        <v>#N/A</v>
      </c>
      <c r="X33" t="e">
        <f t="shared" si="14"/>
        <v>#N/A</v>
      </c>
      <c r="Y33" s="47" t="e">
        <f t="shared" si="15"/>
        <v>#N/A</v>
      </c>
      <c r="Z33" t="e">
        <f t="shared" si="16"/>
        <v>#N/A</v>
      </c>
      <c r="AA33" s="47" t="e">
        <f t="shared" si="17"/>
        <v>#N/A</v>
      </c>
      <c r="AB33" t="e">
        <f t="shared" si="18"/>
        <v>#N/A</v>
      </c>
      <c r="AD33">
        <v>20</v>
      </c>
      <c r="AE33" s="47" t="e">
        <f t="shared" si="0"/>
        <v>#N/A</v>
      </c>
      <c r="AF33" t="e">
        <f t="shared" si="19"/>
        <v>#N/A</v>
      </c>
      <c r="AG33" t="e">
        <f t="shared" si="1"/>
        <v>#N/A</v>
      </c>
      <c r="AH33" s="47" t="e">
        <f t="shared" si="2"/>
        <v>#N/A</v>
      </c>
      <c r="AI33" t="e">
        <f t="shared" si="20"/>
        <v>#N/A</v>
      </c>
      <c r="AJ33" s="47" t="e">
        <f t="shared" si="3"/>
        <v>#N/A</v>
      </c>
      <c r="AK33" t="e">
        <f t="shared" si="21"/>
        <v>#N/A</v>
      </c>
      <c r="AL33" s="47" t="e">
        <f t="shared" si="4"/>
        <v>#N/A</v>
      </c>
      <c r="AM33" t="e">
        <f t="shared" si="22"/>
        <v>#N/A</v>
      </c>
      <c r="AN33" s="47" t="e">
        <f t="shared" si="5"/>
        <v>#N/A</v>
      </c>
      <c r="AO33" t="e">
        <f t="shared" si="23"/>
        <v>#N/A</v>
      </c>
      <c r="AT33" s="99"/>
    </row>
    <row r="34" spans="1:46" ht="16" x14ac:dyDescent="0.2">
      <c r="A34" s="72" t="s">
        <v>159</v>
      </c>
      <c r="B34" s="285" t="e">
        <f>IF(OR(ISNA(F24),Reaction3!H26 = 0), #N/A, Reaction3!H26)</f>
        <v>#N/A</v>
      </c>
      <c r="C34" s="55" t="str">
        <f>IF( ISNA(B34), "", $K$16*SQRT($M$4*$M$4+$H24*$H24)-$K$16*$K$15*$H24*COS($B34*PI()/180)-$M$4)</f>
        <v/>
      </c>
      <c r="D34" s="55"/>
      <c r="E34" s="55" t="str">
        <f t="shared" ref="E34:E36" si="28">IF( OR(ISNA(F24), ISNA(B34)),"",($K$16*$K$15*SQRT($M$4*$M$4+$H24*$H24)-$K$16*$H24*COS($B34*PI()/180))/$K$18/1000)</f>
        <v/>
      </c>
      <c r="F34" s="55" t="str">
        <f>IF( ISNA(B34), "",E34*(1-ASIN($F$17*100/G34/2)/PI()))</f>
        <v/>
      </c>
      <c r="G34" s="55" t="str">
        <f>IF( ISNA(B34), "", 2*$H24*SIN(B34*PI()/180)/$B$3/$H$4/$F$15*100000000)</f>
        <v/>
      </c>
      <c r="H34" s="55" t="str">
        <f>IF( ISNA(B34), "", ATAN($H24*SIN($B34*PI()/180)/($K$16*$K$15*SQRT($M$4*$M$4+$H24*$H24)-$K$16*$H24*COS($B34*PI()/180)))*180/PI())</f>
        <v/>
      </c>
      <c r="I34" s="55" t="str">
        <f>IF($C34="","",($M$4+$C34)/$K$18/$B$3*1000000)</f>
        <v/>
      </c>
      <c r="J34" s="55" t="str">
        <f>IF(C34="", "", $K$16*SQRT($M$5*$M$5+$H24*$H24)+$K$16*$K$15*$H24*COS($B34*PI()/180)-$M$5)</f>
        <v/>
      </c>
      <c r="K34" s="55" t="str">
        <f>IF( ISNA(B34), "", ATAN($H24*SIN($B34*PI()/180)/($K$16*$K$15*SQRT($M$5*$M$5+$H24*$H24)+$K$16*$H24*COS($B34*PI()/180)))*180/PI())</f>
        <v/>
      </c>
      <c r="L34" t="str">
        <f t="shared" ref="L34:L37" si="29">IF( ISNA(B34), "",($K$16*$K$15*SQRT($M$5*$M$5+$H24*$H24)+$K$16*$H24*COS($B34*PI()/180))/$K$20/2/1000)</f>
        <v/>
      </c>
      <c r="M34" s="302" t="str">
        <f t="shared" ref="M34:M37" si="30">IF(ISNA(B34),"",$H24*SIN($B34*PI()/180)/$B$3/$F$15/$H$5*1000000*100*2)</f>
        <v/>
      </c>
      <c r="O34" s="45">
        <f t="shared" si="6"/>
        <v>7.2599320531342073</v>
      </c>
      <c r="P34" s="45">
        <f t="shared" si="7"/>
        <v>7.2599320531342073</v>
      </c>
      <c r="Q34" s="100">
        <f t="shared" si="24"/>
        <v>27.465213906480585</v>
      </c>
      <c r="R34" s="252">
        <f t="shared" si="25"/>
        <v>-0.85999999999999988</v>
      </c>
      <c r="S34" t="e">
        <f t="shared" si="9"/>
        <v>#N/A</v>
      </c>
      <c r="T34" t="e">
        <f t="shared" si="10"/>
        <v>#N/A</v>
      </c>
      <c r="U34" s="47" t="e">
        <f t="shared" si="11"/>
        <v>#N/A</v>
      </c>
      <c r="V34" t="e">
        <f t="shared" si="12"/>
        <v>#N/A</v>
      </c>
      <c r="W34" s="47" t="e">
        <f t="shared" si="13"/>
        <v>#N/A</v>
      </c>
      <c r="X34" t="e">
        <f t="shared" si="14"/>
        <v>#N/A</v>
      </c>
      <c r="Y34" s="47" t="e">
        <f t="shared" si="15"/>
        <v>#N/A</v>
      </c>
      <c r="Z34" t="e">
        <f t="shared" si="16"/>
        <v>#N/A</v>
      </c>
      <c r="AA34" s="47" t="e">
        <f t="shared" si="17"/>
        <v>#N/A</v>
      </c>
      <c r="AB34" t="e">
        <f t="shared" si="18"/>
        <v>#N/A</v>
      </c>
      <c r="AD34">
        <v>21</v>
      </c>
      <c r="AE34" s="47" t="e">
        <f t="shared" si="0"/>
        <v>#N/A</v>
      </c>
      <c r="AF34" t="e">
        <f t="shared" si="19"/>
        <v>#N/A</v>
      </c>
      <c r="AG34" t="e">
        <f t="shared" si="1"/>
        <v>#N/A</v>
      </c>
      <c r="AH34" s="47" t="e">
        <f t="shared" si="2"/>
        <v>#N/A</v>
      </c>
      <c r="AI34" t="e">
        <f t="shared" si="20"/>
        <v>#N/A</v>
      </c>
      <c r="AJ34" s="47" t="e">
        <f t="shared" si="3"/>
        <v>#N/A</v>
      </c>
      <c r="AK34" t="e">
        <f t="shared" si="21"/>
        <v>#N/A</v>
      </c>
      <c r="AL34" s="47" t="e">
        <f t="shared" si="4"/>
        <v>#N/A</v>
      </c>
      <c r="AM34" t="e">
        <f t="shared" si="22"/>
        <v>#N/A</v>
      </c>
      <c r="AN34" s="47" t="e">
        <f t="shared" si="5"/>
        <v>#N/A</v>
      </c>
      <c r="AO34" t="e">
        <f t="shared" si="23"/>
        <v>#N/A</v>
      </c>
      <c r="AT34" s="99"/>
    </row>
    <row r="35" spans="1:46" ht="16" x14ac:dyDescent="0.2">
      <c r="A35" s="72" t="s">
        <v>160</v>
      </c>
      <c r="B35" s="285" t="e">
        <f>IF(OR(ISNA(F25),Reaction3!H27 = 0), #N/A, Reaction3!H27)</f>
        <v>#N/A</v>
      </c>
      <c r="C35" s="55" t="str">
        <f>IF( ISNA(B35), "", $K$16*SQRT($M$4*$M$4+$H25*$H25)-$K$16*$K$15*$H25*COS($B35*PI()/180)-$M$4)</f>
        <v/>
      </c>
      <c r="D35" s="55"/>
      <c r="E35" s="55" t="str">
        <f t="shared" si="28"/>
        <v/>
      </c>
      <c r="F35" s="55" t="str">
        <f t="shared" ref="F35:F37" si="31">IF( ISNA(B35), "",E35*(1-ASIN($F$17*100/G35/2)/PI()))</f>
        <v/>
      </c>
      <c r="G35" s="55" t="str">
        <f>IF( ISNA(B35), "", 2*$H25*SIN(B35*PI()/180)/$B$3/$H$4/$F$15*100000000)</f>
        <v/>
      </c>
      <c r="H35" s="55" t="str">
        <f>IF( ISNA(B35), "", ATAN($H25*SIN($B35*PI()/180)/($K$16*$K$15*SQRT($M$4*$M$4+$H25*$H25)-$K$16*$H25*COS($B35*PI()/180)))*180/PI())</f>
        <v/>
      </c>
      <c r="I35" s="55" t="str">
        <f>IF($C35="","",($M$4+$C35)/$K$18/$B$3*1000000)</f>
        <v/>
      </c>
      <c r="J35" s="55" t="str">
        <f>IF(C35="", "", $K$16*SQRT($M$5*$M$5+$H25*$H25)+$K$16*$K$15*$H25*COS($B35*PI()/180)-$M$5)</f>
        <v/>
      </c>
      <c r="K35" s="55" t="str">
        <f>IF( ISNA(B35), "", ATAN($H25*SIN($B35*PI()/180)/($K$16*$K$15*SQRT($M$5*$M$5+$H25*$H25)+$K$16*$H25*COS($B35*PI()/180)))*180/PI())</f>
        <v/>
      </c>
      <c r="L35" t="str">
        <f t="shared" si="29"/>
        <v/>
      </c>
      <c r="M35" s="302" t="str">
        <f t="shared" si="30"/>
        <v/>
      </c>
      <c r="O35" s="45">
        <f t="shared" si="6"/>
        <v>7.1760790650092758</v>
      </c>
      <c r="P35" s="45">
        <f t="shared" si="7"/>
        <v>7.1760790650092758</v>
      </c>
      <c r="Q35" s="100">
        <f t="shared" si="24"/>
        <v>27.383115452276456</v>
      </c>
      <c r="R35" s="252">
        <f t="shared" si="25"/>
        <v>-0.85499999999999987</v>
      </c>
      <c r="S35" t="e">
        <f t="shared" si="9"/>
        <v>#N/A</v>
      </c>
      <c r="T35" t="e">
        <f t="shared" si="10"/>
        <v>#N/A</v>
      </c>
      <c r="U35" s="47" t="e">
        <f t="shared" si="11"/>
        <v>#N/A</v>
      </c>
      <c r="V35" t="e">
        <f t="shared" si="12"/>
        <v>#N/A</v>
      </c>
      <c r="W35" s="47" t="e">
        <f t="shared" si="13"/>
        <v>#N/A</v>
      </c>
      <c r="X35" t="e">
        <f t="shared" si="14"/>
        <v>#N/A</v>
      </c>
      <c r="Y35" s="47" t="e">
        <f t="shared" si="15"/>
        <v>#N/A</v>
      </c>
      <c r="Z35" t="e">
        <f t="shared" si="16"/>
        <v>#N/A</v>
      </c>
      <c r="AA35" s="47" t="e">
        <f t="shared" si="17"/>
        <v>#N/A</v>
      </c>
      <c r="AB35" t="e">
        <f t="shared" si="18"/>
        <v>#N/A</v>
      </c>
      <c r="AD35">
        <v>22</v>
      </c>
      <c r="AE35" s="47" t="e">
        <f t="shared" si="0"/>
        <v>#N/A</v>
      </c>
      <c r="AF35" t="e">
        <f t="shared" si="19"/>
        <v>#N/A</v>
      </c>
      <c r="AG35" t="e">
        <f t="shared" si="1"/>
        <v>#N/A</v>
      </c>
      <c r="AH35" s="47" t="e">
        <f t="shared" si="2"/>
        <v>#N/A</v>
      </c>
      <c r="AI35" t="e">
        <f t="shared" si="20"/>
        <v>#N/A</v>
      </c>
      <c r="AJ35" s="47" t="e">
        <f t="shared" si="3"/>
        <v>#N/A</v>
      </c>
      <c r="AK35" t="e">
        <f t="shared" si="21"/>
        <v>#N/A</v>
      </c>
      <c r="AL35" s="47" t="e">
        <f t="shared" si="4"/>
        <v>#N/A</v>
      </c>
      <c r="AM35" t="e">
        <f t="shared" si="22"/>
        <v>#N/A</v>
      </c>
      <c r="AN35" s="47" t="e">
        <f t="shared" si="5"/>
        <v>#N/A</v>
      </c>
      <c r="AO35" t="e">
        <f t="shared" si="23"/>
        <v>#N/A</v>
      </c>
      <c r="AT35" s="99"/>
    </row>
    <row r="36" spans="1:46" ht="16" x14ac:dyDescent="0.2">
      <c r="A36" s="72" t="s">
        <v>161</v>
      </c>
      <c r="B36" s="285" t="e">
        <f>IF(OR(ISNA(F26),Reaction3!H28 = 0), #N/A, Reaction3!H28)</f>
        <v>#N/A</v>
      </c>
      <c r="C36" s="55" t="str">
        <f>IF( ISNA(B36), "", $K$16*SQRT($M$4*$M$4+$H26*$H26)-$K$16*$K$15*$H26*COS($B36*PI()/180)-$M$4)</f>
        <v/>
      </c>
      <c r="D36" s="55"/>
      <c r="E36" s="55" t="str">
        <f t="shared" si="28"/>
        <v/>
      </c>
      <c r="F36" s="55" t="str">
        <f t="shared" si="31"/>
        <v/>
      </c>
      <c r="G36" s="55" t="str">
        <f>IF( ISNA(B36), "", 2*$H26*SIN(B36*PI()/180)/$B$3/$H$4/$F$15*100000000)</f>
        <v/>
      </c>
      <c r="H36" s="55" t="str">
        <f>IF( ISNA(B36), "", ATAN($H26*SIN($B36*PI()/180)/($K$16*$K$15*SQRT($M$4*$M$4+$H26*$H26)-$K$16*$H26*COS($B36*PI()/180)))*180/PI())</f>
        <v/>
      </c>
      <c r="I36" s="55" t="str">
        <f>IF($C36="","",($M$4+$C36)/$K$18/$B$3*1000000)</f>
        <v/>
      </c>
      <c r="J36" s="55" t="str">
        <f>IF(C36="", "", $K$16*SQRT($M$5*$M$5+$H26*$H26)+$K$16*$K$15*$H26*COS($B36*PI()/180)-$M$5)</f>
        <v/>
      </c>
      <c r="K36" s="55" t="str">
        <f>IF( ISNA(B36), "", ATAN($H26*SIN($B36*PI()/180)/($K$16*$K$15*SQRT($M$5*$M$5+$H26*$H26)+$K$16*$H26*COS($B36*PI()/180)))*180/PI())</f>
        <v/>
      </c>
      <c r="L36" t="str">
        <f t="shared" si="29"/>
        <v/>
      </c>
      <c r="M36" s="302" t="str">
        <f t="shared" si="30"/>
        <v/>
      </c>
      <c r="O36" s="45">
        <f t="shared" si="6"/>
        <v>7.0927076428338296</v>
      </c>
      <c r="P36" s="45">
        <f t="shared" si="7"/>
        <v>7.0927076428338296</v>
      </c>
      <c r="Q36" s="100">
        <f t="shared" si="24"/>
        <v>27.301488786726281</v>
      </c>
      <c r="R36" s="252">
        <f t="shared" si="25"/>
        <v>-0.84999999999999987</v>
      </c>
      <c r="S36" t="e">
        <f t="shared" si="9"/>
        <v>#N/A</v>
      </c>
      <c r="T36" t="e">
        <f t="shared" si="10"/>
        <v>#N/A</v>
      </c>
      <c r="U36" s="47" t="e">
        <f t="shared" si="11"/>
        <v>#N/A</v>
      </c>
      <c r="V36" t="e">
        <f t="shared" si="12"/>
        <v>#N/A</v>
      </c>
      <c r="W36" s="47" t="e">
        <f t="shared" si="13"/>
        <v>#N/A</v>
      </c>
      <c r="X36" t="e">
        <f t="shared" si="14"/>
        <v>#N/A</v>
      </c>
      <c r="Y36" s="47" t="e">
        <f t="shared" si="15"/>
        <v>#N/A</v>
      </c>
      <c r="Z36" t="e">
        <f t="shared" si="16"/>
        <v>#N/A</v>
      </c>
      <c r="AA36" s="47" t="e">
        <f t="shared" si="17"/>
        <v>#N/A</v>
      </c>
      <c r="AB36" t="e">
        <f t="shared" si="18"/>
        <v>#N/A</v>
      </c>
      <c r="AD36">
        <v>23</v>
      </c>
      <c r="AE36" s="47" t="e">
        <f t="shared" si="0"/>
        <v>#N/A</v>
      </c>
      <c r="AF36" t="e">
        <f t="shared" si="19"/>
        <v>#N/A</v>
      </c>
      <c r="AG36" t="e">
        <f t="shared" si="1"/>
        <v>#N/A</v>
      </c>
      <c r="AH36" s="47" t="e">
        <f t="shared" si="2"/>
        <v>#N/A</v>
      </c>
      <c r="AI36" t="e">
        <f t="shared" si="20"/>
        <v>#N/A</v>
      </c>
      <c r="AJ36" s="47" t="e">
        <f t="shared" si="3"/>
        <v>#N/A</v>
      </c>
      <c r="AK36" t="e">
        <f t="shared" si="21"/>
        <v>#N/A</v>
      </c>
      <c r="AL36" s="47" t="e">
        <f t="shared" si="4"/>
        <v>#N/A</v>
      </c>
      <c r="AM36" t="e">
        <f t="shared" si="22"/>
        <v>#N/A</v>
      </c>
      <c r="AN36" s="47" t="e">
        <f t="shared" si="5"/>
        <v>#N/A</v>
      </c>
      <c r="AO36" t="e">
        <f t="shared" si="23"/>
        <v>#N/A</v>
      </c>
      <c r="AT36" s="99"/>
    </row>
    <row r="37" spans="1:46" ht="17" thickBot="1" x14ac:dyDescent="0.25">
      <c r="A37" s="73" t="s">
        <v>162</v>
      </c>
      <c r="B37" s="74" t="e">
        <f>IF(OR(ISNA(F27),Reaction3!H29 = 0), #N/A, Reaction3!H29)</f>
        <v>#N/A</v>
      </c>
      <c r="C37" s="75" t="str">
        <f>IF( ISNA(B37), "", $K$16*SQRT($M$4*$M$4+$H27*$H27)-$K$16*$K$15*$H27*COS($B37*PI()/180)-$M$4)</f>
        <v/>
      </c>
      <c r="D37" s="75"/>
      <c r="E37" s="75" t="str">
        <f>IF( OR(ISNA(F27), ISNA(B37)),"",($K$16*$K$15*SQRT($M$4*$M$4+$H27*$H27)-$K$16*$H27*COS($B37*PI()/180))/$K$18/1000)</f>
        <v/>
      </c>
      <c r="F37" s="75" t="str">
        <f t="shared" si="31"/>
        <v/>
      </c>
      <c r="G37" s="75" t="str">
        <f>IF( ISNA(B37), "", 2*$H27*SIN(B37*PI()/180)/$B$3/$H$4/$F$15*100000000)</f>
        <v/>
      </c>
      <c r="H37" s="75" t="str">
        <f>IF( ISNA(B37), "", ATAN($H27*SIN($B37*PI()/180)/($K$16*$K$15*SQRT($M$4*$M$4+$H27*$H27)-$K$16*$H27*COS($B37*PI()/180)))*180/PI())</f>
        <v/>
      </c>
      <c r="I37" s="75" t="str">
        <f>IF($C37="","",($M$4+$C37)/$K$18/$B$3*1000000)</f>
        <v/>
      </c>
      <c r="J37" s="75" t="str">
        <f>IF(C37="", "", $K$16*SQRT($M$5*$M$5+$H27*$H27)+$K$16*$K$15*$H27*COS($B37*PI()/180)-$M$5)</f>
        <v/>
      </c>
      <c r="K37" s="75" t="str">
        <f>IF( ISNA(B37), "", ATAN($H27*SIN($B37*PI()/180)/($K$16*$K$15*SQRT($M$5*$M$5+$H27*$H27)+$K$16*$H27*COS($B37*PI()/180)))*180/PI())</f>
        <v/>
      </c>
      <c r="L37" s="46" t="str">
        <f t="shared" si="29"/>
        <v/>
      </c>
      <c r="M37" s="303" t="str">
        <f t="shared" si="30"/>
        <v/>
      </c>
      <c r="O37" s="45">
        <f t="shared" si="6"/>
        <v>7.0098179140264847</v>
      </c>
      <c r="P37" s="45">
        <f t="shared" si="7"/>
        <v>7.0098179140264847</v>
      </c>
      <c r="Q37" s="100">
        <f t="shared" si="24"/>
        <v>27.220334029491028</v>
      </c>
      <c r="R37" s="252">
        <f t="shared" si="25"/>
        <v>-0.84499999999999986</v>
      </c>
      <c r="S37" t="e">
        <f t="shared" si="9"/>
        <v>#N/A</v>
      </c>
      <c r="T37" t="e">
        <f t="shared" si="10"/>
        <v>#N/A</v>
      </c>
      <c r="U37" s="47" t="e">
        <f t="shared" si="11"/>
        <v>#N/A</v>
      </c>
      <c r="V37" t="e">
        <f t="shared" si="12"/>
        <v>#N/A</v>
      </c>
      <c r="W37" s="47" t="e">
        <f t="shared" si="13"/>
        <v>#N/A</v>
      </c>
      <c r="X37" t="e">
        <f t="shared" si="14"/>
        <v>#N/A</v>
      </c>
      <c r="Y37" s="47" t="e">
        <f t="shared" si="15"/>
        <v>#N/A</v>
      </c>
      <c r="Z37" t="e">
        <f t="shared" si="16"/>
        <v>#N/A</v>
      </c>
      <c r="AA37" s="47" t="e">
        <f t="shared" si="17"/>
        <v>#N/A</v>
      </c>
      <c r="AB37" t="e">
        <f t="shared" si="18"/>
        <v>#N/A</v>
      </c>
      <c r="AD37">
        <v>24</v>
      </c>
      <c r="AE37" s="47" t="e">
        <f t="shared" si="0"/>
        <v>#N/A</v>
      </c>
      <c r="AF37" t="e">
        <f t="shared" si="19"/>
        <v>#N/A</v>
      </c>
      <c r="AG37" t="e">
        <f t="shared" si="1"/>
        <v>#N/A</v>
      </c>
      <c r="AH37" s="47" t="e">
        <f t="shared" si="2"/>
        <v>#N/A</v>
      </c>
      <c r="AI37" t="e">
        <f t="shared" si="20"/>
        <v>#N/A</v>
      </c>
      <c r="AJ37" s="47" t="e">
        <f t="shared" si="3"/>
        <v>#N/A</v>
      </c>
      <c r="AK37" t="e">
        <f t="shared" si="21"/>
        <v>#N/A</v>
      </c>
      <c r="AL37" s="47" t="e">
        <f t="shared" si="4"/>
        <v>#N/A</v>
      </c>
      <c r="AM37" t="e">
        <f t="shared" si="22"/>
        <v>#N/A</v>
      </c>
      <c r="AN37" s="47" t="e">
        <f t="shared" si="5"/>
        <v>#N/A</v>
      </c>
      <c r="AO37" t="e">
        <f t="shared" si="23"/>
        <v>#N/A</v>
      </c>
      <c r="AT37" s="99"/>
    </row>
    <row r="38" spans="1:46" x14ac:dyDescent="0.2">
      <c r="A38" s="57"/>
      <c r="B38" s="57"/>
      <c r="C38" s="55"/>
      <c r="D38" s="55"/>
      <c r="E38" s="55"/>
      <c r="F38" s="55"/>
      <c r="G38" s="55"/>
      <c r="H38" s="55"/>
      <c r="I38" s="55"/>
      <c r="J38" s="56"/>
      <c r="K38" s="55"/>
      <c r="O38" s="45">
        <f t="shared" si="6"/>
        <v>6.9274100053141865</v>
      </c>
      <c r="P38" s="45">
        <f t="shared" si="7"/>
        <v>6.9274100053141865</v>
      </c>
      <c r="Q38" s="100">
        <f t="shared" si="24"/>
        <v>27.139651299579668</v>
      </c>
      <c r="R38" s="252">
        <f t="shared" si="25"/>
        <v>-0.83999999999999986</v>
      </c>
      <c r="S38" t="e">
        <f t="shared" si="9"/>
        <v>#N/A</v>
      </c>
      <c r="T38" t="e">
        <f t="shared" si="10"/>
        <v>#N/A</v>
      </c>
      <c r="U38" s="47" t="e">
        <f t="shared" si="11"/>
        <v>#N/A</v>
      </c>
      <c r="V38" t="e">
        <f t="shared" si="12"/>
        <v>#N/A</v>
      </c>
      <c r="W38" s="47" t="e">
        <f t="shared" si="13"/>
        <v>#N/A</v>
      </c>
      <c r="X38" t="e">
        <f t="shared" si="14"/>
        <v>#N/A</v>
      </c>
      <c r="Y38" s="47" t="e">
        <f t="shared" si="15"/>
        <v>#N/A</v>
      </c>
      <c r="Z38" t="e">
        <f t="shared" si="16"/>
        <v>#N/A</v>
      </c>
      <c r="AA38" s="47" t="e">
        <f t="shared" si="17"/>
        <v>#N/A</v>
      </c>
      <c r="AB38" t="e">
        <f t="shared" si="18"/>
        <v>#N/A</v>
      </c>
      <c r="AD38">
        <v>25</v>
      </c>
      <c r="AE38" s="47" t="e">
        <f t="shared" si="0"/>
        <v>#N/A</v>
      </c>
      <c r="AF38" t="e">
        <f t="shared" si="19"/>
        <v>#N/A</v>
      </c>
      <c r="AG38" t="e">
        <f t="shared" si="1"/>
        <v>#N/A</v>
      </c>
      <c r="AH38" s="47" t="e">
        <f t="shared" si="2"/>
        <v>#N/A</v>
      </c>
      <c r="AI38" t="e">
        <f t="shared" si="20"/>
        <v>#N/A</v>
      </c>
      <c r="AJ38" s="47" t="e">
        <f t="shared" si="3"/>
        <v>#N/A</v>
      </c>
      <c r="AK38" t="e">
        <f t="shared" si="21"/>
        <v>#N/A</v>
      </c>
      <c r="AL38" s="47" t="e">
        <f t="shared" si="4"/>
        <v>#N/A</v>
      </c>
      <c r="AM38" t="e">
        <f t="shared" si="22"/>
        <v>#N/A</v>
      </c>
      <c r="AN38" s="47" t="e">
        <f t="shared" si="5"/>
        <v>#N/A</v>
      </c>
      <c r="AO38" t="e">
        <f t="shared" si="23"/>
        <v>#N/A</v>
      </c>
      <c r="AT38" s="99"/>
    </row>
    <row r="39" spans="1:46" x14ac:dyDescent="0.2">
      <c r="O39" s="45">
        <f t="shared" si="6"/>
        <v>6.8454840427315276</v>
      </c>
      <c r="P39" s="45">
        <f t="shared" si="7"/>
        <v>6.8454840427315276</v>
      </c>
      <c r="Q39" s="100">
        <f t="shared" si="24"/>
        <v>27.059440715348842</v>
      </c>
      <c r="R39" s="252">
        <f t="shared" si="25"/>
        <v>-0.83499999999999985</v>
      </c>
      <c r="S39" t="e">
        <f t="shared" si="9"/>
        <v>#N/A</v>
      </c>
      <c r="T39" t="e">
        <f t="shared" si="10"/>
        <v>#N/A</v>
      </c>
      <c r="U39" s="47" t="e">
        <f t="shared" si="11"/>
        <v>#N/A</v>
      </c>
      <c r="V39" t="e">
        <f t="shared" si="12"/>
        <v>#N/A</v>
      </c>
      <c r="W39" s="47" t="e">
        <f t="shared" si="13"/>
        <v>#N/A</v>
      </c>
      <c r="X39" t="e">
        <f t="shared" si="14"/>
        <v>#N/A</v>
      </c>
      <c r="Y39" s="47" t="e">
        <f t="shared" si="15"/>
        <v>#N/A</v>
      </c>
      <c r="Z39" t="e">
        <f t="shared" si="16"/>
        <v>#N/A</v>
      </c>
      <c r="AA39" s="47" t="e">
        <f t="shared" si="17"/>
        <v>#N/A</v>
      </c>
      <c r="AB39" t="e">
        <f t="shared" si="18"/>
        <v>#N/A</v>
      </c>
      <c r="AD39">
        <v>26</v>
      </c>
      <c r="AE39" s="47" t="e">
        <f t="shared" si="0"/>
        <v>#N/A</v>
      </c>
      <c r="AF39" t="e">
        <f t="shared" si="19"/>
        <v>#N/A</v>
      </c>
      <c r="AG39" t="e">
        <f t="shared" si="1"/>
        <v>#N/A</v>
      </c>
      <c r="AH39" s="47" t="e">
        <f t="shared" si="2"/>
        <v>#N/A</v>
      </c>
      <c r="AI39" t="e">
        <f t="shared" si="20"/>
        <v>#N/A</v>
      </c>
      <c r="AJ39" s="47" t="e">
        <f t="shared" si="3"/>
        <v>#N/A</v>
      </c>
      <c r="AK39" t="e">
        <f t="shared" si="21"/>
        <v>#N/A</v>
      </c>
      <c r="AL39" s="47" t="e">
        <f t="shared" si="4"/>
        <v>#N/A</v>
      </c>
      <c r="AM39" t="e">
        <f t="shared" si="22"/>
        <v>#N/A</v>
      </c>
      <c r="AN39" s="47" t="e">
        <f t="shared" si="5"/>
        <v>#N/A</v>
      </c>
      <c r="AO39" t="e">
        <f t="shared" si="23"/>
        <v>#N/A</v>
      </c>
      <c r="AT39" s="99"/>
    </row>
    <row r="40" spans="1:46" x14ac:dyDescent="0.2">
      <c r="A40" s="98" t="s">
        <v>234</v>
      </c>
      <c r="O40" s="45">
        <f t="shared" si="6"/>
        <v>6.7640401516192696</v>
      </c>
      <c r="P40" s="45">
        <f t="shared" si="7"/>
        <v>6.7640401516192696</v>
      </c>
      <c r="Q40" s="100">
        <f t="shared" si="24"/>
        <v>26.979702394501714</v>
      </c>
      <c r="R40" s="252">
        <f t="shared" si="25"/>
        <v>-0.82999999999999985</v>
      </c>
      <c r="S40" t="e">
        <f t="shared" si="9"/>
        <v>#N/A</v>
      </c>
      <c r="T40" t="e">
        <f t="shared" si="10"/>
        <v>#N/A</v>
      </c>
      <c r="U40" s="47" t="e">
        <f t="shared" si="11"/>
        <v>#N/A</v>
      </c>
      <c r="V40" t="e">
        <f t="shared" si="12"/>
        <v>#N/A</v>
      </c>
      <c r="W40" s="47" t="e">
        <f t="shared" si="13"/>
        <v>#N/A</v>
      </c>
      <c r="X40" t="e">
        <f t="shared" si="14"/>
        <v>#N/A</v>
      </c>
      <c r="Y40" s="47" t="e">
        <f t="shared" si="15"/>
        <v>#N/A</v>
      </c>
      <c r="Z40" t="e">
        <f t="shared" si="16"/>
        <v>#N/A</v>
      </c>
      <c r="AA40" s="47" t="e">
        <f t="shared" si="17"/>
        <v>#N/A</v>
      </c>
      <c r="AB40" t="e">
        <f t="shared" si="18"/>
        <v>#N/A</v>
      </c>
      <c r="AD40">
        <v>27</v>
      </c>
      <c r="AE40" s="47" t="e">
        <f t="shared" si="0"/>
        <v>#N/A</v>
      </c>
      <c r="AF40" t="e">
        <f t="shared" si="19"/>
        <v>#N/A</v>
      </c>
      <c r="AG40" t="e">
        <f t="shared" si="1"/>
        <v>#N/A</v>
      </c>
      <c r="AH40" s="47" t="e">
        <f t="shared" si="2"/>
        <v>#N/A</v>
      </c>
      <c r="AI40" t="e">
        <f t="shared" si="20"/>
        <v>#N/A</v>
      </c>
      <c r="AJ40" s="47" t="e">
        <f t="shared" si="3"/>
        <v>#N/A</v>
      </c>
      <c r="AK40" t="e">
        <f t="shared" si="21"/>
        <v>#N/A</v>
      </c>
      <c r="AL40" s="47" t="e">
        <f t="shared" si="4"/>
        <v>#N/A</v>
      </c>
      <c r="AM40" t="e">
        <f t="shared" si="22"/>
        <v>#N/A</v>
      </c>
      <c r="AN40" s="47" t="e">
        <f t="shared" si="5"/>
        <v>#N/A</v>
      </c>
      <c r="AO40" t="e">
        <f t="shared" si="23"/>
        <v>#N/A</v>
      </c>
      <c r="AT40" s="99"/>
    </row>
    <row r="41" spans="1:46" x14ac:dyDescent="0.2">
      <c r="A41" s="97" t="s">
        <v>233</v>
      </c>
      <c r="O41" s="45">
        <f t="shared" si="6"/>
        <v>6.6830784566240027</v>
      </c>
      <c r="P41" s="45">
        <f t="shared" si="7"/>
        <v>6.6830784566240027</v>
      </c>
      <c r="Q41" s="100">
        <f t="shared" si="24"/>
        <v>26.900436454087412</v>
      </c>
      <c r="R41" s="252">
        <f t="shared" si="25"/>
        <v>-0.82499999999999984</v>
      </c>
      <c r="S41" t="e">
        <f t="shared" si="9"/>
        <v>#N/A</v>
      </c>
      <c r="T41" t="e">
        <f t="shared" si="10"/>
        <v>#N/A</v>
      </c>
      <c r="U41" s="47" t="e">
        <f t="shared" si="11"/>
        <v>#N/A</v>
      </c>
      <c r="V41" t="e">
        <f t="shared" si="12"/>
        <v>#N/A</v>
      </c>
      <c r="W41" s="47" t="e">
        <f t="shared" si="13"/>
        <v>#N/A</v>
      </c>
      <c r="X41" t="e">
        <f t="shared" si="14"/>
        <v>#N/A</v>
      </c>
      <c r="Y41" s="47" t="e">
        <f t="shared" si="15"/>
        <v>#N/A</v>
      </c>
      <c r="Z41" t="e">
        <f t="shared" si="16"/>
        <v>#N/A</v>
      </c>
      <c r="AA41" s="47" t="e">
        <f t="shared" si="17"/>
        <v>#N/A</v>
      </c>
      <c r="AB41" t="e">
        <f t="shared" si="18"/>
        <v>#N/A</v>
      </c>
      <c r="AD41">
        <v>28</v>
      </c>
      <c r="AE41" s="47" t="e">
        <f t="shared" si="0"/>
        <v>#N/A</v>
      </c>
      <c r="AF41" t="e">
        <f t="shared" si="19"/>
        <v>#N/A</v>
      </c>
      <c r="AG41" t="e">
        <f t="shared" si="1"/>
        <v>#N/A</v>
      </c>
      <c r="AH41" s="47" t="e">
        <f t="shared" si="2"/>
        <v>#N/A</v>
      </c>
      <c r="AI41" t="e">
        <f t="shared" si="20"/>
        <v>#N/A</v>
      </c>
      <c r="AJ41" s="47" t="e">
        <f t="shared" si="3"/>
        <v>#N/A</v>
      </c>
      <c r="AK41" t="e">
        <f t="shared" si="21"/>
        <v>#N/A</v>
      </c>
      <c r="AL41" s="47" t="e">
        <f t="shared" si="4"/>
        <v>#N/A</v>
      </c>
      <c r="AM41" t="e">
        <f t="shared" si="22"/>
        <v>#N/A</v>
      </c>
      <c r="AN41" s="47" t="e">
        <f t="shared" si="5"/>
        <v>#N/A</v>
      </c>
      <c r="AO41" t="e">
        <f t="shared" si="23"/>
        <v>#N/A</v>
      </c>
      <c r="AT41" s="99"/>
    </row>
    <row r="42" spans="1:46" x14ac:dyDescent="0.2">
      <c r="O42" s="45">
        <f t="shared" si="6"/>
        <v>6.6025990816966669</v>
      </c>
      <c r="P42" s="45">
        <f t="shared" si="7"/>
        <v>6.6025990816966669</v>
      </c>
      <c r="Q42" s="100">
        <f t="shared" si="24"/>
        <v>26.82164301049977</v>
      </c>
      <c r="R42" s="252">
        <f t="shared" si="25"/>
        <v>-0.81999999999999984</v>
      </c>
      <c r="S42" t="e">
        <f t="shared" si="9"/>
        <v>#N/A</v>
      </c>
      <c r="T42" t="e">
        <f t="shared" si="10"/>
        <v>#N/A</v>
      </c>
      <c r="U42" s="47" t="e">
        <f t="shared" si="11"/>
        <v>#N/A</v>
      </c>
      <c r="V42" t="e">
        <f t="shared" si="12"/>
        <v>#N/A</v>
      </c>
      <c r="W42" s="47" t="e">
        <f t="shared" si="13"/>
        <v>#N/A</v>
      </c>
      <c r="X42" t="e">
        <f t="shared" si="14"/>
        <v>#N/A</v>
      </c>
      <c r="Y42" s="47" t="e">
        <f t="shared" si="15"/>
        <v>#N/A</v>
      </c>
      <c r="Z42" t="e">
        <f t="shared" si="16"/>
        <v>#N/A</v>
      </c>
      <c r="AA42" s="47" t="e">
        <f t="shared" si="17"/>
        <v>#N/A</v>
      </c>
      <c r="AB42" t="e">
        <f t="shared" si="18"/>
        <v>#N/A</v>
      </c>
      <c r="AD42">
        <v>29</v>
      </c>
      <c r="AE42" s="47" t="e">
        <f t="shared" si="0"/>
        <v>#N/A</v>
      </c>
      <c r="AF42" t="e">
        <f t="shared" si="19"/>
        <v>#N/A</v>
      </c>
      <c r="AG42" t="e">
        <f t="shared" si="1"/>
        <v>#N/A</v>
      </c>
      <c r="AH42" s="47" t="e">
        <f t="shared" si="2"/>
        <v>#N/A</v>
      </c>
      <c r="AI42" t="e">
        <f t="shared" si="20"/>
        <v>#N/A</v>
      </c>
      <c r="AJ42" s="47" t="e">
        <f t="shared" si="3"/>
        <v>#N/A</v>
      </c>
      <c r="AK42" t="e">
        <f t="shared" si="21"/>
        <v>#N/A</v>
      </c>
      <c r="AL42" s="47" t="e">
        <f t="shared" si="4"/>
        <v>#N/A</v>
      </c>
      <c r="AM42" t="e">
        <f t="shared" si="22"/>
        <v>#N/A</v>
      </c>
      <c r="AN42" s="47" t="e">
        <f t="shared" si="5"/>
        <v>#N/A</v>
      </c>
      <c r="AO42" t="e">
        <f t="shared" si="23"/>
        <v>#N/A</v>
      </c>
      <c r="AT42" s="99"/>
    </row>
    <row r="43" spans="1:46" x14ac:dyDescent="0.2">
      <c r="O43" s="45">
        <f t="shared" si="6"/>
        <v>6.5226021500920979</v>
      </c>
      <c r="P43" s="45">
        <f t="shared" si="7"/>
        <v>6.5226021500920979</v>
      </c>
      <c r="Q43" s="100">
        <f t="shared" si="24"/>
        <v>26.743322179476763</v>
      </c>
      <c r="R43" s="252">
        <f t="shared" si="25"/>
        <v>-0.81499999999999984</v>
      </c>
      <c r="S43" t="e">
        <f t="shared" si="9"/>
        <v>#N/A</v>
      </c>
      <c r="T43" t="e">
        <f t="shared" si="10"/>
        <v>#N/A</v>
      </c>
      <c r="U43" s="47" t="e">
        <f t="shared" si="11"/>
        <v>#N/A</v>
      </c>
      <c r="V43" t="e">
        <f t="shared" si="12"/>
        <v>#N/A</v>
      </c>
      <c r="W43" s="47" t="e">
        <f t="shared" si="13"/>
        <v>#N/A</v>
      </c>
      <c r="X43" t="e">
        <f t="shared" si="14"/>
        <v>#N/A</v>
      </c>
      <c r="Y43" s="47" t="e">
        <f t="shared" si="15"/>
        <v>#N/A</v>
      </c>
      <c r="Z43" t="e">
        <f t="shared" si="16"/>
        <v>#N/A</v>
      </c>
      <c r="AA43" s="47" t="e">
        <f t="shared" si="17"/>
        <v>#N/A</v>
      </c>
      <c r="AB43" t="e">
        <f t="shared" si="18"/>
        <v>#N/A</v>
      </c>
      <c r="AD43">
        <v>30</v>
      </c>
      <c r="AE43" s="47" t="e">
        <f t="shared" si="0"/>
        <v>#N/A</v>
      </c>
      <c r="AF43" t="e">
        <f t="shared" si="19"/>
        <v>#N/A</v>
      </c>
      <c r="AG43" t="e">
        <f t="shared" si="1"/>
        <v>#N/A</v>
      </c>
      <c r="AH43" s="47" t="e">
        <f t="shared" si="2"/>
        <v>#N/A</v>
      </c>
      <c r="AI43" t="e">
        <f t="shared" si="20"/>
        <v>#N/A</v>
      </c>
      <c r="AJ43" s="47" t="e">
        <f t="shared" si="3"/>
        <v>#N/A</v>
      </c>
      <c r="AK43" t="e">
        <f t="shared" si="21"/>
        <v>#N/A</v>
      </c>
      <c r="AL43" s="47" t="e">
        <f t="shared" si="4"/>
        <v>#N/A</v>
      </c>
      <c r="AM43" t="e">
        <f t="shared" si="22"/>
        <v>#N/A</v>
      </c>
      <c r="AN43" s="47" t="e">
        <f t="shared" si="5"/>
        <v>#N/A</v>
      </c>
      <c r="AO43" t="e">
        <f t="shared" si="23"/>
        <v>#N/A</v>
      </c>
      <c r="AT43" s="99"/>
    </row>
    <row r="44" spans="1:46" x14ac:dyDescent="0.2">
      <c r="O44" s="45">
        <f t="shared" si="6"/>
        <v>6.4430877843680037</v>
      </c>
      <c r="P44" s="45">
        <f t="shared" si="7"/>
        <v>6.4430877843680037</v>
      </c>
      <c r="Q44" s="100">
        <f t="shared" si="24"/>
        <v>26.665474076099713</v>
      </c>
      <c r="R44" s="252">
        <f t="shared" si="25"/>
        <v>-0.80999999999999983</v>
      </c>
      <c r="S44" t="e">
        <f t="shared" si="9"/>
        <v>#N/A</v>
      </c>
      <c r="T44" t="e">
        <f t="shared" si="10"/>
        <v>#N/A</v>
      </c>
      <c r="U44" s="47" t="e">
        <f t="shared" si="11"/>
        <v>#N/A</v>
      </c>
      <c r="V44" t="e">
        <f t="shared" si="12"/>
        <v>#N/A</v>
      </c>
      <c r="W44" s="47" t="e">
        <f t="shared" si="13"/>
        <v>#N/A</v>
      </c>
      <c r="X44" t="e">
        <f t="shared" si="14"/>
        <v>#N/A</v>
      </c>
      <c r="Y44" s="47" t="e">
        <f t="shared" si="15"/>
        <v>#N/A</v>
      </c>
      <c r="Z44" t="e">
        <f t="shared" si="16"/>
        <v>#N/A</v>
      </c>
      <c r="AA44" s="47" t="e">
        <f t="shared" si="17"/>
        <v>#N/A</v>
      </c>
      <c r="AB44" t="e">
        <f t="shared" si="18"/>
        <v>#N/A</v>
      </c>
      <c r="AD44">
        <v>31</v>
      </c>
      <c r="AE44" s="47" t="e">
        <f t="shared" si="0"/>
        <v>#N/A</v>
      </c>
      <c r="AF44" t="e">
        <f t="shared" si="19"/>
        <v>#N/A</v>
      </c>
      <c r="AG44" t="e">
        <f t="shared" si="1"/>
        <v>#N/A</v>
      </c>
      <c r="AH44" s="47" t="e">
        <f t="shared" si="2"/>
        <v>#N/A</v>
      </c>
      <c r="AI44" t="e">
        <f t="shared" si="20"/>
        <v>#N/A</v>
      </c>
      <c r="AJ44" s="47" t="e">
        <f t="shared" si="3"/>
        <v>#N/A</v>
      </c>
      <c r="AK44" t="e">
        <f t="shared" si="21"/>
        <v>#N/A</v>
      </c>
      <c r="AL44" s="47" t="e">
        <f t="shared" si="4"/>
        <v>#N/A</v>
      </c>
      <c r="AM44" t="e">
        <f t="shared" si="22"/>
        <v>#N/A</v>
      </c>
      <c r="AN44" s="47" t="e">
        <f t="shared" si="5"/>
        <v>#N/A</v>
      </c>
      <c r="AO44" t="e">
        <f t="shared" si="23"/>
        <v>#N/A</v>
      </c>
      <c r="AT44" s="99"/>
    </row>
    <row r="45" spans="1:46" x14ac:dyDescent="0.2">
      <c r="O45" s="45">
        <f t="shared" si="6"/>
        <v>6.3640561063834866</v>
      </c>
      <c r="P45" s="45">
        <f t="shared" si="7"/>
        <v>6.3640561063834866</v>
      </c>
      <c r="Q45" s="100">
        <f t="shared" si="24"/>
        <v>26.588098814792261</v>
      </c>
      <c r="R45" s="252">
        <f t="shared" si="25"/>
        <v>-0.80499999999999983</v>
      </c>
      <c r="S45" t="e">
        <f t="shared" si="9"/>
        <v>#N/A</v>
      </c>
      <c r="T45" t="e">
        <f t="shared" si="10"/>
        <v>#N/A</v>
      </c>
      <c r="U45" s="47" t="e">
        <f t="shared" si="11"/>
        <v>#N/A</v>
      </c>
      <c r="V45" t="e">
        <f t="shared" si="12"/>
        <v>#N/A</v>
      </c>
      <c r="W45" s="47" t="e">
        <f t="shared" si="13"/>
        <v>#N/A</v>
      </c>
      <c r="X45" t="e">
        <f t="shared" si="14"/>
        <v>#N/A</v>
      </c>
      <c r="Y45" s="47" t="e">
        <f t="shared" si="15"/>
        <v>#N/A</v>
      </c>
      <c r="Z45" t="e">
        <f t="shared" si="16"/>
        <v>#N/A</v>
      </c>
      <c r="AA45" s="47" t="e">
        <f t="shared" si="17"/>
        <v>#N/A</v>
      </c>
      <c r="AB45" t="e">
        <f t="shared" si="18"/>
        <v>#N/A</v>
      </c>
      <c r="AD45">
        <v>32</v>
      </c>
      <c r="AE45" s="47" t="e">
        <f t="shared" si="0"/>
        <v>#N/A</v>
      </c>
      <c r="AF45" t="e">
        <f t="shared" si="19"/>
        <v>#N/A</v>
      </c>
      <c r="AG45" t="e">
        <f t="shared" si="1"/>
        <v>#N/A</v>
      </c>
      <c r="AH45" s="47" t="e">
        <f t="shared" si="2"/>
        <v>#N/A</v>
      </c>
      <c r="AI45" t="e">
        <f t="shared" si="20"/>
        <v>#N/A</v>
      </c>
      <c r="AJ45" s="47" t="e">
        <f t="shared" si="3"/>
        <v>#N/A</v>
      </c>
      <c r="AK45" t="e">
        <f t="shared" si="21"/>
        <v>#N/A</v>
      </c>
      <c r="AL45" s="47" t="e">
        <f t="shared" si="4"/>
        <v>#N/A</v>
      </c>
      <c r="AM45" t="e">
        <f t="shared" si="22"/>
        <v>#N/A</v>
      </c>
      <c r="AN45" s="47" t="e">
        <f t="shared" si="5"/>
        <v>#N/A</v>
      </c>
      <c r="AO45" t="e">
        <f t="shared" si="23"/>
        <v>#N/A</v>
      </c>
      <c r="AT45" s="99"/>
    </row>
    <row r="46" spans="1:46" x14ac:dyDescent="0.2">
      <c r="O46" s="45">
        <f t="shared" si="6"/>
        <v>6.2855072372990435</v>
      </c>
      <c r="P46" s="45">
        <f t="shared" si="7"/>
        <v>6.2855072372990435</v>
      </c>
      <c r="Q46" s="100">
        <f t="shared" si="24"/>
        <v>26.511196509319689</v>
      </c>
      <c r="R46" s="252">
        <f t="shared" si="25"/>
        <v>-0.79999999999999982</v>
      </c>
      <c r="S46" t="e">
        <f t="shared" si="9"/>
        <v>#N/A</v>
      </c>
      <c r="T46" t="e">
        <f t="shared" si="10"/>
        <v>#N/A</v>
      </c>
      <c r="U46" s="47" t="e">
        <f t="shared" si="11"/>
        <v>#N/A</v>
      </c>
      <c r="V46" t="e">
        <f t="shared" si="12"/>
        <v>#N/A</v>
      </c>
      <c r="W46" s="47" t="e">
        <f t="shared" si="13"/>
        <v>#N/A</v>
      </c>
      <c r="X46" t="e">
        <f t="shared" si="14"/>
        <v>#N/A</v>
      </c>
      <c r="Y46" s="47" t="e">
        <f t="shared" si="15"/>
        <v>#N/A</v>
      </c>
      <c r="Z46" t="e">
        <f t="shared" si="16"/>
        <v>#N/A</v>
      </c>
      <c r="AA46" s="47" t="e">
        <f t="shared" si="17"/>
        <v>#N/A</v>
      </c>
      <c r="AB46" t="e">
        <f t="shared" si="18"/>
        <v>#N/A</v>
      </c>
      <c r="AD46">
        <v>33</v>
      </c>
      <c r="AE46" s="47" t="e">
        <f t="shared" si="0"/>
        <v>#N/A</v>
      </c>
      <c r="AF46" t="e">
        <f t="shared" si="19"/>
        <v>#N/A</v>
      </c>
      <c r="AG46" t="e">
        <f t="shared" si="1"/>
        <v>#N/A</v>
      </c>
      <c r="AH46" s="47" t="e">
        <f t="shared" si="2"/>
        <v>#N/A</v>
      </c>
      <c r="AI46" t="e">
        <f t="shared" si="20"/>
        <v>#N/A</v>
      </c>
      <c r="AJ46" s="47" t="e">
        <f t="shared" si="3"/>
        <v>#N/A</v>
      </c>
      <c r="AK46" t="e">
        <f t="shared" si="21"/>
        <v>#N/A</v>
      </c>
      <c r="AL46" s="47" t="e">
        <f t="shared" si="4"/>
        <v>#N/A</v>
      </c>
      <c r="AM46" t="e">
        <f t="shared" si="22"/>
        <v>#N/A</v>
      </c>
      <c r="AN46" s="47" t="e">
        <f t="shared" si="5"/>
        <v>#N/A</v>
      </c>
      <c r="AO46" t="e">
        <f t="shared" si="23"/>
        <v>#N/A</v>
      </c>
      <c r="AT46" s="99"/>
    </row>
    <row r="47" spans="1:46" x14ac:dyDescent="0.2">
      <c r="O47" s="45">
        <f t="shared" si="6"/>
        <v>6.2074412975748601</v>
      </c>
      <c r="P47" s="45">
        <f t="shared" si="7"/>
        <v>6.2074412975748601</v>
      </c>
      <c r="Q47" s="100">
        <f t="shared" si="24"/>
        <v>26.434767272788122</v>
      </c>
      <c r="R47" s="252">
        <f t="shared" si="25"/>
        <v>-0.79499999999999982</v>
      </c>
      <c r="S47" t="e">
        <f t="shared" si="9"/>
        <v>#N/A</v>
      </c>
      <c r="T47" t="e">
        <f t="shared" si="10"/>
        <v>#N/A</v>
      </c>
      <c r="U47" s="47" t="e">
        <f t="shared" si="11"/>
        <v>#N/A</v>
      </c>
      <c r="V47" t="e">
        <f t="shared" si="12"/>
        <v>#N/A</v>
      </c>
      <c r="W47" s="47" t="e">
        <f t="shared" si="13"/>
        <v>#N/A</v>
      </c>
      <c r="X47" t="e">
        <f t="shared" si="14"/>
        <v>#N/A</v>
      </c>
      <c r="Y47" s="47" t="e">
        <f t="shared" si="15"/>
        <v>#N/A</v>
      </c>
      <c r="Z47" t="e">
        <f t="shared" si="16"/>
        <v>#N/A</v>
      </c>
      <c r="AA47" s="47" t="e">
        <f t="shared" si="17"/>
        <v>#N/A</v>
      </c>
      <c r="AB47" t="e">
        <f t="shared" si="18"/>
        <v>#N/A</v>
      </c>
      <c r="AD47">
        <v>34</v>
      </c>
      <c r="AE47" s="47" t="e">
        <f t="shared" si="0"/>
        <v>#N/A</v>
      </c>
      <c r="AF47" t="e">
        <f t="shared" si="19"/>
        <v>#N/A</v>
      </c>
      <c r="AG47" t="e">
        <f t="shared" si="1"/>
        <v>#N/A</v>
      </c>
      <c r="AH47" s="47" t="e">
        <f t="shared" si="2"/>
        <v>#N/A</v>
      </c>
      <c r="AI47" t="e">
        <f t="shared" si="20"/>
        <v>#N/A</v>
      </c>
      <c r="AJ47" s="47" t="e">
        <f t="shared" si="3"/>
        <v>#N/A</v>
      </c>
      <c r="AK47" t="e">
        <f t="shared" si="21"/>
        <v>#N/A</v>
      </c>
      <c r="AL47" s="47" t="e">
        <f t="shared" si="4"/>
        <v>#N/A</v>
      </c>
      <c r="AM47" t="e">
        <f t="shared" si="22"/>
        <v>#N/A</v>
      </c>
      <c r="AN47" s="47" t="e">
        <f t="shared" si="5"/>
        <v>#N/A</v>
      </c>
      <c r="AO47" t="e">
        <f t="shared" si="23"/>
        <v>#N/A</v>
      </c>
      <c r="AT47" s="99"/>
    </row>
    <row r="48" spans="1:46" x14ac:dyDescent="0.2">
      <c r="O48" s="45">
        <f t="shared" si="6"/>
        <v>6.1298584069702429</v>
      </c>
      <c r="P48" s="45">
        <f t="shared" si="7"/>
        <v>6.1298584069702429</v>
      </c>
      <c r="Q48" s="100">
        <f t="shared" si="24"/>
        <v>26.358811217643392</v>
      </c>
      <c r="R48" s="252">
        <f t="shared" si="25"/>
        <v>-0.78999999999999981</v>
      </c>
      <c r="S48" t="e">
        <f t="shared" si="9"/>
        <v>#N/A</v>
      </c>
      <c r="T48" t="e">
        <f t="shared" si="10"/>
        <v>#N/A</v>
      </c>
      <c r="U48" s="47" t="e">
        <f t="shared" si="11"/>
        <v>#N/A</v>
      </c>
      <c r="V48" t="e">
        <f t="shared" si="12"/>
        <v>#N/A</v>
      </c>
      <c r="W48" s="47" t="e">
        <f t="shared" si="13"/>
        <v>#N/A</v>
      </c>
      <c r="X48" t="e">
        <f t="shared" si="14"/>
        <v>#N/A</v>
      </c>
      <c r="Y48" s="47" t="e">
        <f t="shared" si="15"/>
        <v>#N/A</v>
      </c>
      <c r="Z48" t="e">
        <f t="shared" si="16"/>
        <v>#N/A</v>
      </c>
      <c r="AA48" s="47" t="e">
        <f t="shared" si="17"/>
        <v>#N/A</v>
      </c>
      <c r="AB48" t="e">
        <f t="shared" si="18"/>
        <v>#N/A</v>
      </c>
      <c r="AD48">
        <v>35</v>
      </c>
      <c r="AE48" s="47" t="e">
        <f t="shared" si="0"/>
        <v>#N/A</v>
      </c>
      <c r="AF48" t="e">
        <f t="shared" si="19"/>
        <v>#N/A</v>
      </c>
      <c r="AG48" t="e">
        <f t="shared" si="1"/>
        <v>#N/A</v>
      </c>
      <c r="AH48" s="47" t="e">
        <f t="shared" si="2"/>
        <v>#N/A</v>
      </c>
      <c r="AI48" t="e">
        <f t="shared" si="20"/>
        <v>#N/A</v>
      </c>
      <c r="AJ48" s="47" t="e">
        <f t="shared" si="3"/>
        <v>#N/A</v>
      </c>
      <c r="AK48" t="e">
        <f t="shared" si="21"/>
        <v>#N/A</v>
      </c>
      <c r="AL48" s="47" t="e">
        <f t="shared" si="4"/>
        <v>#N/A</v>
      </c>
      <c r="AM48" t="e">
        <f t="shared" si="22"/>
        <v>#N/A</v>
      </c>
      <c r="AN48" s="47" t="e">
        <f t="shared" si="5"/>
        <v>#N/A</v>
      </c>
      <c r="AO48" t="e">
        <f t="shared" si="23"/>
        <v>#N/A</v>
      </c>
      <c r="AT48" s="99"/>
    </row>
    <row r="49" spans="15:46" x14ac:dyDescent="0.2">
      <c r="O49" s="45">
        <f t="shared" si="6"/>
        <v>6.0527586845429369</v>
      </c>
      <c r="P49" s="45">
        <f t="shared" si="7"/>
        <v>6.0527586845429369</v>
      </c>
      <c r="Q49" s="100">
        <f t="shared" si="24"/>
        <v>26.283328455670812</v>
      </c>
      <c r="R49" s="252">
        <f t="shared" si="25"/>
        <v>-0.78499999999999981</v>
      </c>
      <c r="S49" t="e">
        <f t="shared" si="9"/>
        <v>#N/A</v>
      </c>
      <c r="T49" t="e">
        <f t="shared" si="10"/>
        <v>#N/A</v>
      </c>
      <c r="U49" s="47" t="e">
        <f t="shared" si="11"/>
        <v>#N/A</v>
      </c>
      <c r="V49" t="e">
        <f t="shared" si="12"/>
        <v>#N/A</v>
      </c>
      <c r="W49" s="47" t="e">
        <f t="shared" si="13"/>
        <v>#N/A</v>
      </c>
      <c r="X49" t="e">
        <f t="shared" si="14"/>
        <v>#N/A</v>
      </c>
      <c r="Y49" s="47" t="e">
        <f t="shared" si="15"/>
        <v>#N/A</v>
      </c>
      <c r="Z49" t="e">
        <f t="shared" si="16"/>
        <v>#N/A</v>
      </c>
      <c r="AA49" s="47" t="e">
        <f t="shared" si="17"/>
        <v>#N/A</v>
      </c>
      <c r="AB49" t="e">
        <f t="shared" si="18"/>
        <v>#N/A</v>
      </c>
      <c r="AD49">
        <v>36</v>
      </c>
      <c r="AE49" s="47" t="e">
        <f t="shared" si="0"/>
        <v>#N/A</v>
      </c>
      <c r="AF49" t="e">
        <f t="shared" si="19"/>
        <v>#N/A</v>
      </c>
      <c r="AG49" t="e">
        <f t="shared" si="1"/>
        <v>#N/A</v>
      </c>
      <c r="AH49" s="47" t="e">
        <f t="shared" si="2"/>
        <v>#N/A</v>
      </c>
      <c r="AI49" t="e">
        <f t="shared" si="20"/>
        <v>#N/A</v>
      </c>
      <c r="AJ49" s="47" t="e">
        <f t="shared" si="3"/>
        <v>#N/A</v>
      </c>
      <c r="AK49" t="e">
        <f t="shared" si="21"/>
        <v>#N/A</v>
      </c>
      <c r="AL49" s="47" t="e">
        <f t="shared" si="4"/>
        <v>#N/A</v>
      </c>
      <c r="AM49" t="e">
        <f t="shared" si="22"/>
        <v>#N/A</v>
      </c>
      <c r="AN49" s="47" t="e">
        <f t="shared" si="5"/>
        <v>#N/A</v>
      </c>
      <c r="AO49" t="e">
        <f t="shared" si="23"/>
        <v>#N/A</v>
      </c>
      <c r="AT49" s="99"/>
    </row>
    <row r="50" spans="15:46" x14ac:dyDescent="0.2">
      <c r="O50" s="45">
        <f t="shared" si="6"/>
        <v>5.9761422486477613</v>
      </c>
      <c r="P50" s="45">
        <f t="shared" si="7"/>
        <v>5.9761422486477613</v>
      </c>
      <c r="Q50" s="100">
        <f t="shared" si="24"/>
        <v>26.208319097993808</v>
      </c>
      <c r="R50" s="252">
        <f t="shared" si="25"/>
        <v>-0.7799999999999998</v>
      </c>
      <c r="S50" t="e">
        <f t="shared" si="9"/>
        <v>#N/A</v>
      </c>
      <c r="T50" t="e">
        <f t="shared" si="10"/>
        <v>#N/A</v>
      </c>
      <c r="U50" s="47" t="e">
        <f t="shared" si="11"/>
        <v>#N/A</v>
      </c>
      <c r="V50" t="e">
        <f t="shared" si="12"/>
        <v>#N/A</v>
      </c>
      <c r="W50" s="47" t="e">
        <f t="shared" si="13"/>
        <v>#N/A</v>
      </c>
      <c r="X50" t="e">
        <f t="shared" si="14"/>
        <v>#N/A</v>
      </c>
      <c r="Y50" s="47" t="e">
        <f t="shared" si="15"/>
        <v>#N/A</v>
      </c>
      <c r="Z50" t="e">
        <f t="shared" si="16"/>
        <v>#N/A</v>
      </c>
      <c r="AA50" s="47" t="e">
        <f t="shared" si="17"/>
        <v>#N/A</v>
      </c>
      <c r="AB50" t="e">
        <f t="shared" si="18"/>
        <v>#N/A</v>
      </c>
      <c r="AD50">
        <v>37</v>
      </c>
      <c r="AE50" s="47" t="e">
        <f t="shared" si="0"/>
        <v>#N/A</v>
      </c>
      <c r="AF50" t="e">
        <f t="shared" si="19"/>
        <v>#N/A</v>
      </c>
      <c r="AG50" t="e">
        <f t="shared" si="1"/>
        <v>#N/A</v>
      </c>
      <c r="AH50" s="47" t="e">
        <f t="shared" si="2"/>
        <v>#N/A</v>
      </c>
      <c r="AI50" t="e">
        <f t="shared" si="20"/>
        <v>#N/A</v>
      </c>
      <c r="AJ50" s="47" t="e">
        <f t="shared" si="3"/>
        <v>#N/A</v>
      </c>
      <c r="AK50" t="e">
        <f t="shared" si="21"/>
        <v>#N/A</v>
      </c>
      <c r="AL50" s="47" t="e">
        <f t="shared" si="4"/>
        <v>#N/A</v>
      </c>
      <c r="AM50" t="e">
        <f t="shared" si="22"/>
        <v>#N/A</v>
      </c>
      <c r="AN50" s="47" t="e">
        <f t="shared" si="5"/>
        <v>#N/A</v>
      </c>
      <c r="AO50" t="e">
        <f t="shared" si="23"/>
        <v>#N/A</v>
      </c>
      <c r="AT50" s="99"/>
    </row>
    <row r="51" spans="15:46" x14ac:dyDescent="0.2">
      <c r="O51" s="45">
        <f t="shared" si="6"/>
        <v>5.9000092169360414</v>
      </c>
      <c r="P51" s="45">
        <f t="shared" si="7"/>
        <v>5.9000092169360414</v>
      </c>
      <c r="Q51" s="100">
        <f t="shared" si="24"/>
        <v>26.133783255073467</v>
      </c>
      <c r="R51" s="252">
        <f t="shared" si="25"/>
        <v>-0.7749999999999998</v>
      </c>
      <c r="S51" t="e">
        <f t="shared" si="9"/>
        <v>#N/A</v>
      </c>
      <c r="T51" t="e">
        <f t="shared" si="10"/>
        <v>#N/A</v>
      </c>
      <c r="U51" s="47" t="e">
        <f t="shared" si="11"/>
        <v>#N/A</v>
      </c>
      <c r="V51" t="e">
        <f t="shared" si="12"/>
        <v>#N/A</v>
      </c>
      <c r="W51" s="47" t="e">
        <f t="shared" si="13"/>
        <v>#N/A</v>
      </c>
      <c r="X51" t="e">
        <f t="shared" si="14"/>
        <v>#N/A</v>
      </c>
      <c r="Y51" s="47" t="e">
        <f t="shared" si="15"/>
        <v>#N/A</v>
      </c>
      <c r="Z51" t="e">
        <f t="shared" si="16"/>
        <v>#N/A</v>
      </c>
      <c r="AA51" s="47" t="e">
        <f t="shared" si="17"/>
        <v>#N/A</v>
      </c>
      <c r="AB51" t="e">
        <f t="shared" si="18"/>
        <v>#N/A</v>
      </c>
      <c r="AD51">
        <v>38</v>
      </c>
      <c r="AE51" s="47" t="e">
        <f t="shared" si="0"/>
        <v>#N/A</v>
      </c>
      <c r="AF51" t="e">
        <f t="shared" si="19"/>
        <v>#N/A</v>
      </c>
      <c r="AG51" t="e">
        <f t="shared" si="1"/>
        <v>#N/A</v>
      </c>
      <c r="AH51" s="47" t="e">
        <f t="shared" si="2"/>
        <v>#N/A</v>
      </c>
      <c r="AI51" t="e">
        <f t="shared" si="20"/>
        <v>#N/A</v>
      </c>
      <c r="AJ51" s="47" t="e">
        <f t="shared" si="3"/>
        <v>#N/A</v>
      </c>
      <c r="AK51" t="e">
        <f t="shared" si="21"/>
        <v>#N/A</v>
      </c>
      <c r="AL51" s="47" t="e">
        <f t="shared" si="4"/>
        <v>#N/A</v>
      </c>
      <c r="AM51" t="e">
        <f t="shared" si="22"/>
        <v>#N/A</v>
      </c>
      <c r="AN51" s="47" t="e">
        <f t="shared" si="5"/>
        <v>#N/A</v>
      </c>
      <c r="AO51" t="e">
        <f t="shared" si="23"/>
        <v>#N/A</v>
      </c>
      <c r="AT51" s="99"/>
    </row>
    <row r="52" spans="15:46" x14ac:dyDescent="0.2">
      <c r="O52" s="45">
        <f t="shared" si="6"/>
        <v>5.8243597063545849</v>
      </c>
      <c r="P52" s="45">
        <f t="shared" si="7"/>
        <v>5.8243597063545849</v>
      </c>
      <c r="Q52" s="100">
        <f t="shared" si="24"/>
        <v>26.059721036707401</v>
      </c>
      <c r="R52" s="252">
        <f t="shared" si="25"/>
        <v>-0.7699999999999998</v>
      </c>
      <c r="S52" t="e">
        <f t="shared" si="9"/>
        <v>#N/A</v>
      </c>
      <c r="T52" t="e">
        <f t="shared" si="10"/>
        <v>#N/A</v>
      </c>
      <c r="U52" s="47" t="e">
        <f t="shared" si="11"/>
        <v>#N/A</v>
      </c>
      <c r="V52" t="e">
        <f t="shared" si="12"/>
        <v>#N/A</v>
      </c>
      <c r="W52" s="47" t="e">
        <f t="shared" si="13"/>
        <v>#N/A</v>
      </c>
      <c r="X52" t="e">
        <f t="shared" si="14"/>
        <v>#N/A</v>
      </c>
      <c r="Y52" s="47" t="e">
        <f t="shared" si="15"/>
        <v>#N/A</v>
      </c>
      <c r="Z52" t="e">
        <f t="shared" si="16"/>
        <v>#N/A</v>
      </c>
      <c r="AA52" s="47" t="e">
        <f t="shared" si="17"/>
        <v>#N/A</v>
      </c>
      <c r="AB52" t="e">
        <f t="shared" si="18"/>
        <v>#N/A</v>
      </c>
      <c r="AD52">
        <v>39</v>
      </c>
      <c r="AE52" s="47" t="e">
        <f t="shared" si="0"/>
        <v>#N/A</v>
      </c>
      <c r="AF52" t="e">
        <f t="shared" si="19"/>
        <v>#N/A</v>
      </c>
      <c r="AG52" t="e">
        <f t="shared" si="1"/>
        <v>#N/A</v>
      </c>
      <c r="AH52" s="47" t="e">
        <f t="shared" si="2"/>
        <v>#N/A</v>
      </c>
      <c r="AI52" t="e">
        <f t="shared" si="20"/>
        <v>#N/A</v>
      </c>
      <c r="AJ52" s="47" t="e">
        <f t="shared" si="3"/>
        <v>#N/A</v>
      </c>
      <c r="AK52" t="e">
        <f t="shared" si="21"/>
        <v>#N/A</v>
      </c>
      <c r="AL52" s="47" t="e">
        <f t="shared" si="4"/>
        <v>#N/A</v>
      </c>
      <c r="AM52" t="e">
        <f t="shared" si="22"/>
        <v>#N/A</v>
      </c>
      <c r="AN52" s="47" t="e">
        <f t="shared" si="5"/>
        <v>#N/A</v>
      </c>
      <c r="AO52" t="e">
        <f t="shared" si="23"/>
        <v>#N/A</v>
      </c>
      <c r="AT52" s="99"/>
    </row>
    <row r="53" spans="15:46" x14ac:dyDescent="0.2">
      <c r="O53" s="45">
        <f t="shared" si="6"/>
        <v>5.7491938331447727</v>
      </c>
      <c r="P53" s="45">
        <f t="shared" si="7"/>
        <v>5.7491938331447727</v>
      </c>
      <c r="Q53" s="100">
        <f t="shared" si="24"/>
        <v>25.986132552029403</v>
      </c>
      <c r="R53" s="252">
        <f t="shared" si="25"/>
        <v>-0.76499999999999979</v>
      </c>
      <c r="S53" t="e">
        <f t="shared" si="9"/>
        <v>#N/A</v>
      </c>
      <c r="T53" t="e">
        <f t="shared" si="10"/>
        <v>#N/A</v>
      </c>
      <c r="U53" s="47" t="e">
        <f t="shared" si="11"/>
        <v>#N/A</v>
      </c>
      <c r="V53" t="e">
        <f t="shared" si="12"/>
        <v>#N/A</v>
      </c>
      <c r="W53" s="47" t="e">
        <f t="shared" si="13"/>
        <v>#N/A</v>
      </c>
      <c r="X53" t="e">
        <f t="shared" si="14"/>
        <v>#N/A</v>
      </c>
      <c r="Y53" s="47" t="e">
        <f t="shared" si="15"/>
        <v>#N/A</v>
      </c>
      <c r="Z53" t="e">
        <f t="shared" si="16"/>
        <v>#N/A</v>
      </c>
      <c r="AA53" s="47" t="e">
        <f t="shared" si="17"/>
        <v>#N/A</v>
      </c>
      <c r="AB53" t="e">
        <f t="shared" si="18"/>
        <v>#N/A</v>
      </c>
      <c r="AD53">
        <v>40</v>
      </c>
      <c r="AE53" s="47" t="e">
        <f t="shared" si="0"/>
        <v>#N/A</v>
      </c>
      <c r="AF53" t="e">
        <f t="shared" si="19"/>
        <v>#N/A</v>
      </c>
      <c r="AG53" t="e">
        <f t="shared" si="1"/>
        <v>#N/A</v>
      </c>
      <c r="AH53" s="47" t="e">
        <f t="shared" si="2"/>
        <v>#N/A</v>
      </c>
      <c r="AI53" t="e">
        <f t="shared" si="20"/>
        <v>#N/A</v>
      </c>
      <c r="AJ53" s="47" t="e">
        <f t="shared" si="3"/>
        <v>#N/A</v>
      </c>
      <c r="AK53" t="e">
        <f t="shared" si="21"/>
        <v>#N/A</v>
      </c>
      <c r="AL53" s="47" t="e">
        <f t="shared" si="4"/>
        <v>#N/A</v>
      </c>
      <c r="AM53" t="e">
        <f t="shared" si="22"/>
        <v>#N/A</v>
      </c>
      <c r="AN53" s="47" t="e">
        <f t="shared" si="5"/>
        <v>#N/A</v>
      </c>
      <c r="AO53" t="e">
        <f t="shared" si="23"/>
        <v>#N/A</v>
      </c>
      <c r="AT53" s="99"/>
    </row>
    <row r="54" spans="15:46" x14ac:dyDescent="0.2">
      <c r="O54" s="45">
        <f t="shared" si="6"/>
        <v>5.6745117128419906</v>
      </c>
      <c r="P54" s="45">
        <f t="shared" si="7"/>
        <v>5.6745117128419906</v>
      </c>
      <c r="Q54" s="100">
        <f t="shared" si="24"/>
        <v>25.913017909508312</v>
      </c>
      <c r="R54" s="252">
        <f t="shared" si="25"/>
        <v>-0.75999999999999979</v>
      </c>
      <c r="S54" t="e">
        <f t="shared" si="9"/>
        <v>#N/A</v>
      </c>
      <c r="T54" t="e">
        <f t="shared" si="10"/>
        <v>#N/A</v>
      </c>
      <c r="U54" s="47" t="e">
        <f t="shared" si="11"/>
        <v>#N/A</v>
      </c>
      <c r="V54" t="e">
        <f t="shared" si="12"/>
        <v>#N/A</v>
      </c>
      <c r="W54" s="47" t="e">
        <f t="shared" si="13"/>
        <v>#N/A</v>
      </c>
      <c r="X54" t="e">
        <f t="shared" si="14"/>
        <v>#N/A</v>
      </c>
      <c r="Y54" s="47" t="e">
        <f t="shared" si="15"/>
        <v>#N/A</v>
      </c>
      <c r="Z54" t="e">
        <f t="shared" si="16"/>
        <v>#N/A</v>
      </c>
      <c r="AA54" s="47" t="e">
        <f t="shared" si="17"/>
        <v>#N/A</v>
      </c>
      <c r="AB54" t="e">
        <f t="shared" si="18"/>
        <v>#N/A</v>
      </c>
      <c r="AD54">
        <v>41</v>
      </c>
      <c r="AE54" s="47" t="e">
        <f t="shared" si="0"/>
        <v>#N/A</v>
      </c>
      <c r="AF54" t="e">
        <f t="shared" si="19"/>
        <v>#N/A</v>
      </c>
      <c r="AG54" t="e">
        <f t="shared" si="1"/>
        <v>#N/A</v>
      </c>
      <c r="AH54" s="47" t="e">
        <f t="shared" si="2"/>
        <v>#N/A</v>
      </c>
      <c r="AI54" t="e">
        <f t="shared" si="20"/>
        <v>#N/A</v>
      </c>
      <c r="AJ54" s="47" t="e">
        <f t="shared" si="3"/>
        <v>#N/A</v>
      </c>
      <c r="AK54" t="e">
        <f t="shared" si="21"/>
        <v>#N/A</v>
      </c>
      <c r="AL54" s="47" t="e">
        <f t="shared" si="4"/>
        <v>#N/A</v>
      </c>
      <c r="AM54" t="e">
        <f t="shared" si="22"/>
        <v>#N/A</v>
      </c>
      <c r="AN54" s="47" t="e">
        <f t="shared" si="5"/>
        <v>#N/A</v>
      </c>
      <c r="AO54" t="e">
        <f t="shared" si="23"/>
        <v>#N/A</v>
      </c>
      <c r="AT54" s="99"/>
    </row>
    <row r="55" spans="15:46" x14ac:dyDescent="0.2">
      <c r="O55" s="45">
        <f t="shared" si="6"/>
        <v>5.6003134602742648</v>
      </c>
      <c r="P55" s="45">
        <f t="shared" si="7"/>
        <v>5.6003134602742648</v>
      </c>
      <c r="Q55" s="100">
        <f t="shared" si="24"/>
        <v>25.840377216947331</v>
      </c>
      <c r="R55" s="252">
        <f t="shared" si="25"/>
        <v>-0.75499999999999978</v>
      </c>
      <c r="S55" t="e">
        <f t="shared" si="9"/>
        <v>#N/A</v>
      </c>
      <c r="T55" t="e">
        <f t="shared" si="10"/>
        <v>#N/A</v>
      </c>
      <c r="U55" s="47" t="e">
        <f t="shared" si="11"/>
        <v>#N/A</v>
      </c>
      <c r="V55" t="e">
        <f t="shared" si="12"/>
        <v>#N/A</v>
      </c>
      <c r="W55" s="47" t="e">
        <f t="shared" si="13"/>
        <v>#N/A</v>
      </c>
      <c r="X55" t="e">
        <f t="shared" si="14"/>
        <v>#N/A</v>
      </c>
      <c r="Y55" s="47" t="e">
        <f t="shared" si="15"/>
        <v>#N/A</v>
      </c>
      <c r="Z55" t="e">
        <f t="shared" si="16"/>
        <v>#N/A</v>
      </c>
      <c r="AA55" s="47" t="e">
        <f t="shared" si="17"/>
        <v>#N/A</v>
      </c>
      <c r="AB55" t="e">
        <f t="shared" si="18"/>
        <v>#N/A</v>
      </c>
      <c r="AD55">
        <v>42</v>
      </c>
      <c r="AE55" s="47" t="e">
        <f t="shared" si="0"/>
        <v>#N/A</v>
      </c>
      <c r="AF55" t="e">
        <f t="shared" si="19"/>
        <v>#N/A</v>
      </c>
      <c r="AG55" t="e">
        <f t="shared" si="1"/>
        <v>#N/A</v>
      </c>
      <c r="AH55" s="47" t="e">
        <f t="shared" si="2"/>
        <v>#N/A</v>
      </c>
      <c r="AI55" t="e">
        <f t="shared" si="20"/>
        <v>#N/A</v>
      </c>
      <c r="AJ55" s="47" t="e">
        <f t="shared" si="3"/>
        <v>#N/A</v>
      </c>
      <c r="AK55" t="e">
        <f t="shared" si="21"/>
        <v>#N/A</v>
      </c>
      <c r="AL55" s="47" t="e">
        <f t="shared" si="4"/>
        <v>#N/A</v>
      </c>
      <c r="AM55" t="e">
        <f t="shared" si="22"/>
        <v>#N/A</v>
      </c>
      <c r="AN55" s="47" t="e">
        <f t="shared" si="5"/>
        <v>#N/A</v>
      </c>
      <c r="AO55" t="e">
        <f t="shared" si="23"/>
        <v>#N/A</v>
      </c>
      <c r="AT55" s="99"/>
    </row>
    <row r="56" spans="15:46" x14ac:dyDescent="0.2">
      <c r="O56" s="45">
        <f t="shared" si="6"/>
        <v>5.5265991895616935</v>
      </c>
      <c r="P56" s="45">
        <f t="shared" si="7"/>
        <v>5.5265991895616935</v>
      </c>
      <c r="Q56" s="100">
        <f t="shared" si="24"/>
        <v>25.768210581483117</v>
      </c>
      <c r="R56" s="252">
        <f t="shared" si="25"/>
        <v>-0.74999999999999978</v>
      </c>
      <c r="S56" t="e">
        <f t="shared" si="9"/>
        <v>#N/A</v>
      </c>
      <c r="T56" t="e">
        <f t="shared" si="10"/>
        <v>#N/A</v>
      </c>
      <c r="U56" s="47" t="e">
        <f t="shared" si="11"/>
        <v>#N/A</v>
      </c>
      <c r="V56" t="e">
        <f t="shared" si="12"/>
        <v>#N/A</v>
      </c>
      <c r="W56" s="47" t="e">
        <f t="shared" si="13"/>
        <v>#N/A</v>
      </c>
      <c r="X56" t="e">
        <f t="shared" si="14"/>
        <v>#N/A</v>
      </c>
      <c r="Y56" s="47" t="e">
        <f t="shared" si="15"/>
        <v>#N/A</v>
      </c>
      <c r="Z56" t="e">
        <f t="shared" si="16"/>
        <v>#N/A</v>
      </c>
      <c r="AA56" s="47" t="e">
        <f t="shared" si="17"/>
        <v>#N/A</v>
      </c>
      <c r="AB56" t="e">
        <f t="shared" si="18"/>
        <v>#N/A</v>
      </c>
      <c r="AD56">
        <v>43</v>
      </c>
      <c r="AE56" s="47" t="e">
        <f t="shared" si="0"/>
        <v>#N/A</v>
      </c>
      <c r="AF56" t="e">
        <f t="shared" si="19"/>
        <v>#N/A</v>
      </c>
      <c r="AG56" t="e">
        <f t="shared" si="1"/>
        <v>#N/A</v>
      </c>
      <c r="AH56" s="47" t="e">
        <f t="shared" si="2"/>
        <v>#N/A</v>
      </c>
      <c r="AI56" t="e">
        <f t="shared" si="20"/>
        <v>#N/A</v>
      </c>
      <c r="AJ56" s="47" t="e">
        <f t="shared" si="3"/>
        <v>#N/A</v>
      </c>
      <c r="AK56" t="e">
        <f t="shared" si="21"/>
        <v>#N/A</v>
      </c>
      <c r="AL56" s="47" t="e">
        <f t="shared" si="4"/>
        <v>#N/A</v>
      </c>
      <c r="AM56" t="e">
        <f t="shared" si="22"/>
        <v>#N/A</v>
      </c>
      <c r="AN56" s="47" t="e">
        <f t="shared" si="5"/>
        <v>#N/A</v>
      </c>
      <c r="AO56" t="e">
        <f t="shared" si="23"/>
        <v>#N/A</v>
      </c>
      <c r="AT56" s="99"/>
    </row>
    <row r="57" spans="15:46" x14ac:dyDescent="0.2">
      <c r="O57" s="45">
        <f t="shared" si="6"/>
        <v>5.4533690141156512</v>
      </c>
      <c r="P57" s="45">
        <f t="shared" si="7"/>
        <v>5.4533690141156512</v>
      </c>
      <c r="Q57" s="100">
        <f t="shared" si="24"/>
        <v>25.69651810958544</v>
      </c>
      <c r="R57" s="252">
        <f t="shared" si="25"/>
        <v>-0.74499999999999977</v>
      </c>
      <c r="S57" t="e">
        <f t="shared" si="9"/>
        <v>#N/A</v>
      </c>
      <c r="T57" t="e">
        <f t="shared" si="10"/>
        <v>#N/A</v>
      </c>
      <c r="U57" s="47" t="e">
        <f t="shared" si="11"/>
        <v>#N/A</v>
      </c>
      <c r="V57" t="e">
        <f t="shared" si="12"/>
        <v>#N/A</v>
      </c>
      <c r="W57" s="47" t="e">
        <f t="shared" si="13"/>
        <v>#N/A</v>
      </c>
      <c r="X57" t="e">
        <f t="shared" si="14"/>
        <v>#N/A</v>
      </c>
      <c r="Y57" s="47" t="e">
        <f t="shared" si="15"/>
        <v>#N/A</v>
      </c>
      <c r="Z57" t="e">
        <f t="shared" si="16"/>
        <v>#N/A</v>
      </c>
      <c r="AA57" s="47" t="e">
        <f t="shared" si="17"/>
        <v>#N/A</v>
      </c>
      <c r="AB57" t="e">
        <f t="shared" si="18"/>
        <v>#N/A</v>
      </c>
      <c r="AD57">
        <v>44</v>
      </c>
      <c r="AE57" s="47" t="e">
        <f t="shared" si="0"/>
        <v>#N/A</v>
      </c>
      <c r="AF57" t="e">
        <f t="shared" si="19"/>
        <v>#N/A</v>
      </c>
      <c r="AG57" t="e">
        <f t="shared" si="1"/>
        <v>#N/A</v>
      </c>
      <c r="AH57" s="47" t="e">
        <f t="shared" si="2"/>
        <v>#N/A</v>
      </c>
      <c r="AI57" t="e">
        <f t="shared" si="20"/>
        <v>#N/A</v>
      </c>
      <c r="AJ57" s="47" t="e">
        <f t="shared" si="3"/>
        <v>#N/A</v>
      </c>
      <c r="AK57" t="e">
        <f t="shared" si="21"/>
        <v>#N/A</v>
      </c>
      <c r="AL57" s="47" t="e">
        <f t="shared" si="4"/>
        <v>#N/A</v>
      </c>
      <c r="AM57" t="e">
        <f t="shared" si="22"/>
        <v>#N/A</v>
      </c>
      <c r="AN57" s="47" t="e">
        <f t="shared" si="5"/>
        <v>#N/A</v>
      </c>
      <c r="AO57" t="e">
        <f t="shared" si="23"/>
        <v>#N/A</v>
      </c>
      <c r="AT57" s="99"/>
    </row>
    <row r="58" spans="15:46" x14ac:dyDescent="0.2">
      <c r="O58" s="45">
        <f t="shared" si="6"/>
        <v>5.3806230466375382</v>
      </c>
      <c r="P58" s="45">
        <f t="shared" si="7"/>
        <v>5.3806230466375382</v>
      </c>
      <c r="Q58" s="100">
        <f t="shared" si="24"/>
        <v>25.625299907055705</v>
      </c>
      <c r="R58" s="252">
        <f t="shared" si="25"/>
        <v>-0.73999999999999977</v>
      </c>
      <c r="S58" t="e">
        <f t="shared" si="9"/>
        <v>#N/A</v>
      </c>
      <c r="T58" t="e">
        <f t="shared" si="10"/>
        <v>#N/A</v>
      </c>
      <c r="U58" s="47" t="e">
        <f t="shared" si="11"/>
        <v>#N/A</v>
      </c>
      <c r="V58" t="e">
        <f t="shared" si="12"/>
        <v>#N/A</v>
      </c>
      <c r="W58" s="47" t="e">
        <f t="shared" si="13"/>
        <v>#N/A</v>
      </c>
      <c r="X58" t="e">
        <f t="shared" si="14"/>
        <v>#N/A</v>
      </c>
      <c r="Y58" s="47" t="e">
        <f t="shared" si="15"/>
        <v>#N/A</v>
      </c>
      <c r="Z58" t="e">
        <f t="shared" si="16"/>
        <v>#N/A</v>
      </c>
      <c r="AA58" s="47" t="e">
        <f t="shared" si="17"/>
        <v>#N/A</v>
      </c>
      <c r="AB58" t="e">
        <f t="shared" si="18"/>
        <v>#N/A</v>
      </c>
      <c r="AD58">
        <v>45</v>
      </c>
      <c r="AE58" s="47" t="e">
        <f t="shared" si="0"/>
        <v>#N/A</v>
      </c>
      <c r="AF58" t="e">
        <f t="shared" si="19"/>
        <v>#N/A</v>
      </c>
      <c r="AG58" t="e">
        <f t="shared" si="1"/>
        <v>#N/A</v>
      </c>
      <c r="AH58" s="47" t="e">
        <f t="shared" si="2"/>
        <v>#N/A</v>
      </c>
      <c r="AI58" t="e">
        <f t="shared" si="20"/>
        <v>#N/A</v>
      </c>
      <c r="AJ58" s="47" t="e">
        <f t="shared" si="3"/>
        <v>#N/A</v>
      </c>
      <c r="AK58" t="e">
        <f t="shared" si="21"/>
        <v>#N/A</v>
      </c>
      <c r="AL58" s="47" t="e">
        <f t="shared" si="4"/>
        <v>#N/A</v>
      </c>
      <c r="AM58" t="e">
        <f t="shared" si="22"/>
        <v>#N/A</v>
      </c>
      <c r="AN58" s="47" t="e">
        <f t="shared" si="5"/>
        <v>#N/A</v>
      </c>
      <c r="AO58" t="e">
        <f t="shared" si="23"/>
        <v>#N/A</v>
      </c>
      <c r="AT58" s="99"/>
    </row>
    <row r="59" spans="15:46" x14ac:dyDescent="0.2">
      <c r="O59" s="45">
        <f t="shared" si="6"/>
        <v>5.3083613991184393</v>
      </c>
      <c r="P59" s="45">
        <f t="shared" si="7"/>
        <v>5.3083613991184393</v>
      </c>
      <c r="Q59" s="100">
        <f t="shared" si="24"/>
        <v>25.554556079026725</v>
      </c>
      <c r="R59" s="252">
        <f t="shared" si="25"/>
        <v>-0.73499999999999976</v>
      </c>
      <c r="S59" t="e">
        <f t="shared" si="9"/>
        <v>#N/A</v>
      </c>
      <c r="T59" t="e">
        <f t="shared" si="10"/>
        <v>#N/A</v>
      </c>
      <c r="U59" s="47" t="e">
        <f t="shared" si="11"/>
        <v>#N/A</v>
      </c>
      <c r="V59" t="e">
        <f t="shared" si="12"/>
        <v>#N/A</v>
      </c>
      <c r="W59" s="47" t="e">
        <f t="shared" si="13"/>
        <v>#N/A</v>
      </c>
      <c r="X59" t="e">
        <f t="shared" si="14"/>
        <v>#N/A</v>
      </c>
      <c r="Y59" s="47" t="e">
        <f t="shared" si="15"/>
        <v>#N/A</v>
      </c>
      <c r="Z59" t="e">
        <f t="shared" si="16"/>
        <v>#N/A</v>
      </c>
      <c r="AA59" s="47" t="e">
        <f t="shared" si="17"/>
        <v>#N/A</v>
      </c>
      <c r="AB59" t="e">
        <f t="shared" si="18"/>
        <v>#N/A</v>
      </c>
      <c r="AD59">
        <v>46</v>
      </c>
      <c r="AE59" s="47" t="e">
        <f t="shared" si="0"/>
        <v>#N/A</v>
      </c>
      <c r="AF59" t="e">
        <f t="shared" si="19"/>
        <v>#N/A</v>
      </c>
      <c r="AG59" t="e">
        <f t="shared" si="1"/>
        <v>#N/A</v>
      </c>
      <c r="AH59" s="47" t="e">
        <f t="shared" si="2"/>
        <v>#N/A</v>
      </c>
      <c r="AI59" t="e">
        <f t="shared" si="20"/>
        <v>#N/A</v>
      </c>
      <c r="AJ59" s="47" t="e">
        <f t="shared" si="3"/>
        <v>#N/A</v>
      </c>
      <c r="AK59" t="e">
        <f t="shared" si="21"/>
        <v>#N/A</v>
      </c>
      <c r="AL59" s="47" t="e">
        <f t="shared" si="4"/>
        <v>#N/A</v>
      </c>
      <c r="AM59" t="e">
        <f t="shared" si="22"/>
        <v>#N/A</v>
      </c>
      <c r="AN59" s="47" t="e">
        <f t="shared" si="5"/>
        <v>#N/A</v>
      </c>
      <c r="AO59" t="e">
        <f t="shared" si="23"/>
        <v>#N/A</v>
      </c>
      <c r="AT59" s="99"/>
    </row>
    <row r="60" spans="15:46" x14ac:dyDescent="0.2">
      <c r="O60" s="45">
        <f t="shared" si="6"/>
        <v>5.2365841828381008</v>
      </c>
      <c r="P60" s="45">
        <f t="shared" si="7"/>
        <v>5.2365841828381008</v>
      </c>
      <c r="Q60" s="100">
        <f t="shared" si="24"/>
        <v>25.484286729961923</v>
      </c>
      <c r="R60" s="252">
        <f t="shared" si="25"/>
        <v>-0.72999999999999976</v>
      </c>
      <c r="S60" t="e">
        <f t="shared" si="9"/>
        <v>#N/A</v>
      </c>
      <c r="T60" t="e">
        <f t="shared" si="10"/>
        <v>#N/A</v>
      </c>
      <c r="U60" s="47" t="e">
        <f t="shared" si="11"/>
        <v>#N/A</v>
      </c>
      <c r="V60" t="e">
        <f t="shared" si="12"/>
        <v>#N/A</v>
      </c>
      <c r="W60" s="47" t="e">
        <f t="shared" si="13"/>
        <v>#N/A</v>
      </c>
      <c r="X60" t="e">
        <f t="shared" si="14"/>
        <v>#N/A</v>
      </c>
      <c r="Y60" s="47" t="e">
        <f t="shared" si="15"/>
        <v>#N/A</v>
      </c>
      <c r="Z60" t="e">
        <f t="shared" si="16"/>
        <v>#N/A</v>
      </c>
      <c r="AA60" s="47" t="e">
        <f t="shared" si="17"/>
        <v>#N/A</v>
      </c>
      <c r="AB60" t="e">
        <f t="shared" si="18"/>
        <v>#N/A</v>
      </c>
      <c r="AD60">
        <v>47</v>
      </c>
      <c r="AE60" s="47" t="e">
        <f t="shared" si="0"/>
        <v>#N/A</v>
      </c>
      <c r="AF60" t="e">
        <f t="shared" si="19"/>
        <v>#N/A</v>
      </c>
      <c r="AG60" t="e">
        <f t="shared" si="1"/>
        <v>#N/A</v>
      </c>
      <c r="AH60" s="47" t="e">
        <f t="shared" si="2"/>
        <v>#N/A</v>
      </c>
      <c r="AI60" t="e">
        <f t="shared" si="20"/>
        <v>#N/A</v>
      </c>
      <c r="AJ60" s="47" t="e">
        <f t="shared" si="3"/>
        <v>#N/A</v>
      </c>
      <c r="AK60" t="e">
        <f t="shared" si="21"/>
        <v>#N/A</v>
      </c>
      <c r="AL60" s="47" t="e">
        <f t="shared" si="4"/>
        <v>#N/A</v>
      </c>
      <c r="AM60" t="e">
        <f t="shared" si="22"/>
        <v>#N/A</v>
      </c>
      <c r="AN60" s="47" t="e">
        <f t="shared" si="5"/>
        <v>#N/A</v>
      </c>
      <c r="AO60" t="e">
        <f t="shared" si="23"/>
        <v>#N/A</v>
      </c>
      <c r="AT60" s="99"/>
    </row>
    <row r="61" spans="15:46" x14ac:dyDescent="0.2">
      <c r="O61" s="45">
        <f t="shared" si="6"/>
        <v>5.1652915083636799</v>
      </c>
      <c r="P61" s="45">
        <f t="shared" si="7"/>
        <v>5.1652915083636799</v>
      </c>
      <c r="Q61" s="100">
        <f t="shared" si="24"/>
        <v>25.414491963654427</v>
      </c>
      <c r="R61" s="252">
        <f t="shared" si="25"/>
        <v>-0.72499999999999976</v>
      </c>
      <c r="S61" t="e">
        <f t="shared" si="9"/>
        <v>#N/A</v>
      </c>
      <c r="T61" t="e">
        <f t="shared" si="10"/>
        <v>#N/A</v>
      </c>
      <c r="U61" s="47" t="e">
        <f t="shared" si="11"/>
        <v>#N/A</v>
      </c>
      <c r="V61" t="e">
        <f t="shared" si="12"/>
        <v>#N/A</v>
      </c>
      <c r="W61" s="47" t="e">
        <f t="shared" si="13"/>
        <v>#N/A</v>
      </c>
      <c r="X61" t="e">
        <f t="shared" si="14"/>
        <v>#N/A</v>
      </c>
      <c r="Y61" s="47" t="e">
        <f t="shared" si="15"/>
        <v>#N/A</v>
      </c>
      <c r="Z61" t="e">
        <f t="shared" si="16"/>
        <v>#N/A</v>
      </c>
      <c r="AA61" s="47" t="e">
        <f t="shared" si="17"/>
        <v>#N/A</v>
      </c>
      <c r="AB61" t="e">
        <f t="shared" si="18"/>
        <v>#N/A</v>
      </c>
      <c r="AD61">
        <v>48</v>
      </c>
      <c r="AE61" s="47" t="e">
        <f t="shared" si="0"/>
        <v>#N/A</v>
      </c>
      <c r="AF61" t="e">
        <f t="shared" si="19"/>
        <v>#N/A</v>
      </c>
      <c r="AG61" t="e">
        <f t="shared" si="1"/>
        <v>#N/A</v>
      </c>
      <c r="AH61" s="47" t="e">
        <f t="shared" si="2"/>
        <v>#N/A</v>
      </c>
      <c r="AI61" t="e">
        <f t="shared" si="20"/>
        <v>#N/A</v>
      </c>
      <c r="AJ61" s="47" t="e">
        <f t="shared" si="3"/>
        <v>#N/A</v>
      </c>
      <c r="AK61" t="e">
        <f t="shared" si="21"/>
        <v>#N/A</v>
      </c>
      <c r="AL61" s="47" t="e">
        <f t="shared" si="4"/>
        <v>#N/A</v>
      </c>
      <c r="AM61" t="e">
        <f t="shared" si="22"/>
        <v>#N/A</v>
      </c>
      <c r="AN61" s="47" t="e">
        <f t="shared" si="5"/>
        <v>#N/A</v>
      </c>
      <c r="AO61" t="e">
        <f t="shared" si="23"/>
        <v>#N/A</v>
      </c>
      <c r="AT61" s="99"/>
    </row>
    <row r="62" spans="15:46" x14ac:dyDescent="0.2">
      <c r="O62" s="45">
        <f t="shared" si="6"/>
        <v>5.0944834855495174</v>
      </c>
      <c r="P62" s="45">
        <f t="shared" si="7"/>
        <v>5.0944834855495174</v>
      </c>
      <c r="Q62" s="100">
        <f t="shared" si="24"/>
        <v>25.345171883226158</v>
      </c>
      <c r="R62" s="252">
        <f t="shared" si="25"/>
        <v>-0.71999999999999975</v>
      </c>
      <c r="S62" t="e">
        <f t="shared" si="9"/>
        <v>#N/A</v>
      </c>
      <c r="T62" t="e">
        <f t="shared" si="10"/>
        <v>#N/A</v>
      </c>
      <c r="U62" s="47" t="e">
        <f t="shared" si="11"/>
        <v>#N/A</v>
      </c>
      <c r="V62" t="e">
        <f t="shared" si="12"/>
        <v>#N/A</v>
      </c>
      <c r="W62" s="47" t="e">
        <f t="shared" si="13"/>
        <v>#N/A</v>
      </c>
      <c r="X62" t="e">
        <f t="shared" si="14"/>
        <v>#N/A</v>
      </c>
      <c r="Y62" s="47" t="e">
        <f t="shared" si="15"/>
        <v>#N/A</v>
      </c>
      <c r="Z62" t="e">
        <f t="shared" si="16"/>
        <v>#N/A</v>
      </c>
      <c r="AA62" s="47" t="e">
        <f t="shared" si="17"/>
        <v>#N/A</v>
      </c>
      <c r="AB62" t="e">
        <f t="shared" si="18"/>
        <v>#N/A</v>
      </c>
      <c r="AD62">
        <v>49</v>
      </c>
      <c r="AE62" s="47" t="e">
        <f t="shared" si="0"/>
        <v>#N/A</v>
      </c>
      <c r="AF62" t="e">
        <f t="shared" si="19"/>
        <v>#N/A</v>
      </c>
      <c r="AG62" t="e">
        <f t="shared" si="1"/>
        <v>#N/A</v>
      </c>
      <c r="AH62" s="47" t="e">
        <f t="shared" si="2"/>
        <v>#N/A</v>
      </c>
      <c r="AI62" t="e">
        <f t="shared" si="20"/>
        <v>#N/A</v>
      </c>
      <c r="AJ62" s="47" t="e">
        <f t="shared" si="3"/>
        <v>#N/A</v>
      </c>
      <c r="AK62" t="e">
        <f t="shared" si="21"/>
        <v>#N/A</v>
      </c>
      <c r="AL62" s="47" t="e">
        <f t="shared" si="4"/>
        <v>#N/A</v>
      </c>
      <c r="AM62" t="e">
        <f t="shared" si="22"/>
        <v>#N/A</v>
      </c>
      <c r="AN62" s="47" t="e">
        <f t="shared" si="5"/>
        <v>#N/A</v>
      </c>
      <c r="AO62" t="e">
        <f t="shared" si="23"/>
        <v>#N/A</v>
      </c>
      <c r="AT62" s="99"/>
    </row>
    <row r="63" spans="15:46" x14ac:dyDescent="0.2">
      <c r="O63" s="45">
        <f t="shared" si="6"/>
        <v>5.0241602235360006</v>
      </c>
      <c r="P63" s="45">
        <f t="shared" si="7"/>
        <v>5.0241602235360006</v>
      </c>
      <c r="Q63" s="100">
        <f t="shared" si="24"/>
        <v>25.276326591127486</v>
      </c>
      <c r="R63" s="252">
        <f t="shared" si="25"/>
        <v>-0.71499999999999975</v>
      </c>
      <c r="S63" t="e">
        <f t="shared" si="9"/>
        <v>#N/A</v>
      </c>
      <c r="T63" t="e">
        <f t="shared" si="10"/>
        <v>#N/A</v>
      </c>
      <c r="U63" s="47" t="e">
        <f t="shared" si="11"/>
        <v>#N/A</v>
      </c>
      <c r="V63" t="e">
        <f t="shared" si="12"/>
        <v>#N/A</v>
      </c>
      <c r="W63" s="47" t="e">
        <f t="shared" si="13"/>
        <v>#N/A</v>
      </c>
      <c r="X63" t="e">
        <f t="shared" si="14"/>
        <v>#N/A</v>
      </c>
      <c r="Y63" s="47" t="e">
        <f t="shared" si="15"/>
        <v>#N/A</v>
      </c>
      <c r="Z63" t="e">
        <f t="shared" si="16"/>
        <v>#N/A</v>
      </c>
      <c r="AA63" s="47" t="e">
        <f t="shared" si="17"/>
        <v>#N/A</v>
      </c>
      <c r="AB63" t="e">
        <f t="shared" si="18"/>
        <v>#N/A</v>
      </c>
      <c r="AD63">
        <v>50</v>
      </c>
      <c r="AE63" s="47" t="e">
        <f t="shared" si="0"/>
        <v>#N/A</v>
      </c>
      <c r="AF63" t="e">
        <f t="shared" si="19"/>
        <v>#N/A</v>
      </c>
      <c r="AG63" t="e">
        <f t="shared" si="1"/>
        <v>#N/A</v>
      </c>
      <c r="AH63" s="47" t="e">
        <f t="shared" si="2"/>
        <v>#N/A</v>
      </c>
      <c r="AI63" t="e">
        <f t="shared" si="20"/>
        <v>#N/A</v>
      </c>
      <c r="AJ63" s="47" t="e">
        <f t="shared" si="3"/>
        <v>#N/A</v>
      </c>
      <c r="AK63" t="e">
        <f t="shared" si="21"/>
        <v>#N/A</v>
      </c>
      <c r="AL63" s="47" t="e">
        <f t="shared" si="4"/>
        <v>#N/A</v>
      </c>
      <c r="AM63" t="e">
        <f t="shared" si="22"/>
        <v>#N/A</v>
      </c>
      <c r="AN63" s="47" t="e">
        <f t="shared" si="5"/>
        <v>#N/A</v>
      </c>
      <c r="AO63" t="e">
        <f t="shared" si="23"/>
        <v>#N/A</v>
      </c>
      <c r="AT63" s="99"/>
    </row>
    <row r="64" spans="15:46" x14ac:dyDescent="0.2">
      <c r="O64" s="45">
        <f t="shared" si="6"/>
        <v>4.9543218307486541</v>
      </c>
      <c r="P64" s="45">
        <f t="shared" si="7"/>
        <v>4.9543218307486541</v>
      </c>
      <c r="Q64" s="100">
        <f t="shared" si="24"/>
        <v>25.207956189136098</v>
      </c>
      <c r="R64" s="252">
        <f t="shared" si="25"/>
        <v>-0.70999999999999974</v>
      </c>
      <c r="S64" t="e">
        <f t="shared" si="9"/>
        <v>#N/A</v>
      </c>
      <c r="T64" t="e">
        <f t="shared" si="10"/>
        <v>#N/A</v>
      </c>
      <c r="U64" s="47" t="e">
        <f t="shared" si="11"/>
        <v>#N/A</v>
      </c>
      <c r="V64" t="e">
        <f t="shared" si="12"/>
        <v>#N/A</v>
      </c>
      <c r="W64" s="47" t="e">
        <f t="shared" si="13"/>
        <v>#N/A</v>
      </c>
      <c r="X64" t="e">
        <f t="shared" si="14"/>
        <v>#N/A</v>
      </c>
      <c r="Y64" s="47" t="e">
        <f t="shared" si="15"/>
        <v>#N/A</v>
      </c>
      <c r="Z64" t="e">
        <f t="shared" si="16"/>
        <v>#N/A</v>
      </c>
      <c r="AA64" s="47" t="e">
        <f t="shared" si="17"/>
        <v>#N/A</v>
      </c>
      <c r="AB64" t="e">
        <f t="shared" si="18"/>
        <v>#N/A</v>
      </c>
      <c r="AD64">
        <v>51</v>
      </c>
      <c r="AE64" s="47" t="e">
        <f t="shared" si="0"/>
        <v>#N/A</v>
      </c>
      <c r="AF64" t="e">
        <f t="shared" si="19"/>
        <v>#N/A</v>
      </c>
      <c r="AG64" t="e">
        <f t="shared" si="1"/>
        <v>#N/A</v>
      </c>
      <c r="AH64" s="47" t="e">
        <f t="shared" si="2"/>
        <v>#N/A</v>
      </c>
      <c r="AI64" t="e">
        <f t="shared" si="20"/>
        <v>#N/A</v>
      </c>
      <c r="AJ64" s="47" t="e">
        <f t="shared" si="3"/>
        <v>#N/A</v>
      </c>
      <c r="AK64" t="e">
        <f t="shared" si="21"/>
        <v>#N/A</v>
      </c>
      <c r="AL64" s="47" t="e">
        <f t="shared" si="4"/>
        <v>#N/A</v>
      </c>
      <c r="AM64" t="e">
        <f t="shared" si="22"/>
        <v>#N/A</v>
      </c>
      <c r="AN64" s="47" t="e">
        <f t="shared" si="5"/>
        <v>#N/A</v>
      </c>
      <c r="AO64" t="e">
        <f t="shared" si="23"/>
        <v>#N/A</v>
      </c>
      <c r="AT64" s="99"/>
    </row>
    <row r="65" spans="15:46" x14ac:dyDescent="0.2">
      <c r="O65" s="45">
        <f t="shared" si="6"/>
        <v>4.8849684148975712</v>
      </c>
      <c r="P65" s="45">
        <f t="shared" si="7"/>
        <v>4.8849684148975712</v>
      </c>
      <c r="Q65" s="100">
        <f t="shared" si="24"/>
        <v>25.140060778356542</v>
      </c>
      <c r="R65" s="252">
        <f t="shared" si="25"/>
        <v>-0.70499999999999974</v>
      </c>
      <c r="S65" t="e">
        <f t="shared" si="9"/>
        <v>#N/A</v>
      </c>
      <c r="T65" t="e">
        <f t="shared" si="10"/>
        <v>#N/A</v>
      </c>
      <c r="U65" s="47" t="e">
        <f t="shared" si="11"/>
        <v>#N/A</v>
      </c>
      <c r="V65" t="e">
        <f t="shared" si="12"/>
        <v>#N/A</v>
      </c>
      <c r="W65" s="47" t="e">
        <f t="shared" si="13"/>
        <v>#N/A</v>
      </c>
      <c r="X65" t="e">
        <f t="shared" si="14"/>
        <v>#N/A</v>
      </c>
      <c r="Y65" s="47" t="e">
        <f t="shared" si="15"/>
        <v>#N/A</v>
      </c>
      <c r="Z65" t="e">
        <f t="shared" si="16"/>
        <v>#N/A</v>
      </c>
      <c r="AA65" s="47" t="e">
        <f t="shared" si="17"/>
        <v>#N/A</v>
      </c>
      <c r="AB65" t="e">
        <f t="shared" si="18"/>
        <v>#N/A</v>
      </c>
      <c r="AD65">
        <v>52</v>
      </c>
      <c r="AE65" s="47" t="e">
        <f t="shared" si="0"/>
        <v>#N/A</v>
      </c>
      <c r="AF65" t="e">
        <f t="shared" si="19"/>
        <v>#N/A</v>
      </c>
      <c r="AG65" t="e">
        <f t="shared" si="1"/>
        <v>#N/A</v>
      </c>
      <c r="AH65" s="47" t="e">
        <f t="shared" si="2"/>
        <v>#N/A</v>
      </c>
      <c r="AI65" t="e">
        <f t="shared" si="20"/>
        <v>#N/A</v>
      </c>
      <c r="AJ65" s="47" t="e">
        <f t="shared" si="3"/>
        <v>#N/A</v>
      </c>
      <c r="AK65" t="e">
        <f t="shared" si="21"/>
        <v>#N/A</v>
      </c>
      <c r="AL65" s="47" t="e">
        <f t="shared" si="4"/>
        <v>#N/A</v>
      </c>
      <c r="AM65" t="e">
        <f t="shared" si="22"/>
        <v>#N/A</v>
      </c>
      <c r="AN65" s="47" t="e">
        <f t="shared" si="5"/>
        <v>#N/A</v>
      </c>
      <c r="AO65" t="e">
        <f t="shared" si="23"/>
        <v>#N/A</v>
      </c>
      <c r="AT65" s="99"/>
    </row>
    <row r="66" spans="15:46" x14ac:dyDescent="0.2">
      <c r="O66" s="45">
        <f t="shared" si="6"/>
        <v>4.8161000829763907</v>
      </c>
      <c r="P66" s="45">
        <f t="shared" si="7"/>
        <v>4.8161000829763907</v>
      </c>
      <c r="Q66" s="100">
        <f t="shared" si="24"/>
        <v>25.072640459219087</v>
      </c>
      <c r="R66" s="252">
        <f t="shared" si="25"/>
        <v>-0.69999999999999973</v>
      </c>
      <c r="S66" t="e">
        <f t="shared" si="9"/>
        <v>#N/A</v>
      </c>
      <c r="T66" t="e">
        <f t="shared" si="10"/>
        <v>#N/A</v>
      </c>
      <c r="U66" s="47" t="e">
        <f t="shared" si="11"/>
        <v>#N/A</v>
      </c>
      <c r="V66" t="e">
        <f t="shared" si="12"/>
        <v>#N/A</v>
      </c>
      <c r="W66" s="47" t="e">
        <f t="shared" si="13"/>
        <v>#N/A</v>
      </c>
      <c r="X66" t="e">
        <f t="shared" si="14"/>
        <v>#N/A</v>
      </c>
      <c r="Y66" s="47" t="e">
        <f t="shared" si="15"/>
        <v>#N/A</v>
      </c>
      <c r="Z66" t="e">
        <f t="shared" si="16"/>
        <v>#N/A</v>
      </c>
      <c r="AA66" s="47" t="e">
        <f t="shared" si="17"/>
        <v>#N/A</v>
      </c>
      <c r="AB66" t="e">
        <f t="shared" si="18"/>
        <v>#N/A</v>
      </c>
      <c r="AD66">
        <v>53</v>
      </c>
      <c r="AE66" s="47" t="e">
        <f t="shared" si="0"/>
        <v>#N/A</v>
      </c>
      <c r="AF66" t="e">
        <f t="shared" si="19"/>
        <v>#N/A</v>
      </c>
      <c r="AG66" t="e">
        <f t="shared" si="1"/>
        <v>#N/A</v>
      </c>
      <c r="AH66" s="47" t="e">
        <f t="shared" si="2"/>
        <v>#N/A</v>
      </c>
      <c r="AI66" t="e">
        <f t="shared" si="20"/>
        <v>#N/A</v>
      </c>
      <c r="AJ66" s="47" t="e">
        <f t="shared" si="3"/>
        <v>#N/A</v>
      </c>
      <c r="AK66" t="e">
        <f t="shared" si="21"/>
        <v>#N/A</v>
      </c>
      <c r="AL66" s="47" t="e">
        <f t="shared" si="4"/>
        <v>#N/A</v>
      </c>
      <c r="AM66" t="e">
        <f t="shared" si="22"/>
        <v>#N/A</v>
      </c>
      <c r="AN66" s="47" t="e">
        <f t="shared" si="5"/>
        <v>#N/A</v>
      </c>
      <c r="AO66" t="e">
        <f t="shared" si="23"/>
        <v>#N/A</v>
      </c>
      <c r="AT66" s="99"/>
    </row>
    <row r="67" spans="15:46" x14ac:dyDescent="0.2">
      <c r="O67" s="45">
        <f t="shared" si="6"/>
        <v>4.7477169412613875</v>
      </c>
      <c r="P67" s="45">
        <f t="shared" si="7"/>
        <v>4.7477169412613875</v>
      </c>
      <c r="Q67" s="100">
        <f t="shared" si="24"/>
        <v>25.005695331479728</v>
      </c>
      <c r="R67" s="252">
        <f t="shared" si="25"/>
        <v>-0.69499999999999973</v>
      </c>
      <c r="S67" t="e">
        <f t="shared" si="9"/>
        <v>#N/A</v>
      </c>
      <c r="T67" t="e">
        <f t="shared" si="10"/>
        <v>#N/A</v>
      </c>
      <c r="U67" s="47" t="e">
        <f t="shared" si="11"/>
        <v>#N/A</v>
      </c>
      <c r="V67" t="e">
        <f t="shared" si="12"/>
        <v>#N/A</v>
      </c>
      <c r="W67" s="47" t="e">
        <f t="shared" si="13"/>
        <v>#N/A</v>
      </c>
      <c r="X67" t="e">
        <f t="shared" si="14"/>
        <v>#N/A</v>
      </c>
      <c r="Y67" s="47" t="e">
        <f t="shared" si="15"/>
        <v>#N/A</v>
      </c>
      <c r="Z67" t="e">
        <f t="shared" si="16"/>
        <v>#N/A</v>
      </c>
      <c r="AA67" s="47" t="e">
        <f t="shared" si="17"/>
        <v>#N/A</v>
      </c>
      <c r="AB67" t="e">
        <f t="shared" si="18"/>
        <v>#N/A</v>
      </c>
      <c r="AD67">
        <v>54</v>
      </c>
      <c r="AE67" s="47" t="e">
        <f t="shared" si="0"/>
        <v>#N/A</v>
      </c>
      <c r="AF67" t="e">
        <f t="shared" si="19"/>
        <v>#N/A</v>
      </c>
      <c r="AG67" t="e">
        <f t="shared" si="1"/>
        <v>#N/A</v>
      </c>
      <c r="AH67" s="47" t="e">
        <f t="shared" si="2"/>
        <v>#N/A</v>
      </c>
      <c r="AI67" t="e">
        <f t="shared" si="20"/>
        <v>#N/A</v>
      </c>
      <c r="AJ67" s="47" t="e">
        <f t="shared" si="3"/>
        <v>#N/A</v>
      </c>
      <c r="AK67" t="e">
        <f t="shared" si="21"/>
        <v>#N/A</v>
      </c>
      <c r="AL67" s="47" t="e">
        <f t="shared" si="4"/>
        <v>#N/A</v>
      </c>
      <c r="AM67" t="e">
        <f t="shared" si="22"/>
        <v>#N/A</v>
      </c>
      <c r="AN67" s="47" t="e">
        <f t="shared" si="5"/>
        <v>#N/A</v>
      </c>
      <c r="AO67" t="e">
        <f t="shared" si="23"/>
        <v>#N/A</v>
      </c>
      <c r="AT67" s="99"/>
    </row>
    <row r="68" spans="15:46" x14ac:dyDescent="0.2">
      <c r="O68" s="45">
        <f t="shared" si="6"/>
        <v>4.6798190953111316</v>
      </c>
      <c r="P68" s="45">
        <f t="shared" si="7"/>
        <v>4.6798190953111316</v>
      </c>
      <c r="Q68" s="100">
        <f t="shared" si="24"/>
        <v>24.93922549421859</v>
      </c>
      <c r="R68" s="252">
        <f t="shared" si="25"/>
        <v>-0.68999999999999972</v>
      </c>
      <c r="S68" t="e">
        <f t="shared" si="9"/>
        <v>#N/A</v>
      </c>
      <c r="T68" t="e">
        <f t="shared" si="10"/>
        <v>#N/A</v>
      </c>
      <c r="U68" s="47" t="e">
        <f t="shared" si="11"/>
        <v>#N/A</v>
      </c>
      <c r="V68" t="e">
        <f t="shared" si="12"/>
        <v>#N/A</v>
      </c>
      <c r="W68" s="47" t="e">
        <f t="shared" si="13"/>
        <v>#N/A</v>
      </c>
      <c r="X68" t="e">
        <f t="shared" si="14"/>
        <v>#N/A</v>
      </c>
      <c r="Y68" s="47" t="e">
        <f t="shared" si="15"/>
        <v>#N/A</v>
      </c>
      <c r="Z68" t="e">
        <f t="shared" si="16"/>
        <v>#N/A</v>
      </c>
      <c r="AA68" s="47" t="e">
        <f t="shared" si="17"/>
        <v>#N/A</v>
      </c>
      <c r="AB68" t="e">
        <f t="shared" si="18"/>
        <v>#N/A</v>
      </c>
      <c r="AD68">
        <v>55</v>
      </c>
      <c r="AE68" s="47" t="e">
        <f t="shared" si="0"/>
        <v>#N/A</v>
      </c>
      <c r="AF68" t="e">
        <f t="shared" si="19"/>
        <v>#N/A</v>
      </c>
      <c r="AG68" t="e">
        <f t="shared" si="1"/>
        <v>#N/A</v>
      </c>
      <c r="AH68" s="47" t="e">
        <f t="shared" si="2"/>
        <v>#N/A</v>
      </c>
      <c r="AI68" t="e">
        <f t="shared" si="20"/>
        <v>#N/A</v>
      </c>
      <c r="AJ68" s="47" t="e">
        <f t="shared" si="3"/>
        <v>#N/A</v>
      </c>
      <c r="AK68" t="e">
        <f t="shared" si="21"/>
        <v>#N/A</v>
      </c>
      <c r="AL68" s="47" t="e">
        <f t="shared" si="4"/>
        <v>#N/A</v>
      </c>
      <c r="AM68" t="e">
        <f t="shared" si="22"/>
        <v>#N/A</v>
      </c>
      <c r="AN68" s="47" t="e">
        <f t="shared" si="5"/>
        <v>#N/A</v>
      </c>
      <c r="AO68" t="e">
        <f t="shared" si="23"/>
        <v>#N/A</v>
      </c>
      <c r="AT68" s="99"/>
    </row>
    <row r="69" spans="15:46" x14ac:dyDescent="0.2">
      <c r="O69" s="45">
        <f t="shared" si="6"/>
        <v>4.6124066499650098</v>
      </c>
      <c r="P69" s="45">
        <f t="shared" si="7"/>
        <v>4.6124066499650098</v>
      </c>
      <c r="Q69" s="100">
        <f t="shared" si="24"/>
        <v>24.873231045839816</v>
      </c>
      <c r="R69" s="252">
        <f t="shared" si="25"/>
        <v>-0.68499999999999972</v>
      </c>
      <c r="S69" t="e">
        <f t="shared" si="9"/>
        <v>#N/A</v>
      </c>
      <c r="T69" t="e">
        <f t="shared" si="10"/>
        <v>#N/A</v>
      </c>
      <c r="U69" s="47" t="e">
        <f t="shared" si="11"/>
        <v>#N/A</v>
      </c>
      <c r="V69" t="e">
        <f t="shared" si="12"/>
        <v>#N/A</v>
      </c>
      <c r="W69" s="47" t="e">
        <f t="shared" si="13"/>
        <v>#N/A</v>
      </c>
      <c r="X69" t="e">
        <f t="shared" si="14"/>
        <v>#N/A</v>
      </c>
      <c r="Y69" s="47" t="e">
        <f t="shared" si="15"/>
        <v>#N/A</v>
      </c>
      <c r="Z69" t="e">
        <f t="shared" si="16"/>
        <v>#N/A</v>
      </c>
      <c r="AA69" s="47" t="e">
        <f t="shared" si="17"/>
        <v>#N/A</v>
      </c>
      <c r="AB69" t="e">
        <f t="shared" si="18"/>
        <v>#N/A</v>
      </c>
      <c r="AD69">
        <v>56</v>
      </c>
      <c r="AE69" s="47" t="e">
        <f t="shared" si="0"/>
        <v>#N/A</v>
      </c>
      <c r="AF69" t="e">
        <f t="shared" si="19"/>
        <v>#N/A</v>
      </c>
      <c r="AG69" t="e">
        <f t="shared" si="1"/>
        <v>#N/A</v>
      </c>
      <c r="AH69" s="47" t="e">
        <f t="shared" si="2"/>
        <v>#N/A</v>
      </c>
      <c r="AI69" t="e">
        <f t="shared" si="20"/>
        <v>#N/A</v>
      </c>
      <c r="AJ69" s="47" t="e">
        <f t="shared" si="3"/>
        <v>#N/A</v>
      </c>
      <c r="AK69" t="e">
        <f t="shared" si="21"/>
        <v>#N/A</v>
      </c>
      <c r="AL69" s="47" t="e">
        <f t="shared" si="4"/>
        <v>#N/A</v>
      </c>
      <c r="AM69" t="e">
        <f t="shared" si="22"/>
        <v>#N/A</v>
      </c>
      <c r="AN69" s="47" t="e">
        <f t="shared" si="5"/>
        <v>#N/A</v>
      </c>
      <c r="AO69" t="e">
        <f t="shared" si="23"/>
        <v>#N/A</v>
      </c>
      <c r="AT69" s="99"/>
    </row>
    <row r="70" spans="15:46" x14ac:dyDescent="0.2">
      <c r="O70" s="45">
        <f t="shared" si="6"/>
        <v>4.5454797093431125</v>
      </c>
      <c r="P70" s="45">
        <f t="shared" si="7"/>
        <v>4.5454797093431125</v>
      </c>
      <c r="Q70" s="100">
        <f t="shared" si="24"/>
        <v>24.807712084070545</v>
      </c>
      <c r="R70" s="252">
        <f t="shared" si="25"/>
        <v>-0.67999999999999972</v>
      </c>
      <c r="S70" t="e">
        <f t="shared" si="9"/>
        <v>#N/A</v>
      </c>
      <c r="T70" t="e">
        <f t="shared" si="10"/>
        <v>#N/A</v>
      </c>
      <c r="U70" s="47" t="e">
        <f t="shared" si="11"/>
        <v>#N/A</v>
      </c>
      <c r="V70" t="e">
        <f t="shared" si="12"/>
        <v>#N/A</v>
      </c>
      <c r="W70" s="47" t="e">
        <f t="shared" si="13"/>
        <v>#N/A</v>
      </c>
      <c r="X70" t="e">
        <f t="shared" si="14"/>
        <v>#N/A</v>
      </c>
      <c r="Y70" s="47" t="e">
        <f t="shared" si="15"/>
        <v>#N/A</v>
      </c>
      <c r="Z70" t="e">
        <f t="shared" si="16"/>
        <v>#N/A</v>
      </c>
      <c r="AA70" s="47" t="e">
        <f t="shared" si="17"/>
        <v>#N/A</v>
      </c>
      <c r="AB70" t="e">
        <f t="shared" si="18"/>
        <v>#N/A</v>
      </c>
      <c r="AD70">
        <v>57</v>
      </c>
      <c r="AE70" s="47" t="e">
        <f t="shared" si="0"/>
        <v>#N/A</v>
      </c>
      <c r="AF70" t="e">
        <f t="shared" si="19"/>
        <v>#N/A</v>
      </c>
      <c r="AG70" t="e">
        <f t="shared" si="1"/>
        <v>#N/A</v>
      </c>
      <c r="AH70" s="47" t="e">
        <f t="shared" si="2"/>
        <v>#N/A</v>
      </c>
      <c r="AI70" t="e">
        <f t="shared" si="20"/>
        <v>#N/A</v>
      </c>
      <c r="AJ70" s="47" t="e">
        <f t="shared" si="3"/>
        <v>#N/A</v>
      </c>
      <c r="AK70" t="e">
        <f t="shared" si="21"/>
        <v>#N/A</v>
      </c>
      <c r="AL70" s="47" t="e">
        <f t="shared" si="4"/>
        <v>#N/A</v>
      </c>
      <c r="AM70" t="e">
        <f t="shared" si="22"/>
        <v>#N/A</v>
      </c>
      <c r="AN70" s="47" t="e">
        <f t="shared" si="5"/>
        <v>#N/A</v>
      </c>
      <c r="AO70" t="e">
        <f t="shared" si="23"/>
        <v>#N/A</v>
      </c>
      <c r="AT70" s="99"/>
    </row>
    <row r="71" spans="15:46" x14ac:dyDescent="0.2">
      <c r="O71" s="45">
        <f t="shared" ref="O71:O134" si="32">(SQRT($K$18*$K$18*(R71-$F$16)*(R71-$F$16)*1000000+$M$4*$M$4))-$M$4</f>
        <v>4.4790383768450965</v>
      </c>
      <c r="P71" s="45">
        <f t="shared" ref="P71:P134" si="33">(COS($P$1*PI()/180)*SQRT($K$18*$K$18*(R71-$F$16)*(R71-$F$16)*1000000+$P$3)-$P$2*$K$17*(R71-$F$16)*1000)/(1-$P$2)-$M$4</f>
        <v>4.4790383768450965</v>
      </c>
      <c r="Q71" s="100">
        <f t="shared" ref="Q71:Q134" si="34">SQRT(((R71-$F$16)*(R71-$F$16)+PI()*PI()*$F$18*$F$18)*$K$18*$K$18*1000000+$M$4*$M$4) - $M$4</f>
        <v>24.742668705960455</v>
      </c>
      <c r="R71" s="252">
        <f t="shared" si="25"/>
        <v>-0.67499999999999971</v>
      </c>
      <c r="S71" t="e">
        <f t="shared" ref="S71:S134" si="35">IF( AND(($R71-$F$16)/S$3&gt;= 0, ($R71-$F$16)/S$3&lt;=$K$31),S$2*ABS(SIN(($R71-$F$16)/S$3*PI()))*$K$30,#N/A)</f>
        <v>#N/A</v>
      </c>
      <c r="T71" t="e">
        <f t="shared" ref="T71:T134" si="36">IF( AND(($R71-$F$16)/T$3&gt;0,($R71-$F$16)/T$3&lt;=$K$31),T$2*ABS(SIN(($R71-$F$16)/T$3*PI()))*$K$30,#N/A)</f>
        <v>#N/A</v>
      </c>
      <c r="U71" s="47" t="e">
        <f t="shared" ref="U71:U134" si="37">IF( AND(($R71-$F$16)/U$3&gt;= 0, ($R71-$F$16)/U$3&lt;=$K$31),U$2*ABS(SIN(($R71-$F$16)/U$3*PI()))*$K$30,#N/A)</f>
        <v>#N/A</v>
      </c>
      <c r="V71" t="e">
        <f t="shared" ref="V71:V134" si="38">IF( AND(($R71-$F$16)/V$3&gt;0,($R71-$F$16)/V$3&lt;=$K$31),V$2*ABS(SIN(($R71-$F$16)/V$3*PI()))*$K$30,#N/A)</f>
        <v>#N/A</v>
      </c>
      <c r="W71" s="47" t="e">
        <f t="shared" ref="W71:W134" si="39">IF( AND(($R71-$F$16)/W$3&gt;= 0, ($R71-$F$16)/W$3&lt;=$K$31),W$2*ABS(SIN(($R71-$F$16)/W$3*PI()))*$K$30,#N/A)</f>
        <v>#N/A</v>
      </c>
      <c r="X71" t="e">
        <f t="shared" ref="X71:X134" si="40">IF( AND(($R71-$F$16)/X$3&gt;0,($R71-$F$16)/X$3&lt;=$K$31),X$2*ABS(SIN(($R71-$F$16)/X$3*PI()))*$K$30,#N/A)</f>
        <v>#N/A</v>
      </c>
      <c r="Y71" s="47" t="e">
        <f t="shared" ref="Y71:Y134" si="41">IF( AND(($R71-$F$16)/Y$3&gt;= 0, ($R71-$F$16)/Y$3&lt;=$K$31),Y$2*ABS(SIN(($R71-$F$16)/Y$3*PI()))*$K$30,#N/A)</f>
        <v>#N/A</v>
      </c>
      <c r="Z71" t="e">
        <f t="shared" ref="Z71:Z134" si="42">IF( AND(($R71-$F$16)/Z$3&gt;0,($R71-$F$16)/Z$3&lt;=$K$31),Z$2*ABS(SIN(($R71-$F$16)/Z$3*PI()))*$K$30,#N/A)</f>
        <v>#N/A</v>
      </c>
      <c r="AA71" s="47" t="e">
        <f t="shared" ref="AA71:AA134" si="43">IF( AND(($R71-$F$16)/AA$3&gt;= 0, ($R71-$F$16)/AA$3&lt;=$K$31),AA$2*ABS(SIN(($R71-$F$16)/AA$3*PI()))*$K$30,#N/A)</f>
        <v>#N/A</v>
      </c>
      <c r="AB71" t="e">
        <f t="shared" ref="AB71:AB134" si="44">IF( AND(($R71-$F$16)/AB$3&gt;0,($R71-$F$16)/AB$3&lt;=$K$31),AB$2*ABS(SIN(($R71-$F$16)/AB$3*PI()))*$K$30,#N/A)</f>
        <v>#N/A</v>
      </c>
      <c r="AD71">
        <v>58</v>
      </c>
      <c r="AE71" s="47" t="e">
        <f t="shared" ref="AE71:AE134" si="45">IF( $K$10 &gt; AD71, #N/A, $K$16*$I$23-$M$4-$K$16*$K$15*$H$23*COS($AD71*PI()/180))</f>
        <v>#N/A</v>
      </c>
      <c r="AF71" t="e">
        <f t="shared" ref="AF71:AF134" si="46">IF(ABS(PI()*$K$18*$F$17*1000/$H$23/SIN($AD71*PI()/180))&lt;1, ($K$16*$K$15*$I$23-$K$16*$H$23*COS($AD71*PI()/180))/$K$18/1000*(1-ASIN(PI()*$K$18*$F$17*1000/$H$23/SIN($AD71*PI()/180))/PI())+$F$16, #N/A)</f>
        <v>#N/A</v>
      </c>
      <c r="AG71" t="e">
        <f t="shared" ref="AG71:AG134" si="47">IF($K$9=0,#N/A,($K$16*$K$15*$I$23-$K$16*$H$23*COS($AD71*PI()/180))/$K$18/1000+$F$16)</f>
        <v>#N/A</v>
      </c>
      <c r="AH71" s="47" t="e">
        <f t="shared" ref="AH71:AH134" si="48">IF( $K$10 &gt; AD71, #N/A, $K$16*$I$24-$M$4-$K$16*$K$15*$H$24*COS($AD71*PI()/180))</f>
        <v>#N/A</v>
      </c>
      <c r="AI71" t="e">
        <f t="shared" ref="AI71:AI134" si="49">IF(ABS(PI()*$K$18*$F$17*1000/$H$24/SIN($AD71*PI()/180))&lt;1, ($K$16*$K$15*$I$24-$K$16*$H$24*COS($AD71*PI()/180))/$K$18/1000*(1-ASIN(PI()*$K$18*$F$17*1000/$H$24/SIN($AD71*PI()/180))/PI())+$F$16, #N/A)</f>
        <v>#N/A</v>
      </c>
      <c r="AJ71" s="47" t="e">
        <f t="shared" ref="AJ71:AJ134" si="50">IF( $K$10 &gt; AD71, #N/A, $K$16*$I$25-$M$4-$K$16*$K$15*$H$25*COS($AD71*PI()/180))</f>
        <v>#N/A</v>
      </c>
      <c r="AK71" t="e">
        <f t="shared" ref="AK71:AK134" si="51">IF(ABS(PI()*$K$18*$F$17*1000/$H$25/SIN($AD71*PI()/180))&lt;1, ($K$16*$K$15*$I$25-$K$16*$H$25*COS($AD71*PI()/180))/$K$18/1000*(1-ASIN(PI()*$K$18*$F$17*1000/$H$25/SIN($AD71*PI()/180))/PI())+$F$16, #N/A)</f>
        <v>#N/A</v>
      </c>
      <c r="AL71" s="47" t="e">
        <f t="shared" ref="AL71:AL134" si="52">IF( $K$10 &gt; AD71, #N/A, $K$16*$I$26-$M$4-$K$16*$K$15*$H$26*COS($AD71*PI()/180))</f>
        <v>#N/A</v>
      </c>
      <c r="AM71" t="e">
        <f t="shared" ref="AM71:AM134" si="53">IF(ABS(PI()*$K$18*$F$17*1000/$H$26/SIN($AD71*PI()/180))&lt;1, ($K$16*$K$15*$I$26-$K$16*$H$26*COS($AD71*PI()/180))/$K$18/1000*(1-ASIN(PI()*$K$18*$F$17*1000/$H$26/SIN($AD71*PI()/180))/PI())+$F$16, #N/A)</f>
        <v>#N/A</v>
      </c>
      <c r="AN71" s="47" t="e">
        <f t="shared" ref="AN71:AN134" si="54">IF( $K$10 &gt; AD71, #N/A, $K$16*$I$27-$M$4-$K$16*$K$15*$H$27*COS($AD71*PI()/180))</f>
        <v>#N/A</v>
      </c>
      <c r="AO71" t="e">
        <f t="shared" ref="AO71:AO134" si="55">IF(ABS(PI()*$K$18*$F$17*1000/$H$27/SIN($AD71*PI()/180))&lt;1, ($K$16*$K$15*$I$27-$K$16*$H$27*COS($AD71*PI()/180))/$K$18/1000*(1-ASIN(PI()*$K$18*$F$17*1000/$H$27/SIN($AD71*PI()/180))/PI())+$F$16, #N/A)</f>
        <v>#N/A</v>
      </c>
      <c r="AT71" s="99"/>
    </row>
    <row r="72" spans="15:46" x14ac:dyDescent="0.2">
      <c r="O72" s="45">
        <f t="shared" si="32"/>
        <v>4.4130827551490484</v>
      </c>
      <c r="P72" s="45">
        <f t="shared" si="33"/>
        <v>4.4130827551490484</v>
      </c>
      <c r="Q72" s="100">
        <f t="shared" si="34"/>
        <v>24.678101007880741</v>
      </c>
      <c r="R72" s="252">
        <f t="shared" ref="R72:R135" si="56">R71+$R$4</f>
        <v>-0.66999999999999971</v>
      </c>
      <c r="S72" t="e">
        <f t="shared" si="35"/>
        <v>#N/A</v>
      </c>
      <c r="T72" t="e">
        <f t="shared" si="36"/>
        <v>#N/A</v>
      </c>
      <c r="U72" s="47" t="e">
        <f t="shared" si="37"/>
        <v>#N/A</v>
      </c>
      <c r="V72" t="e">
        <f t="shared" si="38"/>
        <v>#N/A</v>
      </c>
      <c r="W72" s="47" t="e">
        <f t="shared" si="39"/>
        <v>#N/A</v>
      </c>
      <c r="X72" t="e">
        <f t="shared" si="40"/>
        <v>#N/A</v>
      </c>
      <c r="Y72" s="47" t="e">
        <f t="shared" si="41"/>
        <v>#N/A</v>
      </c>
      <c r="Z72" t="e">
        <f t="shared" si="42"/>
        <v>#N/A</v>
      </c>
      <c r="AA72" s="47" t="e">
        <f t="shared" si="43"/>
        <v>#N/A</v>
      </c>
      <c r="AB72" t="e">
        <f t="shared" si="44"/>
        <v>#N/A</v>
      </c>
      <c r="AD72">
        <v>59</v>
      </c>
      <c r="AE72" s="47" t="e">
        <f t="shared" si="45"/>
        <v>#N/A</v>
      </c>
      <c r="AF72" t="e">
        <f t="shared" si="46"/>
        <v>#N/A</v>
      </c>
      <c r="AG72" t="e">
        <f t="shared" si="47"/>
        <v>#N/A</v>
      </c>
      <c r="AH72" s="47" t="e">
        <f t="shared" si="48"/>
        <v>#N/A</v>
      </c>
      <c r="AI72" t="e">
        <f t="shared" si="49"/>
        <v>#N/A</v>
      </c>
      <c r="AJ72" s="47" t="e">
        <f t="shared" si="50"/>
        <v>#N/A</v>
      </c>
      <c r="AK72" t="e">
        <f t="shared" si="51"/>
        <v>#N/A</v>
      </c>
      <c r="AL72" s="47" t="e">
        <f t="shared" si="52"/>
        <v>#N/A</v>
      </c>
      <c r="AM72" t="e">
        <f t="shared" si="53"/>
        <v>#N/A</v>
      </c>
      <c r="AN72" s="47" t="e">
        <f t="shared" si="54"/>
        <v>#N/A</v>
      </c>
      <c r="AO72" t="e">
        <f t="shared" si="55"/>
        <v>#N/A</v>
      </c>
      <c r="AT72" s="99"/>
    </row>
    <row r="73" spans="15:46" x14ac:dyDescent="0.2">
      <c r="O73" s="45">
        <f t="shared" si="32"/>
        <v>4.3476129462114841</v>
      </c>
      <c r="P73" s="45">
        <f t="shared" si="33"/>
        <v>4.3476129462114841</v>
      </c>
      <c r="Q73" s="100">
        <f t="shared" si="34"/>
        <v>24.614009085523548</v>
      </c>
      <c r="R73" s="252">
        <f t="shared" si="56"/>
        <v>-0.6649999999999997</v>
      </c>
      <c r="S73" t="e">
        <f t="shared" si="35"/>
        <v>#N/A</v>
      </c>
      <c r="T73" t="e">
        <f t="shared" si="36"/>
        <v>#N/A</v>
      </c>
      <c r="U73" s="47" t="e">
        <f t="shared" si="37"/>
        <v>#N/A</v>
      </c>
      <c r="V73" t="e">
        <f t="shared" si="38"/>
        <v>#N/A</v>
      </c>
      <c r="W73" s="47" t="e">
        <f t="shared" si="39"/>
        <v>#N/A</v>
      </c>
      <c r="X73" t="e">
        <f t="shared" si="40"/>
        <v>#N/A</v>
      </c>
      <c r="Y73" s="47" t="e">
        <f t="shared" si="41"/>
        <v>#N/A</v>
      </c>
      <c r="Z73" t="e">
        <f t="shared" si="42"/>
        <v>#N/A</v>
      </c>
      <c r="AA73" s="47" t="e">
        <f t="shared" si="43"/>
        <v>#N/A</v>
      </c>
      <c r="AB73" t="e">
        <f t="shared" si="44"/>
        <v>#N/A</v>
      </c>
      <c r="AD73">
        <v>60</v>
      </c>
      <c r="AE73" s="47" t="e">
        <f t="shared" si="45"/>
        <v>#N/A</v>
      </c>
      <c r="AF73" t="e">
        <f t="shared" si="46"/>
        <v>#N/A</v>
      </c>
      <c r="AG73" t="e">
        <f t="shared" si="47"/>
        <v>#N/A</v>
      </c>
      <c r="AH73" s="47" t="e">
        <f t="shared" si="48"/>
        <v>#N/A</v>
      </c>
      <c r="AI73" t="e">
        <f t="shared" si="49"/>
        <v>#N/A</v>
      </c>
      <c r="AJ73" s="47" t="e">
        <f t="shared" si="50"/>
        <v>#N/A</v>
      </c>
      <c r="AK73" t="e">
        <f t="shared" si="51"/>
        <v>#N/A</v>
      </c>
      <c r="AL73" s="47" t="e">
        <f t="shared" si="52"/>
        <v>#N/A</v>
      </c>
      <c r="AM73" t="e">
        <f t="shared" si="53"/>
        <v>#N/A</v>
      </c>
      <c r="AN73" s="47" t="e">
        <f t="shared" si="54"/>
        <v>#N/A</v>
      </c>
      <c r="AO73" t="e">
        <f t="shared" si="55"/>
        <v>#N/A</v>
      </c>
      <c r="AT73" s="99"/>
    </row>
    <row r="74" spans="15:46" x14ac:dyDescent="0.2">
      <c r="O74" s="45">
        <f t="shared" si="32"/>
        <v>4.2826290512659853</v>
      </c>
      <c r="P74" s="45">
        <f t="shared" si="33"/>
        <v>4.2826290512659853</v>
      </c>
      <c r="Q74" s="100">
        <f t="shared" si="34"/>
        <v>24.5503930339014</v>
      </c>
      <c r="R74" s="252">
        <f t="shared" si="56"/>
        <v>-0.6599999999999997</v>
      </c>
      <c r="S74" t="e">
        <f t="shared" si="35"/>
        <v>#N/A</v>
      </c>
      <c r="T74" t="e">
        <f t="shared" si="36"/>
        <v>#N/A</v>
      </c>
      <c r="U74" s="47" t="e">
        <f t="shared" si="37"/>
        <v>#N/A</v>
      </c>
      <c r="V74" t="e">
        <f t="shared" si="38"/>
        <v>#N/A</v>
      </c>
      <c r="W74" s="47" t="e">
        <f t="shared" si="39"/>
        <v>#N/A</v>
      </c>
      <c r="X74" t="e">
        <f t="shared" si="40"/>
        <v>#N/A</v>
      </c>
      <c r="Y74" s="47" t="e">
        <f t="shared" si="41"/>
        <v>#N/A</v>
      </c>
      <c r="Z74" t="e">
        <f t="shared" si="42"/>
        <v>#N/A</v>
      </c>
      <c r="AA74" s="47" t="e">
        <f t="shared" si="43"/>
        <v>#N/A</v>
      </c>
      <c r="AB74" t="e">
        <f t="shared" si="44"/>
        <v>#N/A</v>
      </c>
      <c r="AD74">
        <v>61</v>
      </c>
      <c r="AE74" s="47" t="e">
        <f t="shared" si="45"/>
        <v>#N/A</v>
      </c>
      <c r="AF74" t="e">
        <f t="shared" si="46"/>
        <v>#N/A</v>
      </c>
      <c r="AG74" t="e">
        <f t="shared" si="47"/>
        <v>#N/A</v>
      </c>
      <c r="AH74" s="47" t="e">
        <f t="shared" si="48"/>
        <v>#N/A</v>
      </c>
      <c r="AI74" t="e">
        <f t="shared" si="49"/>
        <v>#N/A</v>
      </c>
      <c r="AJ74" s="47" t="e">
        <f t="shared" si="50"/>
        <v>#N/A</v>
      </c>
      <c r="AK74" t="e">
        <f t="shared" si="51"/>
        <v>#N/A</v>
      </c>
      <c r="AL74" s="47" t="e">
        <f t="shared" si="52"/>
        <v>#N/A</v>
      </c>
      <c r="AM74" t="e">
        <f t="shared" si="53"/>
        <v>#N/A</v>
      </c>
      <c r="AN74" s="47" t="e">
        <f t="shared" si="54"/>
        <v>#N/A</v>
      </c>
      <c r="AO74" t="e">
        <f t="shared" si="55"/>
        <v>#N/A</v>
      </c>
      <c r="AT74" s="99"/>
    </row>
    <row r="75" spans="15:46" x14ac:dyDescent="0.2">
      <c r="O75" s="45">
        <f t="shared" si="32"/>
        <v>4.2181311708225167</v>
      </c>
      <c r="P75" s="45">
        <f t="shared" si="33"/>
        <v>4.2181311708225167</v>
      </c>
      <c r="Q75" s="100">
        <f t="shared" si="34"/>
        <v>24.487252947346406</v>
      </c>
      <c r="R75" s="252">
        <f t="shared" si="56"/>
        <v>-0.65499999999999969</v>
      </c>
      <c r="S75" t="e">
        <f t="shared" si="35"/>
        <v>#N/A</v>
      </c>
      <c r="T75" t="e">
        <f t="shared" si="36"/>
        <v>#N/A</v>
      </c>
      <c r="U75" s="47" t="e">
        <f t="shared" si="37"/>
        <v>#N/A</v>
      </c>
      <c r="V75" t="e">
        <f t="shared" si="38"/>
        <v>#N/A</v>
      </c>
      <c r="W75" s="47" t="e">
        <f t="shared" si="39"/>
        <v>#N/A</v>
      </c>
      <c r="X75" t="e">
        <f t="shared" si="40"/>
        <v>#N/A</v>
      </c>
      <c r="Y75" s="47" t="e">
        <f t="shared" si="41"/>
        <v>#N/A</v>
      </c>
      <c r="Z75" t="e">
        <f t="shared" si="42"/>
        <v>#N/A</v>
      </c>
      <c r="AA75" s="47" t="e">
        <f t="shared" si="43"/>
        <v>#N/A</v>
      </c>
      <c r="AB75" t="e">
        <f t="shared" si="44"/>
        <v>#N/A</v>
      </c>
      <c r="AD75">
        <v>62</v>
      </c>
      <c r="AE75" s="47" t="e">
        <f t="shared" si="45"/>
        <v>#N/A</v>
      </c>
      <c r="AF75" t="e">
        <f t="shared" si="46"/>
        <v>#N/A</v>
      </c>
      <c r="AG75" t="e">
        <f t="shared" si="47"/>
        <v>#N/A</v>
      </c>
      <c r="AH75" s="47" t="e">
        <f t="shared" si="48"/>
        <v>#N/A</v>
      </c>
      <c r="AI75" t="e">
        <f t="shared" si="49"/>
        <v>#N/A</v>
      </c>
      <c r="AJ75" s="47" t="e">
        <f t="shared" si="50"/>
        <v>#N/A</v>
      </c>
      <c r="AK75" t="e">
        <f t="shared" si="51"/>
        <v>#N/A</v>
      </c>
      <c r="AL75" s="47" t="e">
        <f t="shared" si="52"/>
        <v>#N/A</v>
      </c>
      <c r="AM75" t="e">
        <f t="shared" si="53"/>
        <v>#N/A</v>
      </c>
      <c r="AN75" s="47" t="e">
        <f t="shared" si="54"/>
        <v>#N/A</v>
      </c>
      <c r="AO75" t="e">
        <f t="shared" si="55"/>
        <v>#N/A</v>
      </c>
      <c r="AT75" s="99"/>
    </row>
    <row r="76" spans="15:46" x14ac:dyDescent="0.2">
      <c r="O76" s="45">
        <f t="shared" si="32"/>
        <v>4.1541194046669716</v>
      </c>
      <c r="P76" s="45">
        <f t="shared" si="33"/>
        <v>4.1541194046669716</v>
      </c>
      <c r="Q76" s="100">
        <f t="shared" si="34"/>
        <v>24.424588919509347</v>
      </c>
      <c r="R76" s="252">
        <f t="shared" si="56"/>
        <v>-0.64999999999999969</v>
      </c>
      <c r="S76" t="e">
        <f t="shared" si="35"/>
        <v>#N/A</v>
      </c>
      <c r="T76" t="e">
        <f t="shared" si="36"/>
        <v>#N/A</v>
      </c>
      <c r="U76" s="47" t="e">
        <f t="shared" si="37"/>
        <v>#N/A</v>
      </c>
      <c r="V76" t="e">
        <f t="shared" si="38"/>
        <v>#N/A</v>
      </c>
      <c r="W76" s="47" t="e">
        <f t="shared" si="39"/>
        <v>#N/A</v>
      </c>
      <c r="X76" t="e">
        <f t="shared" si="40"/>
        <v>#N/A</v>
      </c>
      <c r="Y76" s="47" t="e">
        <f t="shared" si="41"/>
        <v>#N/A</v>
      </c>
      <c r="Z76" t="e">
        <f t="shared" si="42"/>
        <v>#N/A</v>
      </c>
      <c r="AA76" s="47" t="e">
        <f t="shared" si="43"/>
        <v>#N/A</v>
      </c>
      <c r="AB76" t="e">
        <f t="shared" si="44"/>
        <v>#N/A</v>
      </c>
      <c r="AD76">
        <v>63</v>
      </c>
      <c r="AE76" s="47" t="e">
        <f t="shared" si="45"/>
        <v>#N/A</v>
      </c>
      <c r="AF76" t="e">
        <f t="shared" si="46"/>
        <v>#N/A</v>
      </c>
      <c r="AG76" t="e">
        <f t="shared" si="47"/>
        <v>#N/A</v>
      </c>
      <c r="AH76" s="47" t="e">
        <f t="shared" si="48"/>
        <v>#N/A</v>
      </c>
      <c r="AI76" t="e">
        <f t="shared" si="49"/>
        <v>#N/A</v>
      </c>
      <c r="AJ76" s="47" t="e">
        <f t="shared" si="50"/>
        <v>#N/A</v>
      </c>
      <c r="AK76" t="e">
        <f t="shared" si="51"/>
        <v>#N/A</v>
      </c>
      <c r="AL76" s="47" t="e">
        <f t="shared" si="52"/>
        <v>#N/A</v>
      </c>
      <c r="AM76" t="e">
        <f t="shared" si="53"/>
        <v>#N/A</v>
      </c>
      <c r="AN76" s="47" t="e">
        <f t="shared" si="54"/>
        <v>#N/A</v>
      </c>
      <c r="AO76" t="e">
        <f t="shared" si="55"/>
        <v>#N/A</v>
      </c>
      <c r="AT76" s="99"/>
    </row>
    <row r="77" spans="15:46" x14ac:dyDescent="0.2">
      <c r="O77" s="45">
        <f t="shared" si="32"/>
        <v>4.0905938518600351</v>
      </c>
      <c r="P77" s="45">
        <f t="shared" si="33"/>
        <v>4.0905938518600351</v>
      </c>
      <c r="Q77" s="100">
        <f t="shared" si="34"/>
        <v>24.362401043359455</v>
      </c>
      <c r="R77" s="252">
        <f t="shared" si="56"/>
        <v>-0.64499999999999968</v>
      </c>
      <c r="S77" t="e">
        <f t="shared" si="35"/>
        <v>#N/A</v>
      </c>
      <c r="T77" t="e">
        <f t="shared" si="36"/>
        <v>#N/A</v>
      </c>
      <c r="U77" s="47" t="e">
        <f t="shared" si="37"/>
        <v>#N/A</v>
      </c>
      <c r="V77" t="e">
        <f t="shared" si="38"/>
        <v>#N/A</v>
      </c>
      <c r="W77" s="47" t="e">
        <f t="shared" si="39"/>
        <v>#N/A</v>
      </c>
      <c r="X77" t="e">
        <f t="shared" si="40"/>
        <v>#N/A</v>
      </c>
      <c r="Y77" s="47" t="e">
        <f t="shared" si="41"/>
        <v>#N/A</v>
      </c>
      <c r="Z77" t="e">
        <f t="shared" si="42"/>
        <v>#N/A</v>
      </c>
      <c r="AA77" s="47" t="e">
        <f t="shared" si="43"/>
        <v>#N/A</v>
      </c>
      <c r="AB77" t="e">
        <f t="shared" si="44"/>
        <v>#N/A</v>
      </c>
      <c r="AD77">
        <v>64</v>
      </c>
      <c r="AE77" s="47" t="e">
        <f t="shared" si="45"/>
        <v>#N/A</v>
      </c>
      <c r="AF77" t="e">
        <f t="shared" si="46"/>
        <v>#N/A</v>
      </c>
      <c r="AG77" t="e">
        <f t="shared" si="47"/>
        <v>#N/A</v>
      </c>
      <c r="AH77" s="47" t="e">
        <f t="shared" si="48"/>
        <v>#N/A</v>
      </c>
      <c r="AI77" t="e">
        <f t="shared" si="49"/>
        <v>#N/A</v>
      </c>
      <c r="AJ77" s="47" t="e">
        <f t="shared" si="50"/>
        <v>#N/A</v>
      </c>
      <c r="AK77" t="e">
        <f t="shared" si="51"/>
        <v>#N/A</v>
      </c>
      <c r="AL77" s="47" t="e">
        <f t="shared" si="52"/>
        <v>#N/A</v>
      </c>
      <c r="AM77" t="e">
        <f t="shared" si="53"/>
        <v>#N/A</v>
      </c>
      <c r="AN77" s="47" t="e">
        <f t="shared" si="54"/>
        <v>#N/A</v>
      </c>
      <c r="AO77" t="e">
        <f t="shared" si="55"/>
        <v>#N/A</v>
      </c>
      <c r="AT77" s="99"/>
    </row>
    <row r="78" spans="15:46" x14ac:dyDescent="0.2">
      <c r="O78" s="45">
        <f t="shared" si="32"/>
        <v>4.0275546107365017</v>
      </c>
      <c r="P78" s="45">
        <f t="shared" si="33"/>
        <v>4.0275546107365017</v>
      </c>
      <c r="Q78" s="100">
        <f t="shared" si="34"/>
        <v>24.300689411183157</v>
      </c>
      <c r="R78" s="252">
        <f t="shared" si="56"/>
        <v>-0.63999999999999968</v>
      </c>
      <c r="S78" t="e">
        <f t="shared" si="35"/>
        <v>#N/A</v>
      </c>
      <c r="T78" t="e">
        <f t="shared" si="36"/>
        <v>#N/A</v>
      </c>
      <c r="U78" s="47" t="e">
        <f t="shared" si="37"/>
        <v>#N/A</v>
      </c>
      <c r="V78" t="e">
        <f t="shared" si="38"/>
        <v>#N/A</v>
      </c>
      <c r="W78" s="47" t="e">
        <f t="shared" si="39"/>
        <v>#N/A</v>
      </c>
      <c r="X78" t="e">
        <f t="shared" si="40"/>
        <v>#N/A</v>
      </c>
      <c r="Y78" s="47" t="e">
        <f t="shared" si="41"/>
        <v>#N/A</v>
      </c>
      <c r="Z78" t="e">
        <f t="shared" si="42"/>
        <v>#N/A</v>
      </c>
      <c r="AA78" s="47" t="e">
        <f t="shared" si="43"/>
        <v>#N/A</v>
      </c>
      <c r="AB78" t="e">
        <f t="shared" si="44"/>
        <v>#N/A</v>
      </c>
      <c r="AD78">
        <v>65</v>
      </c>
      <c r="AE78" s="47" t="e">
        <f t="shared" si="45"/>
        <v>#N/A</v>
      </c>
      <c r="AF78" t="e">
        <f t="shared" si="46"/>
        <v>#N/A</v>
      </c>
      <c r="AG78" t="e">
        <f t="shared" si="47"/>
        <v>#N/A</v>
      </c>
      <c r="AH78" s="47" t="e">
        <f t="shared" si="48"/>
        <v>#N/A</v>
      </c>
      <c r="AI78" t="e">
        <f t="shared" si="49"/>
        <v>#N/A</v>
      </c>
      <c r="AJ78" s="47" t="e">
        <f t="shared" si="50"/>
        <v>#N/A</v>
      </c>
      <c r="AK78" t="e">
        <f t="shared" si="51"/>
        <v>#N/A</v>
      </c>
      <c r="AL78" s="47" t="e">
        <f t="shared" si="52"/>
        <v>#N/A</v>
      </c>
      <c r="AM78" t="e">
        <f t="shared" si="53"/>
        <v>#N/A</v>
      </c>
      <c r="AN78" s="47" t="e">
        <f t="shared" si="54"/>
        <v>#N/A</v>
      </c>
      <c r="AO78" t="e">
        <f t="shared" si="55"/>
        <v>#N/A</v>
      </c>
      <c r="AT78" s="99"/>
    </row>
    <row r="79" spans="15:46" x14ac:dyDescent="0.2">
      <c r="O79" s="45">
        <f t="shared" si="32"/>
        <v>3.965001778904707</v>
      </c>
      <c r="P79" s="45">
        <f t="shared" si="33"/>
        <v>3.965001778904707</v>
      </c>
      <c r="Q79" s="100">
        <f t="shared" si="34"/>
        <v>24.239454114584191</v>
      </c>
      <c r="R79" s="252">
        <f t="shared" si="56"/>
        <v>-0.63499999999999968</v>
      </c>
      <c r="S79" t="e">
        <f t="shared" si="35"/>
        <v>#N/A</v>
      </c>
      <c r="T79" t="e">
        <f t="shared" si="36"/>
        <v>#N/A</v>
      </c>
      <c r="U79" s="47" t="e">
        <f t="shared" si="37"/>
        <v>#N/A</v>
      </c>
      <c r="V79" t="e">
        <f t="shared" si="38"/>
        <v>#N/A</v>
      </c>
      <c r="W79" s="47" t="e">
        <f t="shared" si="39"/>
        <v>#N/A</v>
      </c>
      <c r="X79" t="e">
        <f t="shared" si="40"/>
        <v>#N/A</v>
      </c>
      <c r="Y79" s="47" t="e">
        <f t="shared" si="41"/>
        <v>#N/A</v>
      </c>
      <c r="Z79" t="e">
        <f t="shared" si="42"/>
        <v>#N/A</v>
      </c>
      <c r="AA79" s="47" t="e">
        <f t="shared" si="43"/>
        <v>#N/A</v>
      </c>
      <c r="AB79" t="e">
        <f t="shared" si="44"/>
        <v>#N/A</v>
      </c>
      <c r="AD79">
        <v>66</v>
      </c>
      <c r="AE79" s="47" t="e">
        <f t="shared" si="45"/>
        <v>#N/A</v>
      </c>
      <c r="AF79" t="e">
        <f t="shared" si="46"/>
        <v>#N/A</v>
      </c>
      <c r="AG79" t="e">
        <f t="shared" si="47"/>
        <v>#N/A</v>
      </c>
      <c r="AH79" s="47" t="e">
        <f t="shared" si="48"/>
        <v>#N/A</v>
      </c>
      <c r="AI79" t="e">
        <f t="shared" si="49"/>
        <v>#N/A</v>
      </c>
      <c r="AJ79" s="47" t="e">
        <f t="shared" si="50"/>
        <v>#N/A</v>
      </c>
      <c r="AK79" t="e">
        <f t="shared" si="51"/>
        <v>#N/A</v>
      </c>
      <c r="AL79" s="47" t="e">
        <f t="shared" si="52"/>
        <v>#N/A</v>
      </c>
      <c r="AM79" t="e">
        <f t="shared" si="53"/>
        <v>#N/A</v>
      </c>
      <c r="AN79" s="47" t="e">
        <f t="shared" si="54"/>
        <v>#N/A</v>
      </c>
      <c r="AO79" t="e">
        <f t="shared" si="55"/>
        <v>#N/A</v>
      </c>
      <c r="AT79" s="99"/>
    </row>
    <row r="80" spans="15:46" x14ac:dyDescent="0.2">
      <c r="O80" s="45">
        <f t="shared" si="32"/>
        <v>3.9029354532456182</v>
      </c>
      <c r="P80" s="45">
        <f t="shared" si="33"/>
        <v>3.9029354532456182</v>
      </c>
      <c r="Q80" s="100">
        <f t="shared" si="34"/>
        <v>24.178695244481901</v>
      </c>
      <c r="R80" s="252">
        <f t="shared" si="56"/>
        <v>-0.62999999999999967</v>
      </c>
      <c r="S80" t="e">
        <f t="shared" si="35"/>
        <v>#N/A</v>
      </c>
      <c r="T80" t="e">
        <f t="shared" si="36"/>
        <v>#N/A</v>
      </c>
      <c r="U80" s="47" t="e">
        <f t="shared" si="37"/>
        <v>#N/A</v>
      </c>
      <c r="V80" t="e">
        <f t="shared" si="38"/>
        <v>#N/A</v>
      </c>
      <c r="W80" s="47" t="e">
        <f t="shared" si="39"/>
        <v>#N/A</v>
      </c>
      <c r="X80" t="e">
        <f t="shared" si="40"/>
        <v>#N/A</v>
      </c>
      <c r="Y80" s="47" t="e">
        <f t="shared" si="41"/>
        <v>#N/A</v>
      </c>
      <c r="Z80" t="e">
        <f t="shared" si="42"/>
        <v>#N/A</v>
      </c>
      <c r="AA80" s="47" t="e">
        <f t="shared" si="43"/>
        <v>#N/A</v>
      </c>
      <c r="AB80" t="e">
        <f t="shared" si="44"/>
        <v>#N/A</v>
      </c>
      <c r="AD80">
        <v>67</v>
      </c>
      <c r="AE80" s="47" t="e">
        <f t="shared" si="45"/>
        <v>#N/A</v>
      </c>
      <c r="AF80" t="e">
        <f t="shared" si="46"/>
        <v>#N/A</v>
      </c>
      <c r="AG80" t="e">
        <f t="shared" si="47"/>
        <v>#N/A</v>
      </c>
      <c r="AH80" s="47" t="e">
        <f t="shared" si="48"/>
        <v>#N/A</v>
      </c>
      <c r="AI80" t="e">
        <f t="shared" si="49"/>
        <v>#N/A</v>
      </c>
      <c r="AJ80" s="47" t="e">
        <f t="shared" si="50"/>
        <v>#N/A</v>
      </c>
      <c r="AK80" t="e">
        <f t="shared" si="51"/>
        <v>#N/A</v>
      </c>
      <c r="AL80" s="47" t="e">
        <f t="shared" si="52"/>
        <v>#N/A</v>
      </c>
      <c r="AM80" t="e">
        <f t="shared" si="53"/>
        <v>#N/A</v>
      </c>
      <c r="AN80" s="47" t="e">
        <f t="shared" si="54"/>
        <v>#N/A</v>
      </c>
      <c r="AO80" t="e">
        <f t="shared" si="55"/>
        <v>#N/A</v>
      </c>
      <c r="AT80" s="99"/>
    </row>
    <row r="81" spans="15:46" x14ac:dyDescent="0.2">
      <c r="O81" s="45">
        <f t="shared" si="32"/>
        <v>3.8413557299122658</v>
      </c>
      <c r="P81" s="45">
        <f t="shared" si="33"/>
        <v>3.8413557299122658</v>
      </c>
      <c r="Q81" s="100">
        <f t="shared" si="34"/>
        <v>24.118412891111461</v>
      </c>
      <c r="R81" s="252">
        <f t="shared" si="56"/>
        <v>-0.62499999999999967</v>
      </c>
      <c r="S81" t="e">
        <f t="shared" si="35"/>
        <v>#N/A</v>
      </c>
      <c r="T81" t="e">
        <f t="shared" si="36"/>
        <v>#N/A</v>
      </c>
      <c r="U81" s="47" t="e">
        <f t="shared" si="37"/>
        <v>#N/A</v>
      </c>
      <c r="V81" t="e">
        <f t="shared" si="38"/>
        <v>#N/A</v>
      </c>
      <c r="W81" s="47" t="e">
        <f t="shared" si="39"/>
        <v>#N/A</v>
      </c>
      <c r="X81" t="e">
        <f t="shared" si="40"/>
        <v>#N/A</v>
      </c>
      <c r="Y81" s="47" t="e">
        <f t="shared" si="41"/>
        <v>#N/A</v>
      </c>
      <c r="Z81" t="e">
        <f t="shared" si="42"/>
        <v>#N/A</v>
      </c>
      <c r="AA81" s="47" t="e">
        <f t="shared" si="43"/>
        <v>#N/A</v>
      </c>
      <c r="AB81" t="e">
        <f t="shared" si="44"/>
        <v>#N/A</v>
      </c>
      <c r="AD81">
        <v>68</v>
      </c>
      <c r="AE81" s="47" t="e">
        <f t="shared" si="45"/>
        <v>#N/A</v>
      </c>
      <c r="AF81" t="e">
        <f t="shared" si="46"/>
        <v>#N/A</v>
      </c>
      <c r="AG81" t="e">
        <f t="shared" si="47"/>
        <v>#N/A</v>
      </c>
      <c r="AH81" s="47" t="e">
        <f t="shared" si="48"/>
        <v>#N/A</v>
      </c>
      <c r="AI81" t="e">
        <f t="shared" si="49"/>
        <v>#N/A</v>
      </c>
      <c r="AJ81" s="47" t="e">
        <f t="shared" si="50"/>
        <v>#N/A</v>
      </c>
      <c r="AK81" t="e">
        <f t="shared" si="51"/>
        <v>#N/A</v>
      </c>
      <c r="AL81" s="47" t="e">
        <f t="shared" si="52"/>
        <v>#N/A</v>
      </c>
      <c r="AM81" t="e">
        <f t="shared" si="53"/>
        <v>#N/A</v>
      </c>
      <c r="AN81" s="47" t="e">
        <f t="shared" si="54"/>
        <v>#N/A</v>
      </c>
      <c r="AO81" t="e">
        <f t="shared" si="55"/>
        <v>#N/A</v>
      </c>
      <c r="AT81" s="99"/>
    </row>
    <row r="82" spans="15:46" x14ac:dyDescent="0.2">
      <c r="O82" s="45">
        <f t="shared" si="32"/>
        <v>3.7802627043284929</v>
      </c>
      <c r="P82" s="45">
        <f t="shared" si="33"/>
        <v>3.7802627043284929</v>
      </c>
      <c r="Q82" s="100">
        <f t="shared" si="34"/>
        <v>24.058607144022972</v>
      </c>
      <c r="R82" s="252">
        <f t="shared" si="56"/>
        <v>-0.61999999999999966</v>
      </c>
      <c r="S82" t="e">
        <f t="shared" si="35"/>
        <v>#N/A</v>
      </c>
      <c r="T82" t="e">
        <f t="shared" si="36"/>
        <v>#N/A</v>
      </c>
      <c r="U82" s="47" t="e">
        <f t="shared" si="37"/>
        <v>#N/A</v>
      </c>
      <c r="V82" t="e">
        <f t="shared" si="38"/>
        <v>#N/A</v>
      </c>
      <c r="W82" s="47" t="e">
        <f t="shared" si="39"/>
        <v>#N/A</v>
      </c>
      <c r="X82" t="e">
        <f t="shared" si="40"/>
        <v>#N/A</v>
      </c>
      <c r="Y82" s="47" t="e">
        <f t="shared" si="41"/>
        <v>#N/A</v>
      </c>
      <c r="Z82" t="e">
        <f t="shared" si="42"/>
        <v>#N/A</v>
      </c>
      <c r="AA82" s="47" t="e">
        <f t="shared" si="43"/>
        <v>#N/A</v>
      </c>
      <c r="AB82" t="e">
        <f t="shared" si="44"/>
        <v>#N/A</v>
      </c>
      <c r="AD82">
        <v>69</v>
      </c>
      <c r="AE82" s="47" t="e">
        <f t="shared" si="45"/>
        <v>#N/A</v>
      </c>
      <c r="AF82" t="e">
        <f t="shared" si="46"/>
        <v>#N/A</v>
      </c>
      <c r="AG82" t="e">
        <f t="shared" si="47"/>
        <v>#N/A</v>
      </c>
      <c r="AH82" s="47" t="e">
        <f t="shared" si="48"/>
        <v>#N/A</v>
      </c>
      <c r="AI82" t="e">
        <f t="shared" si="49"/>
        <v>#N/A</v>
      </c>
      <c r="AJ82" s="47" t="e">
        <f t="shared" si="50"/>
        <v>#N/A</v>
      </c>
      <c r="AK82" t="e">
        <f t="shared" si="51"/>
        <v>#N/A</v>
      </c>
      <c r="AL82" s="47" t="e">
        <f t="shared" si="52"/>
        <v>#N/A</v>
      </c>
      <c r="AM82" t="e">
        <f t="shared" si="53"/>
        <v>#N/A</v>
      </c>
      <c r="AN82" s="47" t="e">
        <f t="shared" si="54"/>
        <v>#N/A</v>
      </c>
      <c r="AO82" t="e">
        <f t="shared" si="55"/>
        <v>#N/A</v>
      </c>
      <c r="AT82" s="99"/>
    </row>
    <row r="83" spans="15:46" x14ac:dyDescent="0.2">
      <c r="O83" s="45">
        <f t="shared" si="32"/>
        <v>3.7196564711891824</v>
      </c>
      <c r="P83" s="45">
        <f t="shared" si="33"/>
        <v>3.7196564711891824</v>
      </c>
      <c r="Q83" s="100">
        <f t="shared" si="34"/>
        <v>23.999278092080317</v>
      </c>
      <c r="R83" s="252">
        <f t="shared" si="56"/>
        <v>-0.61499999999999966</v>
      </c>
      <c r="S83" t="e">
        <f t="shared" si="35"/>
        <v>#N/A</v>
      </c>
      <c r="T83" t="e">
        <f t="shared" si="36"/>
        <v>#N/A</v>
      </c>
      <c r="U83" s="47" t="e">
        <f t="shared" si="37"/>
        <v>#N/A</v>
      </c>
      <c r="V83" t="e">
        <f t="shared" si="38"/>
        <v>#N/A</v>
      </c>
      <c r="W83" s="47" t="e">
        <f t="shared" si="39"/>
        <v>#N/A</v>
      </c>
      <c r="X83" t="e">
        <f t="shared" si="40"/>
        <v>#N/A</v>
      </c>
      <c r="Y83" s="47" t="e">
        <f t="shared" si="41"/>
        <v>#N/A</v>
      </c>
      <c r="Z83" t="e">
        <f t="shared" si="42"/>
        <v>#N/A</v>
      </c>
      <c r="AA83" s="47" t="e">
        <f t="shared" si="43"/>
        <v>#N/A</v>
      </c>
      <c r="AB83" t="e">
        <f t="shared" si="44"/>
        <v>#N/A</v>
      </c>
      <c r="AD83">
        <v>70</v>
      </c>
      <c r="AE83" s="47" t="e">
        <f t="shared" si="45"/>
        <v>#N/A</v>
      </c>
      <c r="AF83" t="e">
        <f t="shared" si="46"/>
        <v>#N/A</v>
      </c>
      <c r="AG83" t="e">
        <f t="shared" si="47"/>
        <v>#N/A</v>
      </c>
      <c r="AH83" s="47" t="e">
        <f t="shared" si="48"/>
        <v>#N/A</v>
      </c>
      <c r="AI83" t="e">
        <f t="shared" si="49"/>
        <v>#N/A</v>
      </c>
      <c r="AJ83" s="47" t="e">
        <f t="shared" si="50"/>
        <v>#N/A</v>
      </c>
      <c r="AK83" t="e">
        <f t="shared" si="51"/>
        <v>#N/A</v>
      </c>
      <c r="AL83" s="47" t="e">
        <f t="shared" si="52"/>
        <v>#N/A</v>
      </c>
      <c r="AM83" t="e">
        <f t="shared" si="53"/>
        <v>#N/A</v>
      </c>
      <c r="AN83" s="47" t="e">
        <f t="shared" si="54"/>
        <v>#N/A</v>
      </c>
      <c r="AO83" t="e">
        <f t="shared" si="55"/>
        <v>#N/A</v>
      </c>
      <c r="AT83" s="99"/>
    </row>
    <row r="84" spans="15:46" x14ac:dyDescent="0.2">
      <c r="O84" s="45">
        <f t="shared" si="32"/>
        <v>3.6595371244584385</v>
      </c>
      <c r="P84" s="45">
        <f t="shared" si="33"/>
        <v>3.6595371244584385</v>
      </c>
      <c r="Q84" s="100">
        <f t="shared" si="34"/>
        <v>23.940425823461283</v>
      </c>
      <c r="R84" s="252">
        <f t="shared" si="56"/>
        <v>-0.60999999999999965</v>
      </c>
      <c r="S84" t="e">
        <f t="shared" si="35"/>
        <v>#N/A</v>
      </c>
      <c r="T84" t="e">
        <f t="shared" si="36"/>
        <v>#N/A</v>
      </c>
      <c r="U84" s="47" t="e">
        <f t="shared" si="37"/>
        <v>#N/A</v>
      </c>
      <c r="V84" t="e">
        <f t="shared" si="38"/>
        <v>#N/A</v>
      </c>
      <c r="W84" s="47" t="e">
        <f t="shared" si="39"/>
        <v>#N/A</v>
      </c>
      <c r="X84" t="e">
        <f t="shared" si="40"/>
        <v>#N/A</v>
      </c>
      <c r="Y84" s="47" t="e">
        <f t="shared" si="41"/>
        <v>#N/A</v>
      </c>
      <c r="Z84" t="e">
        <f t="shared" si="42"/>
        <v>#N/A</v>
      </c>
      <c r="AA84" s="47" t="e">
        <f t="shared" si="43"/>
        <v>#N/A</v>
      </c>
      <c r="AB84" t="e">
        <f t="shared" si="44"/>
        <v>#N/A</v>
      </c>
      <c r="AD84">
        <v>71</v>
      </c>
      <c r="AE84" s="47" t="e">
        <f t="shared" si="45"/>
        <v>#N/A</v>
      </c>
      <c r="AF84" t="e">
        <f t="shared" si="46"/>
        <v>#N/A</v>
      </c>
      <c r="AG84" t="e">
        <f t="shared" si="47"/>
        <v>#N/A</v>
      </c>
      <c r="AH84" s="47" t="e">
        <f t="shared" si="48"/>
        <v>#N/A</v>
      </c>
      <c r="AI84" t="e">
        <f t="shared" si="49"/>
        <v>#N/A</v>
      </c>
      <c r="AJ84" s="47" t="e">
        <f t="shared" si="50"/>
        <v>#N/A</v>
      </c>
      <c r="AK84" t="e">
        <f t="shared" si="51"/>
        <v>#N/A</v>
      </c>
      <c r="AL84" s="47" t="e">
        <f t="shared" si="52"/>
        <v>#N/A</v>
      </c>
      <c r="AM84" t="e">
        <f t="shared" si="53"/>
        <v>#N/A</v>
      </c>
      <c r="AN84" s="47" t="e">
        <f t="shared" si="54"/>
        <v>#N/A</v>
      </c>
      <c r="AO84" t="e">
        <f t="shared" si="55"/>
        <v>#N/A</v>
      </c>
      <c r="AT84" s="99"/>
    </row>
    <row r="85" spans="15:46" x14ac:dyDescent="0.2">
      <c r="O85" s="45">
        <f t="shared" si="32"/>
        <v>3.5999047573698135</v>
      </c>
      <c r="P85" s="45">
        <f t="shared" si="33"/>
        <v>3.5999047573698135</v>
      </c>
      <c r="Q85" s="100">
        <f t="shared" si="34"/>
        <v>23.882050425656303</v>
      </c>
      <c r="R85" s="252">
        <f t="shared" si="56"/>
        <v>-0.60499999999999965</v>
      </c>
      <c r="S85" t="e">
        <f t="shared" si="35"/>
        <v>#N/A</v>
      </c>
      <c r="T85" t="e">
        <f t="shared" si="36"/>
        <v>#N/A</v>
      </c>
      <c r="U85" s="47" t="e">
        <f t="shared" si="37"/>
        <v>#N/A</v>
      </c>
      <c r="V85" t="e">
        <f t="shared" si="38"/>
        <v>#N/A</v>
      </c>
      <c r="W85" s="47" t="e">
        <f t="shared" si="39"/>
        <v>#N/A</v>
      </c>
      <c r="X85" t="e">
        <f t="shared" si="40"/>
        <v>#N/A</v>
      </c>
      <c r="Y85" s="47" t="e">
        <f t="shared" si="41"/>
        <v>#N/A</v>
      </c>
      <c r="Z85" t="e">
        <f t="shared" si="42"/>
        <v>#N/A</v>
      </c>
      <c r="AA85" s="47" t="e">
        <f t="shared" si="43"/>
        <v>#N/A</v>
      </c>
      <c r="AB85" t="e">
        <f t="shared" si="44"/>
        <v>#N/A</v>
      </c>
      <c r="AD85">
        <v>72</v>
      </c>
      <c r="AE85" s="47" t="e">
        <f t="shared" si="45"/>
        <v>#N/A</v>
      </c>
      <c r="AF85" t="e">
        <f t="shared" si="46"/>
        <v>#N/A</v>
      </c>
      <c r="AG85" t="e">
        <f t="shared" si="47"/>
        <v>#N/A</v>
      </c>
      <c r="AH85" s="47" t="e">
        <f t="shared" si="48"/>
        <v>#N/A</v>
      </c>
      <c r="AI85" t="e">
        <f t="shared" si="49"/>
        <v>#N/A</v>
      </c>
      <c r="AJ85" s="47" t="e">
        <f t="shared" si="50"/>
        <v>#N/A</v>
      </c>
      <c r="AK85" t="e">
        <f t="shared" si="51"/>
        <v>#N/A</v>
      </c>
      <c r="AL85" s="47" t="e">
        <f t="shared" si="52"/>
        <v>#N/A</v>
      </c>
      <c r="AM85" t="e">
        <f t="shared" si="53"/>
        <v>#N/A</v>
      </c>
      <c r="AN85" s="47" t="e">
        <f t="shared" si="54"/>
        <v>#N/A</v>
      </c>
      <c r="AO85" t="e">
        <f t="shared" si="55"/>
        <v>#N/A</v>
      </c>
      <c r="AT85" s="99"/>
    </row>
    <row r="86" spans="15:46" x14ac:dyDescent="0.2">
      <c r="O86" s="45">
        <f t="shared" si="32"/>
        <v>3.5407594624247167</v>
      </c>
      <c r="P86" s="45">
        <f t="shared" si="33"/>
        <v>3.5407594624247167</v>
      </c>
      <c r="Q86" s="100">
        <f t="shared" si="34"/>
        <v>23.82415198546812</v>
      </c>
      <c r="R86" s="252">
        <f t="shared" si="56"/>
        <v>-0.59999999999999964</v>
      </c>
      <c r="S86" t="e">
        <f t="shared" si="35"/>
        <v>#N/A</v>
      </c>
      <c r="T86" t="e">
        <f t="shared" si="36"/>
        <v>#N/A</v>
      </c>
      <c r="U86" s="47" t="e">
        <f t="shared" si="37"/>
        <v>#N/A</v>
      </c>
      <c r="V86" t="e">
        <f t="shared" si="38"/>
        <v>#N/A</v>
      </c>
      <c r="W86" s="47" t="e">
        <f t="shared" si="39"/>
        <v>#N/A</v>
      </c>
      <c r="X86" t="e">
        <f t="shared" si="40"/>
        <v>#N/A</v>
      </c>
      <c r="Y86" s="47" t="e">
        <f t="shared" si="41"/>
        <v>#N/A</v>
      </c>
      <c r="Z86" t="e">
        <f t="shared" si="42"/>
        <v>#N/A</v>
      </c>
      <c r="AA86" s="47" t="e">
        <f t="shared" si="43"/>
        <v>#N/A</v>
      </c>
      <c r="AB86" t="e">
        <f t="shared" si="44"/>
        <v>#N/A</v>
      </c>
      <c r="AD86">
        <v>73</v>
      </c>
      <c r="AE86" s="47" t="e">
        <f t="shared" si="45"/>
        <v>#N/A</v>
      </c>
      <c r="AF86" t="e">
        <f t="shared" si="46"/>
        <v>#N/A</v>
      </c>
      <c r="AG86" t="e">
        <f t="shared" si="47"/>
        <v>#N/A</v>
      </c>
      <c r="AH86" s="47" t="e">
        <f t="shared" si="48"/>
        <v>#N/A</v>
      </c>
      <c r="AI86" t="e">
        <f t="shared" si="49"/>
        <v>#N/A</v>
      </c>
      <c r="AJ86" s="47" t="e">
        <f t="shared" si="50"/>
        <v>#N/A</v>
      </c>
      <c r="AK86" t="e">
        <f t="shared" si="51"/>
        <v>#N/A</v>
      </c>
      <c r="AL86" s="47" t="e">
        <f t="shared" si="52"/>
        <v>#N/A</v>
      </c>
      <c r="AM86" t="e">
        <f t="shared" si="53"/>
        <v>#N/A</v>
      </c>
      <c r="AN86" s="47" t="e">
        <f t="shared" si="54"/>
        <v>#N/A</v>
      </c>
      <c r="AO86" t="e">
        <f t="shared" si="55"/>
        <v>#N/A</v>
      </c>
      <c r="AT86" s="99"/>
    </row>
    <row r="87" spans="15:46" x14ac:dyDescent="0.2">
      <c r="O87" s="45">
        <f t="shared" si="32"/>
        <v>3.4821013313926414</v>
      </c>
      <c r="P87" s="45">
        <f t="shared" si="33"/>
        <v>3.4821013313926414</v>
      </c>
      <c r="Q87" s="100">
        <f t="shared" si="34"/>
        <v>23.76673058901099</v>
      </c>
      <c r="R87" s="252">
        <f t="shared" si="56"/>
        <v>-0.59499999999999964</v>
      </c>
      <c r="S87" t="e">
        <f t="shared" si="35"/>
        <v>#N/A</v>
      </c>
      <c r="T87" t="e">
        <f t="shared" si="36"/>
        <v>#N/A</v>
      </c>
      <c r="U87" s="47" t="e">
        <f t="shared" si="37"/>
        <v>#N/A</v>
      </c>
      <c r="V87" t="e">
        <f t="shared" si="38"/>
        <v>#N/A</v>
      </c>
      <c r="W87" s="47" t="e">
        <f t="shared" si="39"/>
        <v>#N/A</v>
      </c>
      <c r="X87" t="e">
        <f t="shared" si="40"/>
        <v>#N/A</v>
      </c>
      <c r="Y87" s="47" t="e">
        <f t="shared" si="41"/>
        <v>#N/A</v>
      </c>
      <c r="Z87" t="e">
        <f t="shared" si="42"/>
        <v>#N/A</v>
      </c>
      <c r="AA87" s="47" t="e">
        <f t="shared" si="43"/>
        <v>#N/A</v>
      </c>
      <c r="AB87" t="e">
        <f t="shared" si="44"/>
        <v>#N/A</v>
      </c>
      <c r="AD87">
        <v>74</v>
      </c>
      <c r="AE87" s="47" t="e">
        <f t="shared" si="45"/>
        <v>#N/A</v>
      </c>
      <c r="AF87" t="e">
        <f t="shared" si="46"/>
        <v>#N/A</v>
      </c>
      <c r="AG87" t="e">
        <f t="shared" si="47"/>
        <v>#N/A</v>
      </c>
      <c r="AH87" s="47" t="e">
        <f t="shared" si="48"/>
        <v>#N/A</v>
      </c>
      <c r="AI87" t="e">
        <f t="shared" si="49"/>
        <v>#N/A</v>
      </c>
      <c r="AJ87" s="47" t="e">
        <f t="shared" si="50"/>
        <v>#N/A</v>
      </c>
      <c r="AK87" t="e">
        <f t="shared" si="51"/>
        <v>#N/A</v>
      </c>
      <c r="AL87" s="47" t="e">
        <f t="shared" si="52"/>
        <v>#N/A</v>
      </c>
      <c r="AM87" t="e">
        <f t="shared" si="53"/>
        <v>#N/A</v>
      </c>
      <c r="AN87" s="47" t="e">
        <f t="shared" si="54"/>
        <v>#N/A</v>
      </c>
      <c r="AO87" t="e">
        <f t="shared" si="55"/>
        <v>#N/A</v>
      </c>
      <c r="AT87" s="99"/>
    </row>
    <row r="88" spans="15:46" x14ac:dyDescent="0.2">
      <c r="O88" s="45">
        <f t="shared" si="32"/>
        <v>3.4239304553094598</v>
      </c>
      <c r="P88" s="45">
        <f t="shared" si="33"/>
        <v>3.4239304553094598</v>
      </c>
      <c r="Q88" s="100">
        <f t="shared" si="34"/>
        <v>23.709786321710112</v>
      </c>
      <c r="R88" s="252">
        <f t="shared" si="56"/>
        <v>-0.58999999999999964</v>
      </c>
      <c r="S88" t="e">
        <f t="shared" si="35"/>
        <v>#N/A</v>
      </c>
      <c r="T88" t="e">
        <f t="shared" si="36"/>
        <v>#N/A</v>
      </c>
      <c r="U88" s="47" t="e">
        <f t="shared" si="37"/>
        <v>#N/A</v>
      </c>
      <c r="V88" t="e">
        <f t="shared" si="38"/>
        <v>#N/A</v>
      </c>
      <c r="W88" s="47" t="e">
        <f t="shared" si="39"/>
        <v>#N/A</v>
      </c>
      <c r="X88" t="e">
        <f t="shared" si="40"/>
        <v>#N/A</v>
      </c>
      <c r="Y88" s="47" t="e">
        <f t="shared" si="41"/>
        <v>#N/A</v>
      </c>
      <c r="Z88" t="e">
        <f t="shared" si="42"/>
        <v>#N/A</v>
      </c>
      <c r="AA88" s="47" t="e">
        <f t="shared" si="43"/>
        <v>#N/A</v>
      </c>
      <c r="AB88" t="e">
        <f t="shared" si="44"/>
        <v>#N/A</v>
      </c>
      <c r="AD88">
        <v>75</v>
      </c>
      <c r="AE88" s="47" t="e">
        <f t="shared" si="45"/>
        <v>#N/A</v>
      </c>
      <c r="AF88" t="e">
        <f t="shared" si="46"/>
        <v>#N/A</v>
      </c>
      <c r="AG88" t="e">
        <f t="shared" si="47"/>
        <v>#N/A</v>
      </c>
      <c r="AH88" s="47" t="e">
        <f t="shared" si="48"/>
        <v>#N/A</v>
      </c>
      <c r="AI88" t="e">
        <f t="shared" si="49"/>
        <v>#N/A</v>
      </c>
      <c r="AJ88" s="47" t="e">
        <f t="shared" si="50"/>
        <v>#N/A</v>
      </c>
      <c r="AK88" t="e">
        <f t="shared" si="51"/>
        <v>#N/A</v>
      </c>
      <c r="AL88" s="47" t="e">
        <f t="shared" si="52"/>
        <v>#N/A</v>
      </c>
      <c r="AM88" t="e">
        <f t="shared" si="53"/>
        <v>#N/A</v>
      </c>
      <c r="AN88" s="47" t="e">
        <f t="shared" si="54"/>
        <v>#N/A</v>
      </c>
      <c r="AO88" t="e">
        <f t="shared" si="55"/>
        <v>#N/A</v>
      </c>
      <c r="AT88" s="99"/>
    </row>
    <row r="89" spans="15:46" x14ac:dyDescent="0.2">
      <c r="O89" s="45">
        <f t="shared" si="32"/>
        <v>3.366246924477764</v>
      </c>
      <c r="P89" s="45">
        <f t="shared" si="33"/>
        <v>3.366246924477764</v>
      </c>
      <c r="Q89" s="100">
        <f t="shared" si="34"/>
        <v>23.653319268301289</v>
      </c>
      <c r="R89" s="252">
        <f t="shared" si="56"/>
        <v>-0.58499999999999963</v>
      </c>
      <c r="S89" t="e">
        <f t="shared" si="35"/>
        <v>#N/A</v>
      </c>
      <c r="T89" t="e">
        <f t="shared" si="36"/>
        <v>#N/A</v>
      </c>
      <c r="U89" s="47" t="e">
        <f t="shared" si="37"/>
        <v>#N/A</v>
      </c>
      <c r="V89" t="e">
        <f t="shared" si="38"/>
        <v>#N/A</v>
      </c>
      <c r="W89" s="47" t="e">
        <f t="shared" si="39"/>
        <v>#N/A</v>
      </c>
      <c r="X89" t="e">
        <f t="shared" si="40"/>
        <v>#N/A</v>
      </c>
      <c r="Y89" s="47" t="e">
        <f t="shared" si="41"/>
        <v>#N/A</v>
      </c>
      <c r="Z89" t="e">
        <f t="shared" si="42"/>
        <v>#N/A</v>
      </c>
      <c r="AA89" s="47" t="e">
        <f t="shared" si="43"/>
        <v>#N/A</v>
      </c>
      <c r="AB89" t="e">
        <f t="shared" si="44"/>
        <v>#N/A</v>
      </c>
      <c r="AD89">
        <v>76</v>
      </c>
      <c r="AE89" s="47" t="e">
        <f t="shared" si="45"/>
        <v>#N/A</v>
      </c>
      <c r="AF89" t="e">
        <f t="shared" si="46"/>
        <v>#N/A</v>
      </c>
      <c r="AG89" t="e">
        <f t="shared" si="47"/>
        <v>#N/A</v>
      </c>
      <c r="AH89" s="47" t="e">
        <f t="shared" si="48"/>
        <v>#N/A</v>
      </c>
      <c r="AI89" t="e">
        <f t="shared" si="49"/>
        <v>#N/A</v>
      </c>
      <c r="AJ89" s="47" t="e">
        <f t="shared" si="50"/>
        <v>#N/A</v>
      </c>
      <c r="AK89" t="e">
        <f t="shared" si="51"/>
        <v>#N/A</v>
      </c>
      <c r="AL89" s="47" t="e">
        <f t="shared" si="52"/>
        <v>#N/A</v>
      </c>
      <c r="AM89" t="e">
        <f t="shared" si="53"/>
        <v>#N/A</v>
      </c>
      <c r="AN89" s="47" t="e">
        <f t="shared" si="54"/>
        <v>#N/A</v>
      </c>
      <c r="AO89" t="e">
        <f t="shared" si="55"/>
        <v>#N/A</v>
      </c>
      <c r="AT89" s="99"/>
    </row>
    <row r="90" spans="15:46" x14ac:dyDescent="0.2">
      <c r="O90" s="45">
        <f t="shared" si="32"/>
        <v>3.3090508284652742</v>
      </c>
      <c r="P90" s="45">
        <f t="shared" si="33"/>
        <v>3.3090508284652742</v>
      </c>
      <c r="Q90" s="100">
        <f t="shared" si="34"/>
        <v>23.59732951282956</v>
      </c>
      <c r="R90" s="252">
        <f t="shared" si="56"/>
        <v>-0.57999999999999963</v>
      </c>
      <c r="S90" t="e">
        <f t="shared" si="35"/>
        <v>#N/A</v>
      </c>
      <c r="T90" t="e">
        <f t="shared" si="36"/>
        <v>#N/A</v>
      </c>
      <c r="U90" s="47" t="e">
        <f t="shared" si="37"/>
        <v>#N/A</v>
      </c>
      <c r="V90" t="e">
        <f t="shared" si="38"/>
        <v>#N/A</v>
      </c>
      <c r="W90" s="47" t="e">
        <f t="shared" si="39"/>
        <v>#N/A</v>
      </c>
      <c r="X90" t="e">
        <f t="shared" si="40"/>
        <v>#N/A</v>
      </c>
      <c r="Y90" s="47" t="e">
        <f t="shared" si="41"/>
        <v>#N/A</v>
      </c>
      <c r="Z90" t="e">
        <f t="shared" si="42"/>
        <v>#N/A</v>
      </c>
      <c r="AA90" s="47" t="e">
        <f t="shared" si="43"/>
        <v>#N/A</v>
      </c>
      <c r="AB90" t="e">
        <f t="shared" si="44"/>
        <v>#N/A</v>
      </c>
      <c r="AD90">
        <v>77</v>
      </c>
      <c r="AE90" s="47" t="e">
        <f t="shared" si="45"/>
        <v>#N/A</v>
      </c>
      <c r="AF90" t="e">
        <f t="shared" si="46"/>
        <v>#N/A</v>
      </c>
      <c r="AG90" t="e">
        <f t="shared" si="47"/>
        <v>#N/A</v>
      </c>
      <c r="AH90" s="47" t="e">
        <f t="shared" si="48"/>
        <v>#N/A</v>
      </c>
      <c r="AI90" t="e">
        <f t="shared" si="49"/>
        <v>#N/A</v>
      </c>
      <c r="AJ90" s="47" t="e">
        <f t="shared" si="50"/>
        <v>#N/A</v>
      </c>
      <c r="AK90" t="e">
        <f t="shared" si="51"/>
        <v>#N/A</v>
      </c>
      <c r="AL90" s="47" t="e">
        <f t="shared" si="52"/>
        <v>#N/A</v>
      </c>
      <c r="AM90" t="e">
        <f t="shared" si="53"/>
        <v>#N/A</v>
      </c>
      <c r="AN90" s="47" t="e">
        <f t="shared" si="54"/>
        <v>#N/A</v>
      </c>
      <c r="AO90" t="e">
        <f t="shared" si="55"/>
        <v>#N/A</v>
      </c>
      <c r="AT90" s="99"/>
    </row>
    <row r="91" spans="15:46" x14ac:dyDescent="0.2">
      <c r="O91" s="45">
        <f t="shared" si="32"/>
        <v>3.2523422561047255</v>
      </c>
      <c r="P91" s="45">
        <f t="shared" si="33"/>
        <v>3.2523422561047255</v>
      </c>
      <c r="Q91" s="100">
        <f t="shared" si="34"/>
        <v>23.541817138649549</v>
      </c>
      <c r="R91" s="252">
        <f t="shared" si="56"/>
        <v>-0.57499999999999962</v>
      </c>
      <c r="S91" t="e">
        <f t="shared" si="35"/>
        <v>#N/A</v>
      </c>
      <c r="T91" t="e">
        <f t="shared" si="36"/>
        <v>#N/A</v>
      </c>
      <c r="U91" s="47" t="e">
        <f t="shared" si="37"/>
        <v>#N/A</v>
      </c>
      <c r="V91" t="e">
        <f t="shared" si="38"/>
        <v>#N/A</v>
      </c>
      <c r="W91" s="47" t="e">
        <f t="shared" si="39"/>
        <v>#N/A</v>
      </c>
      <c r="X91" t="e">
        <f t="shared" si="40"/>
        <v>#N/A</v>
      </c>
      <c r="Y91" s="47" t="e">
        <f t="shared" si="41"/>
        <v>#N/A</v>
      </c>
      <c r="Z91" t="e">
        <f t="shared" si="42"/>
        <v>#N/A</v>
      </c>
      <c r="AA91" s="47" t="e">
        <f t="shared" si="43"/>
        <v>#N/A</v>
      </c>
      <c r="AB91" t="e">
        <f t="shared" si="44"/>
        <v>#N/A</v>
      </c>
      <c r="AD91">
        <v>78</v>
      </c>
      <c r="AE91" s="47" t="e">
        <f t="shared" si="45"/>
        <v>#N/A</v>
      </c>
      <c r="AF91" t="e">
        <f t="shared" si="46"/>
        <v>#N/A</v>
      </c>
      <c r="AG91" t="e">
        <f t="shared" si="47"/>
        <v>#N/A</v>
      </c>
      <c r="AH91" s="47" t="e">
        <f t="shared" si="48"/>
        <v>#N/A</v>
      </c>
      <c r="AI91" t="e">
        <f t="shared" si="49"/>
        <v>#N/A</v>
      </c>
      <c r="AJ91" s="47" t="e">
        <f t="shared" si="50"/>
        <v>#N/A</v>
      </c>
      <c r="AK91" t="e">
        <f t="shared" si="51"/>
        <v>#N/A</v>
      </c>
      <c r="AL91" s="47" t="e">
        <f t="shared" si="52"/>
        <v>#N/A</v>
      </c>
      <c r="AM91" t="e">
        <f t="shared" si="53"/>
        <v>#N/A</v>
      </c>
      <c r="AN91" s="47" t="e">
        <f t="shared" si="54"/>
        <v>#N/A</v>
      </c>
      <c r="AO91" t="e">
        <f t="shared" si="55"/>
        <v>#N/A</v>
      </c>
      <c r="AT91" s="99"/>
    </row>
    <row r="92" spans="15:46" x14ac:dyDescent="0.2">
      <c r="O92" s="45">
        <f t="shared" si="32"/>
        <v>3.1961212954927305</v>
      </c>
      <c r="P92" s="45">
        <f t="shared" si="33"/>
        <v>3.1961212954927305</v>
      </c>
      <c r="Q92" s="100">
        <f t="shared" si="34"/>
        <v>23.486782228423749</v>
      </c>
      <c r="R92" s="252">
        <f t="shared" si="56"/>
        <v>-0.56999999999999962</v>
      </c>
      <c r="S92" t="e">
        <f t="shared" si="35"/>
        <v>#N/A</v>
      </c>
      <c r="T92" t="e">
        <f t="shared" si="36"/>
        <v>#N/A</v>
      </c>
      <c r="U92" s="47" t="e">
        <f t="shared" si="37"/>
        <v>#N/A</v>
      </c>
      <c r="V92" t="e">
        <f t="shared" si="38"/>
        <v>#N/A</v>
      </c>
      <c r="W92" s="47" t="e">
        <f t="shared" si="39"/>
        <v>#N/A</v>
      </c>
      <c r="X92" t="e">
        <f t="shared" si="40"/>
        <v>#N/A</v>
      </c>
      <c r="Y92" s="47" t="e">
        <f t="shared" si="41"/>
        <v>#N/A</v>
      </c>
      <c r="Z92" t="e">
        <f t="shared" si="42"/>
        <v>#N/A</v>
      </c>
      <c r="AA92" s="47" t="e">
        <f t="shared" si="43"/>
        <v>#N/A</v>
      </c>
      <c r="AB92" t="e">
        <f t="shared" si="44"/>
        <v>#N/A</v>
      </c>
      <c r="AD92">
        <v>79</v>
      </c>
      <c r="AE92" s="47" t="e">
        <f t="shared" si="45"/>
        <v>#N/A</v>
      </c>
      <c r="AF92" t="e">
        <f t="shared" si="46"/>
        <v>#N/A</v>
      </c>
      <c r="AG92" t="e">
        <f t="shared" si="47"/>
        <v>#N/A</v>
      </c>
      <c r="AH92" s="47" t="e">
        <f t="shared" si="48"/>
        <v>#N/A</v>
      </c>
      <c r="AI92" t="e">
        <f t="shared" si="49"/>
        <v>#N/A</v>
      </c>
      <c r="AJ92" s="47" t="e">
        <f t="shared" si="50"/>
        <v>#N/A</v>
      </c>
      <c r="AK92" t="e">
        <f t="shared" si="51"/>
        <v>#N/A</v>
      </c>
      <c r="AL92" s="47" t="e">
        <f t="shared" si="52"/>
        <v>#N/A</v>
      </c>
      <c r="AM92" t="e">
        <f t="shared" si="53"/>
        <v>#N/A</v>
      </c>
      <c r="AN92" s="47" t="e">
        <f t="shared" si="54"/>
        <v>#N/A</v>
      </c>
      <c r="AO92" t="e">
        <f t="shared" si="55"/>
        <v>#N/A</v>
      </c>
      <c r="AT92" s="99"/>
    </row>
    <row r="93" spans="15:46" x14ac:dyDescent="0.2">
      <c r="O93" s="45">
        <f t="shared" si="32"/>
        <v>3.1403880339896659</v>
      </c>
      <c r="P93" s="45">
        <f t="shared" si="33"/>
        <v>3.1403880339896659</v>
      </c>
      <c r="Q93" s="100">
        <f t="shared" si="34"/>
        <v>23.4322248641231</v>
      </c>
      <c r="R93" s="252">
        <f t="shared" si="56"/>
        <v>-0.56499999999999961</v>
      </c>
      <c r="S93" t="e">
        <f t="shared" si="35"/>
        <v>#N/A</v>
      </c>
      <c r="T93" t="e">
        <f t="shared" si="36"/>
        <v>#N/A</v>
      </c>
      <c r="U93" s="47" t="e">
        <f t="shared" si="37"/>
        <v>#N/A</v>
      </c>
      <c r="V93" t="e">
        <f t="shared" si="38"/>
        <v>#N/A</v>
      </c>
      <c r="W93" s="47" t="e">
        <f t="shared" si="39"/>
        <v>#N/A</v>
      </c>
      <c r="X93" t="e">
        <f t="shared" si="40"/>
        <v>#N/A</v>
      </c>
      <c r="Y93" s="47" t="e">
        <f t="shared" si="41"/>
        <v>#N/A</v>
      </c>
      <c r="Z93" t="e">
        <f t="shared" si="42"/>
        <v>#N/A</v>
      </c>
      <c r="AA93" s="47" t="e">
        <f t="shared" si="43"/>
        <v>#N/A</v>
      </c>
      <c r="AB93" t="e">
        <f t="shared" si="44"/>
        <v>#N/A</v>
      </c>
      <c r="AD93">
        <v>80</v>
      </c>
      <c r="AE93" s="47" t="e">
        <f t="shared" si="45"/>
        <v>#N/A</v>
      </c>
      <c r="AF93" t="e">
        <f t="shared" si="46"/>
        <v>#N/A</v>
      </c>
      <c r="AG93" t="e">
        <f t="shared" si="47"/>
        <v>#N/A</v>
      </c>
      <c r="AH93" s="47" t="e">
        <f t="shared" si="48"/>
        <v>#N/A</v>
      </c>
      <c r="AI93" t="e">
        <f t="shared" si="49"/>
        <v>#N/A</v>
      </c>
      <c r="AJ93" s="47" t="e">
        <f t="shared" si="50"/>
        <v>#N/A</v>
      </c>
      <c r="AK93" t="e">
        <f t="shared" si="51"/>
        <v>#N/A</v>
      </c>
      <c r="AL93" s="47" t="e">
        <f t="shared" si="52"/>
        <v>#N/A</v>
      </c>
      <c r="AM93" t="e">
        <f t="shared" si="53"/>
        <v>#N/A</v>
      </c>
      <c r="AN93" s="47" t="e">
        <f t="shared" si="54"/>
        <v>#N/A</v>
      </c>
      <c r="AO93" t="e">
        <f t="shared" si="55"/>
        <v>#N/A</v>
      </c>
      <c r="AT93" s="99"/>
    </row>
    <row r="94" spans="15:46" x14ac:dyDescent="0.2">
      <c r="O94" s="45">
        <f t="shared" si="32"/>
        <v>3.0851425582185357</v>
      </c>
      <c r="P94" s="45">
        <f t="shared" si="33"/>
        <v>3.0851425582185357</v>
      </c>
      <c r="Q94" s="100">
        <f t="shared" si="34"/>
        <v>23.378145127025505</v>
      </c>
      <c r="R94" s="252">
        <f t="shared" si="56"/>
        <v>-0.55999999999999961</v>
      </c>
      <c r="S94" t="e">
        <f t="shared" si="35"/>
        <v>#N/A</v>
      </c>
      <c r="T94" t="e">
        <f t="shared" si="36"/>
        <v>#N/A</v>
      </c>
      <c r="U94" s="47" t="e">
        <f t="shared" si="37"/>
        <v>#N/A</v>
      </c>
      <c r="V94" t="e">
        <f t="shared" si="38"/>
        <v>#N/A</v>
      </c>
      <c r="W94" s="47" t="e">
        <f t="shared" si="39"/>
        <v>#N/A</v>
      </c>
      <c r="X94" t="e">
        <f t="shared" si="40"/>
        <v>#N/A</v>
      </c>
      <c r="Y94" s="47" t="e">
        <f t="shared" si="41"/>
        <v>#N/A</v>
      </c>
      <c r="Z94" t="e">
        <f t="shared" si="42"/>
        <v>#N/A</v>
      </c>
      <c r="AA94" s="47" t="e">
        <f t="shared" si="43"/>
        <v>#N/A</v>
      </c>
      <c r="AB94" t="e">
        <f t="shared" si="44"/>
        <v>#N/A</v>
      </c>
      <c r="AD94">
        <v>81</v>
      </c>
      <c r="AE94" s="47" t="e">
        <f t="shared" si="45"/>
        <v>#N/A</v>
      </c>
      <c r="AF94" t="e">
        <f t="shared" si="46"/>
        <v>#N/A</v>
      </c>
      <c r="AG94" t="e">
        <f t="shared" si="47"/>
        <v>#N/A</v>
      </c>
      <c r="AH94" s="47" t="e">
        <f t="shared" si="48"/>
        <v>#N/A</v>
      </c>
      <c r="AI94" t="e">
        <f t="shared" si="49"/>
        <v>#N/A</v>
      </c>
      <c r="AJ94" s="47" t="e">
        <f t="shared" si="50"/>
        <v>#N/A</v>
      </c>
      <c r="AK94" t="e">
        <f t="shared" si="51"/>
        <v>#N/A</v>
      </c>
      <c r="AL94" s="47" t="e">
        <f t="shared" si="52"/>
        <v>#N/A</v>
      </c>
      <c r="AM94" t="e">
        <f t="shared" si="53"/>
        <v>#N/A</v>
      </c>
      <c r="AN94" s="47" t="e">
        <f t="shared" si="54"/>
        <v>#N/A</v>
      </c>
      <c r="AO94" t="e">
        <f t="shared" si="55"/>
        <v>#N/A</v>
      </c>
      <c r="AT94" s="99"/>
    </row>
    <row r="95" spans="15:46" x14ac:dyDescent="0.2">
      <c r="O95" s="45">
        <f t="shared" si="32"/>
        <v>3.030384954064175</v>
      </c>
      <c r="P95" s="45">
        <f t="shared" si="33"/>
        <v>3.030384954064175</v>
      </c>
      <c r="Q95" s="100">
        <f t="shared" si="34"/>
        <v>23.324543097715491</v>
      </c>
      <c r="R95" s="252">
        <f t="shared" si="56"/>
        <v>-0.5549999999999996</v>
      </c>
      <c r="S95" t="e">
        <f t="shared" si="35"/>
        <v>#N/A</v>
      </c>
      <c r="T95" t="e">
        <f t="shared" si="36"/>
        <v>#N/A</v>
      </c>
      <c r="U95" s="47" t="e">
        <f t="shared" si="37"/>
        <v>#N/A</v>
      </c>
      <c r="V95" t="e">
        <f t="shared" si="38"/>
        <v>#N/A</v>
      </c>
      <c r="W95" s="47" t="e">
        <f t="shared" si="39"/>
        <v>#N/A</v>
      </c>
      <c r="X95" t="e">
        <f t="shared" si="40"/>
        <v>#N/A</v>
      </c>
      <c r="Y95" s="47" t="e">
        <f t="shared" si="41"/>
        <v>#N/A</v>
      </c>
      <c r="Z95" t="e">
        <f t="shared" si="42"/>
        <v>#N/A</v>
      </c>
      <c r="AA95" s="47" t="e">
        <f t="shared" si="43"/>
        <v>#N/A</v>
      </c>
      <c r="AB95" t="e">
        <f t="shared" si="44"/>
        <v>#N/A</v>
      </c>
      <c r="AD95">
        <v>82</v>
      </c>
      <c r="AE95" s="47" t="e">
        <f t="shared" si="45"/>
        <v>#N/A</v>
      </c>
      <c r="AF95" t="e">
        <f t="shared" si="46"/>
        <v>#N/A</v>
      </c>
      <c r="AG95" t="e">
        <f t="shared" si="47"/>
        <v>#N/A</v>
      </c>
      <c r="AH95" s="47" t="e">
        <f t="shared" si="48"/>
        <v>#N/A</v>
      </c>
      <c r="AI95" t="e">
        <f t="shared" si="49"/>
        <v>#N/A</v>
      </c>
      <c r="AJ95" s="47" t="e">
        <f t="shared" si="50"/>
        <v>#N/A</v>
      </c>
      <c r="AK95" t="e">
        <f t="shared" si="51"/>
        <v>#N/A</v>
      </c>
      <c r="AL95" s="47" t="e">
        <f t="shared" si="52"/>
        <v>#N/A</v>
      </c>
      <c r="AM95" t="e">
        <f t="shared" si="53"/>
        <v>#N/A</v>
      </c>
      <c r="AN95" s="47" t="e">
        <f t="shared" si="54"/>
        <v>#N/A</v>
      </c>
      <c r="AO95" t="e">
        <f t="shared" si="55"/>
        <v>#N/A</v>
      </c>
      <c r="AT95" s="99"/>
    </row>
    <row r="96" spans="15:46" x14ac:dyDescent="0.2">
      <c r="O96" s="45">
        <f t="shared" si="32"/>
        <v>2.9761153066734778</v>
      </c>
      <c r="P96" s="45">
        <f t="shared" si="33"/>
        <v>2.9761153066734778</v>
      </c>
      <c r="Q96" s="100">
        <f t="shared" si="34"/>
        <v>23.271418856083756</v>
      </c>
      <c r="R96" s="252">
        <f t="shared" si="56"/>
        <v>-0.5499999999999996</v>
      </c>
      <c r="S96" t="e">
        <f t="shared" si="35"/>
        <v>#N/A</v>
      </c>
      <c r="T96" t="e">
        <f t="shared" si="36"/>
        <v>#N/A</v>
      </c>
      <c r="U96" s="47" t="e">
        <f t="shared" si="37"/>
        <v>#N/A</v>
      </c>
      <c r="V96" t="e">
        <f t="shared" si="38"/>
        <v>#N/A</v>
      </c>
      <c r="W96" s="47" t="e">
        <f t="shared" si="39"/>
        <v>#N/A</v>
      </c>
      <c r="X96" t="e">
        <f t="shared" si="40"/>
        <v>#N/A</v>
      </c>
      <c r="Y96" s="47" t="e">
        <f t="shared" si="41"/>
        <v>#N/A</v>
      </c>
      <c r="Z96" t="e">
        <f t="shared" si="42"/>
        <v>#N/A</v>
      </c>
      <c r="AA96" s="47" t="e">
        <f t="shared" si="43"/>
        <v>#N/A</v>
      </c>
      <c r="AB96" t="e">
        <f t="shared" si="44"/>
        <v>#N/A</v>
      </c>
      <c r="AD96">
        <v>83</v>
      </c>
      <c r="AE96" s="47" t="e">
        <f t="shared" si="45"/>
        <v>#N/A</v>
      </c>
      <c r="AF96" t="e">
        <f t="shared" si="46"/>
        <v>#N/A</v>
      </c>
      <c r="AG96" t="e">
        <f t="shared" si="47"/>
        <v>#N/A</v>
      </c>
      <c r="AH96" s="47" t="e">
        <f t="shared" si="48"/>
        <v>#N/A</v>
      </c>
      <c r="AI96" t="e">
        <f t="shared" si="49"/>
        <v>#N/A</v>
      </c>
      <c r="AJ96" s="47" t="e">
        <f t="shared" si="50"/>
        <v>#N/A</v>
      </c>
      <c r="AK96" t="e">
        <f t="shared" si="51"/>
        <v>#N/A</v>
      </c>
      <c r="AL96" s="47" t="e">
        <f t="shared" si="52"/>
        <v>#N/A</v>
      </c>
      <c r="AM96" t="e">
        <f t="shared" si="53"/>
        <v>#N/A</v>
      </c>
      <c r="AN96" s="47" t="e">
        <f t="shared" si="54"/>
        <v>#N/A</v>
      </c>
      <c r="AO96" t="e">
        <f t="shared" si="55"/>
        <v>#N/A</v>
      </c>
      <c r="AT96" s="99"/>
    </row>
    <row r="97" spans="15:46" x14ac:dyDescent="0.2">
      <c r="O97" s="45">
        <f t="shared" si="32"/>
        <v>2.9223337004536916</v>
      </c>
      <c r="P97" s="45">
        <f t="shared" si="33"/>
        <v>2.9223337004536916</v>
      </c>
      <c r="Q97" s="100">
        <f t="shared" si="34"/>
        <v>23.218772481326255</v>
      </c>
      <c r="R97" s="252">
        <f t="shared" si="56"/>
        <v>-0.5449999999999996</v>
      </c>
      <c r="S97" t="e">
        <f t="shared" si="35"/>
        <v>#N/A</v>
      </c>
      <c r="T97" t="e">
        <f t="shared" si="36"/>
        <v>#N/A</v>
      </c>
      <c r="U97" s="47" t="e">
        <f t="shared" si="37"/>
        <v>#N/A</v>
      </c>
      <c r="V97" t="e">
        <f t="shared" si="38"/>
        <v>#N/A</v>
      </c>
      <c r="W97" s="47" t="e">
        <f t="shared" si="39"/>
        <v>#N/A</v>
      </c>
      <c r="X97" t="e">
        <f t="shared" si="40"/>
        <v>#N/A</v>
      </c>
      <c r="Y97" s="47" t="e">
        <f t="shared" si="41"/>
        <v>#N/A</v>
      </c>
      <c r="Z97" t="e">
        <f t="shared" si="42"/>
        <v>#N/A</v>
      </c>
      <c r="AA97" s="47" t="e">
        <f t="shared" si="43"/>
        <v>#N/A</v>
      </c>
      <c r="AB97" t="e">
        <f t="shared" si="44"/>
        <v>#N/A</v>
      </c>
      <c r="AD97">
        <v>84</v>
      </c>
      <c r="AE97" s="47" t="e">
        <f t="shared" si="45"/>
        <v>#N/A</v>
      </c>
      <c r="AF97" t="e">
        <f t="shared" si="46"/>
        <v>#N/A</v>
      </c>
      <c r="AG97" t="e">
        <f t="shared" si="47"/>
        <v>#N/A</v>
      </c>
      <c r="AH97" s="47" t="e">
        <f t="shared" si="48"/>
        <v>#N/A</v>
      </c>
      <c r="AI97" t="e">
        <f t="shared" si="49"/>
        <v>#N/A</v>
      </c>
      <c r="AJ97" s="47" t="e">
        <f t="shared" si="50"/>
        <v>#N/A</v>
      </c>
      <c r="AK97" t="e">
        <f t="shared" si="51"/>
        <v>#N/A</v>
      </c>
      <c r="AL97" s="47" t="e">
        <f t="shared" si="52"/>
        <v>#N/A</v>
      </c>
      <c r="AM97" t="e">
        <f t="shared" si="53"/>
        <v>#N/A</v>
      </c>
      <c r="AN97" s="47" t="e">
        <f t="shared" si="54"/>
        <v>#N/A</v>
      </c>
      <c r="AO97" t="e">
        <f t="shared" si="55"/>
        <v>#N/A</v>
      </c>
      <c r="AT97" s="99"/>
    </row>
    <row r="98" spans="15:46" x14ac:dyDescent="0.2">
      <c r="O98" s="45">
        <f t="shared" si="32"/>
        <v>2.8690402190721898</v>
      </c>
      <c r="P98" s="45">
        <f t="shared" si="33"/>
        <v>2.8690402190721898</v>
      </c>
      <c r="Q98" s="100">
        <f t="shared" si="34"/>
        <v>23.166604051944091</v>
      </c>
      <c r="R98" s="252">
        <f t="shared" si="56"/>
        <v>-0.53999999999999959</v>
      </c>
      <c r="S98" t="e">
        <f t="shared" si="35"/>
        <v>#N/A</v>
      </c>
      <c r="T98" t="e">
        <f t="shared" si="36"/>
        <v>#N/A</v>
      </c>
      <c r="U98" s="47" t="e">
        <f t="shared" si="37"/>
        <v>#N/A</v>
      </c>
      <c r="V98" t="e">
        <f t="shared" si="38"/>
        <v>#N/A</v>
      </c>
      <c r="W98" s="47" t="e">
        <f t="shared" si="39"/>
        <v>#N/A</v>
      </c>
      <c r="X98" t="e">
        <f t="shared" si="40"/>
        <v>#N/A</v>
      </c>
      <c r="Y98" s="47" t="e">
        <f t="shared" si="41"/>
        <v>#N/A</v>
      </c>
      <c r="Z98" t="e">
        <f t="shared" si="42"/>
        <v>#N/A</v>
      </c>
      <c r="AA98" s="47" t="e">
        <f t="shared" si="43"/>
        <v>#N/A</v>
      </c>
      <c r="AB98" t="e">
        <f t="shared" si="44"/>
        <v>#N/A</v>
      </c>
      <c r="AD98">
        <v>85</v>
      </c>
      <c r="AE98" s="47" t="e">
        <f t="shared" si="45"/>
        <v>#N/A</v>
      </c>
      <c r="AF98" t="e">
        <f t="shared" si="46"/>
        <v>#N/A</v>
      </c>
      <c r="AG98" t="e">
        <f t="shared" si="47"/>
        <v>#N/A</v>
      </c>
      <c r="AH98" s="47" t="e">
        <f t="shared" si="48"/>
        <v>#N/A</v>
      </c>
      <c r="AI98" t="e">
        <f t="shared" si="49"/>
        <v>#N/A</v>
      </c>
      <c r="AJ98" s="47" t="e">
        <f t="shared" si="50"/>
        <v>#N/A</v>
      </c>
      <c r="AK98" t="e">
        <f t="shared" si="51"/>
        <v>#N/A</v>
      </c>
      <c r="AL98" s="47" t="e">
        <f t="shared" si="52"/>
        <v>#N/A</v>
      </c>
      <c r="AM98" t="e">
        <f t="shared" si="53"/>
        <v>#N/A</v>
      </c>
      <c r="AN98" s="47" t="e">
        <f t="shared" si="54"/>
        <v>#N/A</v>
      </c>
      <c r="AO98" t="e">
        <f t="shared" si="55"/>
        <v>#N/A</v>
      </c>
      <c r="AT98" s="99"/>
    </row>
    <row r="99" spans="15:46" x14ac:dyDescent="0.2">
      <c r="O99" s="45">
        <f t="shared" si="32"/>
        <v>2.8162349454561308</v>
      </c>
      <c r="P99" s="45">
        <f t="shared" si="33"/>
        <v>2.8162349454561308</v>
      </c>
      <c r="Q99" s="100">
        <f t="shared" si="34"/>
        <v>23.11491364574249</v>
      </c>
      <c r="R99" s="252">
        <f t="shared" si="56"/>
        <v>-0.53499999999999959</v>
      </c>
      <c r="S99" t="e">
        <f t="shared" si="35"/>
        <v>#N/A</v>
      </c>
      <c r="T99" t="e">
        <f t="shared" si="36"/>
        <v>#N/A</v>
      </c>
      <c r="U99" s="47" t="e">
        <f t="shared" si="37"/>
        <v>#N/A</v>
      </c>
      <c r="V99" t="e">
        <f t="shared" si="38"/>
        <v>#N/A</v>
      </c>
      <c r="W99" s="47" t="e">
        <f t="shared" si="39"/>
        <v>#N/A</v>
      </c>
      <c r="X99" t="e">
        <f t="shared" si="40"/>
        <v>#N/A</v>
      </c>
      <c r="Y99" s="47" t="e">
        <f t="shared" si="41"/>
        <v>#N/A</v>
      </c>
      <c r="Z99" t="e">
        <f t="shared" si="42"/>
        <v>#N/A</v>
      </c>
      <c r="AA99" s="47" t="e">
        <f t="shared" si="43"/>
        <v>#N/A</v>
      </c>
      <c r="AB99" t="e">
        <f t="shared" si="44"/>
        <v>#N/A</v>
      </c>
      <c r="AD99">
        <v>86</v>
      </c>
      <c r="AE99" s="47" t="e">
        <f t="shared" si="45"/>
        <v>#N/A</v>
      </c>
      <c r="AF99" t="e">
        <f t="shared" si="46"/>
        <v>#N/A</v>
      </c>
      <c r="AG99" t="e">
        <f t="shared" si="47"/>
        <v>#N/A</v>
      </c>
      <c r="AH99" s="47" t="e">
        <f t="shared" si="48"/>
        <v>#N/A</v>
      </c>
      <c r="AI99" t="e">
        <f t="shared" si="49"/>
        <v>#N/A</v>
      </c>
      <c r="AJ99" s="47" t="e">
        <f t="shared" si="50"/>
        <v>#N/A</v>
      </c>
      <c r="AK99" t="e">
        <f t="shared" si="51"/>
        <v>#N/A</v>
      </c>
      <c r="AL99" s="47" t="e">
        <f t="shared" si="52"/>
        <v>#N/A</v>
      </c>
      <c r="AM99" t="e">
        <f t="shared" si="53"/>
        <v>#N/A</v>
      </c>
      <c r="AN99" s="47" t="e">
        <f t="shared" si="54"/>
        <v>#N/A</v>
      </c>
      <c r="AO99" t="e">
        <f t="shared" si="55"/>
        <v>#N/A</v>
      </c>
      <c r="AT99" s="99"/>
    </row>
    <row r="100" spans="15:46" x14ac:dyDescent="0.2">
      <c r="O100" s="45">
        <f t="shared" si="32"/>
        <v>2.7639179617912077</v>
      </c>
      <c r="P100" s="45">
        <f t="shared" si="33"/>
        <v>2.7639179617912077</v>
      </c>
      <c r="Q100" s="100">
        <f t="shared" si="34"/>
        <v>23.063701339830459</v>
      </c>
      <c r="R100" s="252">
        <f t="shared" si="56"/>
        <v>-0.52999999999999958</v>
      </c>
      <c r="S100" t="e">
        <f t="shared" si="35"/>
        <v>#N/A</v>
      </c>
      <c r="T100" t="e">
        <f t="shared" si="36"/>
        <v>#N/A</v>
      </c>
      <c r="U100" s="47" t="e">
        <f t="shared" si="37"/>
        <v>#N/A</v>
      </c>
      <c r="V100" t="e">
        <f t="shared" si="38"/>
        <v>#N/A</v>
      </c>
      <c r="W100" s="47" t="e">
        <f t="shared" si="39"/>
        <v>#N/A</v>
      </c>
      <c r="X100" t="e">
        <f t="shared" si="40"/>
        <v>#N/A</v>
      </c>
      <c r="Y100" s="47" t="e">
        <f t="shared" si="41"/>
        <v>#N/A</v>
      </c>
      <c r="Z100" t="e">
        <f t="shared" si="42"/>
        <v>#N/A</v>
      </c>
      <c r="AA100" s="47" t="e">
        <f t="shared" si="43"/>
        <v>#N/A</v>
      </c>
      <c r="AB100" t="e">
        <f t="shared" si="44"/>
        <v>#N/A</v>
      </c>
      <c r="AD100">
        <v>87</v>
      </c>
      <c r="AE100" s="47" t="e">
        <f t="shared" si="45"/>
        <v>#N/A</v>
      </c>
      <c r="AF100" t="e">
        <f t="shared" si="46"/>
        <v>#N/A</v>
      </c>
      <c r="AG100" t="e">
        <f t="shared" si="47"/>
        <v>#N/A</v>
      </c>
      <c r="AH100" s="47" t="e">
        <f t="shared" si="48"/>
        <v>#N/A</v>
      </c>
      <c r="AI100" t="e">
        <f t="shared" si="49"/>
        <v>#N/A</v>
      </c>
      <c r="AJ100" s="47" t="e">
        <f t="shared" si="50"/>
        <v>#N/A</v>
      </c>
      <c r="AK100" t="e">
        <f t="shared" si="51"/>
        <v>#N/A</v>
      </c>
      <c r="AL100" s="47" t="e">
        <f t="shared" si="52"/>
        <v>#N/A</v>
      </c>
      <c r="AM100" t="e">
        <f t="shared" si="53"/>
        <v>#N/A</v>
      </c>
      <c r="AN100" s="47" t="e">
        <f t="shared" si="54"/>
        <v>#N/A</v>
      </c>
      <c r="AO100" t="e">
        <f t="shared" si="55"/>
        <v>#N/A</v>
      </c>
      <c r="AT100" s="99"/>
    </row>
    <row r="101" spans="15:46" x14ac:dyDescent="0.2">
      <c r="O101" s="45">
        <f t="shared" si="32"/>
        <v>2.7120893495214204</v>
      </c>
      <c r="P101" s="45">
        <f t="shared" si="33"/>
        <v>2.7120893495214204</v>
      </c>
      <c r="Q101" s="100">
        <f t="shared" si="34"/>
        <v>23.012967210620104</v>
      </c>
      <c r="R101" s="252">
        <f t="shared" si="56"/>
        <v>-0.52499999999999958</v>
      </c>
      <c r="S101" t="e">
        <f t="shared" si="35"/>
        <v>#N/A</v>
      </c>
      <c r="T101" t="e">
        <f t="shared" si="36"/>
        <v>#N/A</v>
      </c>
      <c r="U101" s="47" t="e">
        <f t="shared" si="37"/>
        <v>#N/A</v>
      </c>
      <c r="V101" t="e">
        <f t="shared" si="38"/>
        <v>#N/A</v>
      </c>
      <c r="W101" s="47" t="e">
        <f t="shared" si="39"/>
        <v>#N/A</v>
      </c>
      <c r="X101" t="e">
        <f t="shared" si="40"/>
        <v>#N/A</v>
      </c>
      <c r="Y101" s="47" t="e">
        <f t="shared" si="41"/>
        <v>#N/A</v>
      </c>
      <c r="Z101" t="e">
        <f t="shared" si="42"/>
        <v>#N/A</v>
      </c>
      <c r="AA101" s="47" t="e">
        <f t="shared" si="43"/>
        <v>#N/A</v>
      </c>
      <c r="AB101" t="e">
        <f t="shared" si="44"/>
        <v>#N/A</v>
      </c>
      <c r="AD101">
        <v>88</v>
      </c>
      <c r="AE101" s="47" t="e">
        <f t="shared" si="45"/>
        <v>#N/A</v>
      </c>
      <c r="AF101" t="e">
        <f t="shared" si="46"/>
        <v>#N/A</v>
      </c>
      <c r="AG101" t="e">
        <f t="shared" si="47"/>
        <v>#N/A</v>
      </c>
      <c r="AH101" s="47" t="e">
        <f t="shared" si="48"/>
        <v>#N/A</v>
      </c>
      <c r="AI101" t="e">
        <f t="shared" si="49"/>
        <v>#N/A</v>
      </c>
      <c r="AJ101" s="47" t="e">
        <f t="shared" si="50"/>
        <v>#N/A</v>
      </c>
      <c r="AK101" t="e">
        <f t="shared" si="51"/>
        <v>#N/A</v>
      </c>
      <c r="AL101" s="47" t="e">
        <f t="shared" si="52"/>
        <v>#N/A</v>
      </c>
      <c r="AM101" t="e">
        <f t="shared" si="53"/>
        <v>#N/A</v>
      </c>
      <c r="AN101" s="47" t="e">
        <f t="shared" si="54"/>
        <v>#N/A</v>
      </c>
      <c r="AO101" t="e">
        <f t="shared" si="55"/>
        <v>#N/A</v>
      </c>
      <c r="AT101" s="99"/>
    </row>
    <row r="102" spans="15:46" x14ac:dyDescent="0.2">
      <c r="O102" s="45">
        <f t="shared" si="32"/>
        <v>2.6607491893487349</v>
      </c>
      <c r="P102" s="45">
        <f t="shared" si="33"/>
        <v>2.6607491893487349</v>
      </c>
      <c r="Q102" s="100">
        <f t="shared" si="34"/>
        <v>22.962711333826292</v>
      </c>
      <c r="R102" s="252">
        <f t="shared" si="56"/>
        <v>-0.51999999999999957</v>
      </c>
      <c r="S102" t="e">
        <f t="shared" si="35"/>
        <v>#N/A</v>
      </c>
      <c r="T102" t="e">
        <f t="shared" si="36"/>
        <v>#N/A</v>
      </c>
      <c r="U102" s="47" t="e">
        <f t="shared" si="37"/>
        <v>#N/A</v>
      </c>
      <c r="V102" t="e">
        <f t="shared" si="38"/>
        <v>#N/A</v>
      </c>
      <c r="W102" s="47" t="e">
        <f t="shared" si="39"/>
        <v>#N/A</v>
      </c>
      <c r="X102" t="e">
        <f t="shared" si="40"/>
        <v>#N/A</v>
      </c>
      <c r="Y102" s="47" t="e">
        <f t="shared" si="41"/>
        <v>#N/A</v>
      </c>
      <c r="Z102" t="e">
        <f t="shared" si="42"/>
        <v>#N/A</v>
      </c>
      <c r="AA102" s="47" t="e">
        <f t="shared" si="43"/>
        <v>#N/A</v>
      </c>
      <c r="AB102" t="e">
        <f t="shared" si="44"/>
        <v>#N/A</v>
      </c>
      <c r="AD102">
        <v>89</v>
      </c>
      <c r="AE102" s="47" t="e">
        <f t="shared" si="45"/>
        <v>#N/A</v>
      </c>
      <c r="AF102" t="e">
        <f t="shared" si="46"/>
        <v>#N/A</v>
      </c>
      <c r="AG102" t="e">
        <f t="shared" si="47"/>
        <v>#N/A</v>
      </c>
      <c r="AH102" s="47" t="e">
        <f t="shared" si="48"/>
        <v>#N/A</v>
      </c>
      <c r="AI102" t="e">
        <f t="shared" si="49"/>
        <v>#N/A</v>
      </c>
      <c r="AJ102" s="47" t="e">
        <f t="shared" si="50"/>
        <v>#N/A</v>
      </c>
      <c r="AK102" t="e">
        <f t="shared" si="51"/>
        <v>#N/A</v>
      </c>
      <c r="AL102" s="47" t="e">
        <f t="shared" si="52"/>
        <v>#N/A</v>
      </c>
      <c r="AM102" t="e">
        <f t="shared" si="53"/>
        <v>#N/A</v>
      </c>
      <c r="AN102" s="47" t="e">
        <f t="shared" si="54"/>
        <v>#N/A</v>
      </c>
      <c r="AO102" t="e">
        <f t="shared" si="55"/>
        <v>#N/A</v>
      </c>
      <c r="AT102" s="99"/>
    </row>
    <row r="103" spans="15:46" x14ac:dyDescent="0.2">
      <c r="O103" s="45">
        <f t="shared" si="32"/>
        <v>2.6098975612314916</v>
      </c>
      <c r="P103" s="45">
        <f t="shared" si="33"/>
        <v>2.6098975612314916</v>
      </c>
      <c r="Q103" s="100">
        <f t="shared" si="34"/>
        <v>22.912933784465622</v>
      </c>
      <c r="R103" s="252">
        <f t="shared" si="56"/>
        <v>-0.51499999999999957</v>
      </c>
      <c r="S103" t="e">
        <f t="shared" si="35"/>
        <v>#N/A</v>
      </c>
      <c r="T103" t="e">
        <f t="shared" si="36"/>
        <v>#N/A</v>
      </c>
      <c r="U103" s="47" t="e">
        <f t="shared" si="37"/>
        <v>#N/A</v>
      </c>
      <c r="V103" t="e">
        <f t="shared" si="38"/>
        <v>#N/A</v>
      </c>
      <c r="W103" s="47" t="e">
        <f t="shared" si="39"/>
        <v>#N/A</v>
      </c>
      <c r="X103" t="e">
        <f t="shared" si="40"/>
        <v>#N/A</v>
      </c>
      <c r="Y103" s="47" t="e">
        <f t="shared" si="41"/>
        <v>#N/A</v>
      </c>
      <c r="Z103" t="e">
        <f t="shared" si="42"/>
        <v>#N/A</v>
      </c>
      <c r="AA103" s="47" t="e">
        <f t="shared" si="43"/>
        <v>#N/A</v>
      </c>
      <c r="AB103" t="e">
        <f t="shared" si="44"/>
        <v>#N/A</v>
      </c>
      <c r="AD103">
        <v>90</v>
      </c>
      <c r="AE103" s="47" t="e">
        <f t="shared" si="45"/>
        <v>#N/A</v>
      </c>
      <c r="AF103" t="e">
        <f t="shared" si="46"/>
        <v>#N/A</v>
      </c>
      <c r="AG103" t="e">
        <f t="shared" si="47"/>
        <v>#N/A</v>
      </c>
      <c r="AH103" s="47" t="e">
        <f t="shared" si="48"/>
        <v>#N/A</v>
      </c>
      <c r="AI103" t="e">
        <f t="shared" si="49"/>
        <v>#N/A</v>
      </c>
      <c r="AJ103" s="47" t="e">
        <f t="shared" si="50"/>
        <v>#N/A</v>
      </c>
      <c r="AK103" t="e">
        <f t="shared" si="51"/>
        <v>#N/A</v>
      </c>
      <c r="AL103" s="47" t="e">
        <f t="shared" si="52"/>
        <v>#N/A</v>
      </c>
      <c r="AM103" t="e">
        <f t="shared" si="53"/>
        <v>#N/A</v>
      </c>
      <c r="AN103" s="47" t="e">
        <f t="shared" si="54"/>
        <v>#N/A</v>
      </c>
      <c r="AO103" t="e">
        <f t="shared" si="55"/>
        <v>#N/A</v>
      </c>
      <c r="AT103" s="99"/>
    </row>
    <row r="104" spans="15:46" x14ac:dyDescent="0.2">
      <c r="O104" s="45">
        <f t="shared" si="32"/>
        <v>2.5595345443847464</v>
      </c>
      <c r="P104" s="45">
        <f t="shared" si="33"/>
        <v>2.5595345443847464</v>
      </c>
      <c r="Q104" s="100">
        <f t="shared" si="34"/>
        <v>22.863634636856432</v>
      </c>
      <c r="R104" s="252">
        <f t="shared" si="56"/>
        <v>-0.50999999999999956</v>
      </c>
      <c r="S104" t="e">
        <f t="shared" si="35"/>
        <v>#N/A</v>
      </c>
      <c r="T104" t="e">
        <f t="shared" si="36"/>
        <v>#N/A</v>
      </c>
      <c r="U104" s="47" t="e">
        <f t="shared" si="37"/>
        <v>#N/A</v>
      </c>
      <c r="V104" t="e">
        <f t="shared" si="38"/>
        <v>#N/A</v>
      </c>
      <c r="W104" s="47" t="e">
        <f t="shared" si="39"/>
        <v>#N/A</v>
      </c>
      <c r="X104" t="e">
        <f t="shared" si="40"/>
        <v>#N/A</v>
      </c>
      <c r="Y104" s="47" t="e">
        <f t="shared" si="41"/>
        <v>#N/A</v>
      </c>
      <c r="Z104" t="e">
        <f t="shared" si="42"/>
        <v>#N/A</v>
      </c>
      <c r="AA104" s="47" t="e">
        <f t="shared" si="43"/>
        <v>#N/A</v>
      </c>
      <c r="AB104" t="e">
        <f t="shared" si="44"/>
        <v>#N/A</v>
      </c>
      <c r="AD104">
        <v>91</v>
      </c>
      <c r="AE104" s="47" t="e">
        <f t="shared" si="45"/>
        <v>#N/A</v>
      </c>
      <c r="AF104" t="e">
        <f t="shared" si="46"/>
        <v>#N/A</v>
      </c>
      <c r="AG104" t="e">
        <f t="shared" si="47"/>
        <v>#N/A</v>
      </c>
      <c r="AH104" s="47" t="e">
        <f t="shared" si="48"/>
        <v>#N/A</v>
      </c>
      <c r="AI104" t="e">
        <f t="shared" si="49"/>
        <v>#N/A</v>
      </c>
      <c r="AJ104" s="47" t="e">
        <f t="shared" si="50"/>
        <v>#N/A</v>
      </c>
      <c r="AK104" t="e">
        <f t="shared" si="51"/>
        <v>#N/A</v>
      </c>
      <c r="AL104" s="47" t="e">
        <f t="shared" si="52"/>
        <v>#N/A</v>
      </c>
      <c r="AM104" t="e">
        <f t="shared" si="53"/>
        <v>#N/A</v>
      </c>
      <c r="AN104" s="47" t="e">
        <f t="shared" si="54"/>
        <v>#N/A</v>
      </c>
      <c r="AO104" t="e">
        <f t="shared" si="55"/>
        <v>#N/A</v>
      </c>
      <c r="AT104" s="99"/>
    </row>
    <row r="105" spans="15:46" x14ac:dyDescent="0.2">
      <c r="O105" s="45">
        <f t="shared" si="32"/>
        <v>2.5096602172792473</v>
      </c>
      <c r="P105" s="45">
        <f t="shared" si="33"/>
        <v>2.5096602172792473</v>
      </c>
      <c r="Q105" s="100">
        <f t="shared" si="34"/>
        <v>22.81481396461777</v>
      </c>
      <c r="R105" s="252">
        <f t="shared" si="56"/>
        <v>-0.50499999999999956</v>
      </c>
      <c r="S105" t="e">
        <f t="shared" si="35"/>
        <v>#N/A</v>
      </c>
      <c r="T105" t="e">
        <f t="shared" si="36"/>
        <v>#N/A</v>
      </c>
      <c r="U105" s="47" t="e">
        <f t="shared" si="37"/>
        <v>#N/A</v>
      </c>
      <c r="V105" t="e">
        <f t="shared" si="38"/>
        <v>#N/A</v>
      </c>
      <c r="W105" s="47" t="e">
        <f t="shared" si="39"/>
        <v>#N/A</v>
      </c>
      <c r="X105" t="e">
        <f t="shared" si="40"/>
        <v>#N/A</v>
      </c>
      <c r="Y105" s="47" t="e">
        <f t="shared" si="41"/>
        <v>#N/A</v>
      </c>
      <c r="Z105" t="e">
        <f t="shared" si="42"/>
        <v>#N/A</v>
      </c>
      <c r="AA105" s="47" t="e">
        <f t="shared" si="43"/>
        <v>#N/A</v>
      </c>
      <c r="AB105" t="e">
        <f t="shared" si="44"/>
        <v>#N/A</v>
      </c>
      <c r="AD105">
        <v>92</v>
      </c>
      <c r="AE105" s="47" t="e">
        <f t="shared" si="45"/>
        <v>#N/A</v>
      </c>
      <c r="AF105" t="e">
        <f t="shared" si="46"/>
        <v>#N/A</v>
      </c>
      <c r="AG105" t="e">
        <f t="shared" si="47"/>
        <v>#N/A</v>
      </c>
      <c r="AH105" s="47" t="e">
        <f t="shared" si="48"/>
        <v>#N/A</v>
      </c>
      <c r="AI105" t="e">
        <f t="shared" si="49"/>
        <v>#N/A</v>
      </c>
      <c r="AJ105" s="47" t="e">
        <f t="shared" si="50"/>
        <v>#N/A</v>
      </c>
      <c r="AK105" t="e">
        <f t="shared" si="51"/>
        <v>#N/A</v>
      </c>
      <c r="AL105" s="47" t="e">
        <f t="shared" si="52"/>
        <v>#N/A</v>
      </c>
      <c r="AM105" t="e">
        <f t="shared" si="53"/>
        <v>#N/A</v>
      </c>
      <c r="AN105" s="47" t="e">
        <f t="shared" si="54"/>
        <v>#N/A</v>
      </c>
      <c r="AO105" t="e">
        <f t="shared" si="55"/>
        <v>#N/A</v>
      </c>
      <c r="AT105" s="99"/>
    </row>
    <row r="106" spans="15:46" x14ac:dyDescent="0.2">
      <c r="O106" s="45">
        <f t="shared" si="32"/>
        <v>2.4602746576407526</v>
      </c>
      <c r="P106" s="45">
        <f t="shared" si="33"/>
        <v>2.4602746576407526</v>
      </c>
      <c r="Q106" s="100">
        <f t="shared" si="34"/>
        <v>22.766471840669169</v>
      </c>
      <c r="R106" s="252">
        <f t="shared" si="56"/>
        <v>-0.49999999999999956</v>
      </c>
      <c r="S106" t="e">
        <f t="shared" si="35"/>
        <v>#N/A</v>
      </c>
      <c r="T106" t="e">
        <f t="shared" si="36"/>
        <v>#N/A</v>
      </c>
      <c r="U106" s="47" t="e">
        <f t="shared" si="37"/>
        <v>#N/A</v>
      </c>
      <c r="V106" t="e">
        <f t="shared" si="38"/>
        <v>#N/A</v>
      </c>
      <c r="W106" s="47" t="e">
        <f t="shared" si="39"/>
        <v>#N/A</v>
      </c>
      <c r="X106" t="e">
        <f t="shared" si="40"/>
        <v>#N/A</v>
      </c>
      <c r="Y106" s="47" t="e">
        <f t="shared" si="41"/>
        <v>#N/A</v>
      </c>
      <c r="Z106" t="e">
        <f t="shared" si="42"/>
        <v>#N/A</v>
      </c>
      <c r="AA106" s="47" t="e">
        <f t="shared" si="43"/>
        <v>#N/A</v>
      </c>
      <c r="AB106" t="e">
        <f t="shared" si="44"/>
        <v>#N/A</v>
      </c>
      <c r="AD106">
        <v>93</v>
      </c>
      <c r="AE106" s="47" t="e">
        <f t="shared" si="45"/>
        <v>#N/A</v>
      </c>
      <c r="AF106" t="e">
        <f t="shared" si="46"/>
        <v>#N/A</v>
      </c>
      <c r="AG106" t="e">
        <f t="shared" si="47"/>
        <v>#N/A</v>
      </c>
      <c r="AH106" s="47" t="e">
        <f t="shared" si="48"/>
        <v>#N/A</v>
      </c>
      <c r="AI106" t="e">
        <f t="shared" si="49"/>
        <v>#N/A</v>
      </c>
      <c r="AJ106" s="47" t="e">
        <f t="shared" si="50"/>
        <v>#N/A</v>
      </c>
      <c r="AK106" t="e">
        <f t="shared" si="51"/>
        <v>#N/A</v>
      </c>
      <c r="AL106" s="47" t="e">
        <f t="shared" si="52"/>
        <v>#N/A</v>
      </c>
      <c r="AM106" t="e">
        <f t="shared" si="53"/>
        <v>#N/A</v>
      </c>
      <c r="AN106" s="47" t="e">
        <f t="shared" si="54"/>
        <v>#N/A</v>
      </c>
      <c r="AO106" t="e">
        <f t="shared" si="55"/>
        <v>#N/A</v>
      </c>
      <c r="AT106" s="99"/>
    </row>
    <row r="107" spans="15:46" x14ac:dyDescent="0.2">
      <c r="O107" s="45">
        <f t="shared" si="32"/>
        <v>2.4113779424498034</v>
      </c>
      <c r="P107" s="45">
        <f t="shared" si="33"/>
        <v>2.4113779424498034</v>
      </c>
      <c r="Q107" s="100">
        <f t="shared" si="34"/>
        <v>22.71860833723008</v>
      </c>
      <c r="R107" s="252">
        <f t="shared" si="56"/>
        <v>-0.49499999999999955</v>
      </c>
      <c r="S107" t="e">
        <f t="shared" si="35"/>
        <v>#N/A</v>
      </c>
      <c r="T107" t="e">
        <f t="shared" si="36"/>
        <v>#N/A</v>
      </c>
      <c r="U107" s="47" t="e">
        <f t="shared" si="37"/>
        <v>#N/A</v>
      </c>
      <c r="V107" t="e">
        <f t="shared" si="38"/>
        <v>#N/A</v>
      </c>
      <c r="W107" s="47" t="e">
        <f t="shared" si="39"/>
        <v>#N/A</v>
      </c>
      <c r="X107" t="e">
        <f t="shared" si="40"/>
        <v>#N/A</v>
      </c>
      <c r="Y107" s="47" t="e">
        <f t="shared" si="41"/>
        <v>#N/A</v>
      </c>
      <c r="Z107" t="e">
        <f t="shared" si="42"/>
        <v>#N/A</v>
      </c>
      <c r="AA107" s="47" t="e">
        <f t="shared" si="43"/>
        <v>#N/A</v>
      </c>
      <c r="AB107" t="e">
        <f t="shared" si="44"/>
        <v>#N/A</v>
      </c>
      <c r="AD107">
        <v>94</v>
      </c>
      <c r="AE107" s="47" t="e">
        <f t="shared" si="45"/>
        <v>#N/A</v>
      </c>
      <c r="AF107" t="e">
        <f t="shared" si="46"/>
        <v>#N/A</v>
      </c>
      <c r="AG107" t="e">
        <f t="shared" si="47"/>
        <v>#N/A</v>
      </c>
      <c r="AH107" s="47" t="e">
        <f t="shared" si="48"/>
        <v>#N/A</v>
      </c>
      <c r="AI107" t="e">
        <f t="shared" si="49"/>
        <v>#N/A</v>
      </c>
      <c r="AJ107" s="47" t="e">
        <f t="shared" si="50"/>
        <v>#N/A</v>
      </c>
      <c r="AK107" t="e">
        <f t="shared" si="51"/>
        <v>#N/A</v>
      </c>
      <c r="AL107" s="47" t="e">
        <f t="shared" si="52"/>
        <v>#N/A</v>
      </c>
      <c r="AM107" t="e">
        <f t="shared" si="53"/>
        <v>#N/A</v>
      </c>
      <c r="AN107" s="47" t="e">
        <f t="shared" si="54"/>
        <v>#N/A</v>
      </c>
      <c r="AO107" t="e">
        <f t="shared" si="55"/>
        <v>#N/A</v>
      </c>
      <c r="AT107" s="99"/>
    </row>
    <row r="108" spans="15:46" x14ac:dyDescent="0.2">
      <c r="O108" s="45">
        <f t="shared" si="32"/>
        <v>2.362970147940473</v>
      </c>
      <c r="P108" s="45">
        <f t="shared" si="33"/>
        <v>2.362970147940473</v>
      </c>
      <c r="Q108" s="100">
        <f t="shared" si="34"/>
        <v>22.671223525819073</v>
      </c>
      <c r="R108" s="252">
        <f t="shared" si="56"/>
        <v>-0.48999999999999955</v>
      </c>
      <c r="S108" t="e">
        <f t="shared" si="35"/>
        <v>#N/A</v>
      </c>
      <c r="T108" t="e">
        <f t="shared" si="36"/>
        <v>#N/A</v>
      </c>
      <c r="U108" s="47" t="e">
        <f t="shared" si="37"/>
        <v>#N/A</v>
      </c>
      <c r="V108" t="e">
        <f t="shared" si="38"/>
        <v>#N/A</v>
      </c>
      <c r="W108" s="47" t="e">
        <f t="shared" si="39"/>
        <v>#N/A</v>
      </c>
      <c r="X108" t="e">
        <f t="shared" si="40"/>
        <v>#N/A</v>
      </c>
      <c r="Y108" s="47" t="e">
        <f t="shared" si="41"/>
        <v>#N/A</v>
      </c>
      <c r="Z108" t="e">
        <f t="shared" si="42"/>
        <v>#N/A</v>
      </c>
      <c r="AA108" s="47" t="e">
        <f t="shared" si="43"/>
        <v>#N/A</v>
      </c>
      <c r="AB108" t="e">
        <f t="shared" si="44"/>
        <v>#N/A</v>
      </c>
      <c r="AD108">
        <v>95</v>
      </c>
      <c r="AE108" s="47" t="e">
        <f t="shared" si="45"/>
        <v>#N/A</v>
      </c>
      <c r="AF108" t="e">
        <f t="shared" si="46"/>
        <v>#N/A</v>
      </c>
      <c r="AG108" t="e">
        <f t="shared" si="47"/>
        <v>#N/A</v>
      </c>
      <c r="AH108" s="47" t="e">
        <f t="shared" si="48"/>
        <v>#N/A</v>
      </c>
      <c r="AI108" t="e">
        <f t="shared" si="49"/>
        <v>#N/A</v>
      </c>
      <c r="AJ108" s="47" t="e">
        <f t="shared" si="50"/>
        <v>#N/A</v>
      </c>
      <c r="AK108" t="e">
        <f t="shared" si="51"/>
        <v>#N/A</v>
      </c>
      <c r="AL108" s="47" t="e">
        <f t="shared" si="52"/>
        <v>#N/A</v>
      </c>
      <c r="AM108" t="e">
        <f t="shared" si="53"/>
        <v>#N/A</v>
      </c>
      <c r="AN108" s="47" t="e">
        <f t="shared" si="54"/>
        <v>#N/A</v>
      </c>
      <c r="AO108" t="e">
        <f t="shared" si="55"/>
        <v>#N/A</v>
      </c>
      <c r="AT108" s="99"/>
    </row>
    <row r="109" spans="15:46" x14ac:dyDescent="0.2">
      <c r="O109" s="45">
        <f t="shared" si="32"/>
        <v>2.3150513496005942</v>
      </c>
      <c r="P109" s="45">
        <f t="shared" si="33"/>
        <v>2.3150513496005942</v>
      </c>
      <c r="Q109" s="100">
        <f t="shared" si="34"/>
        <v>22.624317477253612</v>
      </c>
      <c r="R109" s="252">
        <f t="shared" si="56"/>
        <v>-0.48499999999999954</v>
      </c>
      <c r="S109" t="e">
        <f t="shared" si="35"/>
        <v>#N/A</v>
      </c>
      <c r="T109" t="e">
        <f t="shared" si="36"/>
        <v>#N/A</v>
      </c>
      <c r="U109" s="47" t="e">
        <f t="shared" si="37"/>
        <v>#N/A</v>
      </c>
      <c r="V109" t="e">
        <f t="shared" si="38"/>
        <v>#N/A</v>
      </c>
      <c r="W109" s="47" t="e">
        <f t="shared" si="39"/>
        <v>#N/A</v>
      </c>
      <c r="X109" t="e">
        <f t="shared" si="40"/>
        <v>#N/A</v>
      </c>
      <c r="Y109" s="47" t="e">
        <f t="shared" si="41"/>
        <v>#N/A</v>
      </c>
      <c r="Z109" t="e">
        <f t="shared" si="42"/>
        <v>#N/A</v>
      </c>
      <c r="AA109" s="47" t="e">
        <f t="shared" si="43"/>
        <v>#N/A</v>
      </c>
      <c r="AB109" t="e">
        <f t="shared" si="44"/>
        <v>#N/A</v>
      </c>
      <c r="AD109">
        <v>96</v>
      </c>
      <c r="AE109" s="47" t="e">
        <f t="shared" si="45"/>
        <v>#N/A</v>
      </c>
      <c r="AF109" t="e">
        <f t="shared" si="46"/>
        <v>#N/A</v>
      </c>
      <c r="AG109" t="e">
        <f t="shared" si="47"/>
        <v>#N/A</v>
      </c>
      <c r="AH109" s="47" t="e">
        <f t="shared" si="48"/>
        <v>#N/A</v>
      </c>
      <c r="AI109" t="e">
        <f t="shared" si="49"/>
        <v>#N/A</v>
      </c>
      <c r="AJ109" s="47" t="e">
        <f t="shared" si="50"/>
        <v>#N/A</v>
      </c>
      <c r="AK109" t="e">
        <f t="shared" si="51"/>
        <v>#N/A</v>
      </c>
      <c r="AL109" s="47" t="e">
        <f t="shared" si="52"/>
        <v>#N/A</v>
      </c>
      <c r="AM109" t="e">
        <f t="shared" si="53"/>
        <v>#N/A</v>
      </c>
      <c r="AN109" s="47" t="e">
        <f t="shared" si="54"/>
        <v>#N/A</v>
      </c>
      <c r="AO109" t="e">
        <f t="shared" si="55"/>
        <v>#N/A</v>
      </c>
      <c r="AT109" s="99"/>
    </row>
    <row r="110" spans="15:46" x14ac:dyDescent="0.2">
      <c r="O110" s="45">
        <f t="shared" si="32"/>
        <v>2.267621622170509</v>
      </c>
      <c r="P110" s="45">
        <f t="shared" si="33"/>
        <v>2.267621622170509</v>
      </c>
      <c r="Q110" s="100">
        <f t="shared" si="34"/>
        <v>22.577890261649259</v>
      </c>
      <c r="R110" s="252">
        <f t="shared" si="56"/>
        <v>-0.47999999999999954</v>
      </c>
      <c r="S110" t="e">
        <f t="shared" si="35"/>
        <v>#N/A</v>
      </c>
      <c r="T110" t="e">
        <f t="shared" si="36"/>
        <v>#N/A</v>
      </c>
      <c r="U110" s="47" t="e">
        <f t="shared" si="37"/>
        <v>#N/A</v>
      </c>
      <c r="V110" t="e">
        <f t="shared" si="38"/>
        <v>#N/A</v>
      </c>
      <c r="W110" s="47" t="e">
        <f t="shared" si="39"/>
        <v>#N/A</v>
      </c>
      <c r="X110" t="e">
        <f t="shared" si="40"/>
        <v>#N/A</v>
      </c>
      <c r="Y110" s="47" t="e">
        <f t="shared" si="41"/>
        <v>#N/A</v>
      </c>
      <c r="Z110" t="e">
        <f t="shared" si="42"/>
        <v>#N/A</v>
      </c>
      <c r="AA110" s="47" t="e">
        <f t="shared" si="43"/>
        <v>#N/A</v>
      </c>
      <c r="AB110" t="e">
        <f t="shared" si="44"/>
        <v>#N/A</v>
      </c>
      <c r="AD110">
        <v>97</v>
      </c>
      <c r="AE110" s="47" t="e">
        <f t="shared" si="45"/>
        <v>#N/A</v>
      </c>
      <c r="AF110" t="e">
        <f t="shared" si="46"/>
        <v>#N/A</v>
      </c>
      <c r="AG110" t="e">
        <f t="shared" si="47"/>
        <v>#N/A</v>
      </c>
      <c r="AH110" s="47" t="e">
        <f t="shared" si="48"/>
        <v>#N/A</v>
      </c>
      <c r="AI110" t="e">
        <f t="shared" si="49"/>
        <v>#N/A</v>
      </c>
      <c r="AJ110" s="47" t="e">
        <f t="shared" si="50"/>
        <v>#N/A</v>
      </c>
      <c r="AK110" t="e">
        <f t="shared" si="51"/>
        <v>#N/A</v>
      </c>
      <c r="AL110" s="47" t="e">
        <f t="shared" si="52"/>
        <v>#N/A</v>
      </c>
      <c r="AM110" t="e">
        <f t="shared" si="53"/>
        <v>#N/A</v>
      </c>
      <c r="AN110" s="47" t="e">
        <f t="shared" si="54"/>
        <v>#N/A</v>
      </c>
      <c r="AO110" t="e">
        <f t="shared" si="55"/>
        <v>#N/A</v>
      </c>
      <c r="AT110" s="99"/>
    </row>
    <row r="111" spans="15:46" x14ac:dyDescent="0.2">
      <c r="O111" s="45">
        <f t="shared" si="32"/>
        <v>2.2206810396428409</v>
      </c>
      <c r="P111" s="45">
        <f t="shared" si="33"/>
        <v>2.2206810396428409</v>
      </c>
      <c r="Q111" s="100">
        <f t="shared" si="34"/>
        <v>22.531941948419444</v>
      </c>
      <c r="R111" s="252">
        <f t="shared" si="56"/>
        <v>-0.47499999999999953</v>
      </c>
      <c r="S111" t="e">
        <f t="shared" si="35"/>
        <v>#N/A</v>
      </c>
      <c r="T111" t="e">
        <f t="shared" si="36"/>
        <v>#N/A</v>
      </c>
      <c r="U111" s="47" t="e">
        <f t="shared" si="37"/>
        <v>#N/A</v>
      </c>
      <c r="V111" t="e">
        <f t="shared" si="38"/>
        <v>#N/A</v>
      </c>
      <c r="W111" s="47" t="e">
        <f t="shared" si="39"/>
        <v>#N/A</v>
      </c>
      <c r="X111" t="e">
        <f t="shared" si="40"/>
        <v>#N/A</v>
      </c>
      <c r="Y111" s="47" t="e">
        <f t="shared" si="41"/>
        <v>#N/A</v>
      </c>
      <c r="Z111" t="e">
        <f t="shared" si="42"/>
        <v>#N/A</v>
      </c>
      <c r="AA111" s="47" t="e">
        <f t="shared" si="43"/>
        <v>#N/A</v>
      </c>
      <c r="AB111" t="e">
        <f t="shared" si="44"/>
        <v>#N/A</v>
      </c>
      <c r="AD111">
        <v>98</v>
      </c>
      <c r="AE111" s="47" t="e">
        <f t="shared" si="45"/>
        <v>#N/A</v>
      </c>
      <c r="AF111" t="e">
        <f t="shared" si="46"/>
        <v>#N/A</v>
      </c>
      <c r="AG111" t="e">
        <f t="shared" si="47"/>
        <v>#N/A</v>
      </c>
      <c r="AH111" s="47" t="e">
        <f t="shared" si="48"/>
        <v>#N/A</v>
      </c>
      <c r="AI111" t="e">
        <f t="shared" si="49"/>
        <v>#N/A</v>
      </c>
      <c r="AJ111" s="47" t="e">
        <f t="shared" si="50"/>
        <v>#N/A</v>
      </c>
      <c r="AK111" t="e">
        <f t="shared" si="51"/>
        <v>#N/A</v>
      </c>
      <c r="AL111" s="47" t="e">
        <f t="shared" si="52"/>
        <v>#N/A</v>
      </c>
      <c r="AM111" t="e">
        <f t="shared" si="53"/>
        <v>#N/A</v>
      </c>
      <c r="AN111" s="47" t="e">
        <f t="shared" si="54"/>
        <v>#N/A</v>
      </c>
      <c r="AO111" t="e">
        <f t="shared" si="55"/>
        <v>#N/A</v>
      </c>
      <c r="AT111" s="99"/>
    </row>
    <row r="112" spans="15:46" x14ac:dyDescent="0.2">
      <c r="O112" s="45">
        <f t="shared" si="32"/>
        <v>2.1742296752616994</v>
      </c>
      <c r="P112" s="45">
        <f t="shared" si="33"/>
        <v>2.1742296752616994</v>
      </c>
      <c r="Q112" s="100">
        <f t="shared" si="34"/>
        <v>22.486472606274674</v>
      </c>
      <c r="R112" s="252">
        <f t="shared" si="56"/>
        <v>-0.46999999999999953</v>
      </c>
      <c r="S112" t="e">
        <f t="shared" si="35"/>
        <v>#N/A</v>
      </c>
      <c r="T112" t="e">
        <f t="shared" si="36"/>
        <v>#N/A</v>
      </c>
      <c r="U112" s="47" t="e">
        <f t="shared" si="37"/>
        <v>#N/A</v>
      </c>
      <c r="V112" t="e">
        <f t="shared" si="38"/>
        <v>#N/A</v>
      </c>
      <c r="W112" s="47" t="e">
        <f t="shared" si="39"/>
        <v>#N/A</v>
      </c>
      <c r="X112" t="e">
        <f t="shared" si="40"/>
        <v>#N/A</v>
      </c>
      <c r="Y112" s="47" t="e">
        <f t="shared" si="41"/>
        <v>#N/A</v>
      </c>
      <c r="Z112" t="e">
        <f t="shared" si="42"/>
        <v>#N/A</v>
      </c>
      <c r="AA112" s="47" t="e">
        <f t="shared" si="43"/>
        <v>#N/A</v>
      </c>
      <c r="AB112" t="e">
        <f t="shared" si="44"/>
        <v>#N/A</v>
      </c>
      <c r="AD112">
        <v>99</v>
      </c>
      <c r="AE112" s="47" t="e">
        <f t="shared" si="45"/>
        <v>#N/A</v>
      </c>
      <c r="AF112" t="e">
        <f t="shared" si="46"/>
        <v>#N/A</v>
      </c>
      <c r="AG112" t="e">
        <f t="shared" si="47"/>
        <v>#N/A</v>
      </c>
      <c r="AH112" s="47" t="e">
        <f t="shared" si="48"/>
        <v>#N/A</v>
      </c>
      <c r="AI112" t="e">
        <f t="shared" si="49"/>
        <v>#N/A</v>
      </c>
      <c r="AJ112" s="47" t="e">
        <f t="shared" si="50"/>
        <v>#N/A</v>
      </c>
      <c r="AK112" t="e">
        <f t="shared" si="51"/>
        <v>#N/A</v>
      </c>
      <c r="AL112" s="47" t="e">
        <f t="shared" si="52"/>
        <v>#N/A</v>
      </c>
      <c r="AM112" t="e">
        <f t="shared" si="53"/>
        <v>#N/A</v>
      </c>
      <c r="AN112" s="47" t="e">
        <f t="shared" si="54"/>
        <v>#N/A</v>
      </c>
      <c r="AO112" t="e">
        <f t="shared" si="55"/>
        <v>#N/A</v>
      </c>
      <c r="AT112" s="99"/>
    </row>
    <row r="113" spans="15:46" x14ac:dyDescent="0.2">
      <c r="O113" s="45">
        <f t="shared" si="32"/>
        <v>2.1282676015225661</v>
      </c>
      <c r="P113" s="45">
        <f t="shared" si="33"/>
        <v>2.1282676015225661</v>
      </c>
      <c r="Q113" s="100">
        <f t="shared" si="34"/>
        <v>22.441482303222301</v>
      </c>
      <c r="R113" s="252">
        <f t="shared" si="56"/>
        <v>-0.46499999999999952</v>
      </c>
      <c r="S113" t="e">
        <f t="shared" si="35"/>
        <v>#N/A</v>
      </c>
      <c r="T113" t="e">
        <f t="shared" si="36"/>
        <v>#N/A</v>
      </c>
      <c r="U113" s="47" t="e">
        <f t="shared" si="37"/>
        <v>#N/A</v>
      </c>
      <c r="V113" t="e">
        <f t="shared" si="38"/>
        <v>#N/A</v>
      </c>
      <c r="W113" s="47" t="e">
        <f t="shared" si="39"/>
        <v>#N/A</v>
      </c>
      <c r="X113" t="e">
        <f t="shared" si="40"/>
        <v>#N/A</v>
      </c>
      <c r="Y113" s="47" t="e">
        <f t="shared" si="41"/>
        <v>#N/A</v>
      </c>
      <c r="Z113" t="e">
        <f t="shared" si="42"/>
        <v>#N/A</v>
      </c>
      <c r="AA113" s="47" t="e">
        <f t="shared" si="43"/>
        <v>#N/A</v>
      </c>
      <c r="AB113" t="e">
        <f t="shared" si="44"/>
        <v>#N/A</v>
      </c>
      <c r="AD113">
        <v>100</v>
      </c>
      <c r="AE113" s="47" t="e">
        <f t="shared" si="45"/>
        <v>#N/A</v>
      </c>
      <c r="AF113" t="e">
        <f t="shared" si="46"/>
        <v>#N/A</v>
      </c>
      <c r="AG113" t="e">
        <f t="shared" si="47"/>
        <v>#N/A</v>
      </c>
      <c r="AH113" s="47" t="e">
        <f t="shared" si="48"/>
        <v>#N/A</v>
      </c>
      <c r="AI113" t="e">
        <f t="shared" si="49"/>
        <v>#N/A</v>
      </c>
      <c r="AJ113" s="47" t="e">
        <f t="shared" si="50"/>
        <v>#N/A</v>
      </c>
      <c r="AK113" t="e">
        <f t="shared" si="51"/>
        <v>#N/A</v>
      </c>
      <c r="AL113" s="47" t="e">
        <f t="shared" si="52"/>
        <v>#N/A</v>
      </c>
      <c r="AM113" t="e">
        <f t="shared" si="53"/>
        <v>#N/A</v>
      </c>
      <c r="AN113" s="47" t="e">
        <f t="shared" si="54"/>
        <v>#N/A</v>
      </c>
      <c r="AO113" t="e">
        <f t="shared" si="55"/>
        <v>#N/A</v>
      </c>
      <c r="AT113" s="99"/>
    </row>
    <row r="114" spans="15:46" x14ac:dyDescent="0.2">
      <c r="O114" s="45">
        <f t="shared" si="32"/>
        <v>2.0827948901709306</v>
      </c>
      <c r="P114" s="45">
        <f t="shared" si="33"/>
        <v>2.0827948901709306</v>
      </c>
      <c r="Q114" s="100">
        <f t="shared" si="34"/>
        <v>22.396971106565729</v>
      </c>
      <c r="R114" s="252">
        <f t="shared" si="56"/>
        <v>-0.45999999999999952</v>
      </c>
      <c r="S114" t="e">
        <f t="shared" si="35"/>
        <v>#N/A</v>
      </c>
      <c r="T114" t="e">
        <f t="shared" si="36"/>
        <v>#N/A</v>
      </c>
      <c r="U114" s="47" t="e">
        <f t="shared" si="37"/>
        <v>#N/A</v>
      </c>
      <c r="V114" t="e">
        <f t="shared" si="38"/>
        <v>#N/A</v>
      </c>
      <c r="W114" s="47" t="e">
        <f t="shared" si="39"/>
        <v>#N/A</v>
      </c>
      <c r="X114" t="e">
        <f t="shared" si="40"/>
        <v>#N/A</v>
      </c>
      <c r="Y114" s="47" t="e">
        <f t="shared" si="41"/>
        <v>#N/A</v>
      </c>
      <c r="Z114" t="e">
        <f t="shared" si="42"/>
        <v>#N/A</v>
      </c>
      <c r="AA114" s="47" t="e">
        <f t="shared" si="43"/>
        <v>#N/A</v>
      </c>
      <c r="AB114" t="e">
        <f t="shared" si="44"/>
        <v>#N/A</v>
      </c>
      <c r="AD114">
        <v>101</v>
      </c>
      <c r="AE114" s="47" t="e">
        <f t="shared" si="45"/>
        <v>#N/A</v>
      </c>
      <c r="AF114" t="e">
        <f t="shared" si="46"/>
        <v>#N/A</v>
      </c>
      <c r="AG114" t="e">
        <f t="shared" si="47"/>
        <v>#N/A</v>
      </c>
      <c r="AH114" s="47" t="e">
        <f t="shared" si="48"/>
        <v>#N/A</v>
      </c>
      <c r="AI114" t="e">
        <f t="shared" si="49"/>
        <v>#N/A</v>
      </c>
      <c r="AJ114" s="47" t="e">
        <f t="shared" si="50"/>
        <v>#N/A</v>
      </c>
      <c r="AK114" t="e">
        <f t="shared" si="51"/>
        <v>#N/A</v>
      </c>
      <c r="AL114" s="47" t="e">
        <f t="shared" si="52"/>
        <v>#N/A</v>
      </c>
      <c r="AM114" t="e">
        <f t="shared" si="53"/>
        <v>#N/A</v>
      </c>
      <c r="AN114" s="47" t="e">
        <f t="shared" si="54"/>
        <v>#N/A</v>
      </c>
      <c r="AO114" t="e">
        <f t="shared" si="55"/>
        <v>#N/A</v>
      </c>
      <c r="AT114" s="99"/>
    </row>
    <row r="115" spans="15:46" x14ac:dyDescent="0.2">
      <c r="O115" s="45">
        <f t="shared" si="32"/>
        <v>2.0378116122024039</v>
      </c>
      <c r="P115" s="45">
        <f t="shared" si="33"/>
        <v>2.0378116122024039</v>
      </c>
      <c r="Q115" s="100">
        <f t="shared" si="34"/>
        <v>22.352939082904186</v>
      </c>
      <c r="R115" s="252">
        <f t="shared" si="56"/>
        <v>-0.45499999999999952</v>
      </c>
      <c r="S115" t="e">
        <f t="shared" si="35"/>
        <v>#N/A</v>
      </c>
      <c r="T115" t="e">
        <f t="shared" si="36"/>
        <v>#N/A</v>
      </c>
      <c r="U115" s="47" t="e">
        <f t="shared" si="37"/>
        <v>#N/A</v>
      </c>
      <c r="V115" t="e">
        <f t="shared" si="38"/>
        <v>#N/A</v>
      </c>
      <c r="W115" s="47" t="e">
        <f t="shared" si="39"/>
        <v>#N/A</v>
      </c>
      <c r="X115" t="e">
        <f t="shared" si="40"/>
        <v>#N/A</v>
      </c>
      <c r="Y115" s="47" t="e">
        <f t="shared" si="41"/>
        <v>#N/A</v>
      </c>
      <c r="Z115" t="e">
        <f t="shared" si="42"/>
        <v>#N/A</v>
      </c>
      <c r="AA115" s="47" t="e">
        <f t="shared" si="43"/>
        <v>#N/A</v>
      </c>
      <c r="AB115" t="e">
        <f t="shared" si="44"/>
        <v>#N/A</v>
      </c>
      <c r="AD115">
        <v>102</v>
      </c>
      <c r="AE115" s="47" t="e">
        <f t="shared" si="45"/>
        <v>#N/A</v>
      </c>
      <c r="AF115" t="e">
        <f t="shared" si="46"/>
        <v>#N/A</v>
      </c>
      <c r="AG115" t="e">
        <f t="shared" si="47"/>
        <v>#N/A</v>
      </c>
      <c r="AH115" s="47" t="e">
        <f t="shared" si="48"/>
        <v>#N/A</v>
      </c>
      <c r="AI115" t="e">
        <f t="shared" si="49"/>
        <v>#N/A</v>
      </c>
      <c r="AJ115" s="47" t="e">
        <f t="shared" si="50"/>
        <v>#N/A</v>
      </c>
      <c r="AK115" t="e">
        <f t="shared" si="51"/>
        <v>#N/A</v>
      </c>
      <c r="AL115" s="47" t="e">
        <f t="shared" si="52"/>
        <v>#N/A</v>
      </c>
      <c r="AM115" t="e">
        <f t="shared" si="53"/>
        <v>#N/A</v>
      </c>
      <c r="AN115" s="47" t="e">
        <f t="shared" si="54"/>
        <v>#N/A</v>
      </c>
      <c r="AO115" t="e">
        <f t="shared" si="55"/>
        <v>#N/A</v>
      </c>
      <c r="AT115" s="99"/>
    </row>
    <row r="116" spans="15:46" x14ac:dyDescent="0.2">
      <c r="O116" s="45">
        <f t="shared" si="32"/>
        <v>1.9933178378621506</v>
      </c>
      <c r="P116" s="45">
        <f t="shared" si="33"/>
        <v>1.9933178378621506</v>
      </c>
      <c r="Q116" s="100">
        <f t="shared" si="34"/>
        <v>22.309386298131813</v>
      </c>
      <c r="R116" s="252">
        <f t="shared" si="56"/>
        <v>-0.44999999999999951</v>
      </c>
      <c r="S116" t="e">
        <f t="shared" si="35"/>
        <v>#N/A</v>
      </c>
      <c r="T116" t="e">
        <f t="shared" si="36"/>
        <v>#N/A</v>
      </c>
      <c r="U116" s="47" t="e">
        <f t="shared" si="37"/>
        <v>#N/A</v>
      </c>
      <c r="V116" t="e">
        <f t="shared" si="38"/>
        <v>#N/A</v>
      </c>
      <c r="W116" s="47" t="e">
        <f t="shared" si="39"/>
        <v>#N/A</v>
      </c>
      <c r="X116" t="e">
        <f t="shared" si="40"/>
        <v>#N/A</v>
      </c>
      <c r="Y116" s="47" t="e">
        <f t="shared" si="41"/>
        <v>#N/A</v>
      </c>
      <c r="Z116" t="e">
        <f t="shared" si="42"/>
        <v>#N/A</v>
      </c>
      <c r="AA116" s="47" t="e">
        <f t="shared" si="43"/>
        <v>#N/A</v>
      </c>
      <c r="AB116" t="e">
        <f t="shared" si="44"/>
        <v>#N/A</v>
      </c>
      <c r="AD116">
        <v>103</v>
      </c>
      <c r="AE116" s="47" t="e">
        <f t="shared" si="45"/>
        <v>#N/A</v>
      </c>
      <c r="AF116" t="e">
        <f t="shared" si="46"/>
        <v>#N/A</v>
      </c>
      <c r="AG116" t="e">
        <f t="shared" si="47"/>
        <v>#N/A</v>
      </c>
      <c r="AH116" s="47" t="e">
        <f t="shared" si="48"/>
        <v>#N/A</v>
      </c>
      <c r="AI116" t="e">
        <f t="shared" si="49"/>
        <v>#N/A</v>
      </c>
      <c r="AJ116" s="47" t="e">
        <f t="shared" si="50"/>
        <v>#N/A</v>
      </c>
      <c r="AK116" t="e">
        <f t="shared" si="51"/>
        <v>#N/A</v>
      </c>
      <c r="AL116" s="47" t="e">
        <f t="shared" si="52"/>
        <v>#N/A</v>
      </c>
      <c r="AM116" t="e">
        <f t="shared" si="53"/>
        <v>#N/A</v>
      </c>
      <c r="AN116" s="47" t="e">
        <f t="shared" si="54"/>
        <v>#N/A</v>
      </c>
      <c r="AO116" t="e">
        <f t="shared" si="55"/>
        <v>#N/A</v>
      </c>
      <c r="AT116" s="99"/>
    </row>
    <row r="117" spans="15:46" x14ac:dyDescent="0.2">
      <c r="O117" s="45">
        <f t="shared" si="32"/>
        <v>1.9493136366439785</v>
      </c>
      <c r="P117" s="45">
        <f t="shared" si="33"/>
        <v>1.9493136366439785</v>
      </c>
      <c r="Q117" s="100">
        <f t="shared" si="34"/>
        <v>22.266312817437665</v>
      </c>
      <c r="R117" s="252">
        <f t="shared" si="56"/>
        <v>-0.44499999999999951</v>
      </c>
      <c r="S117" t="e">
        <f t="shared" si="35"/>
        <v>#N/A</v>
      </c>
      <c r="T117" t="e">
        <f t="shared" si="36"/>
        <v>#N/A</v>
      </c>
      <c r="U117" s="47" t="e">
        <f t="shared" si="37"/>
        <v>#N/A</v>
      </c>
      <c r="V117" t="e">
        <f t="shared" si="38"/>
        <v>#N/A</v>
      </c>
      <c r="W117" s="47" t="e">
        <f t="shared" si="39"/>
        <v>#N/A</v>
      </c>
      <c r="X117" t="e">
        <f t="shared" si="40"/>
        <v>#N/A</v>
      </c>
      <c r="Y117" s="47" t="e">
        <f t="shared" si="41"/>
        <v>#N/A</v>
      </c>
      <c r="Z117" t="e">
        <f t="shared" si="42"/>
        <v>#N/A</v>
      </c>
      <c r="AA117" s="47" t="e">
        <f t="shared" si="43"/>
        <v>#N/A</v>
      </c>
      <c r="AB117" t="e">
        <f t="shared" si="44"/>
        <v>#N/A</v>
      </c>
      <c r="AD117">
        <v>104</v>
      </c>
      <c r="AE117" s="47" t="e">
        <f t="shared" si="45"/>
        <v>#N/A</v>
      </c>
      <c r="AF117" t="e">
        <f t="shared" si="46"/>
        <v>#N/A</v>
      </c>
      <c r="AG117" t="e">
        <f t="shared" si="47"/>
        <v>#N/A</v>
      </c>
      <c r="AH117" s="47" t="e">
        <f t="shared" si="48"/>
        <v>#N/A</v>
      </c>
      <c r="AI117" t="e">
        <f t="shared" si="49"/>
        <v>#N/A</v>
      </c>
      <c r="AJ117" s="47" t="e">
        <f t="shared" si="50"/>
        <v>#N/A</v>
      </c>
      <c r="AK117" t="e">
        <f t="shared" si="51"/>
        <v>#N/A</v>
      </c>
      <c r="AL117" s="47" t="e">
        <f t="shared" si="52"/>
        <v>#N/A</v>
      </c>
      <c r="AM117" t="e">
        <f t="shared" si="53"/>
        <v>#N/A</v>
      </c>
      <c r="AN117" s="47" t="e">
        <f t="shared" si="54"/>
        <v>#N/A</v>
      </c>
      <c r="AO117" t="e">
        <f t="shared" si="55"/>
        <v>#N/A</v>
      </c>
      <c r="AT117" s="99"/>
    </row>
    <row r="118" spans="15:46" x14ac:dyDescent="0.2">
      <c r="O118" s="45">
        <f t="shared" si="32"/>
        <v>1.9057990772899984</v>
      </c>
      <c r="P118" s="45">
        <f t="shared" si="33"/>
        <v>1.9057990772899984</v>
      </c>
      <c r="Q118" s="100">
        <f t="shared" si="34"/>
        <v>22.223718705305259</v>
      </c>
      <c r="R118" s="252">
        <f t="shared" si="56"/>
        <v>-0.4399999999999995</v>
      </c>
      <c r="S118" t="e">
        <f t="shared" si="35"/>
        <v>#N/A</v>
      </c>
      <c r="T118" t="e">
        <f t="shared" si="36"/>
        <v>#N/A</v>
      </c>
      <c r="U118" s="47" t="e">
        <f t="shared" si="37"/>
        <v>#N/A</v>
      </c>
      <c r="V118" t="e">
        <f t="shared" si="38"/>
        <v>#N/A</v>
      </c>
      <c r="W118" s="47" t="e">
        <f t="shared" si="39"/>
        <v>#N/A</v>
      </c>
      <c r="X118" t="e">
        <f t="shared" si="40"/>
        <v>#N/A</v>
      </c>
      <c r="Y118" s="47" t="e">
        <f t="shared" si="41"/>
        <v>#N/A</v>
      </c>
      <c r="Z118" t="e">
        <f t="shared" si="42"/>
        <v>#N/A</v>
      </c>
      <c r="AA118" s="47" t="e">
        <f t="shared" si="43"/>
        <v>#N/A</v>
      </c>
      <c r="AB118" t="e">
        <f t="shared" si="44"/>
        <v>#N/A</v>
      </c>
      <c r="AD118">
        <v>105</v>
      </c>
      <c r="AE118" s="47" t="e">
        <f t="shared" si="45"/>
        <v>#N/A</v>
      </c>
      <c r="AF118" t="e">
        <f t="shared" si="46"/>
        <v>#N/A</v>
      </c>
      <c r="AG118" t="e">
        <f t="shared" si="47"/>
        <v>#N/A</v>
      </c>
      <c r="AH118" s="47" t="e">
        <f t="shared" si="48"/>
        <v>#N/A</v>
      </c>
      <c r="AI118" t="e">
        <f t="shared" si="49"/>
        <v>#N/A</v>
      </c>
      <c r="AJ118" s="47" t="e">
        <f t="shared" si="50"/>
        <v>#N/A</v>
      </c>
      <c r="AK118" t="e">
        <f t="shared" si="51"/>
        <v>#N/A</v>
      </c>
      <c r="AL118" s="47" t="e">
        <f t="shared" si="52"/>
        <v>#N/A</v>
      </c>
      <c r="AM118" t="e">
        <f t="shared" si="53"/>
        <v>#N/A</v>
      </c>
      <c r="AN118" s="47" t="e">
        <f t="shared" si="54"/>
        <v>#N/A</v>
      </c>
      <c r="AO118" t="e">
        <f t="shared" si="55"/>
        <v>#N/A</v>
      </c>
      <c r="AT118" s="99"/>
    </row>
    <row r="119" spans="15:46" x14ac:dyDescent="0.2">
      <c r="O119" s="45">
        <f t="shared" si="32"/>
        <v>1.8627742277900552</v>
      </c>
      <c r="P119" s="45">
        <f t="shared" si="33"/>
        <v>1.8627742277900552</v>
      </c>
      <c r="Q119" s="100">
        <f t="shared" si="34"/>
        <v>22.181604025511206</v>
      </c>
      <c r="R119" s="252">
        <f t="shared" si="56"/>
        <v>-0.4349999999999995</v>
      </c>
      <c r="S119" t="e">
        <f t="shared" si="35"/>
        <v>#N/A</v>
      </c>
      <c r="T119" t="e">
        <f t="shared" si="36"/>
        <v>#N/A</v>
      </c>
      <c r="U119" s="47" t="e">
        <f t="shared" si="37"/>
        <v>#N/A</v>
      </c>
      <c r="V119" t="e">
        <f t="shared" si="38"/>
        <v>#N/A</v>
      </c>
      <c r="W119" s="47" t="e">
        <f t="shared" si="39"/>
        <v>#N/A</v>
      </c>
      <c r="X119" t="e">
        <f t="shared" si="40"/>
        <v>#N/A</v>
      </c>
      <c r="Y119" s="47" t="e">
        <f t="shared" si="41"/>
        <v>#N/A</v>
      </c>
      <c r="Z119" t="e">
        <f t="shared" si="42"/>
        <v>#N/A</v>
      </c>
      <c r="AA119" s="47" t="e">
        <f t="shared" si="43"/>
        <v>#N/A</v>
      </c>
      <c r="AB119" t="e">
        <f t="shared" si="44"/>
        <v>#N/A</v>
      </c>
      <c r="AD119">
        <v>106</v>
      </c>
      <c r="AE119" s="47" t="e">
        <f t="shared" si="45"/>
        <v>#N/A</v>
      </c>
      <c r="AF119" t="e">
        <f t="shared" si="46"/>
        <v>#N/A</v>
      </c>
      <c r="AG119" t="e">
        <f t="shared" si="47"/>
        <v>#N/A</v>
      </c>
      <c r="AH119" s="47" t="e">
        <f t="shared" si="48"/>
        <v>#N/A</v>
      </c>
      <c r="AI119" t="e">
        <f t="shared" si="49"/>
        <v>#N/A</v>
      </c>
      <c r="AJ119" s="47" t="e">
        <f t="shared" si="50"/>
        <v>#N/A</v>
      </c>
      <c r="AK119" t="e">
        <f t="shared" si="51"/>
        <v>#N/A</v>
      </c>
      <c r="AL119" s="47" t="e">
        <f t="shared" si="52"/>
        <v>#N/A</v>
      </c>
      <c r="AM119" t="e">
        <f t="shared" si="53"/>
        <v>#N/A</v>
      </c>
      <c r="AN119" s="47" t="e">
        <f t="shared" si="54"/>
        <v>#N/A</v>
      </c>
      <c r="AO119" t="e">
        <f t="shared" si="55"/>
        <v>#N/A</v>
      </c>
      <c r="AT119" s="99"/>
    </row>
    <row r="120" spans="15:46" x14ac:dyDescent="0.2">
      <c r="O120" s="45">
        <f t="shared" si="32"/>
        <v>1.8202391553812731</v>
      </c>
      <c r="P120" s="45">
        <f t="shared" si="33"/>
        <v>1.8202391553812731</v>
      </c>
      <c r="Q120" s="100">
        <f t="shared" si="34"/>
        <v>22.139968841126006</v>
      </c>
      <c r="R120" s="252">
        <f t="shared" si="56"/>
        <v>-0.42999999999999949</v>
      </c>
      <c r="S120" t="e">
        <f t="shared" si="35"/>
        <v>#N/A</v>
      </c>
      <c r="T120" t="e">
        <f t="shared" si="36"/>
        <v>#N/A</v>
      </c>
      <c r="U120" s="47" t="e">
        <f t="shared" si="37"/>
        <v>#N/A</v>
      </c>
      <c r="V120" t="e">
        <f t="shared" si="38"/>
        <v>#N/A</v>
      </c>
      <c r="W120" s="47" t="e">
        <f t="shared" si="39"/>
        <v>#N/A</v>
      </c>
      <c r="X120" t="e">
        <f t="shared" si="40"/>
        <v>#N/A</v>
      </c>
      <c r="Y120" s="47" t="e">
        <f t="shared" si="41"/>
        <v>#N/A</v>
      </c>
      <c r="Z120" t="e">
        <f t="shared" si="42"/>
        <v>#N/A</v>
      </c>
      <c r="AA120" s="47" t="e">
        <f t="shared" si="43"/>
        <v>#N/A</v>
      </c>
      <c r="AB120" t="e">
        <f t="shared" si="44"/>
        <v>#N/A</v>
      </c>
      <c r="AD120">
        <v>107</v>
      </c>
      <c r="AE120" s="47" t="e">
        <f t="shared" si="45"/>
        <v>#N/A</v>
      </c>
      <c r="AF120" t="e">
        <f t="shared" si="46"/>
        <v>#N/A</v>
      </c>
      <c r="AG120" t="e">
        <f t="shared" si="47"/>
        <v>#N/A</v>
      </c>
      <c r="AH120" s="47" t="e">
        <f t="shared" si="48"/>
        <v>#N/A</v>
      </c>
      <c r="AI120" t="e">
        <f t="shared" si="49"/>
        <v>#N/A</v>
      </c>
      <c r="AJ120" s="47" t="e">
        <f t="shared" si="50"/>
        <v>#N/A</v>
      </c>
      <c r="AK120" t="e">
        <f t="shared" si="51"/>
        <v>#N/A</v>
      </c>
      <c r="AL120" s="47" t="e">
        <f t="shared" si="52"/>
        <v>#N/A</v>
      </c>
      <c r="AM120" t="e">
        <f t="shared" si="53"/>
        <v>#N/A</v>
      </c>
      <c r="AN120" s="47" t="e">
        <f t="shared" si="54"/>
        <v>#N/A</v>
      </c>
      <c r="AO120" t="e">
        <f t="shared" si="55"/>
        <v>#N/A</v>
      </c>
      <c r="AT120" s="99"/>
    </row>
    <row r="121" spans="15:46" x14ac:dyDescent="0.2">
      <c r="O121" s="45">
        <f t="shared" si="32"/>
        <v>1.7781939265473738</v>
      </c>
      <c r="P121" s="45">
        <f t="shared" si="33"/>
        <v>1.7781939265473738</v>
      </c>
      <c r="Q121" s="100">
        <f t="shared" si="34"/>
        <v>22.098813214512575</v>
      </c>
      <c r="R121" s="252">
        <f t="shared" si="56"/>
        <v>-0.42499999999999949</v>
      </c>
      <c r="S121" t="e">
        <f t="shared" si="35"/>
        <v>#N/A</v>
      </c>
      <c r="T121" t="e">
        <f t="shared" si="36"/>
        <v>#N/A</v>
      </c>
      <c r="U121" s="47" t="e">
        <f t="shared" si="37"/>
        <v>#N/A</v>
      </c>
      <c r="V121" t="e">
        <f t="shared" si="38"/>
        <v>#N/A</v>
      </c>
      <c r="W121" s="47" t="e">
        <f t="shared" si="39"/>
        <v>#N/A</v>
      </c>
      <c r="X121" t="e">
        <f t="shared" si="40"/>
        <v>#N/A</v>
      </c>
      <c r="Y121" s="47" t="e">
        <f t="shared" si="41"/>
        <v>#N/A</v>
      </c>
      <c r="Z121" t="e">
        <f t="shared" si="42"/>
        <v>#N/A</v>
      </c>
      <c r="AA121" s="47" t="e">
        <f t="shared" si="43"/>
        <v>#N/A</v>
      </c>
      <c r="AB121" t="e">
        <f t="shared" si="44"/>
        <v>#N/A</v>
      </c>
      <c r="AD121">
        <v>108</v>
      </c>
      <c r="AE121" s="47" t="e">
        <f t="shared" si="45"/>
        <v>#N/A</v>
      </c>
      <c r="AF121" t="e">
        <f t="shared" si="46"/>
        <v>#N/A</v>
      </c>
      <c r="AG121" t="e">
        <f t="shared" si="47"/>
        <v>#N/A</v>
      </c>
      <c r="AH121" s="47" t="e">
        <f t="shared" si="48"/>
        <v>#N/A</v>
      </c>
      <c r="AI121" t="e">
        <f t="shared" si="49"/>
        <v>#N/A</v>
      </c>
      <c r="AJ121" s="47" t="e">
        <f t="shared" si="50"/>
        <v>#N/A</v>
      </c>
      <c r="AK121" t="e">
        <f t="shared" si="51"/>
        <v>#N/A</v>
      </c>
      <c r="AL121" s="47" t="e">
        <f t="shared" si="52"/>
        <v>#N/A</v>
      </c>
      <c r="AM121" t="e">
        <f t="shared" si="53"/>
        <v>#N/A</v>
      </c>
      <c r="AN121" s="47" t="e">
        <f t="shared" si="54"/>
        <v>#N/A</v>
      </c>
      <c r="AO121" t="e">
        <f t="shared" si="55"/>
        <v>#N/A</v>
      </c>
      <c r="AT121" s="99"/>
    </row>
    <row r="122" spans="15:46" x14ac:dyDescent="0.2">
      <c r="O122" s="45">
        <f t="shared" si="32"/>
        <v>1.736638607018449</v>
      </c>
      <c r="P122" s="45">
        <f t="shared" si="33"/>
        <v>1.736638607018449</v>
      </c>
      <c r="Q122" s="100">
        <f t="shared" si="34"/>
        <v>22.05813720732624</v>
      </c>
      <c r="R122" s="252">
        <f t="shared" si="56"/>
        <v>-0.41999999999999948</v>
      </c>
      <c r="S122" t="e">
        <f t="shared" si="35"/>
        <v>#N/A</v>
      </c>
      <c r="T122" t="e">
        <f t="shared" si="36"/>
        <v>#N/A</v>
      </c>
      <c r="U122" s="47" t="e">
        <f t="shared" si="37"/>
        <v>#N/A</v>
      </c>
      <c r="V122" t="e">
        <f t="shared" si="38"/>
        <v>#N/A</v>
      </c>
      <c r="W122" s="47" t="e">
        <f t="shared" si="39"/>
        <v>#N/A</v>
      </c>
      <c r="X122" t="e">
        <f t="shared" si="40"/>
        <v>#N/A</v>
      </c>
      <c r="Y122" s="47" t="e">
        <f t="shared" si="41"/>
        <v>#N/A</v>
      </c>
      <c r="Z122" t="e">
        <f t="shared" si="42"/>
        <v>#N/A</v>
      </c>
      <c r="AA122" s="47" t="e">
        <f t="shared" si="43"/>
        <v>#N/A</v>
      </c>
      <c r="AB122" t="e">
        <f t="shared" si="44"/>
        <v>#N/A</v>
      </c>
      <c r="AD122">
        <v>109</v>
      </c>
      <c r="AE122" s="47" t="e">
        <f t="shared" si="45"/>
        <v>#N/A</v>
      </c>
      <c r="AF122" t="e">
        <f t="shared" si="46"/>
        <v>#N/A</v>
      </c>
      <c r="AG122" t="e">
        <f t="shared" si="47"/>
        <v>#N/A</v>
      </c>
      <c r="AH122" s="47" t="e">
        <f t="shared" si="48"/>
        <v>#N/A</v>
      </c>
      <c r="AI122" t="e">
        <f t="shared" si="49"/>
        <v>#N/A</v>
      </c>
      <c r="AJ122" s="47" t="e">
        <f t="shared" si="50"/>
        <v>#N/A</v>
      </c>
      <c r="AK122" t="e">
        <f t="shared" si="51"/>
        <v>#N/A</v>
      </c>
      <c r="AL122" s="47" t="e">
        <f t="shared" si="52"/>
        <v>#N/A</v>
      </c>
      <c r="AM122" t="e">
        <f t="shared" si="53"/>
        <v>#N/A</v>
      </c>
      <c r="AN122" s="47" t="e">
        <f t="shared" si="54"/>
        <v>#N/A</v>
      </c>
      <c r="AO122" t="e">
        <f t="shared" si="55"/>
        <v>#N/A</v>
      </c>
      <c r="AT122" s="99"/>
    </row>
    <row r="123" spans="15:46" x14ac:dyDescent="0.2">
      <c r="O123" s="45">
        <f t="shared" si="32"/>
        <v>1.6955732617701642</v>
      </c>
      <c r="P123" s="45">
        <f t="shared" si="33"/>
        <v>1.6955732617701642</v>
      </c>
      <c r="Q123" s="100">
        <f t="shared" si="34"/>
        <v>22.017940880514402</v>
      </c>
      <c r="R123" s="252">
        <f t="shared" si="56"/>
        <v>-0.41499999999999948</v>
      </c>
      <c r="S123" t="e">
        <f t="shared" si="35"/>
        <v>#N/A</v>
      </c>
      <c r="T123" t="e">
        <f t="shared" si="36"/>
        <v>#N/A</v>
      </c>
      <c r="U123" s="47" t="e">
        <f t="shared" si="37"/>
        <v>#N/A</v>
      </c>
      <c r="V123" t="e">
        <f t="shared" si="38"/>
        <v>#N/A</v>
      </c>
      <c r="W123" s="47" t="e">
        <f t="shared" si="39"/>
        <v>#N/A</v>
      </c>
      <c r="X123" t="e">
        <f t="shared" si="40"/>
        <v>#N/A</v>
      </c>
      <c r="Y123" s="47" t="e">
        <f t="shared" si="41"/>
        <v>#N/A</v>
      </c>
      <c r="Z123" t="e">
        <f t="shared" si="42"/>
        <v>#N/A</v>
      </c>
      <c r="AA123" s="47" t="e">
        <f t="shared" si="43"/>
        <v>#N/A</v>
      </c>
      <c r="AB123" t="e">
        <f t="shared" si="44"/>
        <v>#N/A</v>
      </c>
      <c r="AD123">
        <v>110</v>
      </c>
      <c r="AE123" s="47" t="e">
        <f t="shared" si="45"/>
        <v>#N/A</v>
      </c>
      <c r="AF123" t="e">
        <f t="shared" si="46"/>
        <v>#N/A</v>
      </c>
      <c r="AG123" t="e">
        <f t="shared" si="47"/>
        <v>#N/A</v>
      </c>
      <c r="AH123" s="47" t="e">
        <f t="shared" si="48"/>
        <v>#N/A</v>
      </c>
      <c r="AI123" t="e">
        <f t="shared" si="49"/>
        <v>#N/A</v>
      </c>
      <c r="AJ123" s="47" t="e">
        <f t="shared" si="50"/>
        <v>#N/A</v>
      </c>
      <c r="AK123" t="e">
        <f t="shared" si="51"/>
        <v>#N/A</v>
      </c>
      <c r="AL123" s="47" t="e">
        <f t="shared" si="52"/>
        <v>#N/A</v>
      </c>
      <c r="AM123" t="e">
        <f t="shared" si="53"/>
        <v>#N/A</v>
      </c>
      <c r="AN123" s="47" t="e">
        <f t="shared" si="54"/>
        <v>#N/A</v>
      </c>
      <c r="AO123" t="e">
        <f t="shared" si="55"/>
        <v>#N/A</v>
      </c>
      <c r="AT123" s="99"/>
    </row>
    <row r="124" spans="15:46" x14ac:dyDescent="0.2">
      <c r="O124" s="45">
        <f t="shared" si="32"/>
        <v>1.654997955023191</v>
      </c>
      <c r="P124" s="45">
        <f t="shared" si="33"/>
        <v>1.654997955023191</v>
      </c>
      <c r="Q124" s="100">
        <f t="shared" si="34"/>
        <v>21.978224294315396</v>
      </c>
      <c r="R124" s="252">
        <f t="shared" si="56"/>
        <v>-0.40999999999999948</v>
      </c>
      <c r="S124" t="e">
        <f t="shared" si="35"/>
        <v>#N/A</v>
      </c>
      <c r="T124" t="e">
        <f t="shared" si="36"/>
        <v>#N/A</v>
      </c>
      <c r="U124" s="47" t="e">
        <f t="shared" si="37"/>
        <v>#N/A</v>
      </c>
      <c r="V124" t="e">
        <f t="shared" si="38"/>
        <v>#N/A</v>
      </c>
      <c r="W124" s="47" t="e">
        <f t="shared" si="39"/>
        <v>#N/A</v>
      </c>
      <c r="X124" t="e">
        <f t="shared" si="40"/>
        <v>#N/A</v>
      </c>
      <c r="Y124" s="47" t="e">
        <f t="shared" si="41"/>
        <v>#N/A</v>
      </c>
      <c r="Z124" t="e">
        <f t="shared" si="42"/>
        <v>#N/A</v>
      </c>
      <c r="AA124" s="47" t="e">
        <f t="shared" si="43"/>
        <v>#N/A</v>
      </c>
      <c r="AB124" t="e">
        <f t="shared" si="44"/>
        <v>#N/A</v>
      </c>
      <c r="AD124">
        <v>111</v>
      </c>
      <c r="AE124" s="47" t="e">
        <f t="shared" si="45"/>
        <v>#N/A</v>
      </c>
      <c r="AF124" t="e">
        <f t="shared" si="46"/>
        <v>#N/A</v>
      </c>
      <c r="AG124" t="e">
        <f t="shared" si="47"/>
        <v>#N/A</v>
      </c>
      <c r="AH124" s="47" t="e">
        <f t="shared" si="48"/>
        <v>#N/A</v>
      </c>
      <c r="AI124" t="e">
        <f t="shared" si="49"/>
        <v>#N/A</v>
      </c>
      <c r="AJ124" s="47" t="e">
        <f t="shared" si="50"/>
        <v>#N/A</v>
      </c>
      <c r="AK124" t="e">
        <f t="shared" si="51"/>
        <v>#N/A</v>
      </c>
      <c r="AL124" s="47" t="e">
        <f t="shared" si="52"/>
        <v>#N/A</v>
      </c>
      <c r="AM124" t="e">
        <f t="shared" si="53"/>
        <v>#N/A</v>
      </c>
      <c r="AN124" s="47" t="e">
        <f t="shared" si="54"/>
        <v>#N/A</v>
      </c>
      <c r="AO124" t="e">
        <f t="shared" si="55"/>
        <v>#N/A</v>
      </c>
      <c r="AT124" s="99"/>
    </row>
    <row r="125" spans="15:46" x14ac:dyDescent="0.2">
      <c r="O125" s="45">
        <f t="shared" si="32"/>
        <v>1.6149127502432066</v>
      </c>
      <c r="P125" s="45">
        <f t="shared" si="33"/>
        <v>1.6149127502432066</v>
      </c>
      <c r="Q125" s="100">
        <f t="shared" si="34"/>
        <v>21.938987508259174</v>
      </c>
      <c r="R125" s="252">
        <f t="shared" si="56"/>
        <v>-0.40499999999999947</v>
      </c>
      <c r="S125" t="e">
        <f t="shared" si="35"/>
        <v>#N/A</v>
      </c>
      <c r="T125" t="e">
        <f t="shared" si="36"/>
        <v>#N/A</v>
      </c>
      <c r="U125" s="47" t="e">
        <f t="shared" si="37"/>
        <v>#N/A</v>
      </c>
      <c r="V125" t="e">
        <f t="shared" si="38"/>
        <v>#N/A</v>
      </c>
      <c r="W125" s="47" t="e">
        <f t="shared" si="39"/>
        <v>#N/A</v>
      </c>
      <c r="X125" t="e">
        <f t="shared" si="40"/>
        <v>#N/A</v>
      </c>
      <c r="Y125" s="47" t="e">
        <f t="shared" si="41"/>
        <v>#N/A</v>
      </c>
      <c r="Z125" t="e">
        <f t="shared" si="42"/>
        <v>#N/A</v>
      </c>
      <c r="AA125" s="47" t="e">
        <f t="shared" si="43"/>
        <v>#N/A</v>
      </c>
      <c r="AB125" t="e">
        <f t="shared" si="44"/>
        <v>#N/A</v>
      </c>
      <c r="AD125">
        <v>112</v>
      </c>
      <c r="AE125" s="47" t="e">
        <f t="shared" si="45"/>
        <v>#N/A</v>
      </c>
      <c r="AF125" t="e">
        <f t="shared" si="46"/>
        <v>#N/A</v>
      </c>
      <c r="AG125" t="e">
        <f t="shared" si="47"/>
        <v>#N/A</v>
      </c>
      <c r="AH125" s="47" t="e">
        <f t="shared" si="48"/>
        <v>#N/A</v>
      </c>
      <c r="AI125" t="e">
        <f t="shared" si="49"/>
        <v>#N/A</v>
      </c>
      <c r="AJ125" s="47" t="e">
        <f t="shared" si="50"/>
        <v>#N/A</v>
      </c>
      <c r="AK125" t="e">
        <f t="shared" si="51"/>
        <v>#N/A</v>
      </c>
      <c r="AL125" s="47" t="e">
        <f t="shared" si="52"/>
        <v>#N/A</v>
      </c>
      <c r="AM125" t="e">
        <f t="shared" si="53"/>
        <v>#N/A</v>
      </c>
      <c r="AN125" s="47" t="e">
        <f t="shared" si="54"/>
        <v>#N/A</v>
      </c>
      <c r="AO125" t="e">
        <f t="shared" si="55"/>
        <v>#N/A</v>
      </c>
      <c r="AT125" s="99"/>
    </row>
    <row r="126" spans="15:46" x14ac:dyDescent="0.2">
      <c r="O126" s="45">
        <f t="shared" si="32"/>
        <v>1.5753177101397569</v>
      </c>
      <c r="P126" s="45">
        <f t="shared" si="33"/>
        <v>1.5753177101397569</v>
      </c>
      <c r="Q126" s="100">
        <f t="shared" si="34"/>
        <v>21.900230581165488</v>
      </c>
      <c r="R126" s="252">
        <f t="shared" si="56"/>
        <v>-0.39999999999999947</v>
      </c>
      <c r="S126" t="e">
        <f t="shared" si="35"/>
        <v>#N/A</v>
      </c>
      <c r="T126" t="e">
        <f t="shared" si="36"/>
        <v>#N/A</v>
      </c>
      <c r="U126" s="47" t="e">
        <f t="shared" si="37"/>
        <v>#N/A</v>
      </c>
      <c r="V126" t="e">
        <f t="shared" si="38"/>
        <v>#N/A</v>
      </c>
      <c r="W126" s="47" t="e">
        <f t="shared" si="39"/>
        <v>#N/A</v>
      </c>
      <c r="X126" t="e">
        <f t="shared" si="40"/>
        <v>#N/A</v>
      </c>
      <c r="Y126" s="47" t="e">
        <f t="shared" si="41"/>
        <v>#N/A</v>
      </c>
      <c r="Z126" t="e">
        <f t="shared" si="42"/>
        <v>#N/A</v>
      </c>
      <c r="AA126" s="47" t="e">
        <f t="shared" si="43"/>
        <v>#N/A</v>
      </c>
      <c r="AB126" t="e">
        <f t="shared" si="44"/>
        <v>#N/A</v>
      </c>
      <c r="AD126">
        <v>113</v>
      </c>
      <c r="AE126" s="47" t="e">
        <f t="shared" si="45"/>
        <v>#N/A</v>
      </c>
      <c r="AF126" t="e">
        <f t="shared" si="46"/>
        <v>#N/A</v>
      </c>
      <c r="AG126" t="e">
        <f t="shared" si="47"/>
        <v>#N/A</v>
      </c>
      <c r="AH126" s="47" t="e">
        <f t="shared" si="48"/>
        <v>#N/A</v>
      </c>
      <c r="AI126" t="e">
        <f t="shared" si="49"/>
        <v>#N/A</v>
      </c>
      <c r="AJ126" s="47" t="e">
        <f t="shared" si="50"/>
        <v>#N/A</v>
      </c>
      <c r="AK126" t="e">
        <f t="shared" si="51"/>
        <v>#N/A</v>
      </c>
      <c r="AL126" s="47" t="e">
        <f t="shared" si="52"/>
        <v>#N/A</v>
      </c>
      <c r="AM126" t="e">
        <f t="shared" si="53"/>
        <v>#N/A</v>
      </c>
      <c r="AN126" s="47" t="e">
        <f t="shared" si="54"/>
        <v>#N/A</v>
      </c>
      <c r="AO126" t="e">
        <f t="shared" si="55"/>
        <v>#N/A</v>
      </c>
      <c r="AT126" s="99"/>
    </row>
    <row r="127" spans="15:46" x14ac:dyDescent="0.2">
      <c r="O127" s="45">
        <f t="shared" si="32"/>
        <v>1.536212896666143</v>
      </c>
      <c r="P127" s="45">
        <f t="shared" si="33"/>
        <v>1.536212896666143</v>
      </c>
      <c r="Q127" s="100">
        <f t="shared" si="34"/>
        <v>21.861953571144909</v>
      </c>
      <c r="R127" s="252">
        <f t="shared" si="56"/>
        <v>-0.39499999999999946</v>
      </c>
      <c r="S127" t="e">
        <f t="shared" si="35"/>
        <v>#N/A</v>
      </c>
      <c r="T127" t="e">
        <f t="shared" si="36"/>
        <v>#N/A</v>
      </c>
      <c r="U127" s="47" t="e">
        <f t="shared" si="37"/>
        <v>#N/A</v>
      </c>
      <c r="V127" t="e">
        <f t="shared" si="38"/>
        <v>#N/A</v>
      </c>
      <c r="W127" s="47" t="e">
        <f t="shared" si="39"/>
        <v>#N/A</v>
      </c>
      <c r="X127" t="e">
        <f t="shared" si="40"/>
        <v>#N/A</v>
      </c>
      <c r="Y127" s="47" t="e">
        <f t="shared" si="41"/>
        <v>#N/A</v>
      </c>
      <c r="Z127" t="e">
        <f t="shared" si="42"/>
        <v>#N/A</v>
      </c>
      <c r="AA127" s="47" t="e">
        <f t="shared" si="43"/>
        <v>#N/A</v>
      </c>
      <c r="AB127" t="e">
        <f t="shared" si="44"/>
        <v>#N/A</v>
      </c>
      <c r="AD127">
        <v>114</v>
      </c>
      <c r="AE127" s="47" t="e">
        <f t="shared" si="45"/>
        <v>#N/A</v>
      </c>
      <c r="AF127" t="e">
        <f t="shared" si="46"/>
        <v>#N/A</v>
      </c>
      <c r="AG127" t="e">
        <f t="shared" si="47"/>
        <v>#N/A</v>
      </c>
      <c r="AH127" s="47" t="e">
        <f t="shared" si="48"/>
        <v>#N/A</v>
      </c>
      <c r="AI127" t="e">
        <f t="shared" si="49"/>
        <v>#N/A</v>
      </c>
      <c r="AJ127" s="47" t="e">
        <f t="shared" si="50"/>
        <v>#N/A</v>
      </c>
      <c r="AK127" t="e">
        <f t="shared" si="51"/>
        <v>#N/A</v>
      </c>
      <c r="AL127" s="47" t="e">
        <f t="shared" si="52"/>
        <v>#N/A</v>
      </c>
      <c r="AM127" t="e">
        <f t="shared" si="53"/>
        <v>#N/A</v>
      </c>
      <c r="AN127" s="47" t="e">
        <f t="shared" si="54"/>
        <v>#N/A</v>
      </c>
      <c r="AO127" t="e">
        <f t="shared" si="55"/>
        <v>#N/A</v>
      </c>
      <c r="AT127" s="99"/>
    </row>
    <row r="128" spans="15:46" x14ac:dyDescent="0.2">
      <c r="O128" s="45">
        <f t="shared" si="32"/>
        <v>1.4975983710189666</v>
      </c>
      <c r="P128" s="45">
        <f t="shared" si="33"/>
        <v>1.4975983710189666</v>
      </c>
      <c r="Q128" s="100">
        <f t="shared" si="34"/>
        <v>21.824156535596899</v>
      </c>
      <c r="R128" s="252">
        <f t="shared" si="56"/>
        <v>-0.38999999999999946</v>
      </c>
      <c r="S128" t="e">
        <f t="shared" si="35"/>
        <v>#N/A</v>
      </c>
      <c r="T128" t="e">
        <f t="shared" si="36"/>
        <v>#N/A</v>
      </c>
      <c r="U128" s="47" t="e">
        <f t="shared" si="37"/>
        <v>#N/A</v>
      </c>
      <c r="V128" t="e">
        <f t="shared" si="38"/>
        <v>#N/A</v>
      </c>
      <c r="W128" s="47" t="e">
        <f t="shared" si="39"/>
        <v>#N/A</v>
      </c>
      <c r="X128" t="e">
        <f t="shared" si="40"/>
        <v>#N/A</v>
      </c>
      <c r="Y128" s="47" t="e">
        <f t="shared" si="41"/>
        <v>#N/A</v>
      </c>
      <c r="Z128" t="e">
        <f t="shared" si="42"/>
        <v>#N/A</v>
      </c>
      <c r="AA128" s="47" t="e">
        <f t="shared" si="43"/>
        <v>#N/A</v>
      </c>
      <c r="AB128" t="e">
        <f t="shared" si="44"/>
        <v>#N/A</v>
      </c>
      <c r="AD128">
        <v>115</v>
      </c>
      <c r="AE128" s="47" t="e">
        <f t="shared" si="45"/>
        <v>#N/A</v>
      </c>
      <c r="AF128" t="e">
        <f t="shared" si="46"/>
        <v>#N/A</v>
      </c>
      <c r="AG128" t="e">
        <f t="shared" si="47"/>
        <v>#N/A</v>
      </c>
      <c r="AH128" s="47" t="e">
        <f t="shared" si="48"/>
        <v>#N/A</v>
      </c>
      <c r="AI128" t="e">
        <f t="shared" si="49"/>
        <v>#N/A</v>
      </c>
      <c r="AJ128" s="47" t="e">
        <f t="shared" si="50"/>
        <v>#N/A</v>
      </c>
      <c r="AK128" t="e">
        <f t="shared" si="51"/>
        <v>#N/A</v>
      </c>
      <c r="AL128" s="47" t="e">
        <f t="shared" si="52"/>
        <v>#N/A</v>
      </c>
      <c r="AM128" t="e">
        <f t="shared" si="53"/>
        <v>#N/A</v>
      </c>
      <c r="AN128" s="47" t="e">
        <f t="shared" si="54"/>
        <v>#N/A</v>
      </c>
      <c r="AO128" t="e">
        <f t="shared" si="55"/>
        <v>#N/A</v>
      </c>
      <c r="AT128" s="99"/>
    </row>
    <row r="129" spans="15:41" x14ac:dyDescent="0.2">
      <c r="O129" s="45">
        <f t="shared" si="32"/>
        <v>1.4594741936375613</v>
      </c>
      <c r="P129" s="45">
        <f t="shared" si="33"/>
        <v>1.4594741936375613</v>
      </c>
      <c r="Q129" s="100">
        <f t="shared" si="34"/>
        <v>21.786839531210831</v>
      </c>
      <c r="R129" s="252">
        <f t="shared" si="56"/>
        <v>-0.38499999999999945</v>
      </c>
      <c r="S129" t="e">
        <f t="shared" si="35"/>
        <v>#N/A</v>
      </c>
      <c r="T129" t="e">
        <f t="shared" si="36"/>
        <v>#N/A</v>
      </c>
      <c r="U129" s="47" t="e">
        <f t="shared" si="37"/>
        <v>#N/A</v>
      </c>
      <c r="V129" t="e">
        <f t="shared" si="38"/>
        <v>#N/A</v>
      </c>
      <c r="W129" s="47" t="e">
        <f t="shared" si="39"/>
        <v>#N/A</v>
      </c>
      <c r="X129" t="e">
        <f t="shared" si="40"/>
        <v>#N/A</v>
      </c>
      <c r="Y129" s="47" t="e">
        <f t="shared" si="41"/>
        <v>#N/A</v>
      </c>
      <c r="Z129" t="e">
        <f t="shared" si="42"/>
        <v>#N/A</v>
      </c>
      <c r="AA129" s="47" t="e">
        <f t="shared" si="43"/>
        <v>#N/A</v>
      </c>
      <c r="AB129" t="e">
        <f t="shared" si="44"/>
        <v>#N/A</v>
      </c>
      <c r="AD129">
        <v>116</v>
      </c>
      <c r="AE129" s="47" t="e">
        <f t="shared" si="45"/>
        <v>#N/A</v>
      </c>
      <c r="AF129" t="e">
        <f t="shared" si="46"/>
        <v>#N/A</v>
      </c>
      <c r="AG129" t="e">
        <f t="shared" si="47"/>
        <v>#N/A</v>
      </c>
      <c r="AH129" s="47" t="e">
        <f t="shared" si="48"/>
        <v>#N/A</v>
      </c>
      <c r="AI129" t="e">
        <f t="shared" si="49"/>
        <v>#N/A</v>
      </c>
      <c r="AJ129" s="47" t="e">
        <f t="shared" si="50"/>
        <v>#N/A</v>
      </c>
      <c r="AK129" t="e">
        <f t="shared" si="51"/>
        <v>#N/A</v>
      </c>
      <c r="AL129" s="47" t="e">
        <f t="shared" si="52"/>
        <v>#N/A</v>
      </c>
      <c r="AM129" t="e">
        <f t="shared" si="53"/>
        <v>#N/A</v>
      </c>
      <c r="AN129" s="47" t="e">
        <f t="shared" si="54"/>
        <v>#N/A</v>
      </c>
      <c r="AO129" t="e">
        <f t="shared" si="55"/>
        <v>#N/A</v>
      </c>
    </row>
    <row r="130" spans="15:41" x14ac:dyDescent="0.2">
      <c r="O130" s="45">
        <f t="shared" si="32"/>
        <v>1.4218404242034239</v>
      </c>
      <c r="P130" s="45">
        <f t="shared" si="33"/>
        <v>1.4218404242034239</v>
      </c>
      <c r="Q130" s="100">
        <f t="shared" si="34"/>
        <v>21.750002613964284</v>
      </c>
      <c r="R130" s="252">
        <f t="shared" si="56"/>
        <v>-0.37999999999999945</v>
      </c>
      <c r="S130" t="e">
        <f t="shared" si="35"/>
        <v>#N/A</v>
      </c>
      <c r="T130" t="e">
        <f t="shared" si="36"/>
        <v>#N/A</v>
      </c>
      <c r="U130" s="47" t="e">
        <f t="shared" si="37"/>
        <v>#N/A</v>
      </c>
      <c r="V130" t="e">
        <f t="shared" si="38"/>
        <v>#N/A</v>
      </c>
      <c r="W130" s="47" t="e">
        <f t="shared" si="39"/>
        <v>#N/A</v>
      </c>
      <c r="X130" t="e">
        <f t="shared" si="40"/>
        <v>#N/A</v>
      </c>
      <c r="Y130" s="47" t="e">
        <f t="shared" si="41"/>
        <v>#N/A</v>
      </c>
      <c r="Z130" t="e">
        <f t="shared" si="42"/>
        <v>#N/A</v>
      </c>
      <c r="AA130" s="47" t="e">
        <f t="shared" si="43"/>
        <v>#N/A</v>
      </c>
      <c r="AB130" t="e">
        <f t="shared" si="44"/>
        <v>#N/A</v>
      </c>
      <c r="AD130">
        <v>117</v>
      </c>
      <c r="AE130" s="47" t="e">
        <f t="shared" si="45"/>
        <v>#N/A</v>
      </c>
      <c r="AF130" t="e">
        <f t="shared" si="46"/>
        <v>#N/A</v>
      </c>
      <c r="AG130" t="e">
        <f t="shared" si="47"/>
        <v>#N/A</v>
      </c>
      <c r="AH130" s="47" t="e">
        <f t="shared" si="48"/>
        <v>#N/A</v>
      </c>
      <c r="AI130" t="e">
        <f t="shared" si="49"/>
        <v>#N/A</v>
      </c>
      <c r="AJ130" s="47" t="e">
        <f t="shared" si="50"/>
        <v>#N/A</v>
      </c>
      <c r="AK130" t="e">
        <f t="shared" si="51"/>
        <v>#N/A</v>
      </c>
      <c r="AL130" s="47" t="e">
        <f t="shared" si="52"/>
        <v>#N/A</v>
      </c>
      <c r="AM130" t="e">
        <f t="shared" si="53"/>
        <v>#N/A</v>
      </c>
      <c r="AN130" s="47" t="e">
        <f t="shared" si="54"/>
        <v>#N/A</v>
      </c>
      <c r="AO130" t="e">
        <f t="shared" si="55"/>
        <v>#N/A</v>
      </c>
    </row>
    <row r="131" spans="15:41" x14ac:dyDescent="0.2">
      <c r="O131" s="45">
        <f t="shared" si="32"/>
        <v>1.3846971216398742</v>
      </c>
      <c r="P131" s="45">
        <f t="shared" si="33"/>
        <v>1.3846971216398742</v>
      </c>
      <c r="Q131" s="100">
        <f t="shared" si="34"/>
        <v>21.713645839123842</v>
      </c>
      <c r="R131" s="252">
        <f t="shared" si="56"/>
        <v>-0.37499999999999944</v>
      </c>
      <c r="S131" t="e">
        <f t="shared" si="35"/>
        <v>#N/A</v>
      </c>
      <c r="T131" t="e">
        <f t="shared" si="36"/>
        <v>#N/A</v>
      </c>
      <c r="U131" s="47" t="e">
        <f t="shared" si="37"/>
        <v>#N/A</v>
      </c>
      <c r="V131" t="e">
        <f t="shared" si="38"/>
        <v>#N/A</v>
      </c>
      <c r="W131" s="47" t="e">
        <f t="shared" si="39"/>
        <v>#N/A</v>
      </c>
      <c r="X131" t="e">
        <f t="shared" si="40"/>
        <v>#N/A</v>
      </c>
      <c r="Y131" s="47" t="e">
        <f t="shared" si="41"/>
        <v>#N/A</v>
      </c>
      <c r="Z131" t="e">
        <f t="shared" si="42"/>
        <v>#N/A</v>
      </c>
      <c r="AA131" s="47" t="e">
        <f t="shared" si="43"/>
        <v>#N/A</v>
      </c>
      <c r="AB131" t="e">
        <f t="shared" si="44"/>
        <v>#N/A</v>
      </c>
      <c r="AD131">
        <v>118</v>
      </c>
      <c r="AE131" s="47" t="e">
        <f t="shared" si="45"/>
        <v>#N/A</v>
      </c>
      <c r="AF131" t="e">
        <f t="shared" si="46"/>
        <v>#N/A</v>
      </c>
      <c r="AG131" t="e">
        <f t="shared" si="47"/>
        <v>#N/A</v>
      </c>
      <c r="AH131" s="47" t="e">
        <f t="shared" si="48"/>
        <v>#N/A</v>
      </c>
      <c r="AI131" t="e">
        <f t="shared" si="49"/>
        <v>#N/A</v>
      </c>
      <c r="AJ131" s="47" t="e">
        <f t="shared" si="50"/>
        <v>#N/A</v>
      </c>
      <c r="AK131" t="e">
        <f t="shared" si="51"/>
        <v>#N/A</v>
      </c>
      <c r="AL131" s="47" t="e">
        <f t="shared" si="52"/>
        <v>#N/A</v>
      </c>
      <c r="AM131" t="e">
        <f t="shared" si="53"/>
        <v>#N/A</v>
      </c>
      <c r="AN131" s="47" t="e">
        <f t="shared" si="54"/>
        <v>#N/A</v>
      </c>
      <c r="AO131" t="e">
        <f t="shared" si="55"/>
        <v>#N/A</v>
      </c>
    </row>
    <row r="132" spans="15:41" x14ac:dyDescent="0.2">
      <c r="O132" s="45">
        <f t="shared" si="32"/>
        <v>1.3480443441115995</v>
      </c>
      <c r="P132" s="45">
        <f t="shared" si="33"/>
        <v>1.3480443441115995</v>
      </c>
      <c r="Q132" s="100">
        <f t="shared" si="34"/>
        <v>21.677769261243384</v>
      </c>
      <c r="R132" s="252">
        <f t="shared" si="56"/>
        <v>-0.36999999999999944</v>
      </c>
      <c r="S132" t="e">
        <f t="shared" si="35"/>
        <v>#N/A</v>
      </c>
      <c r="T132" t="e">
        <f t="shared" si="36"/>
        <v>#N/A</v>
      </c>
      <c r="U132" s="47" t="e">
        <f t="shared" si="37"/>
        <v>#N/A</v>
      </c>
      <c r="V132" t="e">
        <f t="shared" si="38"/>
        <v>#N/A</v>
      </c>
      <c r="W132" s="47" t="e">
        <f t="shared" si="39"/>
        <v>#N/A</v>
      </c>
      <c r="X132" t="e">
        <f t="shared" si="40"/>
        <v>#N/A</v>
      </c>
      <c r="Y132" s="47" t="e">
        <f t="shared" si="41"/>
        <v>#N/A</v>
      </c>
      <c r="Z132" t="e">
        <f t="shared" si="42"/>
        <v>#N/A</v>
      </c>
      <c r="AA132" s="47" t="e">
        <f t="shared" si="43"/>
        <v>#N/A</v>
      </c>
      <c r="AB132" t="e">
        <f t="shared" si="44"/>
        <v>#N/A</v>
      </c>
      <c r="AD132">
        <v>119</v>
      </c>
      <c r="AE132" s="47" t="e">
        <f t="shared" si="45"/>
        <v>#N/A</v>
      </c>
      <c r="AF132" t="e">
        <f t="shared" si="46"/>
        <v>#N/A</v>
      </c>
      <c r="AG132" t="e">
        <f t="shared" si="47"/>
        <v>#N/A</v>
      </c>
      <c r="AH132" s="47" t="e">
        <f t="shared" si="48"/>
        <v>#N/A</v>
      </c>
      <c r="AI132" t="e">
        <f t="shared" si="49"/>
        <v>#N/A</v>
      </c>
      <c r="AJ132" s="47" t="e">
        <f t="shared" si="50"/>
        <v>#N/A</v>
      </c>
      <c r="AK132" t="e">
        <f t="shared" si="51"/>
        <v>#N/A</v>
      </c>
      <c r="AL132" s="47" t="e">
        <f t="shared" si="52"/>
        <v>#N/A</v>
      </c>
      <c r="AM132" t="e">
        <f t="shared" si="53"/>
        <v>#N/A</v>
      </c>
      <c r="AN132" s="47" t="e">
        <f t="shared" si="54"/>
        <v>#N/A</v>
      </c>
      <c r="AO132" t="e">
        <f t="shared" si="55"/>
        <v>#N/A</v>
      </c>
    </row>
    <row r="133" spans="15:41" x14ac:dyDescent="0.2">
      <c r="O133" s="45">
        <f t="shared" si="32"/>
        <v>1.3118821490239725</v>
      </c>
      <c r="P133" s="45">
        <f t="shared" si="33"/>
        <v>1.3118821490239725</v>
      </c>
      <c r="Q133" s="100">
        <f t="shared" si="34"/>
        <v>21.642372934164769</v>
      </c>
      <c r="R133" s="252">
        <f t="shared" si="56"/>
        <v>-0.36499999999999944</v>
      </c>
      <c r="S133" t="e">
        <f t="shared" si="35"/>
        <v>#N/A</v>
      </c>
      <c r="T133" t="e">
        <f t="shared" si="36"/>
        <v>#N/A</v>
      </c>
      <c r="U133" s="47" t="e">
        <f t="shared" si="37"/>
        <v>#N/A</v>
      </c>
      <c r="V133" t="e">
        <f t="shared" si="38"/>
        <v>#N/A</v>
      </c>
      <c r="W133" s="47" t="e">
        <f t="shared" si="39"/>
        <v>#N/A</v>
      </c>
      <c r="X133" t="e">
        <f t="shared" si="40"/>
        <v>#N/A</v>
      </c>
      <c r="Y133" s="47" t="e">
        <f t="shared" si="41"/>
        <v>#N/A</v>
      </c>
      <c r="Z133" t="e">
        <f t="shared" si="42"/>
        <v>#N/A</v>
      </c>
      <c r="AA133" s="47" t="e">
        <f t="shared" si="43"/>
        <v>#N/A</v>
      </c>
      <c r="AB133" t="e">
        <f t="shared" si="44"/>
        <v>#N/A</v>
      </c>
      <c r="AD133">
        <v>120</v>
      </c>
      <c r="AE133" s="47" t="e">
        <f t="shared" si="45"/>
        <v>#N/A</v>
      </c>
      <c r="AF133" t="e">
        <f t="shared" si="46"/>
        <v>#N/A</v>
      </c>
      <c r="AG133" t="e">
        <f t="shared" si="47"/>
        <v>#N/A</v>
      </c>
      <c r="AH133" s="47" t="e">
        <f t="shared" si="48"/>
        <v>#N/A</v>
      </c>
      <c r="AI133" t="e">
        <f t="shared" si="49"/>
        <v>#N/A</v>
      </c>
      <c r="AJ133" s="47" t="e">
        <f t="shared" si="50"/>
        <v>#N/A</v>
      </c>
      <c r="AK133" t="e">
        <f t="shared" si="51"/>
        <v>#N/A</v>
      </c>
      <c r="AL133" s="47" t="e">
        <f t="shared" si="52"/>
        <v>#N/A</v>
      </c>
      <c r="AM133" t="e">
        <f t="shared" si="53"/>
        <v>#N/A</v>
      </c>
      <c r="AN133" s="47" t="e">
        <f t="shared" si="54"/>
        <v>#N/A</v>
      </c>
      <c r="AO133" t="e">
        <f t="shared" si="55"/>
        <v>#N/A</v>
      </c>
    </row>
    <row r="134" spans="15:41" x14ac:dyDescent="0.2">
      <c r="O134" s="45">
        <f t="shared" si="32"/>
        <v>1.2762105930231655</v>
      </c>
      <c r="P134" s="45">
        <f t="shared" si="33"/>
        <v>1.2762105930231655</v>
      </c>
      <c r="Q134" s="100">
        <f t="shared" si="34"/>
        <v>21.607456911016811</v>
      </c>
      <c r="R134" s="252">
        <f t="shared" si="56"/>
        <v>-0.35999999999999943</v>
      </c>
      <c r="S134" t="e">
        <f t="shared" si="35"/>
        <v>#N/A</v>
      </c>
      <c r="T134" t="e">
        <f t="shared" si="36"/>
        <v>#N/A</v>
      </c>
      <c r="U134" s="47" t="e">
        <f t="shared" si="37"/>
        <v>#N/A</v>
      </c>
      <c r="V134" t="e">
        <f t="shared" si="38"/>
        <v>#N/A</v>
      </c>
      <c r="W134" s="47" t="e">
        <f t="shared" si="39"/>
        <v>#N/A</v>
      </c>
      <c r="X134" t="e">
        <f t="shared" si="40"/>
        <v>#N/A</v>
      </c>
      <c r="Y134" s="47" t="e">
        <f t="shared" si="41"/>
        <v>#N/A</v>
      </c>
      <c r="Z134" t="e">
        <f t="shared" si="42"/>
        <v>#N/A</v>
      </c>
      <c r="AA134" s="47" t="e">
        <f t="shared" si="43"/>
        <v>#N/A</v>
      </c>
      <c r="AB134" t="e">
        <f t="shared" si="44"/>
        <v>#N/A</v>
      </c>
      <c r="AD134">
        <v>121</v>
      </c>
      <c r="AE134" s="47" t="e">
        <f t="shared" si="45"/>
        <v>#N/A</v>
      </c>
      <c r="AF134" t="e">
        <f t="shared" si="46"/>
        <v>#N/A</v>
      </c>
      <c r="AG134" t="e">
        <f t="shared" si="47"/>
        <v>#N/A</v>
      </c>
      <c r="AH134" s="47" t="e">
        <f t="shared" si="48"/>
        <v>#N/A</v>
      </c>
      <c r="AI134" t="e">
        <f t="shared" si="49"/>
        <v>#N/A</v>
      </c>
      <c r="AJ134" s="47" t="e">
        <f t="shared" si="50"/>
        <v>#N/A</v>
      </c>
      <c r="AK134" t="e">
        <f t="shared" si="51"/>
        <v>#N/A</v>
      </c>
      <c r="AL134" s="47" t="e">
        <f t="shared" si="52"/>
        <v>#N/A</v>
      </c>
      <c r="AM134" t="e">
        <f t="shared" si="53"/>
        <v>#N/A</v>
      </c>
      <c r="AN134" s="47" t="e">
        <f t="shared" si="54"/>
        <v>#N/A</v>
      </c>
      <c r="AO134" t="e">
        <f t="shared" si="55"/>
        <v>#N/A</v>
      </c>
    </row>
    <row r="135" spans="15:41" x14ac:dyDescent="0.2">
      <c r="O135" s="45">
        <f t="shared" ref="O135:O198" si="57">(SQRT($K$18*$K$18*(R135-$F$16)*(R135-$F$16)*1000000+$M$4*$M$4))-$M$4</f>
        <v>1.2410297319950132</v>
      </c>
      <c r="P135" s="45">
        <f t="shared" ref="P135:P198" si="58">(COS($P$1*PI()/180)*SQRT($K$18*$K$18*(R135-$F$16)*(R135-$F$16)*1000000+$P$3)-$P$2*$K$17*(R135-$F$16)*1000)/(1-$P$2)-$M$4</f>
        <v>1.2410297319950132</v>
      </c>
      <c r="Q135" s="100">
        <f t="shared" ref="Q135:Q198" si="59">SQRT(((R135-$F$16)*(R135-$F$16)+PI()*PI()*$F$18*$F$18)*$K$18*$K$18*1000000+$M$4*$M$4) - $M$4</f>
        <v>21.573021244215283</v>
      </c>
      <c r="R135" s="252">
        <f t="shared" si="56"/>
        <v>-0.35499999999999943</v>
      </c>
      <c r="S135" t="e">
        <f t="shared" ref="S135:S198" si="60">IF( AND(($R135-$F$16)/S$3&gt;= 0, ($R135-$F$16)/S$3&lt;=$K$31),S$2*ABS(SIN(($R135-$F$16)/S$3*PI()))*$K$30,#N/A)</f>
        <v>#N/A</v>
      </c>
      <c r="T135" t="e">
        <f t="shared" ref="T135:T198" si="61">IF( AND(($R135-$F$16)/T$3&gt;0,($R135-$F$16)/T$3&lt;=$K$31),T$2*ABS(SIN(($R135-$F$16)/T$3*PI()))*$K$30,#N/A)</f>
        <v>#N/A</v>
      </c>
      <c r="U135" s="47" t="e">
        <f t="shared" ref="U135:U198" si="62">IF( AND(($R135-$F$16)/U$3&gt;= 0, ($R135-$F$16)/U$3&lt;=$K$31),U$2*ABS(SIN(($R135-$F$16)/U$3*PI()))*$K$30,#N/A)</f>
        <v>#N/A</v>
      </c>
      <c r="V135" t="e">
        <f t="shared" ref="V135:V198" si="63">IF( AND(($R135-$F$16)/V$3&gt;0,($R135-$F$16)/V$3&lt;=$K$31),V$2*ABS(SIN(($R135-$F$16)/V$3*PI()))*$K$30,#N/A)</f>
        <v>#N/A</v>
      </c>
      <c r="W135" s="47" t="e">
        <f t="shared" ref="W135:W198" si="64">IF( AND(($R135-$F$16)/W$3&gt;= 0, ($R135-$F$16)/W$3&lt;=$K$31),W$2*ABS(SIN(($R135-$F$16)/W$3*PI()))*$K$30,#N/A)</f>
        <v>#N/A</v>
      </c>
      <c r="X135" t="e">
        <f t="shared" ref="X135:X198" si="65">IF( AND(($R135-$F$16)/X$3&gt;0,($R135-$F$16)/X$3&lt;=$K$31),X$2*ABS(SIN(($R135-$F$16)/X$3*PI()))*$K$30,#N/A)</f>
        <v>#N/A</v>
      </c>
      <c r="Y135" s="47" t="e">
        <f t="shared" ref="Y135:Y198" si="66">IF( AND(($R135-$F$16)/Y$3&gt;= 0, ($R135-$F$16)/Y$3&lt;=$K$31),Y$2*ABS(SIN(($R135-$F$16)/Y$3*PI()))*$K$30,#N/A)</f>
        <v>#N/A</v>
      </c>
      <c r="Z135" t="e">
        <f t="shared" ref="Z135:Z198" si="67">IF( AND(($R135-$F$16)/Z$3&gt;0,($R135-$F$16)/Z$3&lt;=$K$31),Z$2*ABS(SIN(($R135-$F$16)/Z$3*PI()))*$K$30,#N/A)</f>
        <v>#N/A</v>
      </c>
      <c r="AA135" s="47" t="e">
        <f t="shared" ref="AA135:AA198" si="68">IF( AND(($R135-$F$16)/AA$3&gt;= 0, ($R135-$F$16)/AA$3&lt;=$K$31),AA$2*ABS(SIN(($R135-$F$16)/AA$3*PI()))*$K$30,#N/A)</f>
        <v>#N/A</v>
      </c>
      <c r="AB135" t="e">
        <f t="shared" ref="AB135:AB198" si="69">IF( AND(($R135-$F$16)/AB$3&gt;0,($R135-$F$16)/AB$3&lt;=$K$31),AB$2*ABS(SIN(($R135-$F$16)/AB$3*PI()))*$K$30,#N/A)</f>
        <v>#N/A</v>
      </c>
      <c r="AD135">
        <v>122</v>
      </c>
      <c r="AE135" s="47" t="e">
        <f t="shared" ref="AE135:AE192" si="70">IF( $K$10 &gt; AD135, #N/A, $K$16*$I$23-$M$4-$K$16*$K$15*$H$23*COS($AD135*PI()/180))</f>
        <v>#N/A</v>
      </c>
      <c r="AF135" t="e">
        <f t="shared" ref="AF135:AF192" si="71">IF(ABS(PI()*$K$18*$F$17*1000/$H$23/SIN($AD135*PI()/180))&lt;1, ($K$16*$K$15*$I$23-$K$16*$H$23*COS($AD135*PI()/180))/$K$18/1000*(1-ASIN(PI()*$K$18*$F$17*1000/$H$23/SIN($AD135*PI()/180))/PI())+$F$16, #N/A)</f>
        <v>#N/A</v>
      </c>
      <c r="AG135" t="e">
        <f t="shared" ref="AG135:AG192" si="72">IF($K$9=0,#N/A,($K$16*$K$15*$I$23-$K$16*$H$23*COS($AD135*PI()/180))/$K$18/1000+$F$16)</f>
        <v>#N/A</v>
      </c>
      <c r="AH135" s="47" t="e">
        <f t="shared" ref="AH135:AH192" si="73">IF( $K$10 &gt; AD135, #N/A, $K$16*$I$24-$M$4-$K$16*$K$15*$H$24*COS($AD135*PI()/180))</f>
        <v>#N/A</v>
      </c>
      <c r="AI135" t="e">
        <f t="shared" ref="AI135:AI192" si="74">IF(ABS(PI()*$K$18*$F$17*1000/$H$24/SIN($AD135*PI()/180))&lt;1, ($K$16*$K$15*$I$24-$K$16*$H$24*COS($AD135*PI()/180))/$K$18/1000*(1-ASIN(PI()*$K$18*$F$17*1000/$H$24/SIN($AD135*PI()/180))/PI())+$F$16, #N/A)</f>
        <v>#N/A</v>
      </c>
      <c r="AJ135" s="47" t="e">
        <f t="shared" ref="AJ135:AJ192" si="75">IF( $K$10 &gt; AD135, #N/A, $K$16*$I$25-$M$4-$K$16*$K$15*$H$25*COS($AD135*PI()/180))</f>
        <v>#N/A</v>
      </c>
      <c r="AK135" t="e">
        <f t="shared" ref="AK135:AK192" si="76">IF(ABS(PI()*$K$18*$F$17*1000/$H$25/SIN($AD135*PI()/180))&lt;1, ($K$16*$K$15*$I$25-$K$16*$H$25*COS($AD135*PI()/180))/$K$18/1000*(1-ASIN(PI()*$K$18*$F$17*1000/$H$25/SIN($AD135*PI()/180))/PI())+$F$16, #N/A)</f>
        <v>#N/A</v>
      </c>
      <c r="AL135" s="47" t="e">
        <f t="shared" ref="AL135:AL192" si="77">IF( $K$10 &gt; AD135, #N/A, $K$16*$I$26-$M$4-$K$16*$K$15*$H$26*COS($AD135*PI()/180))</f>
        <v>#N/A</v>
      </c>
      <c r="AM135" t="e">
        <f t="shared" ref="AM135:AM192" si="78">IF(ABS(PI()*$K$18*$F$17*1000/$H$26/SIN($AD135*PI()/180))&lt;1, ($K$16*$K$15*$I$26-$K$16*$H$26*COS($AD135*PI()/180))/$K$18/1000*(1-ASIN(PI()*$K$18*$F$17*1000/$H$26/SIN($AD135*PI()/180))/PI())+$F$16, #N/A)</f>
        <v>#N/A</v>
      </c>
      <c r="AN135" s="47" t="e">
        <f t="shared" ref="AN135:AN192" si="79">IF( $K$10 &gt; AD135, #N/A, $K$16*$I$27-$M$4-$K$16*$K$15*$H$27*COS($AD135*PI()/180))</f>
        <v>#N/A</v>
      </c>
      <c r="AO135" t="e">
        <f t="shared" ref="AO135:AO192" si="80">IF(ABS(PI()*$K$18*$F$17*1000/$H$27/SIN($AD135*PI()/180))&lt;1, ($K$16*$K$15*$I$27-$K$16*$H$27*COS($AD135*PI()/180))/$K$18/1000*(1-ASIN(PI()*$K$18*$F$17*1000/$H$27/SIN($AD135*PI()/180))/PI())+$F$16, #N/A)</f>
        <v>#N/A</v>
      </c>
    </row>
    <row r="136" spans="15:41" x14ac:dyDescent="0.2">
      <c r="O136" s="45">
        <f t="shared" si="57"/>
        <v>1.2063396210650126</v>
      </c>
      <c r="P136" s="45">
        <f t="shared" si="58"/>
        <v>1.2063396210650126</v>
      </c>
      <c r="Q136" s="100">
        <f t="shared" si="59"/>
        <v>21.53906598546223</v>
      </c>
      <c r="R136" s="252">
        <f t="shared" ref="R136:R199" si="81">R135+$R$4</f>
        <v>-0.34999999999999942</v>
      </c>
      <c r="S136" t="e">
        <f t="shared" si="60"/>
        <v>#N/A</v>
      </c>
      <c r="T136" t="e">
        <f t="shared" si="61"/>
        <v>#N/A</v>
      </c>
      <c r="U136" s="47" t="e">
        <f t="shared" si="62"/>
        <v>#N/A</v>
      </c>
      <c r="V136" t="e">
        <f t="shared" si="63"/>
        <v>#N/A</v>
      </c>
      <c r="W136" s="47" t="e">
        <f t="shared" si="64"/>
        <v>#N/A</v>
      </c>
      <c r="X136" t="e">
        <f t="shared" si="65"/>
        <v>#N/A</v>
      </c>
      <c r="Y136" s="47" t="e">
        <f t="shared" si="66"/>
        <v>#N/A</v>
      </c>
      <c r="Z136" t="e">
        <f t="shared" si="67"/>
        <v>#N/A</v>
      </c>
      <c r="AA136" s="47" t="e">
        <f t="shared" si="68"/>
        <v>#N/A</v>
      </c>
      <c r="AB136" t="e">
        <f t="shared" si="69"/>
        <v>#N/A</v>
      </c>
      <c r="AD136">
        <v>123</v>
      </c>
      <c r="AE136" s="47" t="e">
        <f t="shared" si="70"/>
        <v>#N/A</v>
      </c>
      <c r="AF136" t="e">
        <f t="shared" si="71"/>
        <v>#N/A</v>
      </c>
      <c r="AG136" t="e">
        <f t="shared" si="72"/>
        <v>#N/A</v>
      </c>
      <c r="AH136" s="47" t="e">
        <f t="shared" si="73"/>
        <v>#N/A</v>
      </c>
      <c r="AI136" t="e">
        <f t="shared" si="74"/>
        <v>#N/A</v>
      </c>
      <c r="AJ136" s="47" t="e">
        <f t="shared" si="75"/>
        <v>#N/A</v>
      </c>
      <c r="AK136" t="e">
        <f t="shared" si="76"/>
        <v>#N/A</v>
      </c>
      <c r="AL136" s="47" t="e">
        <f t="shared" si="77"/>
        <v>#N/A</v>
      </c>
      <c r="AM136" t="e">
        <f t="shared" si="78"/>
        <v>#N/A</v>
      </c>
      <c r="AN136" s="47" t="e">
        <f t="shared" si="79"/>
        <v>#N/A</v>
      </c>
      <c r="AO136" t="e">
        <f t="shared" si="80"/>
        <v>#N/A</v>
      </c>
    </row>
    <row r="137" spans="15:41" x14ac:dyDescent="0.2">
      <c r="O137" s="45">
        <f t="shared" si="57"/>
        <v>1.1721403145977547</v>
      </c>
      <c r="P137" s="45">
        <f t="shared" si="58"/>
        <v>1.1721403145977547</v>
      </c>
      <c r="Q137" s="100">
        <f t="shared" si="59"/>
        <v>21.505591185745516</v>
      </c>
      <c r="R137" s="252">
        <f t="shared" si="81"/>
        <v>-0.34499999999999942</v>
      </c>
      <c r="S137" t="e">
        <f t="shared" si="60"/>
        <v>#N/A</v>
      </c>
      <c r="T137" t="e">
        <f t="shared" si="61"/>
        <v>#N/A</v>
      </c>
      <c r="U137" s="47" t="e">
        <f t="shared" si="62"/>
        <v>#N/A</v>
      </c>
      <c r="V137" t="e">
        <f t="shared" si="63"/>
        <v>#N/A</v>
      </c>
      <c r="W137" s="47" t="e">
        <f t="shared" si="64"/>
        <v>#N/A</v>
      </c>
      <c r="X137" t="e">
        <f t="shared" si="65"/>
        <v>#N/A</v>
      </c>
      <c r="Y137" s="47" t="e">
        <f t="shared" si="66"/>
        <v>#N/A</v>
      </c>
      <c r="Z137" t="e">
        <f t="shared" si="67"/>
        <v>#N/A</v>
      </c>
      <c r="AA137" s="47" t="e">
        <f t="shared" si="68"/>
        <v>#N/A</v>
      </c>
      <c r="AB137" t="e">
        <f t="shared" si="69"/>
        <v>#N/A</v>
      </c>
      <c r="AD137">
        <v>124</v>
      </c>
      <c r="AE137" s="47" t="e">
        <f t="shared" si="70"/>
        <v>#N/A</v>
      </c>
      <c r="AF137" t="e">
        <f t="shared" si="71"/>
        <v>#N/A</v>
      </c>
      <c r="AG137" t="e">
        <f t="shared" si="72"/>
        <v>#N/A</v>
      </c>
      <c r="AH137" s="47" t="e">
        <f t="shared" si="73"/>
        <v>#N/A</v>
      </c>
      <c r="AI137" t="e">
        <f t="shared" si="74"/>
        <v>#N/A</v>
      </c>
      <c r="AJ137" s="47" t="e">
        <f t="shared" si="75"/>
        <v>#N/A</v>
      </c>
      <c r="AK137" t="e">
        <f t="shared" si="76"/>
        <v>#N/A</v>
      </c>
      <c r="AL137" s="47" t="e">
        <f t="shared" si="77"/>
        <v>#N/A</v>
      </c>
      <c r="AM137" t="e">
        <f t="shared" si="78"/>
        <v>#N/A</v>
      </c>
      <c r="AN137" s="47" t="e">
        <f t="shared" si="79"/>
        <v>#N/A</v>
      </c>
      <c r="AO137" t="e">
        <f t="shared" si="80"/>
        <v>#N/A</v>
      </c>
    </row>
    <row r="138" spans="15:41" x14ac:dyDescent="0.2">
      <c r="O138" s="45">
        <f t="shared" si="57"/>
        <v>1.1384318661966972</v>
      </c>
      <c r="P138" s="45">
        <f t="shared" si="58"/>
        <v>1.1384318661966972</v>
      </c>
      <c r="Q138" s="100">
        <f t="shared" si="59"/>
        <v>21.472596895338825</v>
      </c>
      <c r="R138" s="252">
        <f t="shared" si="81"/>
        <v>-0.33999999999999941</v>
      </c>
      <c r="S138" t="e">
        <f t="shared" si="60"/>
        <v>#N/A</v>
      </c>
      <c r="T138" t="e">
        <f t="shared" si="61"/>
        <v>#N/A</v>
      </c>
      <c r="U138" s="47" t="e">
        <f t="shared" si="62"/>
        <v>#N/A</v>
      </c>
      <c r="V138" t="e">
        <f t="shared" si="63"/>
        <v>#N/A</v>
      </c>
      <c r="W138" s="47" t="e">
        <f t="shared" si="64"/>
        <v>#N/A</v>
      </c>
      <c r="X138" t="e">
        <f t="shared" si="65"/>
        <v>#N/A</v>
      </c>
      <c r="Y138" s="47" t="e">
        <f t="shared" si="66"/>
        <v>#N/A</v>
      </c>
      <c r="Z138" t="e">
        <f t="shared" si="67"/>
        <v>#N/A</v>
      </c>
      <c r="AA138" s="47" t="e">
        <f t="shared" si="68"/>
        <v>#N/A</v>
      </c>
      <c r="AB138" t="e">
        <f t="shared" si="69"/>
        <v>#N/A</v>
      </c>
      <c r="AD138">
        <v>125</v>
      </c>
      <c r="AE138" s="47" t="e">
        <f t="shared" si="70"/>
        <v>#N/A</v>
      </c>
      <c r="AF138" t="e">
        <f t="shared" si="71"/>
        <v>#N/A</v>
      </c>
      <c r="AG138" t="e">
        <f t="shared" si="72"/>
        <v>#N/A</v>
      </c>
      <c r="AH138" s="47" t="e">
        <f t="shared" si="73"/>
        <v>#N/A</v>
      </c>
      <c r="AI138" t="e">
        <f t="shared" si="74"/>
        <v>#N/A</v>
      </c>
      <c r="AJ138" s="47" t="e">
        <f t="shared" si="75"/>
        <v>#N/A</v>
      </c>
      <c r="AK138" t="e">
        <f t="shared" si="76"/>
        <v>#N/A</v>
      </c>
      <c r="AL138" s="47" t="e">
        <f t="shared" si="77"/>
        <v>#N/A</v>
      </c>
      <c r="AM138" t="e">
        <f t="shared" si="78"/>
        <v>#N/A</v>
      </c>
      <c r="AN138" s="47" t="e">
        <f t="shared" si="79"/>
        <v>#N/A</v>
      </c>
      <c r="AO138" t="e">
        <f t="shared" si="80"/>
        <v>#N/A</v>
      </c>
    </row>
    <row r="139" spans="15:41" x14ac:dyDescent="0.2">
      <c r="O139" s="45">
        <f t="shared" si="57"/>
        <v>1.105214328703255</v>
      </c>
      <c r="P139" s="45">
        <f t="shared" si="58"/>
        <v>1.105214328703255</v>
      </c>
      <c r="Q139" s="100">
        <f t="shared" si="59"/>
        <v>21.440083163800978</v>
      </c>
      <c r="R139" s="252">
        <f t="shared" si="81"/>
        <v>-0.33499999999999941</v>
      </c>
      <c r="S139" t="e">
        <f t="shared" si="60"/>
        <v>#N/A</v>
      </c>
      <c r="T139" t="e">
        <f t="shared" si="61"/>
        <v>#N/A</v>
      </c>
      <c r="U139" s="47" t="e">
        <f t="shared" si="62"/>
        <v>#N/A</v>
      </c>
      <c r="V139" t="e">
        <f t="shared" si="63"/>
        <v>#N/A</v>
      </c>
      <c r="W139" s="47" t="e">
        <f t="shared" si="64"/>
        <v>#N/A</v>
      </c>
      <c r="X139" t="e">
        <f t="shared" si="65"/>
        <v>#N/A</v>
      </c>
      <c r="Y139" s="47" t="e">
        <f t="shared" si="66"/>
        <v>#N/A</v>
      </c>
      <c r="Z139" t="e">
        <f t="shared" si="67"/>
        <v>#N/A</v>
      </c>
      <c r="AA139" s="47" t="e">
        <f t="shared" si="68"/>
        <v>#N/A</v>
      </c>
      <c r="AB139" t="e">
        <f t="shared" si="69"/>
        <v>#N/A</v>
      </c>
      <c r="AD139">
        <v>126</v>
      </c>
      <c r="AE139" s="47" t="e">
        <f t="shared" si="70"/>
        <v>#N/A</v>
      </c>
      <c r="AF139" t="e">
        <f t="shared" si="71"/>
        <v>#N/A</v>
      </c>
      <c r="AG139" t="e">
        <f t="shared" si="72"/>
        <v>#N/A</v>
      </c>
      <c r="AH139" s="47" t="e">
        <f t="shared" si="73"/>
        <v>#N/A</v>
      </c>
      <c r="AI139" t="e">
        <f t="shared" si="74"/>
        <v>#N/A</v>
      </c>
      <c r="AJ139" s="47" t="e">
        <f t="shared" si="75"/>
        <v>#N/A</v>
      </c>
      <c r="AK139" t="e">
        <f t="shared" si="76"/>
        <v>#N/A</v>
      </c>
      <c r="AL139" s="47" t="e">
        <f t="shared" si="77"/>
        <v>#N/A</v>
      </c>
      <c r="AM139" t="e">
        <f t="shared" si="78"/>
        <v>#N/A</v>
      </c>
      <c r="AN139" s="47" t="e">
        <f t="shared" si="79"/>
        <v>#N/A</v>
      </c>
      <c r="AO139" t="e">
        <f t="shared" si="80"/>
        <v>#N/A</v>
      </c>
    </row>
    <row r="140" spans="15:41" x14ac:dyDescent="0.2">
      <c r="O140" s="45">
        <f t="shared" si="57"/>
        <v>1.0724877541970272</v>
      </c>
      <c r="P140" s="45">
        <f t="shared" si="58"/>
        <v>1.0724877541970272</v>
      </c>
      <c r="Q140" s="100">
        <f t="shared" si="59"/>
        <v>21.408050039975478</v>
      </c>
      <c r="R140" s="252">
        <f t="shared" si="81"/>
        <v>-0.3299999999999994</v>
      </c>
      <c r="S140" t="e">
        <f t="shared" si="60"/>
        <v>#N/A</v>
      </c>
      <c r="T140" t="e">
        <f t="shared" si="61"/>
        <v>#N/A</v>
      </c>
      <c r="U140" s="47" t="e">
        <f t="shared" si="62"/>
        <v>#N/A</v>
      </c>
      <c r="V140" t="e">
        <f t="shared" si="63"/>
        <v>#N/A</v>
      </c>
      <c r="W140" s="47" t="e">
        <f t="shared" si="64"/>
        <v>#N/A</v>
      </c>
      <c r="X140" t="e">
        <f t="shared" si="65"/>
        <v>#N/A</v>
      </c>
      <c r="Y140" s="47" t="e">
        <f t="shared" si="66"/>
        <v>#N/A</v>
      </c>
      <c r="Z140" t="e">
        <f t="shared" si="67"/>
        <v>#N/A</v>
      </c>
      <c r="AA140" s="47" t="e">
        <f t="shared" si="68"/>
        <v>#N/A</v>
      </c>
      <c r="AB140" t="e">
        <f t="shared" si="69"/>
        <v>#N/A</v>
      </c>
      <c r="AD140">
        <v>127</v>
      </c>
      <c r="AE140" s="47" t="e">
        <f t="shared" si="70"/>
        <v>#N/A</v>
      </c>
      <c r="AF140" t="e">
        <f t="shared" si="71"/>
        <v>#N/A</v>
      </c>
      <c r="AG140" t="e">
        <f t="shared" si="72"/>
        <v>#N/A</v>
      </c>
      <c r="AH140" s="47" t="e">
        <f t="shared" si="73"/>
        <v>#N/A</v>
      </c>
      <c r="AI140" t="e">
        <f t="shared" si="74"/>
        <v>#N/A</v>
      </c>
      <c r="AJ140" s="47" t="e">
        <f t="shared" si="75"/>
        <v>#N/A</v>
      </c>
      <c r="AK140" t="e">
        <f t="shared" si="76"/>
        <v>#N/A</v>
      </c>
      <c r="AL140" s="47" t="e">
        <f t="shared" si="77"/>
        <v>#N/A</v>
      </c>
      <c r="AM140" t="e">
        <f t="shared" si="78"/>
        <v>#N/A</v>
      </c>
      <c r="AN140" s="47" t="e">
        <f t="shared" si="79"/>
        <v>#N/A</v>
      </c>
      <c r="AO140" t="e">
        <f t="shared" si="80"/>
        <v>#N/A</v>
      </c>
    </row>
    <row r="141" spans="15:41" x14ac:dyDescent="0.2">
      <c r="O141" s="45">
        <f t="shared" si="57"/>
        <v>1.0402521939947746</v>
      </c>
      <c r="P141" s="45">
        <f t="shared" si="58"/>
        <v>1.0402521939947746</v>
      </c>
      <c r="Q141" s="100">
        <f t="shared" si="59"/>
        <v>21.376497571990512</v>
      </c>
      <c r="R141" s="252">
        <f t="shared" si="81"/>
        <v>-0.3249999999999994</v>
      </c>
      <c r="S141" t="e">
        <f t="shared" si="60"/>
        <v>#N/A</v>
      </c>
      <c r="T141" t="e">
        <f t="shared" si="61"/>
        <v>#N/A</v>
      </c>
      <c r="U141" s="47" t="e">
        <f t="shared" si="62"/>
        <v>#N/A</v>
      </c>
      <c r="V141" t="e">
        <f t="shared" si="63"/>
        <v>#N/A</v>
      </c>
      <c r="W141" s="47" t="e">
        <f t="shared" si="64"/>
        <v>#N/A</v>
      </c>
      <c r="X141" t="e">
        <f t="shared" si="65"/>
        <v>#N/A</v>
      </c>
      <c r="Y141" s="47" t="e">
        <f t="shared" si="66"/>
        <v>#N/A</v>
      </c>
      <c r="Z141" t="e">
        <f t="shared" si="67"/>
        <v>#N/A</v>
      </c>
      <c r="AA141" s="47" t="e">
        <f t="shared" si="68"/>
        <v>#N/A</v>
      </c>
      <c r="AB141" t="e">
        <f t="shared" si="69"/>
        <v>#N/A</v>
      </c>
      <c r="AD141">
        <v>128</v>
      </c>
      <c r="AE141" s="47" t="e">
        <f t="shared" si="70"/>
        <v>#N/A</v>
      </c>
      <c r="AF141" t="e">
        <f t="shared" si="71"/>
        <v>#N/A</v>
      </c>
      <c r="AG141" t="e">
        <f t="shared" si="72"/>
        <v>#N/A</v>
      </c>
      <c r="AH141" s="47" t="e">
        <f t="shared" si="73"/>
        <v>#N/A</v>
      </c>
      <c r="AI141" t="e">
        <f t="shared" si="74"/>
        <v>#N/A</v>
      </c>
      <c r="AJ141" s="47" t="e">
        <f t="shared" si="75"/>
        <v>#N/A</v>
      </c>
      <c r="AK141" t="e">
        <f t="shared" si="76"/>
        <v>#N/A</v>
      </c>
      <c r="AL141" s="47" t="e">
        <f t="shared" si="77"/>
        <v>#N/A</v>
      </c>
      <c r="AM141" t="e">
        <f t="shared" si="78"/>
        <v>#N/A</v>
      </c>
      <c r="AN141" s="47" t="e">
        <f t="shared" si="79"/>
        <v>#N/A</v>
      </c>
      <c r="AO141" t="e">
        <f t="shared" si="80"/>
        <v>#N/A</v>
      </c>
    </row>
    <row r="142" spans="15:41" x14ac:dyDescent="0.2">
      <c r="O142" s="45">
        <f t="shared" si="57"/>
        <v>1.0085076986505328</v>
      </c>
      <c r="P142" s="45">
        <f t="shared" si="58"/>
        <v>1.0085076986505328</v>
      </c>
      <c r="Q142" s="100">
        <f t="shared" si="59"/>
        <v>21.345425807258607</v>
      </c>
      <c r="R142" s="252">
        <f t="shared" si="81"/>
        <v>-0.3199999999999994</v>
      </c>
      <c r="S142" t="e">
        <f t="shared" si="60"/>
        <v>#N/A</v>
      </c>
      <c r="T142" t="e">
        <f t="shared" si="61"/>
        <v>#N/A</v>
      </c>
      <c r="U142" s="47" t="e">
        <f t="shared" si="62"/>
        <v>#N/A</v>
      </c>
      <c r="V142" t="e">
        <f t="shared" si="63"/>
        <v>#N/A</v>
      </c>
      <c r="W142" s="47" t="e">
        <f t="shared" si="64"/>
        <v>#N/A</v>
      </c>
      <c r="X142" t="e">
        <f t="shared" si="65"/>
        <v>#N/A</v>
      </c>
      <c r="Y142" s="47" t="e">
        <f t="shared" si="66"/>
        <v>#N/A</v>
      </c>
      <c r="Z142" t="e">
        <f t="shared" si="67"/>
        <v>#N/A</v>
      </c>
      <c r="AA142" s="47" t="e">
        <f t="shared" si="68"/>
        <v>#N/A</v>
      </c>
      <c r="AB142" t="e">
        <f t="shared" si="69"/>
        <v>#N/A</v>
      </c>
      <c r="AD142">
        <v>129</v>
      </c>
      <c r="AE142" s="47" t="e">
        <f t="shared" si="70"/>
        <v>#N/A</v>
      </c>
      <c r="AF142" t="e">
        <f t="shared" si="71"/>
        <v>#N/A</v>
      </c>
      <c r="AG142" t="e">
        <f t="shared" si="72"/>
        <v>#N/A</v>
      </c>
      <c r="AH142" s="47" t="e">
        <f t="shared" si="73"/>
        <v>#N/A</v>
      </c>
      <c r="AI142" t="e">
        <f t="shared" si="74"/>
        <v>#N/A</v>
      </c>
      <c r="AJ142" s="47" t="e">
        <f t="shared" si="75"/>
        <v>#N/A</v>
      </c>
      <c r="AK142" t="e">
        <f t="shared" si="76"/>
        <v>#N/A</v>
      </c>
      <c r="AL142" s="47" t="e">
        <f t="shared" si="77"/>
        <v>#N/A</v>
      </c>
      <c r="AM142" t="e">
        <f t="shared" si="78"/>
        <v>#N/A</v>
      </c>
      <c r="AN142" s="47" t="e">
        <f t="shared" si="79"/>
        <v>#N/A</v>
      </c>
      <c r="AO142" t="e">
        <f t="shared" si="80"/>
        <v>#N/A</v>
      </c>
    </row>
    <row r="143" spans="15:41" x14ac:dyDescent="0.2">
      <c r="O143" s="45">
        <f t="shared" si="57"/>
        <v>0.97725431795504392</v>
      </c>
      <c r="P143" s="45">
        <f t="shared" si="58"/>
        <v>0.97725431795504392</v>
      </c>
      <c r="Q143" s="100">
        <f t="shared" si="59"/>
        <v>21.314834792475381</v>
      </c>
      <c r="R143" s="252">
        <f t="shared" si="81"/>
        <v>-0.31499999999999939</v>
      </c>
      <c r="S143" t="e">
        <f t="shared" si="60"/>
        <v>#N/A</v>
      </c>
      <c r="T143" t="e">
        <f t="shared" si="61"/>
        <v>#N/A</v>
      </c>
      <c r="U143" s="47" t="e">
        <f t="shared" si="62"/>
        <v>#N/A</v>
      </c>
      <c r="V143" t="e">
        <f t="shared" si="63"/>
        <v>#N/A</v>
      </c>
      <c r="W143" s="47" t="e">
        <f t="shared" si="64"/>
        <v>#N/A</v>
      </c>
      <c r="X143" t="e">
        <f t="shared" si="65"/>
        <v>#N/A</v>
      </c>
      <c r="Y143" s="47" t="e">
        <f t="shared" si="66"/>
        <v>#N/A</v>
      </c>
      <c r="Z143" t="e">
        <f t="shared" si="67"/>
        <v>#N/A</v>
      </c>
      <c r="AA143" s="47" t="e">
        <f t="shared" si="68"/>
        <v>#N/A</v>
      </c>
      <c r="AB143" t="e">
        <f t="shared" si="69"/>
        <v>#N/A</v>
      </c>
      <c r="AD143">
        <v>130</v>
      </c>
      <c r="AE143" s="47" t="e">
        <f t="shared" si="70"/>
        <v>#N/A</v>
      </c>
      <c r="AF143" t="e">
        <f t="shared" si="71"/>
        <v>#N/A</v>
      </c>
      <c r="AG143" t="e">
        <f t="shared" si="72"/>
        <v>#N/A</v>
      </c>
      <c r="AH143" s="47" t="e">
        <f t="shared" si="73"/>
        <v>#N/A</v>
      </c>
      <c r="AI143" t="e">
        <f t="shared" si="74"/>
        <v>#N/A</v>
      </c>
      <c r="AJ143" s="47" t="e">
        <f t="shared" si="75"/>
        <v>#N/A</v>
      </c>
      <c r="AK143" t="e">
        <f t="shared" si="76"/>
        <v>#N/A</v>
      </c>
      <c r="AL143" s="47" t="e">
        <f t="shared" si="77"/>
        <v>#N/A</v>
      </c>
      <c r="AM143" t="e">
        <f t="shared" si="78"/>
        <v>#N/A</v>
      </c>
      <c r="AN143" s="47" t="e">
        <f t="shared" si="79"/>
        <v>#N/A</v>
      </c>
      <c r="AO143" t="e">
        <f t="shared" si="80"/>
        <v>#N/A</v>
      </c>
    </row>
    <row r="144" spans="15:41" x14ac:dyDescent="0.2">
      <c r="O144" s="45">
        <f t="shared" si="57"/>
        <v>0.94649210093518832</v>
      </c>
      <c r="P144" s="45">
        <f t="shared" si="58"/>
        <v>0.94649210093518832</v>
      </c>
      <c r="Q144" s="100">
        <f t="shared" si="59"/>
        <v>21.284724573620679</v>
      </c>
      <c r="R144" s="252">
        <f t="shared" si="81"/>
        <v>-0.30999999999999939</v>
      </c>
      <c r="S144" t="e">
        <f t="shared" si="60"/>
        <v>#N/A</v>
      </c>
      <c r="T144" t="e">
        <f t="shared" si="61"/>
        <v>#N/A</v>
      </c>
      <c r="U144" s="47" t="e">
        <f t="shared" si="62"/>
        <v>#N/A</v>
      </c>
      <c r="V144" t="e">
        <f t="shared" si="63"/>
        <v>#N/A</v>
      </c>
      <c r="W144" s="47" t="e">
        <f t="shared" si="64"/>
        <v>#N/A</v>
      </c>
      <c r="X144" t="e">
        <f t="shared" si="65"/>
        <v>#N/A</v>
      </c>
      <c r="Y144" s="47" t="e">
        <f t="shared" si="66"/>
        <v>#N/A</v>
      </c>
      <c r="Z144" t="e">
        <f t="shared" si="67"/>
        <v>#N/A</v>
      </c>
      <c r="AA144" s="47" t="e">
        <f t="shared" si="68"/>
        <v>#N/A</v>
      </c>
      <c r="AB144" t="e">
        <f t="shared" si="69"/>
        <v>#N/A</v>
      </c>
      <c r="AD144">
        <v>131</v>
      </c>
      <c r="AE144" s="47" t="e">
        <f t="shared" si="70"/>
        <v>#N/A</v>
      </c>
      <c r="AF144" t="e">
        <f t="shared" si="71"/>
        <v>#N/A</v>
      </c>
      <c r="AG144" t="e">
        <f t="shared" si="72"/>
        <v>#N/A</v>
      </c>
      <c r="AH144" s="47" t="e">
        <f t="shared" si="73"/>
        <v>#N/A</v>
      </c>
      <c r="AI144" t="e">
        <f t="shared" si="74"/>
        <v>#N/A</v>
      </c>
      <c r="AJ144" s="47" t="e">
        <f t="shared" si="75"/>
        <v>#N/A</v>
      </c>
      <c r="AK144" t="e">
        <f t="shared" si="76"/>
        <v>#N/A</v>
      </c>
      <c r="AL144" s="47" t="e">
        <f t="shared" si="77"/>
        <v>#N/A</v>
      </c>
      <c r="AM144" t="e">
        <f t="shared" si="78"/>
        <v>#N/A</v>
      </c>
      <c r="AN144" s="47" t="e">
        <f t="shared" si="79"/>
        <v>#N/A</v>
      </c>
      <c r="AO144" t="e">
        <f t="shared" si="80"/>
        <v>#N/A</v>
      </c>
    </row>
    <row r="145" spans="15:41" x14ac:dyDescent="0.2">
      <c r="O145" s="45">
        <f t="shared" si="57"/>
        <v>0.91622109585352973</v>
      </c>
      <c r="P145" s="45">
        <f t="shared" si="58"/>
        <v>0.91622109585352973</v>
      </c>
      <c r="Q145" s="100">
        <f t="shared" si="59"/>
        <v>21.255095195956642</v>
      </c>
      <c r="R145" s="252">
        <f t="shared" si="81"/>
        <v>-0.30499999999999938</v>
      </c>
      <c r="S145" t="e">
        <f t="shared" si="60"/>
        <v>#N/A</v>
      </c>
      <c r="T145" t="e">
        <f t="shared" si="61"/>
        <v>#N/A</v>
      </c>
      <c r="U145" s="47" t="e">
        <f t="shared" si="62"/>
        <v>#N/A</v>
      </c>
      <c r="V145" t="e">
        <f t="shared" si="63"/>
        <v>#N/A</v>
      </c>
      <c r="W145" s="47" t="e">
        <f t="shared" si="64"/>
        <v>#N/A</v>
      </c>
      <c r="X145" t="e">
        <f t="shared" si="65"/>
        <v>#N/A</v>
      </c>
      <c r="Y145" s="47" t="e">
        <f t="shared" si="66"/>
        <v>#N/A</v>
      </c>
      <c r="Z145" t="e">
        <f t="shared" si="67"/>
        <v>#N/A</v>
      </c>
      <c r="AA145" s="47" t="e">
        <f t="shared" si="68"/>
        <v>#N/A</v>
      </c>
      <c r="AB145" t="e">
        <f t="shared" si="69"/>
        <v>#N/A</v>
      </c>
      <c r="AD145">
        <v>132</v>
      </c>
      <c r="AE145" s="47" t="e">
        <f t="shared" si="70"/>
        <v>#N/A</v>
      </c>
      <c r="AF145" t="e">
        <f t="shared" si="71"/>
        <v>#N/A</v>
      </c>
      <c r="AG145" t="e">
        <f t="shared" si="72"/>
        <v>#N/A</v>
      </c>
      <c r="AH145" s="47" t="e">
        <f t="shared" si="73"/>
        <v>#N/A</v>
      </c>
      <c r="AI145" t="e">
        <f t="shared" si="74"/>
        <v>#N/A</v>
      </c>
      <c r="AJ145" s="47" t="e">
        <f t="shared" si="75"/>
        <v>#N/A</v>
      </c>
      <c r="AK145" t="e">
        <f t="shared" si="76"/>
        <v>#N/A</v>
      </c>
      <c r="AL145" s="47" t="e">
        <f t="shared" si="77"/>
        <v>#N/A</v>
      </c>
      <c r="AM145" t="e">
        <f t="shared" si="78"/>
        <v>#N/A</v>
      </c>
      <c r="AN145" s="47" t="e">
        <f t="shared" si="79"/>
        <v>#N/A</v>
      </c>
      <c r="AO145" t="e">
        <f t="shared" si="80"/>
        <v>#N/A</v>
      </c>
    </row>
    <row r="146" spans="15:41" x14ac:dyDescent="0.2">
      <c r="O146" s="45">
        <f t="shared" si="57"/>
        <v>0.88644135020865633</v>
      </c>
      <c r="P146" s="45">
        <f t="shared" si="58"/>
        <v>0.88644135020865633</v>
      </c>
      <c r="Q146" s="100">
        <f t="shared" si="59"/>
        <v>21.225946704028729</v>
      </c>
      <c r="R146" s="252">
        <f t="shared" si="81"/>
        <v>-0.29999999999999938</v>
      </c>
      <c r="S146" t="e">
        <f t="shared" si="60"/>
        <v>#N/A</v>
      </c>
      <c r="T146" t="e">
        <f t="shared" si="61"/>
        <v>#N/A</v>
      </c>
      <c r="U146" s="47" t="e">
        <f t="shared" si="62"/>
        <v>#N/A</v>
      </c>
      <c r="V146" t="e">
        <f t="shared" si="63"/>
        <v>#N/A</v>
      </c>
      <c r="W146" s="47" t="e">
        <f t="shared" si="64"/>
        <v>#N/A</v>
      </c>
      <c r="X146" t="e">
        <f t="shared" si="65"/>
        <v>#N/A</v>
      </c>
      <c r="Y146" s="47" t="e">
        <f t="shared" si="66"/>
        <v>#N/A</v>
      </c>
      <c r="Z146" t="e">
        <f t="shared" si="67"/>
        <v>#N/A</v>
      </c>
      <c r="AA146" s="47" t="e">
        <f t="shared" si="68"/>
        <v>#N/A</v>
      </c>
      <c r="AB146" t="e">
        <f t="shared" si="69"/>
        <v>#N/A</v>
      </c>
      <c r="AD146">
        <v>133</v>
      </c>
      <c r="AE146" s="47" t="e">
        <f t="shared" si="70"/>
        <v>#N/A</v>
      </c>
      <c r="AF146" t="e">
        <f t="shared" si="71"/>
        <v>#N/A</v>
      </c>
      <c r="AG146" t="e">
        <f t="shared" si="72"/>
        <v>#N/A</v>
      </c>
      <c r="AH146" s="47" t="e">
        <f t="shared" si="73"/>
        <v>#N/A</v>
      </c>
      <c r="AI146" t="e">
        <f t="shared" si="74"/>
        <v>#N/A</v>
      </c>
      <c r="AJ146" s="47" t="e">
        <f t="shared" si="75"/>
        <v>#N/A</v>
      </c>
      <c r="AK146" t="e">
        <f t="shared" si="76"/>
        <v>#N/A</v>
      </c>
      <c r="AL146" s="47" t="e">
        <f t="shared" si="77"/>
        <v>#N/A</v>
      </c>
      <c r="AM146" t="e">
        <f t="shared" si="78"/>
        <v>#N/A</v>
      </c>
      <c r="AN146" s="47" t="e">
        <f t="shared" si="79"/>
        <v>#N/A</v>
      </c>
      <c r="AO146" t="e">
        <f t="shared" si="80"/>
        <v>#N/A</v>
      </c>
    </row>
    <row r="147" spans="15:41" x14ac:dyDescent="0.2">
      <c r="O147" s="45">
        <f t="shared" si="57"/>
        <v>0.8571529107338165</v>
      </c>
      <c r="P147" s="45">
        <f t="shared" si="58"/>
        <v>0.8571529107338165</v>
      </c>
      <c r="Q147" s="100">
        <f t="shared" si="59"/>
        <v>21.19727914166458</v>
      </c>
      <c r="R147" s="252">
        <f t="shared" si="81"/>
        <v>-0.29499999999999937</v>
      </c>
      <c r="S147" t="e">
        <f t="shared" si="60"/>
        <v>#N/A</v>
      </c>
      <c r="T147" t="e">
        <f t="shared" si="61"/>
        <v>#N/A</v>
      </c>
      <c r="U147" s="47" t="e">
        <f t="shared" si="62"/>
        <v>#N/A</v>
      </c>
      <c r="V147" t="e">
        <f t="shared" si="63"/>
        <v>#N/A</v>
      </c>
      <c r="W147" s="47" t="e">
        <f t="shared" si="64"/>
        <v>#N/A</v>
      </c>
      <c r="X147" t="e">
        <f t="shared" si="65"/>
        <v>#N/A</v>
      </c>
      <c r="Y147" s="47" t="e">
        <f t="shared" si="66"/>
        <v>#N/A</v>
      </c>
      <c r="Z147" t="e">
        <f t="shared" si="67"/>
        <v>#N/A</v>
      </c>
      <c r="AA147" s="47" t="e">
        <f t="shared" si="68"/>
        <v>#N/A</v>
      </c>
      <c r="AB147" t="e">
        <f t="shared" si="69"/>
        <v>#N/A</v>
      </c>
      <c r="AD147">
        <v>134</v>
      </c>
      <c r="AE147" s="47" t="e">
        <f t="shared" si="70"/>
        <v>#N/A</v>
      </c>
      <c r="AF147" t="e">
        <f t="shared" si="71"/>
        <v>#N/A</v>
      </c>
      <c r="AG147" t="e">
        <f t="shared" si="72"/>
        <v>#N/A</v>
      </c>
      <c r="AH147" s="47" t="e">
        <f t="shared" si="73"/>
        <v>#N/A</v>
      </c>
      <c r="AI147" t="e">
        <f t="shared" si="74"/>
        <v>#N/A</v>
      </c>
      <c r="AJ147" s="47" t="e">
        <f t="shared" si="75"/>
        <v>#N/A</v>
      </c>
      <c r="AK147" t="e">
        <f t="shared" si="76"/>
        <v>#N/A</v>
      </c>
      <c r="AL147" s="47" t="e">
        <f t="shared" si="77"/>
        <v>#N/A</v>
      </c>
      <c r="AM147" t="e">
        <f t="shared" si="78"/>
        <v>#N/A</v>
      </c>
      <c r="AN147" s="47" t="e">
        <f t="shared" si="79"/>
        <v>#N/A</v>
      </c>
      <c r="AO147" t="e">
        <f t="shared" si="80"/>
        <v>#N/A</v>
      </c>
    </row>
    <row r="148" spans="15:41" x14ac:dyDescent="0.2">
      <c r="O148" s="45">
        <f t="shared" si="57"/>
        <v>0.82835582339725988</v>
      </c>
      <c r="P148" s="45">
        <f t="shared" si="58"/>
        <v>0.82835582339725988</v>
      </c>
      <c r="Q148" s="100">
        <f t="shared" si="59"/>
        <v>21.16909255197379</v>
      </c>
      <c r="R148" s="252">
        <f t="shared" si="81"/>
        <v>-0.28999999999999937</v>
      </c>
      <c r="S148" t="e">
        <f t="shared" si="60"/>
        <v>#N/A</v>
      </c>
      <c r="T148" t="e">
        <f t="shared" si="61"/>
        <v>#N/A</v>
      </c>
      <c r="U148" s="47" t="e">
        <f t="shared" si="62"/>
        <v>#N/A</v>
      </c>
      <c r="V148" t="e">
        <f t="shared" si="63"/>
        <v>#N/A</v>
      </c>
      <c r="W148" s="47" t="e">
        <f t="shared" si="64"/>
        <v>#N/A</v>
      </c>
      <c r="X148" t="e">
        <f t="shared" si="65"/>
        <v>#N/A</v>
      </c>
      <c r="Y148" s="47" t="e">
        <f t="shared" si="66"/>
        <v>#N/A</v>
      </c>
      <c r="Z148" t="e">
        <f t="shared" si="67"/>
        <v>#N/A</v>
      </c>
      <c r="AA148" s="47" t="e">
        <f t="shared" si="68"/>
        <v>#N/A</v>
      </c>
      <c r="AB148" t="e">
        <f t="shared" si="69"/>
        <v>#N/A</v>
      </c>
      <c r="AD148">
        <v>135</v>
      </c>
      <c r="AE148" s="47" t="e">
        <f t="shared" si="70"/>
        <v>#N/A</v>
      </c>
      <c r="AF148" t="e">
        <f t="shared" si="71"/>
        <v>#N/A</v>
      </c>
      <c r="AG148" t="e">
        <f t="shared" si="72"/>
        <v>#N/A</v>
      </c>
      <c r="AH148" s="47" t="e">
        <f t="shared" si="73"/>
        <v>#N/A</v>
      </c>
      <c r="AI148" t="e">
        <f t="shared" si="74"/>
        <v>#N/A</v>
      </c>
      <c r="AJ148" s="47" t="e">
        <f t="shared" si="75"/>
        <v>#N/A</v>
      </c>
      <c r="AK148" t="e">
        <f t="shared" si="76"/>
        <v>#N/A</v>
      </c>
      <c r="AL148" s="47" t="e">
        <f t="shared" si="77"/>
        <v>#N/A</v>
      </c>
      <c r="AM148" t="e">
        <f t="shared" si="78"/>
        <v>#N/A</v>
      </c>
      <c r="AN148" s="47" t="e">
        <f t="shared" si="79"/>
        <v>#N/A</v>
      </c>
      <c r="AO148" t="e">
        <f t="shared" si="80"/>
        <v>#N/A</v>
      </c>
    </row>
    <row r="149" spans="15:41" x14ac:dyDescent="0.2">
      <c r="O149" s="45">
        <f t="shared" si="57"/>
        <v>0.80005013340178266</v>
      </c>
      <c r="P149" s="45">
        <f t="shared" si="58"/>
        <v>0.80005013340178266</v>
      </c>
      <c r="Q149" s="100">
        <f t="shared" si="59"/>
        <v>21.14138697734802</v>
      </c>
      <c r="R149" s="252">
        <f t="shared" si="81"/>
        <v>-0.28499999999999936</v>
      </c>
      <c r="S149" t="e">
        <f t="shared" si="60"/>
        <v>#N/A</v>
      </c>
      <c r="T149" t="e">
        <f t="shared" si="61"/>
        <v>#N/A</v>
      </c>
      <c r="U149" s="47" t="e">
        <f t="shared" si="62"/>
        <v>#N/A</v>
      </c>
      <c r="V149" t="e">
        <f t="shared" si="63"/>
        <v>#N/A</v>
      </c>
      <c r="W149" s="47" t="e">
        <f t="shared" si="64"/>
        <v>#N/A</v>
      </c>
      <c r="X149" t="e">
        <f t="shared" si="65"/>
        <v>#N/A</v>
      </c>
      <c r="Y149" s="47" t="e">
        <f t="shared" si="66"/>
        <v>#N/A</v>
      </c>
      <c r="Z149" t="e">
        <f t="shared" si="67"/>
        <v>#N/A</v>
      </c>
      <c r="AA149" s="47" t="e">
        <f t="shared" si="68"/>
        <v>#N/A</v>
      </c>
      <c r="AB149" t="e">
        <f t="shared" si="69"/>
        <v>#N/A</v>
      </c>
      <c r="AD149">
        <v>136</v>
      </c>
      <c r="AE149" s="47" t="e">
        <f t="shared" si="70"/>
        <v>#N/A</v>
      </c>
      <c r="AF149" t="e">
        <f t="shared" si="71"/>
        <v>#N/A</v>
      </c>
      <c r="AG149" t="e">
        <f t="shared" si="72"/>
        <v>#N/A</v>
      </c>
      <c r="AH149" s="47" t="e">
        <f t="shared" si="73"/>
        <v>#N/A</v>
      </c>
      <c r="AI149" t="e">
        <f t="shared" si="74"/>
        <v>#N/A</v>
      </c>
      <c r="AJ149" s="47" t="e">
        <f t="shared" si="75"/>
        <v>#N/A</v>
      </c>
      <c r="AK149" t="e">
        <f t="shared" si="76"/>
        <v>#N/A</v>
      </c>
      <c r="AL149" s="47" t="e">
        <f t="shared" si="77"/>
        <v>#N/A</v>
      </c>
      <c r="AM149" t="e">
        <f t="shared" si="78"/>
        <v>#N/A</v>
      </c>
      <c r="AN149" s="47" t="e">
        <f t="shared" si="79"/>
        <v>#N/A</v>
      </c>
      <c r="AO149" t="e">
        <f t="shared" si="80"/>
        <v>#N/A</v>
      </c>
    </row>
    <row r="150" spans="15:41" x14ac:dyDescent="0.2">
      <c r="O150" s="45">
        <f t="shared" si="57"/>
        <v>0.77223588518393171</v>
      </c>
      <c r="P150" s="45">
        <f t="shared" si="58"/>
        <v>0.77223588518393171</v>
      </c>
      <c r="Q150" s="100">
        <f t="shared" si="59"/>
        <v>21.114162459459976</v>
      </c>
      <c r="R150" s="252">
        <f t="shared" si="81"/>
        <v>-0.27999999999999936</v>
      </c>
      <c r="S150" t="e">
        <f t="shared" si="60"/>
        <v>#N/A</v>
      </c>
      <c r="T150" t="e">
        <f t="shared" si="61"/>
        <v>#N/A</v>
      </c>
      <c r="U150" s="47" t="e">
        <f t="shared" si="62"/>
        <v>#N/A</v>
      </c>
      <c r="V150" t="e">
        <f t="shared" si="63"/>
        <v>#N/A</v>
      </c>
      <c r="W150" s="47" t="e">
        <f t="shared" si="64"/>
        <v>#N/A</v>
      </c>
      <c r="X150" t="e">
        <f t="shared" si="65"/>
        <v>#N/A</v>
      </c>
      <c r="Y150" s="47" t="e">
        <f t="shared" si="66"/>
        <v>#N/A</v>
      </c>
      <c r="Z150" t="e">
        <f t="shared" si="67"/>
        <v>#N/A</v>
      </c>
      <c r="AA150" s="47" t="e">
        <f t="shared" si="68"/>
        <v>#N/A</v>
      </c>
      <c r="AB150" t="e">
        <f t="shared" si="69"/>
        <v>#N/A</v>
      </c>
      <c r="AD150">
        <v>137</v>
      </c>
      <c r="AE150" s="47" t="e">
        <f t="shared" si="70"/>
        <v>#N/A</v>
      </c>
      <c r="AF150" t="e">
        <f t="shared" si="71"/>
        <v>#N/A</v>
      </c>
      <c r="AG150" t="e">
        <f t="shared" si="72"/>
        <v>#N/A</v>
      </c>
      <c r="AH150" s="47" t="e">
        <f t="shared" si="73"/>
        <v>#N/A</v>
      </c>
      <c r="AI150" t="e">
        <f t="shared" si="74"/>
        <v>#N/A</v>
      </c>
      <c r="AJ150" s="47" t="e">
        <f t="shared" si="75"/>
        <v>#N/A</v>
      </c>
      <c r="AK150" t="e">
        <f t="shared" si="76"/>
        <v>#N/A</v>
      </c>
      <c r="AL150" s="47" t="e">
        <f t="shared" si="77"/>
        <v>#N/A</v>
      </c>
      <c r="AM150" t="e">
        <f t="shared" si="78"/>
        <v>#N/A</v>
      </c>
      <c r="AN150" s="47" t="e">
        <f t="shared" si="79"/>
        <v>#N/A</v>
      </c>
      <c r="AO150" t="e">
        <f t="shared" si="80"/>
        <v>#N/A</v>
      </c>
    </row>
    <row r="151" spans="15:41" x14ac:dyDescent="0.2">
      <c r="O151" s="45">
        <f t="shared" si="57"/>
        <v>0.74491312241411833</v>
      </c>
      <c r="P151" s="45">
        <f t="shared" si="58"/>
        <v>0.74491312241411833</v>
      </c>
      <c r="Q151" s="100">
        <f t="shared" si="59"/>
        <v>21.087419039263636</v>
      </c>
      <c r="R151" s="252">
        <f t="shared" si="81"/>
        <v>-0.27499999999999936</v>
      </c>
      <c r="S151" t="e">
        <f t="shared" si="60"/>
        <v>#N/A</v>
      </c>
      <c r="T151" t="e">
        <f t="shared" si="61"/>
        <v>#N/A</v>
      </c>
      <c r="U151" s="47" t="e">
        <f t="shared" si="62"/>
        <v>#N/A</v>
      </c>
      <c r="V151" t="e">
        <f t="shared" si="63"/>
        <v>#N/A</v>
      </c>
      <c r="W151" s="47" t="e">
        <f t="shared" si="64"/>
        <v>#N/A</v>
      </c>
      <c r="X151" t="e">
        <f t="shared" si="65"/>
        <v>#N/A</v>
      </c>
      <c r="Y151" s="47" t="e">
        <f t="shared" si="66"/>
        <v>#N/A</v>
      </c>
      <c r="Z151" t="e">
        <f t="shared" si="67"/>
        <v>#N/A</v>
      </c>
      <c r="AA151" s="47" t="e">
        <f t="shared" si="68"/>
        <v>#N/A</v>
      </c>
      <c r="AB151" t="e">
        <f t="shared" si="69"/>
        <v>#N/A</v>
      </c>
      <c r="AD151">
        <v>138</v>
      </c>
      <c r="AE151" s="47" t="e">
        <f t="shared" si="70"/>
        <v>#N/A</v>
      </c>
      <c r="AF151" t="e">
        <f t="shared" si="71"/>
        <v>#N/A</v>
      </c>
      <c r="AG151" t="e">
        <f t="shared" si="72"/>
        <v>#N/A</v>
      </c>
      <c r="AH151" s="47" t="e">
        <f t="shared" si="73"/>
        <v>#N/A</v>
      </c>
      <c r="AI151" t="e">
        <f t="shared" si="74"/>
        <v>#N/A</v>
      </c>
      <c r="AJ151" s="47" t="e">
        <f t="shared" si="75"/>
        <v>#N/A</v>
      </c>
      <c r="AK151" t="e">
        <f t="shared" si="76"/>
        <v>#N/A</v>
      </c>
      <c r="AL151" s="47" t="e">
        <f t="shared" si="77"/>
        <v>#N/A</v>
      </c>
      <c r="AM151" t="e">
        <f t="shared" si="78"/>
        <v>#N/A</v>
      </c>
      <c r="AN151" s="47" t="e">
        <f t="shared" si="79"/>
        <v>#N/A</v>
      </c>
      <c r="AO151" t="e">
        <f t="shared" si="80"/>
        <v>#N/A</v>
      </c>
    </row>
    <row r="152" spans="15:41" x14ac:dyDescent="0.2">
      <c r="O152" s="45">
        <f t="shared" si="57"/>
        <v>0.71808188799604977</v>
      </c>
      <c r="P152" s="45">
        <f t="shared" si="58"/>
        <v>0.71808188799604977</v>
      </c>
      <c r="Q152" s="100">
        <f t="shared" si="59"/>
        <v>21.061156756994023</v>
      </c>
      <c r="R152" s="252">
        <f t="shared" si="81"/>
        <v>-0.26999999999999935</v>
      </c>
      <c r="S152" t="e">
        <f t="shared" si="60"/>
        <v>#N/A</v>
      </c>
      <c r="T152" t="e">
        <f t="shared" si="61"/>
        <v>#N/A</v>
      </c>
      <c r="U152" s="47" t="e">
        <f t="shared" si="62"/>
        <v>#N/A</v>
      </c>
      <c r="V152" t="e">
        <f t="shared" si="63"/>
        <v>#N/A</v>
      </c>
      <c r="W152" s="47" t="e">
        <f t="shared" si="64"/>
        <v>#N/A</v>
      </c>
      <c r="X152" t="e">
        <f t="shared" si="65"/>
        <v>#N/A</v>
      </c>
      <c r="Y152" s="47" t="e">
        <f t="shared" si="66"/>
        <v>#N/A</v>
      </c>
      <c r="Z152" t="e">
        <f t="shared" si="67"/>
        <v>#N/A</v>
      </c>
      <c r="AA152" s="47" t="e">
        <f t="shared" si="68"/>
        <v>#N/A</v>
      </c>
      <c r="AB152" t="e">
        <f t="shared" si="69"/>
        <v>#N/A</v>
      </c>
      <c r="AD152">
        <v>139</v>
      </c>
      <c r="AE152" s="47" t="e">
        <f t="shared" si="70"/>
        <v>#N/A</v>
      </c>
      <c r="AF152" t="e">
        <f t="shared" si="71"/>
        <v>#N/A</v>
      </c>
      <c r="AG152" t="e">
        <f t="shared" si="72"/>
        <v>#N/A</v>
      </c>
      <c r="AH152" s="47" t="e">
        <f t="shared" si="73"/>
        <v>#N/A</v>
      </c>
      <c r="AI152" t="e">
        <f t="shared" si="74"/>
        <v>#N/A</v>
      </c>
      <c r="AJ152" s="47" t="e">
        <f t="shared" si="75"/>
        <v>#N/A</v>
      </c>
      <c r="AK152" t="e">
        <f t="shared" si="76"/>
        <v>#N/A</v>
      </c>
      <c r="AL152" s="47" t="e">
        <f t="shared" si="77"/>
        <v>#N/A</v>
      </c>
      <c r="AM152" t="e">
        <f t="shared" si="78"/>
        <v>#N/A</v>
      </c>
      <c r="AN152" s="47" t="e">
        <f t="shared" si="79"/>
        <v>#N/A</v>
      </c>
      <c r="AO152" t="e">
        <f t="shared" si="80"/>
        <v>#N/A</v>
      </c>
    </row>
    <row r="153" spans="15:41" x14ac:dyDescent="0.2">
      <c r="O153" s="45">
        <f t="shared" si="57"/>
        <v>0.69174222406684294</v>
      </c>
      <c r="P153" s="45">
        <f t="shared" si="58"/>
        <v>0.69174222406684294</v>
      </c>
      <c r="Q153" s="100">
        <f t="shared" si="59"/>
        <v>21.035375652166294</v>
      </c>
      <c r="R153" s="252">
        <f t="shared" si="81"/>
        <v>-0.26499999999999935</v>
      </c>
      <c r="S153" t="e">
        <f t="shared" si="60"/>
        <v>#N/A</v>
      </c>
      <c r="T153" t="e">
        <f t="shared" si="61"/>
        <v>#N/A</v>
      </c>
      <c r="U153" s="47" t="e">
        <f t="shared" si="62"/>
        <v>#N/A</v>
      </c>
      <c r="V153" t="e">
        <f t="shared" si="63"/>
        <v>#N/A</v>
      </c>
      <c r="W153" s="47" t="e">
        <f t="shared" si="64"/>
        <v>#N/A</v>
      </c>
      <c r="X153" t="e">
        <f t="shared" si="65"/>
        <v>#N/A</v>
      </c>
      <c r="Y153" s="47" t="e">
        <f t="shared" si="66"/>
        <v>#N/A</v>
      </c>
      <c r="Z153" t="e">
        <f t="shared" si="67"/>
        <v>#N/A</v>
      </c>
      <c r="AA153" s="47" t="e">
        <f t="shared" si="68"/>
        <v>#N/A</v>
      </c>
      <c r="AB153" t="e">
        <f t="shared" si="69"/>
        <v>#N/A</v>
      </c>
      <c r="AD153">
        <v>140</v>
      </c>
      <c r="AE153" s="47" t="e">
        <f t="shared" si="70"/>
        <v>#N/A</v>
      </c>
      <c r="AF153" t="e">
        <f t="shared" si="71"/>
        <v>#N/A</v>
      </c>
      <c r="AG153" t="e">
        <f t="shared" si="72"/>
        <v>#N/A</v>
      </c>
      <c r="AH153" s="47" t="e">
        <f t="shared" si="73"/>
        <v>#N/A</v>
      </c>
      <c r="AI153" t="e">
        <f t="shared" si="74"/>
        <v>#N/A</v>
      </c>
      <c r="AJ153" s="47" t="e">
        <f t="shared" si="75"/>
        <v>#N/A</v>
      </c>
      <c r="AK153" t="e">
        <f t="shared" si="76"/>
        <v>#N/A</v>
      </c>
      <c r="AL153" s="47" t="e">
        <f t="shared" si="77"/>
        <v>#N/A</v>
      </c>
      <c r="AM153" t="e">
        <f t="shared" si="78"/>
        <v>#N/A</v>
      </c>
      <c r="AN153" s="47" t="e">
        <f t="shared" si="79"/>
        <v>#N/A</v>
      </c>
      <c r="AO153" t="e">
        <f t="shared" si="80"/>
        <v>#N/A</v>
      </c>
    </row>
    <row r="154" spans="15:41" x14ac:dyDescent="0.2">
      <c r="O154" s="45">
        <f t="shared" si="57"/>
        <v>0.66589417199554646</v>
      </c>
      <c r="P154" s="45">
        <f t="shared" si="58"/>
        <v>0.66589417199554646</v>
      </c>
      <c r="Q154" s="100">
        <f t="shared" si="59"/>
        <v>21.010075763575969</v>
      </c>
      <c r="R154" s="252">
        <f t="shared" si="81"/>
        <v>-0.25999999999999934</v>
      </c>
      <c r="S154" t="e">
        <f t="shared" si="60"/>
        <v>#N/A</v>
      </c>
      <c r="T154" t="e">
        <f t="shared" si="61"/>
        <v>#N/A</v>
      </c>
      <c r="U154" s="47" t="e">
        <f t="shared" si="62"/>
        <v>#N/A</v>
      </c>
      <c r="V154" t="e">
        <f t="shared" si="63"/>
        <v>#N/A</v>
      </c>
      <c r="W154" s="47" t="e">
        <f t="shared" si="64"/>
        <v>#N/A</v>
      </c>
      <c r="X154" t="e">
        <f t="shared" si="65"/>
        <v>#N/A</v>
      </c>
      <c r="Y154" s="47" t="e">
        <f t="shared" si="66"/>
        <v>#N/A</v>
      </c>
      <c r="Z154" t="e">
        <f t="shared" si="67"/>
        <v>#N/A</v>
      </c>
      <c r="AA154" s="47" t="e">
        <f t="shared" si="68"/>
        <v>#N/A</v>
      </c>
      <c r="AB154" t="e">
        <f t="shared" si="69"/>
        <v>#N/A</v>
      </c>
      <c r="AD154">
        <v>141</v>
      </c>
      <c r="AE154" s="47" t="e">
        <f t="shared" si="70"/>
        <v>#N/A</v>
      </c>
      <c r="AF154" t="e">
        <f t="shared" si="71"/>
        <v>#N/A</v>
      </c>
      <c r="AG154" t="e">
        <f t="shared" si="72"/>
        <v>#N/A</v>
      </c>
      <c r="AH154" s="47" t="e">
        <f t="shared" si="73"/>
        <v>#N/A</v>
      </c>
      <c r="AI154" t="e">
        <f t="shared" si="74"/>
        <v>#N/A</v>
      </c>
      <c r="AJ154" s="47" t="e">
        <f t="shared" si="75"/>
        <v>#N/A</v>
      </c>
      <c r="AK154" t="e">
        <f t="shared" si="76"/>
        <v>#N/A</v>
      </c>
      <c r="AL154" s="47" t="e">
        <f t="shared" si="77"/>
        <v>#N/A</v>
      </c>
      <c r="AM154" t="e">
        <f t="shared" si="78"/>
        <v>#N/A</v>
      </c>
      <c r="AN154" s="47" t="e">
        <f t="shared" si="79"/>
        <v>#N/A</v>
      </c>
      <c r="AO154" t="e">
        <f t="shared" si="80"/>
        <v>#N/A</v>
      </c>
    </row>
    <row r="155" spans="15:41" x14ac:dyDescent="0.2">
      <c r="O155" s="45">
        <f t="shared" si="57"/>
        <v>0.64053777238439125</v>
      </c>
      <c r="P155" s="45">
        <f t="shared" si="58"/>
        <v>0.64053777238439125</v>
      </c>
      <c r="Q155" s="100">
        <f t="shared" si="59"/>
        <v>20.985257129298475</v>
      </c>
      <c r="R155" s="252">
        <f t="shared" si="81"/>
        <v>-0.25499999999999934</v>
      </c>
      <c r="S155" t="e">
        <f t="shared" si="60"/>
        <v>#N/A</v>
      </c>
      <c r="T155" t="e">
        <f t="shared" si="61"/>
        <v>#N/A</v>
      </c>
      <c r="U155" s="47" t="e">
        <f t="shared" si="62"/>
        <v>#N/A</v>
      </c>
      <c r="V155" t="e">
        <f t="shared" si="63"/>
        <v>#N/A</v>
      </c>
      <c r="W155" s="47" t="e">
        <f t="shared" si="64"/>
        <v>#N/A</v>
      </c>
      <c r="X155" t="e">
        <f t="shared" si="65"/>
        <v>#N/A</v>
      </c>
      <c r="Y155" s="47" t="e">
        <f t="shared" si="66"/>
        <v>#N/A</v>
      </c>
      <c r="Z155" t="e">
        <f t="shared" si="67"/>
        <v>#N/A</v>
      </c>
      <c r="AA155" s="47" t="e">
        <f t="shared" si="68"/>
        <v>#N/A</v>
      </c>
      <c r="AB155" t="e">
        <f t="shared" si="69"/>
        <v>#N/A</v>
      </c>
      <c r="AD155">
        <v>142</v>
      </c>
      <c r="AE155" s="47" t="e">
        <f t="shared" si="70"/>
        <v>#N/A</v>
      </c>
      <c r="AF155" t="e">
        <f t="shared" si="71"/>
        <v>#N/A</v>
      </c>
      <c r="AG155" t="e">
        <f t="shared" si="72"/>
        <v>#N/A</v>
      </c>
      <c r="AH155" s="47" t="e">
        <f t="shared" si="73"/>
        <v>#N/A</v>
      </c>
      <c r="AI155" t="e">
        <f t="shared" si="74"/>
        <v>#N/A</v>
      </c>
      <c r="AJ155" s="47" t="e">
        <f t="shared" si="75"/>
        <v>#N/A</v>
      </c>
      <c r="AK155" t="e">
        <f t="shared" si="76"/>
        <v>#N/A</v>
      </c>
      <c r="AL155" s="47" t="e">
        <f t="shared" si="77"/>
        <v>#N/A</v>
      </c>
      <c r="AM155" t="e">
        <f t="shared" si="78"/>
        <v>#N/A</v>
      </c>
      <c r="AN155" s="47" t="e">
        <f t="shared" si="79"/>
        <v>#N/A</v>
      </c>
      <c r="AO155" t="e">
        <f t="shared" si="80"/>
        <v>#N/A</v>
      </c>
    </row>
    <row r="156" spans="15:41" x14ac:dyDescent="0.2">
      <c r="O156" s="45">
        <f t="shared" si="57"/>
        <v>0.61567306506719888</v>
      </c>
      <c r="P156" s="45">
        <f t="shared" si="58"/>
        <v>0.61567306506719888</v>
      </c>
      <c r="Q156" s="100">
        <f t="shared" si="59"/>
        <v>20.960919786689146</v>
      </c>
      <c r="R156" s="252">
        <f t="shared" si="81"/>
        <v>-0.24999999999999933</v>
      </c>
      <c r="S156" t="e">
        <f t="shared" si="60"/>
        <v>#N/A</v>
      </c>
      <c r="T156" t="e">
        <f t="shared" si="61"/>
        <v>#N/A</v>
      </c>
      <c r="U156" s="47" t="e">
        <f t="shared" si="62"/>
        <v>#N/A</v>
      </c>
      <c r="V156" t="e">
        <f t="shared" si="63"/>
        <v>#N/A</v>
      </c>
      <c r="W156" s="47" t="e">
        <f t="shared" si="64"/>
        <v>#N/A</v>
      </c>
      <c r="X156" t="e">
        <f t="shared" si="65"/>
        <v>#N/A</v>
      </c>
      <c r="Y156" s="47" t="e">
        <f t="shared" si="66"/>
        <v>#N/A</v>
      </c>
      <c r="Z156" t="e">
        <f t="shared" si="67"/>
        <v>#N/A</v>
      </c>
      <c r="AA156" s="47" t="e">
        <f t="shared" si="68"/>
        <v>#N/A</v>
      </c>
      <c r="AB156" t="e">
        <f t="shared" si="69"/>
        <v>#N/A</v>
      </c>
      <c r="AD156">
        <v>143</v>
      </c>
      <c r="AE156" s="47" t="e">
        <f t="shared" si="70"/>
        <v>#N/A</v>
      </c>
      <c r="AF156" t="e">
        <f t="shared" si="71"/>
        <v>#N/A</v>
      </c>
      <c r="AG156" t="e">
        <f t="shared" si="72"/>
        <v>#N/A</v>
      </c>
      <c r="AH156" s="47" t="e">
        <f t="shared" si="73"/>
        <v>#N/A</v>
      </c>
      <c r="AI156" t="e">
        <f t="shared" si="74"/>
        <v>#N/A</v>
      </c>
      <c r="AJ156" s="47" t="e">
        <f t="shared" si="75"/>
        <v>#N/A</v>
      </c>
      <c r="AK156" t="e">
        <f t="shared" si="76"/>
        <v>#N/A</v>
      </c>
      <c r="AL156" s="47" t="e">
        <f t="shared" si="77"/>
        <v>#N/A</v>
      </c>
      <c r="AM156" t="e">
        <f t="shared" si="78"/>
        <v>#N/A</v>
      </c>
      <c r="AN156" s="47" t="e">
        <f t="shared" si="79"/>
        <v>#N/A</v>
      </c>
      <c r="AO156" t="e">
        <f t="shared" si="80"/>
        <v>#N/A</v>
      </c>
    </row>
    <row r="157" spans="15:41" x14ac:dyDescent="0.2">
      <c r="O157" s="45">
        <f t="shared" si="57"/>
        <v>0.59130008910960896</v>
      </c>
      <c r="P157" s="45">
        <f t="shared" si="58"/>
        <v>0.59130008910960896</v>
      </c>
      <c r="Q157" s="100">
        <f t="shared" si="59"/>
        <v>20.937063772382089</v>
      </c>
      <c r="R157" s="252">
        <f t="shared" si="81"/>
        <v>-0.24499999999999933</v>
      </c>
      <c r="S157" t="e">
        <f t="shared" si="60"/>
        <v>#N/A</v>
      </c>
      <c r="T157" t="e">
        <f t="shared" si="61"/>
        <v>#N/A</v>
      </c>
      <c r="U157" s="47" t="e">
        <f t="shared" si="62"/>
        <v>#N/A</v>
      </c>
      <c r="V157" t="e">
        <f t="shared" si="63"/>
        <v>#N/A</v>
      </c>
      <c r="W157" s="47" t="e">
        <f t="shared" si="64"/>
        <v>#N/A</v>
      </c>
      <c r="X157" t="e">
        <f t="shared" si="65"/>
        <v>#N/A</v>
      </c>
      <c r="Y157" s="47" t="e">
        <f t="shared" si="66"/>
        <v>#N/A</v>
      </c>
      <c r="Z157" t="e">
        <f t="shared" si="67"/>
        <v>#N/A</v>
      </c>
      <c r="AA157" s="47" t="e">
        <f t="shared" si="68"/>
        <v>#N/A</v>
      </c>
      <c r="AB157" t="e">
        <f t="shared" si="69"/>
        <v>#N/A</v>
      </c>
      <c r="AD157">
        <v>144</v>
      </c>
      <c r="AE157" s="47" t="e">
        <f t="shared" si="70"/>
        <v>#N/A</v>
      </c>
      <c r="AF157" t="e">
        <f t="shared" si="71"/>
        <v>#N/A</v>
      </c>
      <c r="AG157" t="e">
        <f t="shared" si="72"/>
        <v>#N/A</v>
      </c>
      <c r="AH157" s="47" t="e">
        <f t="shared" si="73"/>
        <v>#N/A</v>
      </c>
      <c r="AI157" t="e">
        <f t="shared" si="74"/>
        <v>#N/A</v>
      </c>
      <c r="AJ157" s="47" t="e">
        <f t="shared" si="75"/>
        <v>#N/A</v>
      </c>
      <c r="AK157" t="e">
        <f t="shared" si="76"/>
        <v>#N/A</v>
      </c>
      <c r="AL157" s="47" t="e">
        <f t="shared" si="77"/>
        <v>#N/A</v>
      </c>
      <c r="AM157" t="e">
        <f t="shared" si="78"/>
        <v>#N/A</v>
      </c>
      <c r="AN157" s="47" t="e">
        <f t="shared" si="79"/>
        <v>#N/A</v>
      </c>
      <c r="AO157" t="e">
        <f t="shared" si="80"/>
        <v>#N/A</v>
      </c>
    </row>
    <row r="158" spans="15:41" x14ac:dyDescent="0.2">
      <c r="O158" s="45">
        <f t="shared" si="57"/>
        <v>0.56741888280896546</v>
      </c>
      <c r="P158" s="45">
        <f t="shared" si="58"/>
        <v>0.56741888280896546</v>
      </c>
      <c r="Q158" s="100">
        <f t="shared" si="59"/>
        <v>20.913689122290975</v>
      </c>
      <c r="R158" s="252">
        <f t="shared" si="81"/>
        <v>-0.23999999999999932</v>
      </c>
      <c r="S158" t="e">
        <f t="shared" si="60"/>
        <v>#N/A</v>
      </c>
      <c r="T158" t="e">
        <f t="shared" si="61"/>
        <v>#N/A</v>
      </c>
      <c r="U158" s="47" t="e">
        <f t="shared" si="62"/>
        <v>#N/A</v>
      </c>
      <c r="V158" t="e">
        <f t="shared" si="63"/>
        <v>#N/A</v>
      </c>
      <c r="W158" s="47" t="e">
        <f t="shared" si="64"/>
        <v>#N/A</v>
      </c>
      <c r="X158" t="e">
        <f t="shared" si="65"/>
        <v>#N/A</v>
      </c>
      <c r="Y158" s="47" t="e">
        <f t="shared" si="66"/>
        <v>#N/A</v>
      </c>
      <c r="Z158" t="e">
        <f t="shared" si="67"/>
        <v>#N/A</v>
      </c>
      <c r="AA158" s="47" t="e">
        <f t="shared" si="68"/>
        <v>#N/A</v>
      </c>
      <c r="AB158" t="e">
        <f t="shared" si="69"/>
        <v>#N/A</v>
      </c>
      <c r="AD158">
        <v>145</v>
      </c>
      <c r="AE158" s="47" t="e">
        <f t="shared" si="70"/>
        <v>#N/A</v>
      </c>
      <c r="AF158" t="e">
        <f t="shared" si="71"/>
        <v>#N/A</v>
      </c>
      <c r="AG158" t="e">
        <f t="shared" si="72"/>
        <v>#N/A</v>
      </c>
      <c r="AH158" s="47" t="e">
        <f t="shared" si="73"/>
        <v>#N/A</v>
      </c>
      <c r="AI158" t="e">
        <f t="shared" si="74"/>
        <v>#N/A</v>
      </c>
      <c r="AJ158" s="47" t="e">
        <f t="shared" si="75"/>
        <v>#N/A</v>
      </c>
      <c r="AK158" t="e">
        <f t="shared" si="76"/>
        <v>#N/A</v>
      </c>
      <c r="AL158" s="47" t="e">
        <f t="shared" si="77"/>
        <v>#N/A</v>
      </c>
      <c r="AM158" t="e">
        <f t="shared" si="78"/>
        <v>#N/A</v>
      </c>
      <c r="AN158" s="47" t="e">
        <f t="shared" si="79"/>
        <v>#N/A</v>
      </c>
      <c r="AO158" t="e">
        <f t="shared" si="80"/>
        <v>#N/A</v>
      </c>
    </row>
    <row r="159" spans="15:41" x14ac:dyDescent="0.2">
      <c r="O159" s="45">
        <f t="shared" si="57"/>
        <v>0.5440294836934072</v>
      </c>
      <c r="P159" s="45">
        <f t="shared" si="58"/>
        <v>0.5440294836934072</v>
      </c>
      <c r="Q159" s="100">
        <f t="shared" si="59"/>
        <v>20.890795871608134</v>
      </c>
      <c r="R159" s="252">
        <f t="shared" si="81"/>
        <v>-0.23499999999999932</v>
      </c>
      <c r="S159" t="e">
        <f t="shared" si="60"/>
        <v>#N/A</v>
      </c>
      <c r="T159" t="e">
        <f t="shared" si="61"/>
        <v>#N/A</v>
      </c>
      <c r="U159" s="47" t="e">
        <f t="shared" si="62"/>
        <v>#N/A</v>
      </c>
      <c r="V159" t="e">
        <f t="shared" si="63"/>
        <v>#N/A</v>
      </c>
      <c r="W159" s="47" t="e">
        <f t="shared" si="64"/>
        <v>#N/A</v>
      </c>
      <c r="X159" t="e">
        <f t="shared" si="65"/>
        <v>#N/A</v>
      </c>
      <c r="Y159" s="47" t="e">
        <f t="shared" si="66"/>
        <v>#N/A</v>
      </c>
      <c r="Z159" t="e">
        <f t="shared" si="67"/>
        <v>#N/A</v>
      </c>
      <c r="AA159" s="47" t="e">
        <f t="shared" si="68"/>
        <v>#N/A</v>
      </c>
      <c r="AB159" t="e">
        <f t="shared" si="69"/>
        <v>#N/A</v>
      </c>
      <c r="AD159">
        <v>146</v>
      </c>
      <c r="AE159" s="47" t="e">
        <f t="shared" si="70"/>
        <v>#N/A</v>
      </c>
      <c r="AF159" t="e">
        <f t="shared" si="71"/>
        <v>#N/A</v>
      </c>
      <c r="AG159" t="e">
        <f t="shared" si="72"/>
        <v>#N/A</v>
      </c>
      <c r="AH159" s="47" t="e">
        <f t="shared" si="73"/>
        <v>#N/A</v>
      </c>
      <c r="AI159" t="e">
        <f t="shared" si="74"/>
        <v>#N/A</v>
      </c>
      <c r="AJ159" s="47" t="e">
        <f t="shared" si="75"/>
        <v>#N/A</v>
      </c>
      <c r="AK159" t="e">
        <f t="shared" si="76"/>
        <v>#N/A</v>
      </c>
      <c r="AL159" s="47" t="e">
        <f t="shared" si="77"/>
        <v>#N/A</v>
      </c>
      <c r="AM159" t="e">
        <f t="shared" si="78"/>
        <v>#N/A</v>
      </c>
      <c r="AN159" s="47" t="e">
        <f t="shared" si="79"/>
        <v>#N/A</v>
      </c>
      <c r="AO159" t="e">
        <f t="shared" si="80"/>
        <v>#N/A</v>
      </c>
    </row>
    <row r="160" spans="15:41" x14ac:dyDescent="0.2">
      <c r="O160" s="45">
        <f t="shared" si="57"/>
        <v>0.52113192852198154</v>
      </c>
      <c r="P160" s="45">
        <f t="shared" si="58"/>
        <v>0.52113192852198154</v>
      </c>
      <c r="Q160" s="100">
        <f t="shared" si="59"/>
        <v>20.868384054804437</v>
      </c>
      <c r="R160" s="252">
        <f t="shared" si="81"/>
        <v>-0.22999999999999932</v>
      </c>
      <c r="S160" t="e">
        <f t="shared" si="60"/>
        <v>#N/A</v>
      </c>
      <c r="T160" t="e">
        <f t="shared" si="61"/>
        <v>#N/A</v>
      </c>
      <c r="U160" s="47" t="e">
        <f t="shared" si="62"/>
        <v>#N/A</v>
      </c>
      <c r="V160" t="e">
        <f t="shared" si="63"/>
        <v>#N/A</v>
      </c>
      <c r="W160" s="47" t="e">
        <f t="shared" si="64"/>
        <v>#N/A</v>
      </c>
      <c r="X160" t="e">
        <f t="shared" si="65"/>
        <v>#N/A</v>
      </c>
      <c r="Y160" s="47" t="e">
        <f t="shared" si="66"/>
        <v>#N/A</v>
      </c>
      <c r="Z160" t="e">
        <f t="shared" si="67"/>
        <v>#N/A</v>
      </c>
      <c r="AA160" s="47" t="e">
        <f t="shared" si="68"/>
        <v>#N/A</v>
      </c>
      <c r="AB160" t="e">
        <f t="shared" si="69"/>
        <v>#N/A</v>
      </c>
      <c r="AD160">
        <v>147</v>
      </c>
      <c r="AE160" s="47" t="e">
        <f t="shared" si="70"/>
        <v>#N/A</v>
      </c>
      <c r="AF160" t="e">
        <f t="shared" si="71"/>
        <v>#N/A</v>
      </c>
      <c r="AG160" t="e">
        <f t="shared" si="72"/>
        <v>#N/A</v>
      </c>
      <c r="AH160" s="47" t="e">
        <f t="shared" si="73"/>
        <v>#N/A</v>
      </c>
      <c r="AI160" t="e">
        <f t="shared" si="74"/>
        <v>#N/A</v>
      </c>
      <c r="AJ160" s="47" t="e">
        <f t="shared" si="75"/>
        <v>#N/A</v>
      </c>
      <c r="AK160" t="e">
        <f t="shared" si="76"/>
        <v>#N/A</v>
      </c>
      <c r="AL160" s="47" t="e">
        <f t="shared" si="77"/>
        <v>#N/A</v>
      </c>
      <c r="AM160" t="e">
        <f t="shared" si="78"/>
        <v>#N/A</v>
      </c>
      <c r="AN160" s="47" t="e">
        <f t="shared" si="79"/>
        <v>#N/A</v>
      </c>
      <c r="AO160" t="e">
        <f t="shared" si="80"/>
        <v>#N/A</v>
      </c>
    </row>
    <row r="161" spans="15:41" x14ac:dyDescent="0.2">
      <c r="O161" s="45">
        <f t="shared" si="57"/>
        <v>0.49872625328464437</v>
      </c>
      <c r="P161" s="45">
        <f t="shared" si="58"/>
        <v>0.49872625328464437</v>
      </c>
      <c r="Q161" s="100">
        <f t="shared" si="59"/>
        <v>20.846453705628846</v>
      </c>
      <c r="R161" s="252">
        <f t="shared" si="81"/>
        <v>-0.22499999999999931</v>
      </c>
      <c r="S161" t="e">
        <f t="shared" si="60"/>
        <v>#N/A</v>
      </c>
      <c r="T161" t="e">
        <f t="shared" si="61"/>
        <v>#N/A</v>
      </c>
      <c r="U161" s="47" t="e">
        <f t="shared" si="62"/>
        <v>#N/A</v>
      </c>
      <c r="V161" t="e">
        <f t="shared" si="63"/>
        <v>#N/A</v>
      </c>
      <c r="W161" s="47" t="e">
        <f t="shared" si="64"/>
        <v>#N/A</v>
      </c>
      <c r="X161" t="e">
        <f t="shared" si="65"/>
        <v>#N/A</v>
      </c>
      <c r="Y161" s="47" t="e">
        <f t="shared" si="66"/>
        <v>#N/A</v>
      </c>
      <c r="Z161" t="e">
        <f t="shared" si="67"/>
        <v>#N/A</v>
      </c>
      <c r="AA161" s="47" t="e">
        <f t="shared" si="68"/>
        <v>#N/A</v>
      </c>
      <c r="AB161" t="e">
        <f t="shared" si="69"/>
        <v>#N/A</v>
      </c>
      <c r="AD161">
        <v>148</v>
      </c>
      <c r="AE161" s="47" t="e">
        <f t="shared" si="70"/>
        <v>#N/A</v>
      </c>
      <c r="AF161" t="e">
        <f t="shared" si="71"/>
        <v>#N/A</v>
      </c>
      <c r="AG161" t="e">
        <f t="shared" si="72"/>
        <v>#N/A</v>
      </c>
      <c r="AH161" s="47" t="e">
        <f t="shared" si="73"/>
        <v>#N/A</v>
      </c>
      <c r="AI161" t="e">
        <f t="shared" si="74"/>
        <v>#N/A</v>
      </c>
      <c r="AJ161" s="47" t="e">
        <f t="shared" si="75"/>
        <v>#N/A</v>
      </c>
      <c r="AK161" t="e">
        <f t="shared" si="76"/>
        <v>#N/A</v>
      </c>
      <c r="AL161" s="47" t="e">
        <f t="shared" si="77"/>
        <v>#N/A</v>
      </c>
      <c r="AM161" t="e">
        <f t="shared" si="78"/>
        <v>#N/A</v>
      </c>
      <c r="AN161" s="47" t="e">
        <f t="shared" si="79"/>
        <v>#N/A</v>
      </c>
      <c r="AO161" t="e">
        <f t="shared" si="80"/>
        <v>#N/A</v>
      </c>
    </row>
    <row r="162" spans="15:41" x14ac:dyDescent="0.2">
      <c r="O162" s="45">
        <f t="shared" si="57"/>
        <v>0.47681249320112329</v>
      </c>
      <c r="P162" s="45">
        <f t="shared" si="58"/>
        <v>0.47681249320112329</v>
      </c>
      <c r="Q162" s="100">
        <f t="shared" si="59"/>
        <v>20.825004857108638</v>
      </c>
      <c r="R162" s="252">
        <f t="shared" si="81"/>
        <v>-0.21999999999999931</v>
      </c>
      <c r="S162" t="e">
        <f t="shared" si="60"/>
        <v>#N/A</v>
      </c>
      <c r="T162" t="e">
        <f t="shared" si="61"/>
        <v>#N/A</v>
      </c>
      <c r="U162" s="47" t="e">
        <f t="shared" si="62"/>
        <v>#N/A</v>
      </c>
      <c r="V162" t="e">
        <f t="shared" si="63"/>
        <v>#N/A</v>
      </c>
      <c r="W162" s="47" t="e">
        <f t="shared" si="64"/>
        <v>#N/A</v>
      </c>
      <c r="X162" t="e">
        <f t="shared" si="65"/>
        <v>#N/A</v>
      </c>
      <c r="Y162" s="47" t="e">
        <f t="shared" si="66"/>
        <v>#N/A</v>
      </c>
      <c r="Z162" t="e">
        <f t="shared" si="67"/>
        <v>#N/A</v>
      </c>
      <c r="AA162" s="47" t="e">
        <f t="shared" si="68"/>
        <v>#N/A</v>
      </c>
      <c r="AB162" t="e">
        <f t="shared" si="69"/>
        <v>#N/A</v>
      </c>
      <c r="AD162">
        <v>149</v>
      </c>
      <c r="AE162" s="47" t="e">
        <f t="shared" si="70"/>
        <v>#N/A</v>
      </c>
      <c r="AF162" t="e">
        <f t="shared" si="71"/>
        <v>#N/A</v>
      </c>
      <c r="AG162" t="e">
        <f t="shared" si="72"/>
        <v>#N/A</v>
      </c>
      <c r="AH162" s="47" t="e">
        <f t="shared" si="73"/>
        <v>#N/A</v>
      </c>
      <c r="AI162" t="e">
        <f t="shared" si="74"/>
        <v>#N/A</v>
      </c>
      <c r="AJ162" s="47" t="e">
        <f t="shared" si="75"/>
        <v>#N/A</v>
      </c>
      <c r="AK162" t="e">
        <f t="shared" si="76"/>
        <v>#N/A</v>
      </c>
      <c r="AL162" s="47" t="e">
        <f t="shared" si="77"/>
        <v>#N/A</v>
      </c>
      <c r="AM162" t="e">
        <f t="shared" si="78"/>
        <v>#N/A</v>
      </c>
      <c r="AN162" s="47" t="e">
        <f t="shared" si="79"/>
        <v>#N/A</v>
      </c>
      <c r="AO162" t="e">
        <f t="shared" si="80"/>
        <v>#N/A</v>
      </c>
    </row>
    <row r="163" spans="15:41" x14ac:dyDescent="0.2">
      <c r="O163" s="45">
        <f t="shared" si="57"/>
        <v>0.45539068272148597</v>
      </c>
      <c r="P163" s="45">
        <f t="shared" si="58"/>
        <v>0.45539068272148597</v>
      </c>
      <c r="Q163" s="100">
        <f t="shared" si="59"/>
        <v>20.804037541548837</v>
      </c>
      <c r="R163" s="252">
        <f t="shared" si="81"/>
        <v>-0.2149999999999993</v>
      </c>
      <c r="S163" t="e">
        <f t="shared" si="60"/>
        <v>#N/A</v>
      </c>
      <c r="T163" t="e">
        <f t="shared" si="61"/>
        <v>#N/A</v>
      </c>
      <c r="U163" s="47" t="e">
        <f t="shared" si="62"/>
        <v>#N/A</v>
      </c>
      <c r="V163" t="e">
        <f t="shared" si="63"/>
        <v>#N/A</v>
      </c>
      <c r="W163" s="47" t="e">
        <f t="shared" si="64"/>
        <v>#N/A</v>
      </c>
      <c r="X163" t="e">
        <f t="shared" si="65"/>
        <v>#N/A</v>
      </c>
      <c r="Y163" s="47" t="e">
        <f t="shared" si="66"/>
        <v>#N/A</v>
      </c>
      <c r="Z163" t="e">
        <f t="shared" si="67"/>
        <v>#N/A</v>
      </c>
      <c r="AA163" s="47" t="e">
        <f t="shared" si="68"/>
        <v>#N/A</v>
      </c>
      <c r="AB163" t="e">
        <f t="shared" si="69"/>
        <v>#N/A</v>
      </c>
      <c r="AD163">
        <v>150</v>
      </c>
      <c r="AE163" s="47" t="e">
        <f t="shared" si="70"/>
        <v>#N/A</v>
      </c>
      <c r="AF163" t="e">
        <f t="shared" si="71"/>
        <v>#N/A</v>
      </c>
      <c r="AG163" t="e">
        <f t="shared" si="72"/>
        <v>#N/A</v>
      </c>
      <c r="AH163" s="47" t="e">
        <f t="shared" si="73"/>
        <v>#N/A</v>
      </c>
      <c r="AI163" t="e">
        <f t="shared" si="74"/>
        <v>#N/A</v>
      </c>
      <c r="AJ163" s="47" t="e">
        <f t="shared" si="75"/>
        <v>#N/A</v>
      </c>
      <c r="AK163" t="e">
        <f t="shared" si="76"/>
        <v>#N/A</v>
      </c>
      <c r="AL163" s="47" t="e">
        <f t="shared" si="77"/>
        <v>#N/A</v>
      </c>
      <c r="AM163" t="e">
        <f t="shared" si="78"/>
        <v>#N/A</v>
      </c>
      <c r="AN163" s="47" t="e">
        <f t="shared" si="79"/>
        <v>#N/A</v>
      </c>
      <c r="AO163" t="e">
        <f t="shared" si="80"/>
        <v>#N/A</v>
      </c>
    </row>
    <row r="164" spans="15:41" x14ac:dyDescent="0.2">
      <c r="O164" s="45">
        <f t="shared" si="57"/>
        <v>0.4344608555254581</v>
      </c>
      <c r="P164" s="45">
        <f t="shared" si="58"/>
        <v>0.4344608555254581</v>
      </c>
      <c r="Q164" s="100">
        <f t="shared" si="59"/>
        <v>20.78355179053176</v>
      </c>
      <c r="R164" s="252">
        <f t="shared" si="81"/>
        <v>-0.2099999999999993</v>
      </c>
      <c r="S164" t="e">
        <f t="shared" si="60"/>
        <v>#N/A</v>
      </c>
      <c r="T164" t="e">
        <f t="shared" si="61"/>
        <v>#N/A</v>
      </c>
      <c r="U164" s="47" t="e">
        <f t="shared" si="62"/>
        <v>#N/A</v>
      </c>
      <c r="V164" t="e">
        <f t="shared" si="63"/>
        <v>#N/A</v>
      </c>
      <c r="W164" s="47" t="e">
        <f t="shared" si="64"/>
        <v>#N/A</v>
      </c>
      <c r="X164" t="e">
        <f t="shared" si="65"/>
        <v>#N/A</v>
      </c>
      <c r="Y164" s="47" t="e">
        <f t="shared" si="66"/>
        <v>#N/A</v>
      </c>
      <c r="Z164" t="e">
        <f t="shared" si="67"/>
        <v>#N/A</v>
      </c>
      <c r="AA164" s="47" t="e">
        <f t="shared" si="68"/>
        <v>#N/A</v>
      </c>
      <c r="AB164" t="e">
        <f t="shared" si="69"/>
        <v>#N/A</v>
      </c>
      <c r="AD164">
        <v>151</v>
      </c>
      <c r="AE164" s="47" t="e">
        <f t="shared" si="70"/>
        <v>#N/A</v>
      </c>
      <c r="AF164" t="e">
        <f t="shared" si="71"/>
        <v>#N/A</v>
      </c>
      <c r="AG164" t="e">
        <f t="shared" si="72"/>
        <v>#N/A</v>
      </c>
      <c r="AH164" s="47" t="e">
        <f t="shared" si="73"/>
        <v>#N/A</v>
      </c>
      <c r="AI164" t="e">
        <f t="shared" si="74"/>
        <v>#N/A</v>
      </c>
      <c r="AJ164" s="47" t="e">
        <f t="shared" si="75"/>
        <v>#N/A</v>
      </c>
      <c r="AK164" t="e">
        <f t="shared" si="76"/>
        <v>#N/A</v>
      </c>
      <c r="AL164" s="47" t="e">
        <f t="shared" si="77"/>
        <v>#N/A</v>
      </c>
      <c r="AM164" t="e">
        <f t="shared" si="78"/>
        <v>#N/A</v>
      </c>
      <c r="AN164" s="47" t="e">
        <f t="shared" si="79"/>
        <v>#N/A</v>
      </c>
      <c r="AO164" t="e">
        <f t="shared" si="80"/>
        <v>#N/A</v>
      </c>
    </row>
    <row r="165" spans="15:41" x14ac:dyDescent="0.2">
      <c r="O165" s="45">
        <f t="shared" si="57"/>
        <v>0.41402304452208227</v>
      </c>
      <c r="P165" s="45">
        <f t="shared" si="58"/>
        <v>0.41402304452208227</v>
      </c>
      <c r="Q165" s="100">
        <f t="shared" si="59"/>
        <v>20.763547634917359</v>
      </c>
      <c r="R165" s="252">
        <f t="shared" si="81"/>
        <v>-0.20499999999999929</v>
      </c>
      <c r="S165" t="e">
        <f t="shared" si="60"/>
        <v>#N/A</v>
      </c>
      <c r="T165" t="e">
        <f t="shared" si="61"/>
        <v>#N/A</v>
      </c>
      <c r="U165" s="47" t="e">
        <f t="shared" si="62"/>
        <v>#N/A</v>
      </c>
      <c r="V165" t="e">
        <f t="shared" si="63"/>
        <v>#N/A</v>
      </c>
      <c r="W165" s="47" t="e">
        <f t="shared" si="64"/>
        <v>#N/A</v>
      </c>
      <c r="X165" t="e">
        <f t="shared" si="65"/>
        <v>#N/A</v>
      </c>
      <c r="Y165" s="47" t="e">
        <f t="shared" si="66"/>
        <v>#N/A</v>
      </c>
      <c r="Z165" t="e">
        <f t="shared" si="67"/>
        <v>#N/A</v>
      </c>
      <c r="AA165" s="47" t="e">
        <f t="shared" si="68"/>
        <v>#N/A</v>
      </c>
      <c r="AB165" t="e">
        <f t="shared" si="69"/>
        <v>#N/A</v>
      </c>
      <c r="AD165">
        <v>152</v>
      </c>
      <c r="AE165" s="47" t="e">
        <f t="shared" si="70"/>
        <v>#N/A</v>
      </c>
      <c r="AF165" t="e">
        <f t="shared" si="71"/>
        <v>#N/A</v>
      </c>
      <c r="AG165" t="e">
        <f t="shared" si="72"/>
        <v>#N/A</v>
      </c>
      <c r="AH165" s="47" t="e">
        <f t="shared" si="73"/>
        <v>#N/A</v>
      </c>
      <c r="AI165" t="e">
        <f t="shared" si="74"/>
        <v>#N/A</v>
      </c>
      <c r="AJ165" s="47" t="e">
        <f t="shared" si="75"/>
        <v>#N/A</v>
      </c>
      <c r="AK165" t="e">
        <f t="shared" si="76"/>
        <v>#N/A</v>
      </c>
      <c r="AL165" s="47" t="e">
        <f t="shared" si="77"/>
        <v>#N/A</v>
      </c>
      <c r="AM165" t="e">
        <f t="shared" si="78"/>
        <v>#N/A</v>
      </c>
      <c r="AN165" s="47" t="e">
        <f t="shared" si="79"/>
        <v>#N/A</v>
      </c>
      <c r="AO165" t="e">
        <f t="shared" si="80"/>
        <v>#N/A</v>
      </c>
    </row>
    <row r="166" spans="15:41" x14ac:dyDescent="0.2">
      <c r="O166" s="45">
        <f t="shared" si="57"/>
        <v>0.39407728184983171</v>
      </c>
      <c r="P166" s="45">
        <f t="shared" si="58"/>
        <v>0.39407728184983171</v>
      </c>
      <c r="Q166" s="100">
        <f t="shared" si="59"/>
        <v>20.744025104842422</v>
      </c>
      <c r="R166" s="252">
        <f t="shared" si="81"/>
        <v>-0.19999999999999929</v>
      </c>
      <c r="S166" t="e">
        <f t="shared" si="60"/>
        <v>#N/A</v>
      </c>
      <c r="T166" t="e">
        <f t="shared" si="61"/>
        <v>#N/A</v>
      </c>
      <c r="U166" s="47" t="e">
        <f t="shared" si="62"/>
        <v>#N/A</v>
      </c>
      <c r="V166" t="e">
        <f t="shared" si="63"/>
        <v>#N/A</v>
      </c>
      <c r="W166" s="47" t="e">
        <f t="shared" si="64"/>
        <v>#N/A</v>
      </c>
      <c r="X166" t="e">
        <f t="shared" si="65"/>
        <v>#N/A</v>
      </c>
      <c r="Y166" s="47" t="e">
        <f t="shared" si="66"/>
        <v>#N/A</v>
      </c>
      <c r="Z166" t="e">
        <f t="shared" si="67"/>
        <v>#N/A</v>
      </c>
      <c r="AA166" s="47" t="e">
        <f t="shared" si="68"/>
        <v>#N/A</v>
      </c>
      <c r="AB166" t="e">
        <f t="shared" si="69"/>
        <v>#N/A</v>
      </c>
      <c r="AD166">
        <v>153</v>
      </c>
      <c r="AE166" s="47" t="e">
        <f t="shared" si="70"/>
        <v>#N/A</v>
      </c>
      <c r="AF166" t="e">
        <f t="shared" si="71"/>
        <v>#N/A</v>
      </c>
      <c r="AG166" t="e">
        <f t="shared" si="72"/>
        <v>#N/A</v>
      </c>
      <c r="AH166" s="47" t="e">
        <f t="shared" si="73"/>
        <v>#N/A</v>
      </c>
      <c r="AI166" t="e">
        <f t="shared" si="74"/>
        <v>#N/A</v>
      </c>
      <c r="AJ166" s="47" t="e">
        <f t="shared" si="75"/>
        <v>#N/A</v>
      </c>
      <c r="AK166" t="e">
        <f t="shared" si="76"/>
        <v>#N/A</v>
      </c>
      <c r="AL166" s="47" t="e">
        <f t="shared" si="77"/>
        <v>#N/A</v>
      </c>
      <c r="AM166" t="e">
        <f t="shared" si="78"/>
        <v>#N/A</v>
      </c>
      <c r="AN166" s="47" t="e">
        <f t="shared" si="79"/>
        <v>#N/A</v>
      </c>
      <c r="AO166" t="e">
        <f t="shared" si="80"/>
        <v>#N/A</v>
      </c>
    </row>
    <row r="167" spans="15:41" x14ac:dyDescent="0.2">
      <c r="O167" s="45">
        <f t="shared" si="57"/>
        <v>0.3746235988760418</v>
      </c>
      <c r="P167" s="45">
        <f t="shared" si="58"/>
        <v>0.3746235988760418</v>
      </c>
      <c r="Q167" s="100">
        <f t="shared" si="59"/>
        <v>20.724984229720576</v>
      </c>
      <c r="R167" s="252">
        <f t="shared" si="81"/>
        <v>-0.19499999999999929</v>
      </c>
      <c r="S167" t="e">
        <f t="shared" si="60"/>
        <v>#N/A</v>
      </c>
      <c r="T167" t="e">
        <f t="shared" si="61"/>
        <v>#N/A</v>
      </c>
      <c r="U167" s="47" t="e">
        <f t="shared" si="62"/>
        <v>#N/A</v>
      </c>
      <c r="V167" t="e">
        <f t="shared" si="63"/>
        <v>#N/A</v>
      </c>
      <c r="W167" s="47" t="e">
        <f t="shared" si="64"/>
        <v>#N/A</v>
      </c>
      <c r="X167" t="e">
        <f t="shared" si="65"/>
        <v>#N/A</v>
      </c>
      <c r="Y167" s="47" t="e">
        <f t="shared" si="66"/>
        <v>#N/A</v>
      </c>
      <c r="Z167" t="e">
        <f t="shared" si="67"/>
        <v>#N/A</v>
      </c>
      <c r="AA167" s="47" t="e">
        <f t="shared" si="68"/>
        <v>#N/A</v>
      </c>
      <c r="AB167" t="e">
        <f t="shared" si="69"/>
        <v>#N/A</v>
      </c>
      <c r="AD167">
        <v>154</v>
      </c>
      <c r="AE167" s="47" t="e">
        <f t="shared" si="70"/>
        <v>#N/A</v>
      </c>
      <c r="AF167" t="e">
        <f t="shared" si="71"/>
        <v>#N/A</v>
      </c>
      <c r="AG167" t="e">
        <f t="shared" si="72"/>
        <v>#N/A</v>
      </c>
      <c r="AH167" s="47" t="e">
        <f t="shared" si="73"/>
        <v>#N/A</v>
      </c>
      <c r="AI167" t="e">
        <f t="shared" si="74"/>
        <v>#N/A</v>
      </c>
      <c r="AJ167" s="47" t="e">
        <f t="shared" si="75"/>
        <v>#N/A</v>
      </c>
      <c r="AK167" t="e">
        <f t="shared" si="76"/>
        <v>#N/A</v>
      </c>
      <c r="AL167" s="47" t="e">
        <f t="shared" si="77"/>
        <v>#N/A</v>
      </c>
      <c r="AM167" t="e">
        <f t="shared" si="78"/>
        <v>#N/A</v>
      </c>
      <c r="AN167" s="47" t="e">
        <f t="shared" si="79"/>
        <v>#N/A</v>
      </c>
      <c r="AO167" t="e">
        <f t="shared" si="80"/>
        <v>#N/A</v>
      </c>
    </row>
    <row r="168" spans="15:41" x14ac:dyDescent="0.2">
      <c r="O168" s="45">
        <f t="shared" si="57"/>
        <v>0.35566202619679643</v>
      </c>
      <c r="P168" s="45">
        <f t="shared" si="58"/>
        <v>0.35566202619679643</v>
      </c>
      <c r="Q168" s="100">
        <f t="shared" si="59"/>
        <v>20.706425038242287</v>
      </c>
      <c r="R168" s="252">
        <f t="shared" si="81"/>
        <v>-0.18999999999999928</v>
      </c>
      <c r="S168" t="e">
        <f t="shared" si="60"/>
        <v>#N/A</v>
      </c>
      <c r="T168" t="e">
        <f t="shared" si="61"/>
        <v>#N/A</v>
      </c>
      <c r="U168" s="47" t="e">
        <f t="shared" si="62"/>
        <v>#N/A</v>
      </c>
      <c r="V168" t="e">
        <f t="shared" si="63"/>
        <v>#N/A</v>
      </c>
      <c r="W168" s="47" t="e">
        <f t="shared" si="64"/>
        <v>#N/A</v>
      </c>
      <c r="X168" t="e">
        <f t="shared" si="65"/>
        <v>#N/A</v>
      </c>
      <c r="Y168" s="47" t="e">
        <f t="shared" si="66"/>
        <v>#N/A</v>
      </c>
      <c r="Z168" t="e">
        <f t="shared" si="67"/>
        <v>#N/A</v>
      </c>
      <c r="AA168" s="47" t="e">
        <f t="shared" si="68"/>
        <v>#N/A</v>
      </c>
      <c r="AB168" t="e">
        <f t="shared" si="69"/>
        <v>#N/A</v>
      </c>
      <c r="AD168">
        <v>155</v>
      </c>
      <c r="AE168" s="47" t="e">
        <f t="shared" si="70"/>
        <v>#N/A</v>
      </c>
      <c r="AF168" t="e">
        <f t="shared" si="71"/>
        <v>#N/A</v>
      </c>
      <c r="AG168" t="e">
        <f t="shared" si="72"/>
        <v>#N/A</v>
      </c>
      <c r="AH168" s="47" t="e">
        <f t="shared" si="73"/>
        <v>#N/A</v>
      </c>
      <c r="AI168" t="e">
        <f t="shared" si="74"/>
        <v>#N/A</v>
      </c>
      <c r="AJ168" s="47" t="e">
        <f t="shared" si="75"/>
        <v>#N/A</v>
      </c>
      <c r="AK168" t="e">
        <f t="shared" si="76"/>
        <v>#N/A</v>
      </c>
      <c r="AL168" s="47" t="e">
        <f t="shared" si="77"/>
        <v>#N/A</v>
      </c>
      <c r="AM168" t="e">
        <f t="shared" si="78"/>
        <v>#N/A</v>
      </c>
      <c r="AN168" s="47" t="e">
        <f t="shared" si="79"/>
        <v>#N/A</v>
      </c>
      <c r="AO168" t="e">
        <f t="shared" si="80"/>
        <v>#N/A</v>
      </c>
    </row>
    <row r="169" spans="15:41" x14ac:dyDescent="0.2">
      <c r="O169" s="45">
        <f t="shared" si="57"/>
        <v>0.33719259363635956</v>
      </c>
      <c r="P169" s="45">
        <f t="shared" si="58"/>
        <v>0.33719259363635956</v>
      </c>
      <c r="Q169" s="100">
        <f t="shared" si="59"/>
        <v>20.688347558374176</v>
      </c>
      <c r="R169" s="252">
        <f t="shared" si="81"/>
        <v>-0.18499999999999928</v>
      </c>
      <c r="S169" t="e">
        <f t="shared" si="60"/>
        <v>#N/A</v>
      </c>
      <c r="T169" t="e">
        <f t="shared" si="61"/>
        <v>#N/A</v>
      </c>
      <c r="U169" s="47" t="e">
        <f t="shared" si="62"/>
        <v>#N/A</v>
      </c>
      <c r="V169" t="e">
        <f t="shared" si="63"/>
        <v>#N/A</v>
      </c>
      <c r="W169" s="47" t="e">
        <f t="shared" si="64"/>
        <v>#N/A</v>
      </c>
      <c r="X169" t="e">
        <f t="shared" si="65"/>
        <v>#N/A</v>
      </c>
      <c r="Y169" s="47" t="e">
        <f t="shared" si="66"/>
        <v>#N/A</v>
      </c>
      <c r="Z169" t="e">
        <f t="shared" si="67"/>
        <v>#N/A</v>
      </c>
      <c r="AA169" s="47" t="e">
        <f t="shared" si="68"/>
        <v>#N/A</v>
      </c>
      <c r="AB169" t="e">
        <f t="shared" si="69"/>
        <v>#N/A</v>
      </c>
      <c r="AD169">
        <v>156</v>
      </c>
      <c r="AE169" s="47" t="e">
        <f t="shared" si="70"/>
        <v>#N/A</v>
      </c>
      <c r="AF169" t="e">
        <f t="shared" si="71"/>
        <v>#N/A</v>
      </c>
      <c r="AG169" t="e">
        <f t="shared" si="72"/>
        <v>#N/A</v>
      </c>
      <c r="AH169" s="47" t="e">
        <f t="shared" si="73"/>
        <v>#N/A</v>
      </c>
      <c r="AI169" t="e">
        <f t="shared" si="74"/>
        <v>#N/A</v>
      </c>
      <c r="AJ169" s="47" t="e">
        <f t="shared" si="75"/>
        <v>#N/A</v>
      </c>
      <c r="AK169" t="e">
        <f t="shared" si="76"/>
        <v>#N/A</v>
      </c>
      <c r="AL169" s="47" t="e">
        <f t="shared" si="77"/>
        <v>#N/A</v>
      </c>
      <c r="AM169" t="e">
        <f t="shared" si="78"/>
        <v>#N/A</v>
      </c>
      <c r="AN169" s="47" t="e">
        <f t="shared" si="79"/>
        <v>#N/A</v>
      </c>
      <c r="AO169" t="e">
        <f t="shared" si="80"/>
        <v>#N/A</v>
      </c>
    </row>
    <row r="170" spans="15:41" x14ac:dyDescent="0.2">
      <c r="O170" s="45">
        <f t="shared" si="57"/>
        <v>0.31921533024774362</v>
      </c>
      <c r="P170" s="45">
        <f t="shared" si="58"/>
        <v>0.31921533024774362</v>
      </c>
      <c r="Q170" s="100">
        <f t="shared" si="59"/>
        <v>20.670751817359132</v>
      </c>
      <c r="R170" s="252">
        <f t="shared" si="81"/>
        <v>-0.17999999999999927</v>
      </c>
      <c r="S170" t="e">
        <f t="shared" si="60"/>
        <v>#N/A</v>
      </c>
      <c r="T170" t="e">
        <f t="shared" si="61"/>
        <v>#N/A</v>
      </c>
      <c r="U170" s="47" t="e">
        <f t="shared" si="62"/>
        <v>#N/A</v>
      </c>
      <c r="V170" t="e">
        <f t="shared" si="63"/>
        <v>#N/A</v>
      </c>
      <c r="W170" s="47" t="e">
        <f t="shared" si="64"/>
        <v>#N/A</v>
      </c>
      <c r="X170" t="e">
        <f t="shared" si="65"/>
        <v>#N/A</v>
      </c>
      <c r="Y170" s="47" t="e">
        <f t="shared" si="66"/>
        <v>#N/A</v>
      </c>
      <c r="Z170" t="e">
        <f t="shared" si="67"/>
        <v>#N/A</v>
      </c>
      <c r="AA170" s="47" t="e">
        <f t="shared" si="68"/>
        <v>#N/A</v>
      </c>
      <c r="AB170" t="e">
        <f t="shared" si="69"/>
        <v>#N/A</v>
      </c>
      <c r="AD170">
        <v>157</v>
      </c>
      <c r="AE170" s="47" t="e">
        <f t="shared" si="70"/>
        <v>#N/A</v>
      </c>
      <c r="AF170" t="e">
        <f t="shared" si="71"/>
        <v>#N/A</v>
      </c>
      <c r="AG170" t="e">
        <f t="shared" si="72"/>
        <v>#N/A</v>
      </c>
      <c r="AH170" s="47" t="e">
        <f t="shared" si="73"/>
        <v>#N/A</v>
      </c>
      <c r="AI170" t="e">
        <f t="shared" si="74"/>
        <v>#N/A</v>
      </c>
      <c r="AJ170" s="47" t="e">
        <f t="shared" si="75"/>
        <v>#N/A</v>
      </c>
      <c r="AK170" t="e">
        <f t="shared" si="76"/>
        <v>#N/A</v>
      </c>
      <c r="AL170" s="47" t="e">
        <f t="shared" si="77"/>
        <v>#N/A</v>
      </c>
      <c r="AM170" t="e">
        <f t="shared" si="78"/>
        <v>#N/A</v>
      </c>
      <c r="AN170" s="47" t="e">
        <f t="shared" si="79"/>
        <v>#N/A</v>
      </c>
      <c r="AO170" t="e">
        <f t="shared" si="80"/>
        <v>#N/A</v>
      </c>
    </row>
    <row r="171" spans="15:41" x14ac:dyDescent="0.2">
      <c r="O171" s="45">
        <f t="shared" si="57"/>
        <v>0.30173026431157268</v>
      </c>
      <c r="P171" s="45">
        <f t="shared" si="58"/>
        <v>0.30173026431157268</v>
      </c>
      <c r="Q171" s="100">
        <f t="shared" si="59"/>
        <v>20.653637841715977</v>
      </c>
      <c r="R171" s="252">
        <f t="shared" si="81"/>
        <v>-0.17499999999999927</v>
      </c>
      <c r="S171" t="e">
        <f t="shared" si="60"/>
        <v>#N/A</v>
      </c>
      <c r="T171" t="e">
        <f t="shared" si="61"/>
        <v>#N/A</v>
      </c>
      <c r="U171" s="47" t="e">
        <f t="shared" si="62"/>
        <v>#N/A</v>
      </c>
      <c r="V171" t="e">
        <f t="shared" si="63"/>
        <v>#N/A</v>
      </c>
      <c r="W171" s="47" t="e">
        <f t="shared" si="64"/>
        <v>#N/A</v>
      </c>
      <c r="X171" t="e">
        <f t="shared" si="65"/>
        <v>#N/A</v>
      </c>
      <c r="Y171" s="47" t="e">
        <f t="shared" si="66"/>
        <v>#N/A</v>
      </c>
      <c r="Z171" t="e">
        <f t="shared" si="67"/>
        <v>#N/A</v>
      </c>
      <c r="AA171" s="47" t="e">
        <f t="shared" si="68"/>
        <v>#N/A</v>
      </c>
      <c r="AB171" t="e">
        <f t="shared" si="69"/>
        <v>#N/A</v>
      </c>
      <c r="AD171">
        <v>158</v>
      </c>
      <c r="AE171" s="47" t="e">
        <f t="shared" si="70"/>
        <v>#N/A</v>
      </c>
      <c r="AF171" t="e">
        <f t="shared" si="71"/>
        <v>#N/A</v>
      </c>
      <c r="AG171" t="e">
        <f t="shared" si="72"/>
        <v>#N/A</v>
      </c>
      <c r="AH171" s="47" t="e">
        <f t="shared" si="73"/>
        <v>#N/A</v>
      </c>
      <c r="AI171" t="e">
        <f t="shared" si="74"/>
        <v>#N/A</v>
      </c>
      <c r="AJ171" s="47" t="e">
        <f t="shared" si="75"/>
        <v>#N/A</v>
      </c>
      <c r="AK171" t="e">
        <f t="shared" si="76"/>
        <v>#N/A</v>
      </c>
      <c r="AL171" s="47" t="e">
        <f t="shared" si="77"/>
        <v>#N/A</v>
      </c>
      <c r="AM171" t="e">
        <f t="shared" si="78"/>
        <v>#N/A</v>
      </c>
      <c r="AN171" s="47" t="e">
        <f t="shared" si="79"/>
        <v>#N/A</v>
      </c>
      <c r="AO171" t="e">
        <f t="shared" si="80"/>
        <v>#N/A</v>
      </c>
    </row>
    <row r="172" spans="15:41" x14ac:dyDescent="0.2">
      <c r="O172" s="45">
        <f t="shared" si="57"/>
        <v>0.2847374233363098</v>
      </c>
      <c r="P172" s="45">
        <f t="shared" si="58"/>
        <v>0.2847374233363098</v>
      </c>
      <c r="Q172" s="100">
        <f t="shared" si="59"/>
        <v>20.637005657239683</v>
      </c>
      <c r="R172" s="252">
        <f t="shared" si="81"/>
        <v>-0.16999999999999926</v>
      </c>
      <c r="S172" t="e">
        <f t="shared" si="60"/>
        <v>#N/A</v>
      </c>
      <c r="T172" t="e">
        <f t="shared" si="61"/>
        <v>#N/A</v>
      </c>
      <c r="U172" s="47" t="e">
        <f t="shared" si="62"/>
        <v>#N/A</v>
      </c>
      <c r="V172" t="e">
        <f t="shared" si="63"/>
        <v>#N/A</v>
      </c>
      <c r="W172" s="47" t="e">
        <f t="shared" si="64"/>
        <v>#N/A</v>
      </c>
      <c r="X172" t="e">
        <f t="shared" si="65"/>
        <v>#N/A</v>
      </c>
      <c r="Y172" s="47" t="e">
        <f t="shared" si="66"/>
        <v>#N/A</v>
      </c>
      <c r="Z172" t="e">
        <f t="shared" si="67"/>
        <v>#N/A</v>
      </c>
      <c r="AA172" s="47" t="e">
        <f t="shared" si="68"/>
        <v>#N/A</v>
      </c>
      <c r="AB172" t="e">
        <f t="shared" si="69"/>
        <v>#N/A</v>
      </c>
      <c r="AD172">
        <v>159</v>
      </c>
      <c r="AE172" s="47" t="e">
        <f t="shared" si="70"/>
        <v>#N/A</v>
      </c>
      <c r="AF172" t="e">
        <f t="shared" si="71"/>
        <v>#N/A</v>
      </c>
      <c r="AG172" t="e">
        <f t="shared" si="72"/>
        <v>#N/A</v>
      </c>
      <c r="AH172" s="47" t="e">
        <f t="shared" si="73"/>
        <v>#N/A</v>
      </c>
      <c r="AI172" t="e">
        <f t="shared" si="74"/>
        <v>#N/A</v>
      </c>
      <c r="AJ172" s="47" t="e">
        <f t="shared" si="75"/>
        <v>#N/A</v>
      </c>
      <c r="AK172" t="e">
        <f t="shared" si="76"/>
        <v>#N/A</v>
      </c>
      <c r="AL172" s="47" t="e">
        <f t="shared" si="77"/>
        <v>#N/A</v>
      </c>
      <c r="AM172" t="e">
        <f t="shared" si="78"/>
        <v>#N/A</v>
      </c>
      <c r="AN172" s="47" t="e">
        <f t="shared" si="79"/>
        <v>#N/A</v>
      </c>
      <c r="AO172" t="e">
        <f t="shared" si="80"/>
        <v>#N/A</v>
      </c>
    </row>
    <row r="173" spans="15:41" x14ac:dyDescent="0.2">
      <c r="O173" s="45">
        <f t="shared" si="57"/>
        <v>0.26823683405814336</v>
      </c>
      <c r="P173" s="45">
        <f t="shared" si="58"/>
        <v>0.26823683405814336</v>
      </c>
      <c r="Q173" s="100">
        <f t="shared" si="59"/>
        <v>20.62085528900036</v>
      </c>
      <c r="R173" s="252">
        <f t="shared" si="81"/>
        <v>-0.16499999999999926</v>
      </c>
      <c r="S173" t="e">
        <f t="shared" si="60"/>
        <v>#N/A</v>
      </c>
      <c r="T173" t="e">
        <f t="shared" si="61"/>
        <v>#N/A</v>
      </c>
      <c r="U173" s="47" t="e">
        <f t="shared" si="62"/>
        <v>#N/A</v>
      </c>
      <c r="V173" t="e">
        <f t="shared" si="63"/>
        <v>#N/A</v>
      </c>
      <c r="W173" s="47" t="e">
        <f t="shared" si="64"/>
        <v>#N/A</v>
      </c>
      <c r="X173" t="e">
        <f t="shared" si="65"/>
        <v>#N/A</v>
      </c>
      <c r="Y173" s="47" t="e">
        <f t="shared" si="66"/>
        <v>#N/A</v>
      </c>
      <c r="Z173" t="e">
        <f t="shared" si="67"/>
        <v>#N/A</v>
      </c>
      <c r="AA173" s="47" t="e">
        <f t="shared" si="68"/>
        <v>#N/A</v>
      </c>
      <c r="AB173" t="e">
        <f t="shared" si="69"/>
        <v>#N/A</v>
      </c>
      <c r="AD173">
        <v>160</v>
      </c>
      <c r="AE173" s="47" t="e">
        <f t="shared" si="70"/>
        <v>#N/A</v>
      </c>
      <c r="AF173" t="e">
        <f t="shared" si="71"/>
        <v>#N/A</v>
      </c>
      <c r="AG173" t="e">
        <f t="shared" si="72"/>
        <v>#N/A</v>
      </c>
      <c r="AH173" s="47" t="e">
        <f t="shared" si="73"/>
        <v>#N/A</v>
      </c>
      <c r="AI173" t="e">
        <f t="shared" si="74"/>
        <v>#N/A</v>
      </c>
      <c r="AJ173" s="47" t="e">
        <f t="shared" si="75"/>
        <v>#N/A</v>
      </c>
      <c r="AK173" t="e">
        <f t="shared" si="76"/>
        <v>#N/A</v>
      </c>
      <c r="AL173" s="47" t="e">
        <f t="shared" si="77"/>
        <v>#N/A</v>
      </c>
      <c r="AM173" t="e">
        <f t="shared" si="78"/>
        <v>#N/A</v>
      </c>
      <c r="AN173" s="47" t="e">
        <f t="shared" si="79"/>
        <v>#N/A</v>
      </c>
      <c r="AO173" t="e">
        <f t="shared" si="80"/>
        <v>#N/A</v>
      </c>
    </row>
    <row r="174" spans="15:41" x14ac:dyDescent="0.2">
      <c r="O174" s="45">
        <f t="shared" si="57"/>
        <v>0.25222852244053229</v>
      </c>
      <c r="P174" s="45">
        <f t="shared" si="58"/>
        <v>0.25222852244053229</v>
      </c>
      <c r="Q174" s="100">
        <f t="shared" si="59"/>
        <v>20.605186761343589</v>
      </c>
      <c r="R174" s="252">
        <f t="shared" si="81"/>
        <v>-0.15999999999999925</v>
      </c>
      <c r="S174" t="e">
        <f t="shared" si="60"/>
        <v>#N/A</v>
      </c>
      <c r="T174" t="e">
        <f t="shared" si="61"/>
        <v>#N/A</v>
      </c>
      <c r="U174" s="47" t="e">
        <f t="shared" si="62"/>
        <v>#N/A</v>
      </c>
      <c r="V174" t="e">
        <f t="shared" si="63"/>
        <v>#N/A</v>
      </c>
      <c r="W174" s="47" t="e">
        <f t="shared" si="64"/>
        <v>#N/A</v>
      </c>
      <c r="X174" t="e">
        <f t="shared" si="65"/>
        <v>#N/A</v>
      </c>
      <c r="Y174" s="47" t="e">
        <f t="shared" si="66"/>
        <v>#N/A</v>
      </c>
      <c r="Z174" t="e">
        <f t="shared" si="67"/>
        <v>#N/A</v>
      </c>
      <c r="AA174" s="47" t="e">
        <f t="shared" si="68"/>
        <v>#N/A</v>
      </c>
      <c r="AB174" t="e">
        <f t="shared" si="69"/>
        <v>#N/A</v>
      </c>
      <c r="AD174">
        <v>161</v>
      </c>
      <c r="AE174" s="47" t="e">
        <f t="shared" si="70"/>
        <v>#N/A</v>
      </c>
      <c r="AF174" t="e">
        <f t="shared" si="71"/>
        <v>#N/A</v>
      </c>
      <c r="AG174" t="e">
        <f t="shared" si="72"/>
        <v>#N/A</v>
      </c>
      <c r="AH174" s="47" t="e">
        <f t="shared" si="73"/>
        <v>#N/A</v>
      </c>
      <c r="AI174" t="e">
        <f t="shared" si="74"/>
        <v>#N/A</v>
      </c>
      <c r="AJ174" s="47" t="e">
        <f t="shared" si="75"/>
        <v>#N/A</v>
      </c>
      <c r="AK174" t="e">
        <f t="shared" si="76"/>
        <v>#N/A</v>
      </c>
      <c r="AL174" s="47" t="e">
        <f t="shared" si="77"/>
        <v>#N/A</v>
      </c>
      <c r="AM174" t="e">
        <f t="shared" si="78"/>
        <v>#N/A</v>
      </c>
      <c r="AN174" s="47" t="e">
        <f t="shared" si="79"/>
        <v>#N/A</v>
      </c>
      <c r="AO174" t="e">
        <f t="shared" si="80"/>
        <v>#N/A</v>
      </c>
    </row>
    <row r="175" spans="15:41" x14ac:dyDescent="0.2">
      <c r="O175" s="45">
        <f t="shared" si="57"/>
        <v>0.23671251367409241</v>
      </c>
      <c r="P175" s="45">
        <f t="shared" si="58"/>
        <v>0.23671251367409241</v>
      </c>
      <c r="Q175" s="100">
        <f t="shared" si="59"/>
        <v>20.590000097890538</v>
      </c>
      <c r="R175" s="252">
        <f t="shared" si="81"/>
        <v>-0.15499999999999925</v>
      </c>
      <c r="S175" t="e">
        <f t="shared" si="60"/>
        <v>#N/A</v>
      </c>
      <c r="T175" t="e">
        <f t="shared" si="61"/>
        <v>#N/A</v>
      </c>
      <c r="U175" s="47" t="e">
        <f t="shared" si="62"/>
        <v>#N/A</v>
      </c>
      <c r="V175" t="e">
        <f t="shared" si="63"/>
        <v>#N/A</v>
      </c>
      <c r="W175" s="47" t="e">
        <f t="shared" si="64"/>
        <v>#N/A</v>
      </c>
      <c r="X175" t="e">
        <f t="shared" si="65"/>
        <v>#N/A</v>
      </c>
      <c r="Y175" s="47" t="e">
        <f t="shared" si="66"/>
        <v>#N/A</v>
      </c>
      <c r="Z175" t="e">
        <f t="shared" si="67"/>
        <v>#N/A</v>
      </c>
      <c r="AA175" s="47" t="e">
        <f t="shared" si="68"/>
        <v>#N/A</v>
      </c>
      <c r="AB175" t="e">
        <f t="shared" si="69"/>
        <v>#N/A</v>
      </c>
      <c r="AD175">
        <v>162</v>
      </c>
      <c r="AE175" s="47" t="e">
        <f t="shared" si="70"/>
        <v>#N/A</v>
      </c>
      <c r="AF175" t="e">
        <f t="shared" si="71"/>
        <v>#N/A</v>
      </c>
      <c r="AG175" t="e">
        <f t="shared" si="72"/>
        <v>#N/A</v>
      </c>
      <c r="AH175" s="47" t="e">
        <f t="shared" si="73"/>
        <v>#N/A</v>
      </c>
      <c r="AI175" t="e">
        <f t="shared" si="74"/>
        <v>#N/A</v>
      </c>
      <c r="AJ175" s="47" t="e">
        <f t="shared" si="75"/>
        <v>#N/A</v>
      </c>
      <c r="AK175" t="e">
        <f t="shared" si="76"/>
        <v>#N/A</v>
      </c>
      <c r="AL175" s="47" t="e">
        <f t="shared" si="77"/>
        <v>#N/A</v>
      </c>
      <c r="AM175" t="e">
        <f t="shared" si="78"/>
        <v>#N/A</v>
      </c>
      <c r="AN175" s="47" t="e">
        <f t="shared" si="79"/>
        <v>#N/A</v>
      </c>
      <c r="AO175" t="e">
        <f t="shared" si="80"/>
        <v>#N/A</v>
      </c>
    </row>
    <row r="176" spans="15:41" x14ac:dyDescent="0.2">
      <c r="O176" s="45">
        <f t="shared" si="57"/>
        <v>0.22168883217614166</v>
      </c>
      <c r="P176" s="45">
        <f t="shared" si="58"/>
        <v>0.22168883217614166</v>
      </c>
      <c r="Q176" s="100">
        <f t="shared" si="59"/>
        <v>20.575295321536942</v>
      </c>
      <c r="R176" s="252">
        <f t="shared" si="81"/>
        <v>-0.14999999999999925</v>
      </c>
      <c r="S176" t="e">
        <f t="shared" si="60"/>
        <v>#N/A</v>
      </c>
      <c r="T176" t="e">
        <f t="shared" si="61"/>
        <v>#N/A</v>
      </c>
      <c r="U176" s="47" t="e">
        <f t="shared" si="62"/>
        <v>#N/A</v>
      </c>
      <c r="V176" t="e">
        <f t="shared" si="63"/>
        <v>#N/A</v>
      </c>
      <c r="W176" s="47" t="e">
        <f t="shared" si="64"/>
        <v>#N/A</v>
      </c>
      <c r="X176" t="e">
        <f t="shared" si="65"/>
        <v>#N/A</v>
      </c>
      <c r="Y176" s="47" t="e">
        <f t="shared" si="66"/>
        <v>#N/A</v>
      </c>
      <c r="Z176" t="e">
        <f t="shared" si="67"/>
        <v>#N/A</v>
      </c>
      <c r="AA176" s="47" t="e">
        <f t="shared" si="68"/>
        <v>#N/A</v>
      </c>
      <c r="AB176" t="e">
        <f t="shared" si="69"/>
        <v>#N/A</v>
      </c>
      <c r="AD176">
        <v>163</v>
      </c>
      <c r="AE176" s="47" t="e">
        <f t="shared" si="70"/>
        <v>#N/A</v>
      </c>
      <c r="AF176" t="e">
        <f t="shared" si="71"/>
        <v>#N/A</v>
      </c>
      <c r="AG176" t="e">
        <f t="shared" si="72"/>
        <v>#N/A</v>
      </c>
      <c r="AH176" s="47" t="e">
        <f t="shared" si="73"/>
        <v>#N/A</v>
      </c>
      <c r="AI176" t="e">
        <f t="shared" si="74"/>
        <v>#N/A</v>
      </c>
      <c r="AJ176" s="47" t="e">
        <f t="shared" si="75"/>
        <v>#N/A</v>
      </c>
      <c r="AK176" t="e">
        <f t="shared" si="76"/>
        <v>#N/A</v>
      </c>
      <c r="AL176" s="47" t="e">
        <f t="shared" si="77"/>
        <v>#N/A</v>
      </c>
      <c r="AM176" t="e">
        <f t="shared" si="78"/>
        <v>#N/A</v>
      </c>
      <c r="AN176" s="47" t="e">
        <f t="shared" si="79"/>
        <v>#N/A</v>
      </c>
      <c r="AO176" t="e">
        <f t="shared" si="80"/>
        <v>#N/A</v>
      </c>
    </row>
    <row r="177" spans="15:41" x14ac:dyDescent="0.2">
      <c r="O177" s="45">
        <f t="shared" si="57"/>
        <v>0.20715750159138224</v>
      </c>
      <c r="P177" s="45">
        <f t="shared" si="58"/>
        <v>0.20715750159138224</v>
      </c>
      <c r="Q177" s="100">
        <f t="shared" si="59"/>
        <v>20.561072454453665</v>
      </c>
      <c r="R177" s="252">
        <f t="shared" si="81"/>
        <v>-0.14499999999999924</v>
      </c>
      <c r="S177" t="e">
        <f t="shared" si="60"/>
        <v>#N/A</v>
      </c>
      <c r="T177" t="e">
        <f t="shared" si="61"/>
        <v>#N/A</v>
      </c>
      <c r="U177" s="47" t="e">
        <f t="shared" si="62"/>
        <v>#N/A</v>
      </c>
      <c r="V177" t="e">
        <f t="shared" si="63"/>
        <v>#N/A</v>
      </c>
      <c r="W177" s="47" t="e">
        <f t="shared" si="64"/>
        <v>#N/A</v>
      </c>
      <c r="X177" t="e">
        <f t="shared" si="65"/>
        <v>#N/A</v>
      </c>
      <c r="Y177" s="47" t="e">
        <f t="shared" si="66"/>
        <v>#N/A</v>
      </c>
      <c r="Z177" t="e">
        <f t="shared" si="67"/>
        <v>#N/A</v>
      </c>
      <c r="AA177" s="47" t="e">
        <f t="shared" si="68"/>
        <v>#N/A</v>
      </c>
      <c r="AB177" t="e">
        <f t="shared" si="69"/>
        <v>#N/A</v>
      </c>
      <c r="AD177">
        <v>164</v>
      </c>
      <c r="AE177" s="47" t="e">
        <f t="shared" si="70"/>
        <v>#N/A</v>
      </c>
      <c r="AF177" t="e">
        <f t="shared" si="71"/>
        <v>#N/A</v>
      </c>
      <c r="AG177" t="e">
        <f t="shared" si="72"/>
        <v>#N/A</v>
      </c>
      <c r="AH177" s="47" t="e">
        <f t="shared" si="73"/>
        <v>#N/A</v>
      </c>
      <c r="AI177" t="e">
        <f t="shared" si="74"/>
        <v>#N/A</v>
      </c>
      <c r="AJ177" s="47" t="e">
        <f t="shared" si="75"/>
        <v>#N/A</v>
      </c>
      <c r="AK177" t="e">
        <f t="shared" si="76"/>
        <v>#N/A</v>
      </c>
      <c r="AL177" s="47" t="e">
        <f t="shared" si="77"/>
        <v>#N/A</v>
      </c>
      <c r="AM177" t="e">
        <f t="shared" si="78"/>
        <v>#N/A</v>
      </c>
      <c r="AN177" s="47" t="e">
        <f t="shared" si="79"/>
        <v>#N/A</v>
      </c>
      <c r="AO177" t="e">
        <f t="shared" si="80"/>
        <v>#N/A</v>
      </c>
    </row>
    <row r="178" spans="15:41" x14ac:dyDescent="0.2">
      <c r="O178" s="45">
        <f t="shared" si="57"/>
        <v>0.19311854479042267</v>
      </c>
      <c r="P178" s="45">
        <f t="shared" si="58"/>
        <v>0.19311854479042267</v>
      </c>
      <c r="Q178" s="100">
        <f t="shared" si="59"/>
        <v>20.547331518086366</v>
      </c>
      <c r="R178" s="252">
        <f t="shared" si="81"/>
        <v>-0.13999999999999924</v>
      </c>
      <c r="S178" t="e">
        <f t="shared" si="60"/>
        <v>#N/A</v>
      </c>
      <c r="T178" t="e">
        <f t="shared" si="61"/>
        <v>#N/A</v>
      </c>
      <c r="U178" s="47" t="e">
        <f t="shared" si="62"/>
        <v>#N/A</v>
      </c>
      <c r="V178" t="e">
        <f t="shared" si="63"/>
        <v>#N/A</v>
      </c>
      <c r="W178" s="47" t="e">
        <f t="shared" si="64"/>
        <v>#N/A</v>
      </c>
      <c r="X178" t="e">
        <f t="shared" si="65"/>
        <v>#N/A</v>
      </c>
      <c r="Y178" s="47" t="e">
        <f t="shared" si="66"/>
        <v>#N/A</v>
      </c>
      <c r="Z178" t="e">
        <f t="shared" si="67"/>
        <v>#N/A</v>
      </c>
      <c r="AA178" s="47" t="e">
        <f t="shared" si="68"/>
        <v>#N/A</v>
      </c>
      <c r="AB178" t="e">
        <f t="shared" si="69"/>
        <v>#N/A</v>
      </c>
      <c r="AD178">
        <v>165</v>
      </c>
      <c r="AE178" s="47" t="e">
        <f t="shared" si="70"/>
        <v>#N/A</v>
      </c>
      <c r="AF178" t="e">
        <f t="shared" si="71"/>
        <v>#N/A</v>
      </c>
      <c r="AG178" t="e">
        <f t="shared" si="72"/>
        <v>#N/A</v>
      </c>
      <c r="AH178" s="47" t="e">
        <f t="shared" si="73"/>
        <v>#N/A</v>
      </c>
      <c r="AI178" t="e">
        <f t="shared" si="74"/>
        <v>#N/A</v>
      </c>
      <c r="AJ178" s="47" t="e">
        <f t="shared" si="75"/>
        <v>#N/A</v>
      </c>
      <c r="AK178" t="e">
        <f t="shared" si="76"/>
        <v>#N/A</v>
      </c>
      <c r="AL178" s="47" t="e">
        <f t="shared" si="77"/>
        <v>#N/A</v>
      </c>
      <c r="AM178" t="e">
        <f t="shared" si="78"/>
        <v>#N/A</v>
      </c>
      <c r="AN178" s="47" t="e">
        <f t="shared" si="79"/>
        <v>#N/A</v>
      </c>
      <c r="AO178" t="e">
        <f t="shared" si="80"/>
        <v>#N/A</v>
      </c>
    </row>
    <row r="179" spans="15:41" x14ac:dyDescent="0.2">
      <c r="O179" s="45">
        <f t="shared" si="57"/>
        <v>0.17957198387068729</v>
      </c>
      <c r="P179" s="45">
        <f t="shared" si="58"/>
        <v>0.17957198387068729</v>
      </c>
      <c r="Q179" s="100">
        <f t="shared" si="59"/>
        <v>20.53407253315504</v>
      </c>
      <c r="R179" s="252">
        <f t="shared" si="81"/>
        <v>-0.13499999999999923</v>
      </c>
      <c r="S179" t="e">
        <f t="shared" si="60"/>
        <v>#N/A</v>
      </c>
      <c r="T179" t="e">
        <f t="shared" si="61"/>
        <v>#N/A</v>
      </c>
      <c r="U179" s="47" t="e">
        <f t="shared" si="62"/>
        <v>#N/A</v>
      </c>
      <c r="V179" t="e">
        <f t="shared" si="63"/>
        <v>#N/A</v>
      </c>
      <c r="W179" s="47" t="e">
        <f t="shared" si="64"/>
        <v>#N/A</v>
      </c>
      <c r="X179" t="e">
        <f t="shared" si="65"/>
        <v>#N/A</v>
      </c>
      <c r="Y179" s="47" t="e">
        <f t="shared" si="66"/>
        <v>#N/A</v>
      </c>
      <c r="Z179" t="e">
        <f t="shared" si="67"/>
        <v>#N/A</v>
      </c>
      <c r="AA179" s="47" t="e">
        <f t="shared" si="68"/>
        <v>#N/A</v>
      </c>
      <c r="AB179" t="e">
        <f t="shared" si="69"/>
        <v>#N/A</v>
      </c>
      <c r="AD179">
        <v>166</v>
      </c>
      <c r="AE179" s="47" t="e">
        <f t="shared" si="70"/>
        <v>#N/A</v>
      </c>
      <c r="AF179" t="e">
        <f t="shared" si="71"/>
        <v>#N/A</v>
      </c>
      <c r="AG179" t="e">
        <f t="shared" si="72"/>
        <v>#N/A</v>
      </c>
      <c r="AH179" s="47" t="e">
        <f t="shared" si="73"/>
        <v>#N/A</v>
      </c>
      <c r="AI179" t="e">
        <f t="shared" si="74"/>
        <v>#N/A</v>
      </c>
      <c r="AJ179" s="47" t="e">
        <f t="shared" si="75"/>
        <v>#N/A</v>
      </c>
      <c r="AK179" t="e">
        <f t="shared" si="76"/>
        <v>#N/A</v>
      </c>
      <c r="AL179" s="47" t="e">
        <f t="shared" si="77"/>
        <v>#N/A</v>
      </c>
      <c r="AM179" t="e">
        <f t="shared" si="78"/>
        <v>#N/A</v>
      </c>
      <c r="AN179" s="47" t="e">
        <f t="shared" si="79"/>
        <v>#N/A</v>
      </c>
      <c r="AO179" t="e">
        <f t="shared" si="80"/>
        <v>#N/A</v>
      </c>
    </row>
    <row r="180" spans="15:41" x14ac:dyDescent="0.2">
      <c r="O180" s="45">
        <f t="shared" si="57"/>
        <v>0.16651784015562043</v>
      </c>
      <c r="P180" s="45">
        <f t="shared" si="58"/>
        <v>0.16651784015562043</v>
      </c>
      <c r="Q180" s="100">
        <f t="shared" si="59"/>
        <v>20.521295519654132</v>
      </c>
      <c r="R180" s="252">
        <f t="shared" si="81"/>
        <v>-0.12999999999999923</v>
      </c>
      <c r="S180" t="e">
        <f t="shared" si="60"/>
        <v>#N/A</v>
      </c>
      <c r="T180" t="e">
        <f t="shared" si="61"/>
        <v>#N/A</v>
      </c>
      <c r="U180" s="47" t="e">
        <f t="shared" si="62"/>
        <v>#N/A</v>
      </c>
      <c r="V180" t="e">
        <f t="shared" si="63"/>
        <v>#N/A</v>
      </c>
      <c r="W180" s="47" t="e">
        <f t="shared" si="64"/>
        <v>#N/A</v>
      </c>
      <c r="X180" t="e">
        <f t="shared" si="65"/>
        <v>#N/A</v>
      </c>
      <c r="Y180" s="47" t="e">
        <f t="shared" si="66"/>
        <v>#N/A</v>
      </c>
      <c r="Z180" t="e">
        <f t="shared" si="67"/>
        <v>#N/A</v>
      </c>
      <c r="AA180" s="47" t="e">
        <f t="shared" si="68"/>
        <v>#N/A</v>
      </c>
      <c r="AB180" t="e">
        <f t="shared" si="69"/>
        <v>#N/A</v>
      </c>
      <c r="AD180">
        <v>167</v>
      </c>
      <c r="AE180" s="47" t="e">
        <f t="shared" si="70"/>
        <v>#N/A</v>
      </c>
      <c r="AF180" t="e">
        <f t="shared" si="71"/>
        <v>#N/A</v>
      </c>
      <c r="AG180" t="e">
        <f t="shared" si="72"/>
        <v>#N/A</v>
      </c>
      <c r="AH180" s="47" t="e">
        <f t="shared" si="73"/>
        <v>#N/A</v>
      </c>
      <c r="AI180" t="e">
        <f t="shared" si="74"/>
        <v>#N/A</v>
      </c>
      <c r="AJ180" s="47" t="e">
        <f t="shared" si="75"/>
        <v>#N/A</v>
      </c>
      <c r="AK180" t="e">
        <f t="shared" si="76"/>
        <v>#N/A</v>
      </c>
      <c r="AL180" s="47" t="e">
        <f t="shared" si="77"/>
        <v>#N/A</v>
      </c>
      <c r="AM180" t="e">
        <f t="shared" si="78"/>
        <v>#N/A</v>
      </c>
      <c r="AN180" s="47" t="e">
        <f t="shared" si="79"/>
        <v>#N/A</v>
      </c>
      <c r="AO180" t="e">
        <f t="shared" si="80"/>
        <v>#N/A</v>
      </c>
    </row>
    <row r="181" spans="15:41" x14ac:dyDescent="0.2">
      <c r="O181" s="45">
        <f t="shared" si="57"/>
        <v>0.15395613419491383</v>
      </c>
      <c r="P181" s="45">
        <f t="shared" si="58"/>
        <v>0.15395613419491383</v>
      </c>
      <c r="Q181" s="100">
        <f t="shared" si="59"/>
        <v>20.509000496852309</v>
      </c>
      <c r="R181" s="252">
        <f t="shared" si="81"/>
        <v>-0.12499999999999922</v>
      </c>
      <c r="S181" t="e">
        <f t="shared" si="60"/>
        <v>#N/A</v>
      </c>
      <c r="T181" t="e">
        <f t="shared" si="61"/>
        <v>#N/A</v>
      </c>
      <c r="U181" s="47" t="e">
        <f t="shared" si="62"/>
        <v>#N/A</v>
      </c>
      <c r="V181" t="e">
        <f t="shared" si="63"/>
        <v>#N/A</v>
      </c>
      <c r="W181" s="47" t="e">
        <f t="shared" si="64"/>
        <v>#N/A</v>
      </c>
      <c r="X181" t="e">
        <f t="shared" si="65"/>
        <v>#N/A</v>
      </c>
      <c r="Y181" s="47" t="e">
        <f t="shared" si="66"/>
        <v>#N/A</v>
      </c>
      <c r="Z181" t="e">
        <f t="shared" si="67"/>
        <v>#N/A</v>
      </c>
      <c r="AA181" s="47" t="e">
        <f t="shared" si="68"/>
        <v>#N/A</v>
      </c>
      <c r="AB181" t="e">
        <f t="shared" si="69"/>
        <v>#N/A</v>
      </c>
      <c r="AD181">
        <v>168</v>
      </c>
      <c r="AE181" s="47" t="e">
        <f t="shared" si="70"/>
        <v>#N/A</v>
      </c>
      <c r="AF181" t="e">
        <f t="shared" si="71"/>
        <v>#N/A</v>
      </c>
      <c r="AG181" t="e">
        <f t="shared" si="72"/>
        <v>#N/A</v>
      </c>
      <c r="AH181" s="47" t="e">
        <f t="shared" si="73"/>
        <v>#N/A</v>
      </c>
      <c r="AI181" t="e">
        <f t="shared" si="74"/>
        <v>#N/A</v>
      </c>
      <c r="AJ181" s="47" t="e">
        <f t="shared" si="75"/>
        <v>#N/A</v>
      </c>
      <c r="AK181" t="e">
        <f t="shared" si="76"/>
        <v>#N/A</v>
      </c>
      <c r="AL181" s="47" t="e">
        <f t="shared" si="77"/>
        <v>#N/A</v>
      </c>
      <c r="AM181" t="e">
        <f t="shared" si="78"/>
        <v>#N/A</v>
      </c>
      <c r="AN181" s="47" t="e">
        <f t="shared" si="79"/>
        <v>#N/A</v>
      </c>
      <c r="AO181" t="e">
        <f t="shared" si="80"/>
        <v>#N/A</v>
      </c>
    </row>
    <row r="182" spans="15:41" x14ac:dyDescent="0.2">
      <c r="O182" s="45">
        <f t="shared" si="57"/>
        <v>0.14188688576393815</v>
      </c>
      <c r="P182" s="45">
        <f t="shared" si="58"/>
        <v>0.14188688576393815</v>
      </c>
      <c r="Q182" s="100">
        <f t="shared" si="59"/>
        <v>20.497187483292578</v>
      </c>
      <c r="R182" s="252">
        <f t="shared" si="81"/>
        <v>-0.11999999999999922</v>
      </c>
      <c r="S182" t="e">
        <f t="shared" si="60"/>
        <v>#N/A</v>
      </c>
      <c r="T182" t="e">
        <f t="shared" si="61"/>
        <v>#N/A</v>
      </c>
      <c r="U182" s="47" t="e">
        <f t="shared" si="62"/>
        <v>#N/A</v>
      </c>
      <c r="V182" t="e">
        <f t="shared" si="63"/>
        <v>#N/A</v>
      </c>
      <c r="W182" s="47" t="e">
        <f t="shared" si="64"/>
        <v>#N/A</v>
      </c>
      <c r="X182" t="e">
        <f t="shared" si="65"/>
        <v>#N/A</v>
      </c>
      <c r="Y182" s="47" t="e">
        <f t="shared" si="66"/>
        <v>#N/A</v>
      </c>
      <c r="Z182" t="e">
        <f t="shared" si="67"/>
        <v>#N/A</v>
      </c>
      <c r="AA182" s="47" t="e">
        <f t="shared" si="68"/>
        <v>#N/A</v>
      </c>
      <c r="AB182" t="e">
        <f t="shared" si="69"/>
        <v>#N/A</v>
      </c>
      <c r="AD182">
        <v>169</v>
      </c>
      <c r="AE182" s="47" t="e">
        <f t="shared" si="70"/>
        <v>#N/A</v>
      </c>
      <c r="AF182" t="e">
        <f t="shared" si="71"/>
        <v>#N/A</v>
      </c>
      <c r="AG182" t="e">
        <f t="shared" si="72"/>
        <v>#N/A</v>
      </c>
      <c r="AH182" s="47" t="e">
        <f t="shared" si="73"/>
        <v>#N/A</v>
      </c>
      <c r="AI182" t="e">
        <f t="shared" si="74"/>
        <v>#N/A</v>
      </c>
      <c r="AJ182" s="47" t="e">
        <f t="shared" si="75"/>
        <v>#N/A</v>
      </c>
      <c r="AK182" t="e">
        <f t="shared" si="76"/>
        <v>#N/A</v>
      </c>
      <c r="AL182" s="47" t="e">
        <f t="shared" si="77"/>
        <v>#N/A</v>
      </c>
      <c r="AM182" t="e">
        <f t="shared" si="78"/>
        <v>#N/A</v>
      </c>
      <c r="AN182" s="47" t="e">
        <f t="shared" si="79"/>
        <v>#N/A</v>
      </c>
      <c r="AO182" t="e">
        <f t="shared" si="80"/>
        <v>#N/A</v>
      </c>
    </row>
    <row r="183" spans="15:41" x14ac:dyDescent="0.2">
      <c r="O183" s="45">
        <f t="shared" si="57"/>
        <v>0.1303101138639704</v>
      </c>
      <c r="P183" s="45">
        <f t="shared" si="58"/>
        <v>0.1303101138639704</v>
      </c>
      <c r="Q183" s="100">
        <f t="shared" si="59"/>
        <v>20.485856496791371</v>
      </c>
      <c r="R183" s="252">
        <f t="shared" si="81"/>
        <v>-0.11499999999999921</v>
      </c>
      <c r="S183" t="e">
        <f t="shared" si="60"/>
        <v>#N/A</v>
      </c>
      <c r="T183" t="e">
        <f t="shared" si="61"/>
        <v>#N/A</v>
      </c>
      <c r="U183" s="47" t="e">
        <f t="shared" si="62"/>
        <v>#N/A</v>
      </c>
      <c r="V183" t="e">
        <f t="shared" si="63"/>
        <v>#N/A</v>
      </c>
      <c r="W183" s="47" t="e">
        <f t="shared" si="64"/>
        <v>#N/A</v>
      </c>
      <c r="X183" t="e">
        <f t="shared" si="65"/>
        <v>#N/A</v>
      </c>
      <c r="Y183" s="47" t="e">
        <f t="shared" si="66"/>
        <v>#N/A</v>
      </c>
      <c r="Z183" t="e">
        <f t="shared" si="67"/>
        <v>#N/A</v>
      </c>
      <c r="AA183" s="47" t="e">
        <f t="shared" si="68"/>
        <v>#N/A</v>
      </c>
      <c r="AB183" t="e">
        <f t="shared" si="69"/>
        <v>#N/A</v>
      </c>
      <c r="AD183">
        <v>170</v>
      </c>
      <c r="AE183" s="47" t="e">
        <f t="shared" si="70"/>
        <v>#N/A</v>
      </c>
      <c r="AF183" t="e">
        <f t="shared" si="71"/>
        <v>#N/A</v>
      </c>
      <c r="AG183" t="e">
        <f t="shared" si="72"/>
        <v>#N/A</v>
      </c>
      <c r="AH183" s="47" t="e">
        <f t="shared" si="73"/>
        <v>#N/A</v>
      </c>
      <c r="AI183" t="e">
        <f t="shared" si="74"/>
        <v>#N/A</v>
      </c>
      <c r="AJ183" s="47" t="e">
        <f t="shared" si="75"/>
        <v>#N/A</v>
      </c>
      <c r="AK183" t="e">
        <f t="shared" si="76"/>
        <v>#N/A</v>
      </c>
      <c r="AL183" s="47" t="e">
        <f t="shared" si="77"/>
        <v>#N/A</v>
      </c>
      <c r="AM183" t="e">
        <f t="shared" si="78"/>
        <v>#N/A</v>
      </c>
      <c r="AN183" s="47" t="e">
        <f t="shared" si="79"/>
        <v>#N/A</v>
      </c>
      <c r="AO183" t="e">
        <f t="shared" si="80"/>
        <v>#N/A</v>
      </c>
    </row>
    <row r="184" spans="15:41" x14ac:dyDescent="0.2">
      <c r="O184" s="45">
        <f t="shared" si="57"/>
        <v>0.11922583672162546</v>
      </c>
      <c r="P184" s="45">
        <f t="shared" si="58"/>
        <v>0.11922583672162546</v>
      </c>
      <c r="Q184" s="100">
        <f t="shared" si="59"/>
        <v>20.475007554439458</v>
      </c>
      <c r="R184" s="252">
        <f t="shared" si="81"/>
        <v>-0.10999999999999921</v>
      </c>
      <c r="S184" t="e">
        <f t="shared" si="60"/>
        <v>#N/A</v>
      </c>
      <c r="T184" t="e">
        <f t="shared" si="61"/>
        <v>#N/A</v>
      </c>
      <c r="U184" s="47" t="e">
        <f t="shared" si="62"/>
        <v>#N/A</v>
      </c>
      <c r="V184" t="e">
        <f t="shared" si="63"/>
        <v>#N/A</v>
      </c>
      <c r="W184" s="47" t="e">
        <f t="shared" si="64"/>
        <v>#N/A</v>
      </c>
      <c r="X184" t="e">
        <f t="shared" si="65"/>
        <v>#N/A</v>
      </c>
      <c r="Y184" s="47" t="e">
        <f t="shared" si="66"/>
        <v>#N/A</v>
      </c>
      <c r="Z184" t="e">
        <f t="shared" si="67"/>
        <v>#N/A</v>
      </c>
      <c r="AA184" s="47" t="e">
        <f t="shared" si="68"/>
        <v>#N/A</v>
      </c>
      <c r="AB184" t="e">
        <f t="shared" si="69"/>
        <v>#N/A</v>
      </c>
      <c r="AD184">
        <v>171</v>
      </c>
      <c r="AE184" s="47" t="e">
        <f t="shared" si="70"/>
        <v>#N/A</v>
      </c>
      <c r="AF184" t="e">
        <f t="shared" si="71"/>
        <v>#N/A</v>
      </c>
      <c r="AG184" t="e">
        <f t="shared" si="72"/>
        <v>#N/A</v>
      </c>
      <c r="AH184" s="47" t="e">
        <f t="shared" si="73"/>
        <v>#N/A</v>
      </c>
      <c r="AI184" t="e">
        <f t="shared" si="74"/>
        <v>#N/A</v>
      </c>
      <c r="AJ184" s="47" t="e">
        <f t="shared" si="75"/>
        <v>#N/A</v>
      </c>
      <c r="AK184" t="e">
        <f t="shared" si="76"/>
        <v>#N/A</v>
      </c>
      <c r="AL184" s="47" t="e">
        <f t="shared" si="77"/>
        <v>#N/A</v>
      </c>
      <c r="AM184" t="e">
        <f t="shared" si="78"/>
        <v>#N/A</v>
      </c>
      <c r="AN184" s="47" t="e">
        <f t="shared" si="79"/>
        <v>#N/A</v>
      </c>
      <c r="AO184" t="e">
        <f t="shared" si="80"/>
        <v>#N/A</v>
      </c>
    </row>
    <row r="185" spans="15:41" x14ac:dyDescent="0.2">
      <c r="O185" s="45">
        <f t="shared" si="57"/>
        <v>0.10863407178931084</v>
      </c>
      <c r="P185" s="45">
        <f t="shared" si="58"/>
        <v>0.10863407178931084</v>
      </c>
      <c r="Q185" s="100">
        <f t="shared" si="59"/>
        <v>20.464640672601035</v>
      </c>
      <c r="R185" s="252">
        <f t="shared" si="81"/>
        <v>-0.10499999999999921</v>
      </c>
      <c r="S185" t="e">
        <f t="shared" si="60"/>
        <v>#N/A</v>
      </c>
      <c r="T185" t="e">
        <f t="shared" si="61"/>
        <v>#N/A</v>
      </c>
      <c r="U185" s="47" t="e">
        <f t="shared" si="62"/>
        <v>#N/A</v>
      </c>
      <c r="V185" t="e">
        <f t="shared" si="63"/>
        <v>#N/A</v>
      </c>
      <c r="W185" s="47" t="e">
        <f t="shared" si="64"/>
        <v>#N/A</v>
      </c>
      <c r="X185" t="e">
        <f t="shared" si="65"/>
        <v>#N/A</v>
      </c>
      <c r="Y185" s="47" t="e">
        <f t="shared" si="66"/>
        <v>#N/A</v>
      </c>
      <c r="Z185" t="e">
        <f t="shared" si="67"/>
        <v>#N/A</v>
      </c>
      <c r="AA185" s="47" t="e">
        <f t="shared" si="68"/>
        <v>#N/A</v>
      </c>
      <c r="AB185" t="e">
        <f t="shared" si="69"/>
        <v>#N/A</v>
      </c>
      <c r="AD185">
        <v>172</v>
      </c>
      <c r="AE185" s="47" t="e">
        <f t="shared" si="70"/>
        <v>#N/A</v>
      </c>
      <c r="AF185" t="e">
        <f t="shared" si="71"/>
        <v>#N/A</v>
      </c>
      <c r="AG185" t="e">
        <f t="shared" si="72"/>
        <v>#N/A</v>
      </c>
      <c r="AH185" s="47" t="e">
        <f t="shared" si="73"/>
        <v>#N/A</v>
      </c>
      <c r="AI185" t="e">
        <f t="shared" si="74"/>
        <v>#N/A</v>
      </c>
      <c r="AJ185" s="47" t="e">
        <f t="shared" si="75"/>
        <v>#N/A</v>
      </c>
      <c r="AK185" t="e">
        <f t="shared" si="76"/>
        <v>#N/A</v>
      </c>
      <c r="AL185" s="47" t="e">
        <f t="shared" si="77"/>
        <v>#N/A</v>
      </c>
      <c r="AM185" t="e">
        <f t="shared" si="78"/>
        <v>#N/A</v>
      </c>
      <c r="AN185" s="47" t="e">
        <f t="shared" si="79"/>
        <v>#N/A</v>
      </c>
      <c r="AO185" t="e">
        <f t="shared" si="80"/>
        <v>#N/A</v>
      </c>
    </row>
    <row r="186" spans="15:41" x14ac:dyDescent="0.2">
      <c r="O186" s="45">
        <f t="shared" si="57"/>
        <v>9.8534835744658267E-2</v>
      </c>
      <c r="P186" s="45">
        <f t="shared" si="58"/>
        <v>9.8534835744658267E-2</v>
      </c>
      <c r="Q186" s="100">
        <f t="shared" si="59"/>
        <v>20.45475586691407</v>
      </c>
      <c r="R186" s="252">
        <f t="shared" si="81"/>
        <v>-9.9999999999999201E-2</v>
      </c>
      <c r="S186" t="e">
        <f t="shared" si="60"/>
        <v>#N/A</v>
      </c>
      <c r="T186" t="e">
        <f t="shared" si="61"/>
        <v>#N/A</v>
      </c>
      <c r="U186" s="47" t="e">
        <f t="shared" si="62"/>
        <v>#N/A</v>
      </c>
      <c r="V186" t="e">
        <f t="shared" si="63"/>
        <v>#N/A</v>
      </c>
      <c r="W186" s="47" t="e">
        <f t="shared" si="64"/>
        <v>#N/A</v>
      </c>
      <c r="X186" t="e">
        <f t="shared" si="65"/>
        <v>#N/A</v>
      </c>
      <c r="Y186" s="47" t="e">
        <f t="shared" si="66"/>
        <v>#N/A</v>
      </c>
      <c r="Z186" t="e">
        <f t="shared" si="67"/>
        <v>#N/A</v>
      </c>
      <c r="AA186" s="47" t="e">
        <f t="shared" si="68"/>
        <v>#N/A</v>
      </c>
      <c r="AB186" t="e">
        <f t="shared" si="69"/>
        <v>#N/A</v>
      </c>
      <c r="AD186">
        <v>173</v>
      </c>
      <c r="AE186" s="47" t="e">
        <f t="shared" si="70"/>
        <v>#N/A</v>
      </c>
      <c r="AF186" t="e">
        <f t="shared" si="71"/>
        <v>#N/A</v>
      </c>
      <c r="AG186" t="e">
        <f t="shared" si="72"/>
        <v>#N/A</v>
      </c>
      <c r="AH186" s="47" t="e">
        <f t="shared" si="73"/>
        <v>#N/A</v>
      </c>
      <c r="AI186" t="e">
        <f t="shared" si="74"/>
        <v>#N/A</v>
      </c>
      <c r="AJ186" s="47" t="e">
        <f t="shared" si="75"/>
        <v>#N/A</v>
      </c>
      <c r="AK186" t="e">
        <f t="shared" si="76"/>
        <v>#N/A</v>
      </c>
      <c r="AL186" s="47" t="e">
        <f t="shared" si="77"/>
        <v>#N/A</v>
      </c>
      <c r="AM186" t="e">
        <f t="shared" si="78"/>
        <v>#N/A</v>
      </c>
      <c r="AN186" s="47" t="e">
        <f t="shared" si="79"/>
        <v>#N/A</v>
      </c>
      <c r="AO186" t="e">
        <f t="shared" si="80"/>
        <v>#N/A</v>
      </c>
    </row>
    <row r="187" spans="15:41" x14ac:dyDescent="0.2">
      <c r="O187" s="45">
        <f t="shared" si="57"/>
        <v>8.8928144490182603E-2</v>
      </c>
      <c r="P187" s="45">
        <f t="shared" si="58"/>
        <v>8.8928144490182603E-2</v>
      </c>
      <c r="Q187" s="100">
        <f t="shared" si="59"/>
        <v>20.445353152289499</v>
      </c>
      <c r="R187" s="252">
        <f t="shared" si="81"/>
        <v>-9.4999999999999196E-2</v>
      </c>
      <c r="S187" t="e">
        <f t="shared" si="60"/>
        <v>#N/A</v>
      </c>
      <c r="T187" t="e">
        <f t="shared" si="61"/>
        <v>#N/A</v>
      </c>
      <c r="U187" s="47" t="e">
        <f t="shared" si="62"/>
        <v>#N/A</v>
      </c>
      <c r="V187" t="e">
        <f t="shared" si="63"/>
        <v>#N/A</v>
      </c>
      <c r="W187" s="47" t="e">
        <f t="shared" si="64"/>
        <v>#N/A</v>
      </c>
      <c r="X187" t="e">
        <f t="shared" si="65"/>
        <v>#N/A</v>
      </c>
      <c r="Y187" s="47" t="e">
        <f t="shared" si="66"/>
        <v>#N/A</v>
      </c>
      <c r="Z187" t="e">
        <f t="shared" si="67"/>
        <v>#N/A</v>
      </c>
      <c r="AA187" s="47" t="e">
        <f t="shared" si="68"/>
        <v>#N/A</v>
      </c>
      <c r="AB187" t="e">
        <f t="shared" si="69"/>
        <v>#N/A</v>
      </c>
      <c r="AD187">
        <v>174</v>
      </c>
      <c r="AE187" s="47" t="e">
        <f t="shared" si="70"/>
        <v>#N/A</v>
      </c>
      <c r="AF187" t="e">
        <f t="shared" si="71"/>
        <v>#N/A</v>
      </c>
      <c r="AG187" t="e">
        <f t="shared" si="72"/>
        <v>#N/A</v>
      </c>
      <c r="AH187" s="47" t="e">
        <f t="shared" si="73"/>
        <v>#N/A</v>
      </c>
      <c r="AI187" t="e">
        <f t="shared" si="74"/>
        <v>#N/A</v>
      </c>
      <c r="AJ187" s="47" t="e">
        <f t="shared" si="75"/>
        <v>#N/A</v>
      </c>
      <c r="AK187" t="e">
        <f t="shared" si="76"/>
        <v>#N/A</v>
      </c>
      <c r="AL187" s="47" t="e">
        <f t="shared" si="77"/>
        <v>#N/A</v>
      </c>
      <c r="AM187" t="e">
        <f t="shared" si="78"/>
        <v>#N/A</v>
      </c>
      <c r="AN187" s="47" t="e">
        <f t="shared" si="79"/>
        <v>#N/A</v>
      </c>
      <c r="AO187" t="e">
        <f t="shared" si="80"/>
        <v>#N/A</v>
      </c>
    </row>
    <row r="188" spans="15:41" x14ac:dyDescent="0.2">
      <c r="O188" s="45">
        <f t="shared" si="57"/>
        <v>7.9814013153736596E-2</v>
      </c>
      <c r="P188" s="45">
        <f t="shared" si="58"/>
        <v>7.9814013153736596E-2</v>
      </c>
      <c r="Q188" s="100">
        <f t="shared" si="59"/>
        <v>20.436432542912144</v>
      </c>
      <c r="R188" s="252">
        <f t="shared" si="81"/>
        <v>-8.9999999999999192E-2</v>
      </c>
      <c r="S188" t="e">
        <f t="shared" si="60"/>
        <v>#N/A</v>
      </c>
      <c r="T188" t="e">
        <f t="shared" si="61"/>
        <v>#N/A</v>
      </c>
      <c r="U188" s="47" t="e">
        <f t="shared" si="62"/>
        <v>#N/A</v>
      </c>
      <c r="V188" t="e">
        <f t="shared" si="63"/>
        <v>#N/A</v>
      </c>
      <c r="W188" s="47" t="e">
        <f t="shared" si="64"/>
        <v>#N/A</v>
      </c>
      <c r="X188" t="e">
        <f t="shared" si="65"/>
        <v>#N/A</v>
      </c>
      <c r="Y188" s="47" t="e">
        <f t="shared" si="66"/>
        <v>#N/A</v>
      </c>
      <c r="Z188" t="e">
        <f t="shared" si="67"/>
        <v>#N/A</v>
      </c>
      <c r="AA188" s="47" t="e">
        <f t="shared" si="68"/>
        <v>#N/A</v>
      </c>
      <c r="AB188" t="e">
        <f t="shared" si="69"/>
        <v>#N/A</v>
      </c>
      <c r="AD188">
        <v>175</v>
      </c>
      <c r="AE188" s="47" t="e">
        <f t="shared" si="70"/>
        <v>#N/A</v>
      </c>
      <c r="AF188" t="e">
        <f t="shared" si="71"/>
        <v>#N/A</v>
      </c>
      <c r="AG188" t="e">
        <f t="shared" si="72"/>
        <v>#N/A</v>
      </c>
      <c r="AH188" s="47" t="e">
        <f t="shared" si="73"/>
        <v>#N/A</v>
      </c>
      <c r="AI188" t="e">
        <f t="shared" si="74"/>
        <v>#N/A</v>
      </c>
      <c r="AJ188" s="47" t="e">
        <f t="shared" si="75"/>
        <v>#N/A</v>
      </c>
      <c r="AK188" t="e">
        <f t="shared" si="76"/>
        <v>#N/A</v>
      </c>
      <c r="AL188" s="47" t="e">
        <f t="shared" si="77"/>
        <v>#N/A</v>
      </c>
      <c r="AM188" t="e">
        <f t="shared" si="78"/>
        <v>#N/A</v>
      </c>
      <c r="AN188" s="47" t="e">
        <f t="shared" si="79"/>
        <v>#N/A</v>
      </c>
      <c r="AO188" t="e">
        <f t="shared" si="80"/>
        <v>#N/A</v>
      </c>
    </row>
    <row r="189" spans="15:41" x14ac:dyDescent="0.2">
      <c r="O189" s="45">
        <f t="shared" si="57"/>
        <v>7.1192456088056133E-2</v>
      </c>
      <c r="P189" s="45">
        <f t="shared" si="58"/>
        <v>7.1192456088056133E-2</v>
      </c>
      <c r="Q189" s="100">
        <f t="shared" si="59"/>
        <v>20.427994052239796</v>
      </c>
      <c r="R189" s="252">
        <f t="shared" si="81"/>
        <v>-8.4999999999999187E-2</v>
      </c>
      <c r="S189" t="e">
        <f t="shared" si="60"/>
        <v>#N/A</v>
      </c>
      <c r="T189" t="e">
        <f t="shared" si="61"/>
        <v>#N/A</v>
      </c>
      <c r="U189" s="47" t="e">
        <f t="shared" si="62"/>
        <v>#N/A</v>
      </c>
      <c r="V189" t="e">
        <f t="shared" si="63"/>
        <v>#N/A</v>
      </c>
      <c r="W189" s="47" t="e">
        <f t="shared" si="64"/>
        <v>#N/A</v>
      </c>
      <c r="X189" t="e">
        <f t="shared" si="65"/>
        <v>#N/A</v>
      </c>
      <c r="Y189" s="47" t="e">
        <f t="shared" si="66"/>
        <v>#N/A</v>
      </c>
      <c r="Z189" t="e">
        <f t="shared" si="67"/>
        <v>#N/A</v>
      </c>
      <c r="AA189" s="47" t="e">
        <f t="shared" si="68"/>
        <v>#N/A</v>
      </c>
      <c r="AB189" t="e">
        <f t="shared" si="69"/>
        <v>#N/A</v>
      </c>
      <c r="AD189">
        <v>176</v>
      </c>
      <c r="AE189" s="47" t="e">
        <f t="shared" si="70"/>
        <v>#N/A</v>
      </c>
      <c r="AF189" t="e">
        <f t="shared" si="71"/>
        <v>#N/A</v>
      </c>
      <c r="AG189" t="e">
        <f t="shared" si="72"/>
        <v>#N/A</v>
      </c>
      <c r="AH189" s="47" t="e">
        <f t="shared" si="73"/>
        <v>#N/A</v>
      </c>
      <c r="AI189" t="e">
        <f t="shared" si="74"/>
        <v>#N/A</v>
      </c>
      <c r="AJ189" s="47" t="e">
        <f t="shared" si="75"/>
        <v>#N/A</v>
      </c>
      <c r="AK189" t="e">
        <f t="shared" si="76"/>
        <v>#N/A</v>
      </c>
      <c r="AL189" s="47" t="e">
        <f t="shared" si="77"/>
        <v>#N/A</v>
      </c>
      <c r="AM189" t="e">
        <f t="shared" si="78"/>
        <v>#N/A</v>
      </c>
      <c r="AN189" s="47" t="e">
        <f t="shared" si="79"/>
        <v>#N/A</v>
      </c>
      <c r="AO189" t="e">
        <f t="shared" si="80"/>
        <v>#N/A</v>
      </c>
    </row>
    <row r="190" spans="15:41" x14ac:dyDescent="0.2">
      <c r="O190" s="45">
        <f t="shared" si="57"/>
        <v>6.3063486870646557E-2</v>
      </c>
      <c r="P190" s="45">
        <f t="shared" si="58"/>
        <v>6.3063486870646557E-2</v>
      </c>
      <c r="Q190" s="100">
        <f t="shared" si="59"/>
        <v>20.420037693003337</v>
      </c>
      <c r="R190" s="252">
        <f t="shared" si="81"/>
        <v>-7.9999999999999183E-2</v>
      </c>
      <c r="S190" t="e">
        <f t="shared" si="60"/>
        <v>#N/A</v>
      </c>
      <c r="T190" t="e">
        <f t="shared" si="61"/>
        <v>#N/A</v>
      </c>
      <c r="U190" s="47" t="e">
        <f t="shared" si="62"/>
        <v>#N/A</v>
      </c>
      <c r="V190" t="e">
        <f t="shared" si="63"/>
        <v>#N/A</v>
      </c>
      <c r="W190" s="47" t="e">
        <f t="shared" si="64"/>
        <v>#N/A</v>
      </c>
      <c r="X190" t="e">
        <f t="shared" si="65"/>
        <v>#N/A</v>
      </c>
      <c r="Y190" s="47" t="e">
        <f t="shared" si="66"/>
        <v>#N/A</v>
      </c>
      <c r="Z190" t="e">
        <f t="shared" si="67"/>
        <v>#N/A</v>
      </c>
      <c r="AA190" s="47" t="e">
        <f t="shared" si="68"/>
        <v>#N/A</v>
      </c>
      <c r="AB190" t="e">
        <f t="shared" si="69"/>
        <v>#N/A</v>
      </c>
      <c r="AD190">
        <v>177</v>
      </c>
      <c r="AE190" s="47" t="e">
        <f t="shared" si="70"/>
        <v>#N/A</v>
      </c>
      <c r="AF190" t="e">
        <f t="shared" si="71"/>
        <v>#N/A</v>
      </c>
      <c r="AG190" t="e">
        <f t="shared" si="72"/>
        <v>#N/A</v>
      </c>
      <c r="AH190" s="47" t="e">
        <f t="shared" si="73"/>
        <v>#N/A</v>
      </c>
      <c r="AI190" t="e">
        <f t="shared" si="74"/>
        <v>#N/A</v>
      </c>
      <c r="AJ190" s="47" t="e">
        <f t="shared" si="75"/>
        <v>#N/A</v>
      </c>
      <c r="AK190" t="e">
        <f t="shared" si="76"/>
        <v>#N/A</v>
      </c>
      <c r="AL190" s="47" t="e">
        <f t="shared" si="77"/>
        <v>#N/A</v>
      </c>
      <c r="AM190" t="e">
        <f t="shared" si="78"/>
        <v>#N/A</v>
      </c>
      <c r="AN190" s="47" t="e">
        <f t="shared" si="79"/>
        <v>#N/A</v>
      </c>
      <c r="AO190" t="e">
        <f t="shared" si="80"/>
        <v>#N/A</v>
      </c>
    </row>
    <row r="191" spans="15:41" x14ac:dyDescent="0.2">
      <c r="O191" s="45">
        <f t="shared" si="57"/>
        <v>5.5427118303782663E-2</v>
      </c>
      <c r="P191" s="45">
        <f t="shared" si="58"/>
        <v>5.5427118303782663E-2</v>
      </c>
      <c r="Q191" s="100">
        <f t="shared" si="59"/>
        <v>20.412563477206845</v>
      </c>
      <c r="R191" s="252">
        <f t="shared" si="81"/>
        <v>-7.4999999999999178E-2</v>
      </c>
      <c r="S191" t="e">
        <f t="shared" si="60"/>
        <v>#N/A</v>
      </c>
      <c r="T191" t="e">
        <f t="shared" si="61"/>
        <v>#N/A</v>
      </c>
      <c r="U191" s="47" t="e">
        <f t="shared" si="62"/>
        <v>#N/A</v>
      </c>
      <c r="V191" t="e">
        <f t="shared" si="63"/>
        <v>#N/A</v>
      </c>
      <c r="W191" s="47" t="e">
        <f t="shared" si="64"/>
        <v>#N/A</v>
      </c>
      <c r="X191" t="e">
        <f t="shared" si="65"/>
        <v>#N/A</v>
      </c>
      <c r="Y191" s="47" t="e">
        <f t="shared" si="66"/>
        <v>#N/A</v>
      </c>
      <c r="Z191" t="e">
        <f t="shared" si="67"/>
        <v>#N/A</v>
      </c>
      <c r="AA191" s="47" t="e">
        <f t="shared" si="68"/>
        <v>#N/A</v>
      </c>
      <c r="AB191" t="e">
        <f t="shared" si="69"/>
        <v>#N/A</v>
      </c>
      <c r="AD191">
        <v>178</v>
      </c>
      <c r="AE191" s="47" t="e">
        <f t="shared" si="70"/>
        <v>#N/A</v>
      </c>
      <c r="AF191" t="e">
        <f t="shared" si="71"/>
        <v>#N/A</v>
      </c>
      <c r="AG191" t="e">
        <f t="shared" si="72"/>
        <v>#N/A</v>
      </c>
      <c r="AH191" s="47" t="e">
        <f t="shared" si="73"/>
        <v>#N/A</v>
      </c>
      <c r="AI191" t="e">
        <f t="shared" si="74"/>
        <v>#N/A</v>
      </c>
      <c r="AJ191" s="47" t="e">
        <f t="shared" si="75"/>
        <v>#N/A</v>
      </c>
      <c r="AK191" t="e">
        <f t="shared" si="76"/>
        <v>#N/A</v>
      </c>
      <c r="AL191" s="47" t="e">
        <f t="shared" si="77"/>
        <v>#N/A</v>
      </c>
      <c r="AM191" t="e">
        <f t="shared" si="78"/>
        <v>#N/A</v>
      </c>
      <c r="AN191" s="47" t="e">
        <f t="shared" si="79"/>
        <v>#N/A</v>
      </c>
      <c r="AO191" t="e">
        <f t="shared" si="80"/>
        <v>#N/A</v>
      </c>
    </row>
    <row r="192" spans="15:41" x14ac:dyDescent="0.2">
      <c r="O192" s="45">
        <f t="shared" si="57"/>
        <v>4.8283362414167641E-2</v>
      </c>
      <c r="P192" s="45">
        <f t="shared" si="58"/>
        <v>4.8283362414167641E-2</v>
      </c>
      <c r="Q192" s="100">
        <f t="shared" si="59"/>
        <v>20.405571416127145</v>
      </c>
      <c r="R192" s="252">
        <f t="shared" si="81"/>
        <v>-6.9999999999999174E-2</v>
      </c>
      <c r="S192" t="e">
        <f t="shared" si="60"/>
        <v>#N/A</v>
      </c>
      <c r="T192" t="e">
        <f t="shared" si="61"/>
        <v>#N/A</v>
      </c>
      <c r="U192" s="47" t="e">
        <f t="shared" si="62"/>
        <v>#N/A</v>
      </c>
      <c r="V192" t="e">
        <f t="shared" si="63"/>
        <v>#N/A</v>
      </c>
      <c r="W192" s="47" t="e">
        <f t="shared" si="64"/>
        <v>#N/A</v>
      </c>
      <c r="X192" t="e">
        <f t="shared" si="65"/>
        <v>#N/A</v>
      </c>
      <c r="Y192" s="47" t="e">
        <f t="shared" si="66"/>
        <v>#N/A</v>
      </c>
      <c r="Z192" t="e">
        <f t="shared" si="67"/>
        <v>#N/A</v>
      </c>
      <c r="AA192" s="47" t="e">
        <f t="shared" si="68"/>
        <v>#N/A</v>
      </c>
      <c r="AB192" t="e">
        <f t="shared" si="69"/>
        <v>#N/A</v>
      </c>
      <c r="AD192">
        <v>179</v>
      </c>
      <c r="AE192" s="47" t="e">
        <f t="shared" si="70"/>
        <v>#N/A</v>
      </c>
      <c r="AF192" t="e">
        <f t="shared" si="71"/>
        <v>#N/A</v>
      </c>
      <c r="AG192" t="e">
        <f t="shared" si="72"/>
        <v>#N/A</v>
      </c>
      <c r="AH192" s="47" t="e">
        <f t="shared" si="73"/>
        <v>#N/A</v>
      </c>
      <c r="AI192" t="e">
        <f t="shared" si="74"/>
        <v>#N/A</v>
      </c>
      <c r="AJ192" s="47" t="e">
        <f t="shared" si="75"/>
        <v>#N/A</v>
      </c>
      <c r="AK192" t="e">
        <f t="shared" si="76"/>
        <v>#N/A</v>
      </c>
      <c r="AL192" s="47" t="e">
        <f t="shared" si="77"/>
        <v>#N/A</v>
      </c>
      <c r="AM192" t="e">
        <f t="shared" si="78"/>
        <v>#N/A</v>
      </c>
      <c r="AN192" s="47" t="e">
        <f t="shared" si="79"/>
        <v>#N/A</v>
      </c>
      <c r="AO192" t="e">
        <f t="shared" si="80"/>
        <v>#N/A</v>
      </c>
    </row>
    <row r="193" spans="15:28" x14ac:dyDescent="0.2">
      <c r="O193" s="45">
        <f t="shared" si="57"/>
        <v>4.163223045338782E-2</v>
      </c>
      <c r="P193" s="45">
        <f t="shared" si="58"/>
        <v>4.163223045338782E-2</v>
      </c>
      <c r="Q193" s="100">
        <f t="shared" si="59"/>
        <v>20.399061520314149</v>
      </c>
      <c r="R193" s="252">
        <f t="shared" si="81"/>
        <v>-6.499999999999917E-2</v>
      </c>
      <c r="S193" t="e">
        <f t="shared" si="60"/>
        <v>#N/A</v>
      </c>
      <c r="T193" t="e">
        <f t="shared" si="61"/>
        <v>#N/A</v>
      </c>
      <c r="U193" s="47" t="e">
        <f t="shared" si="62"/>
        <v>#N/A</v>
      </c>
      <c r="V193" t="e">
        <f t="shared" si="63"/>
        <v>#N/A</v>
      </c>
      <c r="W193" s="47" t="e">
        <f t="shared" si="64"/>
        <v>#N/A</v>
      </c>
      <c r="X193" t="e">
        <f t="shared" si="65"/>
        <v>#N/A</v>
      </c>
      <c r="Y193" s="47" t="e">
        <f t="shared" si="66"/>
        <v>#N/A</v>
      </c>
      <c r="Z193" t="e">
        <f t="shared" si="67"/>
        <v>#N/A</v>
      </c>
      <c r="AA193" s="47" t="e">
        <f t="shared" si="68"/>
        <v>#N/A</v>
      </c>
      <c r="AB193" t="e">
        <f t="shared" si="69"/>
        <v>#N/A</v>
      </c>
    </row>
    <row r="194" spans="15:28" x14ac:dyDescent="0.2">
      <c r="O194" s="45">
        <f t="shared" si="57"/>
        <v>3.5473732897230548E-2</v>
      </c>
      <c r="P194" s="45">
        <f t="shared" si="58"/>
        <v>3.5473732897230548E-2</v>
      </c>
      <c r="Q194" s="100">
        <f t="shared" si="59"/>
        <v>20.393033799590398</v>
      </c>
      <c r="R194" s="252">
        <f t="shared" si="81"/>
        <v>-5.9999999999999172E-2</v>
      </c>
      <c r="S194" t="e">
        <f t="shared" si="60"/>
        <v>#N/A</v>
      </c>
      <c r="T194" t="e">
        <f t="shared" si="61"/>
        <v>#N/A</v>
      </c>
      <c r="U194" s="47" t="e">
        <f t="shared" si="62"/>
        <v>#N/A</v>
      </c>
      <c r="V194" t="e">
        <f t="shared" si="63"/>
        <v>#N/A</v>
      </c>
      <c r="W194" s="47" t="e">
        <f t="shared" si="64"/>
        <v>#N/A</v>
      </c>
      <c r="X194" t="e">
        <f t="shared" si="65"/>
        <v>#N/A</v>
      </c>
      <c r="Y194" s="47" t="e">
        <f t="shared" si="66"/>
        <v>#N/A</v>
      </c>
      <c r="Z194" t="e">
        <f t="shared" si="67"/>
        <v>#N/A</v>
      </c>
      <c r="AA194" s="47" t="e">
        <f t="shared" si="68"/>
        <v>#N/A</v>
      </c>
      <c r="AB194" t="e">
        <f t="shared" si="69"/>
        <v>#N/A</v>
      </c>
    </row>
    <row r="195" spans="15:28" x14ac:dyDescent="0.2">
      <c r="O195" s="45">
        <f t="shared" si="57"/>
        <v>2.9807879445570507E-2</v>
      </c>
      <c r="P195" s="45">
        <f t="shared" si="58"/>
        <v>2.9807879445570507E-2</v>
      </c>
      <c r="Q195" s="100">
        <f t="shared" si="59"/>
        <v>20.387488263050955</v>
      </c>
      <c r="R195" s="252">
        <f t="shared" si="81"/>
        <v>-5.4999999999999175E-2</v>
      </c>
      <c r="S195" t="e">
        <f t="shared" si="60"/>
        <v>#N/A</v>
      </c>
      <c r="T195" t="e">
        <f t="shared" si="61"/>
        <v>#N/A</v>
      </c>
      <c r="U195" s="47" t="e">
        <f t="shared" si="62"/>
        <v>#N/A</v>
      </c>
      <c r="V195" t="e">
        <f t="shared" si="63"/>
        <v>#N/A</v>
      </c>
      <c r="W195" s="47" t="e">
        <f t="shared" si="64"/>
        <v>#N/A</v>
      </c>
      <c r="X195" t="e">
        <f t="shared" si="65"/>
        <v>#N/A</v>
      </c>
      <c r="Y195" s="47" t="e">
        <f t="shared" si="66"/>
        <v>#N/A</v>
      </c>
      <c r="Z195" t="e">
        <f t="shared" si="67"/>
        <v>#N/A</v>
      </c>
      <c r="AA195" s="47" t="e">
        <f t="shared" si="68"/>
        <v>#N/A</v>
      </c>
      <c r="AB195" t="e">
        <f t="shared" si="69"/>
        <v>#N/A</v>
      </c>
    </row>
    <row r="196" spans="15:28" x14ac:dyDescent="0.2">
      <c r="O196" s="45">
        <f t="shared" si="57"/>
        <v>2.4634679023165518E-2</v>
      </c>
      <c r="P196" s="45">
        <f t="shared" si="58"/>
        <v>2.4634679023165518E-2</v>
      </c>
      <c r="Q196" s="100">
        <f t="shared" si="59"/>
        <v>20.382424919063851</v>
      </c>
      <c r="R196" s="252">
        <f t="shared" si="81"/>
        <v>-4.9999999999999177E-2</v>
      </c>
      <c r="S196" t="e">
        <f t="shared" si="60"/>
        <v>#N/A</v>
      </c>
      <c r="T196" t="e">
        <f t="shared" si="61"/>
        <v>#N/A</v>
      </c>
      <c r="U196" s="47" t="e">
        <f t="shared" si="62"/>
        <v>#N/A</v>
      </c>
      <c r="V196" t="e">
        <f t="shared" si="63"/>
        <v>#N/A</v>
      </c>
      <c r="W196" s="47" t="e">
        <f t="shared" si="64"/>
        <v>#N/A</v>
      </c>
      <c r="X196" t="e">
        <f t="shared" si="65"/>
        <v>#N/A</v>
      </c>
      <c r="Y196" s="47" t="e">
        <f t="shared" si="66"/>
        <v>#N/A</v>
      </c>
      <c r="Z196" t="e">
        <f t="shared" si="67"/>
        <v>#N/A</v>
      </c>
      <c r="AA196" s="47" t="e">
        <f t="shared" si="68"/>
        <v>#N/A</v>
      </c>
      <c r="AB196" t="e">
        <f t="shared" si="69"/>
        <v>#N/A</v>
      </c>
    </row>
    <row r="197" spans="15:28" x14ac:dyDescent="0.2">
      <c r="O197" s="45">
        <f t="shared" si="57"/>
        <v>1.9954139778405988E-2</v>
      </c>
      <c r="P197" s="45">
        <f t="shared" si="58"/>
        <v>1.9954139778405988E-2</v>
      </c>
      <c r="Q197" s="100">
        <f t="shared" si="59"/>
        <v>20.377843775269412</v>
      </c>
      <c r="R197" s="252">
        <f t="shared" si="81"/>
        <v>-4.499999999999918E-2</v>
      </c>
      <c r="S197" t="e">
        <f t="shared" si="60"/>
        <v>#N/A</v>
      </c>
      <c r="T197" t="e">
        <f t="shared" si="61"/>
        <v>#N/A</v>
      </c>
      <c r="U197" s="47" t="e">
        <f t="shared" si="62"/>
        <v>#N/A</v>
      </c>
      <c r="V197" t="e">
        <f t="shared" si="63"/>
        <v>#N/A</v>
      </c>
      <c r="W197" s="47" t="e">
        <f t="shared" si="64"/>
        <v>#N/A</v>
      </c>
      <c r="X197" t="e">
        <f t="shared" si="65"/>
        <v>#N/A</v>
      </c>
      <c r="Y197" s="47" t="e">
        <f t="shared" si="66"/>
        <v>#N/A</v>
      </c>
      <c r="Z197" t="e">
        <f t="shared" si="67"/>
        <v>#N/A</v>
      </c>
      <c r="AA197" s="47" t="e">
        <f t="shared" si="68"/>
        <v>#N/A</v>
      </c>
      <c r="AB197" t="e">
        <f t="shared" si="69"/>
        <v>#N/A</v>
      </c>
    </row>
    <row r="198" spans="15:28" x14ac:dyDescent="0.2">
      <c r="O198" s="45">
        <f t="shared" si="57"/>
        <v>1.5766269084110718E-2</v>
      </c>
      <c r="P198" s="45">
        <f t="shared" si="58"/>
        <v>1.5766269084110718E-2</v>
      </c>
      <c r="Q198" s="100">
        <f t="shared" si="59"/>
        <v>20.373744838580819</v>
      </c>
      <c r="R198" s="252">
        <f t="shared" si="81"/>
        <v>-3.9999999999999182E-2</v>
      </c>
      <c r="S198" t="e">
        <f t="shared" si="60"/>
        <v>#N/A</v>
      </c>
      <c r="T198" t="e">
        <f t="shared" si="61"/>
        <v>#N/A</v>
      </c>
      <c r="U198" s="47" t="e">
        <f t="shared" si="62"/>
        <v>#N/A</v>
      </c>
      <c r="V198" t="e">
        <f t="shared" si="63"/>
        <v>#N/A</v>
      </c>
      <c r="W198" s="47" t="e">
        <f t="shared" si="64"/>
        <v>#N/A</v>
      </c>
      <c r="X198" t="e">
        <f t="shared" si="65"/>
        <v>#N/A</v>
      </c>
      <c r="Y198" s="47" t="e">
        <f t="shared" si="66"/>
        <v>#N/A</v>
      </c>
      <c r="Z198" t="e">
        <f t="shared" si="67"/>
        <v>#N/A</v>
      </c>
      <c r="AA198" s="47" t="e">
        <f t="shared" si="68"/>
        <v>#N/A</v>
      </c>
      <c r="AB198" t="e">
        <f t="shared" si="69"/>
        <v>#N/A</v>
      </c>
    </row>
    <row r="199" spans="15:28" x14ac:dyDescent="0.2">
      <c r="O199" s="45">
        <f t="shared" ref="O199:O262" si="82">(SQRT($K$18*$K$18*(R199-$F$16)*(R199-$F$16)*1000000+$M$4*$M$4))-$M$4</f>
        <v>1.2071073537072152E-2</v>
      </c>
      <c r="P199" s="45">
        <f t="shared" ref="P199:P262" si="83">(COS($P$1*PI()/180)*SQRT($K$18*$K$18*(R199-$F$16)*(R199-$F$16)*1000000+$P$3)-$P$2*$K$17*(R199-$F$16)*1000)/(1-$P$2)-$M$4</f>
        <v>1.2071073537072152E-2</v>
      </c>
      <c r="Q199" s="100">
        <f t="shared" ref="Q199:Q262" si="84">SQRT(((R199-$F$16)*(R199-$F$16)+PI()*PI()*$F$18*$F$18)*$K$18*$K$18*1000000+$M$4*$M$4) - $M$4</f>
        <v>20.37012811518332</v>
      </c>
      <c r="R199" s="252">
        <f t="shared" si="81"/>
        <v>-3.4999999999999185E-2</v>
      </c>
      <c r="S199" t="e">
        <f t="shared" ref="S199:S262" si="85">IF( AND(($R199-$F$16)/S$3&gt;= 0, ($R199-$F$16)/S$3&lt;=$K$31),S$2*ABS(SIN(($R199-$F$16)/S$3*PI()))*$K$30,#N/A)</f>
        <v>#N/A</v>
      </c>
      <c r="T199" t="e">
        <f t="shared" ref="T199:T262" si="86">IF( AND(($R199-$F$16)/T$3&gt;0,($R199-$F$16)/T$3&lt;=$K$31),T$2*ABS(SIN(($R199-$F$16)/T$3*PI()))*$K$30,#N/A)</f>
        <v>#N/A</v>
      </c>
      <c r="U199" s="47" t="e">
        <f t="shared" ref="U199:U262" si="87">IF( AND(($R199-$F$16)/U$3&gt;= 0, ($R199-$F$16)/U$3&lt;=$K$31),U$2*ABS(SIN(($R199-$F$16)/U$3*PI()))*$K$30,#N/A)</f>
        <v>#N/A</v>
      </c>
      <c r="V199" t="e">
        <f t="shared" ref="V199:V262" si="88">IF( AND(($R199-$F$16)/V$3&gt;0,($R199-$F$16)/V$3&lt;=$K$31),V$2*ABS(SIN(($R199-$F$16)/V$3*PI()))*$K$30,#N/A)</f>
        <v>#N/A</v>
      </c>
      <c r="W199" s="47" t="e">
        <f t="shared" ref="W199:W262" si="89">IF( AND(($R199-$F$16)/W$3&gt;= 0, ($R199-$F$16)/W$3&lt;=$K$31),W$2*ABS(SIN(($R199-$F$16)/W$3*PI()))*$K$30,#N/A)</f>
        <v>#N/A</v>
      </c>
      <c r="X199" t="e">
        <f t="shared" ref="X199:X262" si="90">IF( AND(($R199-$F$16)/X$3&gt;0,($R199-$F$16)/X$3&lt;=$K$31),X$2*ABS(SIN(($R199-$F$16)/X$3*PI()))*$K$30,#N/A)</f>
        <v>#N/A</v>
      </c>
      <c r="Y199" s="47" t="e">
        <f t="shared" ref="Y199:Y262" si="91">IF( AND(($R199-$F$16)/Y$3&gt;= 0, ($R199-$F$16)/Y$3&lt;=$K$31),Y$2*ABS(SIN(($R199-$F$16)/Y$3*PI()))*$K$30,#N/A)</f>
        <v>#N/A</v>
      </c>
      <c r="Z199" t="e">
        <f t="shared" ref="Z199:Z262" si="92">IF( AND(($R199-$F$16)/Z$3&gt;0,($R199-$F$16)/Z$3&lt;=$K$31),Z$2*ABS(SIN(($R199-$F$16)/Z$3*PI()))*$K$30,#N/A)</f>
        <v>#N/A</v>
      </c>
      <c r="AA199" s="47" t="e">
        <f t="shared" ref="AA199:AA262" si="93">IF( AND(($R199-$F$16)/AA$3&gt;= 0, ($R199-$F$16)/AA$3&lt;=$K$31),AA$2*ABS(SIN(($R199-$F$16)/AA$3*PI()))*$K$30,#N/A)</f>
        <v>#N/A</v>
      </c>
      <c r="AB199" t="e">
        <f t="shared" ref="AB199:AB262" si="94">IF( AND(($R199-$F$16)/AB$3&gt;0,($R199-$F$16)/AB$3&lt;=$K$31),AB$2*ABS(SIN(($R199-$F$16)/AB$3*PI()))*$K$30,#N/A)</f>
        <v>#N/A</v>
      </c>
    </row>
    <row r="200" spans="15:28" x14ac:dyDescent="0.2">
      <c r="O200" s="45">
        <f t="shared" si="82"/>
        <v>8.8685589581700697E-3</v>
      </c>
      <c r="P200" s="45">
        <f t="shared" si="83"/>
        <v>8.8685589581700697E-3</v>
      </c>
      <c r="Q200" s="100">
        <f t="shared" si="84"/>
        <v>20.366993610534905</v>
      </c>
      <c r="R200" s="252">
        <f t="shared" ref="R200:R263" si="95">R199+$R$4</f>
        <v>-2.9999999999999184E-2</v>
      </c>
      <c r="S200" t="e">
        <f t="shared" si="85"/>
        <v>#N/A</v>
      </c>
      <c r="T200" t="e">
        <f t="shared" si="86"/>
        <v>#N/A</v>
      </c>
      <c r="U200" s="47" t="e">
        <f t="shared" si="87"/>
        <v>#N/A</v>
      </c>
      <c r="V200" t="e">
        <f t="shared" si="88"/>
        <v>#N/A</v>
      </c>
      <c r="W200" s="47" t="e">
        <f t="shared" si="89"/>
        <v>#N/A</v>
      </c>
      <c r="X200" t="e">
        <f t="shared" si="90"/>
        <v>#N/A</v>
      </c>
      <c r="Y200" s="47" t="e">
        <f t="shared" si="91"/>
        <v>#N/A</v>
      </c>
      <c r="Z200" t="e">
        <f t="shared" si="92"/>
        <v>#N/A</v>
      </c>
      <c r="AA200" s="47" t="e">
        <f t="shared" si="93"/>
        <v>#N/A</v>
      </c>
      <c r="AB200" t="e">
        <f t="shared" si="94"/>
        <v>#N/A</v>
      </c>
    </row>
    <row r="201" spans="15:28" x14ac:dyDescent="0.2">
      <c r="O201" s="45">
        <f t="shared" si="82"/>
        <v>6.1587303921442071E-3</v>
      </c>
      <c r="P201" s="45">
        <f t="shared" si="83"/>
        <v>6.1587303921442071E-3</v>
      </c>
      <c r="Q201" s="100">
        <f t="shared" si="84"/>
        <v>20.364341329365629</v>
      </c>
      <c r="R201" s="252">
        <f t="shared" si="95"/>
        <v>-2.4999999999999183E-2</v>
      </c>
      <c r="S201" t="e">
        <f t="shared" si="85"/>
        <v>#N/A</v>
      </c>
      <c r="T201" t="e">
        <f t="shared" si="86"/>
        <v>#N/A</v>
      </c>
      <c r="U201" s="47" t="e">
        <f t="shared" si="87"/>
        <v>#N/A</v>
      </c>
      <c r="V201" t="e">
        <f t="shared" si="88"/>
        <v>#N/A</v>
      </c>
      <c r="W201" s="47" t="e">
        <f t="shared" si="89"/>
        <v>#N/A</v>
      </c>
      <c r="X201" t="e">
        <f t="shared" si="90"/>
        <v>#N/A</v>
      </c>
      <c r="Y201" s="47" t="e">
        <f t="shared" si="91"/>
        <v>#N/A</v>
      </c>
      <c r="Z201" t="e">
        <f t="shared" si="92"/>
        <v>#N/A</v>
      </c>
      <c r="AA201" s="47" t="e">
        <f t="shared" si="93"/>
        <v>#N/A</v>
      </c>
      <c r="AB201" t="e">
        <f t="shared" si="94"/>
        <v>#N/A</v>
      </c>
    </row>
    <row r="202" spans="15:28" x14ac:dyDescent="0.2">
      <c r="O202" s="45">
        <f t="shared" si="82"/>
        <v>3.9415921079353211E-3</v>
      </c>
      <c r="P202" s="45">
        <f t="shared" si="83"/>
        <v>3.9415921079353211E-3</v>
      </c>
      <c r="Q202" s="100">
        <f t="shared" si="84"/>
        <v>20.362171275678065</v>
      </c>
      <c r="R202" s="252">
        <f t="shared" si="95"/>
        <v>-1.9999999999999182E-2</v>
      </c>
      <c r="S202" t="e">
        <f t="shared" si="85"/>
        <v>#N/A</v>
      </c>
      <c r="T202" t="e">
        <f t="shared" si="86"/>
        <v>#N/A</v>
      </c>
      <c r="U202" s="47" t="e">
        <f t="shared" si="87"/>
        <v>#N/A</v>
      </c>
      <c r="V202" t="e">
        <f t="shared" si="88"/>
        <v>#N/A</v>
      </c>
      <c r="W202" s="47" t="e">
        <f t="shared" si="89"/>
        <v>#N/A</v>
      </c>
      <c r="X202" t="e">
        <f t="shared" si="90"/>
        <v>#N/A</v>
      </c>
      <c r="Y202" s="47" t="e">
        <f t="shared" si="91"/>
        <v>#N/A</v>
      </c>
      <c r="Z202" t="e">
        <f t="shared" si="92"/>
        <v>#N/A</v>
      </c>
      <c r="AA202" s="47" t="e">
        <f t="shared" si="93"/>
        <v>#N/A</v>
      </c>
      <c r="AB202" t="e">
        <f t="shared" si="94"/>
        <v>#N/A</v>
      </c>
    </row>
    <row r="203" spans="15:28" x14ac:dyDescent="0.2">
      <c r="O203" s="45">
        <f t="shared" si="82"/>
        <v>2.2171475982304401E-3</v>
      </c>
      <c r="P203" s="45">
        <f t="shared" si="83"/>
        <v>2.2171475982304401E-3</v>
      </c>
      <c r="Q203" s="100">
        <f t="shared" si="84"/>
        <v>20.360483452747189</v>
      </c>
      <c r="R203" s="252">
        <f t="shared" si="95"/>
        <v>-1.4999999999999181E-2</v>
      </c>
      <c r="S203" t="e">
        <f t="shared" si="85"/>
        <v>#N/A</v>
      </c>
      <c r="T203" t="e">
        <f t="shared" si="86"/>
        <v>#N/A</v>
      </c>
      <c r="U203" s="47" t="e">
        <f t="shared" si="87"/>
        <v>#N/A</v>
      </c>
      <c r="V203" t="e">
        <f t="shared" si="88"/>
        <v>#N/A</v>
      </c>
      <c r="W203" s="47" t="e">
        <f t="shared" si="89"/>
        <v>#N/A</v>
      </c>
      <c r="X203" t="e">
        <f t="shared" si="90"/>
        <v>#N/A</v>
      </c>
      <c r="Y203" s="47" t="e">
        <f t="shared" si="91"/>
        <v>#N/A</v>
      </c>
      <c r="Z203" t="e">
        <f t="shared" si="92"/>
        <v>#N/A</v>
      </c>
      <c r="AA203" s="47" t="e">
        <f t="shared" si="93"/>
        <v>#N/A</v>
      </c>
      <c r="AB203" t="e">
        <f t="shared" si="94"/>
        <v>#N/A</v>
      </c>
    </row>
    <row r="204" spans="15:28" x14ac:dyDescent="0.2">
      <c r="O204" s="45">
        <f t="shared" si="82"/>
        <v>9.8539957934917766E-4</v>
      </c>
      <c r="P204" s="45">
        <f t="shared" si="83"/>
        <v>9.8539957934917766E-4</v>
      </c>
      <c r="Q204" s="100">
        <f t="shared" si="84"/>
        <v>20.359277863119928</v>
      </c>
      <c r="R204" s="252">
        <f t="shared" si="95"/>
        <v>-9.9999999999991797E-3</v>
      </c>
      <c r="S204" t="e">
        <f t="shared" si="85"/>
        <v>#N/A</v>
      </c>
      <c r="T204" t="e">
        <f t="shared" si="86"/>
        <v>#N/A</v>
      </c>
      <c r="U204" s="47" t="e">
        <f t="shared" si="87"/>
        <v>#N/A</v>
      </c>
      <c r="V204" t="e">
        <f t="shared" si="88"/>
        <v>#N/A</v>
      </c>
      <c r="W204" s="47" t="e">
        <f t="shared" si="89"/>
        <v>#N/A</v>
      </c>
      <c r="X204" t="e">
        <f t="shared" si="90"/>
        <v>#N/A</v>
      </c>
      <c r="Y204" s="47" t="e">
        <f t="shared" si="91"/>
        <v>#N/A</v>
      </c>
      <c r="Z204" t="e">
        <f t="shared" si="92"/>
        <v>#N/A</v>
      </c>
      <c r="AA204" s="47" t="e">
        <f t="shared" si="93"/>
        <v>#N/A</v>
      </c>
      <c r="AB204" t="e">
        <f t="shared" si="94"/>
        <v>#N/A</v>
      </c>
    </row>
    <row r="205" spans="15:28" x14ac:dyDescent="0.2">
      <c r="O205" s="45">
        <f t="shared" si="82"/>
        <v>2.4634999192585383E-4</v>
      </c>
      <c r="P205" s="45">
        <f t="shared" si="83"/>
        <v>2.4634999192585383E-4</v>
      </c>
      <c r="Q205" s="100">
        <f t="shared" si="84"/>
        <v>20.358554508615839</v>
      </c>
      <c r="R205" s="252">
        <f t="shared" si="95"/>
        <v>-4.9999999999991796E-3</v>
      </c>
      <c r="S205" t="e">
        <f t="shared" si="85"/>
        <v>#N/A</v>
      </c>
      <c r="T205" t="e">
        <f t="shared" si="86"/>
        <v>#N/A</v>
      </c>
      <c r="U205" s="47" t="e">
        <f t="shared" si="87"/>
        <v>#N/A</v>
      </c>
      <c r="V205" t="e">
        <f t="shared" si="88"/>
        <v>#N/A</v>
      </c>
      <c r="W205" s="47" t="e">
        <f t="shared" si="89"/>
        <v>#N/A</v>
      </c>
      <c r="X205" t="e">
        <f t="shared" si="90"/>
        <v>#N/A</v>
      </c>
      <c r="Y205" s="47" t="e">
        <f t="shared" si="91"/>
        <v>#N/A</v>
      </c>
      <c r="Z205" t="e">
        <f t="shared" si="92"/>
        <v>#N/A</v>
      </c>
      <c r="AA205" s="47" t="e">
        <f t="shared" si="93"/>
        <v>#N/A</v>
      </c>
      <c r="AB205" t="e">
        <f t="shared" si="94"/>
        <v>#N/A</v>
      </c>
    </row>
    <row r="206" spans="15:28" x14ac:dyDescent="0.2">
      <c r="O206" s="45">
        <f t="shared" si="82"/>
        <v>0</v>
      </c>
      <c r="P206" s="45">
        <f t="shared" si="83"/>
        <v>0</v>
      </c>
      <c r="Q206" s="100">
        <f t="shared" si="84"/>
        <v>20.358313390326543</v>
      </c>
      <c r="R206" s="252">
        <f t="shared" si="95"/>
        <v>8.2052420413702976E-16</v>
      </c>
      <c r="S206" t="e">
        <f t="shared" si="85"/>
        <v>#N/A</v>
      </c>
      <c r="T206" t="e">
        <f t="shared" si="86"/>
        <v>#N/A</v>
      </c>
      <c r="U206" s="47" t="e">
        <f t="shared" si="87"/>
        <v>#N/A</v>
      </c>
      <c r="V206" t="e">
        <f t="shared" si="88"/>
        <v>#N/A</v>
      </c>
      <c r="W206" s="47" t="e">
        <f t="shared" si="89"/>
        <v>#N/A</v>
      </c>
      <c r="X206" t="e">
        <f t="shared" si="90"/>
        <v>#N/A</v>
      </c>
      <c r="Y206" s="47" t="e">
        <f t="shared" si="91"/>
        <v>#N/A</v>
      </c>
      <c r="Z206" t="e">
        <f t="shared" si="92"/>
        <v>#N/A</v>
      </c>
      <c r="AA206" s="47" t="e">
        <f t="shared" si="93"/>
        <v>#N/A</v>
      </c>
      <c r="AB206" t="e">
        <f t="shared" si="94"/>
        <v>#N/A</v>
      </c>
    </row>
    <row r="207" spans="15:28" x14ac:dyDescent="0.2">
      <c r="O207" s="45">
        <f t="shared" si="82"/>
        <v>2.4634999192585383E-4</v>
      </c>
      <c r="P207" s="45">
        <f t="shared" si="83"/>
        <v>2.4634999192585383E-4</v>
      </c>
      <c r="Q207" s="100">
        <f t="shared" si="84"/>
        <v>20.358554508615839</v>
      </c>
      <c r="R207" s="252">
        <f t="shared" si="95"/>
        <v>5.0000000000008206E-3</v>
      </c>
      <c r="S207" t="e">
        <f t="shared" si="85"/>
        <v>#N/A</v>
      </c>
      <c r="T207" t="e">
        <f t="shared" si="86"/>
        <v>#N/A</v>
      </c>
      <c r="U207" s="47" t="e">
        <f t="shared" si="87"/>
        <v>#N/A</v>
      </c>
      <c r="V207" t="e">
        <f t="shared" si="88"/>
        <v>#N/A</v>
      </c>
      <c r="W207" s="47" t="e">
        <f t="shared" si="89"/>
        <v>#N/A</v>
      </c>
      <c r="X207" t="e">
        <f t="shared" si="90"/>
        <v>#N/A</v>
      </c>
      <c r="Y207" s="47" t="e">
        <f t="shared" si="91"/>
        <v>#N/A</v>
      </c>
      <c r="Z207" t="e">
        <f t="shared" si="92"/>
        <v>#N/A</v>
      </c>
      <c r="AA207" s="47" t="e">
        <f t="shared" si="93"/>
        <v>#N/A</v>
      </c>
      <c r="AB207" t="e">
        <f t="shared" si="94"/>
        <v>#N/A</v>
      </c>
    </row>
    <row r="208" spans="15:28" x14ac:dyDescent="0.2">
      <c r="O208" s="45">
        <f t="shared" si="82"/>
        <v>9.8539957934917766E-4</v>
      </c>
      <c r="P208" s="45">
        <f t="shared" si="83"/>
        <v>9.8539957934917766E-4</v>
      </c>
      <c r="Q208" s="100">
        <f t="shared" si="84"/>
        <v>20.359277863119928</v>
      </c>
      <c r="R208" s="252">
        <f t="shared" si="95"/>
        <v>1.0000000000000821E-2</v>
      </c>
      <c r="S208" t="e">
        <f t="shared" si="85"/>
        <v>#N/A</v>
      </c>
      <c r="T208" t="e">
        <f t="shared" si="86"/>
        <v>#N/A</v>
      </c>
      <c r="U208" s="47" t="e">
        <f t="shared" si="87"/>
        <v>#N/A</v>
      </c>
      <c r="V208" t="e">
        <f t="shared" si="88"/>
        <v>#N/A</v>
      </c>
      <c r="W208" s="47" t="e">
        <f t="shared" si="89"/>
        <v>#N/A</v>
      </c>
      <c r="X208" t="e">
        <f t="shared" si="90"/>
        <v>#N/A</v>
      </c>
      <c r="Y208" s="47" t="e">
        <f t="shared" si="91"/>
        <v>#N/A</v>
      </c>
      <c r="Z208" t="e">
        <f t="shared" si="92"/>
        <v>#N/A</v>
      </c>
      <c r="AA208" s="47" t="e">
        <f t="shared" si="93"/>
        <v>#N/A</v>
      </c>
      <c r="AB208" t="e">
        <f t="shared" si="94"/>
        <v>#N/A</v>
      </c>
    </row>
    <row r="209" spans="15:28" x14ac:dyDescent="0.2">
      <c r="O209" s="45">
        <f t="shared" si="82"/>
        <v>2.2171475982304401E-3</v>
      </c>
      <c r="P209" s="45">
        <f t="shared" si="83"/>
        <v>2.2171475982304401E-3</v>
      </c>
      <c r="Q209" s="100">
        <f t="shared" si="84"/>
        <v>20.360483452747189</v>
      </c>
      <c r="R209" s="252">
        <f t="shared" si="95"/>
        <v>1.5000000000000822E-2</v>
      </c>
      <c r="S209" t="e">
        <f t="shared" si="85"/>
        <v>#N/A</v>
      </c>
      <c r="T209" t="e">
        <f t="shared" si="86"/>
        <v>#N/A</v>
      </c>
      <c r="U209" s="47" t="e">
        <f t="shared" si="87"/>
        <v>#N/A</v>
      </c>
      <c r="V209" t="e">
        <f t="shared" si="88"/>
        <v>#N/A</v>
      </c>
      <c r="W209" s="47" t="e">
        <f t="shared" si="89"/>
        <v>#N/A</v>
      </c>
      <c r="X209" t="e">
        <f t="shared" si="90"/>
        <v>#N/A</v>
      </c>
      <c r="Y209" s="47" t="e">
        <f t="shared" si="91"/>
        <v>#N/A</v>
      </c>
      <c r="Z209" t="e">
        <f t="shared" si="92"/>
        <v>#N/A</v>
      </c>
      <c r="AA209" s="47" t="e">
        <f t="shared" si="93"/>
        <v>#N/A</v>
      </c>
      <c r="AB209" t="e">
        <f t="shared" si="94"/>
        <v>#N/A</v>
      </c>
    </row>
    <row r="210" spans="15:28" x14ac:dyDescent="0.2">
      <c r="O210" s="45">
        <f t="shared" si="82"/>
        <v>3.9415921080490079E-3</v>
      </c>
      <c r="P210" s="45">
        <f t="shared" si="83"/>
        <v>3.9415921080490079E-3</v>
      </c>
      <c r="Q210" s="100">
        <f t="shared" si="84"/>
        <v>20.362171275678065</v>
      </c>
      <c r="R210" s="252">
        <f t="shared" si="95"/>
        <v>2.0000000000000823E-2</v>
      </c>
      <c r="S210" t="e">
        <f t="shared" si="85"/>
        <v>#N/A</v>
      </c>
      <c r="T210" t="e">
        <f t="shared" si="86"/>
        <v>#N/A</v>
      </c>
      <c r="U210" s="47" t="e">
        <f t="shared" si="87"/>
        <v>#N/A</v>
      </c>
      <c r="V210" t="e">
        <f t="shared" si="88"/>
        <v>#N/A</v>
      </c>
      <c r="W210" s="47" t="e">
        <f t="shared" si="89"/>
        <v>#N/A</v>
      </c>
      <c r="X210" t="e">
        <f t="shared" si="90"/>
        <v>#N/A</v>
      </c>
      <c r="Y210" s="47" t="e">
        <f t="shared" si="91"/>
        <v>#N/A</v>
      </c>
      <c r="Z210" t="e">
        <f t="shared" si="92"/>
        <v>#N/A</v>
      </c>
      <c r="AA210" s="47" t="e">
        <f t="shared" si="93"/>
        <v>#N/A</v>
      </c>
      <c r="AB210" t="e">
        <f t="shared" si="94"/>
        <v>#N/A</v>
      </c>
    </row>
    <row r="211" spans="15:28" x14ac:dyDescent="0.2">
      <c r="O211" s="45">
        <f t="shared" si="82"/>
        <v>6.1587303921442071E-3</v>
      </c>
      <c r="P211" s="45">
        <f t="shared" si="83"/>
        <v>6.1587303921442071E-3</v>
      </c>
      <c r="Q211" s="100">
        <f t="shared" si="84"/>
        <v>20.364341329365629</v>
      </c>
      <c r="R211" s="252">
        <f t="shared" si="95"/>
        <v>2.5000000000000824E-2</v>
      </c>
      <c r="S211" t="e">
        <f t="shared" si="85"/>
        <v>#N/A</v>
      </c>
      <c r="T211" t="e">
        <f t="shared" si="86"/>
        <v>#N/A</v>
      </c>
      <c r="U211" s="47" t="e">
        <f t="shared" si="87"/>
        <v>#N/A</v>
      </c>
      <c r="V211" t="e">
        <f t="shared" si="88"/>
        <v>#N/A</v>
      </c>
      <c r="W211" s="47" t="e">
        <f t="shared" si="89"/>
        <v>#N/A</v>
      </c>
      <c r="X211" t="e">
        <f t="shared" si="90"/>
        <v>#N/A</v>
      </c>
      <c r="Y211" s="47" t="e">
        <f t="shared" si="91"/>
        <v>#N/A</v>
      </c>
      <c r="Z211" t="e">
        <f t="shared" si="92"/>
        <v>#N/A</v>
      </c>
      <c r="AA211" s="47" t="e">
        <f t="shared" si="93"/>
        <v>#N/A</v>
      </c>
      <c r="AB211" t="e">
        <f t="shared" si="94"/>
        <v>#N/A</v>
      </c>
    </row>
    <row r="212" spans="15:28" x14ac:dyDescent="0.2">
      <c r="O212" s="45">
        <f t="shared" si="82"/>
        <v>8.8685589581700697E-3</v>
      </c>
      <c r="P212" s="45">
        <f t="shared" si="83"/>
        <v>8.8685589581700697E-3</v>
      </c>
      <c r="Q212" s="100">
        <f t="shared" si="84"/>
        <v>20.366993610534905</v>
      </c>
      <c r="R212" s="252">
        <f t="shared" si="95"/>
        <v>3.0000000000000825E-2</v>
      </c>
      <c r="S212" t="e">
        <f t="shared" si="85"/>
        <v>#N/A</v>
      </c>
      <c r="T212" t="e">
        <f t="shared" si="86"/>
        <v>#N/A</v>
      </c>
      <c r="U212" s="47" t="e">
        <f t="shared" si="87"/>
        <v>#N/A</v>
      </c>
      <c r="V212" t="e">
        <f t="shared" si="88"/>
        <v>#N/A</v>
      </c>
      <c r="W212" s="47" t="e">
        <f t="shared" si="89"/>
        <v>#N/A</v>
      </c>
      <c r="X212" t="e">
        <f t="shared" si="90"/>
        <v>#N/A</v>
      </c>
      <c r="Y212" s="47" t="e">
        <f t="shared" si="91"/>
        <v>#N/A</v>
      </c>
      <c r="Z212" t="e">
        <f t="shared" si="92"/>
        <v>#N/A</v>
      </c>
      <c r="AA212" s="47" t="e">
        <f t="shared" si="93"/>
        <v>#N/A</v>
      </c>
      <c r="AB212" t="e">
        <f t="shared" si="94"/>
        <v>#N/A</v>
      </c>
    </row>
    <row r="213" spans="15:28" x14ac:dyDescent="0.2">
      <c r="O213" s="45">
        <f t="shared" si="82"/>
        <v>1.2071073537072152E-2</v>
      </c>
      <c r="P213" s="45">
        <f t="shared" si="83"/>
        <v>1.2071073537072152E-2</v>
      </c>
      <c r="Q213" s="100">
        <f t="shared" si="84"/>
        <v>20.37012811518332</v>
      </c>
      <c r="R213" s="252">
        <f t="shared" si="95"/>
        <v>3.5000000000000822E-2</v>
      </c>
      <c r="S213" t="e">
        <f t="shared" si="85"/>
        <v>#N/A</v>
      </c>
      <c r="T213" t="e">
        <f t="shared" si="86"/>
        <v>#N/A</v>
      </c>
      <c r="U213" s="47" t="e">
        <f t="shared" si="87"/>
        <v>#N/A</v>
      </c>
      <c r="V213" t="e">
        <f t="shared" si="88"/>
        <v>#N/A</v>
      </c>
      <c r="W213" s="47" t="e">
        <f t="shared" si="89"/>
        <v>#N/A</v>
      </c>
      <c r="X213" t="e">
        <f t="shared" si="90"/>
        <v>#N/A</v>
      </c>
      <c r="Y213" s="47" t="e">
        <f t="shared" si="91"/>
        <v>#N/A</v>
      </c>
      <c r="Z213" t="e">
        <f t="shared" si="92"/>
        <v>#N/A</v>
      </c>
      <c r="AA213" s="47" t="e">
        <f t="shared" si="93"/>
        <v>#N/A</v>
      </c>
      <c r="AB213" t="e">
        <f t="shared" si="94"/>
        <v>#N/A</v>
      </c>
    </row>
    <row r="214" spans="15:28" x14ac:dyDescent="0.2">
      <c r="O214" s="45">
        <f t="shared" si="82"/>
        <v>1.5766269084110718E-2</v>
      </c>
      <c r="P214" s="45">
        <f t="shared" si="83"/>
        <v>1.5766269084110718E-2</v>
      </c>
      <c r="Q214" s="100">
        <f t="shared" si="84"/>
        <v>20.373744838580819</v>
      </c>
      <c r="R214" s="252">
        <f t="shared" si="95"/>
        <v>4.000000000000082E-2</v>
      </c>
      <c r="S214" t="e">
        <f t="shared" si="85"/>
        <v>#N/A</v>
      </c>
      <c r="T214" t="e">
        <f t="shared" si="86"/>
        <v>#N/A</v>
      </c>
      <c r="U214" s="47" t="e">
        <f t="shared" si="87"/>
        <v>#N/A</v>
      </c>
      <c r="V214" t="e">
        <f t="shared" si="88"/>
        <v>#N/A</v>
      </c>
      <c r="W214" s="47" t="e">
        <f t="shared" si="89"/>
        <v>#N/A</v>
      </c>
      <c r="X214" t="e">
        <f t="shared" si="90"/>
        <v>#N/A</v>
      </c>
      <c r="Y214" s="47" t="e">
        <f t="shared" si="91"/>
        <v>#N/A</v>
      </c>
      <c r="Z214" t="e">
        <f t="shared" si="92"/>
        <v>#N/A</v>
      </c>
      <c r="AA214" s="47" t="e">
        <f t="shared" si="93"/>
        <v>#N/A</v>
      </c>
      <c r="AB214" t="e">
        <f t="shared" si="94"/>
        <v>#N/A</v>
      </c>
    </row>
    <row r="215" spans="15:28" x14ac:dyDescent="0.2">
      <c r="O215" s="45">
        <f t="shared" si="82"/>
        <v>1.9954139778405988E-2</v>
      </c>
      <c r="P215" s="45">
        <f t="shared" si="83"/>
        <v>1.9954139778405988E-2</v>
      </c>
      <c r="Q215" s="100">
        <f t="shared" si="84"/>
        <v>20.377843775269412</v>
      </c>
      <c r="R215" s="252">
        <f t="shared" si="95"/>
        <v>4.5000000000000817E-2</v>
      </c>
      <c r="S215" t="e">
        <f t="shared" si="85"/>
        <v>#N/A</v>
      </c>
      <c r="T215" t="e">
        <f t="shared" si="86"/>
        <v>#N/A</v>
      </c>
      <c r="U215" s="47" t="e">
        <f t="shared" si="87"/>
        <v>#N/A</v>
      </c>
      <c r="V215" t="e">
        <f t="shared" si="88"/>
        <v>#N/A</v>
      </c>
      <c r="W215" s="47" t="e">
        <f t="shared" si="89"/>
        <v>#N/A</v>
      </c>
      <c r="X215" t="e">
        <f t="shared" si="90"/>
        <v>#N/A</v>
      </c>
      <c r="Y215" s="47" t="e">
        <f t="shared" si="91"/>
        <v>#N/A</v>
      </c>
      <c r="Z215" t="e">
        <f t="shared" si="92"/>
        <v>#N/A</v>
      </c>
      <c r="AA215" s="47" t="e">
        <f t="shared" si="93"/>
        <v>#N/A</v>
      </c>
      <c r="AB215" t="e">
        <f t="shared" si="94"/>
        <v>#N/A</v>
      </c>
    </row>
    <row r="216" spans="15:28" x14ac:dyDescent="0.2">
      <c r="O216" s="45">
        <f t="shared" si="82"/>
        <v>2.4634679023165518E-2</v>
      </c>
      <c r="P216" s="45">
        <f t="shared" si="83"/>
        <v>2.4634679023165518E-2</v>
      </c>
      <c r="Q216" s="100">
        <f t="shared" si="84"/>
        <v>20.382424919063851</v>
      </c>
      <c r="R216" s="252">
        <f t="shared" si="95"/>
        <v>5.0000000000000815E-2</v>
      </c>
      <c r="S216" t="e">
        <f t="shared" si="85"/>
        <v>#N/A</v>
      </c>
      <c r="T216" t="e">
        <f t="shared" si="86"/>
        <v>#N/A</v>
      </c>
      <c r="U216" s="47" t="e">
        <f t="shared" si="87"/>
        <v>#N/A</v>
      </c>
      <c r="V216" t="e">
        <f t="shared" si="88"/>
        <v>#N/A</v>
      </c>
      <c r="W216" s="47" t="e">
        <f t="shared" si="89"/>
        <v>#N/A</v>
      </c>
      <c r="X216" t="e">
        <f t="shared" si="90"/>
        <v>#N/A</v>
      </c>
      <c r="Y216" s="47" t="e">
        <f t="shared" si="91"/>
        <v>#N/A</v>
      </c>
      <c r="Z216" t="e">
        <f t="shared" si="92"/>
        <v>#N/A</v>
      </c>
      <c r="AA216" s="47" t="e">
        <f t="shared" si="93"/>
        <v>#N/A</v>
      </c>
      <c r="AB216" t="e">
        <f t="shared" si="94"/>
        <v>#N/A</v>
      </c>
    </row>
    <row r="217" spans="15:28" x14ac:dyDescent="0.2">
      <c r="O217" s="45">
        <f t="shared" si="82"/>
        <v>2.9807879445570507E-2</v>
      </c>
      <c r="P217" s="45">
        <f t="shared" si="83"/>
        <v>2.9807879445570507E-2</v>
      </c>
      <c r="Q217" s="100">
        <f t="shared" si="84"/>
        <v>20.387488263050955</v>
      </c>
      <c r="R217" s="252">
        <f t="shared" si="95"/>
        <v>5.5000000000000812E-2</v>
      </c>
      <c r="S217" t="e">
        <f t="shared" si="85"/>
        <v>#N/A</v>
      </c>
      <c r="T217" t="e">
        <f t="shared" si="86"/>
        <v>#N/A</v>
      </c>
      <c r="U217" s="47" t="e">
        <f t="shared" si="87"/>
        <v>#N/A</v>
      </c>
      <c r="V217" t="e">
        <f t="shared" si="88"/>
        <v>#N/A</v>
      </c>
      <c r="W217" s="47" t="e">
        <f t="shared" si="89"/>
        <v>#N/A</v>
      </c>
      <c r="X217" t="e">
        <f t="shared" si="90"/>
        <v>#N/A</v>
      </c>
      <c r="Y217" s="47" t="e">
        <f t="shared" si="91"/>
        <v>#N/A</v>
      </c>
      <c r="Z217" t="e">
        <f t="shared" si="92"/>
        <v>#N/A</v>
      </c>
      <c r="AA217" s="47" t="e">
        <f t="shared" si="93"/>
        <v>#N/A</v>
      </c>
      <c r="AB217" t="e">
        <f t="shared" si="94"/>
        <v>#N/A</v>
      </c>
    </row>
    <row r="218" spans="15:28" x14ac:dyDescent="0.2">
      <c r="O218" s="45">
        <f t="shared" si="82"/>
        <v>3.5473732897230548E-2</v>
      </c>
      <c r="P218" s="45">
        <f t="shared" si="83"/>
        <v>3.5473732897230548E-2</v>
      </c>
      <c r="Q218" s="100">
        <f t="shared" si="84"/>
        <v>20.393033799590398</v>
      </c>
      <c r="R218" s="252">
        <f t="shared" si="95"/>
        <v>6.000000000000081E-2</v>
      </c>
      <c r="S218" t="e">
        <f t="shared" si="85"/>
        <v>#N/A</v>
      </c>
      <c r="T218" t="e">
        <f t="shared" si="86"/>
        <v>#N/A</v>
      </c>
      <c r="U218" s="47" t="e">
        <f t="shared" si="87"/>
        <v>#N/A</v>
      </c>
      <c r="V218" t="e">
        <f t="shared" si="88"/>
        <v>#N/A</v>
      </c>
      <c r="W218" s="47" t="e">
        <f t="shared" si="89"/>
        <v>#N/A</v>
      </c>
      <c r="X218" t="e">
        <f t="shared" si="90"/>
        <v>#N/A</v>
      </c>
      <c r="Y218" s="47" t="e">
        <f t="shared" si="91"/>
        <v>#N/A</v>
      </c>
      <c r="Z218" t="e">
        <f t="shared" si="92"/>
        <v>#N/A</v>
      </c>
      <c r="AA218" s="47" t="e">
        <f t="shared" si="93"/>
        <v>#N/A</v>
      </c>
      <c r="AB218" t="e">
        <f t="shared" si="94"/>
        <v>#N/A</v>
      </c>
    </row>
    <row r="219" spans="15:28" x14ac:dyDescent="0.2">
      <c r="O219" s="45">
        <f t="shared" si="82"/>
        <v>4.163223045338782E-2</v>
      </c>
      <c r="P219" s="45">
        <f t="shared" si="83"/>
        <v>4.163223045338782E-2</v>
      </c>
      <c r="Q219" s="100">
        <f t="shared" si="84"/>
        <v>20.399061520314149</v>
      </c>
      <c r="R219" s="252">
        <f t="shared" si="95"/>
        <v>6.5000000000000807E-2</v>
      </c>
      <c r="S219" t="e">
        <f t="shared" si="85"/>
        <v>#N/A</v>
      </c>
      <c r="T219" t="e">
        <f t="shared" si="86"/>
        <v>#N/A</v>
      </c>
      <c r="U219" s="47" t="e">
        <f t="shared" si="87"/>
        <v>#N/A</v>
      </c>
      <c r="V219" t="e">
        <f t="shared" si="88"/>
        <v>#N/A</v>
      </c>
      <c r="W219" s="47" t="e">
        <f t="shared" si="89"/>
        <v>#N/A</v>
      </c>
      <c r="X219" t="e">
        <f t="shared" si="90"/>
        <v>#N/A</v>
      </c>
      <c r="Y219" s="47" t="e">
        <f t="shared" si="91"/>
        <v>#N/A</v>
      </c>
      <c r="Z219" t="e">
        <f t="shared" si="92"/>
        <v>#N/A</v>
      </c>
      <c r="AA219" s="47" t="e">
        <f t="shared" si="93"/>
        <v>#N/A</v>
      </c>
      <c r="AB219" t="e">
        <f t="shared" si="94"/>
        <v>#N/A</v>
      </c>
    </row>
    <row r="220" spans="15:28" x14ac:dyDescent="0.2">
      <c r="O220" s="45">
        <f t="shared" si="82"/>
        <v>4.8283362414167641E-2</v>
      </c>
      <c r="P220" s="45">
        <f t="shared" si="83"/>
        <v>4.8283362414167641E-2</v>
      </c>
      <c r="Q220" s="100">
        <f t="shared" si="84"/>
        <v>20.405571416127145</v>
      </c>
      <c r="R220" s="252">
        <f t="shared" si="95"/>
        <v>7.0000000000000812E-2</v>
      </c>
      <c r="S220" t="e">
        <f t="shared" si="85"/>
        <v>#N/A</v>
      </c>
      <c r="T220" t="e">
        <f t="shared" si="86"/>
        <v>#N/A</v>
      </c>
      <c r="U220" s="47" t="e">
        <f t="shared" si="87"/>
        <v>#N/A</v>
      </c>
      <c r="V220" t="e">
        <f t="shared" si="88"/>
        <v>#N/A</v>
      </c>
      <c r="W220" s="47" t="e">
        <f t="shared" si="89"/>
        <v>#N/A</v>
      </c>
      <c r="X220" t="e">
        <f t="shared" si="90"/>
        <v>#N/A</v>
      </c>
      <c r="Y220" s="47" t="e">
        <f t="shared" si="91"/>
        <v>#N/A</v>
      </c>
      <c r="Z220" t="e">
        <f t="shared" si="92"/>
        <v>#N/A</v>
      </c>
      <c r="AA220" s="47" t="e">
        <f t="shared" si="93"/>
        <v>#N/A</v>
      </c>
      <c r="AB220" t="e">
        <f t="shared" si="94"/>
        <v>#N/A</v>
      </c>
    </row>
    <row r="221" spans="15:28" x14ac:dyDescent="0.2">
      <c r="O221" s="45">
        <f t="shared" si="82"/>
        <v>5.5427118303782663E-2</v>
      </c>
      <c r="P221" s="45">
        <f t="shared" si="83"/>
        <v>5.5427118303782663E-2</v>
      </c>
      <c r="Q221" s="100">
        <f t="shared" si="84"/>
        <v>20.412563477206845</v>
      </c>
      <c r="R221" s="252">
        <f t="shared" si="95"/>
        <v>7.5000000000000816E-2</v>
      </c>
      <c r="S221" t="e">
        <f t="shared" si="85"/>
        <v>#N/A</v>
      </c>
      <c r="T221" t="e">
        <f t="shared" si="86"/>
        <v>#N/A</v>
      </c>
      <c r="U221" s="47" t="e">
        <f t="shared" si="87"/>
        <v>#N/A</v>
      </c>
      <c r="V221" t="e">
        <f t="shared" si="88"/>
        <v>#N/A</v>
      </c>
      <c r="W221" s="47" t="e">
        <f t="shared" si="89"/>
        <v>#N/A</v>
      </c>
      <c r="X221" t="e">
        <f t="shared" si="90"/>
        <v>#N/A</v>
      </c>
      <c r="Y221" s="47" t="e">
        <f t="shared" si="91"/>
        <v>#N/A</v>
      </c>
      <c r="Z221" t="e">
        <f t="shared" si="92"/>
        <v>#N/A</v>
      </c>
      <c r="AA221" s="47" t="e">
        <f t="shared" si="93"/>
        <v>#N/A</v>
      </c>
      <c r="AB221" t="e">
        <f t="shared" si="94"/>
        <v>#N/A</v>
      </c>
    </row>
    <row r="222" spans="15:28" x14ac:dyDescent="0.2">
      <c r="O222" s="45">
        <f t="shared" si="82"/>
        <v>6.3063486870646557E-2</v>
      </c>
      <c r="P222" s="45">
        <f t="shared" si="83"/>
        <v>6.3063486870646557E-2</v>
      </c>
      <c r="Q222" s="100">
        <f t="shared" si="84"/>
        <v>20.420037693003337</v>
      </c>
      <c r="R222" s="252">
        <f t="shared" si="95"/>
        <v>8.000000000000082E-2</v>
      </c>
      <c r="S222" t="e">
        <f t="shared" si="85"/>
        <v>#N/A</v>
      </c>
      <c r="T222" t="e">
        <f t="shared" si="86"/>
        <v>#N/A</v>
      </c>
      <c r="U222" s="47" t="e">
        <f t="shared" si="87"/>
        <v>#N/A</v>
      </c>
      <c r="V222" t="e">
        <f t="shared" si="88"/>
        <v>#N/A</v>
      </c>
      <c r="W222" s="47" t="e">
        <f t="shared" si="89"/>
        <v>#N/A</v>
      </c>
      <c r="X222" t="e">
        <f t="shared" si="90"/>
        <v>#N/A</v>
      </c>
      <c r="Y222" s="47" t="e">
        <f t="shared" si="91"/>
        <v>#N/A</v>
      </c>
      <c r="Z222" t="e">
        <f t="shared" si="92"/>
        <v>#N/A</v>
      </c>
      <c r="AA222" s="47" t="e">
        <f t="shared" si="93"/>
        <v>#N/A</v>
      </c>
      <c r="AB222" t="e">
        <f t="shared" si="94"/>
        <v>#N/A</v>
      </c>
    </row>
    <row r="223" spans="15:28" x14ac:dyDescent="0.2">
      <c r="O223" s="45">
        <f t="shared" si="82"/>
        <v>7.1192456088056133E-2</v>
      </c>
      <c r="P223" s="45">
        <f t="shared" si="83"/>
        <v>7.1192456088056133E-2</v>
      </c>
      <c r="Q223" s="100">
        <f t="shared" si="84"/>
        <v>20.427994052239796</v>
      </c>
      <c r="R223" s="252">
        <f t="shared" si="95"/>
        <v>8.5000000000000825E-2</v>
      </c>
      <c r="S223" t="e">
        <f t="shared" si="85"/>
        <v>#N/A</v>
      </c>
      <c r="T223" t="e">
        <f t="shared" si="86"/>
        <v>#N/A</v>
      </c>
      <c r="U223" s="47" t="e">
        <f t="shared" si="87"/>
        <v>#N/A</v>
      </c>
      <c r="V223" t="e">
        <f t="shared" si="88"/>
        <v>#N/A</v>
      </c>
      <c r="W223" s="47" t="e">
        <f t="shared" si="89"/>
        <v>#N/A</v>
      </c>
      <c r="X223" t="e">
        <f t="shared" si="90"/>
        <v>#N/A</v>
      </c>
      <c r="Y223" s="47" t="e">
        <f t="shared" si="91"/>
        <v>#N/A</v>
      </c>
      <c r="Z223" t="e">
        <f t="shared" si="92"/>
        <v>#N/A</v>
      </c>
      <c r="AA223" s="47" t="e">
        <f t="shared" si="93"/>
        <v>#N/A</v>
      </c>
      <c r="AB223" t="e">
        <f t="shared" si="94"/>
        <v>#N/A</v>
      </c>
    </row>
    <row r="224" spans="15:28" x14ac:dyDescent="0.2">
      <c r="O224" s="45">
        <f t="shared" si="82"/>
        <v>7.9814013153736596E-2</v>
      </c>
      <c r="P224" s="45">
        <f t="shared" si="83"/>
        <v>7.9814013153736596E-2</v>
      </c>
      <c r="Q224" s="100">
        <f t="shared" si="84"/>
        <v>20.436432542912144</v>
      </c>
      <c r="R224" s="252">
        <f t="shared" si="95"/>
        <v>9.0000000000000829E-2</v>
      </c>
      <c r="S224" t="e">
        <f t="shared" si="85"/>
        <v>#N/A</v>
      </c>
      <c r="T224" t="e">
        <f t="shared" si="86"/>
        <v>#N/A</v>
      </c>
      <c r="U224" s="47" t="e">
        <f t="shared" si="87"/>
        <v>#N/A</v>
      </c>
      <c r="V224" t="e">
        <f t="shared" si="88"/>
        <v>#N/A</v>
      </c>
      <c r="W224" s="47" t="e">
        <f t="shared" si="89"/>
        <v>#N/A</v>
      </c>
      <c r="X224" t="e">
        <f t="shared" si="90"/>
        <v>#N/A</v>
      </c>
      <c r="Y224" s="47" t="e">
        <f t="shared" si="91"/>
        <v>#N/A</v>
      </c>
      <c r="Z224" t="e">
        <f t="shared" si="92"/>
        <v>#N/A</v>
      </c>
      <c r="AA224" s="47" t="e">
        <f t="shared" si="93"/>
        <v>#N/A</v>
      </c>
      <c r="AB224" t="e">
        <f t="shared" si="94"/>
        <v>#N/A</v>
      </c>
    </row>
    <row r="225" spans="15:28" x14ac:dyDescent="0.2">
      <c r="O225" s="45">
        <f t="shared" si="82"/>
        <v>8.8928144490182603E-2</v>
      </c>
      <c r="P225" s="45">
        <f t="shared" si="83"/>
        <v>8.8928144490182603E-2</v>
      </c>
      <c r="Q225" s="100">
        <f t="shared" si="84"/>
        <v>20.445353152289499</v>
      </c>
      <c r="R225" s="252">
        <f t="shared" si="95"/>
        <v>9.5000000000000834E-2</v>
      </c>
      <c r="S225" t="e">
        <f t="shared" si="85"/>
        <v>#N/A</v>
      </c>
      <c r="T225" t="e">
        <f t="shared" si="86"/>
        <v>#N/A</v>
      </c>
      <c r="U225" s="47" t="e">
        <f t="shared" si="87"/>
        <v>#N/A</v>
      </c>
      <c r="V225" t="e">
        <f t="shared" si="88"/>
        <v>#N/A</v>
      </c>
      <c r="W225" s="47" t="e">
        <f t="shared" si="89"/>
        <v>#N/A</v>
      </c>
      <c r="X225" t="e">
        <f t="shared" si="90"/>
        <v>#N/A</v>
      </c>
      <c r="Y225" s="47" t="e">
        <f t="shared" si="91"/>
        <v>#N/A</v>
      </c>
      <c r="Z225" t="e">
        <f t="shared" si="92"/>
        <v>#N/A</v>
      </c>
      <c r="AA225" s="47" t="e">
        <f t="shared" si="93"/>
        <v>#N/A</v>
      </c>
      <c r="AB225" t="e">
        <f t="shared" si="94"/>
        <v>#N/A</v>
      </c>
    </row>
    <row r="226" spans="15:28" x14ac:dyDescent="0.2">
      <c r="O226" s="45">
        <f t="shared" si="82"/>
        <v>9.8534835744658267E-2</v>
      </c>
      <c r="P226" s="45">
        <f t="shared" si="83"/>
        <v>9.8534835744658267E-2</v>
      </c>
      <c r="Q226" s="100">
        <f t="shared" si="84"/>
        <v>20.45475586691407</v>
      </c>
      <c r="R226" s="252">
        <f t="shared" si="95"/>
        <v>0.10000000000000084</v>
      </c>
      <c r="S226" t="e">
        <f t="shared" si="85"/>
        <v>#N/A</v>
      </c>
      <c r="T226" t="e">
        <f t="shared" si="86"/>
        <v>#N/A</v>
      </c>
      <c r="U226" s="47" t="e">
        <f t="shared" si="87"/>
        <v>#N/A</v>
      </c>
      <c r="V226" t="e">
        <f t="shared" si="88"/>
        <v>#N/A</v>
      </c>
      <c r="W226" s="47" t="e">
        <f t="shared" si="89"/>
        <v>#N/A</v>
      </c>
      <c r="X226" t="e">
        <f t="shared" si="90"/>
        <v>#N/A</v>
      </c>
      <c r="Y226" s="47" t="e">
        <f t="shared" si="91"/>
        <v>#N/A</v>
      </c>
      <c r="Z226" t="e">
        <f t="shared" si="92"/>
        <v>#N/A</v>
      </c>
      <c r="AA226" s="47" t="e">
        <f t="shared" si="93"/>
        <v>#N/A</v>
      </c>
      <c r="AB226" t="e">
        <f t="shared" si="94"/>
        <v>#N/A</v>
      </c>
    </row>
    <row r="227" spans="15:28" x14ac:dyDescent="0.2">
      <c r="O227" s="45">
        <f t="shared" si="82"/>
        <v>0.10863407178931084</v>
      </c>
      <c r="P227" s="45">
        <f t="shared" si="83"/>
        <v>0.10863407178931084</v>
      </c>
      <c r="Q227" s="100">
        <f t="shared" si="84"/>
        <v>20.464640672601149</v>
      </c>
      <c r="R227" s="252">
        <f t="shared" si="95"/>
        <v>0.10500000000000084</v>
      </c>
      <c r="S227" t="e">
        <f t="shared" si="85"/>
        <v>#N/A</v>
      </c>
      <c r="T227" t="e">
        <f t="shared" si="86"/>
        <v>#N/A</v>
      </c>
      <c r="U227" s="47" t="e">
        <f t="shared" si="87"/>
        <v>#N/A</v>
      </c>
      <c r="V227" t="e">
        <f t="shared" si="88"/>
        <v>#N/A</v>
      </c>
      <c r="W227" s="47" t="e">
        <f t="shared" si="89"/>
        <v>#N/A</v>
      </c>
      <c r="X227" t="e">
        <f t="shared" si="90"/>
        <v>#N/A</v>
      </c>
      <c r="Y227" s="47" t="e">
        <f t="shared" si="91"/>
        <v>#N/A</v>
      </c>
      <c r="Z227" t="e">
        <f t="shared" si="92"/>
        <v>#N/A</v>
      </c>
      <c r="AA227" s="47" t="e">
        <f t="shared" si="93"/>
        <v>#N/A</v>
      </c>
      <c r="AB227" t="e">
        <f t="shared" si="94"/>
        <v>#N/A</v>
      </c>
    </row>
    <row r="228" spans="15:28" x14ac:dyDescent="0.2">
      <c r="O228" s="45">
        <f t="shared" si="82"/>
        <v>0.11922583672162546</v>
      </c>
      <c r="P228" s="45">
        <f t="shared" si="83"/>
        <v>0.11922583672162546</v>
      </c>
      <c r="Q228" s="100">
        <f t="shared" si="84"/>
        <v>20.475007554439571</v>
      </c>
      <c r="R228" s="252">
        <f t="shared" si="95"/>
        <v>0.11000000000000085</v>
      </c>
      <c r="S228" t="e">
        <f t="shared" si="85"/>
        <v>#N/A</v>
      </c>
      <c r="T228" t="e">
        <f t="shared" si="86"/>
        <v>#N/A</v>
      </c>
      <c r="U228" s="47" t="e">
        <f t="shared" si="87"/>
        <v>#N/A</v>
      </c>
      <c r="V228" t="e">
        <f t="shared" si="88"/>
        <v>#N/A</v>
      </c>
      <c r="W228" s="47" t="e">
        <f t="shared" si="89"/>
        <v>#N/A</v>
      </c>
      <c r="X228" t="e">
        <f t="shared" si="90"/>
        <v>#N/A</v>
      </c>
      <c r="Y228" s="47" t="e">
        <f t="shared" si="91"/>
        <v>#N/A</v>
      </c>
      <c r="Z228" t="e">
        <f t="shared" si="92"/>
        <v>#N/A</v>
      </c>
      <c r="AA228" s="47" t="e">
        <f t="shared" si="93"/>
        <v>#N/A</v>
      </c>
      <c r="AB228" t="e">
        <f t="shared" si="94"/>
        <v>#N/A</v>
      </c>
    </row>
    <row r="229" spans="15:28" x14ac:dyDescent="0.2">
      <c r="O229" s="45">
        <f t="shared" si="82"/>
        <v>0.1303101138639704</v>
      </c>
      <c r="P229" s="45">
        <f t="shared" si="83"/>
        <v>0.1303101138639704</v>
      </c>
      <c r="Q229" s="100">
        <f t="shared" si="84"/>
        <v>20.485856496791371</v>
      </c>
      <c r="R229" s="252">
        <f t="shared" si="95"/>
        <v>0.11500000000000085</v>
      </c>
      <c r="S229" t="e">
        <f t="shared" si="85"/>
        <v>#N/A</v>
      </c>
      <c r="T229" t="e">
        <f t="shared" si="86"/>
        <v>#N/A</v>
      </c>
      <c r="U229" s="47" t="e">
        <f t="shared" si="87"/>
        <v>#N/A</v>
      </c>
      <c r="V229" t="e">
        <f t="shared" si="88"/>
        <v>#N/A</v>
      </c>
      <c r="W229" s="47" t="e">
        <f t="shared" si="89"/>
        <v>#N/A</v>
      </c>
      <c r="X229" t="e">
        <f t="shared" si="90"/>
        <v>#N/A</v>
      </c>
      <c r="Y229" s="47" t="e">
        <f t="shared" si="91"/>
        <v>#N/A</v>
      </c>
      <c r="Z229" t="e">
        <f t="shared" si="92"/>
        <v>#N/A</v>
      </c>
      <c r="AA229" s="47" t="e">
        <f t="shared" si="93"/>
        <v>#N/A</v>
      </c>
      <c r="AB229" t="e">
        <f t="shared" si="94"/>
        <v>#N/A</v>
      </c>
    </row>
    <row r="230" spans="15:28" x14ac:dyDescent="0.2">
      <c r="O230" s="45">
        <f t="shared" si="82"/>
        <v>0.14188688576393815</v>
      </c>
      <c r="P230" s="45">
        <f t="shared" si="83"/>
        <v>0.14188688576393815</v>
      </c>
      <c r="Q230" s="100">
        <f t="shared" si="84"/>
        <v>20.497187483292578</v>
      </c>
      <c r="R230" s="252">
        <f t="shared" si="95"/>
        <v>0.12000000000000086</v>
      </c>
      <c r="S230" t="e">
        <f t="shared" si="85"/>
        <v>#N/A</v>
      </c>
      <c r="T230" t="e">
        <f t="shared" si="86"/>
        <v>#N/A</v>
      </c>
      <c r="U230" s="47" t="e">
        <f t="shared" si="87"/>
        <v>#N/A</v>
      </c>
      <c r="V230" t="e">
        <f t="shared" si="88"/>
        <v>#N/A</v>
      </c>
      <c r="W230" s="47" t="e">
        <f t="shared" si="89"/>
        <v>#N/A</v>
      </c>
      <c r="X230" t="e">
        <f t="shared" si="90"/>
        <v>#N/A</v>
      </c>
      <c r="Y230" s="47" t="e">
        <f t="shared" si="91"/>
        <v>#N/A</v>
      </c>
      <c r="Z230" t="e">
        <f t="shared" si="92"/>
        <v>#N/A</v>
      </c>
      <c r="AA230" s="47" t="e">
        <f t="shared" si="93"/>
        <v>#N/A</v>
      </c>
      <c r="AB230" t="e">
        <f t="shared" si="94"/>
        <v>#N/A</v>
      </c>
    </row>
    <row r="231" spans="15:28" x14ac:dyDescent="0.2">
      <c r="O231" s="45">
        <f t="shared" si="82"/>
        <v>0.15395613419491383</v>
      </c>
      <c r="P231" s="45">
        <f t="shared" si="83"/>
        <v>0.15395613419491383</v>
      </c>
      <c r="Q231" s="100">
        <f t="shared" si="84"/>
        <v>20.509000496852309</v>
      </c>
      <c r="R231" s="252">
        <f t="shared" si="95"/>
        <v>0.12500000000000086</v>
      </c>
      <c r="S231" t="e">
        <f t="shared" si="85"/>
        <v>#N/A</v>
      </c>
      <c r="T231" t="e">
        <f t="shared" si="86"/>
        <v>#N/A</v>
      </c>
      <c r="U231" s="47" t="e">
        <f t="shared" si="87"/>
        <v>#N/A</v>
      </c>
      <c r="V231" t="e">
        <f t="shared" si="88"/>
        <v>#N/A</v>
      </c>
      <c r="W231" s="47" t="e">
        <f t="shared" si="89"/>
        <v>#N/A</v>
      </c>
      <c r="X231" t="e">
        <f t="shared" si="90"/>
        <v>#N/A</v>
      </c>
      <c r="Y231" s="47" t="e">
        <f t="shared" si="91"/>
        <v>#N/A</v>
      </c>
      <c r="Z231" t="e">
        <f t="shared" si="92"/>
        <v>#N/A</v>
      </c>
      <c r="AA231" s="47" t="e">
        <f t="shared" si="93"/>
        <v>#N/A</v>
      </c>
      <c r="AB231" t="e">
        <f t="shared" si="94"/>
        <v>#N/A</v>
      </c>
    </row>
    <row r="232" spans="15:28" x14ac:dyDescent="0.2">
      <c r="O232" s="45">
        <f t="shared" si="82"/>
        <v>0.16651784015562043</v>
      </c>
      <c r="P232" s="45">
        <f t="shared" si="83"/>
        <v>0.16651784015562043</v>
      </c>
      <c r="Q232" s="100">
        <f t="shared" si="84"/>
        <v>20.521295519654132</v>
      </c>
      <c r="R232" s="252">
        <f t="shared" si="95"/>
        <v>0.13000000000000086</v>
      </c>
      <c r="S232" t="e">
        <f t="shared" si="85"/>
        <v>#N/A</v>
      </c>
      <c r="T232" t="e">
        <f t="shared" si="86"/>
        <v>#N/A</v>
      </c>
      <c r="U232" s="47" t="e">
        <f t="shared" si="87"/>
        <v>#N/A</v>
      </c>
      <c r="V232" t="e">
        <f t="shared" si="88"/>
        <v>#N/A</v>
      </c>
      <c r="W232" s="47" t="e">
        <f t="shared" si="89"/>
        <v>#N/A</v>
      </c>
      <c r="X232" t="e">
        <f t="shared" si="90"/>
        <v>#N/A</v>
      </c>
      <c r="Y232" s="47" t="e">
        <f t="shared" si="91"/>
        <v>#N/A</v>
      </c>
      <c r="Z232" t="e">
        <f t="shared" si="92"/>
        <v>#N/A</v>
      </c>
      <c r="AA232" s="47" t="e">
        <f t="shared" si="93"/>
        <v>#N/A</v>
      </c>
      <c r="AB232" t="e">
        <f t="shared" si="94"/>
        <v>#N/A</v>
      </c>
    </row>
    <row r="233" spans="15:28" x14ac:dyDescent="0.2">
      <c r="O233" s="45">
        <f t="shared" si="82"/>
        <v>0.17957198387068729</v>
      </c>
      <c r="P233" s="45">
        <f t="shared" si="83"/>
        <v>0.17957198387068729</v>
      </c>
      <c r="Q233" s="100">
        <f t="shared" si="84"/>
        <v>20.53407253315504</v>
      </c>
      <c r="R233" s="252">
        <f t="shared" si="95"/>
        <v>0.13500000000000087</v>
      </c>
      <c r="S233" t="e">
        <f t="shared" si="85"/>
        <v>#N/A</v>
      </c>
      <c r="T233" t="e">
        <f t="shared" si="86"/>
        <v>#N/A</v>
      </c>
      <c r="U233" s="47" t="e">
        <f t="shared" si="87"/>
        <v>#N/A</v>
      </c>
      <c r="V233" t="e">
        <f t="shared" si="88"/>
        <v>#N/A</v>
      </c>
      <c r="W233" s="47" t="e">
        <f t="shared" si="89"/>
        <v>#N/A</v>
      </c>
      <c r="X233" t="e">
        <f t="shared" si="90"/>
        <v>#N/A</v>
      </c>
      <c r="Y233" s="47" t="e">
        <f t="shared" si="91"/>
        <v>#N/A</v>
      </c>
      <c r="Z233" t="e">
        <f t="shared" si="92"/>
        <v>#N/A</v>
      </c>
      <c r="AA233" s="47" t="e">
        <f t="shared" si="93"/>
        <v>#N/A</v>
      </c>
      <c r="AB233" t="e">
        <f t="shared" si="94"/>
        <v>#N/A</v>
      </c>
    </row>
    <row r="234" spans="15:28" x14ac:dyDescent="0.2">
      <c r="O234" s="45">
        <f t="shared" si="82"/>
        <v>0.19311854479042267</v>
      </c>
      <c r="P234" s="45">
        <f t="shared" si="83"/>
        <v>0.19311854479042267</v>
      </c>
      <c r="Q234" s="100">
        <f t="shared" si="84"/>
        <v>20.547331518086366</v>
      </c>
      <c r="R234" s="252">
        <f t="shared" si="95"/>
        <v>0.14000000000000087</v>
      </c>
      <c r="S234" t="e">
        <f t="shared" si="85"/>
        <v>#N/A</v>
      </c>
      <c r="T234" t="e">
        <f t="shared" si="86"/>
        <v>#N/A</v>
      </c>
      <c r="U234" s="47" t="e">
        <f t="shared" si="87"/>
        <v>#N/A</v>
      </c>
      <c r="V234" t="e">
        <f t="shared" si="88"/>
        <v>#N/A</v>
      </c>
      <c r="W234" s="47" t="e">
        <f t="shared" si="89"/>
        <v>#N/A</v>
      </c>
      <c r="X234" t="e">
        <f t="shared" si="90"/>
        <v>#N/A</v>
      </c>
      <c r="Y234" s="47" t="e">
        <f t="shared" si="91"/>
        <v>#N/A</v>
      </c>
      <c r="Z234" t="e">
        <f t="shared" si="92"/>
        <v>#N/A</v>
      </c>
      <c r="AA234" s="47" t="e">
        <f t="shared" si="93"/>
        <v>#N/A</v>
      </c>
      <c r="AB234" t="e">
        <f t="shared" si="94"/>
        <v>#N/A</v>
      </c>
    </row>
    <row r="235" spans="15:28" x14ac:dyDescent="0.2">
      <c r="O235" s="45">
        <f t="shared" si="82"/>
        <v>0.20715750159138224</v>
      </c>
      <c r="P235" s="45">
        <f t="shared" si="83"/>
        <v>0.20715750159138224</v>
      </c>
      <c r="Q235" s="100">
        <f t="shared" si="84"/>
        <v>20.561072454453665</v>
      </c>
      <c r="R235" s="252">
        <f t="shared" si="95"/>
        <v>0.14500000000000088</v>
      </c>
      <c r="S235" t="e">
        <f t="shared" si="85"/>
        <v>#N/A</v>
      </c>
      <c r="T235" t="e">
        <f t="shared" si="86"/>
        <v>#N/A</v>
      </c>
      <c r="U235" s="47" t="e">
        <f t="shared" si="87"/>
        <v>#N/A</v>
      </c>
      <c r="V235" t="e">
        <f t="shared" si="88"/>
        <v>#N/A</v>
      </c>
      <c r="W235" s="47" t="e">
        <f t="shared" si="89"/>
        <v>#N/A</v>
      </c>
      <c r="X235" t="e">
        <f t="shared" si="90"/>
        <v>#N/A</v>
      </c>
      <c r="Y235" s="47" t="e">
        <f t="shared" si="91"/>
        <v>#N/A</v>
      </c>
      <c r="Z235" t="e">
        <f t="shared" si="92"/>
        <v>#N/A</v>
      </c>
      <c r="AA235" s="47" t="e">
        <f t="shared" si="93"/>
        <v>#N/A</v>
      </c>
      <c r="AB235" t="e">
        <f t="shared" si="94"/>
        <v>#N/A</v>
      </c>
    </row>
    <row r="236" spans="15:28" x14ac:dyDescent="0.2">
      <c r="O236" s="45">
        <f t="shared" si="82"/>
        <v>0.22168883217614166</v>
      </c>
      <c r="P236" s="45">
        <f t="shared" si="83"/>
        <v>0.22168883217614166</v>
      </c>
      <c r="Q236" s="100">
        <f t="shared" si="84"/>
        <v>20.575295321536942</v>
      </c>
      <c r="R236" s="252">
        <f t="shared" si="95"/>
        <v>0.15000000000000088</v>
      </c>
      <c r="S236" t="e">
        <f t="shared" si="85"/>
        <v>#N/A</v>
      </c>
      <c r="T236" t="e">
        <f t="shared" si="86"/>
        <v>#N/A</v>
      </c>
      <c r="U236" s="47" t="e">
        <f t="shared" si="87"/>
        <v>#N/A</v>
      </c>
      <c r="V236" t="e">
        <f t="shared" si="88"/>
        <v>#N/A</v>
      </c>
      <c r="W236" s="47" t="e">
        <f t="shared" si="89"/>
        <v>#N/A</v>
      </c>
      <c r="X236" t="e">
        <f t="shared" si="90"/>
        <v>#N/A</v>
      </c>
      <c r="Y236" s="47" t="e">
        <f t="shared" si="91"/>
        <v>#N/A</v>
      </c>
      <c r="Z236" t="e">
        <f t="shared" si="92"/>
        <v>#N/A</v>
      </c>
      <c r="AA236" s="47" t="e">
        <f t="shared" si="93"/>
        <v>#N/A</v>
      </c>
      <c r="AB236" t="e">
        <f t="shared" si="94"/>
        <v>#N/A</v>
      </c>
    </row>
    <row r="237" spans="15:28" x14ac:dyDescent="0.2">
      <c r="O237" s="45">
        <f t="shared" si="82"/>
        <v>0.23671251367409241</v>
      </c>
      <c r="P237" s="45">
        <f t="shared" si="83"/>
        <v>0.23671251367409241</v>
      </c>
      <c r="Q237" s="100">
        <f t="shared" si="84"/>
        <v>20.590000097890538</v>
      </c>
      <c r="R237" s="252">
        <f t="shared" si="95"/>
        <v>0.15500000000000089</v>
      </c>
      <c r="S237" t="e">
        <f t="shared" si="85"/>
        <v>#N/A</v>
      </c>
      <c r="T237" t="e">
        <f t="shared" si="86"/>
        <v>#N/A</v>
      </c>
      <c r="U237" s="47" t="e">
        <f t="shared" si="87"/>
        <v>#N/A</v>
      </c>
      <c r="V237" t="e">
        <f t="shared" si="88"/>
        <v>#N/A</v>
      </c>
      <c r="W237" s="47" t="e">
        <f t="shared" si="89"/>
        <v>#N/A</v>
      </c>
      <c r="X237" t="e">
        <f t="shared" si="90"/>
        <v>#N/A</v>
      </c>
      <c r="Y237" s="47" t="e">
        <f t="shared" si="91"/>
        <v>#N/A</v>
      </c>
      <c r="Z237" t="e">
        <f t="shared" si="92"/>
        <v>#N/A</v>
      </c>
      <c r="AA237" s="47" t="e">
        <f t="shared" si="93"/>
        <v>#N/A</v>
      </c>
      <c r="AB237" t="e">
        <f t="shared" si="94"/>
        <v>#N/A</v>
      </c>
    </row>
    <row r="238" spans="15:28" x14ac:dyDescent="0.2">
      <c r="O238" s="45">
        <f t="shared" si="82"/>
        <v>0.25222852244053229</v>
      </c>
      <c r="P238" s="45">
        <f t="shared" si="83"/>
        <v>0.25222852244053229</v>
      </c>
      <c r="Q238" s="100">
        <f t="shared" si="84"/>
        <v>20.605186761343589</v>
      </c>
      <c r="R238" s="252">
        <f t="shared" si="95"/>
        <v>0.16000000000000089</v>
      </c>
      <c r="S238" t="e">
        <f t="shared" si="85"/>
        <v>#N/A</v>
      </c>
      <c r="T238" t="e">
        <f t="shared" si="86"/>
        <v>#N/A</v>
      </c>
      <c r="U238" s="47" t="e">
        <f t="shared" si="87"/>
        <v>#N/A</v>
      </c>
      <c r="V238" t="e">
        <f t="shared" si="88"/>
        <v>#N/A</v>
      </c>
      <c r="W238" s="47" t="e">
        <f t="shared" si="89"/>
        <v>#N/A</v>
      </c>
      <c r="X238" t="e">
        <f t="shared" si="90"/>
        <v>#N/A</v>
      </c>
      <c r="Y238" s="47" t="e">
        <f t="shared" si="91"/>
        <v>#N/A</v>
      </c>
      <c r="Z238" t="e">
        <f t="shared" si="92"/>
        <v>#N/A</v>
      </c>
      <c r="AA238" s="47" t="e">
        <f t="shared" si="93"/>
        <v>#N/A</v>
      </c>
      <c r="AB238" t="e">
        <f t="shared" si="94"/>
        <v>#N/A</v>
      </c>
    </row>
    <row r="239" spans="15:28" x14ac:dyDescent="0.2">
      <c r="O239" s="45">
        <f t="shared" si="82"/>
        <v>0.26823683405814336</v>
      </c>
      <c r="P239" s="45">
        <f t="shared" si="83"/>
        <v>0.26823683405814336</v>
      </c>
      <c r="Q239" s="100">
        <f t="shared" si="84"/>
        <v>20.62085528900036</v>
      </c>
      <c r="R239" s="252">
        <f t="shared" si="95"/>
        <v>0.1650000000000009</v>
      </c>
      <c r="S239" t="e">
        <f t="shared" si="85"/>
        <v>#N/A</v>
      </c>
      <c r="T239" t="e">
        <f t="shared" si="86"/>
        <v>#N/A</v>
      </c>
      <c r="U239" s="47" t="e">
        <f t="shared" si="87"/>
        <v>#N/A</v>
      </c>
      <c r="V239" t="e">
        <f t="shared" si="88"/>
        <v>#N/A</v>
      </c>
      <c r="W239" s="47" t="e">
        <f t="shared" si="89"/>
        <v>#N/A</v>
      </c>
      <c r="X239" t="e">
        <f t="shared" si="90"/>
        <v>#N/A</v>
      </c>
      <c r="Y239" s="47" t="e">
        <f t="shared" si="91"/>
        <v>#N/A</v>
      </c>
      <c r="Z239" t="e">
        <f t="shared" si="92"/>
        <v>#N/A</v>
      </c>
      <c r="AA239" s="47" t="e">
        <f t="shared" si="93"/>
        <v>#N/A</v>
      </c>
      <c r="AB239" t="e">
        <f t="shared" si="94"/>
        <v>#N/A</v>
      </c>
    </row>
    <row r="240" spans="15:28" x14ac:dyDescent="0.2">
      <c r="O240" s="45">
        <f t="shared" si="82"/>
        <v>0.2847374233363098</v>
      </c>
      <c r="P240" s="45">
        <f t="shared" si="83"/>
        <v>0.2847374233363098</v>
      </c>
      <c r="Q240" s="100">
        <f t="shared" si="84"/>
        <v>20.637005657239683</v>
      </c>
      <c r="R240" s="252">
        <f t="shared" si="95"/>
        <v>0.1700000000000009</v>
      </c>
      <c r="S240" t="e">
        <f t="shared" si="85"/>
        <v>#N/A</v>
      </c>
      <c r="T240" t="e">
        <f t="shared" si="86"/>
        <v>#N/A</v>
      </c>
      <c r="U240" s="47" t="e">
        <f t="shared" si="87"/>
        <v>#N/A</v>
      </c>
      <c r="V240" t="e">
        <f t="shared" si="88"/>
        <v>#N/A</v>
      </c>
      <c r="W240" s="47" t="e">
        <f t="shared" si="89"/>
        <v>#N/A</v>
      </c>
      <c r="X240" t="e">
        <f t="shared" si="90"/>
        <v>#N/A</v>
      </c>
      <c r="Y240" s="47" t="e">
        <f t="shared" si="91"/>
        <v>#N/A</v>
      </c>
      <c r="Z240" t="e">
        <f t="shared" si="92"/>
        <v>#N/A</v>
      </c>
      <c r="AA240" s="47" t="e">
        <f t="shared" si="93"/>
        <v>#N/A</v>
      </c>
      <c r="AB240" t="e">
        <f t="shared" si="94"/>
        <v>#N/A</v>
      </c>
    </row>
    <row r="241" spans="15:28" x14ac:dyDescent="0.2">
      <c r="O241" s="45">
        <f t="shared" si="82"/>
        <v>0.30173026431157268</v>
      </c>
      <c r="P241" s="45">
        <f t="shared" si="83"/>
        <v>0.30173026431157268</v>
      </c>
      <c r="Q241" s="100">
        <f t="shared" si="84"/>
        <v>20.653637841715977</v>
      </c>
      <c r="R241" s="252">
        <f t="shared" si="95"/>
        <v>0.1750000000000009</v>
      </c>
      <c r="S241" t="e">
        <f t="shared" si="85"/>
        <v>#N/A</v>
      </c>
      <c r="T241" t="e">
        <f t="shared" si="86"/>
        <v>#N/A</v>
      </c>
      <c r="U241" s="47" t="e">
        <f t="shared" si="87"/>
        <v>#N/A</v>
      </c>
      <c r="V241" t="e">
        <f t="shared" si="88"/>
        <v>#N/A</v>
      </c>
      <c r="W241" s="47" t="e">
        <f t="shared" si="89"/>
        <v>#N/A</v>
      </c>
      <c r="X241" t="e">
        <f t="shared" si="90"/>
        <v>#N/A</v>
      </c>
      <c r="Y241" s="47" t="e">
        <f t="shared" si="91"/>
        <v>#N/A</v>
      </c>
      <c r="Z241" t="e">
        <f t="shared" si="92"/>
        <v>#N/A</v>
      </c>
      <c r="AA241" s="47" t="e">
        <f t="shared" si="93"/>
        <v>#N/A</v>
      </c>
      <c r="AB241" t="e">
        <f t="shared" si="94"/>
        <v>#N/A</v>
      </c>
    </row>
    <row r="242" spans="15:28" x14ac:dyDescent="0.2">
      <c r="O242" s="45">
        <f t="shared" si="82"/>
        <v>0.31921533024774362</v>
      </c>
      <c r="P242" s="45">
        <f t="shared" si="83"/>
        <v>0.31921533024774362</v>
      </c>
      <c r="Q242" s="100">
        <f t="shared" si="84"/>
        <v>20.670751817359132</v>
      </c>
      <c r="R242" s="252">
        <f t="shared" si="95"/>
        <v>0.18000000000000091</v>
      </c>
      <c r="S242" t="e">
        <f t="shared" si="85"/>
        <v>#N/A</v>
      </c>
      <c r="T242" t="e">
        <f t="shared" si="86"/>
        <v>#N/A</v>
      </c>
      <c r="U242" s="47" t="e">
        <f t="shared" si="87"/>
        <v>#N/A</v>
      </c>
      <c r="V242" t="e">
        <f t="shared" si="88"/>
        <v>#N/A</v>
      </c>
      <c r="W242" s="47" t="e">
        <f t="shared" si="89"/>
        <v>#N/A</v>
      </c>
      <c r="X242" t="e">
        <f t="shared" si="90"/>
        <v>#N/A</v>
      </c>
      <c r="Y242" s="47" t="e">
        <f t="shared" si="91"/>
        <v>#N/A</v>
      </c>
      <c r="Z242" t="e">
        <f t="shared" si="92"/>
        <v>#N/A</v>
      </c>
      <c r="AA242" s="47" t="e">
        <f t="shared" si="93"/>
        <v>#N/A</v>
      </c>
      <c r="AB242" t="e">
        <f t="shared" si="94"/>
        <v>#N/A</v>
      </c>
    </row>
    <row r="243" spans="15:28" x14ac:dyDescent="0.2">
      <c r="O243" s="45">
        <f t="shared" si="82"/>
        <v>0.33719259363647325</v>
      </c>
      <c r="P243" s="45">
        <f t="shared" si="83"/>
        <v>0.33719259363647325</v>
      </c>
      <c r="Q243" s="100">
        <f t="shared" si="84"/>
        <v>20.688347558374176</v>
      </c>
      <c r="R243" s="252">
        <f t="shared" si="95"/>
        <v>0.18500000000000091</v>
      </c>
      <c r="S243" t="e">
        <f t="shared" si="85"/>
        <v>#N/A</v>
      </c>
      <c r="T243" t="e">
        <f t="shared" si="86"/>
        <v>#N/A</v>
      </c>
      <c r="U243" s="47" t="e">
        <f t="shared" si="87"/>
        <v>#N/A</v>
      </c>
      <c r="V243" t="e">
        <f t="shared" si="88"/>
        <v>#N/A</v>
      </c>
      <c r="W243" s="47" t="e">
        <f t="shared" si="89"/>
        <v>#N/A</v>
      </c>
      <c r="X243" t="e">
        <f t="shared" si="90"/>
        <v>#N/A</v>
      </c>
      <c r="Y243" s="47" t="e">
        <f t="shared" si="91"/>
        <v>#N/A</v>
      </c>
      <c r="Z243" t="e">
        <f t="shared" si="92"/>
        <v>#N/A</v>
      </c>
      <c r="AA243" s="47" t="e">
        <f t="shared" si="93"/>
        <v>#N/A</v>
      </c>
      <c r="AB243" t="e">
        <f t="shared" si="94"/>
        <v>#N/A</v>
      </c>
    </row>
    <row r="244" spans="15:28" x14ac:dyDescent="0.2">
      <c r="O244" s="45">
        <f t="shared" si="82"/>
        <v>0.35566202619679643</v>
      </c>
      <c r="P244" s="45">
        <f t="shared" si="83"/>
        <v>0.35566202619679643</v>
      </c>
      <c r="Q244" s="100">
        <f t="shared" si="84"/>
        <v>20.706425038242287</v>
      </c>
      <c r="R244" s="252">
        <f t="shared" si="95"/>
        <v>0.19000000000000092</v>
      </c>
      <c r="S244" t="e">
        <f t="shared" si="85"/>
        <v>#N/A</v>
      </c>
      <c r="T244" t="e">
        <f t="shared" si="86"/>
        <v>#N/A</v>
      </c>
      <c r="U244" s="47" t="e">
        <f t="shared" si="87"/>
        <v>#N/A</v>
      </c>
      <c r="V244" t="e">
        <f t="shared" si="88"/>
        <v>#N/A</v>
      </c>
      <c r="W244" s="47" t="e">
        <f t="shared" si="89"/>
        <v>#N/A</v>
      </c>
      <c r="X244" t="e">
        <f t="shared" si="90"/>
        <v>#N/A</v>
      </c>
      <c r="Y244" s="47" t="e">
        <f t="shared" si="91"/>
        <v>#N/A</v>
      </c>
      <c r="Z244" t="e">
        <f t="shared" si="92"/>
        <v>#N/A</v>
      </c>
      <c r="AA244" s="47" t="e">
        <f t="shared" si="93"/>
        <v>#N/A</v>
      </c>
      <c r="AB244" t="e">
        <f t="shared" si="94"/>
        <v>#N/A</v>
      </c>
    </row>
    <row r="245" spans="15:28" x14ac:dyDescent="0.2">
      <c r="O245" s="45">
        <f t="shared" si="82"/>
        <v>0.3746235988760418</v>
      </c>
      <c r="P245" s="45">
        <f t="shared" si="83"/>
        <v>0.3746235988760418</v>
      </c>
      <c r="Q245" s="100">
        <f t="shared" si="84"/>
        <v>20.724984229720576</v>
      </c>
      <c r="R245" s="252">
        <f t="shared" si="95"/>
        <v>0.19500000000000092</v>
      </c>
      <c r="S245" t="e">
        <f t="shared" si="85"/>
        <v>#N/A</v>
      </c>
      <c r="T245" t="e">
        <f t="shared" si="86"/>
        <v>#N/A</v>
      </c>
      <c r="U245" s="47" t="e">
        <f t="shared" si="87"/>
        <v>#N/A</v>
      </c>
      <c r="V245" t="e">
        <f t="shared" si="88"/>
        <v>#N/A</v>
      </c>
      <c r="W245" s="47" t="e">
        <f t="shared" si="89"/>
        <v>#N/A</v>
      </c>
      <c r="X245" t="e">
        <f t="shared" si="90"/>
        <v>#N/A</v>
      </c>
      <c r="Y245" s="47" t="e">
        <f t="shared" si="91"/>
        <v>#N/A</v>
      </c>
      <c r="Z245" t="e">
        <f t="shared" si="92"/>
        <v>#N/A</v>
      </c>
      <c r="AA245" s="47" t="e">
        <f t="shared" si="93"/>
        <v>#N/A</v>
      </c>
      <c r="AB245" t="e">
        <f t="shared" si="94"/>
        <v>#N/A</v>
      </c>
    </row>
    <row r="246" spans="15:28" x14ac:dyDescent="0.2">
      <c r="O246" s="45">
        <f t="shared" si="82"/>
        <v>0.39407728184983171</v>
      </c>
      <c r="P246" s="45">
        <f t="shared" si="83"/>
        <v>0.39407728184983171</v>
      </c>
      <c r="Q246" s="100">
        <f t="shared" si="84"/>
        <v>20.744025104842422</v>
      </c>
      <c r="R246" s="252">
        <f t="shared" si="95"/>
        <v>0.20000000000000093</v>
      </c>
      <c r="S246" t="e">
        <f t="shared" si="85"/>
        <v>#N/A</v>
      </c>
      <c r="T246" t="e">
        <f t="shared" si="86"/>
        <v>#N/A</v>
      </c>
      <c r="U246" s="47" t="e">
        <f t="shared" si="87"/>
        <v>#N/A</v>
      </c>
      <c r="V246" t="e">
        <f t="shared" si="88"/>
        <v>#N/A</v>
      </c>
      <c r="W246" s="47" t="e">
        <f t="shared" si="89"/>
        <v>#N/A</v>
      </c>
      <c r="X246" t="e">
        <f t="shared" si="90"/>
        <v>#N/A</v>
      </c>
      <c r="Y246" s="47" t="e">
        <f t="shared" si="91"/>
        <v>#N/A</v>
      </c>
      <c r="Z246" t="e">
        <f t="shared" si="92"/>
        <v>#N/A</v>
      </c>
      <c r="AA246" s="47" t="e">
        <f t="shared" si="93"/>
        <v>#N/A</v>
      </c>
      <c r="AB246" t="e">
        <f t="shared" si="94"/>
        <v>#N/A</v>
      </c>
    </row>
    <row r="247" spans="15:28" x14ac:dyDescent="0.2">
      <c r="O247" s="45">
        <f t="shared" si="82"/>
        <v>0.41402304452208227</v>
      </c>
      <c r="P247" s="45">
        <f t="shared" si="83"/>
        <v>0.41402304452208227</v>
      </c>
      <c r="Q247" s="100">
        <f t="shared" si="84"/>
        <v>20.763547634917359</v>
      </c>
      <c r="R247" s="252">
        <f t="shared" si="95"/>
        <v>0.20500000000000093</v>
      </c>
      <c r="S247" t="e">
        <f t="shared" si="85"/>
        <v>#N/A</v>
      </c>
      <c r="T247" t="e">
        <f t="shared" si="86"/>
        <v>#N/A</v>
      </c>
      <c r="U247" s="47" t="e">
        <f t="shared" si="87"/>
        <v>#N/A</v>
      </c>
      <c r="V247" t="e">
        <f t="shared" si="88"/>
        <v>#N/A</v>
      </c>
      <c r="W247" s="47" t="e">
        <f t="shared" si="89"/>
        <v>#N/A</v>
      </c>
      <c r="X247" t="e">
        <f t="shared" si="90"/>
        <v>#N/A</v>
      </c>
      <c r="Y247" s="47" t="e">
        <f t="shared" si="91"/>
        <v>#N/A</v>
      </c>
      <c r="Z247" t="e">
        <f t="shared" si="92"/>
        <v>#N/A</v>
      </c>
      <c r="AA247" s="47" t="e">
        <f t="shared" si="93"/>
        <v>#N/A</v>
      </c>
      <c r="AB247" t="e">
        <f t="shared" si="94"/>
        <v>#N/A</v>
      </c>
    </row>
    <row r="248" spans="15:28" x14ac:dyDescent="0.2">
      <c r="O248" s="45">
        <f t="shared" si="82"/>
        <v>0.4344608555254581</v>
      </c>
      <c r="P248" s="45">
        <f t="shared" si="83"/>
        <v>0.4344608555254581</v>
      </c>
      <c r="Q248" s="100">
        <f t="shared" si="84"/>
        <v>20.78355179053176</v>
      </c>
      <c r="R248" s="252">
        <f t="shared" si="95"/>
        <v>0.21000000000000094</v>
      </c>
      <c r="S248" t="e">
        <f t="shared" si="85"/>
        <v>#N/A</v>
      </c>
      <c r="T248" t="e">
        <f t="shared" si="86"/>
        <v>#N/A</v>
      </c>
      <c r="U248" s="47" t="e">
        <f t="shared" si="87"/>
        <v>#N/A</v>
      </c>
      <c r="V248" t="e">
        <f t="shared" si="88"/>
        <v>#N/A</v>
      </c>
      <c r="W248" s="47" t="e">
        <f t="shared" si="89"/>
        <v>#N/A</v>
      </c>
      <c r="X248" t="e">
        <f t="shared" si="90"/>
        <v>#N/A</v>
      </c>
      <c r="Y248" s="47" t="e">
        <f t="shared" si="91"/>
        <v>#N/A</v>
      </c>
      <c r="Z248" t="e">
        <f t="shared" si="92"/>
        <v>#N/A</v>
      </c>
      <c r="AA248" s="47" t="e">
        <f t="shared" si="93"/>
        <v>#N/A</v>
      </c>
      <c r="AB248" t="e">
        <f t="shared" si="94"/>
        <v>#N/A</v>
      </c>
    </row>
    <row r="249" spans="15:28" x14ac:dyDescent="0.2">
      <c r="O249" s="45">
        <f t="shared" si="82"/>
        <v>0.45539068272148597</v>
      </c>
      <c r="P249" s="45">
        <f t="shared" si="83"/>
        <v>0.45539068272148597</v>
      </c>
      <c r="Q249" s="100">
        <f t="shared" si="84"/>
        <v>20.804037541548837</v>
      </c>
      <c r="R249" s="252">
        <f t="shared" si="95"/>
        <v>0.21500000000000094</v>
      </c>
      <c r="S249" t="e">
        <f t="shared" si="85"/>
        <v>#N/A</v>
      </c>
      <c r="T249" t="e">
        <f t="shared" si="86"/>
        <v>#N/A</v>
      </c>
      <c r="U249" s="47" t="e">
        <f t="shared" si="87"/>
        <v>#N/A</v>
      </c>
      <c r="V249" t="e">
        <f t="shared" si="88"/>
        <v>#N/A</v>
      </c>
      <c r="W249" s="47" t="e">
        <f t="shared" si="89"/>
        <v>#N/A</v>
      </c>
      <c r="X249" t="e">
        <f t="shared" si="90"/>
        <v>#N/A</v>
      </c>
      <c r="Y249" s="47" t="e">
        <f t="shared" si="91"/>
        <v>#N/A</v>
      </c>
      <c r="Z249" t="e">
        <f t="shared" si="92"/>
        <v>#N/A</v>
      </c>
      <c r="AA249" s="47" t="e">
        <f t="shared" si="93"/>
        <v>#N/A</v>
      </c>
      <c r="AB249" t="e">
        <f t="shared" si="94"/>
        <v>#N/A</v>
      </c>
    </row>
    <row r="250" spans="15:28" x14ac:dyDescent="0.2">
      <c r="O250" s="45">
        <f t="shared" si="82"/>
        <v>0.47681249320112329</v>
      </c>
      <c r="P250" s="45">
        <f t="shared" si="83"/>
        <v>0.47681249320112329</v>
      </c>
      <c r="Q250" s="100">
        <f t="shared" si="84"/>
        <v>20.825004857108638</v>
      </c>
      <c r="R250" s="252">
        <f t="shared" si="95"/>
        <v>0.22000000000000094</v>
      </c>
      <c r="S250" t="e">
        <f t="shared" si="85"/>
        <v>#N/A</v>
      </c>
      <c r="T250" t="e">
        <f t="shared" si="86"/>
        <v>#N/A</v>
      </c>
      <c r="U250" s="47" t="e">
        <f t="shared" si="87"/>
        <v>#N/A</v>
      </c>
      <c r="V250" t="e">
        <f t="shared" si="88"/>
        <v>#N/A</v>
      </c>
      <c r="W250" s="47" t="e">
        <f t="shared" si="89"/>
        <v>#N/A</v>
      </c>
      <c r="X250" t="e">
        <f t="shared" si="90"/>
        <v>#N/A</v>
      </c>
      <c r="Y250" s="47" t="e">
        <f t="shared" si="91"/>
        <v>#N/A</v>
      </c>
      <c r="Z250" t="e">
        <f t="shared" si="92"/>
        <v>#N/A</v>
      </c>
      <c r="AA250" s="47" t="e">
        <f t="shared" si="93"/>
        <v>#N/A</v>
      </c>
      <c r="AB250" t="e">
        <f t="shared" si="94"/>
        <v>#N/A</v>
      </c>
    </row>
    <row r="251" spans="15:28" x14ac:dyDescent="0.2">
      <c r="O251" s="45">
        <f t="shared" si="82"/>
        <v>0.49872625328464437</v>
      </c>
      <c r="P251" s="45">
        <f t="shared" si="83"/>
        <v>0.49872625328464437</v>
      </c>
      <c r="Q251" s="100">
        <f t="shared" si="84"/>
        <v>20.846453705628846</v>
      </c>
      <c r="R251" s="252">
        <f t="shared" si="95"/>
        <v>0.22500000000000095</v>
      </c>
      <c r="S251" t="e">
        <f t="shared" si="85"/>
        <v>#N/A</v>
      </c>
      <c r="T251" t="e">
        <f t="shared" si="86"/>
        <v>#N/A</v>
      </c>
      <c r="U251" s="47" t="e">
        <f t="shared" si="87"/>
        <v>#N/A</v>
      </c>
      <c r="V251" t="e">
        <f t="shared" si="88"/>
        <v>#N/A</v>
      </c>
      <c r="W251" s="47" t="e">
        <f t="shared" si="89"/>
        <v>#N/A</v>
      </c>
      <c r="X251" t="e">
        <f t="shared" si="90"/>
        <v>#N/A</v>
      </c>
      <c r="Y251" s="47" t="e">
        <f t="shared" si="91"/>
        <v>#N/A</v>
      </c>
      <c r="Z251" t="e">
        <f t="shared" si="92"/>
        <v>#N/A</v>
      </c>
      <c r="AA251" s="47" t="e">
        <f t="shared" si="93"/>
        <v>#N/A</v>
      </c>
      <c r="AB251" t="e">
        <f t="shared" si="94"/>
        <v>#N/A</v>
      </c>
    </row>
    <row r="252" spans="15:28" x14ac:dyDescent="0.2">
      <c r="O252" s="45">
        <f t="shared" si="82"/>
        <v>0.52113192852198154</v>
      </c>
      <c r="P252" s="45">
        <f t="shared" si="83"/>
        <v>0.52113192852198154</v>
      </c>
      <c r="Q252" s="100">
        <f t="shared" si="84"/>
        <v>20.868384054804437</v>
      </c>
      <c r="R252" s="252">
        <f t="shared" si="95"/>
        <v>0.23000000000000095</v>
      </c>
      <c r="S252" t="e">
        <f t="shared" si="85"/>
        <v>#N/A</v>
      </c>
      <c r="T252" t="e">
        <f t="shared" si="86"/>
        <v>#N/A</v>
      </c>
      <c r="U252" s="47" t="e">
        <f t="shared" si="87"/>
        <v>#N/A</v>
      </c>
      <c r="V252" t="e">
        <f t="shared" si="88"/>
        <v>#N/A</v>
      </c>
      <c r="W252" s="47" t="e">
        <f t="shared" si="89"/>
        <v>#N/A</v>
      </c>
      <c r="X252" t="e">
        <f t="shared" si="90"/>
        <v>#N/A</v>
      </c>
      <c r="Y252" s="47" t="e">
        <f t="shared" si="91"/>
        <v>#N/A</v>
      </c>
      <c r="Z252" t="e">
        <f t="shared" si="92"/>
        <v>#N/A</v>
      </c>
      <c r="AA252" s="47" t="e">
        <f t="shared" si="93"/>
        <v>#N/A</v>
      </c>
      <c r="AB252" t="e">
        <f t="shared" si="94"/>
        <v>#N/A</v>
      </c>
    </row>
    <row r="253" spans="15:28" x14ac:dyDescent="0.2">
      <c r="O253" s="45">
        <f t="shared" si="82"/>
        <v>0.5440294836934072</v>
      </c>
      <c r="P253" s="45">
        <f t="shared" si="83"/>
        <v>0.5440294836934072</v>
      </c>
      <c r="Q253" s="100">
        <f t="shared" si="84"/>
        <v>20.890795871608134</v>
      </c>
      <c r="R253" s="252">
        <f t="shared" si="95"/>
        <v>0.23500000000000096</v>
      </c>
      <c r="S253" t="e">
        <f t="shared" si="85"/>
        <v>#N/A</v>
      </c>
      <c r="T253" t="e">
        <f t="shared" si="86"/>
        <v>#N/A</v>
      </c>
      <c r="U253" s="47" t="e">
        <f t="shared" si="87"/>
        <v>#N/A</v>
      </c>
      <c r="V253" t="e">
        <f t="shared" si="88"/>
        <v>#N/A</v>
      </c>
      <c r="W253" s="47" t="e">
        <f t="shared" si="89"/>
        <v>#N/A</v>
      </c>
      <c r="X253" t="e">
        <f t="shared" si="90"/>
        <v>#N/A</v>
      </c>
      <c r="Y253" s="47" t="e">
        <f t="shared" si="91"/>
        <v>#N/A</v>
      </c>
      <c r="Z253" t="e">
        <f t="shared" si="92"/>
        <v>#N/A</v>
      </c>
      <c r="AA253" s="47" t="e">
        <f t="shared" si="93"/>
        <v>#N/A</v>
      </c>
      <c r="AB253" t="e">
        <f t="shared" si="94"/>
        <v>#N/A</v>
      </c>
    </row>
    <row r="254" spans="15:28" x14ac:dyDescent="0.2">
      <c r="O254" s="45">
        <f t="shared" si="82"/>
        <v>0.56741888280896546</v>
      </c>
      <c r="P254" s="45">
        <f t="shared" si="83"/>
        <v>0.56741888280896546</v>
      </c>
      <c r="Q254" s="100">
        <f t="shared" si="84"/>
        <v>20.913689122291089</v>
      </c>
      <c r="R254" s="252">
        <f t="shared" si="95"/>
        <v>0.24000000000000096</v>
      </c>
      <c r="S254" t="e">
        <f t="shared" si="85"/>
        <v>#N/A</v>
      </c>
      <c r="T254" t="e">
        <f t="shared" si="86"/>
        <v>#N/A</v>
      </c>
      <c r="U254" s="47" t="e">
        <f t="shared" si="87"/>
        <v>#N/A</v>
      </c>
      <c r="V254" t="e">
        <f t="shared" si="88"/>
        <v>#N/A</v>
      </c>
      <c r="W254" s="47" t="e">
        <f t="shared" si="89"/>
        <v>#N/A</v>
      </c>
      <c r="X254" t="e">
        <f t="shared" si="90"/>
        <v>#N/A</v>
      </c>
      <c r="Y254" s="47" t="e">
        <f t="shared" si="91"/>
        <v>#N/A</v>
      </c>
      <c r="Z254" t="e">
        <f t="shared" si="92"/>
        <v>#N/A</v>
      </c>
      <c r="AA254" s="47" t="e">
        <f t="shared" si="93"/>
        <v>#N/A</v>
      </c>
      <c r="AB254" t="e">
        <f t="shared" si="94"/>
        <v>#N/A</v>
      </c>
    </row>
    <row r="255" spans="15:28" x14ac:dyDescent="0.2">
      <c r="O255" s="45">
        <f t="shared" si="82"/>
        <v>0.59130008910960896</v>
      </c>
      <c r="P255" s="45">
        <f t="shared" si="83"/>
        <v>0.59130008910960896</v>
      </c>
      <c r="Q255" s="100">
        <f t="shared" si="84"/>
        <v>20.937063772382089</v>
      </c>
      <c r="R255" s="252">
        <f t="shared" si="95"/>
        <v>0.24500000000000097</v>
      </c>
      <c r="S255" t="e">
        <f t="shared" si="85"/>
        <v>#N/A</v>
      </c>
      <c r="T255" t="e">
        <f t="shared" si="86"/>
        <v>#N/A</v>
      </c>
      <c r="U255" s="47" t="e">
        <f t="shared" si="87"/>
        <v>#N/A</v>
      </c>
      <c r="V255" t="e">
        <f t="shared" si="88"/>
        <v>#N/A</v>
      </c>
      <c r="W255" s="47" t="e">
        <f t="shared" si="89"/>
        <v>#N/A</v>
      </c>
      <c r="X255" t="e">
        <f t="shared" si="90"/>
        <v>#N/A</v>
      </c>
      <c r="Y255" s="47" t="e">
        <f t="shared" si="91"/>
        <v>#N/A</v>
      </c>
      <c r="Z255" t="e">
        <f t="shared" si="92"/>
        <v>#N/A</v>
      </c>
      <c r="AA255" s="47" t="e">
        <f t="shared" si="93"/>
        <v>#N/A</v>
      </c>
      <c r="AB255" t="e">
        <f t="shared" si="94"/>
        <v>#N/A</v>
      </c>
    </row>
    <row r="256" spans="15:28" x14ac:dyDescent="0.2">
      <c r="O256" s="45">
        <f t="shared" si="82"/>
        <v>0.61567306506719888</v>
      </c>
      <c r="P256" s="45">
        <f t="shared" si="83"/>
        <v>0.61567306506719888</v>
      </c>
      <c r="Q256" s="100">
        <f t="shared" si="84"/>
        <v>20.960919786689146</v>
      </c>
      <c r="R256" s="252">
        <f t="shared" si="95"/>
        <v>0.25000000000000094</v>
      </c>
      <c r="S256" t="e">
        <f t="shared" si="85"/>
        <v>#N/A</v>
      </c>
      <c r="T256" t="e">
        <f t="shared" si="86"/>
        <v>#N/A</v>
      </c>
      <c r="U256" s="47" t="e">
        <f t="shared" si="87"/>
        <v>#N/A</v>
      </c>
      <c r="V256" t="e">
        <f t="shared" si="88"/>
        <v>#N/A</v>
      </c>
      <c r="W256" s="47" t="e">
        <f t="shared" si="89"/>
        <v>#N/A</v>
      </c>
      <c r="X256" t="e">
        <f t="shared" si="90"/>
        <v>#N/A</v>
      </c>
      <c r="Y256" s="47" t="e">
        <f t="shared" si="91"/>
        <v>#N/A</v>
      </c>
      <c r="Z256" t="e">
        <f t="shared" si="92"/>
        <v>#N/A</v>
      </c>
      <c r="AA256" s="47" t="e">
        <f t="shared" si="93"/>
        <v>#N/A</v>
      </c>
      <c r="AB256" t="e">
        <f t="shared" si="94"/>
        <v>#N/A</v>
      </c>
    </row>
    <row r="257" spans="15:28" x14ac:dyDescent="0.2">
      <c r="O257" s="45">
        <f t="shared" si="82"/>
        <v>0.64053777238439125</v>
      </c>
      <c r="P257" s="45">
        <f t="shared" si="83"/>
        <v>0.64053777238439125</v>
      </c>
      <c r="Q257" s="100">
        <f t="shared" si="84"/>
        <v>20.985257129298475</v>
      </c>
      <c r="R257" s="252">
        <f t="shared" si="95"/>
        <v>0.25500000000000095</v>
      </c>
      <c r="S257" t="e">
        <f t="shared" si="85"/>
        <v>#N/A</v>
      </c>
      <c r="T257" t="e">
        <f t="shared" si="86"/>
        <v>#N/A</v>
      </c>
      <c r="U257" s="47" t="e">
        <f t="shared" si="87"/>
        <v>#N/A</v>
      </c>
      <c r="V257" t="e">
        <f t="shared" si="88"/>
        <v>#N/A</v>
      </c>
      <c r="W257" s="47" t="e">
        <f t="shared" si="89"/>
        <v>#N/A</v>
      </c>
      <c r="X257" t="e">
        <f t="shared" si="90"/>
        <v>#N/A</v>
      </c>
      <c r="Y257" s="47" t="e">
        <f t="shared" si="91"/>
        <v>#N/A</v>
      </c>
      <c r="Z257" t="e">
        <f t="shared" si="92"/>
        <v>#N/A</v>
      </c>
      <c r="AA257" s="47" t="e">
        <f t="shared" si="93"/>
        <v>#N/A</v>
      </c>
      <c r="AB257" t="e">
        <f t="shared" si="94"/>
        <v>#N/A</v>
      </c>
    </row>
    <row r="258" spans="15:28" x14ac:dyDescent="0.2">
      <c r="O258" s="45">
        <f t="shared" si="82"/>
        <v>0.66589417199554646</v>
      </c>
      <c r="P258" s="45">
        <f t="shared" si="83"/>
        <v>0.66589417199554646</v>
      </c>
      <c r="Q258" s="100">
        <f t="shared" si="84"/>
        <v>21.010075763575969</v>
      </c>
      <c r="R258" s="252">
        <f t="shared" si="95"/>
        <v>0.26000000000000095</v>
      </c>
      <c r="S258" t="e">
        <f t="shared" si="85"/>
        <v>#N/A</v>
      </c>
      <c r="T258" t="e">
        <f t="shared" si="86"/>
        <v>#N/A</v>
      </c>
      <c r="U258" s="47" t="e">
        <f t="shared" si="87"/>
        <v>#N/A</v>
      </c>
      <c r="V258" t="e">
        <f t="shared" si="88"/>
        <v>#N/A</v>
      </c>
      <c r="W258" s="47" t="e">
        <f t="shared" si="89"/>
        <v>#N/A</v>
      </c>
      <c r="X258" t="e">
        <f t="shared" si="90"/>
        <v>#N/A</v>
      </c>
      <c r="Y258" s="47" t="e">
        <f t="shared" si="91"/>
        <v>#N/A</v>
      </c>
      <c r="Z258" t="e">
        <f t="shared" si="92"/>
        <v>#N/A</v>
      </c>
      <c r="AA258" s="47" t="e">
        <f t="shared" si="93"/>
        <v>#N/A</v>
      </c>
      <c r="AB258" t="e">
        <f t="shared" si="94"/>
        <v>#N/A</v>
      </c>
    </row>
    <row r="259" spans="15:28" x14ac:dyDescent="0.2">
      <c r="O259" s="45">
        <f t="shared" si="82"/>
        <v>0.69174222406684294</v>
      </c>
      <c r="P259" s="45">
        <f t="shared" si="83"/>
        <v>0.69174222406684294</v>
      </c>
      <c r="Q259" s="100">
        <f t="shared" si="84"/>
        <v>21.035375652166294</v>
      </c>
      <c r="R259" s="252">
        <f t="shared" si="95"/>
        <v>0.26500000000000096</v>
      </c>
      <c r="S259" t="e">
        <f t="shared" si="85"/>
        <v>#N/A</v>
      </c>
      <c r="T259" t="e">
        <f t="shared" si="86"/>
        <v>#N/A</v>
      </c>
      <c r="U259" s="47" t="e">
        <f t="shared" si="87"/>
        <v>#N/A</v>
      </c>
      <c r="V259" t="e">
        <f t="shared" si="88"/>
        <v>#N/A</v>
      </c>
      <c r="W259" s="47" t="e">
        <f t="shared" si="89"/>
        <v>#N/A</v>
      </c>
      <c r="X259" t="e">
        <f t="shared" si="90"/>
        <v>#N/A</v>
      </c>
      <c r="Y259" s="47" t="e">
        <f t="shared" si="91"/>
        <v>#N/A</v>
      </c>
      <c r="Z259" t="e">
        <f t="shared" si="92"/>
        <v>#N/A</v>
      </c>
      <c r="AA259" s="47" t="e">
        <f t="shared" si="93"/>
        <v>#N/A</v>
      </c>
      <c r="AB259" t="e">
        <f t="shared" si="94"/>
        <v>#N/A</v>
      </c>
    </row>
    <row r="260" spans="15:28" x14ac:dyDescent="0.2">
      <c r="O260" s="45">
        <f t="shared" si="82"/>
        <v>0.71808188799616346</v>
      </c>
      <c r="P260" s="45">
        <f t="shared" si="83"/>
        <v>0.71808188799616346</v>
      </c>
      <c r="Q260" s="100">
        <f t="shared" si="84"/>
        <v>21.061156756994023</v>
      </c>
      <c r="R260" s="252">
        <f t="shared" si="95"/>
        <v>0.27000000000000096</v>
      </c>
      <c r="S260" t="e">
        <f t="shared" si="85"/>
        <v>#N/A</v>
      </c>
      <c r="T260" t="e">
        <f t="shared" si="86"/>
        <v>#N/A</v>
      </c>
      <c r="U260" s="47" t="e">
        <f t="shared" si="87"/>
        <v>#N/A</v>
      </c>
      <c r="V260" t="e">
        <f t="shared" si="88"/>
        <v>#N/A</v>
      </c>
      <c r="W260" s="47" t="e">
        <f t="shared" si="89"/>
        <v>#N/A</v>
      </c>
      <c r="X260" t="e">
        <f t="shared" si="90"/>
        <v>#N/A</v>
      </c>
      <c r="Y260" s="47" t="e">
        <f t="shared" si="91"/>
        <v>#N/A</v>
      </c>
      <c r="Z260" t="e">
        <f t="shared" si="92"/>
        <v>#N/A</v>
      </c>
      <c r="AA260" s="47" t="e">
        <f t="shared" si="93"/>
        <v>#N/A</v>
      </c>
      <c r="AB260" t="e">
        <f t="shared" si="94"/>
        <v>#N/A</v>
      </c>
    </row>
    <row r="261" spans="15:28" x14ac:dyDescent="0.2">
      <c r="O261" s="45">
        <f t="shared" si="82"/>
        <v>0.74491312241411833</v>
      </c>
      <c r="P261" s="45">
        <f t="shared" si="83"/>
        <v>0.74491312241411833</v>
      </c>
      <c r="Q261" s="100">
        <f t="shared" si="84"/>
        <v>21.087419039263636</v>
      </c>
      <c r="R261" s="252">
        <f t="shared" si="95"/>
        <v>0.27500000000000097</v>
      </c>
      <c r="S261" t="e">
        <f t="shared" si="85"/>
        <v>#N/A</v>
      </c>
      <c r="T261" t="e">
        <f t="shared" si="86"/>
        <v>#N/A</v>
      </c>
      <c r="U261" s="47" t="e">
        <f t="shared" si="87"/>
        <v>#N/A</v>
      </c>
      <c r="V261" t="e">
        <f t="shared" si="88"/>
        <v>#N/A</v>
      </c>
      <c r="W261" s="47" t="e">
        <f t="shared" si="89"/>
        <v>#N/A</v>
      </c>
      <c r="X261" t="e">
        <f t="shared" si="90"/>
        <v>#N/A</v>
      </c>
      <c r="Y261" s="47" t="e">
        <f t="shared" si="91"/>
        <v>#N/A</v>
      </c>
      <c r="Z261" t="e">
        <f t="shared" si="92"/>
        <v>#N/A</v>
      </c>
      <c r="AA261" s="47" t="e">
        <f t="shared" si="93"/>
        <v>#N/A</v>
      </c>
      <c r="AB261" t="e">
        <f t="shared" si="94"/>
        <v>#N/A</v>
      </c>
    </row>
    <row r="262" spans="15:28" x14ac:dyDescent="0.2">
      <c r="O262" s="45">
        <f t="shared" si="82"/>
        <v>0.77223588518393171</v>
      </c>
      <c r="P262" s="45">
        <f t="shared" si="83"/>
        <v>0.77223588518393171</v>
      </c>
      <c r="Q262" s="100">
        <f t="shared" si="84"/>
        <v>21.114162459459976</v>
      </c>
      <c r="R262" s="252">
        <f t="shared" si="95"/>
        <v>0.28000000000000097</v>
      </c>
      <c r="S262" t="e">
        <f t="shared" si="85"/>
        <v>#N/A</v>
      </c>
      <c r="T262" t="e">
        <f t="shared" si="86"/>
        <v>#N/A</v>
      </c>
      <c r="U262" s="47" t="e">
        <f t="shared" si="87"/>
        <v>#N/A</v>
      </c>
      <c r="V262" t="e">
        <f t="shared" si="88"/>
        <v>#N/A</v>
      </c>
      <c r="W262" s="47" t="e">
        <f t="shared" si="89"/>
        <v>#N/A</v>
      </c>
      <c r="X262" t="e">
        <f t="shared" si="90"/>
        <v>#N/A</v>
      </c>
      <c r="Y262" s="47" t="e">
        <f t="shared" si="91"/>
        <v>#N/A</v>
      </c>
      <c r="Z262" t="e">
        <f t="shared" si="92"/>
        <v>#N/A</v>
      </c>
      <c r="AA262" s="47" t="e">
        <f t="shared" si="93"/>
        <v>#N/A</v>
      </c>
      <c r="AB262" t="e">
        <f t="shared" si="94"/>
        <v>#N/A</v>
      </c>
    </row>
    <row r="263" spans="15:28" x14ac:dyDescent="0.2">
      <c r="O263" s="45">
        <f t="shared" ref="O263:O326" si="96">(SQRT($K$18*$K$18*(R263-$F$16)*(R263-$F$16)*1000000+$M$4*$M$4))-$M$4</f>
        <v>0.80005013340189635</v>
      </c>
      <c r="P263" s="45">
        <f t="shared" ref="P263:P326" si="97">(COS($P$1*PI()/180)*SQRT($K$18*$K$18*(R263-$F$16)*(R263-$F$16)*1000000+$P$3)-$P$2*$K$17*(R263-$F$16)*1000)/(1-$P$2)-$M$4</f>
        <v>0.80005013340189635</v>
      </c>
      <c r="Q263" s="100">
        <f t="shared" ref="Q263:Q326" si="98">SQRT(((R263-$F$16)*(R263-$F$16)+PI()*PI()*$F$18*$F$18)*$K$18*$K$18*1000000+$M$4*$M$4) - $M$4</f>
        <v>21.14138697734802</v>
      </c>
      <c r="R263" s="252">
        <f t="shared" si="95"/>
        <v>0.28500000000000097</v>
      </c>
      <c r="S263" t="e">
        <f t="shared" ref="S263:S326" si="99">IF( AND(($R263-$F$16)/S$3&gt;= 0, ($R263-$F$16)/S$3&lt;=$K$31),S$2*ABS(SIN(($R263-$F$16)/S$3*PI()))*$K$30,#N/A)</f>
        <v>#N/A</v>
      </c>
      <c r="T263" t="e">
        <f t="shared" ref="T263:T326" si="100">IF( AND(($R263-$F$16)/T$3&gt;0,($R263-$F$16)/T$3&lt;=$K$31),T$2*ABS(SIN(($R263-$F$16)/T$3*PI()))*$K$30,#N/A)</f>
        <v>#N/A</v>
      </c>
      <c r="U263" s="47" t="e">
        <f t="shared" ref="U263:U326" si="101">IF( AND(($R263-$F$16)/U$3&gt;= 0, ($R263-$F$16)/U$3&lt;=$K$31),U$2*ABS(SIN(($R263-$F$16)/U$3*PI()))*$K$30,#N/A)</f>
        <v>#N/A</v>
      </c>
      <c r="V263" t="e">
        <f t="shared" ref="V263:V326" si="102">IF( AND(($R263-$F$16)/V$3&gt;0,($R263-$F$16)/V$3&lt;=$K$31),V$2*ABS(SIN(($R263-$F$16)/V$3*PI()))*$K$30,#N/A)</f>
        <v>#N/A</v>
      </c>
      <c r="W263" s="47" t="e">
        <f t="shared" ref="W263:W326" si="103">IF( AND(($R263-$F$16)/W$3&gt;= 0, ($R263-$F$16)/W$3&lt;=$K$31),W$2*ABS(SIN(($R263-$F$16)/W$3*PI()))*$K$30,#N/A)</f>
        <v>#N/A</v>
      </c>
      <c r="X263" t="e">
        <f t="shared" ref="X263:X326" si="104">IF( AND(($R263-$F$16)/X$3&gt;0,($R263-$F$16)/X$3&lt;=$K$31),X$2*ABS(SIN(($R263-$F$16)/X$3*PI()))*$K$30,#N/A)</f>
        <v>#N/A</v>
      </c>
      <c r="Y263" s="47" t="e">
        <f t="shared" ref="Y263:Y326" si="105">IF( AND(($R263-$F$16)/Y$3&gt;= 0, ($R263-$F$16)/Y$3&lt;=$K$31),Y$2*ABS(SIN(($R263-$F$16)/Y$3*PI()))*$K$30,#N/A)</f>
        <v>#N/A</v>
      </c>
      <c r="Z263" t="e">
        <f t="shared" ref="Z263:Z326" si="106">IF( AND(($R263-$F$16)/Z$3&gt;0,($R263-$F$16)/Z$3&lt;=$K$31),Z$2*ABS(SIN(($R263-$F$16)/Z$3*PI()))*$K$30,#N/A)</f>
        <v>#N/A</v>
      </c>
      <c r="AA263" s="47" t="e">
        <f t="shared" ref="AA263:AA326" si="107">IF( AND(($R263-$F$16)/AA$3&gt;= 0, ($R263-$F$16)/AA$3&lt;=$K$31),AA$2*ABS(SIN(($R263-$F$16)/AA$3*PI()))*$K$30,#N/A)</f>
        <v>#N/A</v>
      </c>
      <c r="AB263" t="e">
        <f t="shared" ref="AB263:AB326" si="108">IF( AND(($R263-$F$16)/AB$3&gt;0,($R263-$F$16)/AB$3&lt;=$K$31),AB$2*ABS(SIN(($R263-$F$16)/AB$3*PI()))*$K$30,#N/A)</f>
        <v>#N/A</v>
      </c>
    </row>
    <row r="264" spans="15:28" x14ac:dyDescent="0.2">
      <c r="O264" s="45">
        <f t="shared" si="96"/>
        <v>0.82835582339737357</v>
      </c>
      <c r="P264" s="45">
        <f t="shared" si="97"/>
        <v>0.82835582339737357</v>
      </c>
      <c r="Q264" s="100">
        <f t="shared" si="98"/>
        <v>21.16909255197379</v>
      </c>
      <c r="R264" s="252">
        <f t="shared" ref="R264:R327" si="109">R263+$R$4</f>
        <v>0.29000000000000098</v>
      </c>
      <c r="S264" t="e">
        <f t="shared" si="99"/>
        <v>#N/A</v>
      </c>
      <c r="T264" t="e">
        <f t="shared" si="100"/>
        <v>#N/A</v>
      </c>
      <c r="U264" s="47" t="e">
        <f t="shared" si="101"/>
        <v>#N/A</v>
      </c>
      <c r="V264" t="e">
        <f t="shared" si="102"/>
        <v>#N/A</v>
      </c>
      <c r="W264" s="47" t="e">
        <f t="shared" si="103"/>
        <v>#N/A</v>
      </c>
      <c r="X264" t="e">
        <f t="shared" si="104"/>
        <v>#N/A</v>
      </c>
      <c r="Y264" s="47" t="e">
        <f t="shared" si="105"/>
        <v>#N/A</v>
      </c>
      <c r="Z264" t="e">
        <f t="shared" si="106"/>
        <v>#N/A</v>
      </c>
      <c r="AA264" s="47" t="e">
        <f t="shared" si="107"/>
        <v>#N/A</v>
      </c>
      <c r="AB264" t="e">
        <f t="shared" si="108"/>
        <v>#N/A</v>
      </c>
    </row>
    <row r="265" spans="15:28" x14ac:dyDescent="0.2">
      <c r="O265" s="45">
        <f t="shared" si="96"/>
        <v>0.8571529107338165</v>
      </c>
      <c r="P265" s="45">
        <f t="shared" si="97"/>
        <v>0.8571529107338165</v>
      </c>
      <c r="Q265" s="100">
        <f t="shared" si="98"/>
        <v>21.19727914166458</v>
      </c>
      <c r="R265" s="252">
        <f t="shared" si="109"/>
        <v>0.29500000000000098</v>
      </c>
      <c r="S265" t="e">
        <f t="shared" si="99"/>
        <v>#N/A</v>
      </c>
      <c r="T265" t="e">
        <f t="shared" si="100"/>
        <v>#N/A</v>
      </c>
      <c r="U265" s="47" t="e">
        <f t="shared" si="101"/>
        <v>#N/A</v>
      </c>
      <c r="V265" t="e">
        <f t="shared" si="102"/>
        <v>#N/A</v>
      </c>
      <c r="W265" s="47" t="e">
        <f t="shared" si="103"/>
        <v>#N/A</v>
      </c>
      <c r="X265" t="e">
        <f t="shared" si="104"/>
        <v>#N/A</v>
      </c>
      <c r="Y265" s="47" t="e">
        <f t="shared" si="105"/>
        <v>#N/A</v>
      </c>
      <c r="Z265" t="e">
        <f t="shared" si="106"/>
        <v>#N/A</v>
      </c>
      <c r="AA265" s="47" t="e">
        <f t="shared" si="107"/>
        <v>#N/A</v>
      </c>
      <c r="AB265" t="e">
        <f t="shared" si="108"/>
        <v>#N/A</v>
      </c>
    </row>
    <row r="266" spans="15:28" x14ac:dyDescent="0.2">
      <c r="O266" s="45">
        <f t="shared" si="96"/>
        <v>0.88644135020865633</v>
      </c>
      <c r="P266" s="45">
        <f t="shared" si="97"/>
        <v>0.88644135020865633</v>
      </c>
      <c r="Q266" s="100">
        <f t="shared" si="98"/>
        <v>21.225946704028729</v>
      </c>
      <c r="R266" s="252">
        <f t="shared" si="109"/>
        <v>0.30000000000000099</v>
      </c>
      <c r="S266" t="e">
        <f t="shared" si="99"/>
        <v>#N/A</v>
      </c>
      <c r="T266" t="e">
        <f t="shared" si="100"/>
        <v>#N/A</v>
      </c>
      <c r="U266" s="47" t="e">
        <f t="shared" si="101"/>
        <v>#N/A</v>
      </c>
      <c r="V266" t="e">
        <f t="shared" si="102"/>
        <v>#N/A</v>
      </c>
      <c r="W266" s="47" t="e">
        <f t="shared" si="103"/>
        <v>#N/A</v>
      </c>
      <c r="X266" t="e">
        <f t="shared" si="104"/>
        <v>#N/A</v>
      </c>
      <c r="Y266" s="47" t="e">
        <f t="shared" si="105"/>
        <v>#N/A</v>
      </c>
      <c r="Z266" t="e">
        <f t="shared" si="106"/>
        <v>#N/A</v>
      </c>
      <c r="AA266" s="47" t="e">
        <f t="shared" si="107"/>
        <v>#N/A</v>
      </c>
      <c r="AB266" t="e">
        <f t="shared" si="108"/>
        <v>#N/A</v>
      </c>
    </row>
    <row r="267" spans="15:28" x14ac:dyDescent="0.2">
      <c r="O267" s="45">
        <f t="shared" si="96"/>
        <v>0.91622109585352973</v>
      </c>
      <c r="P267" s="45">
        <f t="shared" si="97"/>
        <v>0.91622109585352973</v>
      </c>
      <c r="Q267" s="100">
        <f t="shared" si="98"/>
        <v>21.255095195956642</v>
      </c>
      <c r="R267" s="252">
        <f t="shared" si="109"/>
        <v>0.30500000000000099</v>
      </c>
      <c r="S267" t="e">
        <f t="shared" si="99"/>
        <v>#N/A</v>
      </c>
      <c r="T267" t="e">
        <f t="shared" si="100"/>
        <v>#N/A</v>
      </c>
      <c r="U267" s="47" t="e">
        <f t="shared" si="101"/>
        <v>#N/A</v>
      </c>
      <c r="V267" t="e">
        <f t="shared" si="102"/>
        <v>#N/A</v>
      </c>
      <c r="W267" s="47" t="e">
        <f t="shared" si="103"/>
        <v>#N/A</v>
      </c>
      <c r="X267" t="e">
        <f t="shared" si="104"/>
        <v>#N/A</v>
      </c>
      <c r="Y267" s="47" t="e">
        <f t="shared" si="105"/>
        <v>#N/A</v>
      </c>
      <c r="Z267" t="e">
        <f t="shared" si="106"/>
        <v>#N/A</v>
      </c>
      <c r="AA267" s="47" t="e">
        <f t="shared" si="107"/>
        <v>#N/A</v>
      </c>
      <c r="AB267" t="e">
        <f t="shared" si="108"/>
        <v>#N/A</v>
      </c>
    </row>
    <row r="268" spans="15:28" x14ac:dyDescent="0.2">
      <c r="O268" s="45">
        <f t="shared" si="96"/>
        <v>0.94649210093518832</v>
      </c>
      <c r="P268" s="45">
        <f t="shared" si="97"/>
        <v>0.94649210093518832</v>
      </c>
      <c r="Q268" s="100">
        <f t="shared" si="98"/>
        <v>21.284724573620679</v>
      </c>
      <c r="R268" s="252">
        <f t="shared" si="109"/>
        <v>0.310000000000001</v>
      </c>
      <c r="S268" t="e">
        <f t="shared" si="99"/>
        <v>#N/A</v>
      </c>
      <c r="T268" t="e">
        <f t="shared" si="100"/>
        <v>#N/A</v>
      </c>
      <c r="U268" s="47" t="e">
        <f t="shared" si="101"/>
        <v>#N/A</v>
      </c>
      <c r="V268" t="e">
        <f t="shared" si="102"/>
        <v>#N/A</v>
      </c>
      <c r="W268" s="47" t="e">
        <f t="shared" si="103"/>
        <v>#N/A</v>
      </c>
      <c r="X268" t="e">
        <f t="shared" si="104"/>
        <v>#N/A</v>
      </c>
      <c r="Y268" s="47" t="e">
        <f t="shared" si="105"/>
        <v>#N/A</v>
      </c>
      <c r="Z268" t="e">
        <f t="shared" si="106"/>
        <v>#N/A</v>
      </c>
      <c r="AA268" s="47" t="e">
        <f t="shared" si="107"/>
        <v>#N/A</v>
      </c>
      <c r="AB268" t="e">
        <f t="shared" si="108"/>
        <v>#N/A</v>
      </c>
    </row>
    <row r="269" spans="15:28" x14ac:dyDescent="0.2">
      <c r="O269" s="45">
        <f t="shared" si="96"/>
        <v>0.97725431795504392</v>
      </c>
      <c r="P269" s="45">
        <f t="shared" si="97"/>
        <v>0.97725431795504392</v>
      </c>
      <c r="Q269" s="100">
        <f t="shared" si="98"/>
        <v>21.314834792475381</v>
      </c>
      <c r="R269" s="252">
        <f t="shared" si="109"/>
        <v>0.315000000000001</v>
      </c>
      <c r="S269" t="e">
        <f t="shared" si="99"/>
        <v>#N/A</v>
      </c>
      <c r="T269" t="e">
        <f t="shared" si="100"/>
        <v>#N/A</v>
      </c>
      <c r="U269" s="47" t="e">
        <f t="shared" si="101"/>
        <v>#N/A</v>
      </c>
      <c r="V269" t="e">
        <f t="shared" si="102"/>
        <v>#N/A</v>
      </c>
      <c r="W269" s="47" t="e">
        <f t="shared" si="103"/>
        <v>#N/A</v>
      </c>
      <c r="X269" t="e">
        <f t="shared" si="104"/>
        <v>#N/A</v>
      </c>
      <c r="Y269" s="47" t="e">
        <f t="shared" si="105"/>
        <v>#N/A</v>
      </c>
      <c r="Z269" t="e">
        <f t="shared" si="106"/>
        <v>#N/A</v>
      </c>
      <c r="AA269" s="47" t="e">
        <f t="shared" si="107"/>
        <v>#N/A</v>
      </c>
      <c r="AB269" t="e">
        <f t="shared" si="108"/>
        <v>#N/A</v>
      </c>
    </row>
    <row r="270" spans="15:28" x14ac:dyDescent="0.2">
      <c r="O270" s="45">
        <f t="shared" si="96"/>
        <v>1.0085076986506465</v>
      </c>
      <c r="P270" s="45">
        <f t="shared" si="97"/>
        <v>1.0085076986506465</v>
      </c>
      <c r="Q270" s="100">
        <f t="shared" si="98"/>
        <v>21.345425807258607</v>
      </c>
      <c r="R270" s="252">
        <f t="shared" si="109"/>
        <v>0.32000000000000101</v>
      </c>
      <c r="S270" t="e">
        <f t="shared" si="99"/>
        <v>#N/A</v>
      </c>
      <c r="T270" t="e">
        <f t="shared" si="100"/>
        <v>#N/A</v>
      </c>
      <c r="U270" s="47" t="e">
        <f t="shared" si="101"/>
        <v>#N/A</v>
      </c>
      <c r="V270" t="e">
        <f t="shared" si="102"/>
        <v>#N/A</v>
      </c>
      <c r="W270" s="47" t="e">
        <f t="shared" si="103"/>
        <v>#N/A</v>
      </c>
      <c r="X270" t="e">
        <f t="shared" si="104"/>
        <v>#N/A</v>
      </c>
      <c r="Y270" s="47" t="e">
        <f t="shared" si="105"/>
        <v>#N/A</v>
      </c>
      <c r="Z270" t="e">
        <f t="shared" si="106"/>
        <v>#N/A</v>
      </c>
      <c r="AA270" s="47" t="e">
        <f t="shared" si="107"/>
        <v>#N/A</v>
      </c>
      <c r="AB270" t="e">
        <f t="shared" si="108"/>
        <v>#N/A</v>
      </c>
    </row>
    <row r="271" spans="15:28" x14ac:dyDescent="0.2">
      <c r="O271" s="45">
        <f t="shared" si="96"/>
        <v>1.0402521939947746</v>
      </c>
      <c r="P271" s="45">
        <f t="shared" si="97"/>
        <v>1.0402521939947746</v>
      </c>
      <c r="Q271" s="100">
        <f t="shared" si="98"/>
        <v>21.376497571990626</v>
      </c>
      <c r="R271" s="252">
        <f t="shared" si="109"/>
        <v>0.32500000000000101</v>
      </c>
      <c r="S271" t="e">
        <f t="shared" si="99"/>
        <v>#N/A</v>
      </c>
      <c r="T271" t="e">
        <f t="shared" si="100"/>
        <v>#N/A</v>
      </c>
      <c r="U271" s="47" t="e">
        <f t="shared" si="101"/>
        <v>#N/A</v>
      </c>
      <c r="V271" t="e">
        <f t="shared" si="102"/>
        <v>#N/A</v>
      </c>
      <c r="W271" s="47" t="e">
        <f t="shared" si="103"/>
        <v>#N/A</v>
      </c>
      <c r="X271" t="e">
        <f t="shared" si="104"/>
        <v>#N/A</v>
      </c>
      <c r="Y271" s="47" t="e">
        <f t="shared" si="105"/>
        <v>#N/A</v>
      </c>
      <c r="Z271" t="e">
        <f t="shared" si="106"/>
        <v>#N/A</v>
      </c>
      <c r="AA271" s="47" t="e">
        <f t="shared" si="107"/>
        <v>#N/A</v>
      </c>
      <c r="AB271" t="e">
        <f t="shared" si="108"/>
        <v>#N/A</v>
      </c>
    </row>
    <row r="272" spans="15:28" x14ac:dyDescent="0.2">
      <c r="O272" s="45">
        <f t="shared" si="96"/>
        <v>1.0724877541970272</v>
      </c>
      <c r="P272" s="45">
        <f t="shared" si="97"/>
        <v>1.0724877541970272</v>
      </c>
      <c r="Q272" s="100">
        <f t="shared" si="98"/>
        <v>21.408050039975478</v>
      </c>
      <c r="R272" s="252">
        <f t="shared" si="109"/>
        <v>0.33000000000000101</v>
      </c>
      <c r="S272" t="e">
        <f t="shared" si="99"/>
        <v>#N/A</v>
      </c>
      <c r="T272" t="e">
        <f t="shared" si="100"/>
        <v>#N/A</v>
      </c>
      <c r="U272" s="47" t="e">
        <f t="shared" si="101"/>
        <v>#N/A</v>
      </c>
      <c r="V272" t="e">
        <f t="shared" si="102"/>
        <v>#N/A</v>
      </c>
      <c r="W272" s="47" t="e">
        <f t="shared" si="103"/>
        <v>#N/A</v>
      </c>
      <c r="X272" t="e">
        <f t="shared" si="104"/>
        <v>#N/A</v>
      </c>
      <c r="Y272" s="47" t="e">
        <f t="shared" si="105"/>
        <v>#N/A</v>
      </c>
      <c r="Z272" t="e">
        <f t="shared" si="106"/>
        <v>#N/A</v>
      </c>
      <c r="AA272" s="47" t="e">
        <f t="shared" si="107"/>
        <v>#N/A</v>
      </c>
      <c r="AB272" t="e">
        <f t="shared" si="108"/>
        <v>#N/A</v>
      </c>
    </row>
    <row r="273" spans="15:28" x14ac:dyDescent="0.2">
      <c r="O273" s="45">
        <f t="shared" si="96"/>
        <v>1.105214328703255</v>
      </c>
      <c r="P273" s="45">
        <f t="shared" si="97"/>
        <v>1.105214328703255</v>
      </c>
      <c r="Q273" s="100">
        <f t="shared" si="98"/>
        <v>21.440083163800978</v>
      </c>
      <c r="R273" s="252">
        <f t="shared" si="109"/>
        <v>0.33500000000000102</v>
      </c>
      <c r="S273" t="e">
        <f t="shared" si="99"/>
        <v>#N/A</v>
      </c>
      <c r="T273" t="e">
        <f t="shared" si="100"/>
        <v>#N/A</v>
      </c>
      <c r="U273" s="47" t="e">
        <f t="shared" si="101"/>
        <v>#N/A</v>
      </c>
      <c r="V273" t="e">
        <f t="shared" si="102"/>
        <v>#N/A</v>
      </c>
      <c r="W273" s="47" t="e">
        <f t="shared" si="103"/>
        <v>#N/A</v>
      </c>
      <c r="X273" t="e">
        <f t="shared" si="104"/>
        <v>#N/A</v>
      </c>
      <c r="Y273" s="47" t="e">
        <f t="shared" si="105"/>
        <v>#N/A</v>
      </c>
      <c r="Z273" t="e">
        <f t="shared" si="106"/>
        <v>#N/A</v>
      </c>
      <c r="AA273" s="47" t="e">
        <f t="shared" si="107"/>
        <v>#N/A</v>
      </c>
      <c r="AB273" t="e">
        <f t="shared" si="108"/>
        <v>#N/A</v>
      </c>
    </row>
    <row r="274" spans="15:28" x14ac:dyDescent="0.2">
      <c r="O274" s="45">
        <f t="shared" si="96"/>
        <v>1.1384318661966972</v>
      </c>
      <c r="P274" s="45">
        <f t="shared" si="97"/>
        <v>1.1384318661966972</v>
      </c>
      <c r="Q274" s="100">
        <f t="shared" si="98"/>
        <v>21.472596895338825</v>
      </c>
      <c r="R274" s="252">
        <f t="shared" si="109"/>
        <v>0.34000000000000102</v>
      </c>
      <c r="S274" t="e">
        <f t="shared" si="99"/>
        <v>#N/A</v>
      </c>
      <c r="T274" t="e">
        <f t="shared" si="100"/>
        <v>#N/A</v>
      </c>
      <c r="U274" s="47" t="e">
        <f t="shared" si="101"/>
        <v>#N/A</v>
      </c>
      <c r="V274" t="e">
        <f t="shared" si="102"/>
        <v>#N/A</v>
      </c>
      <c r="W274" s="47" t="e">
        <f t="shared" si="103"/>
        <v>#N/A</v>
      </c>
      <c r="X274" t="e">
        <f t="shared" si="104"/>
        <v>#N/A</v>
      </c>
      <c r="Y274" s="47" t="e">
        <f t="shared" si="105"/>
        <v>#N/A</v>
      </c>
      <c r="Z274" t="e">
        <f t="shared" si="106"/>
        <v>#N/A</v>
      </c>
      <c r="AA274" s="47" t="e">
        <f t="shared" si="107"/>
        <v>#N/A</v>
      </c>
      <c r="AB274" t="e">
        <f t="shared" si="108"/>
        <v>#N/A</v>
      </c>
    </row>
    <row r="275" spans="15:28" x14ac:dyDescent="0.2">
      <c r="O275" s="45">
        <f t="shared" si="96"/>
        <v>1.1721403145977547</v>
      </c>
      <c r="P275" s="45">
        <f t="shared" si="97"/>
        <v>1.1721403145977547</v>
      </c>
      <c r="Q275" s="100">
        <f t="shared" si="98"/>
        <v>21.505591185745516</v>
      </c>
      <c r="R275" s="252">
        <f t="shared" si="109"/>
        <v>0.34500000000000103</v>
      </c>
      <c r="S275" t="e">
        <f t="shared" si="99"/>
        <v>#N/A</v>
      </c>
      <c r="T275" t="e">
        <f t="shared" si="100"/>
        <v>#N/A</v>
      </c>
      <c r="U275" s="47" t="e">
        <f t="shared" si="101"/>
        <v>#N/A</v>
      </c>
      <c r="V275" t="e">
        <f t="shared" si="102"/>
        <v>#N/A</v>
      </c>
      <c r="W275" s="47" t="e">
        <f t="shared" si="103"/>
        <v>#N/A</v>
      </c>
      <c r="X275" t="e">
        <f t="shared" si="104"/>
        <v>#N/A</v>
      </c>
      <c r="Y275" s="47" t="e">
        <f t="shared" si="105"/>
        <v>#N/A</v>
      </c>
      <c r="Z275" t="e">
        <f t="shared" si="106"/>
        <v>#N/A</v>
      </c>
      <c r="AA275" s="47" t="e">
        <f t="shared" si="107"/>
        <v>#N/A</v>
      </c>
      <c r="AB275" t="e">
        <f t="shared" si="108"/>
        <v>#N/A</v>
      </c>
    </row>
    <row r="276" spans="15:28" x14ac:dyDescent="0.2">
      <c r="O276" s="45">
        <f t="shared" si="96"/>
        <v>1.2063396210650126</v>
      </c>
      <c r="P276" s="45">
        <f t="shared" si="97"/>
        <v>1.2063396210650126</v>
      </c>
      <c r="Q276" s="100">
        <f t="shared" si="98"/>
        <v>21.53906598546223</v>
      </c>
      <c r="R276" s="252">
        <f t="shared" si="109"/>
        <v>0.35000000000000103</v>
      </c>
      <c r="S276" t="e">
        <f t="shared" si="99"/>
        <v>#N/A</v>
      </c>
      <c r="T276" t="e">
        <f t="shared" si="100"/>
        <v>#N/A</v>
      </c>
      <c r="U276" s="47" t="e">
        <f t="shared" si="101"/>
        <v>#N/A</v>
      </c>
      <c r="V276" t="e">
        <f t="shared" si="102"/>
        <v>#N/A</v>
      </c>
      <c r="W276" s="47" t="e">
        <f t="shared" si="103"/>
        <v>#N/A</v>
      </c>
      <c r="X276" t="e">
        <f t="shared" si="104"/>
        <v>#N/A</v>
      </c>
      <c r="Y276" s="47" t="e">
        <f t="shared" si="105"/>
        <v>#N/A</v>
      </c>
      <c r="Z276" t="e">
        <f t="shared" si="106"/>
        <v>#N/A</v>
      </c>
      <c r="AA276" s="47" t="e">
        <f t="shared" si="107"/>
        <v>#N/A</v>
      </c>
      <c r="AB276" t="e">
        <f t="shared" si="108"/>
        <v>#N/A</v>
      </c>
    </row>
    <row r="277" spans="15:28" x14ac:dyDescent="0.2">
      <c r="O277" s="45">
        <f t="shared" si="96"/>
        <v>1.2410297319950132</v>
      </c>
      <c r="P277" s="45">
        <f t="shared" si="97"/>
        <v>1.2410297319950132</v>
      </c>
      <c r="Q277" s="100">
        <f t="shared" si="98"/>
        <v>21.573021244215283</v>
      </c>
      <c r="R277" s="252">
        <f t="shared" si="109"/>
        <v>0.35500000000000104</v>
      </c>
      <c r="S277" t="e">
        <f t="shared" si="99"/>
        <v>#N/A</v>
      </c>
      <c r="T277" t="e">
        <f t="shared" si="100"/>
        <v>#N/A</v>
      </c>
      <c r="U277" s="47" t="e">
        <f t="shared" si="101"/>
        <v>#N/A</v>
      </c>
      <c r="V277" t="e">
        <f t="shared" si="102"/>
        <v>#N/A</v>
      </c>
      <c r="W277" s="47" t="e">
        <f t="shared" si="103"/>
        <v>#N/A</v>
      </c>
      <c r="X277" t="e">
        <f t="shared" si="104"/>
        <v>#N/A</v>
      </c>
      <c r="Y277" s="47" t="e">
        <f t="shared" si="105"/>
        <v>#N/A</v>
      </c>
      <c r="Z277" t="e">
        <f t="shared" si="106"/>
        <v>#N/A</v>
      </c>
      <c r="AA277" s="47" t="e">
        <f t="shared" si="107"/>
        <v>#N/A</v>
      </c>
      <c r="AB277" t="e">
        <f t="shared" si="108"/>
        <v>#N/A</v>
      </c>
    </row>
    <row r="278" spans="15:28" x14ac:dyDescent="0.2">
      <c r="O278" s="45">
        <f t="shared" si="96"/>
        <v>1.2762105930231655</v>
      </c>
      <c r="P278" s="45">
        <f t="shared" si="97"/>
        <v>1.2762105930231655</v>
      </c>
      <c r="Q278" s="100">
        <f t="shared" si="98"/>
        <v>21.607456911016811</v>
      </c>
      <c r="R278" s="252">
        <f t="shared" si="109"/>
        <v>0.36000000000000104</v>
      </c>
      <c r="S278" t="e">
        <f t="shared" si="99"/>
        <v>#N/A</v>
      </c>
      <c r="T278" t="e">
        <f t="shared" si="100"/>
        <v>#N/A</v>
      </c>
      <c r="U278" s="47" t="e">
        <f t="shared" si="101"/>
        <v>#N/A</v>
      </c>
      <c r="V278" t="e">
        <f t="shared" si="102"/>
        <v>#N/A</v>
      </c>
      <c r="W278" s="47" t="e">
        <f t="shared" si="103"/>
        <v>#N/A</v>
      </c>
      <c r="X278" t="e">
        <f t="shared" si="104"/>
        <v>#N/A</v>
      </c>
      <c r="Y278" s="47" t="e">
        <f t="shared" si="105"/>
        <v>#N/A</v>
      </c>
      <c r="Z278" t="e">
        <f t="shared" si="106"/>
        <v>#N/A</v>
      </c>
      <c r="AA278" s="47" t="e">
        <f t="shared" si="107"/>
        <v>#N/A</v>
      </c>
      <c r="AB278" t="e">
        <f t="shared" si="108"/>
        <v>#N/A</v>
      </c>
    </row>
    <row r="279" spans="15:28" x14ac:dyDescent="0.2">
      <c r="O279" s="45">
        <f t="shared" si="96"/>
        <v>1.3118821490239725</v>
      </c>
      <c r="P279" s="45">
        <f t="shared" si="97"/>
        <v>1.3118821490239725</v>
      </c>
      <c r="Q279" s="100">
        <f t="shared" si="98"/>
        <v>21.642372934164769</v>
      </c>
      <c r="R279" s="252">
        <f t="shared" si="109"/>
        <v>0.36500000000000105</v>
      </c>
      <c r="S279" t="e">
        <f t="shared" si="99"/>
        <v>#N/A</v>
      </c>
      <c r="T279" t="e">
        <f t="shared" si="100"/>
        <v>#N/A</v>
      </c>
      <c r="U279" s="47" t="e">
        <f t="shared" si="101"/>
        <v>#N/A</v>
      </c>
      <c r="V279" t="e">
        <f t="shared" si="102"/>
        <v>#N/A</v>
      </c>
      <c r="W279" s="47" t="e">
        <f t="shared" si="103"/>
        <v>#N/A</v>
      </c>
      <c r="X279" t="e">
        <f t="shared" si="104"/>
        <v>#N/A</v>
      </c>
      <c r="Y279" s="47" t="e">
        <f t="shared" si="105"/>
        <v>#N/A</v>
      </c>
      <c r="Z279" t="e">
        <f t="shared" si="106"/>
        <v>#N/A</v>
      </c>
      <c r="AA279" s="47" t="e">
        <f t="shared" si="107"/>
        <v>#N/A</v>
      </c>
      <c r="AB279" t="e">
        <f t="shared" si="108"/>
        <v>#N/A</v>
      </c>
    </row>
    <row r="280" spans="15:28" x14ac:dyDescent="0.2">
      <c r="O280" s="45">
        <f t="shared" si="96"/>
        <v>1.3480443441115995</v>
      </c>
      <c r="P280" s="45">
        <f t="shared" si="97"/>
        <v>1.3480443441115995</v>
      </c>
      <c r="Q280" s="100">
        <f t="shared" si="98"/>
        <v>21.677769261243384</v>
      </c>
      <c r="R280" s="252">
        <f t="shared" si="109"/>
        <v>0.37000000000000105</v>
      </c>
      <c r="S280" t="e">
        <f t="shared" si="99"/>
        <v>#N/A</v>
      </c>
      <c r="T280" t="e">
        <f t="shared" si="100"/>
        <v>#N/A</v>
      </c>
      <c r="U280" s="47" t="e">
        <f t="shared" si="101"/>
        <v>#N/A</v>
      </c>
      <c r="V280" t="e">
        <f t="shared" si="102"/>
        <v>#N/A</v>
      </c>
      <c r="W280" s="47" t="e">
        <f t="shared" si="103"/>
        <v>#N/A</v>
      </c>
      <c r="X280" t="e">
        <f t="shared" si="104"/>
        <v>#N/A</v>
      </c>
      <c r="Y280" s="47" t="e">
        <f t="shared" si="105"/>
        <v>#N/A</v>
      </c>
      <c r="Z280" t="e">
        <f t="shared" si="106"/>
        <v>#N/A</v>
      </c>
      <c r="AA280" s="47" t="e">
        <f t="shared" si="107"/>
        <v>#N/A</v>
      </c>
      <c r="AB280" t="e">
        <f t="shared" si="108"/>
        <v>#N/A</v>
      </c>
    </row>
    <row r="281" spans="15:28" x14ac:dyDescent="0.2">
      <c r="O281" s="45">
        <f t="shared" si="96"/>
        <v>1.3846971216398742</v>
      </c>
      <c r="P281" s="45">
        <f t="shared" si="97"/>
        <v>1.3846971216398742</v>
      </c>
      <c r="Q281" s="100">
        <f t="shared" si="98"/>
        <v>21.713645839123842</v>
      </c>
      <c r="R281" s="252">
        <f t="shared" si="109"/>
        <v>0.37500000000000105</v>
      </c>
      <c r="S281" t="e">
        <f t="shared" si="99"/>
        <v>#N/A</v>
      </c>
      <c r="T281" t="e">
        <f t="shared" si="100"/>
        <v>#N/A</v>
      </c>
      <c r="U281" s="47" t="e">
        <f t="shared" si="101"/>
        <v>#N/A</v>
      </c>
      <c r="V281" t="e">
        <f t="shared" si="102"/>
        <v>#N/A</v>
      </c>
      <c r="W281" s="47" t="e">
        <f t="shared" si="103"/>
        <v>#N/A</v>
      </c>
      <c r="X281" t="e">
        <f t="shared" si="104"/>
        <v>#N/A</v>
      </c>
      <c r="Y281" s="47" t="e">
        <f t="shared" si="105"/>
        <v>#N/A</v>
      </c>
      <c r="Z281" t="e">
        <f t="shared" si="106"/>
        <v>#N/A</v>
      </c>
      <c r="AA281" s="47" t="e">
        <f t="shared" si="107"/>
        <v>#N/A</v>
      </c>
      <c r="AB281" t="e">
        <f t="shared" si="108"/>
        <v>#N/A</v>
      </c>
    </row>
    <row r="282" spans="15:28" x14ac:dyDescent="0.2">
      <c r="O282" s="45">
        <f t="shared" si="96"/>
        <v>1.4218404242034239</v>
      </c>
      <c r="P282" s="45">
        <f t="shared" si="97"/>
        <v>1.4218404242034239</v>
      </c>
      <c r="Q282" s="100">
        <f t="shared" si="98"/>
        <v>21.750002613964398</v>
      </c>
      <c r="R282" s="252">
        <f t="shared" si="109"/>
        <v>0.38000000000000106</v>
      </c>
      <c r="S282" t="e">
        <f t="shared" si="99"/>
        <v>#N/A</v>
      </c>
      <c r="T282" t="e">
        <f t="shared" si="100"/>
        <v>#N/A</v>
      </c>
      <c r="U282" s="47" t="e">
        <f t="shared" si="101"/>
        <v>#N/A</v>
      </c>
      <c r="V282" t="e">
        <f t="shared" si="102"/>
        <v>#N/A</v>
      </c>
      <c r="W282" s="47" t="e">
        <f t="shared" si="103"/>
        <v>#N/A</v>
      </c>
      <c r="X282" t="e">
        <f t="shared" si="104"/>
        <v>#N/A</v>
      </c>
      <c r="Y282" s="47" t="e">
        <f t="shared" si="105"/>
        <v>#N/A</v>
      </c>
      <c r="Z282" t="e">
        <f t="shared" si="106"/>
        <v>#N/A</v>
      </c>
      <c r="AA282" s="47" t="e">
        <f t="shared" si="107"/>
        <v>#N/A</v>
      </c>
      <c r="AB282" t="e">
        <f t="shared" si="108"/>
        <v>#N/A</v>
      </c>
    </row>
    <row r="283" spans="15:28" x14ac:dyDescent="0.2">
      <c r="O283" s="45">
        <f t="shared" si="96"/>
        <v>1.4594741936375613</v>
      </c>
      <c r="P283" s="45">
        <f t="shared" si="97"/>
        <v>1.4594741936375613</v>
      </c>
      <c r="Q283" s="100">
        <f t="shared" si="98"/>
        <v>21.786839531210831</v>
      </c>
      <c r="R283" s="252">
        <f t="shared" si="109"/>
        <v>0.38500000000000106</v>
      </c>
      <c r="S283" t="e">
        <f t="shared" si="99"/>
        <v>#N/A</v>
      </c>
      <c r="T283" t="e">
        <f t="shared" si="100"/>
        <v>#N/A</v>
      </c>
      <c r="U283" s="47" t="e">
        <f t="shared" si="101"/>
        <v>#N/A</v>
      </c>
      <c r="V283" t="e">
        <f t="shared" si="102"/>
        <v>#N/A</v>
      </c>
      <c r="W283" s="47" t="e">
        <f t="shared" si="103"/>
        <v>#N/A</v>
      </c>
      <c r="X283" t="e">
        <f t="shared" si="104"/>
        <v>#N/A</v>
      </c>
      <c r="Y283" s="47" t="e">
        <f t="shared" si="105"/>
        <v>#N/A</v>
      </c>
      <c r="Z283" t="e">
        <f t="shared" si="106"/>
        <v>#N/A</v>
      </c>
      <c r="AA283" s="47" t="e">
        <f t="shared" si="107"/>
        <v>#N/A</v>
      </c>
      <c r="AB283" t="e">
        <f t="shared" si="108"/>
        <v>#N/A</v>
      </c>
    </row>
    <row r="284" spans="15:28" x14ac:dyDescent="0.2">
      <c r="O284" s="45">
        <f t="shared" si="96"/>
        <v>1.4975983710189666</v>
      </c>
      <c r="P284" s="45">
        <f t="shared" si="97"/>
        <v>1.4975983710189666</v>
      </c>
      <c r="Q284" s="100">
        <f t="shared" si="98"/>
        <v>21.824156535596899</v>
      </c>
      <c r="R284" s="252">
        <f t="shared" si="109"/>
        <v>0.39000000000000107</v>
      </c>
      <c r="S284" t="e">
        <f t="shared" si="99"/>
        <v>#N/A</v>
      </c>
      <c r="T284" t="e">
        <f t="shared" si="100"/>
        <v>#N/A</v>
      </c>
      <c r="U284" s="47" t="e">
        <f t="shared" si="101"/>
        <v>#N/A</v>
      </c>
      <c r="V284" t="e">
        <f t="shared" si="102"/>
        <v>#N/A</v>
      </c>
      <c r="W284" s="47" t="e">
        <f t="shared" si="103"/>
        <v>#N/A</v>
      </c>
      <c r="X284" t="e">
        <f t="shared" si="104"/>
        <v>#N/A</v>
      </c>
      <c r="Y284" s="47" t="e">
        <f t="shared" si="105"/>
        <v>#N/A</v>
      </c>
      <c r="Z284" t="e">
        <f t="shared" si="106"/>
        <v>#N/A</v>
      </c>
      <c r="AA284" s="47" t="e">
        <f t="shared" si="107"/>
        <v>#N/A</v>
      </c>
      <c r="AB284" t="e">
        <f t="shared" si="108"/>
        <v>#N/A</v>
      </c>
    </row>
    <row r="285" spans="15:28" x14ac:dyDescent="0.2">
      <c r="O285" s="45">
        <f t="shared" si="96"/>
        <v>1.536212896666143</v>
      </c>
      <c r="P285" s="45">
        <f t="shared" si="97"/>
        <v>1.536212896666143</v>
      </c>
      <c r="Q285" s="100">
        <f t="shared" si="98"/>
        <v>21.861953571144909</v>
      </c>
      <c r="R285" s="252">
        <f t="shared" si="109"/>
        <v>0.39500000000000107</v>
      </c>
      <c r="S285" t="e">
        <f t="shared" si="99"/>
        <v>#N/A</v>
      </c>
      <c r="T285" t="e">
        <f t="shared" si="100"/>
        <v>#N/A</v>
      </c>
      <c r="U285" s="47" t="e">
        <f t="shared" si="101"/>
        <v>#N/A</v>
      </c>
      <c r="V285" t="e">
        <f t="shared" si="102"/>
        <v>#N/A</v>
      </c>
      <c r="W285" s="47" t="e">
        <f t="shared" si="103"/>
        <v>#N/A</v>
      </c>
      <c r="X285" t="e">
        <f t="shared" si="104"/>
        <v>#N/A</v>
      </c>
      <c r="Y285" s="47" t="e">
        <f t="shared" si="105"/>
        <v>#N/A</v>
      </c>
      <c r="Z285" t="e">
        <f t="shared" si="106"/>
        <v>#N/A</v>
      </c>
      <c r="AA285" s="47" t="e">
        <f t="shared" si="107"/>
        <v>#N/A</v>
      </c>
      <c r="AB285" t="e">
        <f t="shared" si="108"/>
        <v>#N/A</v>
      </c>
    </row>
    <row r="286" spans="15:28" x14ac:dyDescent="0.2">
      <c r="O286" s="45">
        <f t="shared" si="96"/>
        <v>1.5753177101397569</v>
      </c>
      <c r="P286" s="45">
        <f t="shared" si="97"/>
        <v>1.5753177101397569</v>
      </c>
      <c r="Q286" s="100">
        <f t="shared" si="98"/>
        <v>21.900230581165488</v>
      </c>
      <c r="R286" s="252">
        <f t="shared" si="109"/>
        <v>0.40000000000000108</v>
      </c>
      <c r="S286" t="e">
        <f t="shared" si="99"/>
        <v>#N/A</v>
      </c>
      <c r="T286" t="e">
        <f t="shared" si="100"/>
        <v>#N/A</v>
      </c>
      <c r="U286" s="47" t="e">
        <f t="shared" si="101"/>
        <v>#N/A</v>
      </c>
      <c r="V286" t="e">
        <f t="shared" si="102"/>
        <v>#N/A</v>
      </c>
      <c r="W286" s="47" t="e">
        <f t="shared" si="103"/>
        <v>#N/A</v>
      </c>
      <c r="X286" t="e">
        <f t="shared" si="104"/>
        <v>#N/A</v>
      </c>
      <c r="Y286" s="47" t="e">
        <f t="shared" si="105"/>
        <v>#N/A</v>
      </c>
      <c r="Z286" t="e">
        <f t="shared" si="106"/>
        <v>#N/A</v>
      </c>
      <c r="AA286" s="47" t="e">
        <f t="shared" si="107"/>
        <v>#N/A</v>
      </c>
      <c r="AB286" t="e">
        <f t="shared" si="108"/>
        <v>#N/A</v>
      </c>
    </row>
    <row r="287" spans="15:28" x14ac:dyDescent="0.2">
      <c r="O287" s="45">
        <f t="shared" si="96"/>
        <v>1.6149127502432066</v>
      </c>
      <c r="P287" s="45">
        <f t="shared" si="97"/>
        <v>1.6149127502432066</v>
      </c>
      <c r="Q287" s="100">
        <f t="shared" si="98"/>
        <v>21.938987508259174</v>
      </c>
      <c r="R287" s="252">
        <f t="shared" si="109"/>
        <v>0.40500000000000108</v>
      </c>
      <c r="S287" t="e">
        <f t="shared" si="99"/>
        <v>#N/A</v>
      </c>
      <c r="T287" t="e">
        <f t="shared" si="100"/>
        <v>#N/A</v>
      </c>
      <c r="U287" s="47" t="e">
        <f t="shared" si="101"/>
        <v>#N/A</v>
      </c>
      <c r="V287" t="e">
        <f t="shared" si="102"/>
        <v>#N/A</v>
      </c>
      <c r="W287" s="47" t="e">
        <f t="shared" si="103"/>
        <v>#N/A</v>
      </c>
      <c r="X287" t="e">
        <f t="shared" si="104"/>
        <v>#N/A</v>
      </c>
      <c r="Y287" s="47" t="e">
        <f t="shared" si="105"/>
        <v>#N/A</v>
      </c>
      <c r="Z287" t="e">
        <f t="shared" si="106"/>
        <v>#N/A</v>
      </c>
      <c r="AA287" s="47" t="e">
        <f t="shared" si="107"/>
        <v>#N/A</v>
      </c>
      <c r="AB287" t="e">
        <f t="shared" si="108"/>
        <v>#N/A</v>
      </c>
    </row>
    <row r="288" spans="15:28" x14ac:dyDescent="0.2">
      <c r="O288" s="45">
        <f t="shared" si="96"/>
        <v>1.654997955023191</v>
      </c>
      <c r="P288" s="45">
        <f t="shared" si="97"/>
        <v>1.654997955023191</v>
      </c>
      <c r="Q288" s="100">
        <f t="shared" si="98"/>
        <v>21.978224294315396</v>
      </c>
      <c r="R288" s="252">
        <f t="shared" si="109"/>
        <v>0.41000000000000109</v>
      </c>
      <c r="S288" t="e">
        <f t="shared" si="99"/>
        <v>#N/A</v>
      </c>
      <c r="T288" t="e">
        <f t="shared" si="100"/>
        <v>#N/A</v>
      </c>
      <c r="U288" s="47" t="e">
        <f t="shared" si="101"/>
        <v>#N/A</v>
      </c>
      <c r="V288" t="e">
        <f t="shared" si="102"/>
        <v>#N/A</v>
      </c>
      <c r="W288" s="47" t="e">
        <f t="shared" si="103"/>
        <v>#N/A</v>
      </c>
      <c r="X288" t="e">
        <f t="shared" si="104"/>
        <v>#N/A</v>
      </c>
      <c r="Y288" s="47" t="e">
        <f t="shared" si="105"/>
        <v>#N/A</v>
      </c>
      <c r="Z288" t="e">
        <f t="shared" si="106"/>
        <v>#N/A</v>
      </c>
      <c r="AA288" s="47" t="e">
        <f t="shared" si="107"/>
        <v>#N/A</v>
      </c>
      <c r="AB288" t="e">
        <f t="shared" si="108"/>
        <v>#N/A</v>
      </c>
    </row>
    <row r="289" spans="15:28" x14ac:dyDescent="0.2">
      <c r="O289" s="45">
        <f t="shared" si="96"/>
        <v>1.6955732617701642</v>
      </c>
      <c r="P289" s="45">
        <f t="shared" si="97"/>
        <v>1.6955732617701642</v>
      </c>
      <c r="Q289" s="100">
        <f t="shared" si="98"/>
        <v>22.017940880514402</v>
      </c>
      <c r="R289" s="252">
        <f t="shared" si="109"/>
        <v>0.41500000000000109</v>
      </c>
      <c r="S289" t="e">
        <f t="shared" si="99"/>
        <v>#N/A</v>
      </c>
      <c r="T289" t="e">
        <f t="shared" si="100"/>
        <v>#N/A</v>
      </c>
      <c r="U289" s="47" t="e">
        <f t="shared" si="101"/>
        <v>#N/A</v>
      </c>
      <c r="V289" t="e">
        <f t="shared" si="102"/>
        <v>#N/A</v>
      </c>
      <c r="W289" s="47" t="e">
        <f t="shared" si="103"/>
        <v>#N/A</v>
      </c>
      <c r="X289" t="e">
        <f t="shared" si="104"/>
        <v>#N/A</v>
      </c>
      <c r="Y289" s="47" t="e">
        <f t="shared" si="105"/>
        <v>#N/A</v>
      </c>
      <c r="Z289" t="e">
        <f t="shared" si="106"/>
        <v>#N/A</v>
      </c>
      <c r="AA289" s="47" t="e">
        <f t="shared" si="107"/>
        <v>#N/A</v>
      </c>
      <c r="AB289" t="e">
        <f t="shared" si="108"/>
        <v>#N/A</v>
      </c>
    </row>
    <row r="290" spans="15:28" x14ac:dyDescent="0.2">
      <c r="O290" s="45">
        <f t="shared" si="96"/>
        <v>1.7366386070185627</v>
      </c>
      <c r="P290" s="45">
        <f t="shared" si="97"/>
        <v>1.7366386070185627</v>
      </c>
      <c r="Q290" s="100">
        <f t="shared" si="98"/>
        <v>22.05813720732624</v>
      </c>
      <c r="R290" s="252">
        <f t="shared" si="109"/>
        <v>0.42000000000000109</v>
      </c>
      <c r="S290" t="e">
        <f t="shared" si="99"/>
        <v>#N/A</v>
      </c>
      <c r="T290" t="e">
        <f t="shared" si="100"/>
        <v>#N/A</v>
      </c>
      <c r="U290" s="47" t="e">
        <f t="shared" si="101"/>
        <v>#N/A</v>
      </c>
      <c r="V290" t="e">
        <f t="shared" si="102"/>
        <v>#N/A</v>
      </c>
      <c r="W290" s="47" t="e">
        <f t="shared" si="103"/>
        <v>#N/A</v>
      </c>
      <c r="X290" t="e">
        <f t="shared" si="104"/>
        <v>#N/A</v>
      </c>
      <c r="Y290" s="47" t="e">
        <f t="shared" si="105"/>
        <v>#N/A</v>
      </c>
      <c r="Z290" t="e">
        <f t="shared" si="106"/>
        <v>#N/A</v>
      </c>
      <c r="AA290" s="47" t="e">
        <f t="shared" si="107"/>
        <v>#N/A</v>
      </c>
      <c r="AB290" t="e">
        <f t="shared" si="108"/>
        <v>#N/A</v>
      </c>
    </row>
    <row r="291" spans="15:28" x14ac:dyDescent="0.2">
      <c r="O291" s="45">
        <f t="shared" si="96"/>
        <v>1.7781939265473738</v>
      </c>
      <c r="P291" s="45">
        <f t="shared" si="97"/>
        <v>1.7781939265473738</v>
      </c>
      <c r="Q291" s="100">
        <f t="shared" si="98"/>
        <v>22.098813214512575</v>
      </c>
      <c r="R291" s="252">
        <f t="shared" si="109"/>
        <v>0.4250000000000011</v>
      </c>
      <c r="S291" t="e">
        <f t="shared" si="99"/>
        <v>#N/A</v>
      </c>
      <c r="T291" t="e">
        <f t="shared" si="100"/>
        <v>#N/A</v>
      </c>
      <c r="U291" s="47" t="e">
        <f t="shared" si="101"/>
        <v>#N/A</v>
      </c>
      <c r="V291" t="e">
        <f t="shared" si="102"/>
        <v>#N/A</v>
      </c>
      <c r="W291" s="47" t="e">
        <f t="shared" si="103"/>
        <v>#N/A</v>
      </c>
      <c r="X291" t="e">
        <f t="shared" si="104"/>
        <v>#N/A</v>
      </c>
      <c r="Y291" s="47" t="e">
        <f t="shared" si="105"/>
        <v>#N/A</v>
      </c>
      <c r="Z291" t="e">
        <f t="shared" si="106"/>
        <v>#N/A</v>
      </c>
      <c r="AA291" s="47" t="e">
        <f t="shared" si="107"/>
        <v>#N/A</v>
      </c>
      <c r="AB291" t="e">
        <f t="shared" si="108"/>
        <v>#N/A</v>
      </c>
    </row>
    <row r="292" spans="15:28" x14ac:dyDescent="0.2">
      <c r="O292" s="45">
        <f t="shared" si="96"/>
        <v>1.8202391553812731</v>
      </c>
      <c r="P292" s="45">
        <f t="shared" si="97"/>
        <v>1.8202391553812731</v>
      </c>
      <c r="Q292" s="100">
        <f t="shared" si="98"/>
        <v>22.139968841126006</v>
      </c>
      <c r="R292" s="252">
        <f t="shared" si="109"/>
        <v>0.4300000000000011</v>
      </c>
      <c r="S292" t="e">
        <f t="shared" si="99"/>
        <v>#N/A</v>
      </c>
      <c r="T292" t="e">
        <f t="shared" si="100"/>
        <v>#N/A</v>
      </c>
      <c r="U292" s="47" t="e">
        <f t="shared" si="101"/>
        <v>#N/A</v>
      </c>
      <c r="V292" t="e">
        <f t="shared" si="102"/>
        <v>#N/A</v>
      </c>
      <c r="W292" s="47" t="e">
        <f t="shared" si="103"/>
        <v>#N/A</v>
      </c>
      <c r="X292" t="e">
        <f t="shared" si="104"/>
        <v>#N/A</v>
      </c>
      <c r="Y292" s="47" t="e">
        <f t="shared" si="105"/>
        <v>#N/A</v>
      </c>
      <c r="Z292" t="e">
        <f t="shared" si="106"/>
        <v>#N/A</v>
      </c>
      <c r="AA292" s="47" t="e">
        <f t="shared" si="107"/>
        <v>#N/A</v>
      </c>
      <c r="AB292" t="e">
        <f t="shared" si="108"/>
        <v>#N/A</v>
      </c>
    </row>
    <row r="293" spans="15:28" x14ac:dyDescent="0.2">
      <c r="O293" s="45">
        <f t="shared" si="96"/>
        <v>1.8627742277900552</v>
      </c>
      <c r="P293" s="45">
        <f t="shared" si="97"/>
        <v>1.8627742277900552</v>
      </c>
      <c r="Q293" s="100">
        <f t="shared" si="98"/>
        <v>22.181604025511206</v>
      </c>
      <c r="R293" s="252">
        <f t="shared" si="109"/>
        <v>0.43500000000000111</v>
      </c>
      <c r="S293" t="e">
        <f t="shared" si="99"/>
        <v>#N/A</v>
      </c>
      <c r="T293" t="e">
        <f t="shared" si="100"/>
        <v>#N/A</v>
      </c>
      <c r="U293" s="47" t="e">
        <f t="shared" si="101"/>
        <v>#N/A</v>
      </c>
      <c r="V293" t="e">
        <f t="shared" si="102"/>
        <v>#N/A</v>
      </c>
      <c r="W293" s="47" t="e">
        <f t="shared" si="103"/>
        <v>#N/A</v>
      </c>
      <c r="X293" t="e">
        <f t="shared" si="104"/>
        <v>#N/A</v>
      </c>
      <c r="Y293" s="47" t="e">
        <f t="shared" si="105"/>
        <v>#N/A</v>
      </c>
      <c r="Z293" t="e">
        <f t="shared" si="106"/>
        <v>#N/A</v>
      </c>
      <c r="AA293" s="47" t="e">
        <f t="shared" si="107"/>
        <v>#N/A</v>
      </c>
      <c r="AB293" t="e">
        <f t="shared" si="108"/>
        <v>#N/A</v>
      </c>
    </row>
    <row r="294" spans="15:28" x14ac:dyDescent="0.2">
      <c r="O294" s="45">
        <f t="shared" si="96"/>
        <v>1.9057990772899984</v>
      </c>
      <c r="P294" s="45">
        <f t="shared" si="97"/>
        <v>1.9057990772899984</v>
      </c>
      <c r="Q294" s="100">
        <f t="shared" si="98"/>
        <v>22.223718705305259</v>
      </c>
      <c r="R294" s="252">
        <f t="shared" si="109"/>
        <v>0.44000000000000111</v>
      </c>
      <c r="S294" t="e">
        <f t="shared" si="99"/>
        <v>#N/A</v>
      </c>
      <c r="T294" t="e">
        <f t="shared" si="100"/>
        <v>#N/A</v>
      </c>
      <c r="U294" s="47" t="e">
        <f t="shared" si="101"/>
        <v>#N/A</v>
      </c>
      <c r="V294" t="e">
        <f t="shared" si="102"/>
        <v>#N/A</v>
      </c>
      <c r="W294" s="47" t="e">
        <f t="shared" si="103"/>
        <v>#N/A</v>
      </c>
      <c r="X294" t="e">
        <f t="shared" si="104"/>
        <v>#N/A</v>
      </c>
      <c r="Y294" s="47" t="e">
        <f t="shared" si="105"/>
        <v>#N/A</v>
      </c>
      <c r="Z294" t="e">
        <f t="shared" si="106"/>
        <v>#N/A</v>
      </c>
      <c r="AA294" s="47" t="e">
        <f t="shared" si="107"/>
        <v>#N/A</v>
      </c>
      <c r="AB294" t="e">
        <f t="shared" si="108"/>
        <v>#N/A</v>
      </c>
    </row>
    <row r="295" spans="15:28" x14ac:dyDescent="0.2">
      <c r="O295" s="45">
        <f t="shared" si="96"/>
        <v>1.9493136366439785</v>
      </c>
      <c r="P295" s="45">
        <f t="shared" si="97"/>
        <v>1.9493136366439785</v>
      </c>
      <c r="Q295" s="100">
        <f t="shared" si="98"/>
        <v>22.266312817437779</v>
      </c>
      <c r="R295" s="252">
        <f t="shared" si="109"/>
        <v>0.44500000000000112</v>
      </c>
      <c r="S295" t="e">
        <f t="shared" si="99"/>
        <v>#N/A</v>
      </c>
      <c r="T295" t="e">
        <f t="shared" si="100"/>
        <v>#N/A</v>
      </c>
      <c r="U295" s="47" t="e">
        <f t="shared" si="101"/>
        <v>#N/A</v>
      </c>
      <c r="V295" t="e">
        <f t="shared" si="102"/>
        <v>#N/A</v>
      </c>
      <c r="W295" s="47" t="e">
        <f t="shared" si="103"/>
        <v>#N/A</v>
      </c>
      <c r="X295" t="e">
        <f t="shared" si="104"/>
        <v>#N/A</v>
      </c>
      <c r="Y295" s="47" t="e">
        <f t="shared" si="105"/>
        <v>#N/A</v>
      </c>
      <c r="Z295" t="e">
        <f t="shared" si="106"/>
        <v>#N/A</v>
      </c>
      <c r="AA295" s="47" t="e">
        <f t="shared" si="107"/>
        <v>#N/A</v>
      </c>
      <c r="AB295" t="e">
        <f t="shared" si="108"/>
        <v>#N/A</v>
      </c>
    </row>
    <row r="296" spans="15:28" x14ac:dyDescent="0.2">
      <c r="O296" s="45">
        <f t="shared" si="96"/>
        <v>1.9933178378621506</v>
      </c>
      <c r="P296" s="45">
        <f t="shared" si="97"/>
        <v>1.9933178378621506</v>
      </c>
      <c r="Q296" s="100">
        <f t="shared" si="98"/>
        <v>22.309386298131813</v>
      </c>
      <c r="R296" s="252">
        <f t="shared" si="109"/>
        <v>0.45000000000000112</v>
      </c>
      <c r="S296" t="e">
        <f t="shared" si="99"/>
        <v>#N/A</v>
      </c>
      <c r="T296" t="e">
        <f t="shared" si="100"/>
        <v>#N/A</v>
      </c>
      <c r="U296" s="47" t="e">
        <f t="shared" si="101"/>
        <v>#N/A</v>
      </c>
      <c r="V296" t="e">
        <f t="shared" si="102"/>
        <v>#N/A</v>
      </c>
      <c r="W296" s="47" t="e">
        <f t="shared" si="103"/>
        <v>#N/A</v>
      </c>
      <c r="X296" t="e">
        <f t="shared" si="104"/>
        <v>#N/A</v>
      </c>
      <c r="Y296" s="47" t="e">
        <f t="shared" si="105"/>
        <v>#N/A</v>
      </c>
      <c r="Z296" t="e">
        <f t="shared" si="106"/>
        <v>#N/A</v>
      </c>
      <c r="AA296" s="47" t="e">
        <f t="shared" si="107"/>
        <v>#N/A</v>
      </c>
      <c r="AB296" t="e">
        <f t="shared" si="108"/>
        <v>#N/A</v>
      </c>
    </row>
    <row r="297" spans="15:28" x14ac:dyDescent="0.2">
      <c r="O297" s="45">
        <f t="shared" si="96"/>
        <v>2.0378116122024039</v>
      </c>
      <c r="P297" s="45">
        <f t="shared" si="97"/>
        <v>2.0378116122024039</v>
      </c>
      <c r="Q297" s="100">
        <f t="shared" si="98"/>
        <v>22.352939082904186</v>
      </c>
      <c r="R297" s="252">
        <f t="shared" si="109"/>
        <v>0.45500000000000113</v>
      </c>
      <c r="S297" t="e">
        <f t="shared" si="99"/>
        <v>#N/A</v>
      </c>
      <c r="T297" t="e">
        <f t="shared" si="100"/>
        <v>#N/A</v>
      </c>
      <c r="U297" s="47" t="e">
        <f t="shared" si="101"/>
        <v>#N/A</v>
      </c>
      <c r="V297" t="e">
        <f t="shared" si="102"/>
        <v>#N/A</v>
      </c>
      <c r="W297" s="47" t="e">
        <f t="shared" si="103"/>
        <v>#N/A</v>
      </c>
      <c r="X297" t="e">
        <f t="shared" si="104"/>
        <v>#N/A</v>
      </c>
      <c r="Y297" s="47" t="e">
        <f t="shared" si="105"/>
        <v>#N/A</v>
      </c>
      <c r="Z297" t="e">
        <f t="shared" si="106"/>
        <v>#N/A</v>
      </c>
      <c r="AA297" s="47" t="e">
        <f t="shared" si="107"/>
        <v>#N/A</v>
      </c>
      <c r="AB297" t="e">
        <f t="shared" si="108"/>
        <v>#N/A</v>
      </c>
    </row>
    <row r="298" spans="15:28" x14ac:dyDescent="0.2">
      <c r="O298" s="45">
        <f t="shared" si="96"/>
        <v>2.0827948901709306</v>
      </c>
      <c r="P298" s="45">
        <f t="shared" si="97"/>
        <v>2.0827948901709306</v>
      </c>
      <c r="Q298" s="100">
        <f t="shared" si="98"/>
        <v>22.396971106565729</v>
      </c>
      <c r="R298" s="252">
        <f t="shared" si="109"/>
        <v>0.46000000000000113</v>
      </c>
      <c r="S298" t="e">
        <f t="shared" si="99"/>
        <v>#N/A</v>
      </c>
      <c r="T298" t="e">
        <f t="shared" si="100"/>
        <v>#N/A</v>
      </c>
      <c r="U298" s="47" t="e">
        <f t="shared" si="101"/>
        <v>#N/A</v>
      </c>
      <c r="V298" t="e">
        <f t="shared" si="102"/>
        <v>#N/A</v>
      </c>
      <c r="W298" s="47" t="e">
        <f t="shared" si="103"/>
        <v>#N/A</v>
      </c>
      <c r="X298" t="e">
        <f t="shared" si="104"/>
        <v>#N/A</v>
      </c>
      <c r="Y298" s="47" t="e">
        <f t="shared" si="105"/>
        <v>#N/A</v>
      </c>
      <c r="Z298" t="e">
        <f t="shared" si="106"/>
        <v>#N/A</v>
      </c>
      <c r="AA298" s="47" t="e">
        <f t="shared" si="107"/>
        <v>#N/A</v>
      </c>
      <c r="AB298" t="e">
        <f t="shared" si="108"/>
        <v>#N/A</v>
      </c>
    </row>
    <row r="299" spans="15:28" x14ac:dyDescent="0.2">
      <c r="O299" s="45">
        <f t="shared" si="96"/>
        <v>2.1282676015225661</v>
      </c>
      <c r="P299" s="45">
        <f t="shared" si="97"/>
        <v>2.1282676015225661</v>
      </c>
      <c r="Q299" s="100">
        <f t="shared" si="98"/>
        <v>22.441482303222301</v>
      </c>
      <c r="R299" s="252">
        <f t="shared" si="109"/>
        <v>0.46500000000000113</v>
      </c>
      <c r="S299" t="e">
        <f t="shared" si="99"/>
        <v>#N/A</v>
      </c>
      <c r="T299" t="e">
        <f t="shared" si="100"/>
        <v>#N/A</v>
      </c>
      <c r="U299" s="47" t="e">
        <f t="shared" si="101"/>
        <v>#N/A</v>
      </c>
      <c r="V299" t="e">
        <f t="shared" si="102"/>
        <v>#N/A</v>
      </c>
      <c r="W299" s="47" t="e">
        <f t="shared" si="103"/>
        <v>#N/A</v>
      </c>
      <c r="X299" t="e">
        <f t="shared" si="104"/>
        <v>#N/A</v>
      </c>
      <c r="Y299" s="47" t="e">
        <f t="shared" si="105"/>
        <v>#N/A</v>
      </c>
      <c r="Z299" t="e">
        <f t="shared" si="106"/>
        <v>#N/A</v>
      </c>
      <c r="AA299" s="47" t="e">
        <f t="shared" si="107"/>
        <v>#N/A</v>
      </c>
      <c r="AB299" t="e">
        <f t="shared" si="108"/>
        <v>#N/A</v>
      </c>
    </row>
    <row r="300" spans="15:28" x14ac:dyDescent="0.2">
      <c r="O300" s="45">
        <f t="shared" si="96"/>
        <v>2.1742296752616994</v>
      </c>
      <c r="P300" s="45">
        <f t="shared" si="97"/>
        <v>2.1742296752616994</v>
      </c>
      <c r="Q300" s="100">
        <f t="shared" si="98"/>
        <v>22.486472606274788</v>
      </c>
      <c r="R300" s="252">
        <f t="shared" si="109"/>
        <v>0.47000000000000114</v>
      </c>
      <c r="S300" t="e">
        <f t="shared" si="99"/>
        <v>#N/A</v>
      </c>
      <c r="T300" t="e">
        <f t="shared" si="100"/>
        <v>#N/A</v>
      </c>
      <c r="U300" s="47" t="e">
        <f t="shared" si="101"/>
        <v>#N/A</v>
      </c>
      <c r="V300" t="e">
        <f t="shared" si="102"/>
        <v>#N/A</v>
      </c>
      <c r="W300" s="47" t="e">
        <f t="shared" si="103"/>
        <v>#N/A</v>
      </c>
      <c r="X300" t="e">
        <f t="shared" si="104"/>
        <v>#N/A</v>
      </c>
      <c r="Y300" s="47" t="e">
        <f t="shared" si="105"/>
        <v>#N/A</v>
      </c>
      <c r="Z300" t="e">
        <f t="shared" si="106"/>
        <v>#N/A</v>
      </c>
      <c r="AA300" s="47" t="e">
        <f t="shared" si="107"/>
        <v>#N/A</v>
      </c>
      <c r="AB300" t="e">
        <f t="shared" si="108"/>
        <v>#N/A</v>
      </c>
    </row>
    <row r="301" spans="15:28" x14ac:dyDescent="0.2">
      <c r="O301" s="45">
        <f t="shared" si="96"/>
        <v>2.2206810396428409</v>
      </c>
      <c r="P301" s="45">
        <f t="shared" si="97"/>
        <v>2.2206810396428409</v>
      </c>
      <c r="Q301" s="100">
        <f t="shared" si="98"/>
        <v>22.531941948419444</v>
      </c>
      <c r="R301" s="252">
        <f t="shared" si="109"/>
        <v>0.47500000000000114</v>
      </c>
      <c r="S301" t="e">
        <f t="shared" si="99"/>
        <v>#N/A</v>
      </c>
      <c r="T301" t="e">
        <f t="shared" si="100"/>
        <v>#N/A</v>
      </c>
      <c r="U301" s="47" t="e">
        <f t="shared" si="101"/>
        <v>#N/A</v>
      </c>
      <c r="V301" t="e">
        <f t="shared" si="102"/>
        <v>#N/A</v>
      </c>
      <c r="W301" s="47" t="e">
        <f t="shared" si="103"/>
        <v>#N/A</v>
      </c>
      <c r="X301" t="e">
        <f t="shared" si="104"/>
        <v>#N/A</v>
      </c>
      <c r="Y301" s="47" t="e">
        <f t="shared" si="105"/>
        <v>#N/A</v>
      </c>
      <c r="Z301" t="e">
        <f t="shared" si="106"/>
        <v>#N/A</v>
      </c>
      <c r="AA301" s="47" t="e">
        <f t="shared" si="107"/>
        <v>#N/A</v>
      </c>
      <c r="AB301" t="e">
        <f t="shared" si="108"/>
        <v>#N/A</v>
      </c>
    </row>
    <row r="302" spans="15:28" x14ac:dyDescent="0.2">
      <c r="O302" s="45">
        <f t="shared" si="96"/>
        <v>2.267621622170509</v>
      </c>
      <c r="P302" s="45">
        <f t="shared" si="97"/>
        <v>2.267621622170509</v>
      </c>
      <c r="Q302" s="100">
        <f t="shared" si="98"/>
        <v>22.577890261649259</v>
      </c>
      <c r="R302" s="252">
        <f t="shared" si="109"/>
        <v>0.48000000000000115</v>
      </c>
      <c r="S302" t="e">
        <f t="shared" si="99"/>
        <v>#N/A</v>
      </c>
      <c r="T302" t="e">
        <f t="shared" si="100"/>
        <v>#N/A</v>
      </c>
      <c r="U302" s="47" t="e">
        <f t="shared" si="101"/>
        <v>#N/A</v>
      </c>
      <c r="V302" t="e">
        <f t="shared" si="102"/>
        <v>#N/A</v>
      </c>
      <c r="W302" s="47" t="e">
        <f t="shared" si="103"/>
        <v>#N/A</v>
      </c>
      <c r="X302" t="e">
        <f t="shared" si="104"/>
        <v>#N/A</v>
      </c>
      <c r="Y302" s="47" t="e">
        <f t="shared" si="105"/>
        <v>#N/A</v>
      </c>
      <c r="Z302" t="e">
        <f t="shared" si="106"/>
        <v>#N/A</v>
      </c>
      <c r="AA302" s="47" t="e">
        <f t="shared" si="107"/>
        <v>#N/A</v>
      </c>
      <c r="AB302" t="e">
        <f t="shared" si="108"/>
        <v>#N/A</v>
      </c>
    </row>
    <row r="303" spans="15:28" x14ac:dyDescent="0.2">
      <c r="O303" s="45">
        <f t="shared" si="96"/>
        <v>2.3150513496005942</v>
      </c>
      <c r="P303" s="45">
        <f t="shared" si="97"/>
        <v>2.3150513496005942</v>
      </c>
      <c r="Q303" s="100">
        <f t="shared" si="98"/>
        <v>22.624317477253612</v>
      </c>
      <c r="R303" s="252">
        <f t="shared" si="109"/>
        <v>0.48500000000000115</v>
      </c>
      <c r="S303" t="e">
        <f t="shared" si="99"/>
        <v>#N/A</v>
      </c>
      <c r="T303" t="e">
        <f t="shared" si="100"/>
        <v>#N/A</v>
      </c>
      <c r="U303" s="47" t="e">
        <f t="shared" si="101"/>
        <v>#N/A</v>
      </c>
      <c r="V303" t="e">
        <f t="shared" si="102"/>
        <v>#N/A</v>
      </c>
      <c r="W303" s="47" t="e">
        <f t="shared" si="103"/>
        <v>#N/A</v>
      </c>
      <c r="X303" t="e">
        <f t="shared" si="104"/>
        <v>#N/A</v>
      </c>
      <c r="Y303" s="47" t="e">
        <f t="shared" si="105"/>
        <v>#N/A</v>
      </c>
      <c r="Z303" t="e">
        <f t="shared" si="106"/>
        <v>#N/A</v>
      </c>
      <c r="AA303" s="47" t="e">
        <f t="shared" si="107"/>
        <v>#N/A</v>
      </c>
      <c r="AB303" t="e">
        <f t="shared" si="108"/>
        <v>#N/A</v>
      </c>
    </row>
    <row r="304" spans="15:28" x14ac:dyDescent="0.2">
      <c r="O304" s="45">
        <f t="shared" si="96"/>
        <v>2.362970147940473</v>
      </c>
      <c r="P304" s="45">
        <f t="shared" si="97"/>
        <v>2.362970147940473</v>
      </c>
      <c r="Q304" s="100">
        <f t="shared" si="98"/>
        <v>22.671223525819073</v>
      </c>
      <c r="R304" s="252">
        <f t="shared" si="109"/>
        <v>0.49000000000000116</v>
      </c>
      <c r="S304" t="e">
        <f t="shared" si="99"/>
        <v>#N/A</v>
      </c>
      <c r="T304" t="e">
        <f t="shared" si="100"/>
        <v>#N/A</v>
      </c>
      <c r="U304" s="47" t="e">
        <f t="shared" si="101"/>
        <v>#N/A</v>
      </c>
      <c r="V304" t="e">
        <f t="shared" si="102"/>
        <v>#N/A</v>
      </c>
      <c r="W304" s="47" t="e">
        <f t="shared" si="103"/>
        <v>#N/A</v>
      </c>
      <c r="X304" t="e">
        <f t="shared" si="104"/>
        <v>#N/A</v>
      </c>
      <c r="Y304" s="47" t="e">
        <f t="shared" si="105"/>
        <v>#N/A</v>
      </c>
      <c r="Z304" t="e">
        <f t="shared" si="106"/>
        <v>#N/A</v>
      </c>
      <c r="AA304" s="47" t="e">
        <f t="shared" si="107"/>
        <v>#N/A</v>
      </c>
      <c r="AB304" t="e">
        <f t="shared" si="108"/>
        <v>#N/A</v>
      </c>
    </row>
    <row r="305" spans="15:28" x14ac:dyDescent="0.2">
      <c r="O305" s="45">
        <f t="shared" si="96"/>
        <v>2.4113779424498034</v>
      </c>
      <c r="P305" s="45">
        <f t="shared" si="97"/>
        <v>2.4113779424498034</v>
      </c>
      <c r="Q305" s="100">
        <f t="shared" si="98"/>
        <v>22.71860833723008</v>
      </c>
      <c r="R305" s="252">
        <f t="shared" si="109"/>
        <v>0.49500000000000116</v>
      </c>
      <c r="S305" t="e">
        <f t="shared" si="99"/>
        <v>#N/A</v>
      </c>
      <c r="T305" t="e">
        <f t="shared" si="100"/>
        <v>#N/A</v>
      </c>
      <c r="U305" s="47" t="e">
        <f t="shared" si="101"/>
        <v>#N/A</v>
      </c>
      <c r="V305" t="e">
        <f t="shared" si="102"/>
        <v>#N/A</v>
      </c>
      <c r="W305" s="47" t="e">
        <f t="shared" si="103"/>
        <v>#N/A</v>
      </c>
      <c r="X305" t="e">
        <f t="shared" si="104"/>
        <v>#N/A</v>
      </c>
      <c r="Y305" s="47" t="e">
        <f t="shared" si="105"/>
        <v>#N/A</v>
      </c>
      <c r="Z305" t="e">
        <f t="shared" si="106"/>
        <v>#N/A</v>
      </c>
      <c r="AA305" s="47" t="e">
        <f t="shared" si="107"/>
        <v>#N/A</v>
      </c>
      <c r="AB305" t="e">
        <f t="shared" si="108"/>
        <v>#N/A</v>
      </c>
    </row>
    <row r="306" spans="15:28" x14ac:dyDescent="0.2">
      <c r="O306" s="45">
        <f t="shared" si="96"/>
        <v>2.4602746576407526</v>
      </c>
      <c r="P306" s="45">
        <f t="shared" si="97"/>
        <v>2.4602746576407526</v>
      </c>
      <c r="Q306" s="100">
        <f t="shared" si="98"/>
        <v>22.766471840669169</v>
      </c>
      <c r="R306" s="252">
        <f t="shared" si="109"/>
        <v>0.50000000000000111</v>
      </c>
      <c r="S306" t="e">
        <f t="shared" si="99"/>
        <v>#N/A</v>
      </c>
      <c r="T306" t="e">
        <f t="shared" si="100"/>
        <v>#N/A</v>
      </c>
      <c r="U306" s="47" t="e">
        <f t="shared" si="101"/>
        <v>#N/A</v>
      </c>
      <c r="V306" t="e">
        <f t="shared" si="102"/>
        <v>#N/A</v>
      </c>
      <c r="W306" s="47" t="e">
        <f t="shared" si="103"/>
        <v>#N/A</v>
      </c>
      <c r="X306" t="e">
        <f t="shared" si="104"/>
        <v>#N/A</v>
      </c>
      <c r="Y306" s="47" t="e">
        <f t="shared" si="105"/>
        <v>#N/A</v>
      </c>
      <c r="Z306" t="e">
        <f t="shared" si="106"/>
        <v>#N/A</v>
      </c>
      <c r="AA306" s="47" t="e">
        <f t="shared" si="107"/>
        <v>#N/A</v>
      </c>
      <c r="AB306" t="e">
        <f t="shared" si="108"/>
        <v>#N/A</v>
      </c>
    </row>
    <row r="307" spans="15:28" x14ac:dyDescent="0.2">
      <c r="O307" s="45">
        <f t="shared" si="96"/>
        <v>2.5096602172792473</v>
      </c>
      <c r="P307" s="45">
        <f t="shared" si="97"/>
        <v>2.5096602172792473</v>
      </c>
      <c r="Q307" s="100">
        <f t="shared" si="98"/>
        <v>22.81481396461777</v>
      </c>
      <c r="R307" s="252">
        <f t="shared" si="109"/>
        <v>0.50500000000000111</v>
      </c>
      <c r="S307" t="e">
        <f t="shared" si="99"/>
        <v>#N/A</v>
      </c>
      <c r="T307" t="e">
        <f t="shared" si="100"/>
        <v>#N/A</v>
      </c>
      <c r="U307" s="47" t="e">
        <f t="shared" si="101"/>
        <v>#N/A</v>
      </c>
      <c r="V307" t="e">
        <f t="shared" si="102"/>
        <v>#N/A</v>
      </c>
      <c r="W307" s="47" t="e">
        <f t="shared" si="103"/>
        <v>#N/A</v>
      </c>
      <c r="X307" t="e">
        <f t="shared" si="104"/>
        <v>#N/A</v>
      </c>
      <c r="Y307" s="47" t="e">
        <f t="shared" si="105"/>
        <v>#N/A</v>
      </c>
      <c r="Z307" t="e">
        <f t="shared" si="106"/>
        <v>#N/A</v>
      </c>
      <c r="AA307" s="47" t="e">
        <f t="shared" si="107"/>
        <v>#N/A</v>
      </c>
      <c r="AB307" t="e">
        <f t="shared" si="108"/>
        <v>#N/A</v>
      </c>
    </row>
    <row r="308" spans="15:28" x14ac:dyDescent="0.2">
      <c r="O308" s="45">
        <f t="shared" si="96"/>
        <v>2.5595345443847464</v>
      </c>
      <c r="P308" s="45">
        <f t="shared" si="97"/>
        <v>2.5595345443847464</v>
      </c>
      <c r="Q308" s="100">
        <f t="shared" si="98"/>
        <v>22.863634636856432</v>
      </c>
      <c r="R308" s="252">
        <f t="shared" si="109"/>
        <v>0.51000000000000112</v>
      </c>
      <c r="S308" t="e">
        <f t="shared" si="99"/>
        <v>#N/A</v>
      </c>
      <c r="T308" t="e">
        <f t="shared" si="100"/>
        <v>#N/A</v>
      </c>
      <c r="U308" s="47" t="e">
        <f t="shared" si="101"/>
        <v>#N/A</v>
      </c>
      <c r="V308" t="e">
        <f t="shared" si="102"/>
        <v>#N/A</v>
      </c>
      <c r="W308" s="47" t="e">
        <f t="shared" si="103"/>
        <v>#N/A</v>
      </c>
      <c r="X308" t="e">
        <f t="shared" si="104"/>
        <v>#N/A</v>
      </c>
      <c r="Y308" s="47" t="e">
        <f t="shared" si="105"/>
        <v>#N/A</v>
      </c>
      <c r="Z308" t="e">
        <f t="shared" si="106"/>
        <v>#N/A</v>
      </c>
      <c r="AA308" s="47" t="e">
        <f t="shared" si="107"/>
        <v>#N/A</v>
      </c>
      <c r="AB308" t="e">
        <f t="shared" si="108"/>
        <v>#N/A</v>
      </c>
    </row>
    <row r="309" spans="15:28" x14ac:dyDescent="0.2">
      <c r="O309" s="45">
        <f t="shared" si="96"/>
        <v>2.6098975612314916</v>
      </c>
      <c r="P309" s="45">
        <f t="shared" si="97"/>
        <v>2.6098975612314916</v>
      </c>
      <c r="Q309" s="100">
        <f t="shared" si="98"/>
        <v>22.912933784465622</v>
      </c>
      <c r="R309" s="252">
        <f t="shared" si="109"/>
        <v>0.51500000000000112</v>
      </c>
      <c r="S309" t="e">
        <f t="shared" si="99"/>
        <v>#N/A</v>
      </c>
      <c r="T309" t="e">
        <f t="shared" si="100"/>
        <v>#N/A</v>
      </c>
      <c r="U309" s="47" t="e">
        <f t="shared" si="101"/>
        <v>#N/A</v>
      </c>
      <c r="V309" t="e">
        <f t="shared" si="102"/>
        <v>#N/A</v>
      </c>
      <c r="W309" s="47" t="e">
        <f t="shared" si="103"/>
        <v>#N/A</v>
      </c>
      <c r="X309" t="e">
        <f t="shared" si="104"/>
        <v>#N/A</v>
      </c>
      <c r="Y309" s="47" t="e">
        <f t="shared" si="105"/>
        <v>#N/A</v>
      </c>
      <c r="Z309" t="e">
        <f t="shared" si="106"/>
        <v>#N/A</v>
      </c>
      <c r="AA309" s="47" t="e">
        <f t="shared" si="107"/>
        <v>#N/A</v>
      </c>
      <c r="AB309" t="e">
        <f t="shared" si="108"/>
        <v>#N/A</v>
      </c>
    </row>
    <row r="310" spans="15:28" x14ac:dyDescent="0.2">
      <c r="O310" s="45">
        <f t="shared" si="96"/>
        <v>2.6607491893487349</v>
      </c>
      <c r="P310" s="45">
        <f t="shared" si="97"/>
        <v>2.6607491893487349</v>
      </c>
      <c r="Q310" s="100">
        <f t="shared" si="98"/>
        <v>22.962711333826292</v>
      </c>
      <c r="R310" s="252">
        <f t="shared" si="109"/>
        <v>0.52000000000000113</v>
      </c>
      <c r="S310" t="e">
        <f t="shared" si="99"/>
        <v>#N/A</v>
      </c>
      <c r="T310" t="e">
        <f t="shared" si="100"/>
        <v>#N/A</v>
      </c>
      <c r="U310" s="47" t="e">
        <f t="shared" si="101"/>
        <v>#N/A</v>
      </c>
      <c r="V310" t="e">
        <f t="shared" si="102"/>
        <v>#N/A</v>
      </c>
      <c r="W310" s="47" t="e">
        <f t="shared" si="103"/>
        <v>#N/A</v>
      </c>
      <c r="X310" t="e">
        <f t="shared" si="104"/>
        <v>#N/A</v>
      </c>
      <c r="Y310" s="47" t="e">
        <f t="shared" si="105"/>
        <v>#N/A</v>
      </c>
      <c r="Z310" t="e">
        <f t="shared" si="106"/>
        <v>#N/A</v>
      </c>
      <c r="AA310" s="47" t="e">
        <f t="shared" si="107"/>
        <v>#N/A</v>
      </c>
      <c r="AB310" t="e">
        <f t="shared" si="108"/>
        <v>#N/A</v>
      </c>
    </row>
    <row r="311" spans="15:28" x14ac:dyDescent="0.2">
      <c r="O311" s="45">
        <f t="shared" si="96"/>
        <v>2.7120893495215341</v>
      </c>
      <c r="P311" s="45">
        <f t="shared" si="97"/>
        <v>2.7120893495215341</v>
      </c>
      <c r="Q311" s="100">
        <f t="shared" si="98"/>
        <v>23.012967210620104</v>
      </c>
      <c r="R311" s="252">
        <f t="shared" si="109"/>
        <v>0.52500000000000113</v>
      </c>
      <c r="S311" t="e">
        <f t="shared" si="99"/>
        <v>#N/A</v>
      </c>
      <c r="T311" t="e">
        <f t="shared" si="100"/>
        <v>#N/A</v>
      </c>
      <c r="U311" s="47" t="e">
        <f t="shared" si="101"/>
        <v>#N/A</v>
      </c>
      <c r="V311" t="e">
        <f t="shared" si="102"/>
        <v>#N/A</v>
      </c>
      <c r="W311" s="47" t="e">
        <f t="shared" si="103"/>
        <v>#N/A</v>
      </c>
      <c r="X311" t="e">
        <f t="shared" si="104"/>
        <v>#N/A</v>
      </c>
      <c r="Y311" s="47" t="e">
        <f t="shared" si="105"/>
        <v>#N/A</v>
      </c>
      <c r="Z311" t="e">
        <f t="shared" si="106"/>
        <v>#N/A</v>
      </c>
      <c r="AA311" s="47" t="e">
        <f t="shared" si="107"/>
        <v>#N/A</v>
      </c>
      <c r="AB311" t="e">
        <f t="shared" si="108"/>
        <v>#N/A</v>
      </c>
    </row>
    <row r="312" spans="15:28" x14ac:dyDescent="0.2">
      <c r="O312" s="45">
        <f t="shared" si="96"/>
        <v>2.7639179617912077</v>
      </c>
      <c r="P312" s="45">
        <f t="shared" si="97"/>
        <v>2.7639179617912077</v>
      </c>
      <c r="Q312" s="100">
        <f t="shared" si="98"/>
        <v>23.063701339830459</v>
      </c>
      <c r="R312" s="252">
        <f t="shared" si="109"/>
        <v>0.53000000000000114</v>
      </c>
      <c r="S312" t="e">
        <f t="shared" si="99"/>
        <v>#N/A</v>
      </c>
      <c r="T312" t="e">
        <f t="shared" si="100"/>
        <v>#N/A</v>
      </c>
      <c r="U312" s="47" t="e">
        <f t="shared" si="101"/>
        <v>#N/A</v>
      </c>
      <c r="V312" t="e">
        <f t="shared" si="102"/>
        <v>#N/A</v>
      </c>
      <c r="W312" s="47" t="e">
        <f t="shared" si="103"/>
        <v>#N/A</v>
      </c>
      <c r="X312" t="e">
        <f t="shared" si="104"/>
        <v>#N/A</v>
      </c>
      <c r="Y312" s="47" t="e">
        <f t="shared" si="105"/>
        <v>#N/A</v>
      </c>
      <c r="Z312" t="e">
        <f t="shared" si="106"/>
        <v>#N/A</v>
      </c>
      <c r="AA312" s="47" t="e">
        <f t="shared" si="107"/>
        <v>#N/A</v>
      </c>
      <c r="AB312" t="e">
        <f t="shared" si="108"/>
        <v>#N/A</v>
      </c>
    </row>
    <row r="313" spans="15:28" x14ac:dyDescent="0.2">
      <c r="O313" s="45">
        <f t="shared" si="96"/>
        <v>2.8162349454561308</v>
      </c>
      <c r="P313" s="45">
        <f t="shared" si="97"/>
        <v>2.8162349454561308</v>
      </c>
      <c r="Q313" s="100">
        <f t="shared" si="98"/>
        <v>23.11491364574249</v>
      </c>
      <c r="R313" s="252">
        <f t="shared" si="109"/>
        <v>0.53500000000000114</v>
      </c>
      <c r="S313" t="e">
        <f t="shared" si="99"/>
        <v>#N/A</v>
      </c>
      <c r="T313" t="e">
        <f t="shared" si="100"/>
        <v>#N/A</v>
      </c>
      <c r="U313" s="47" t="e">
        <f t="shared" si="101"/>
        <v>#N/A</v>
      </c>
      <c r="V313" t="e">
        <f t="shared" si="102"/>
        <v>#N/A</v>
      </c>
      <c r="W313" s="47" t="e">
        <f t="shared" si="103"/>
        <v>#N/A</v>
      </c>
      <c r="X313" t="e">
        <f t="shared" si="104"/>
        <v>#N/A</v>
      </c>
      <c r="Y313" s="47" t="e">
        <f t="shared" si="105"/>
        <v>#N/A</v>
      </c>
      <c r="Z313" t="e">
        <f t="shared" si="106"/>
        <v>#N/A</v>
      </c>
      <c r="AA313" s="47" t="e">
        <f t="shared" si="107"/>
        <v>#N/A</v>
      </c>
      <c r="AB313" t="e">
        <f t="shared" si="108"/>
        <v>#N/A</v>
      </c>
    </row>
    <row r="314" spans="15:28" x14ac:dyDescent="0.2">
      <c r="O314" s="45">
        <f t="shared" si="96"/>
        <v>2.8690402190721898</v>
      </c>
      <c r="P314" s="45">
        <f t="shared" si="97"/>
        <v>2.8690402190721898</v>
      </c>
      <c r="Q314" s="100">
        <f t="shared" si="98"/>
        <v>23.166604051944091</v>
      </c>
      <c r="R314" s="252">
        <f t="shared" si="109"/>
        <v>0.54000000000000115</v>
      </c>
      <c r="S314" t="e">
        <f t="shared" si="99"/>
        <v>#N/A</v>
      </c>
      <c r="T314" t="e">
        <f t="shared" si="100"/>
        <v>#N/A</v>
      </c>
      <c r="U314" s="47" t="e">
        <f t="shared" si="101"/>
        <v>#N/A</v>
      </c>
      <c r="V314" t="e">
        <f t="shared" si="102"/>
        <v>#N/A</v>
      </c>
      <c r="W314" s="47" t="e">
        <f t="shared" si="103"/>
        <v>#N/A</v>
      </c>
      <c r="X314" t="e">
        <f t="shared" si="104"/>
        <v>#N/A</v>
      </c>
      <c r="Y314" s="47" t="e">
        <f t="shared" si="105"/>
        <v>#N/A</v>
      </c>
      <c r="Z314" t="e">
        <f t="shared" si="106"/>
        <v>#N/A</v>
      </c>
      <c r="AA314" s="47" t="e">
        <f t="shared" si="107"/>
        <v>#N/A</v>
      </c>
      <c r="AB314" t="e">
        <f t="shared" si="108"/>
        <v>#N/A</v>
      </c>
    </row>
    <row r="315" spans="15:28" x14ac:dyDescent="0.2">
      <c r="O315" s="45">
        <f t="shared" si="96"/>
        <v>2.9223337004536916</v>
      </c>
      <c r="P315" s="45">
        <f t="shared" si="97"/>
        <v>2.9223337004536916</v>
      </c>
      <c r="Q315" s="100">
        <f t="shared" si="98"/>
        <v>23.218772481326255</v>
      </c>
      <c r="R315" s="252">
        <f t="shared" si="109"/>
        <v>0.54500000000000115</v>
      </c>
      <c r="S315" t="e">
        <f t="shared" si="99"/>
        <v>#N/A</v>
      </c>
      <c r="T315" t="e">
        <f t="shared" si="100"/>
        <v>#N/A</v>
      </c>
      <c r="U315" s="47" t="e">
        <f t="shared" si="101"/>
        <v>#N/A</v>
      </c>
      <c r="V315" t="e">
        <f t="shared" si="102"/>
        <v>#N/A</v>
      </c>
      <c r="W315" s="47" t="e">
        <f t="shared" si="103"/>
        <v>#N/A</v>
      </c>
      <c r="X315" t="e">
        <f t="shared" si="104"/>
        <v>#N/A</v>
      </c>
      <c r="Y315" s="47" t="e">
        <f t="shared" si="105"/>
        <v>#N/A</v>
      </c>
      <c r="Z315" t="e">
        <f t="shared" si="106"/>
        <v>#N/A</v>
      </c>
      <c r="AA315" s="47" t="e">
        <f t="shared" si="107"/>
        <v>#N/A</v>
      </c>
      <c r="AB315" t="e">
        <f t="shared" si="108"/>
        <v>#N/A</v>
      </c>
    </row>
    <row r="316" spans="15:28" x14ac:dyDescent="0.2">
      <c r="O316" s="45">
        <f t="shared" si="96"/>
        <v>2.9761153066734778</v>
      </c>
      <c r="P316" s="45">
        <f t="shared" si="97"/>
        <v>2.9761153066734778</v>
      </c>
      <c r="Q316" s="100">
        <f t="shared" si="98"/>
        <v>23.271418856083756</v>
      </c>
      <c r="R316" s="252">
        <f t="shared" si="109"/>
        <v>0.55000000000000115</v>
      </c>
      <c r="S316" t="e">
        <f t="shared" si="99"/>
        <v>#N/A</v>
      </c>
      <c r="T316" t="e">
        <f t="shared" si="100"/>
        <v>#N/A</v>
      </c>
      <c r="U316" s="47" t="e">
        <f t="shared" si="101"/>
        <v>#N/A</v>
      </c>
      <c r="V316" t="e">
        <f t="shared" si="102"/>
        <v>#N/A</v>
      </c>
      <c r="W316" s="47" t="e">
        <f t="shared" si="103"/>
        <v>#N/A</v>
      </c>
      <c r="X316" t="e">
        <f t="shared" si="104"/>
        <v>#N/A</v>
      </c>
      <c r="Y316" s="47" t="e">
        <f t="shared" si="105"/>
        <v>#N/A</v>
      </c>
      <c r="Z316" t="e">
        <f t="shared" si="106"/>
        <v>#N/A</v>
      </c>
      <c r="AA316" s="47" t="e">
        <f t="shared" si="107"/>
        <v>#N/A</v>
      </c>
      <c r="AB316" t="e">
        <f t="shared" si="108"/>
        <v>#N/A</v>
      </c>
    </row>
    <row r="317" spans="15:28" x14ac:dyDescent="0.2">
      <c r="O317" s="45">
        <f t="shared" si="96"/>
        <v>3.030384954064175</v>
      </c>
      <c r="P317" s="45">
        <f t="shared" si="97"/>
        <v>3.030384954064175</v>
      </c>
      <c r="Q317" s="100">
        <f t="shared" si="98"/>
        <v>23.324543097715491</v>
      </c>
      <c r="R317" s="252">
        <f t="shared" si="109"/>
        <v>0.55500000000000116</v>
      </c>
      <c r="S317" t="e">
        <f t="shared" si="99"/>
        <v>#N/A</v>
      </c>
      <c r="T317" t="e">
        <f t="shared" si="100"/>
        <v>#N/A</v>
      </c>
      <c r="U317" s="47" t="e">
        <f t="shared" si="101"/>
        <v>#N/A</v>
      </c>
      <c r="V317" t="e">
        <f t="shared" si="102"/>
        <v>#N/A</v>
      </c>
      <c r="W317" s="47" t="e">
        <f t="shared" si="103"/>
        <v>#N/A</v>
      </c>
      <c r="X317" t="e">
        <f t="shared" si="104"/>
        <v>#N/A</v>
      </c>
      <c r="Y317" s="47" t="e">
        <f t="shared" si="105"/>
        <v>#N/A</v>
      </c>
      <c r="Z317" t="e">
        <f t="shared" si="106"/>
        <v>#N/A</v>
      </c>
      <c r="AA317" s="47" t="e">
        <f t="shared" si="107"/>
        <v>#N/A</v>
      </c>
      <c r="AB317" t="e">
        <f t="shared" si="108"/>
        <v>#N/A</v>
      </c>
    </row>
    <row r="318" spans="15:28" x14ac:dyDescent="0.2">
      <c r="O318" s="45">
        <f t="shared" si="96"/>
        <v>3.0851425582185357</v>
      </c>
      <c r="P318" s="45">
        <f t="shared" si="97"/>
        <v>3.0851425582185357</v>
      </c>
      <c r="Q318" s="100">
        <f t="shared" si="98"/>
        <v>23.378145127025505</v>
      </c>
      <c r="R318" s="252">
        <f t="shared" si="109"/>
        <v>0.56000000000000116</v>
      </c>
      <c r="S318" t="e">
        <f t="shared" si="99"/>
        <v>#N/A</v>
      </c>
      <c r="T318" t="e">
        <f t="shared" si="100"/>
        <v>#N/A</v>
      </c>
      <c r="U318" s="47" t="e">
        <f t="shared" si="101"/>
        <v>#N/A</v>
      </c>
      <c r="V318" t="e">
        <f t="shared" si="102"/>
        <v>#N/A</v>
      </c>
      <c r="W318" s="47" t="e">
        <f t="shared" si="103"/>
        <v>#N/A</v>
      </c>
      <c r="X318" t="e">
        <f t="shared" si="104"/>
        <v>#N/A</v>
      </c>
      <c r="Y318" s="47" t="e">
        <f t="shared" si="105"/>
        <v>#N/A</v>
      </c>
      <c r="Z318" t="e">
        <f t="shared" si="106"/>
        <v>#N/A</v>
      </c>
      <c r="AA318" s="47" t="e">
        <f t="shared" si="107"/>
        <v>#N/A</v>
      </c>
      <c r="AB318" t="e">
        <f t="shared" si="108"/>
        <v>#N/A</v>
      </c>
    </row>
    <row r="319" spans="15:28" x14ac:dyDescent="0.2">
      <c r="O319" s="45">
        <f t="shared" si="96"/>
        <v>3.1403880339896659</v>
      </c>
      <c r="P319" s="45">
        <f t="shared" si="97"/>
        <v>3.1403880339896659</v>
      </c>
      <c r="Q319" s="100">
        <f t="shared" si="98"/>
        <v>23.432224864123214</v>
      </c>
      <c r="R319" s="252">
        <f t="shared" si="109"/>
        <v>0.56500000000000117</v>
      </c>
      <c r="S319" t="e">
        <f t="shared" si="99"/>
        <v>#N/A</v>
      </c>
      <c r="T319" t="e">
        <f t="shared" si="100"/>
        <v>#N/A</v>
      </c>
      <c r="U319" s="47" t="e">
        <f t="shared" si="101"/>
        <v>#N/A</v>
      </c>
      <c r="V319" t="e">
        <f t="shared" si="102"/>
        <v>#N/A</v>
      </c>
      <c r="W319" s="47" t="e">
        <f t="shared" si="103"/>
        <v>#N/A</v>
      </c>
      <c r="X319" t="e">
        <f t="shared" si="104"/>
        <v>#N/A</v>
      </c>
      <c r="Y319" s="47" t="e">
        <f t="shared" si="105"/>
        <v>#N/A</v>
      </c>
      <c r="Z319" t="e">
        <f t="shared" si="106"/>
        <v>#N/A</v>
      </c>
      <c r="AA319" s="47" t="e">
        <f t="shared" si="107"/>
        <v>#N/A</v>
      </c>
      <c r="AB319" t="e">
        <f t="shared" si="108"/>
        <v>#N/A</v>
      </c>
    </row>
    <row r="320" spans="15:28" x14ac:dyDescent="0.2">
      <c r="O320" s="45">
        <f t="shared" si="96"/>
        <v>3.1961212954927305</v>
      </c>
      <c r="P320" s="45">
        <f t="shared" si="97"/>
        <v>3.1961212954927305</v>
      </c>
      <c r="Q320" s="100">
        <f t="shared" si="98"/>
        <v>23.486782228423749</v>
      </c>
      <c r="R320" s="252">
        <f t="shared" si="109"/>
        <v>0.57000000000000117</v>
      </c>
      <c r="S320" t="e">
        <f t="shared" si="99"/>
        <v>#N/A</v>
      </c>
      <c r="T320" t="e">
        <f t="shared" si="100"/>
        <v>#N/A</v>
      </c>
      <c r="U320" s="47" t="e">
        <f t="shared" si="101"/>
        <v>#N/A</v>
      </c>
      <c r="V320" t="e">
        <f t="shared" si="102"/>
        <v>#N/A</v>
      </c>
      <c r="W320" s="47" t="e">
        <f t="shared" si="103"/>
        <v>#N/A</v>
      </c>
      <c r="X320" t="e">
        <f t="shared" si="104"/>
        <v>#N/A</v>
      </c>
      <c r="Y320" s="47" t="e">
        <f t="shared" si="105"/>
        <v>#N/A</v>
      </c>
      <c r="Z320" t="e">
        <f t="shared" si="106"/>
        <v>#N/A</v>
      </c>
      <c r="AA320" s="47" t="e">
        <f t="shared" si="107"/>
        <v>#N/A</v>
      </c>
      <c r="AB320" t="e">
        <f t="shared" si="108"/>
        <v>#N/A</v>
      </c>
    </row>
    <row r="321" spans="15:28" x14ac:dyDescent="0.2">
      <c r="O321" s="45">
        <f t="shared" si="96"/>
        <v>3.2523422561047255</v>
      </c>
      <c r="P321" s="45">
        <f t="shared" si="97"/>
        <v>3.2523422561047255</v>
      </c>
      <c r="Q321" s="100">
        <f t="shared" si="98"/>
        <v>23.541817138649549</v>
      </c>
      <c r="R321" s="252">
        <f t="shared" si="109"/>
        <v>0.57500000000000118</v>
      </c>
      <c r="S321" t="e">
        <f t="shared" si="99"/>
        <v>#N/A</v>
      </c>
      <c r="T321" t="e">
        <f t="shared" si="100"/>
        <v>#N/A</v>
      </c>
      <c r="U321" s="47" t="e">
        <f t="shared" si="101"/>
        <v>#N/A</v>
      </c>
      <c r="V321" t="e">
        <f t="shared" si="102"/>
        <v>#N/A</v>
      </c>
      <c r="W321" s="47" t="e">
        <f t="shared" si="103"/>
        <v>#N/A</v>
      </c>
      <c r="X321" t="e">
        <f t="shared" si="104"/>
        <v>#N/A</v>
      </c>
      <c r="Y321" s="47" t="e">
        <f t="shared" si="105"/>
        <v>#N/A</v>
      </c>
      <c r="Z321" t="e">
        <f t="shared" si="106"/>
        <v>#N/A</v>
      </c>
      <c r="AA321" s="47" t="e">
        <f t="shared" si="107"/>
        <v>#N/A</v>
      </c>
      <c r="AB321" t="e">
        <f t="shared" si="108"/>
        <v>#N/A</v>
      </c>
    </row>
    <row r="322" spans="15:28" x14ac:dyDescent="0.2">
      <c r="O322" s="45">
        <f t="shared" si="96"/>
        <v>3.3090508284652742</v>
      </c>
      <c r="P322" s="45">
        <f t="shared" si="97"/>
        <v>3.3090508284652742</v>
      </c>
      <c r="Q322" s="100">
        <f t="shared" si="98"/>
        <v>23.597329512829674</v>
      </c>
      <c r="R322" s="252">
        <f t="shared" si="109"/>
        <v>0.58000000000000118</v>
      </c>
      <c r="S322" t="e">
        <f t="shared" si="99"/>
        <v>#N/A</v>
      </c>
      <c r="T322" t="e">
        <f t="shared" si="100"/>
        <v>#N/A</v>
      </c>
      <c r="U322" s="47" t="e">
        <f t="shared" si="101"/>
        <v>#N/A</v>
      </c>
      <c r="V322" t="e">
        <f t="shared" si="102"/>
        <v>#N/A</v>
      </c>
      <c r="W322" s="47" t="e">
        <f t="shared" si="103"/>
        <v>#N/A</v>
      </c>
      <c r="X322" t="e">
        <f t="shared" si="104"/>
        <v>#N/A</v>
      </c>
      <c r="Y322" s="47" t="e">
        <f t="shared" si="105"/>
        <v>#N/A</v>
      </c>
      <c r="Z322" t="e">
        <f t="shared" si="106"/>
        <v>#N/A</v>
      </c>
      <c r="AA322" s="47" t="e">
        <f t="shared" si="107"/>
        <v>#N/A</v>
      </c>
      <c r="AB322" t="e">
        <f t="shared" si="108"/>
        <v>#N/A</v>
      </c>
    </row>
    <row r="323" spans="15:28" x14ac:dyDescent="0.2">
      <c r="O323" s="45">
        <f t="shared" si="96"/>
        <v>3.366246924477764</v>
      </c>
      <c r="P323" s="45">
        <f t="shared" si="97"/>
        <v>3.366246924477764</v>
      </c>
      <c r="Q323" s="100">
        <f t="shared" si="98"/>
        <v>23.653319268301289</v>
      </c>
      <c r="R323" s="252">
        <f t="shared" si="109"/>
        <v>0.58500000000000119</v>
      </c>
      <c r="S323" t="e">
        <f t="shared" si="99"/>
        <v>#N/A</v>
      </c>
      <c r="T323" t="e">
        <f t="shared" si="100"/>
        <v>#N/A</v>
      </c>
      <c r="U323" s="47" t="e">
        <f t="shared" si="101"/>
        <v>#N/A</v>
      </c>
      <c r="V323" t="e">
        <f t="shared" si="102"/>
        <v>#N/A</v>
      </c>
      <c r="W323" s="47" t="e">
        <f t="shared" si="103"/>
        <v>#N/A</v>
      </c>
      <c r="X323" t="e">
        <f t="shared" si="104"/>
        <v>#N/A</v>
      </c>
      <c r="Y323" s="47" t="e">
        <f t="shared" si="105"/>
        <v>#N/A</v>
      </c>
      <c r="Z323" t="e">
        <f t="shared" si="106"/>
        <v>#N/A</v>
      </c>
      <c r="AA323" s="47" t="e">
        <f t="shared" si="107"/>
        <v>#N/A</v>
      </c>
      <c r="AB323" t="e">
        <f t="shared" si="108"/>
        <v>#N/A</v>
      </c>
    </row>
    <row r="324" spans="15:28" x14ac:dyDescent="0.2">
      <c r="O324" s="45">
        <f t="shared" si="96"/>
        <v>3.4239304553094598</v>
      </c>
      <c r="P324" s="45">
        <f t="shared" si="97"/>
        <v>3.4239304553094598</v>
      </c>
      <c r="Q324" s="100">
        <f t="shared" si="98"/>
        <v>23.709786321710112</v>
      </c>
      <c r="R324" s="252">
        <f t="shared" si="109"/>
        <v>0.59000000000000119</v>
      </c>
      <c r="S324" t="e">
        <f t="shared" si="99"/>
        <v>#N/A</v>
      </c>
      <c r="T324" t="e">
        <f t="shared" si="100"/>
        <v>#N/A</v>
      </c>
      <c r="U324" s="47" t="e">
        <f t="shared" si="101"/>
        <v>#N/A</v>
      </c>
      <c r="V324" t="e">
        <f t="shared" si="102"/>
        <v>#N/A</v>
      </c>
      <c r="W324" s="47" t="e">
        <f t="shared" si="103"/>
        <v>#N/A</v>
      </c>
      <c r="X324" t="e">
        <f t="shared" si="104"/>
        <v>#N/A</v>
      </c>
      <c r="Y324" s="47" t="e">
        <f t="shared" si="105"/>
        <v>#N/A</v>
      </c>
      <c r="Z324" t="e">
        <f t="shared" si="106"/>
        <v>#N/A</v>
      </c>
      <c r="AA324" s="47" t="e">
        <f t="shared" si="107"/>
        <v>#N/A</v>
      </c>
      <c r="AB324" t="e">
        <f t="shared" si="108"/>
        <v>#N/A</v>
      </c>
    </row>
    <row r="325" spans="15:28" x14ac:dyDescent="0.2">
      <c r="O325" s="45">
        <f t="shared" si="96"/>
        <v>3.4821013313926414</v>
      </c>
      <c r="P325" s="45">
        <f t="shared" si="97"/>
        <v>3.4821013313926414</v>
      </c>
      <c r="Q325" s="100">
        <f t="shared" si="98"/>
        <v>23.76673058901099</v>
      </c>
      <c r="R325" s="252">
        <f t="shared" si="109"/>
        <v>0.59500000000000119</v>
      </c>
      <c r="S325" t="e">
        <f t="shared" si="99"/>
        <v>#N/A</v>
      </c>
      <c r="T325" t="e">
        <f t="shared" si="100"/>
        <v>#N/A</v>
      </c>
      <c r="U325" s="47" t="e">
        <f t="shared" si="101"/>
        <v>#N/A</v>
      </c>
      <c r="V325" t="e">
        <f t="shared" si="102"/>
        <v>#N/A</v>
      </c>
      <c r="W325" s="47" t="e">
        <f t="shared" si="103"/>
        <v>#N/A</v>
      </c>
      <c r="X325" t="e">
        <f t="shared" si="104"/>
        <v>#N/A</v>
      </c>
      <c r="Y325" s="47" t="e">
        <f t="shared" si="105"/>
        <v>#N/A</v>
      </c>
      <c r="Z325" t="e">
        <f t="shared" si="106"/>
        <v>#N/A</v>
      </c>
      <c r="AA325" s="47" t="e">
        <f t="shared" si="107"/>
        <v>#N/A</v>
      </c>
      <c r="AB325" t="e">
        <f t="shared" si="108"/>
        <v>#N/A</v>
      </c>
    </row>
    <row r="326" spans="15:28" x14ac:dyDescent="0.2">
      <c r="O326" s="45">
        <f t="shared" si="96"/>
        <v>3.5407594624247167</v>
      </c>
      <c r="P326" s="45">
        <f t="shared" si="97"/>
        <v>3.5407594624247167</v>
      </c>
      <c r="Q326" s="100">
        <f t="shared" si="98"/>
        <v>23.82415198546812</v>
      </c>
      <c r="R326" s="252">
        <f t="shared" si="109"/>
        <v>0.6000000000000012</v>
      </c>
      <c r="S326" t="e">
        <f t="shared" si="99"/>
        <v>#N/A</v>
      </c>
      <c r="T326" t="e">
        <f t="shared" si="100"/>
        <v>#N/A</v>
      </c>
      <c r="U326" s="47" t="e">
        <f t="shared" si="101"/>
        <v>#N/A</v>
      </c>
      <c r="V326" t="e">
        <f t="shared" si="102"/>
        <v>#N/A</v>
      </c>
      <c r="W326" s="47" t="e">
        <f t="shared" si="103"/>
        <v>#N/A</v>
      </c>
      <c r="X326" t="e">
        <f t="shared" si="104"/>
        <v>#N/A</v>
      </c>
      <c r="Y326" s="47" t="e">
        <f t="shared" si="105"/>
        <v>#N/A</v>
      </c>
      <c r="Z326" t="e">
        <f t="shared" si="106"/>
        <v>#N/A</v>
      </c>
      <c r="AA326" s="47" t="e">
        <f t="shared" si="107"/>
        <v>#N/A</v>
      </c>
      <c r="AB326" t="e">
        <f t="shared" si="108"/>
        <v>#N/A</v>
      </c>
    </row>
    <row r="327" spans="15:28" x14ac:dyDescent="0.2">
      <c r="O327" s="45">
        <f t="shared" ref="O327:O390" si="110">(SQRT($K$18*$K$18*(R327-$F$16)*(R327-$F$16)*1000000+$M$4*$M$4))-$M$4</f>
        <v>3.5999047573698135</v>
      </c>
      <c r="P327" s="45">
        <f t="shared" ref="P327:P390" si="111">(COS($P$1*PI()/180)*SQRT($K$18*$K$18*(R327-$F$16)*(R327-$F$16)*1000000+$P$3)-$P$2*$K$17*(R327-$F$16)*1000)/(1-$P$2)-$M$4</f>
        <v>3.5999047573698135</v>
      </c>
      <c r="Q327" s="100">
        <f t="shared" ref="Q327:Q390" si="112">SQRT(((R327-$F$16)*(R327-$F$16)+PI()*PI()*$F$18*$F$18)*$K$18*$K$18*1000000+$M$4*$M$4) - $M$4</f>
        <v>23.882050425656303</v>
      </c>
      <c r="R327" s="252">
        <f t="shared" si="109"/>
        <v>0.6050000000000012</v>
      </c>
      <c r="S327" t="e">
        <f t="shared" ref="S327:S390" si="113">IF( AND(($R327-$F$16)/S$3&gt;= 0, ($R327-$F$16)/S$3&lt;=$K$31),S$2*ABS(SIN(($R327-$F$16)/S$3*PI()))*$K$30,#N/A)</f>
        <v>#N/A</v>
      </c>
      <c r="T327" t="e">
        <f t="shared" ref="T327:T390" si="114">IF( AND(($R327-$F$16)/T$3&gt;0,($R327-$F$16)/T$3&lt;=$K$31),T$2*ABS(SIN(($R327-$F$16)/T$3*PI()))*$K$30,#N/A)</f>
        <v>#N/A</v>
      </c>
      <c r="U327" s="47" t="e">
        <f t="shared" ref="U327:U390" si="115">IF( AND(($R327-$F$16)/U$3&gt;= 0, ($R327-$F$16)/U$3&lt;=$K$31),U$2*ABS(SIN(($R327-$F$16)/U$3*PI()))*$K$30,#N/A)</f>
        <v>#N/A</v>
      </c>
      <c r="V327" t="e">
        <f t="shared" ref="V327:V390" si="116">IF( AND(($R327-$F$16)/V$3&gt;0,($R327-$F$16)/V$3&lt;=$K$31),V$2*ABS(SIN(($R327-$F$16)/V$3*PI()))*$K$30,#N/A)</f>
        <v>#N/A</v>
      </c>
      <c r="W327" s="47" t="e">
        <f t="shared" ref="W327:W390" si="117">IF( AND(($R327-$F$16)/W$3&gt;= 0, ($R327-$F$16)/W$3&lt;=$K$31),W$2*ABS(SIN(($R327-$F$16)/W$3*PI()))*$K$30,#N/A)</f>
        <v>#N/A</v>
      </c>
      <c r="X327" t="e">
        <f t="shared" ref="X327:X390" si="118">IF( AND(($R327-$F$16)/X$3&gt;0,($R327-$F$16)/X$3&lt;=$K$31),X$2*ABS(SIN(($R327-$F$16)/X$3*PI()))*$K$30,#N/A)</f>
        <v>#N/A</v>
      </c>
      <c r="Y327" s="47" t="e">
        <f t="shared" ref="Y327:Y390" si="119">IF( AND(($R327-$F$16)/Y$3&gt;= 0, ($R327-$F$16)/Y$3&lt;=$K$31),Y$2*ABS(SIN(($R327-$F$16)/Y$3*PI()))*$K$30,#N/A)</f>
        <v>#N/A</v>
      </c>
      <c r="Z327" t="e">
        <f t="shared" ref="Z327:Z390" si="120">IF( AND(($R327-$F$16)/Z$3&gt;0,($R327-$F$16)/Z$3&lt;=$K$31),Z$2*ABS(SIN(($R327-$F$16)/Z$3*PI()))*$K$30,#N/A)</f>
        <v>#N/A</v>
      </c>
      <c r="AA327" s="47" t="e">
        <f t="shared" ref="AA327:AA390" si="121">IF( AND(($R327-$F$16)/AA$3&gt;= 0, ($R327-$F$16)/AA$3&lt;=$K$31),AA$2*ABS(SIN(($R327-$F$16)/AA$3*PI()))*$K$30,#N/A)</f>
        <v>#N/A</v>
      </c>
      <c r="AB327" t="e">
        <f t="shared" ref="AB327:AB390" si="122">IF( AND(($R327-$F$16)/AB$3&gt;0,($R327-$F$16)/AB$3&lt;=$K$31),AB$2*ABS(SIN(($R327-$F$16)/AB$3*PI()))*$K$30,#N/A)</f>
        <v>#N/A</v>
      </c>
    </row>
    <row r="328" spans="15:28" x14ac:dyDescent="0.2">
      <c r="O328" s="45">
        <f t="shared" si="110"/>
        <v>3.6595371244584385</v>
      </c>
      <c r="P328" s="45">
        <f t="shared" si="111"/>
        <v>3.6595371244584385</v>
      </c>
      <c r="Q328" s="100">
        <f t="shared" si="112"/>
        <v>23.940425823461396</v>
      </c>
      <c r="R328" s="252">
        <f t="shared" ref="R328:R391" si="123">R327+$R$4</f>
        <v>0.61000000000000121</v>
      </c>
      <c r="S328" t="e">
        <f t="shared" si="113"/>
        <v>#N/A</v>
      </c>
      <c r="T328" t="e">
        <f t="shared" si="114"/>
        <v>#N/A</v>
      </c>
      <c r="U328" s="47" t="e">
        <f t="shared" si="115"/>
        <v>#N/A</v>
      </c>
      <c r="V328" t="e">
        <f t="shared" si="116"/>
        <v>#N/A</v>
      </c>
      <c r="W328" s="47" t="e">
        <f t="shared" si="117"/>
        <v>#N/A</v>
      </c>
      <c r="X328" t="e">
        <f t="shared" si="118"/>
        <v>#N/A</v>
      </c>
      <c r="Y328" s="47" t="e">
        <f t="shared" si="119"/>
        <v>#N/A</v>
      </c>
      <c r="Z328" t="e">
        <f t="shared" si="120"/>
        <v>#N/A</v>
      </c>
      <c r="AA328" s="47" t="e">
        <f t="shared" si="121"/>
        <v>#N/A</v>
      </c>
      <c r="AB328" t="e">
        <f t="shared" si="122"/>
        <v>#N/A</v>
      </c>
    </row>
    <row r="329" spans="15:28" x14ac:dyDescent="0.2">
      <c r="O329" s="45">
        <f t="shared" si="110"/>
        <v>3.7196564711891824</v>
      </c>
      <c r="P329" s="45">
        <f t="shared" si="111"/>
        <v>3.7196564711891824</v>
      </c>
      <c r="Q329" s="100">
        <f t="shared" si="112"/>
        <v>23.999278092080431</v>
      </c>
      <c r="R329" s="252">
        <f t="shared" si="123"/>
        <v>0.61500000000000121</v>
      </c>
      <c r="S329" t="e">
        <f t="shared" si="113"/>
        <v>#N/A</v>
      </c>
      <c r="T329" t="e">
        <f t="shared" si="114"/>
        <v>#N/A</v>
      </c>
      <c r="U329" s="47" t="e">
        <f t="shared" si="115"/>
        <v>#N/A</v>
      </c>
      <c r="V329" t="e">
        <f t="shared" si="116"/>
        <v>#N/A</v>
      </c>
      <c r="W329" s="47" t="e">
        <f t="shared" si="117"/>
        <v>#N/A</v>
      </c>
      <c r="X329" t="e">
        <f t="shared" si="118"/>
        <v>#N/A</v>
      </c>
      <c r="Y329" s="47" t="e">
        <f t="shared" si="119"/>
        <v>#N/A</v>
      </c>
      <c r="Z329" t="e">
        <f t="shared" si="120"/>
        <v>#N/A</v>
      </c>
      <c r="AA329" s="47" t="e">
        <f t="shared" si="121"/>
        <v>#N/A</v>
      </c>
      <c r="AB329" t="e">
        <f t="shared" si="122"/>
        <v>#N/A</v>
      </c>
    </row>
    <row r="330" spans="15:28" x14ac:dyDescent="0.2">
      <c r="O330" s="45">
        <f t="shared" si="110"/>
        <v>3.7802627043286066</v>
      </c>
      <c r="P330" s="45">
        <f t="shared" si="111"/>
        <v>3.7802627043286066</v>
      </c>
      <c r="Q330" s="100">
        <f t="shared" si="112"/>
        <v>24.058607144022972</v>
      </c>
      <c r="R330" s="252">
        <f t="shared" si="123"/>
        <v>0.62000000000000122</v>
      </c>
      <c r="S330" t="e">
        <f t="shared" si="113"/>
        <v>#N/A</v>
      </c>
      <c r="T330" t="e">
        <f t="shared" si="114"/>
        <v>#N/A</v>
      </c>
      <c r="U330" s="47" t="e">
        <f t="shared" si="115"/>
        <v>#N/A</v>
      </c>
      <c r="V330" t="e">
        <f t="shared" si="116"/>
        <v>#N/A</v>
      </c>
      <c r="W330" s="47" t="e">
        <f t="shared" si="117"/>
        <v>#N/A</v>
      </c>
      <c r="X330" t="e">
        <f t="shared" si="118"/>
        <v>#N/A</v>
      </c>
      <c r="Y330" s="47" t="e">
        <f t="shared" si="119"/>
        <v>#N/A</v>
      </c>
      <c r="Z330" t="e">
        <f t="shared" si="120"/>
        <v>#N/A</v>
      </c>
      <c r="AA330" s="47" t="e">
        <f t="shared" si="121"/>
        <v>#N/A</v>
      </c>
      <c r="AB330" t="e">
        <f t="shared" si="122"/>
        <v>#N/A</v>
      </c>
    </row>
    <row r="331" spans="15:28" x14ac:dyDescent="0.2">
      <c r="O331" s="45">
        <f t="shared" si="110"/>
        <v>3.8413557299122658</v>
      </c>
      <c r="P331" s="45">
        <f t="shared" si="111"/>
        <v>3.8413557299122658</v>
      </c>
      <c r="Q331" s="100">
        <f t="shared" si="112"/>
        <v>24.118412891111461</v>
      </c>
      <c r="R331" s="252">
        <f t="shared" si="123"/>
        <v>0.62500000000000122</v>
      </c>
      <c r="S331" t="e">
        <f t="shared" si="113"/>
        <v>#N/A</v>
      </c>
      <c r="T331" t="e">
        <f t="shared" si="114"/>
        <v>#N/A</v>
      </c>
      <c r="U331" s="47" t="e">
        <f t="shared" si="115"/>
        <v>#N/A</v>
      </c>
      <c r="V331" t="e">
        <f t="shared" si="116"/>
        <v>#N/A</v>
      </c>
      <c r="W331" s="47" t="e">
        <f t="shared" si="117"/>
        <v>#N/A</v>
      </c>
      <c r="X331" t="e">
        <f t="shared" si="118"/>
        <v>#N/A</v>
      </c>
      <c r="Y331" s="47" t="e">
        <f t="shared" si="119"/>
        <v>#N/A</v>
      </c>
      <c r="Z331" t="e">
        <f t="shared" si="120"/>
        <v>#N/A</v>
      </c>
      <c r="AA331" s="47" t="e">
        <f t="shared" si="121"/>
        <v>#N/A</v>
      </c>
      <c r="AB331" t="e">
        <f t="shared" si="122"/>
        <v>#N/A</v>
      </c>
    </row>
    <row r="332" spans="15:28" x14ac:dyDescent="0.2">
      <c r="O332" s="45">
        <f t="shared" si="110"/>
        <v>3.9029354532456182</v>
      </c>
      <c r="P332" s="45">
        <f t="shared" si="111"/>
        <v>3.9029354532456182</v>
      </c>
      <c r="Q332" s="100">
        <f t="shared" si="112"/>
        <v>24.178695244481901</v>
      </c>
      <c r="R332" s="252">
        <f t="shared" si="123"/>
        <v>0.63000000000000123</v>
      </c>
      <c r="S332" t="e">
        <f t="shared" si="113"/>
        <v>#N/A</v>
      </c>
      <c r="T332" t="e">
        <f t="shared" si="114"/>
        <v>#N/A</v>
      </c>
      <c r="U332" s="47" t="e">
        <f t="shared" si="115"/>
        <v>#N/A</v>
      </c>
      <c r="V332" t="e">
        <f t="shared" si="116"/>
        <v>#N/A</v>
      </c>
      <c r="W332" s="47" t="e">
        <f t="shared" si="117"/>
        <v>#N/A</v>
      </c>
      <c r="X332" t="e">
        <f t="shared" si="118"/>
        <v>#N/A</v>
      </c>
      <c r="Y332" s="47" t="e">
        <f t="shared" si="119"/>
        <v>#N/A</v>
      </c>
      <c r="Z332" t="e">
        <f t="shared" si="120"/>
        <v>#N/A</v>
      </c>
      <c r="AA332" s="47" t="e">
        <f t="shared" si="121"/>
        <v>#N/A</v>
      </c>
      <c r="AB332" t="e">
        <f t="shared" si="122"/>
        <v>#N/A</v>
      </c>
    </row>
    <row r="333" spans="15:28" x14ac:dyDescent="0.2">
      <c r="O333" s="45">
        <f t="shared" si="110"/>
        <v>3.965001778904707</v>
      </c>
      <c r="P333" s="45">
        <f t="shared" si="111"/>
        <v>3.965001778904707</v>
      </c>
      <c r="Q333" s="100">
        <f t="shared" si="112"/>
        <v>24.239454114584191</v>
      </c>
      <c r="R333" s="252">
        <f t="shared" si="123"/>
        <v>0.63500000000000123</v>
      </c>
      <c r="S333" t="e">
        <f t="shared" si="113"/>
        <v>#N/A</v>
      </c>
      <c r="T333" t="e">
        <f t="shared" si="114"/>
        <v>#N/A</v>
      </c>
      <c r="U333" s="47" t="e">
        <f t="shared" si="115"/>
        <v>#N/A</v>
      </c>
      <c r="V333" t="e">
        <f t="shared" si="116"/>
        <v>#N/A</v>
      </c>
      <c r="W333" s="47" t="e">
        <f t="shared" si="117"/>
        <v>#N/A</v>
      </c>
      <c r="X333" t="e">
        <f t="shared" si="118"/>
        <v>#N/A</v>
      </c>
      <c r="Y333" s="47" t="e">
        <f t="shared" si="119"/>
        <v>#N/A</v>
      </c>
      <c r="Z333" t="e">
        <f t="shared" si="120"/>
        <v>#N/A</v>
      </c>
      <c r="AA333" s="47" t="e">
        <f t="shared" si="121"/>
        <v>#N/A</v>
      </c>
      <c r="AB333" t="e">
        <f t="shared" si="122"/>
        <v>#N/A</v>
      </c>
    </row>
    <row r="334" spans="15:28" x14ac:dyDescent="0.2">
      <c r="O334" s="45">
        <f t="shared" si="110"/>
        <v>4.0275546107365017</v>
      </c>
      <c r="P334" s="45">
        <f t="shared" si="111"/>
        <v>4.0275546107365017</v>
      </c>
      <c r="Q334" s="100">
        <f t="shared" si="112"/>
        <v>24.300689411183271</v>
      </c>
      <c r="R334" s="252">
        <f t="shared" si="123"/>
        <v>0.64000000000000123</v>
      </c>
      <c r="S334" t="e">
        <f t="shared" si="113"/>
        <v>#N/A</v>
      </c>
      <c r="T334" t="e">
        <f t="shared" si="114"/>
        <v>#N/A</v>
      </c>
      <c r="U334" s="47" t="e">
        <f t="shared" si="115"/>
        <v>#N/A</v>
      </c>
      <c r="V334" t="e">
        <f t="shared" si="116"/>
        <v>#N/A</v>
      </c>
      <c r="W334" s="47" t="e">
        <f t="shared" si="117"/>
        <v>#N/A</v>
      </c>
      <c r="X334" t="e">
        <f t="shared" si="118"/>
        <v>#N/A</v>
      </c>
      <c r="Y334" s="47" t="e">
        <f t="shared" si="119"/>
        <v>#N/A</v>
      </c>
      <c r="Z334" t="e">
        <f t="shared" si="120"/>
        <v>#N/A</v>
      </c>
      <c r="AA334" s="47" t="e">
        <f t="shared" si="121"/>
        <v>#N/A</v>
      </c>
      <c r="AB334" t="e">
        <f t="shared" si="122"/>
        <v>#N/A</v>
      </c>
    </row>
    <row r="335" spans="15:28" x14ac:dyDescent="0.2">
      <c r="O335" s="45">
        <f t="shared" si="110"/>
        <v>4.0905938518600351</v>
      </c>
      <c r="P335" s="45">
        <f t="shared" si="111"/>
        <v>4.0905938518600351</v>
      </c>
      <c r="Q335" s="100">
        <f t="shared" si="112"/>
        <v>24.362401043359455</v>
      </c>
      <c r="R335" s="252">
        <f t="shared" si="123"/>
        <v>0.64500000000000124</v>
      </c>
      <c r="S335" t="e">
        <f t="shared" si="113"/>
        <v>#N/A</v>
      </c>
      <c r="T335" t="e">
        <f t="shared" si="114"/>
        <v>#N/A</v>
      </c>
      <c r="U335" s="47" t="e">
        <f t="shared" si="115"/>
        <v>#N/A</v>
      </c>
      <c r="V335" t="e">
        <f t="shared" si="116"/>
        <v>#N/A</v>
      </c>
      <c r="W335" s="47" t="e">
        <f t="shared" si="117"/>
        <v>#N/A</v>
      </c>
      <c r="X335" t="e">
        <f t="shared" si="118"/>
        <v>#N/A</v>
      </c>
      <c r="Y335" s="47" t="e">
        <f t="shared" si="119"/>
        <v>#N/A</v>
      </c>
      <c r="Z335" t="e">
        <f t="shared" si="120"/>
        <v>#N/A</v>
      </c>
      <c r="AA335" s="47" t="e">
        <f t="shared" si="121"/>
        <v>#N/A</v>
      </c>
      <c r="AB335" t="e">
        <f t="shared" si="122"/>
        <v>#N/A</v>
      </c>
    </row>
    <row r="336" spans="15:28" x14ac:dyDescent="0.2">
      <c r="O336" s="45">
        <f t="shared" si="110"/>
        <v>4.1541194046670853</v>
      </c>
      <c r="P336" s="45">
        <f t="shared" si="111"/>
        <v>4.1541194046670853</v>
      </c>
      <c r="Q336" s="100">
        <f t="shared" si="112"/>
        <v>24.424588919509347</v>
      </c>
      <c r="R336" s="252">
        <f t="shared" si="123"/>
        <v>0.65000000000000124</v>
      </c>
      <c r="S336" t="e">
        <f t="shared" si="113"/>
        <v>#N/A</v>
      </c>
      <c r="T336" t="e">
        <f t="shared" si="114"/>
        <v>#N/A</v>
      </c>
      <c r="U336" s="47" t="e">
        <f t="shared" si="115"/>
        <v>#N/A</v>
      </c>
      <c r="V336" t="e">
        <f t="shared" si="116"/>
        <v>#N/A</v>
      </c>
      <c r="W336" s="47" t="e">
        <f t="shared" si="117"/>
        <v>#N/A</v>
      </c>
      <c r="X336" t="e">
        <f t="shared" si="118"/>
        <v>#N/A</v>
      </c>
      <c r="Y336" s="47" t="e">
        <f t="shared" si="119"/>
        <v>#N/A</v>
      </c>
      <c r="Z336" t="e">
        <f t="shared" si="120"/>
        <v>#N/A</v>
      </c>
      <c r="AA336" s="47" t="e">
        <f t="shared" si="121"/>
        <v>#N/A</v>
      </c>
      <c r="AB336" t="e">
        <f t="shared" si="122"/>
        <v>#N/A</v>
      </c>
    </row>
    <row r="337" spans="15:28" x14ac:dyDescent="0.2">
      <c r="O337" s="45">
        <f t="shared" si="110"/>
        <v>4.2181311708225167</v>
      </c>
      <c r="P337" s="45">
        <f t="shared" si="111"/>
        <v>4.2181311708225167</v>
      </c>
      <c r="Q337" s="100">
        <f t="shared" si="112"/>
        <v>24.487252947346406</v>
      </c>
      <c r="R337" s="252">
        <f t="shared" si="123"/>
        <v>0.65500000000000125</v>
      </c>
      <c r="S337" t="e">
        <f t="shared" si="113"/>
        <v>#N/A</v>
      </c>
      <c r="T337" t="e">
        <f t="shared" si="114"/>
        <v>#N/A</v>
      </c>
      <c r="U337" s="47" t="e">
        <f t="shared" si="115"/>
        <v>#N/A</v>
      </c>
      <c r="V337" t="e">
        <f t="shared" si="116"/>
        <v>#N/A</v>
      </c>
      <c r="W337" s="47" t="e">
        <f t="shared" si="117"/>
        <v>#N/A</v>
      </c>
      <c r="X337" t="e">
        <f t="shared" si="118"/>
        <v>#N/A</v>
      </c>
      <c r="Y337" s="47" t="e">
        <f t="shared" si="119"/>
        <v>#N/A</v>
      </c>
      <c r="Z337" t="e">
        <f t="shared" si="120"/>
        <v>#N/A</v>
      </c>
      <c r="AA337" s="47" t="e">
        <f t="shared" si="121"/>
        <v>#N/A</v>
      </c>
      <c r="AB337" t="e">
        <f t="shared" si="122"/>
        <v>#N/A</v>
      </c>
    </row>
    <row r="338" spans="15:28" x14ac:dyDescent="0.2">
      <c r="O338" s="45">
        <f t="shared" si="110"/>
        <v>4.2826290512659853</v>
      </c>
      <c r="P338" s="45">
        <f t="shared" si="111"/>
        <v>4.2826290512659853</v>
      </c>
      <c r="Q338" s="100">
        <f t="shared" si="112"/>
        <v>24.5503930339014</v>
      </c>
      <c r="R338" s="252">
        <f t="shared" si="123"/>
        <v>0.66000000000000125</v>
      </c>
      <c r="S338" t="e">
        <f t="shared" si="113"/>
        <v>#N/A</v>
      </c>
      <c r="T338" t="e">
        <f t="shared" si="114"/>
        <v>#N/A</v>
      </c>
      <c r="U338" s="47" t="e">
        <f t="shared" si="115"/>
        <v>#N/A</v>
      </c>
      <c r="V338" t="e">
        <f t="shared" si="116"/>
        <v>#N/A</v>
      </c>
      <c r="W338" s="47" t="e">
        <f t="shared" si="117"/>
        <v>#N/A</v>
      </c>
      <c r="X338" t="e">
        <f t="shared" si="118"/>
        <v>#N/A</v>
      </c>
      <c r="Y338" s="47" t="e">
        <f t="shared" si="119"/>
        <v>#N/A</v>
      </c>
      <c r="Z338" t="e">
        <f t="shared" si="120"/>
        <v>#N/A</v>
      </c>
      <c r="AA338" s="47" t="e">
        <f t="shared" si="121"/>
        <v>#N/A</v>
      </c>
      <c r="AB338" t="e">
        <f t="shared" si="122"/>
        <v>#N/A</v>
      </c>
    </row>
    <row r="339" spans="15:28" x14ac:dyDescent="0.2">
      <c r="O339" s="45">
        <f t="shared" si="110"/>
        <v>4.3476129462114841</v>
      </c>
      <c r="P339" s="45">
        <f t="shared" si="111"/>
        <v>4.3476129462114841</v>
      </c>
      <c r="Q339" s="100">
        <f t="shared" si="112"/>
        <v>24.614009085523548</v>
      </c>
      <c r="R339" s="252">
        <f t="shared" si="123"/>
        <v>0.66500000000000126</v>
      </c>
      <c r="S339" t="e">
        <f t="shared" si="113"/>
        <v>#N/A</v>
      </c>
      <c r="T339" t="e">
        <f t="shared" si="114"/>
        <v>#N/A</v>
      </c>
      <c r="U339" s="47" t="e">
        <f t="shared" si="115"/>
        <v>#N/A</v>
      </c>
      <c r="V339" t="e">
        <f t="shared" si="116"/>
        <v>#N/A</v>
      </c>
      <c r="W339" s="47" t="e">
        <f t="shared" si="117"/>
        <v>#N/A</v>
      </c>
      <c r="X339" t="e">
        <f t="shared" si="118"/>
        <v>#N/A</v>
      </c>
      <c r="Y339" s="47" t="e">
        <f t="shared" si="119"/>
        <v>#N/A</v>
      </c>
      <c r="Z339" t="e">
        <f t="shared" si="120"/>
        <v>#N/A</v>
      </c>
      <c r="AA339" s="47" t="e">
        <f t="shared" si="121"/>
        <v>#N/A</v>
      </c>
      <c r="AB339" t="e">
        <f t="shared" si="122"/>
        <v>#N/A</v>
      </c>
    </row>
    <row r="340" spans="15:28" x14ac:dyDescent="0.2">
      <c r="O340" s="45">
        <f t="shared" si="110"/>
        <v>4.4130827551490484</v>
      </c>
      <c r="P340" s="45">
        <f t="shared" si="111"/>
        <v>4.4130827551490484</v>
      </c>
      <c r="Q340" s="100">
        <f t="shared" si="112"/>
        <v>24.678101007880741</v>
      </c>
      <c r="R340" s="252">
        <f t="shared" si="123"/>
        <v>0.67000000000000126</v>
      </c>
      <c r="S340" t="e">
        <f t="shared" si="113"/>
        <v>#N/A</v>
      </c>
      <c r="T340" t="e">
        <f t="shared" si="114"/>
        <v>#N/A</v>
      </c>
      <c r="U340" s="47" t="e">
        <f t="shared" si="115"/>
        <v>#N/A</v>
      </c>
      <c r="V340" t="e">
        <f t="shared" si="116"/>
        <v>#N/A</v>
      </c>
      <c r="W340" s="47" t="e">
        <f t="shared" si="117"/>
        <v>#N/A</v>
      </c>
      <c r="X340" t="e">
        <f t="shared" si="118"/>
        <v>#N/A</v>
      </c>
      <c r="Y340" s="47" t="e">
        <f t="shared" si="119"/>
        <v>#N/A</v>
      </c>
      <c r="Z340" t="e">
        <f t="shared" si="120"/>
        <v>#N/A</v>
      </c>
      <c r="AA340" s="47" t="e">
        <f t="shared" si="121"/>
        <v>#N/A</v>
      </c>
      <c r="AB340" t="e">
        <f t="shared" si="122"/>
        <v>#N/A</v>
      </c>
    </row>
    <row r="341" spans="15:28" x14ac:dyDescent="0.2">
      <c r="O341" s="45">
        <f t="shared" si="110"/>
        <v>4.4790383768450965</v>
      </c>
      <c r="P341" s="45">
        <f t="shared" si="111"/>
        <v>4.4790383768450965</v>
      </c>
      <c r="Q341" s="100">
        <f t="shared" si="112"/>
        <v>24.742668705960455</v>
      </c>
      <c r="R341" s="252">
        <f t="shared" si="123"/>
        <v>0.67500000000000127</v>
      </c>
      <c r="S341" t="e">
        <f t="shared" si="113"/>
        <v>#N/A</v>
      </c>
      <c r="T341" t="e">
        <f t="shared" si="114"/>
        <v>#N/A</v>
      </c>
      <c r="U341" s="47" t="e">
        <f t="shared" si="115"/>
        <v>#N/A</v>
      </c>
      <c r="V341" t="e">
        <f t="shared" si="116"/>
        <v>#N/A</v>
      </c>
      <c r="W341" s="47" t="e">
        <f t="shared" si="117"/>
        <v>#N/A</v>
      </c>
      <c r="X341" t="e">
        <f t="shared" si="118"/>
        <v>#N/A</v>
      </c>
      <c r="Y341" s="47" t="e">
        <f t="shared" si="119"/>
        <v>#N/A</v>
      </c>
      <c r="Z341" t="e">
        <f t="shared" si="120"/>
        <v>#N/A</v>
      </c>
      <c r="AA341" s="47" t="e">
        <f t="shared" si="121"/>
        <v>#N/A</v>
      </c>
      <c r="AB341" t="e">
        <f t="shared" si="122"/>
        <v>#N/A</v>
      </c>
    </row>
    <row r="342" spans="15:28" x14ac:dyDescent="0.2">
      <c r="O342" s="45">
        <f t="shared" si="110"/>
        <v>4.5454797093432262</v>
      </c>
      <c r="P342" s="45">
        <f t="shared" si="111"/>
        <v>4.5454797093432262</v>
      </c>
      <c r="Q342" s="100">
        <f t="shared" si="112"/>
        <v>24.807712084070545</v>
      </c>
      <c r="R342" s="252">
        <f t="shared" si="123"/>
        <v>0.68000000000000127</v>
      </c>
      <c r="S342" t="e">
        <f t="shared" si="113"/>
        <v>#N/A</v>
      </c>
      <c r="T342" t="e">
        <f t="shared" si="114"/>
        <v>#N/A</v>
      </c>
      <c r="U342" s="47" t="e">
        <f t="shared" si="115"/>
        <v>#N/A</v>
      </c>
      <c r="V342" t="e">
        <f t="shared" si="116"/>
        <v>#N/A</v>
      </c>
      <c r="W342" s="47" t="e">
        <f t="shared" si="117"/>
        <v>#N/A</v>
      </c>
      <c r="X342" t="e">
        <f t="shared" si="118"/>
        <v>#N/A</v>
      </c>
      <c r="Y342" s="47" t="e">
        <f t="shared" si="119"/>
        <v>#N/A</v>
      </c>
      <c r="Z342" t="e">
        <f t="shared" si="120"/>
        <v>#N/A</v>
      </c>
      <c r="AA342" s="47" t="e">
        <f t="shared" si="121"/>
        <v>#N/A</v>
      </c>
      <c r="AB342" t="e">
        <f t="shared" si="122"/>
        <v>#N/A</v>
      </c>
    </row>
    <row r="343" spans="15:28" x14ac:dyDescent="0.2">
      <c r="O343" s="45">
        <f t="shared" si="110"/>
        <v>4.6124066499651235</v>
      </c>
      <c r="P343" s="45">
        <f t="shared" si="111"/>
        <v>4.6124066499651235</v>
      </c>
      <c r="Q343" s="100">
        <f t="shared" si="112"/>
        <v>24.873231045839816</v>
      </c>
      <c r="R343" s="252">
        <f t="shared" si="123"/>
        <v>0.68500000000000127</v>
      </c>
      <c r="S343" t="e">
        <f t="shared" si="113"/>
        <v>#N/A</v>
      </c>
      <c r="T343" t="e">
        <f t="shared" si="114"/>
        <v>#N/A</v>
      </c>
      <c r="U343" s="47" t="e">
        <f t="shared" si="115"/>
        <v>#N/A</v>
      </c>
      <c r="V343" t="e">
        <f t="shared" si="116"/>
        <v>#N/A</v>
      </c>
      <c r="W343" s="47" t="e">
        <f t="shared" si="117"/>
        <v>#N/A</v>
      </c>
      <c r="X343" t="e">
        <f t="shared" si="118"/>
        <v>#N/A</v>
      </c>
      <c r="Y343" s="47" t="e">
        <f t="shared" si="119"/>
        <v>#N/A</v>
      </c>
      <c r="Z343" t="e">
        <f t="shared" si="120"/>
        <v>#N/A</v>
      </c>
      <c r="AA343" s="47" t="e">
        <f t="shared" si="121"/>
        <v>#N/A</v>
      </c>
      <c r="AB343" t="e">
        <f t="shared" si="122"/>
        <v>#N/A</v>
      </c>
    </row>
    <row r="344" spans="15:28" x14ac:dyDescent="0.2">
      <c r="O344" s="45">
        <f t="shared" si="110"/>
        <v>4.6798190953111316</v>
      </c>
      <c r="P344" s="45">
        <f t="shared" si="111"/>
        <v>4.6798190953111316</v>
      </c>
      <c r="Q344" s="100">
        <f t="shared" si="112"/>
        <v>24.93922549421859</v>
      </c>
      <c r="R344" s="252">
        <f t="shared" si="123"/>
        <v>0.69000000000000128</v>
      </c>
      <c r="S344" t="e">
        <f t="shared" si="113"/>
        <v>#N/A</v>
      </c>
      <c r="T344" t="e">
        <f t="shared" si="114"/>
        <v>#N/A</v>
      </c>
      <c r="U344" s="47" t="e">
        <f t="shared" si="115"/>
        <v>#N/A</v>
      </c>
      <c r="V344" t="e">
        <f t="shared" si="116"/>
        <v>#N/A</v>
      </c>
      <c r="W344" s="47" t="e">
        <f t="shared" si="117"/>
        <v>#N/A</v>
      </c>
      <c r="X344" t="e">
        <f t="shared" si="118"/>
        <v>#N/A</v>
      </c>
      <c r="Y344" s="47" t="e">
        <f t="shared" si="119"/>
        <v>#N/A</v>
      </c>
      <c r="Z344" t="e">
        <f t="shared" si="120"/>
        <v>#N/A</v>
      </c>
      <c r="AA344" s="47" t="e">
        <f t="shared" si="121"/>
        <v>#N/A</v>
      </c>
      <c r="AB344" t="e">
        <f t="shared" si="122"/>
        <v>#N/A</v>
      </c>
    </row>
    <row r="345" spans="15:28" x14ac:dyDescent="0.2">
      <c r="O345" s="45">
        <f t="shared" si="110"/>
        <v>4.7477169412613875</v>
      </c>
      <c r="P345" s="45">
        <f t="shared" si="111"/>
        <v>4.7477169412613875</v>
      </c>
      <c r="Q345" s="100">
        <f t="shared" si="112"/>
        <v>25.005695331479728</v>
      </c>
      <c r="R345" s="252">
        <f t="shared" si="123"/>
        <v>0.69500000000000128</v>
      </c>
      <c r="S345" t="e">
        <f t="shared" si="113"/>
        <v>#N/A</v>
      </c>
      <c r="T345" t="e">
        <f t="shared" si="114"/>
        <v>#N/A</v>
      </c>
      <c r="U345" s="47" t="e">
        <f t="shared" si="115"/>
        <v>#N/A</v>
      </c>
      <c r="V345" t="e">
        <f t="shared" si="116"/>
        <v>#N/A</v>
      </c>
      <c r="W345" s="47" t="e">
        <f t="shared" si="117"/>
        <v>#N/A</v>
      </c>
      <c r="X345" t="e">
        <f t="shared" si="118"/>
        <v>#N/A</v>
      </c>
      <c r="Y345" s="47" t="e">
        <f t="shared" si="119"/>
        <v>#N/A</v>
      </c>
      <c r="Z345" t="e">
        <f t="shared" si="120"/>
        <v>#N/A</v>
      </c>
      <c r="AA345" s="47" t="e">
        <f t="shared" si="121"/>
        <v>#N/A</v>
      </c>
      <c r="AB345" t="e">
        <f t="shared" si="122"/>
        <v>#N/A</v>
      </c>
    </row>
    <row r="346" spans="15:28" x14ac:dyDescent="0.2">
      <c r="O346" s="45">
        <f t="shared" si="110"/>
        <v>4.8161000829763907</v>
      </c>
      <c r="P346" s="45">
        <f t="shared" si="111"/>
        <v>4.8161000829763907</v>
      </c>
      <c r="Q346" s="100">
        <f t="shared" si="112"/>
        <v>25.072640459219087</v>
      </c>
      <c r="R346" s="252">
        <f t="shared" si="123"/>
        <v>0.70000000000000129</v>
      </c>
      <c r="S346" t="e">
        <f t="shared" si="113"/>
        <v>#N/A</v>
      </c>
      <c r="T346" t="e">
        <f t="shared" si="114"/>
        <v>#N/A</v>
      </c>
      <c r="U346" s="47" t="e">
        <f t="shared" si="115"/>
        <v>#N/A</v>
      </c>
      <c r="V346" t="e">
        <f t="shared" si="116"/>
        <v>#N/A</v>
      </c>
      <c r="W346" s="47" t="e">
        <f t="shared" si="117"/>
        <v>#N/A</v>
      </c>
      <c r="X346" t="e">
        <f t="shared" si="118"/>
        <v>#N/A</v>
      </c>
      <c r="Y346" s="47" t="e">
        <f t="shared" si="119"/>
        <v>#N/A</v>
      </c>
      <c r="Z346" t="e">
        <f t="shared" si="120"/>
        <v>#N/A</v>
      </c>
      <c r="AA346" s="47" t="e">
        <f t="shared" si="121"/>
        <v>#N/A</v>
      </c>
      <c r="AB346" t="e">
        <f t="shared" si="122"/>
        <v>#N/A</v>
      </c>
    </row>
    <row r="347" spans="15:28" x14ac:dyDescent="0.2">
      <c r="O347" s="45">
        <f t="shared" si="110"/>
        <v>4.8849684148976849</v>
      </c>
      <c r="P347" s="45">
        <f t="shared" si="111"/>
        <v>4.8849684148976849</v>
      </c>
      <c r="Q347" s="100">
        <f t="shared" si="112"/>
        <v>25.140060778356542</v>
      </c>
      <c r="R347" s="252">
        <f t="shared" si="123"/>
        <v>0.70500000000000129</v>
      </c>
      <c r="S347" t="e">
        <f t="shared" si="113"/>
        <v>#N/A</v>
      </c>
      <c r="T347" t="e">
        <f t="shared" si="114"/>
        <v>#N/A</v>
      </c>
      <c r="U347" s="47" t="e">
        <f t="shared" si="115"/>
        <v>#N/A</v>
      </c>
      <c r="V347" t="e">
        <f t="shared" si="116"/>
        <v>#N/A</v>
      </c>
      <c r="W347" s="47" t="e">
        <f t="shared" si="117"/>
        <v>#N/A</v>
      </c>
      <c r="X347" t="e">
        <f t="shared" si="118"/>
        <v>#N/A</v>
      </c>
      <c r="Y347" s="47" t="e">
        <f t="shared" si="119"/>
        <v>#N/A</v>
      </c>
      <c r="Z347" t="e">
        <f t="shared" si="120"/>
        <v>#N/A</v>
      </c>
      <c r="AA347" s="47" t="e">
        <f t="shared" si="121"/>
        <v>#N/A</v>
      </c>
      <c r="AB347" t="e">
        <f t="shared" si="122"/>
        <v>#N/A</v>
      </c>
    </row>
    <row r="348" spans="15:28" x14ac:dyDescent="0.2">
      <c r="O348" s="45">
        <f t="shared" si="110"/>
        <v>4.9543218307486541</v>
      </c>
      <c r="P348" s="45">
        <f t="shared" si="111"/>
        <v>4.9543218307486541</v>
      </c>
      <c r="Q348" s="100">
        <f t="shared" si="112"/>
        <v>25.207956189136098</v>
      </c>
      <c r="R348" s="252">
        <f t="shared" si="123"/>
        <v>0.7100000000000013</v>
      </c>
      <c r="S348" t="e">
        <f t="shared" si="113"/>
        <v>#N/A</v>
      </c>
      <c r="T348" t="e">
        <f t="shared" si="114"/>
        <v>#N/A</v>
      </c>
      <c r="U348" s="47" t="e">
        <f t="shared" si="115"/>
        <v>#N/A</v>
      </c>
      <c r="V348" t="e">
        <f t="shared" si="116"/>
        <v>#N/A</v>
      </c>
      <c r="W348" s="47" t="e">
        <f t="shared" si="117"/>
        <v>#N/A</v>
      </c>
      <c r="X348" t="e">
        <f t="shared" si="118"/>
        <v>#N/A</v>
      </c>
      <c r="Y348" s="47" t="e">
        <f t="shared" si="119"/>
        <v>#N/A</v>
      </c>
      <c r="Z348" t="e">
        <f t="shared" si="120"/>
        <v>#N/A</v>
      </c>
      <c r="AA348" s="47" t="e">
        <f t="shared" si="121"/>
        <v>#N/A</v>
      </c>
      <c r="AB348" t="e">
        <f t="shared" si="122"/>
        <v>#N/A</v>
      </c>
    </row>
    <row r="349" spans="15:28" x14ac:dyDescent="0.2">
      <c r="O349" s="45">
        <f t="shared" si="110"/>
        <v>5.0241602235360006</v>
      </c>
      <c r="P349" s="45">
        <f t="shared" si="111"/>
        <v>5.0241602235360006</v>
      </c>
      <c r="Q349" s="100">
        <f t="shared" si="112"/>
        <v>25.276326591127486</v>
      </c>
      <c r="R349" s="252">
        <f t="shared" si="123"/>
        <v>0.7150000000000013</v>
      </c>
      <c r="S349" t="e">
        <f t="shared" si="113"/>
        <v>#N/A</v>
      </c>
      <c r="T349" t="e">
        <f t="shared" si="114"/>
        <v>#N/A</v>
      </c>
      <c r="U349" s="47" t="e">
        <f t="shared" si="115"/>
        <v>#N/A</v>
      </c>
      <c r="V349" t="e">
        <f t="shared" si="116"/>
        <v>#N/A</v>
      </c>
      <c r="W349" s="47" t="e">
        <f t="shared" si="117"/>
        <v>#N/A</v>
      </c>
      <c r="X349" t="e">
        <f t="shared" si="118"/>
        <v>#N/A</v>
      </c>
      <c r="Y349" s="47" t="e">
        <f t="shared" si="119"/>
        <v>#N/A</v>
      </c>
      <c r="Z349" t="e">
        <f t="shared" si="120"/>
        <v>#N/A</v>
      </c>
      <c r="AA349" s="47" t="e">
        <f t="shared" si="121"/>
        <v>#N/A</v>
      </c>
      <c r="AB349" t="e">
        <f t="shared" si="122"/>
        <v>#N/A</v>
      </c>
    </row>
    <row r="350" spans="15:28" x14ac:dyDescent="0.2">
      <c r="O350" s="45">
        <f t="shared" si="110"/>
        <v>5.0944834855495174</v>
      </c>
      <c r="P350" s="45">
        <f t="shared" si="111"/>
        <v>5.0944834855495174</v>
      </c>
      <c r="Q350" s="100">
        <f t="shared" si="112"/>
        <v>25.345171883226158</v>
      </c>
      <c r="R350" s="252">
        <f t="shared" si="123"/>
        <v>0.72000000000000131</v>
      </c>
      <c r="S350" t="e">
        <f t="shared" si="113"/>
        <v>#N/A</v>
      </c>
      <c r="T350" t="e">
        <f t="shared" si="114"/>
        <v>#N/A</v>
      </c>
      <c r="U350" s="47" t="e">
        <f t="shared" si="115"/>
        <v>#N/A</v>
      </c>
      <c r="V350" t="e">
        <f t="shared" si="116"/>
        <v>#N/A</v>
      </c>
      <c r="W350" s="47" t="e">
        <f t="shared" si="117"/>
        <v>#N/A</v>
      </c>
      <c r="X350" t="e">
        <f t="shared" si="118"/>
        <v>#N/A</v>
      </c>
      <c r="Y350" s="47" t="e">
        <f t="shared" si="119"/>
        <v>#N/A</v>
      </c>
      <c r="Z350" t="e">
        <f t="shared" si="120"/>
        <v>#N/A</v>
      </c>
      <c r="AA350" s="47" t="e">
        <f t="shared" si="121"/>
        <v>#N/A</v>
      </c>
      <c r="AB350" t="e">
        <f t="shared" si="122"/>
        <v>#N/A</v>
      </c>
    </row>
    <row r="351" spans="15:28" x14ac:dyDescent="0.2">
      <c r="O351" s="45">
        <f t="shared" si="110"/>
        <v>5.1652915083636799</v>
      </c>
      <c r="P351" s="45">
        <f t="shared" si="111"/>
        <v>5.1652915083636799</v>
      </c>
      <c r="Q351" s="100">
        <f t="shared" si="112"/>
        <v>25.414491963654427</v>
      </c>
      <c r="R351" s="252">
        <f t="shared" si="123"/>
        <v>0.72500000000000131</v>
      </c>
      <c r="S351" t="e">
        <f t="shared" si="113"/>
        <v>#N/A</v>
      </c>
      <c r="T351" t="e">
        <f t="shared" si="114"/>
        <v>#N/A</v>
      </c>
      <c r="U351" s="47" t="e">
        <f t="shared" si="115"/>
        <v>#N/A</v>
      </c>
      <c r="V351" t="e">
        <f t="shared" si="116"/>
        <v>#N/A</v>
      </c>
      <c r="W351" s="47" t="e">
        <f t="shared" si="117"/>
        <v>#N/A</v>
      </c>
      <c r="X351" t="e">
        <f t="shared" si="118"/>
        <v>#N/A</v>
      </c>
      <c r="Y351" s="47" t="e">
        <f t="shared" si="119"/>
        <v>#N/A</v>
      </c>
      <c r="Z351" t="e">
        <f t="shared" si="120"/>
        <v>#N/A</v>
      </c>
      <c r="AA351" s="47" t="e">
        <f t="shared" si="121"/>
        <v>#N/A</v>
      </c>
      <c r="AB351" t="e">
        <f t="shared" si="122"/>
        <v>#N/A</v>
      </c>
    </row>
    <row r="352" spans="15:28" x14ac:dyDescent="0.2">
      <c r="O352" s="45">
        <f t="shared" si="110"/>
        <v>5.2365841828381008</v>
      </c>
      <c r="P352" s="45">
        <f t="shared" si="111"/>
        <v>5.2365841828381008</v>
      </c>
      <c r="Q352" s="100">
        <f t="shared" si="112"/>
        <v>25.484286729961923</v>
      </c>
      <c r="R352" s="252">
        <f t="shared" si="123"/>
        <v>0.73000000000000131</v>
      </c>
      <c r="S352" t="e">
        <f t="shared" si="113"/>
        <v>#N/A</v>
      </c>
      <c r="T352" t="e">
        <f t="shared" si="114"/>
        <v>#N/A</v>
      </c>
      <c r="U352" s="47" t="e">
        <f t="shared" si="115"/>
        <v>#N/A</v>
      </c>
      <c r="V352" t="e">
        <f t="shared" si="116"/>
        <v>#N/A</v>
      </c>
      <c r="W352" s="47" t="e">
        <f t="shared" si="117"/>
        <v>#N/A</v>
      </c>
      <c r="X352" t="e">
        <f t="shared" si="118"/>
        <v>#N/A</v>
      </c>
      <c r="Y352" s="47" t="e">
        <f t="shared" si="119"/>
        <v>#N/A</v>
      </c>
      <c r="Z352" t="e">
        <f t="shared" si="120"/>
        <v>#N/A</v>
      </c>
      <c r="AA352" s="47" t="e">
        <f t="shared" si="121"/>
        <v>#N/A</v>
      </c>
      <c r="AB352" t="e">
        <f t="shared" si="122"/>
        <v>#N/A</v>
      </c>
    </row>
    <row r="353" spans="15:28" x14ac:dyDescent="0.2">
      <c r="O353" s="45">
        <f t="shared" si="110"/>
        <v>5.3083613991184393</v>
      </c>
      <c r="P353" s="45">
        <f t="shared" si="111"/>
        <v>5.3083613991184393</v>
      </c>
      <c r="Q353" s="100">
        <f t="shared" si="112"/>
        <v>25.554556079026725</v>
      </c>
      <c r="R353" s="252">
        <f t="shared" si="123"/>
        <v>0.73500000000000132</v>
      </c>
      <c r="S353" t="e">
        <f t="shared" si="113"/>
        <v>#N/A</v>
      </c>
      <c r="T353" t="e">
        <f t="shared" si="114"/>
        <v>#N/A</v>
      </c>
      <c r="U353" s="47" t="e">
        <f t="shared" si="115"/>
        <v>#N/A</v>
      </c>
      <c r="V353" t="e">
        <f t="shared" si="116"/>
        <v>#N/A</v>
      </c>
      <c r="W353" s="47" t="e">
        <f t="shared" si="117"/>
        <v>#N/A</v>
      </c>
      <c r="X353" t="e">
        <f t="shared" si="118"/>
        <v>#N/A</v>
      </c>
      <c r="Y353" s="47" t="e">
        <f t="shared" si="119"/>
        <v>#N/A</v>
      </c>
      <c r="Z353" t="e">
        <f t="shared" si="120"/>
        <v>#N/A</v>
      </c>
      <c r="AA353" s="47" t="e">
        <f t="shared" si="121"/>
        <v>#N/A</v>
      </c>
      <c r="AB353" t="e">
        <f t="shared" si="122"/>
        <v>#N/A</v>
      </c>
    </row>
    <row r="354" spans="15:28" x14ac:dyDescent="0.2">
      <c r="O354" s="45">
        <f t="shared" si="110"/>
        <v>5.3806230466375382</v>
      </c>
      <c r="P354" s="45">
        <f t="shared" si="111"/>
        <v>5.3806230466375382</v>
      </c>
      <c r="Q354" s="100">
        <f t="shared" si="112"/>
        <v>25.625299907055705</v>
      </c>
      <c r="R354" s="252">
        <f t="shared" si="123"/>
        <v>0.74000000000000132</v>
      </c>
      <c r="S354" t="e">
        <f t="shared" si="113"/>
        <v>#N/A</v>
      </c>
      <c r="T354" t="e">
        <f t="shared" si="114"/>
        <v>#N/A</v>
      </c>
      <c r="U354" s="47" t="e">
        <f t="shared" si="115"/>
        <v>#N/A</v>
      </c>
      <c r="V354" t="e">
        <f t="shared" si="116"/>
        <v>#N/A</v>
      </c>
      <c r="W354" s="47" t="e">
        <f t="shared" si="117"/>
        <v>#N/A</v>
      </c>
      <c r="X354" t="e">
        <f t="shared" si="118"/>
        <v>#N/A</v>
      </c>
      <c r="Y354" s="47" t="e">
        <f t="shared" si="119"/>
        <v>#N/A</v>
      </c>
      <c r="Z354" t="e">
        <f t="shared" si="120"/>
        <v>#N/A</v>
      </c>
      <c r="AA354" s="47" t="e">
        <f t="shared" si="121"/>
        <v>#N/A</v>
      </c>
      <c r="AB354" t="e">
        <f t="shared" si="122"/>
        <v>#N/A</v>
      </c>
    </row>
    <row r="355" spans="15:28" x14ac:dyDescent="0.2">
      <c r="O355" s="45">
        <f t="shared" si="110"/>
        <v>5.4533690141156512</v>
      </c>
      <c r="P355" s="45">
        <f t="shared" si="111"/>
        <v>5.4533690141156512</v>
      </c>
      <c r="Q355" s="100">
        <f t="shared" si="112"/>
        <v>25.69651810958544</v>
      </c>
      <c r="R355" s="252">
        <f t="shared" si="123"/>
        <v>0.74500000000000133</v>
      </c>
      <c r="S355" t="e">
        <f t="shared" si="113"/>
        <v>#N/A</v>
      </c>
      <c r="T355" t="e">
        <f t="shared" si="114"/>
        <v>#N/A</v>
      </c>
      <c r="U355" s="47" t="e">
        <f t="shared" si="115"/>
        <v>#N/A</v>
      </c>
      <c r="V355" t="e">
        <f t="shared" si="116"/>
        <v>#N/A</v>
      </c>
      <c r="W355" s="47" t="e">
        <f t="shared" si="117"/>
        <v>#N/A</v>
      </c>
      <c r="X355" t="e">
        <f t="shared" si="118"/>
        <v>#N/A</v>
      </c>
      <c r="Y355" s="47" t="e">
        <f t="shared" si="119"/>
        <v>#N/A</v>
      </c>
      <c r="Z355" t="e">
        <f t="shared" si="120"/>
        <v>#N/A</v>
      </c>
      <c r="AA355" s="47" t="e">
        <f t="shared" si="121"/>
        <v>#N/A</v>
      </c>
      <c r="AB355" t="e">
        <f t="shared" si="122"/>
        <v>#N/A</v>
      </c>
    </row>
    <row r="356" spans="15:28" x14ac:dyDescent="0.2">
      <c r="O356" s="45">
        <f t="shared" si="110"/>
        <v>5.5265991895616935</v>
      </c>
      <c r="P356" s="45">
        <f t="shared" si="111"/>
        <v>5.5265991895616935</v>
      </c>
      <c r="Q356" s="100">
        <f t="shared" si="112"/>
        <v>25.768210581483231</v>
      </c>
      <c r="R356" s="252">
        <f t="shared" si="123"/>
        <v>0.75000000000000133</v>
      </c>
      <c r="S356" t="e">
        <f t="shared" si="113"/>
        <v>#N/A</v>
      </c>
      <c r="T356" t="e">
        <f t="shared" si="114"/>
        <v>#N/A</v>
      </c>
      <c r="U356" s="47" t="e">
        <f t="shared" si="115"/>
        <v>#N/A</v>
      </c>
      <c r="V356" t="e">
        <f t="shared" si="116"/>
        <v>#N/A</v>
      </c>
      <c r="W356" s="47" t="e">
        <f t="shared" si="117"/>
        <v>#N/A</v>
      </c>
      <c r="X356" t="e">
        <f t="shared" si="118"/>
        <v>#N/A</v>
      </c>
      <c r="Y356" s="47" t="e">
        <f t="shared" si="119"/>
        <v>#N/A</v>
      </c>
      <c r="Z356" t="e">
        <f t="shared" si="120"/>
        <v>#N/A</v>
      </c>
      <c r="AA356" s="47" t="e">
        <f t="shared" si="121"/>
        <v>#N/A</v>
      </c>
      <c r="AB356" t="e">
        <f t="shared" si="122"/>
        <v>#N/A</v>
      </c>
    </row>
    <row r="357" spans="15:28" x14ac:dyDescent="0.2">
      <c r="O357" s="45">
        <f t="shared" si="110"/>
        <v>5.6003134602742648</v>
      </c>
      <c r="P357" s="45">
        <f t="shared" si="111"/>
        <v>5.6003134602742648</v>
      </c>
      <c r="Q357" s="100">
        <f t="shared" si="112"/>
        <v>25.840377216947445</v>
      </c>
      <c r="R357" s="252">
        <f t="shared" si="123"/>
        <v>0.75500000000000134</v>
      </c>
      <c r="S357" t="e">
        <f t="shared" si="113"/>
        <v>#N/A</v>
      </c>
      <c r="T357" t="e">
        <f t="shared" si="114"/>
        <v>#N/A</v>
      </c>
      <c r="U357" s="47" t="e">
        <f t="shared" si="115"/>
        <v>#N/A</v>
      </c>
      <c r="V357" t="e">
        <f t="shared" si="116"/>
        <v>#N/A</v>
      </c>
      <c r="W357" s="47" t="e">
        <f t="shared" si="117"/>
        <v>#N/A</v>
      </c>
      <c r="X357" t="e">
        <f t="shared" si="118"/>
        <v>#N/A</v>
      </c>
      <c r="Y357" s="47" t="e">
        <f t="shared" si="119"/>
        <v>#N/A</v>
      </c>
      <c r="Z357" t="e">
        <f t="shared" si="120"/>
        <v>#N/A</v>
      </c>
      <c r="AA357" s="47" t="e">
        <f t="shared" si="121"/>
        <v>#N/A</v>
      </c>
      <c r="AB357" t="e">
        <f t="shared" si="122"/>
        <v>#N/A</v>
      </c>
    </row>
    <row r="358" spans="15:28" x14ac:dyDescent="0.2">
      <c r="O358" s="45">
        <f t="shared" si="110"/>
        <v>5.6745117128419906</v>
      </c>
      <c r="P358" s="45">
        <f t="shared" si="111"/>
        <v>5.6745117128419906</v>
      </c>
      <c r="Q358" s="100">
        <f t="shared" si="112"/>
        <v>25.913017909508426</v>
      </c>
      <c r="R358" s="252">
        <f t="shared" si="123"/>
        <v>0.76000000000000134</v>
      </c>
      <c r="S358" t="e">
        <f t="shared" si="113"/>
        <v>#N/A</v>
      </c>
      <c r="T358" t="e">
        <f t="shared" si="114"/>
        <v>#N/A</v>
      </c>
      <c r="U358" s="47" t="e">
        <f t="shared" si="115"/>
        <v>#N/A</v>
      </c>
      <c r="V358" t="e">
        <f t="shared" si="116"/>
        <v>#N/A</v>
      </c>
      <c r="W358" s="47" t="e">
        <f t="shared" si="117"/>
        <v>#N/A</v>
      </c>
      <c r="X358" t="e">
        <f t="shared" si="118"/>
        <v>#N/A</v>
      </c>
      <c r="Y358" s="47" t="e">
        <f t="shared" si="119"/>
        <v>#N/A</v>
      </c>
      <c r="Z358" t="e">
        <f t="shared" si="120"/>
        <v>#N/A</v>
      </c>
      <c r="AA358" s="47" t="e">
        <f t="shared" si="121"/>
        <v>#N/A</v>
      </c>
      <c r="AB358" t="e">
        <f t="shared" si="122"/>
        <v>#N/A</v>
      </c>
    </row>
    <row r="359" spans="15:28" x14ac:dyDescent="0.2">
      <c r="O359" s="45">
        <f t="shared" si="110"/>
        <v>5.7491938331447727</v>
      </c>
      <c r="P359" s="45">
        <f t="shared" si="111"/>
        <v>5.7491938331447727</v>
      </c>
      <c r="Q359" s="100">
        <f t="shared" si="112"/>
        <v>25.986132552029517</v>
      </c>
      <c r="R359" s="252">
        <f t="shared" si="123"/>
        <v>0.76500000000000135</v>
      </c>
      <c r="S359" t="e">
        <f t="shared" si="113"/>
        <v>#N/A</v>
      </c>
      <c r="T359" t="e">
        <f t="shared" si="114"/>
        <v>#N/A</v>
      </c>
      <c r="U359" s="47" t="e">
        <f t="shared" si="115"/>
        <v>#N/A</v>
      </c>
      <c r="V359" t="e">
        <f t="shared" si="116"/>
        <v>#N/A</v>
      </c>
      <c r="W359" s="47" t="e">
        <f t="shared" si="117"/>
        <v>#N/A</v>
      </c>
      <c r="X359" t="e">
        <f t="shared" si="118"/>
        <v>#N/A</v>
      </c>
      <c r="Y359" s="47" t="e">
        <f t="shared" si="119"/>
        <v>#N/A</v>
      </c>
      <c r="Z359" t="e">
        <f t="shared" si="120"/>
        <v>#N/A</v>
      </c>
      <c r="AA359" s="47" t="e">
        <f t="shared" si="121"/>
        <v>#N/A</v>
      </c>
      <c r="AB359" t="e">
        <f t="shared" si="122"/>
        <v>#N/A</v>
      </c>
    </row>
    <row r="360" spans="15:28" x14ac:dyDescent="0.2">
      <c r="O360" s="45">
        <f t="shared" si="110"/>
        <v>5.8243597063545849</v>
      </c>
      <c r="P360" s="45">
        <f t="shared" si="111"/>
        <v>5.8243597063545849</v>
      </c>
      <c r="Q360" s="100">
        <f t="shared" si="112"/>
        <v>26.059721036707515</v>
      </c>
      <c r="R360" s="252">
        <f t="shared" si="123"/>
        <v>0.77000000000000135</v>
      </c>
      <c r="S360" t="e">
        <f t="shared" si="113"/>
        <v>#N/A</v>
      </c>
      <c r="T360" t="e">
        <f t="shared" si="114"/>
        <v>#N/A</v>
      </c>
      <c r="U360" s="47" t="e">
        <f t="shared" si="115"/>
        <v>#N/A</v>
      </c>
      <c r="V360" t="e">
        <f t="shared" si="116"/>
        <v>#N/A</v>
      </c>
      <c r="W360" s="47" t="e">
        <f t="shared" si="117"/>
        <v>#N/A</v>
      </c>
      <c r="X360" t="e">
        <f t="shared" si="118"/>
        <v>#N/A</v>
      </c>
      <c r="Y360" s="47" t="e">
        <f t="shared" si="119"/>
        <v>#N/A</v>
      </c>
      <c r="Z360" t="e">
        <f t="shared" si="120"/>
        <v>#N/A</v>
      </c>
      <c r="AA360" s="47" t="e">
        <f t="shared" si="121"/>
        <v>#N/A</v>
      </c>
      <c r="AB360" t="e">
        <f t="shared" si="122"/>
        <v>#N/A</v>
      </c>
    </row>
    <row r="361" spans="15:28" x14ac:dyDescent="0.2">
      <c r="O361" s="45">
        <f t="shared" si="110"/>
        <v>5.9000092169360414</v>
      </c>
      <c r="P361" s="45">
        <f t="shared" si="111"/>
        <v>5.9000092169360414</v>
      </c>
      <c r="Q361" s="100">
        <f t="shared" si="112"/>
        <v>26.133783255073467</v>
      </c>
      <c r="R361" s="252">
        <f t="shared" si="123"/>
        <v>0.77500000000000135</v>
      </c>
      <c r="S361" t="e">
        <f t="shared" si="113"/>
        <v>#N/A</v>
      </c>
      <c r="T361" t="e">
        <f t="shared" si="114"/>
        <v>#N/A</v>
      </c>
      <c r="U361" s="47" t="e">
        <f t="shared" si="115"/>
        <v>#N/A</v>
      </c>
      <c r="V361" t="e">
        <f t="shared" si="116"/>
        <v>#N/A</v>
      </c>
      <c r="W361" s="47" t="e">
        <f t="shared" si="117"/>
        <v>#N/A</v>
      </c>
      <c r="X361" t="e">
        <f t="shared" si="118"/>
        <v>#N/A</v>
      </c>
      <c r="Y361" s="47" t="e">
        <f t="shared" si="119"/>
        <v>#N/A</v>
      </c>
      <c r="Z361" t="e">
        <f t="shared" si="120"/>
        <v>#N/A</v>
      </c>
      <c r="AA361" s="47" t="e">
        <f t="shared" si="121"/>
        <v>#N/A</v>
      </c>
      <c r="AB361" t="e">
        <f t="shared" si="122"/>
        <v>#N/A</v>
      </c>
    </row>
    <row r="362" spans="15:28" x14ac:dyDescent="0.2">
      <c r="O362" s="45">
        <f t="shared" si="110"/>
        <v>5.9761422486477613</v>
      </c>
      <c r="P362" s="45">
        <f t="shared" si="111"/>
        <v>5.9761422486477613</v>
      </c>
      <c r="Q362" s="100">
        <f t="shared" si="112"/>
        <v>26.208319097993808</v>
      </c>
      <c r="R362" s="252">
        <f t="shared" si="123"/>
        <v>0.78000000000000136</v>
      </c>
      <c r="S362" t="e">
        <f t="shared" si="113"/>
        <v>#N/A</v>
      </c>
      <c r="T362" t="e">
        <f t="shared" si="114"/>
        <v>#N/A</v>
      </c>
      <c r="U362" s="47" t="e">
        <f t="shared" si="115"/>
        <v>#N/A</v>
      </c>
      <c r="V362" t="e">
        <f t="shared" si="116"/>
        <v>#N/A</v>
      </c>
      <c r="W362" s="47" t="e">
        <f t="shared" si="117"/>
        <v>#N/A</v>
      </c>
      <c r="X362" t="e">
        <f t="shared" si="118"/>
        <v>#N/A</v>
      </c>
      <c r="Y362" s="47" t="e">
        <f t="shared" si="119"/>
        <v>#N/A</v>
      </c>
      <c r="Z362" t="e">
        <f t="shared" si="120"/>
        <v>#N/A</v>
      </c>
      <c r="AA362" s="47" t="e">
        <f t="shared" si="121"/>
        <v>#N/A</v>
      </c>
      <c r="AB362" t="e">
        <f t="shared" si="122"/>
        <v>#N/A</v>
      </c>
    </row>
    <row r="363" spans="15:28" x14ac:dyDescent="0.2">
      <c r="O363" s="45">
        <f t="shared" si="110"/>
        <v>6.0527586845429369</v>
      </c>
      <c r="P363" s="45">
        <f t="shared" si="111"/>
        <v>6.0527586845429369</v>
      </c>
      <c r="Q363" s="100">
        <f t="shared" si="112"/>
        <v>26.283328455670812</v>
      </c>
      <c r="R363" s="252">
        <f t="shared" si="123"/>
        <v>0.78500000000000136</v>
      </c>
      <c r="S363" t="e">
        <f t="shared" si="113"/>
        <v>#N/A</v>
      </c>
      <c r="T363" t="e">
        <f t="shared" si="114"/>
        <v>#N/A</v>
      </c>
      <c r="U363" s="47" t="e">
        <f t="shared" si="115"/>
        <v>#N/A</v>
      </c>
      <c r="V363" t="e">
        <f t="shared" si="116"/>
        <v>#N/A</v>
      </c>
      <c r="W363" s="47" t="e">
        <f t="shared" si="117"/>
        <v>#N/A</v>
      </c>
      <c r="X363" t="e">
        <f t="shared" si="118"/>
        <v>#N/A</v>
      </c>
      <c r="Y363" s="47" t="e">
        <f t="shared" si="119"/>
        <v>#N/A</v>
      </c>
      <c r="Z363" t="e">
        <f t="shared" si="120"/>
        <v>#N/A</v>
      </c>
      <c r="AA363" s="47" t="e">
        <f t="shared" si="121"/>
        <v>#N/A</v>
      </c>
      <c r="AB363" t="e">
        <f t="shared" si="122"/>
        <v>#N/A</v>
      </c>
    </row>
    <row r="364" spans="15:28" x14ac:dyDescent="0.2">
      <c r="O364" s="45">
        <f t="shared" si="110"/>
        <v>6.1298584069702429</v>
      </c>
      <c r="P364" s="45">
        <f t="shared" si="111"/>
        <v>6.1298584069702429</v>
      </c>
      <c r="Q364" s="100">
        <f t="shared" si="112"/>
        <v>26.358811217643392</v>
      </c>
      <c r="R364" s="252">
        <f t="shared" si="123"/>
        <v>0.79000000000000137</v>
      </c>
      <c r="S364" t="e">
        <f t="shared" si="113"/>
        <v>#N/A</v>
      </c>
      <c r="T364" t="e">
        <f t="shared" si="114"/>
        <v>#N/A</v>
      </c>
      <c r="U364" s="47" t="e">
        <f t="shared" si="115"/>
        <v>#N/A</v>
      </c>
      <c r="V364" t="e">
        <f t="shared" si="116"/>
        <v>#N/A</v>
      </c>
      <c r="W364" s="47" t="e">
        <f t="shared" si="117"/>
        <v>#N/A</v>
      </c>
      <c r="X364" t="e">
        <f t="shared" si="118"/>
        <v>#N/A</v>
      </c>
      <c r="Y364" s="47" t="e">
        <f t="shared" si="119"/>
        <v>#N/A</v>
      </c>
      <c r="Z364" t="e">
        <f t="shared" si="120"/>
        <v>#N/A</v>
      </c>
      <c r="AA364" s="47" t="e">
        <f t="shared" si="121"/>
        <v>#N/A</v>
      </c>
      <c r="AB364" t="e">
        <f t="shared" si="122"/>
        <v>#N/A</v>
      </c>
    </row>
    <row r="365" spans="15:28" x14ac:dyDescent="0.2">
      <c r="O365" s="45">
        <f t="shared" si="110"/>
        <v>6.2074412975748601</v>
      </c>
      <c r="P365" s="45">
        <f t="shared" si="111"/>
        <v>6.2074412975748601</v>
      </c>
      <c r="Q365" s="100">
        <f t="shared" si="112"/>
        <v>26.434767272788122</v>
      </c>
      <c r="R365" s="252">
        <f t="shared" si="123"/>
        <v>0.79500000000000137</v>
      </c>
      <c r="S365" t="e">
        <f t="shared" si="113"/>
        <v>#N/A</v>
      </c>
      <c r="T365" t="e">
        <f t="shared" si="114"/>
        <v>#N/A</v>
      </c>
      <c r="U365" s="47" t="e">
        <f t="shared" si="115"/>
        <v>#N/A</v>
      </c>
      <c r="V365" t="e">
        <f t="shared" si="116"/>
        <v>#N/A</v>
      </c>
      <c r="W365" s="47" t="e">
        <f t="shared" si="117"/>
        <v>#N/A</v>
      </c>
      <c r="X365" t="e">
        <f t="shared" si="118"/>
        <v>#N/A</v>
      </c>
      <c r="Y365" s="47" t="e">
        <f t="shared" si="119"/>
        <v>#N/A</v>
      </c>
      <c r="Z365" t="e">
        <f t="shared" si="120"/>
        <v>#N/A</v>
      </c>
      <c r="AA365" s="47" t="e">
        <f t="shared" si="121"/>
        <v>#N/A</v>
      </c>
      <c r="AB365" t="e">
        <f t="shared" si="122"/>
        <v>#N/A</v>
      </c>
    </row>
    <row r="366" spans="15:28" x14ac:dyDescent="0.2">
      <c r="O366" s="45">
        <f t="shared" si="110"/>
        <v>6.2855072372990435</v>
      </c>
      <c r="P366" s="45">
        <f t="shared" si="111"/>
        <v>6.2855072372990435</v>
      </c>
      <c r="Q366" s="100">
        <f t="shared" si="112"/>
        <v>26.511196509319689</v>
      </c>
      <c r="R366" s="252">
        <f t="shared" si="123"/>
        <v>0.80000000000000138</v>
      </c>
      <c r="S366" t="e">
        <f t="shared" si="113"/>
        <v>#N/A</v>
      </c>
      <c r="T366" t="e">
        <f t="shared" si="114"/>
        <v>#N/A</v>
      </c>
      <c r="U366" s="47" t="e">
        <f t="shared" si="115"/>
        <v>#N/A</v>
      </c>
      <c r="V366" t="e">
        <f t="shared" si="116"/>
        <v>#N/A</v>
      </c>
      <c r="W366" s="47" t="e">
        <f t="shared" si="117"/>
        <v>#N/A</v>
      </c>
      <c r="X366" t="e">
        <f t="shared" si="118"/>
        <v>#N/A</v>
      </c>
      <c r="Y366" s="47" t="e">
        <f t="shared" si="119"/>
        <v>#N/A</v>
      </c>
      <c r="Z366" t="e">
        <f t="shared" si="120"/>
        <v>#N/A</v>
      </c>
      <c r="AA366" s="47" t="e">
        <f t="shared" si="121"/>
        <v>#N/A</v>
      </c>
      <c r="AB366" t="e">
        <f t="shared" si="122"/>
        <v>#N/A</v>
      </c>
    </row>
    <row r="367" spans="15:28" x14ac:dyDescent="0.2">
      <c r="O367" s="45">
        <f t="shared" si="110"/>
        <v>6.3640561063834866</v>
      </c>
      <c r="P367" s="45">
        <f t="shared" si="111"/>
        <v>6.3640561063834866</v>
      </c>
      <c r="Q367" s="100">
        <f t="shared" si="112"/>
        <v>26.588098814792261</v>
      </c>
      <c r="R367" s="252">
        <f t="shared" si="123"/>
        <v>0.80500000000000138</v>
      </c>
      <c r="S367" t="e">
        <f t="shared" si="113"/>
        <v>#N/A</v>
      </c>
      <c r="T367" t="e">
        <f t="shared" si="114"/>
        <v>#N/A</v>
      </c>
      <c r="U367" s="47" t="e">
        <f t="shared" si="115"/>
        <v>#N/A</v>
      </c>
      <c r="V367" t="e">
        <f t="shared" si="116"/>
        <v>#N/A</v>
      </c>
      <c r="W367" s="47" t="e">
        <f t="shared" si="117"/>
        <v>#N/A</v>
      </c>
      <c r="X367" t="e">
        <f t="shared" si="118"/>
        <v>#N/A</v>
      </c>
      <c r="Y367" s="47" t="e">
        <f t="shared" si="119"/>
        <v>#N/A</v>
      </c>
      <c r="Z367" t="e">
        <f t="shared" si="120"/>
        <v>#N/A</v>
      </c>
      <c r="AA367" s="47" t="e">
        <f t="shared" si="121"/>
        <v>#N/A</v>
      </c>
      <c r="AB367" t="e">
        <f t="shared" si="122"/>
        <v>#N/A</v>
      </c>
    </row>
    <row r="368" spans="15:28" x14ac:dyDescent="0.2">
      <c r="O368" s="45">
        <f t="shared" si="110"/>
        <v>6.4430877843680037</v>
      </c>
      <c r="P368" s="45">
        <f t="shared" si="111"/>
        <v>6.4430877843680037</v>
      </c>
      <c r="Q368" s="100">
        <f t="shared" si="112"/>
        <v>26.665474076099713</v>
      </c>
      <c r="R368" s="252">
        <f t="shared" si="123"/>
        <v>0.81000000000000139</v>
      </c>
      <c r="S368" t="e">
        <f t="shared" si="113"/>
        <v>#N/A</v>
      </c>
      <c r="T368" t="e">
        <f t="shared" si="114"/>
        <v>#N/A</v>
      </c>
      <c r="U368" s="47" t="e">
        <f t="shared" si="115"/>
        <v>#N/A</v>
      </c>
      <c r="V368" t="e">
        <f t="shared" si="116"/>
        <v>#N/A</v>
      </c>
      <c r="W368" s="47" t="e">
        <f t="shared" si="117"/>
        <v>#N/A</v>
      </c>
      <c r="X368" t="e">
        <f t="shared" si="118"/>
        <v>#N/A</v>
      </c>
      <c r="Y368" s="47" t="e">
        <f t="shared" si="119"/>
        <v>#N/A</v>
      </c>
      <c r="Z368" t="e">
        <f t="shared" si="120"/>
        <v>#N/A</v>
      </c>
      <c r="AA368" s="47" t="e">
        <f t="shared" si="121"/>
        <v>#N/A</v>
      </c>
      <c r="AB368" t="e">
        <f t="shared" si="122"/>
        <v>#N/A</v>
      </c>
    </row>
    <row r="369" spans="15:28" x14ac:dyDescent="0.2">
      <c r="O369" s="45">
        <f t="shared" si="110"/>
        <v>6.5226021500922116</v>
      </c>
      <c r="P369" s="45">
        <f t="shared" si="111"/>
        <v>6.5226021500922116</v>
      </c>
      <c r="Q369" s="100">
        <f t="shared" si="112"/>
        <v>26.743322179476763</v>
      </c>
      <c r="R369" s="252">
        <f t="shared" si="123"/>
        <v>0.81500000000000139</v>
      </c>
      <c r="S369" t="e">
        <f t="shared" si="113"/>
        <v>#N/A</v>
      </c>
      <c r="T369" t="e">
        <f t="shared" si="114"/>
        <v>#N/A</v>
      </c>
      <c r="U369" s="47" t="e">
        <f t="shared" si="115"/>
        <v>#N/A</v>
      </c>
      <c r="V369" t="e">
        <f t="shared" si="116"/>
        <v>#N/A</v>
      </c>
      <c r="W369" s="47" t="e">
        <f t="shared" si="117"/>
        <v>#N/A</v>
      </c>
      <c r="X369" t="e">
        <f t="shared" si="118"/>
        <v>#N/A</v>
      </c>
      <c r="Y369" s="47" t="e">
        <f t="shared" si="119"/>
        <v>#N/A</v>
      </c>
      <c r="Z369" t="e">
        <f t="shared" si="120"/>
        <v>#N/A</v>
      </c>
      <c r="AA369" s="47" t="e">
        <f t="shared" si="121"/>
        <v>#N/A</v>
      </c>
      <c r="AB369" t="e">
        <f t="shared" si="122"/>
        <v>#N/A</v>
      </c>
    </row>
    <row r="370" spans="15:28" x14ac:dyDescent="0.2">
      <c r="O370" s="45">
        <f t="shared" si="110"/>
        <v>6.6025990816966669</v>
      </c>
      <c r="P370" s="45">
        <f t="shared" si="111"/>
        <v>6.6025990816966669</v>
      </c>
      <c r="Q370" s="100">
        <f t="shared" si="112"/>
        <v>26.82164301049977</v>
      </c>
      <c r="R370" s="252">
        <f t="shared" si="123"/>
        <v>0.82000000000000139</v>
      </c>
      <c r="S370" t="e">
        <f t="shared" si="113"/>
        <v>#N/A</v>
      </c>
      <c r="T370" t="e">
        <f t="shared" si="114"/>
        <v>#N/A</v>
      </c>
      <c r="U370" s="47" t="e">
        <f t="shared" si="115"/>
        <v>#N/A</v>
      </c>
      <c r="V370" t="e">
        <f t="shared" si="116"/>
        <v>#N/A</v>
      </c>
      <c r="W370" s="47" t="e">
        <f t="shared" si="117"/>
        <v>#N/A</v>
      </c>
      <c r="X370" t="e">
        <f t="shared" si="118"/>
        <v>#N/A</v>
      </c>
      <c r="Y370" s="47" t="e">
        <f t="shared" si="119"/>
        <v>#N/A</v>
      </c>
      <c r="Z370" t="e">
        <f t="shared" si="120"/>
        <v>#N/A</v>
      </c>
      <c r="AA370" s="47" t="e">
        <f t="shared" si="121"/>
        <v>#N/A</v>
      </c>
      <c r="AB370" t="e">
        <f t="shared" si="122"/>
        <v>#N/A</v>
      </c>
    </row>
    <row r="371" spans="15:28" x14ac:dyDescent="0.2">
      <c r="O371" s="45">
        <f t="shared" si="110"/>
        <v>6.6830784566240027</v>
      </c>
      <c r="P371" s="45">
        <f t="shared" si="111"/>
        <v>6.6830784566240027</v>
      </c>
      <c r="Q371" s="100">
        <f t="shared" si="112"/>
        <v>26.900436454087412</v>
      </c>
      <c r="R371" s="252">
        <f t="shared" si="123"/>
        <v>0.8250000000000014</v>
      </c>
      <c r="S371" t="e">
        <f t="shared" si="113"/>
        <v>#N/A</v>
      </c>
      <c r="T371" t="e">
        <f t="shared" si="114"/>
        <v>#N/A</v>
      </c>
      <c r="U371" s="47" t="e">
        <f t="shared" si="115"/>
        <v>#N/A</v>
      </c>
      <c r="V371" t="e">
        <f t="shared" si="116"/>
        <v>#N/A</v>
      </c>
      <c r="W371" s="47" t="e">
        <f t="shared" si="117"/>
        <v>#N/A</v>
      </c>
      <c r="X371" t="e">
        <f t="shared" si="118"/>
        <v>#N/A</v>
      </c>
      <c r="Y371" s="47" t="e">
        <f t="shared" si="119"/>
        <v>#N/A</v>
      </c>
      <c r="Z371" t="e">
        <f t="shared" si="120"/>
        <v>#N/A</v>
      </c>
      <c r="AA371" s="47" t="e">
        <f t="shared" si="121"/>
        <v>#N/A</v>
      </c>
      <c r="AB371" t="e">
        <f t="shared" si="122"/>
        <v>#N/A</v>
      </c>
    </row>
    <row r="372" spans="15:28" x14ac:dyDescent="0.2">
      <c r="O372" s="45">
        <f t="shared" si="110"/>
        <v>6.7640401516192696</v>
      </c>
      <c r="P372" s="45">
        <f t="shared" si="111"/>
        <v>6.7640401516192696</v>
      </c>
      <c r="Q372" s="100">
        <f t="shared" si="112"/>
        <v>26.979702394501714</v>
      </c>
      <c r="R372" s="252">
        <f t="shared" si="123"/>
        <v>0.8300000000000014</v>
      </c>
      <c r="S372" t="e">
        <f t="shared" si="113"/>
        <v>#N/A</v>
      </c>
      <c r="T372" t="e">
        <f t="shared" si="114"/>
        <v>#N/A</v>
      </c>
      <c r="U372" s="47" t="e">
        <f t="shared" si="115"/>
        <v>#N/A</v>
      </c>
      <c r="V372" t="e">
        <f t="shared" si="116"/>
        <v>#N/A</v>
      </c>
      <c r="W372" s="47" t="e">
        <f t="shared" si="117"/>
        <v>#N/A</v>
      </c>
      <c r="X372" t="e">
        <f t="shared" si="118"/>
        <v>#N/A</v>
      </c>
      <c r="Y372" s="47" t="e">
        <f t="shared" si="119"/>
        <v>#N/A</v>
      </c>
      <c r="Z372" t="e">
        <f t="shared" si="120"/>
        <v>#N/A</v>
      </c>
      <c r="AA372" s="47" t="e">
        <f t="shared" si="121"/>
        <v>#N/A</v>
      </c>
      <c r="AB372" t="e">
        <f t="shared" si="122"/>
        <v>#N/A</v>
      </c>
    </row>
    <row r="373" spans="15:28" x14ac:dyDescent="0.2">
      <c r="O373" s="45">
        <f t="shared" si="110"/>
        <v>6.8454840427315276</v>
      </c>
      <c r="P373" s="45">
        <f t="shared" si="111"/>
        <v>6.8454840427315276</v>
      </c>
      <c r="Q373" s="100">
        <f t="shared" si="112"/>
        <v>27.059440715348842</v>
      </c>
      <c r="R373" s="252">
        <f t="shared" si="123"/>
        <v>0.83500000000000141</v>
      </c>
      <c r="S373" t="e">
        <f t="shared" si="113"/>
        <v>#N/A</v>
      </c>
      <c r="T373" t="e">
        <f t="shared" si="114"/>
        <v>#N/A</v>
      </c>
      <c r="U373" s="47" t="e">
        <f t="shared" si="115"/>
        <v>#N/A</v>
      </c>
      <c r="V373" t="e">
        <f t="shared" si="116"/>
        <v>#N/A</v>
      </c>
      <c r="W373" s="47" t="e">
        <f t="shared" si="117"/>
        <v>#N/A</v>
      </c>
      <c r="X373" t="e">
        <f t="shared" si="118"/>
        <v>#N/A</v>
      </c>
      <c r="Y373" s="47" t="e">
        <f t="shared" si="119"/>
        <v>#N/A</v>
      </c>
      <c r="Z373" t="e">
        <f t="shared" si="120"/>
        <v>#N/A</v>
      </c>
      <c r="AA373" s="47" t="e">
        <f t="shared" si="121"/>
        <v>#N/A</v>
      </c>
      <c r="AB373" t="e">
        <f t="shared" si="122"/>
        <v>#N/A</v>
      </c>
    </row>
    <row r="374" spans="15:28" x14ac:dyDescent="0.2">
      <c r="O374" s="45">
        <f t="shared" si="110"/>
        <v>6.9274100053141865</v>
      </c>
      <c r="P374" s="45">
        <f t="shared" si="111"/>
        <v>6.9274100053141865</v>
      </c>
      <c r="Q374" s="100">
        <f t="shared" si="112"/>
        <v>27.139651299579668</v>
      </c>
      <c r="R374" s="252">
        <f t="shared" si="123"/>
        <v>0.84000000000000141</v>
      </c>
      <c r="S374" t="e">
        <f t="shared" si="113"/>
        <v>#N/A</v>
      </c>
      <c r="T374" t="e">
        <f t="shared" si="114"/>
        <v>#N/A</v>
      </c>
      <c r="U374" s="47" t="e">
        <f t="shared" si="115"/>
        <v>#N/A</v>
      </c>
      <c r="V374" t="e">
        <f t="shared" si="116"/>
        <v>#N/A</v>
      </c>
      <c r="W374" s="47" t="e">
        <f t="shared" si="117"/>
        <v>#N/A</v>
      </c>
      <c r="X374" t="e">
        <f t="shared" si="118"/>
        <v>#N/A</v>
      </c>
      <c r="Y374" s="47" t="e">
        <f t="shared" si="119"/>
        <v>#N/A</v>
      </c>
      <c r="Z374" t="e">
        <f t="shared" si="120"/>
        <v>#N/A</v>
      </c>
      <c r="AA374" s="47" t="e">
        <f t="shared" si="121"/>
        <v>#N/A</v>
      </c>
      <c r="AB374" t="e">
        <f t="shared" si="122"/>
        <v>#N/A</v>
      </c>
    </row>
    <row r="375" spans="15:28" x14ac:dyDescent="0.2">
      <c r="O375" s="45">
        <f t="shared" si="110"/>
        <v>7.0098179140264847</v>
      </c>
      <c r="P375" s="45">
        <f t="shared" si="111"/>
        <v>7.0098179140264847</v>
      </c>
      <c r="Q375" s="100">
        <f t="shared" si="112"/>
        <v>27.220334029491028</v>
      </c>
      <c r="R375" s="252">
        <f t="shared" si="123"/>
        <v>0.84500000000000142</v>
      </c>
      <c r="S375" t="e">
        <f t="shared" si="113"/>
        <v>#N/A</v>
      </c>
      <c r="T375" t="e">
        <f t="shared" si="114"/>
        <v>#N/A</v>
      </c>
      <c r="U375" s="47" t="e">
        <f t="shared" si="115"/>
        <v>#N/A</v>
      </c>
      <c r="V375" t="e">
        <f t="shared" si="116"/>
        <v>#N/A</v>
      </c>
      <c r="W375" s="47" t="e">
        <f t="shared" si="117"/>
        <v>#N/A</v>
      </c>
      <c r="X375" t="e">
        <f t="shared" si="118"/>
        <v>#N/A</v>
      </c>
      <c r="Y375" s="47" t="e">
        <f t="shared" si="119"/>
        <v>#N/A</v>
      </c>
      <c r="Z375" t="e">
        <f t="shared" si="120"/>
        <v>#N/A</v>
      </c>
      <c r="AA375" s="47" t="e">
        <f t="shared" si="121"/>
        <v>#N/A</v>
      </c>
      <c r="AB375" t="e">
        <f t="shared" si="122"/>
        <v>#N/A</v>
      </c>
    </row>
    <row r="376" spans="15:28" x14ac:dyDescent="0.2">
      <c r="O376" s="45">
        <f t="shared" si="110"/>
        <v>7.0927076428338296</v>
      </c>
      <c r="P376" s="45">
        <f t="shared" si="111"/>
        <v>7.0927076428338296</v>
      </c>
      <c r="Q376" s="100">
        <f t="shared" si="112"/>
        <v>27.301488786726395</v>
      </c>
      <c r="R376" s="252">
        <f t="shared" si="123"/>
        <v>0.85000000000000142</v>
      </c>
      <c r="S376" t="e">
        <f t="shared" si="113"/>
        <v>#N/A</v>
      </c>
      <c r="T376" t="e">
        <f t="shared" si="114"/>
        <v>#N/A</v>
      </c>
      <c r="U376" s="47" t="e">
        <f t="shared" si="115"/>
        <v>#N/A</v>
      </c>
      <c r="V376" t="e">
        <f t="shared" si="116"/>
        <v>#N/A</v>
      </c>
      <c r="W376" s="47" t="e">
        <f t="shared" si="117"/>
        <v>#N/A</v>
      </c>
      <c r="X376" t="e">
        <f t="shared" si="118"/>
        <v>#N/A</v>
      </c>
      <c r="Y376" s="47" t="e">
        <f t="shared" si="119"/>
        <v>#N/A</v>
      </c>
      <c r="Z376" t="e">
        <f t="shared" si="120"/>
        <v>#N/A</v>
      </c>
      <c r="AA376" s="47" t="e">
        <f t="shared" si="121"/>
        <v>#N/A</v>
      </c>
      <c r="AB376" t="e">
        <f t="shared" si="122"/>
        <v>#N/A</v>
      </c>
    </row>
    <row r="377" spans="15:28" x14ac:dyDescent="0.2">
      <c r="O377" s="45">
        <f t="shared" si="110"/>
        <v>7.1760790650092758</v>
      </c>
      <c r="P377" s="45">
        <f t="shared" si="111"/>
        <v>7.1760790650092758</v>
      </c>
      <c r="Q377" s="100">
        <f t="shared" si="112"/>
        <v>27.383115452276456</v>
      </c>
      <c r="R377" s="252">
        <f t="shared" si="123"/>
        <v>0.85500000000000143</v>
      </c>
      <c r="S377" t="e">
        <f t="shared" si="113"/>
        <v>#N/A</v>
      </c>
      <c r="T377" t="e">
        <f t="shared" si="114"/>
        <v>#N/A</v>
      </c>
      <c r="U377" s="47" t="e">
        <f t="shared" si="115"/>
        <v>#N/A</v>
      </c>
      <c r="V377" t="e">
        <f t="shared" si="116"/>
        <v>#N/A</v>
      </c>
      <c r="W377" s="47" t="e">
        <f t="shared" si="117"/>
        <v>#N/A</v>
      </c>
      <c r="X377" t="e">
        <f t="shared" si="118"/>
        <v>#N/A</v>
      </c>
      <c r="Y377" s="47" t="e">
        <f t="shared" si="119"/>
        <v>#N/A</v>
      </c>
      <c r="Z377" t="e">
        <f t="shared" si="120"/>
        <v>#N/A</v>
      </c>
      <c r="AA377" s="47" t="e">
        <f t="shared" si="121"/>
        <v>#N/A</v>
      </c>
      <c r="AB377" t="e">
        <f t="shared" si="122"/>
        <v>#N/A</v>
      </c>
    </row>
    <row r="378" spans="15:28" x14ac:dyDescent="0.2">
      <c r="O378" s="45">
        <f t="shared" si="110"/>
        <v>7.2599320531342073</v>
      </c>
      <c r="P378" s="45">
        <f t="shared" si="111"/>
        <v>7.2599320531342073</v>
      </c>
      <c r="Q378" s="100">
        <f t="shared" si="112"/>
        <v>27.465213906480585</v>
      </c>
      <c r="R378" s="252">
        <f t="shared" si="123"/>
        <v>0.86000000000000143</v>
      </c>
      <c r="S378" t="e">
        <f t="shared" si="113"/>
        <v>#N/A</v>
      </c>
      <c r="T378" t="e">
        <f t="shared" si="114"/>
        <v>#N/A</v>
      </c>
      <c r="U378" s="47" t="e">
        <f t="shared" si="115"/>
        <v>#N/A</v>
      </c>
      <c r="V378" t="e">
        <f t="shared" si="116"/>
        <v>#N/A</v>
      </c>
      <c r="W378" s="47" t="e">
        <f t="shared" si="117"/>
        <v>#N/A</v>
      </c>
      <c r="X378" t="e">
        <f t="shared" si="118"/>
        <v>#N/A</v>
      </c>
      <c r="Y378" s="47" t="e">
        <f t="shared" si="119"/>
        <v>#N/A</v>
      </c>
      <c r="Z378" t="e">
        <f t="shared" si="120"/>
        <v>#N/A</v>
      </c>
      <c r="AA378" s="47" t="e">
        <f t="shared" si="121"/>
        <v>#N/A</v>
      </c>
      <c r="AB378" t="e">
        <f t="shared" si="122"/>
        <v>#N/A</v>
      </c>
    </row>
    <row r="379" spans="15:28" x14ac:dyDescent="0.2">
      <c r="O379" s="45">
        <f t="shared" si="110"/>
        <v>7.3442664790993604</v>
      </c>
      <c r="P379" s="45">
        <f t="shared" si="111"/>
        <v>7.3442664790993604</v>
      </c>
      <c r="Q379" s="100">
        <f t="shared" si="112"/>
        <v>27.547784029027071</v>
      </c>
      <c r="R379" s="252">
        <f t="shared" si="123"/>
        <v>0.86500000000000143</v>
      </c>
      <c r="S379" t="e">
        <f t="shared" si="113"/>
        <v>#N/A</v>
      </c>
      <c r="T379" t="e">
        <f t="shared" si="114"/>
        <v>#N/A</v>
      </c>
      <c r="U379" s="47" t="e">
        <f t="shared" si="115"/>
        <v>#N/A</v>
      </c>
      <c r="V379" t="e">
        <f t="shared" si="116"/>
        <v>#N/A</v>
      </c>
      <c r="W379" s="47" t="e">
        <f t="shared" si="117"/>
        <v>#N/A</v>
      </c>
      <c r="X379" t="e">
        <f t="shared" si="118"/>
        <v>#N/A</v>
      </c>
      <c r="Y379" s="47" t="e">
        <f t="shared" si="119"/>
        <v>#N/A</v>
      </c>
      <c r="Z379" t="e">
        <f t="shared" si="120"/>
        <v>#N/A</v>
      </c>
      <c r="AA379" s="47" t="e">
        <f t="shared" si="121"/>
        <v>#N/A</v>
      </c>
      <c r="AB379" t="e">
        <f t="shared" si="122"/>
        <v>#N/A</v>
      </c>
    </row>
    <row r="380" spans="15:28" x14ac:dyDescent="0.2">
      <c r="O380" s="45">
        <f t="shared" si="110"/>
        <v>7.4290822141057333</v>
      </c>
      <c r="P380" s="45">
        <f t="shared" si="111"/>
        <v>7.4290822141057333</v>
      </c>
      <c r="Q380" s="100">
        <f t="shared" si="112"/>
        <v>27.630825698954482</v>
      </c>
      <c r="R380" s="252">
        <f t="shared" si="123"/>
        <v>0.87000000000000144</v>
      </c>
      <c r="S380" t="e">
        <f t="shared" si="113"/>
        <v>#N/A</v>
      </c>
      <c r="T380" t="e">
        <f t="shared" si="114"/>
        <v>#N/A</v>
      </c>
      <c r="U380" s="47" t="e">
        <f t="shared" si="115"/>
        <v>#N/A</v>
      </c>
      <c r="V380" t="e">
        <f t="shared" si="116"/>
        <v>#N/A</v>
      </c>
      <c r="W380" s="47" t="e">
        <f t="shared" si="117"/>
        <v>#N/A</v>
      </c>
      <c r="X380" t="e">
        <f t="shared" si="118"/>
        <v>#N/A</v>
      </c>
      <c r="Y380" s="47" t="e">
        <f t="shared" si="119"/>
        <v>#N/A</v>
      </c>
      <c r="Z380" t="e">
        <f t="shared" si="120"/>
        <v>#N/A</v>
      </c>
      <c r="AA380" s="47" t="e">
        <f t="shared" si="121"/>
        <v>#N/A</v>
      </c>
      <c r="AB380" t="e">
        <f t="shared" si="122"/>
        <v>#N/A</v>
      </c>
    </row>
    <row r="381" spans="15:28" x14ac:dyDescent="0.2">
      <c r="O381" s="45">
        <f t="shared" si="110"/>
        <v>7.5143791286656096</v>
      </c>
      <c r="P381" s="45">
        <f t="shared" si="111"/>
        <v>7.5143791286656096</v>
      </c>
      <c r="Q381" s="100">
        <f t="shared" si="112"/>
        <v>27.714338794651894</v>
      </c>
      <c r="R381" s="252">
        <f t="shared" si="123"/>
        <v>0.87500000000000144</v>
      </c>
      <c r="S381" t="e">
        <f t="shared" si="113"/>
        <v>#N/A</v>
      </c>
      <c r="T381" t="e">
        <f t="shared" si="114"/>
        <v>#N/A</v>
      </c>
      <c r="U381" s="47" t="e">
        <f t="shared" si="115"/>
        <v>#N/A</v>
      </c>
      <c r="V381" t="e">
        <f t="shared" si="116"/>
        <v>#N/A</v>
      </c>
      <c r="W381" s="47" t="e">
        <f t="shared" si="117"/>
        <v>#N/A</v>
      </c>
      <c r="X381" t="e">
        <f t="shared" si="118"/>
        <v>#N/A</v>
      </c>
      <c r="Y381" s="47" t="e">
        <f t="shared" si="119"/>
        <v>#N/A</v>
      </c>
      <c r="Z381" t="e">
        <f t="shared" si="120"/>
        <v>#N/A</v>
      </c>
      <c r="AA381" s="47" t="e">
        <f t="shared" si="121"/>
        <v>#N/A</v>
      </c>
      <c r="AB381" t="e">
        <f t="shared" si="122"/>
        <v>#N/A</v>
      </c>
    </row>
    <row r="382" spans="15:28" x14ac:dyDescent="0.2">
      <c r="O382" s="45">
        <f t="shared" si="110"/>
        <v>7.6001570926033537</v>
      </c>
      <c r="P382" s="45">
        <f t="shared" si="111"/>
        <v>7.6001570926033537</v>
      </c>
      <c r="Q382" s="100">
        <f t="shared" si="112"/>
        <v>27.798323193860597</v>
      </c>
      <c r="R382" s="252">
        <f t="shared" si="123"/>
        <v>0.88000000000000145</v>
      </c>
      <c r="S382" t="e">
        <f t="shared" si="113"/>
        <v>#N/A</v>
      </c>
      <c r="T382" t="e">
        <f t="shared" si="114"/>
        <v>#N/A</v>
      </c>
      <c r="U382" s="47" t="e">
        <f t="shared" si="115"/>
        <v>#N/A</v>
      </c>
      <c r="V382" t="e">
        <f t="shared" si="116"/>
        <v>#N/A</v>
      </c>
      <c r="W382" s="47" t="e">
        <f t="shared" si="117"/>
        <v>#N/A</v>
      </c>
      <c r="X382" t="e">
        <f t="shared" si="118"/>
        <v>#N/A</v>
      </c>
      <c r="Y382" s="47" t="e">
        <f t="shared" si="119"/>
        <v>#N/A</v>
      </c>
      <c r="Z382" t="e">
        <f t="shared" si="120"/>
        <v>#N/A</v>
      </c>
      <c r="AA382" s="47" t="e">
        <f t="shared" si="121"/>
        <v>#N/A</v>
      </c>
      <c r="AB382" t="e">
        <f t="shared" si="122"/>
        <v>#N/A</v>
      </c>
    </row>
    <row r="383" spans="15:28" x14ac:dyDescent="0.2">
      <c r="O383" s="45">
        <f t="shared" si="110"/>
        <v>7.6864159750568888</v>
      </c>
      <c r="P383" s="45">
        <f t="shared" si="111"/>
        <v>7.6864159750568888</v>
      </c>
      <c r="Q383" s="100">
        <f t="shared" si="112"/>
        <v>27.882778773674318</v>
      </c>
      <c r="R383" s="252">
        <f t="shared" si="123"/>
        <v>0.88500000000000145</v>
      </c>
      <c r="S383" t="e">
        <f t="shared" si="113"/>
        <v>#N/A</v>
      </c>
      <c r="T383" t="e">
        <f t="shared" si="114"/>
        <v>#N/A</v>
      </c>
      <c r="U383" s="47" t="e">
        <f t="shared" si="115"/>
        <v>#N/A</v>
      </c>
      <c r="V383" t="e">
        <f t="shared" si="116"/>
        <v>#N/A</v>
      </c>
      <c r="W383" s="47" t="e">
        <f t="shared" si="117"/>
        <v>#N/A</v>
      </c>
      <c r="X383" t="e">
        <f t="shared" si="118"/>
        <v>#N/A</v>
      </c>
      <c r="Y383" s="47" t="e">
        <f t="shared" si="119"/>
        <v>#N/A</v>
      </c>
      <c r="Z383" t="e">
        <f t="shared" si="120"/>
        <v>#N/A</v>
      </c>
      <c r="AA383" s="47" t="e">
        <f t="shared" si="121"/>
        <v>#N/A</v>
      </c>
      <c r="AB383" t="e">
        <f t="shared" si="122"/>
        <v>#N/A</v>
      </c>
    </row>
    <row r="384" spans="15:28" x14ac:dyDescent="0.2">
      <c r="O384" s="45">
        <f t="shared" si="110"/>
        <v>7.7731556444779244</v>
      </c>
      <c r="P384" s="45">
        <f t="shared" si="111"/>
        <v>7.7731556444779244</v>
      </c>
      <c r="Q384" s="100">
        <f t="shared" si="112"/>
        <v>27.967705410540475</v>
      </c>
      <c r="R384" s="252">
        <f t="shared" si="123"/>
        <v>0.89000000000000146</v>
      </c>
      <c r="S384" t="e">
        <f t="shared" si="113"/>
        <v>#N/A</v>
      </c>
      <c r="T384" t="e">
        <f t="shared" si="114"/>
        <v>#N/A</v>
      </c>
      <c r="U384" s="47" t="e">
        <f t="shared" si="115"/>
        <v>#N/A</v>
      </c>
      <c r="V384" t="e">
        <f t="shared" si="116"/>
        <v>#N/A</v>
      </c>
      <c r="W384" s="47" t="e">
        <f t="shared" si="117"/>
        <v>#N/A</v>
      </c>
      <c r="X384" t="e">
        <f t="shared" si="118"/>
        <v>#N/A</v>
      </c>
      <c r="Y384" s="47" t="e">
        <f t="shared" si="119"/>
        <v>#N/A</v>
      </c>
      <c r="Z384" t="e">
        <f t="shared" si="120"/>
        <v>#N/A</v>
      </c>
      <c r="AA384" s="47" t="e">
        <f t="shared" si="121"/>
        <v>#N/A</v>
      </c>
      <c r="AB384" t="e">
        <f t="shared" si="122"/>
        <v>#N/A</v>
      </c>
    </row>
    <row r="385" spans="15:28" x14ac:dyDescent="0.2">
      <c r="O385" s="45">
        <f t="shared" si="110"/>
        <v>7.8603759686335479</v>
      </c>
      <c r="P385" s="45">
        <f t="shared" si="111"/>
        <v>7.8603759686335479</v>
      </c>
      <c r="Q385" s="100">
        <f t="shared" si="112"/>
        <v>28.05310298026086</v>
      </c>
      <c r="R385" s="252">
        <f t="shared" si="123"/>
        <v>0.89500000000000146</v>
      </c>
      <c r="S385" t="e">
        <f t="shared" si="113"/>
        <v>#N/A</v>
      </c>
      <c r="T385" t="e">
        <f t="shared" si="114"/>
        <v>#N/A</v>
      </c>
      <c r="U385" s="47" t="e">
        <f t="shared" si="115"/>
        <v>#N/A</v>
      </c>
      <c r="V385" t="e">
        <f t="shared" si="116"/>
        <v>#N/A</v>
      </c>
      <c r="W385" s="47" t="e">
        <f t="shared" si="117"/>
        <v>#N/A</v>
      </c>
      <c r="X385" t="e">
        <f t="shared" si="118"/>
        <v>#N/A</v>
      </c>
      <c r="Y385" s="47" t="e">
        <f t="shared" si="119"/>
        <v>#N/A</v>
      </c>
      <c r="Z385" t="e">
        <f t="shared" si="120"/>
        <v>#N/A</v>
      </c>
      <c r="AA385" s="47" t="e">
        <f t="shared" si="121"/>
        <v>#N/A</v>
      </c>
      <c r="AB385" t="e">
        <f t="shared" si="122"/>
        <v>#N/A</v>
      </c>
    </row>
    <row r="386" spans="15:28" x14ac:dyDescent="0.2">
      <c r="O386" s="45">
        <f t="shared" si="110"/>
        <v>7.9480768146069067</v>
      </c>
      <c r="P386" s="45">
        <f t="shared" si="111"/>
        <v>7.9480768146069067</v>
      </c>
      <c r="Q386" s="100">
        <f t="shared" si="112"/>
        <v>28.138971357992432</v>
      </c>
      <c r="R386" s="252">
        <f t="shared" si="123"/>
        <v>0.90000000000000147</v>
      </c>
      <c r="S386" t="e">
        <f t="shared" si="113"/>
        <v>#N/A</v>
      </c>
      <c r="T386" t="e">
        <f t="shared" si="114"/>
        <v>#N/A</v>
      </c>
      <c r="U386" s="47" t="e">
        <f t="shared" si="115"/>
        <v>#N/A</v>
      </c>
      <c r="V386" t="e">
        <f t="shared" si="116"/>
        <v>#N/A</v>
      </c>
      <c r="W386" s="47" t="e">
        <f t="shared" si="117"/>
        <v>#N/A</v>
      </c>
      <c r="X386" t="e">
        <f t="shared" si="118"/>
        <v>#N/A</v>
      </c>
      <c r="Y386" s="47" t="e">
        <f t="shared" si="119"/>
        <v>#N/A</v>
      </c>
      <c r="Z386" t="e">
        <f t="shared" si="120"/>
        <v>#N/A</v>
      </c>
      <c r="AA386" s="47" t="e">
        <f t="shared" si="121"/>
        <v>#N/A</v>
      </c>
      <c r="AB386" t="e">
        <f t="shared" si="122"/>
        <v>#N/A</v>
      </c>
    </row>
    <row r="387" spans="15:28" x14ac:dyDescent="0.2">
      <c r="O387" s="45">
        <f t="shared" si="110"/>
        <v>8.0362580487982314</v>
      </c>
      <c r="P387" s="45">
        <f t="shared" si="111"/>
        <v>8.0362580487982314</v>
      </c>
      <c r="Q387" s="100">
        <f t="shared" si="112"/>
        <v>28.225310418248682</v>
      </c>
      <c r="R387" s="252">
        <f t="shared" si="123"/>
        <v>0.90500000000000147</v>
      </c>
      <c r="S387" t="e">
        <f t="shared" si="113"/>
        <v>#N/A</v>
      </c>
      <c r="T387" t="e">
        <f t="shared" si="114"/>
        <v>#N/A</v>
      </c>
      <c r="U387" s="47" t="e">
        <f t="shared" si="115"/>
        <v>#N/A</v>
      </c>
      <c r="V387" t="e">
        <f t="shared" si="116"/>
        <v>#N/A</v>
      </c>
      <c r="W387" s="47" t="e">
        <f t="shared" si="117"/>
        <v>#N/A</v>
      </c>
      <c r="X387" t="e">
        <f t="shared" si="118"/>
        <v>#N/A</v>
      </c>
      <c r="Y387" s="47" t="e">
        <f t="shared" si="119"/>
        <v>#N/A</v>
      </c>
      <c r="Z387" t="e">
        <f t="shared" si="120"/>
        <v>#N/A</v>
      </c>
      <c r="AA387" s="47" t="e">
        <f t="shared" si="121"/>
        <v>#N/A</v>
      </c>
      <c r="AB387" t="e">
        <f t="shared" si="122"/>
        <v>#N/A</v>
      </c>
    </row>
    <row r="388" spans="15:28" x14ac:dyDescent="0.2">
      <c r="O388" s="45">
        <f t="shared" si="110"/>
        <v>8.1249195369261997</v>
      </c>
      <c r="P388" s="45">
        <f t="shared" si="111"/>
        <v>8.1249195369261997</v>
      </c>
      <c r="Q388" s="100">
        <f t="shared" si="112"/>
        <v>28.312120034899863</v>
      </c>
      <c r="R388" s="252">
        <f t="shared" si="123"/>
        <v>0.91000000000000147</v>
      </c>
      <c r="S388" t="e">
        <f t="shared" si="113"/>
        <v>#N/A</v>
      </c>
      <c r="T388" t="e">
        <f t="shared" si="114"/>
        <v>#N/A</v>
      </c>
      <c r="U388" s="47" t="e">
        <f t="shared" si="115"/>
        <v>#N/A</v>
      </c>
      <c r="V388" t="e">
        <f t="shared" si="116"/>
        <v>#N/A</v>
      </c>
      <c r="W388" s="47" t="e">
        <f t="shared" si="117"/>
        <v>#N/A</v>
      </c>
      <c r="X388" t="e">
        <f t="shared" si="118"/>
        <v>#N/A</v>
      </c>
      <c r="Y388" s="47" t="e">
        <f t="shared" si="119"/>
        <v>#N/A</v>
      </c>
      <c r="Z388" t="e">
        <f t="shared" si="120"/>
        <v>#N/A</v>
      </c>
      <c r="AA388" s="47" t="e">
        <f t="shared" si="121"/>
        <v>#N/A</v>
      </c>
      <c r="AB388" t="e">
        <f t="shared" si="122"/>
        <v>#N/A</v>
      </c>
    </row>
    <row r="389" spans="15:28" x14ac:dyDescent="0.2">
      <c r="O389" s="45">
        <f t="shared" si="110"/>
        <v>8.2140611440280509</v>
      </c>
      <c r="P389" s="45">
        <f t="shared" si="111"/>
        <v>8.2140611440280509</v>
      </c>
      <c r="Q389" s="100">
        <f t="shared" si="112"/>
        <v>28.399400081174463</v>
      </c>
      <c r="R389" s="252">
        <f t="shared" si="123"/>
        <v>0.91500000000000148</v>
      </c>
      <c r="S389" t="e">
        <f t="shared" si="113"/>
        <v>#N/A</v>
      </c>
      <c r="T389" t="e">
        <f t="shared" si="114"/>
        <v>#N/A</v>
      </c>
      <c r="U389" s="47" t="e">
        <f t="shared" si="115"/>
        <v>#N/A</v>
      </c>
      <c r="V389" t="e">
        <f t="shared" si="116"/>
        <v>#N/A</v>
      </c>
      <c r="W389" s="47" t="e">
        <f t="shared" si="117"/>
        <v>#N/A</v>
      </c>
      <c r="X389" t="e">
        <f t="shared" si="118"/>
        <v>#N/A</v>
      </c>
      <c r="Y389" s="47" t="e">
        <f t="shared" si="119"/>
        <v>#N/A</v>
      </c>
      <c r="Z389" t="e">
        <f t="shared" si="120"/>
        <v>#N/A</v>
      </c>
      <c r="AA389" s="47" t="e">
        <f t="shared" si="121"/>
        <v>#N/A</v>
      </c>
      <c r="AB389" t="e">
        <f t="shared" si="122"/>
        <v>#N/A</v>
      </c>
    </row>
    <row r="390" spans="15:28" x14ac:dyDescent="0.2">
      <c r="O390" s="45">
        <f t="shared" si="110"/>
        <v>8.3036827344616313</v>
      </c>
      <c r="P390" s="45">
        <f t="shared" si="111"/>
        <v>8.3036827344616313</v>
      </c>
      <c r="Q390" s="100">
        <f t="shared" si="112"/>
        <v>28.487150429659891</v>
      </c>
      <c r="R390" s="252">
        <f t="shared" si="123"/>
        <v>0.92000000000000148</v>
      </c>
      <c r="S390" t="e">
        <f t="shared" si="113"/>
        <v>#N/A</v>
      </c>
      <c r="T390" t="e">
        <f t="shared" si="114"/>
        <v>#N/A</v>
      </c>
      <c r="U390" s="47" t="e">
        <f t="shared" si="115"/>
        <v>#N/A</v>
      </c>
      <c r="V390" t="e">
        <f t="shared" si="116"/>
        <v>#N/A</v>
      </c>
      <c r="W390" s="47" t="e">
        <f t="shared" si="117"/>
        <v>#N/A</v>
      </c>
      <c r="X390" t="e">
        <f t="shared" si="118"/>
        <v>#N/A</v>
      </c>
      <c r="Y390" s="47" t="e">
        <f t="shared" si="119"/>
        <v>#N/A</v>
      </c>
      <c r="Z390" t="e">
        <f t="shared" si="120"/>
        <v>#N/A</v>
      </c>
      <c r="AA390" s="47" t="e">
        <f t="shared" si="121"/>
        <v>#N/A</v>
      </c>
      <c r="AB390" t="e">
        <f t="shared" si="122"/>
        <v>#N/A</v>
      </c>
    </row>
    <row r="391" spans="15:28" x14ac:dyDescent="0.2">
      <c r="O391" s="45">
        <f t="shared" ref="O391:O406" si="124">(SQRT($K$18*$K$18*(R391-$F$16)*(R391-$F$16)*1000000+$M$4*$M$4))-$M$4</f>
        <v>8.393784171905736</v>
      </c>
      <c r="P391" s="45">
        <f t="shared" ref="P391:P406" si="125">(COS($P$1*PI()/180)*SQRT($K$18*$K$18*(R391-$F$16)*(R391-$F$16)*1000000+$P$3)-$P$2*$K$17*(R391-$F$16)*1000)/(1-$P$2)-$M$4</f>
        <v>8.393784171905736</v>
      </c>
      <c r="Q391" s="100">
        <f t="shared" ref="Q391:Q406" si="126">SQRT(((R391-$F$16)*(R391-$F$16)+PI()*PI()*$F$18*$F$18)*$K$18*$K$18*1000000+$M$4*$M$4) - $M$4</f>
        <v>28.575370952303274</v>
      </c>
      <c r="R391" s="252">
        <f t="shared" si="123"/>
        <v>0.92500000000000149</v>
      </c>
      <c r="S391" t="e">
        <f t="shared" ref="S391:S406" si="127">IF( AND(($R391-$F$16)/S$3&gt;= 0, ($R391-$F$16)/S$3&lt;=$K$31),S$2*ABS(SIN(($R391-$F$16)/S$3*PI()))*$K$30,#N/A)</f>
        <v>#N/A</v>
      </c>
      <c r="T391" t="e">
        <f t="shared" ref="T391:T406" si="128">IF( AND(($R391-$F$16)/T$3&gt;0,($R391-$F$16)/T$3&lt;=$K$31),T$2*ABS(SIN(($R391-$F$16)/T$3*PI()))*$K$30,#N/A)</f>
        <v>#N/A</v>
      </c>
      <c r="U391" s="47" t="e">
        <f t="shared" ref="U391:U406" si="129">IF( AND(($R391-$F$16)/U$3&gt;= 0, ($R391-$F$16)/U$3&lt;=$K$31),U$2*ABS(SIN(($R391-$F$16)/U$3*PI()))*$K$30,#N/A)</f>
        <v>#N/A</v>
      </c>
      <c r="V391" t="e">
        <f t="shared" ref="V391:V406" si="130">IF( AND(($R391-$F$16)/V$3&gt;0,($R391-$F$16)/V$3&lt;=$K$31),V$2*ABS(SIN(($R391-$F$16)/V$3*PI()))*$K$30,#N/A)</f>
        <v>#N/A</v>
      </c>
      <c r="W391" s="47" t="e">
        <f t="shared" ref="W391:W406" si="131">IF( AND(($R391-$F$16)/W$3&gt;= 0, ($R391-$F$16)/W$3&lt;=$K$31),W$2*ABS(SIN(($R391-$F$16)/W$3*PI()))*$K$30,#N/A)</f>
        <v>#N/A</v>
      </c>
      <c r="X391" t="e">
        <f t="shared" ref="X391:X406" si="132">IF( AND(($R391-$F$16)/X$3&gt;0,($R391-$F$16)/X$3&lt;=$K$31),X$2*ABS(SIN(($R391-$F$16)/X$3*PI()))*$K$30,#N/A)</f>
        <v>#N/A</v>
      </c>
      <c r="Y391" s="47" t="e">
        <f t="shared" ref="Y391:Y406" si="133">IF( AND(($R391-$F$16)/Y$3&gt;= 0, ($R391-$F$16)/Y$3&lt;=$K$31),Y$2*ABS(SIN(($R391-$F$16)/Y$3*PI()))*$K$30,#N/A)</f>
        <v>#N/A</v>
      </c>
      <c r="Z391" t="e">
        <f t="shared" ref="Z391:Z406" si="134">IF( AND(($R391-$F$16)/Z$3&gt;0,($R391-$F$16)/Z$3&lt;=$K$31),Z$2*ABS(SIN(($R391-$F$16)/Z$3*PI()))*$K$30,#N/A)</f>
        <v>#N/A</v>
      </c>
      <c r="AA391" s="47" t="e">
        <f t="shared" ref="AA391:AA406" si="135">IF( AND(($R391-$F$16)/AA$3&gt;= 0, ($R391-$F$16)/AA$3&lt;=$K$31),AA$2*ABS(SIN(($R391-$F$16)/AA$3*PI()))*$K$30,#N/A)</f>
        <v>#N/A</v>
      </c>
      <c r="AB391" t="e">
        <f t="shared" ref="AB391:AB406" si="136">IF( AND(($R391-$F$16)/AB$3&gt;0,($R391-$F$16)/AB$3&lt;=$K$31),AB$2*ABS(SIN(($R391-$F$16)/AB$3*PI()))*$K$30,#N/A)</f>
        <v>#N/A</v>
      </c>
    </row>
    <row r="392" spans="15:28" x14ac:dyDescent="0.2">
      <c r="O392" s="45">
        <f t="shared" si="124"/>
        <v>8.4843653193613591</v>
      </c>
      <c r="P392" s="45">
        <f t="shared" si="125"/>
        <v>8.4843653193613591</v>
      </c>
      <c r="Q392" s="100">
        <f t="shared" si="126"/>
        <v>28.664061520412474</v>
      </c>
      <c r="R392" s="252">
        <f t="shared" ref="R392:R406" si="137">R391+$R$4</f>
        <v>0.93000000000000149</v>
      </c>
      <c r="S392" t="e">
        <f t="shared" si="127"/>
        <v>#N/A</v>
      </c>
      <c r="T392" t="e">
        <f t="shared" si="128"/>
        <v>#N/A</v>
      </c>
      <c r="U392" s="47" t="e">
        <f t="shared" si="129"/>
        <v>#N/A</v>
      </c>
      <c r="V392" t="e">
        <f t="shared" si="130"/>
        <v>#N/A</v>
      </c>
      <c r="W392" s="47" t="e">
        <f t="shared" si="131"/>
        <v>#N/A</v>
      </c>
      <c r="X392" t="e">
        <f t="shared" si="132"/>
        <v>#N/A</v>
      </c>
      <c r="Y392" s="47" t="e">
        <f t="shared" si="133"/>
        <v>#N/A</v>
      </c>
      <c r="Z392" t="e">
        <f t="shared" si="134"/>
        <v>#N/A</v>
      </c>
      <c r="AA392" s="47" t="e">
        <f t="shared" si="135"/>
        <v>#N/A</v>
      </c>
      <c r="AB392" t="e">
        <f t="shared" si="136"/>
        <v>#N/A</v>
      </c>
    </row>
    <row r="393" spans="15:28" x14ac:dyDescent="0.2">
      <c r="O393" s="45">
        <f t="shared" si="124"/>
        <v>8.5754260391526032</v>
      </c>
      <c r="P393" s="45">
        <f t="shared" si="125"/>
        <v>8.5754260391526032</v>
      </c>
      <c r="Q393" s="100">
        <f t="shared" si="126"/>
        <v>28.753222004657118</v>
      </c>
      <c r="R393" s="252">
        <f t="shared" si="137"/>
        <v>0.9350000000000015</v>
      </c>
      <c r="S393" t="e">
        <f t="shared" si="127"/>
        <v>#N/A</v>
      </c>
      <c r="T393" t="e">
        <f t="shared" si="128"/>
        <v>#N/A</v>
      </c>
      <c r="U393" s="47" t="e">
        <f t="shared" si="129"/>
        <v>#N/A</v>
      </c>
      <c r="V393" t="e">
        <f t="shared" si="130"/>
        <v>#N/A</v>
      </c>
      <c r="W393" s="47" t="e">
        <f t="shared" si="131"/>
        <v>#N/A</v>
      </c>
      <c r="X393" t="e">
        <f t="shared" si="132"/>
        <v>#N/A</v>
      </c>
      <c r="Y393" s="47" t="e">
        <f t="shared" si="133"/>
        <v>#N/A</v>
      </c>
      <c r="Z393" t="e">
        <f t="shared" si="134"/>
        <v>#N/A</v>
      </c>
      <c r="AA393" s="47" t="e">
        <f t="shared" si="135"/>
        <v>#N/A</v>
      </c>
      <c r="AB393" t="e">
        <f t="shared" si="136"/>
        <v>#N/A</v>
      </c>
    </row>
    <row r="394" spans="15:28" x14ac:dyDescent="0.2">
      <c r="O394" s="45">
        <f t="shared" si="124"/>
        <v>8.66696619292793</v>
      </c>
      <c r="P394" s="45">
        <f t="shared" si="125"/>
        <v>8.66696619292793</v>
      </c>
      <c r="Q394" s="100">
        <f t="shared" si="126"/>
        <v>28.84285227506939</v>
      </c>
      <c r="R394" s="252">
        <f t="shared" si="137"/>
        <v>0.9400000000000015</v>
      </c>
      <c r="S394" t="e">
        <f t="shared" si="127"/>
        <v>#N/A</v>
      </c>
      <c r="T394" t="e">
        <f t="shared" si="128"/>
        <v>#N/A</v>
      </c>
      <c r="U394" s="47" t="e">
        <f t="shared" si="129"/>
        <v>#N/A</v>
      </c>
      <c r="V394" t="e">
        <f t="shared" si="130"/>
        <v>#N/A</v>
      </c>
      <c r="W394" s="47" t="e">
        <f t="shared" si="131"/>
        <v>#N/A</v>
      </c>
      <c r="X394" t="e">
        <f t="shared" si="132"/>
        <v>#N/A</v>
      </c>
      <c r="Y394" s="47" t="e">
        <f t="shared" si="133"/>
        <v>#N/A</v>
      </c>
      <c r="Z394" t="e">
        <f t="shared" si="134"/>
        <v>#N/A</v>
      </c>
      <c r="AA394" s="47" t="e">
        <f t="shared" si="135"/>
        <v>#N/A</v>
      </c>
      <c r="AB394" t="e">
        <f t="shared" si="136"/>
        <v>#N/A</v>
      </c>
    </row>
    <row r="395" spans="15:28" x14ac:dyDescent="0.2">
      <c r="O395" s="45">
        <f t="shared" si="124"/>
        <v>8.7589856416605016</v>
      </c>
      <c r="P395" s="45">
        <f t="shared" si="125"/>
        <v>8.7589856416605016</v>
      </c>
      <c r="Q395" s="100">
        <f t="shared" si="126"/>
        <v>28.932952201044941</v>
      </c>
      <c r="R395" s="252">
        <f t="shared" si="137"/>
        <v>0.94500000000000151</v>
      </c>
      <c r="S395" t="e">
        <f t="shared" si="127"/>
        <v>#N/A</v>
      </c>
      <c r="T395" t="e">
        <f t="shared" si="128"/>
        <v>#N/A</v>
      </c>
      <c r="U395" s="47" t="e">
        <f t="shared" si="129"/>
        <v>#N/A</v>
      </c>
      <c r="V395" t="e">
        <f t="shared" si="130"/>
        <v>#N/A</v>
      </c>
      <c r="W395" s="47" t="e">
        <f t="shared" si="131"/>
        <v>#N/A</v>
      </c>
      <c r="X395" t="e">
        <f t="shared" si="132"/>
        <v>#N/A</v>
      </c>
      <c r="Y395" s="47" t="e">
        <f t="shared" si="133"/>
        <v>#N/A</v>
      </c>
      <c r="Z395" t="e">
        <f t="shared" si="134"/>
        <v>#N/A</v>
      </c>
      <c r="AA395" s="47" t="e">
        <f t="shared" si="135"/>
        <v>#N/A</v>
      </c>
      <c r="AB395" t="e">
        <f t="shared" si="136"/>
        <v>#N/A</v>
      </c>
    </row>
    <row r="396" spans="15:28" x14ac:dyDescent="0.2">
      <c r="O396" s="45">
        <f t="shared" si="124"/>
        <v>8.8514842456504539</v>
      </c>
      <c r="P396" s="45">
        <f t="shared" si="125"/>
        <v>8.8514842456504539</v>
      </c>
      <c r="Q396" s="100">
        <f t="shared" si="126"/>
        <v>29.023521651343685</v>
      </c>
      <c r="R396" s="252">
        <f t="shared" si="137"/>
        <v>0.95000000000000151</v>
      </c>
      <c r="S396" t="e">
        <f t="shared" si="127"/>
        <v>#N/A</v>
      </c>
      <c r="T396" t="e">
        <f t="shared" si="128"/>
        <v>#N/A</v>
      </c>
      <c r="U396" s="47" t="e">
        <f t="shared" si="129"/>
        <v>#N/A</v>
      </c>
      <c r="V396" t="e">
        <f t="shared" si="130"/>
        <v>#N/A</v>
      </c>
      <c r="W396" s="47" t="e">
        <f t="shared" si="131"/>
        <v>#N/A</v>
      </c>
      <c r="X396" t="e">
        <f t="shared" si="132"/>
        <v>#N/A</v>
      </c>
      <c r="Y396" s="47" t="e">
        <f t="shared" si="133"/>
        <v>#N/A</v>
      </c>
      <c r="Z396" t="e">
        <f t="shared" si="134"/>
        <v>#N/A</v>
      </c>
      <c r="AA396" s="47" t="e">
        <f t="shared" si="135"/>
        <v>#N/A</v>
      </c>
      <c r="AB396" t="e">
        <f t="shared" si="136"/>
        <v>#N/A</v>
      </c>
    </row>
    <row r="397" spans="15:28" x14ac:dyDescent="0.2">
      <c r="O397" s="45">
        <f t="shared" si="124"/>
        <v>8.9444618645247829</v>
      </c>
      <c r="P397" s="45">
        <f t="shared" si="125"/>
        <v>8.9444618645247829</v>
      </c>
      <c r="Q397" s="100">
        <f t="shared" si="126"/>
        <v>29.114560494091279</v>
      </c>
      <c r="R397" s="252">
        <f t="shared" si="137"/>
        <v>0.95500000000000151</v>
      </c>
      <c r="S397" t="e">
        <f t="shared" si="127"/>
        <v>#N/A</v>
      </c>
      <c r="T397" t="e">
        <f t="shared" si="128"/>
        <v>#N/A</v>
      </c>
      <c r="U397" s="47" t="e">
        <f t="shared" si="129"/>
        <v>#N/A</v>
      </c>
      <c r="V397" t="e">
        <f t="shared" si="130"/>
        <v>#N/A</v>
      </c>
      <c r="W397" s="47" t="e">
        <f t="shared" si="131"/>
        <v>#N/A</v>
      </c>
      <c r="X397" t="e">
        <f t="shared" si="132"/>
        <v>#N/A</v>
      </c>
      <c r="Y397" s="47" t="e">
        <f t="shared" si="133"/>
        <v>#N/A</v>
      </c>
      <c r="Z397" t="e">
        <f t="shared" si="134"/>
        <v>#N/A</v>
      </c>
      <c r="AA397" s="47" t="e">
        <f t="shared" si="135"/>
        <v>#N/A</v>
      </c>
      <c r="AB397" t="e">
        <f t="shared" si="136"/>
        <v>#N/A</v>
      </c>
    </row>
    <row r="398" spans="15:28" x14ac:dyDescent="0.2">
      <c r="O398" s="45">
        <f t="shared" si="124"/>
        <v>9.0379183572387092</v>
      </c>
      <c r="P398" s="45">
        <f t="shared" si="125"/>
        <v>9.0379183572387092</v>
      </c>
      <c r="Q398" s="100">
        <f t="shared" si="126"/>
        <v>29.206068596779346</v>
      </c>
      <c r="R398" s="252">
        <f t="shared" si="137"/>
        <v>0.96000000000000152</v>
      </c>
      <c r="S398" t="e">
        <f t="shared" si="127"/>
        <v>#N/A</v>
      </c>
      <c r="T398" t="e">
        <f t="shared" si="128"/>
        <v>#N/A</v>
      </c>
      <c r="U398" s="47" t="e">
        <f t="shared" si="129"/>
        <v>#N/A</v>
      </c>
      <c r="V398" t="e">
        <f t="shared" si="130"/>
        <v>#N/A</v>
      </c>
      <c r="W398" s="47" t="e">
        <f t="shared" si="131"/>
        <v>#N/A</v>
      </c>
      <c r="X398" t="e">
        <f t="shared" si="132"/>
        <v>#N/A</v>
      </c>
      <c r="Y398" s="47" t="e">
        <f t="shared" si="133"/>
        <v>#N/A</v>
      </c>
      <c r="Z398" t="e">
        <f t="shared" si="134"/>
        <v>#N/A</v>
      </c>
      <c r="AA398" s="47" t="e">
        <f t="shared" si="135"/>
        <v>#N/A</v>
      </c>
      <c r="AB398" t="e">
        <f t="shared" si="136"/>
        <v>#N/A</v>
      </c>
    </row>
    <row r="399" spans="15:28" x14ac:dyDescent="0.2">
      <c r="O399" s="45">
        <f t="shared" si="124"/>
        <v>9.1318535820770421</v>
      </c>
      <c r="P399" s="45">
        <f t="shared" si="125"/>
        <v>9.1318535820770421</v>
      </c>
      <c r="Q399" s="100">
        <f t="shared" si="126"/>
        <v>29.298045826266957</v>
      </c>
      <c r="R399" s="252">
        <f t="shared" si="137"/>
        <v>0.96500000000000152</v>
      </c>
      <c r="S399" t="e">
        <f t="shared" si="127"/>
        <v>#N/A</v>
      </c>
      <c r="T399" t="e">
        <f t="shared" si="128"/>
        <v>#N/A</v>
      </c>
      <c r="U399" s="47" t="e">
        <f t="shared" si="129"/>
        <v>#N/A</v>
      </c>
      <c r="V399" t="e">
        <f t="shared" si="130"/>
        <v>#N/A</v>
      </c>
      <c r="W399" s="47" t="e">
        <f t="shared" si="131"/>
        <v>#N/A</v>
      </c>
      <c r="X399" t="e">
        <f t="shared" si="132"/>
        <v>#N/A</v>
      </c>
      <c r="Y399" s="47" t="e">
        <f t="shared" si="133"/>
        <v>#N/A</v>
      </c>
      <c r="Z399" t="e">
        <f t="shared" si="134"/>
        <v>#N/A</v>
      </c>
      <c r="AA399" s="47" t="e">
        <f t="shared" si="135"/>
        <v>#N/A</v>
      </c>
      <c r="AB399" t="e">
        <f t="shared" si="136"/>
        <v>#N/A</v>
      </c>
    </row>
    <row r="400" spans="15:28" x14ac:dyDescent="0.2">
      <c r="O400" s="45">
        <f t="shared" si="124"/>
        <v>9.2262673966548618</v>
      </c>
      <c r="P400" s="45">
        <f t="shared" si="125"/>
        <v>9.2262673966548618</v>
      </c>
      <c r="Q400" s="100">
        <f t="shared" si="126"/>
        <v>29.390492048781198</v>
      </c>
      <c r="R400" s="252">
        <f t="shared" si="137"/>
        <v>0.97000000000000153</v>
      </c>
      <c r="S400" t="e">
        <f t="shared" si="127"/>
        <v>#N/A</v>
      </c>
      <c r="T400" t="e">
        <f t="shared" si="128"/>
        <v>#N/A</v>
      </c>
      <c r="U400" s="47" t="e">
        <f t="shared" si="129"/>
        <v>#N/A</v>
      </c>
      <c r="V400" t="e">
        <f t="shared" si="130"/>
        <v>#N/A</v>
      </c>
      <c r="W400" s="47" t="e">
        <f t="shared" si="131"/>
        <v>#N/A</v>
      </c>
      <c r="X400" t="e">
        <f t="shared" si="132"/>
        <v>#N/A</v>
      </c>
      <c r="Y400" s="47" t="e">
        <f t="shared" si="133"/>
        <v>#N/A</v>
      </c>
      <c r="Z400" t="e">
        <f t="shared" si="134"/>
        <v>#N/A</v>
      </c>
      <c r="AA400" s="47" t="e">
        <f t="shared" si="135"/>
        <v>#N/A</v>
      </c>
      <c r="AB400" t="e">
        <f t="shared" si="136"/>
        <v>#N/A</v>
      </c>
    </row>
    <row r="401" spans="15:28" x14ac:dyDescent="0.2">
      <c r="O401" s="45">
        <f t="shared" si="124"/>
        <v>9.3211596579189973</v>
      </c>
      <c r="P401" s="45">
        <f t="shared" si="125"/>
        <v>9.3211596579189973</v>
      </c>
      <c r="Q401" s="100">
        <f t="shared" si="126"/>
        <v>29.483407129918419</v>
      </c>
      <c r="R401" s="252">
        <f t="shared" si="137"/>
        <v>0.97500000000000153</v>
      </c>
      <c r="S401" t="e">
        <f t="shared" si="127"/>
        <v>#N/A</v>
      </c>
      <c r="T401" t="e">
        <f t="shared" si="128"/>
        <v>#N/A</v>
      </c>
      <c r="U401" s="47" t="e">
        <f t="shared" si="129"/>
        <v>#N/A</v>
      </c>
      <c r="V401" t="e">
        <f t="shared" si="130"/>
        <v>#N/A</v>
      </c>
      <c r="W401" s="47" t="e">
        <f t="shared" si="131"/>
        <v>#N/A</v>
      </c>
      <c r="X401" t="e">
        <f t="shared" si="132"/>
        <v>#N/A</v>
      </c>
      <c r="Y401" s="47" t="e">
        <f t="shared" si="133"/>
        <v>#N/A</v>
      </c>
      <c r="Z401" t="e">
        <f t="shared" si="134"/>
        <v>#N/A</v>
      </c>
      <c r="AA401" s="47" t="e">
        <f t="shared" si="135"/>
        <v>#N/A</v>
      </c>
      <c r="AB401" t="e">
        <f t="shared" si="136"/>
        <v>#N/A</v>
      </c>
    </row>
    <row r="402" spans="15:28" x14ac:dyDescent="0.2">
      <c r="O402" s="45">
        <f t="shared" si="124"/>
        <v>9.4165302221482534</v>
      </c>
      <c r="P402" s="45">
        <f t="shared" si="125"/>
        <v>9.4165302221482534</v>
      </c>
      <c r="Q402" s="100">
        <f t="shared" si="126"/>
        <v>29.576790934645146</v>
      </c>
      <c r="R402" s="252">
        <f t="shared" si="137"/>
        <v>0.98000000000000154</v>
      </c>
      <c r="S402" t="e">
        <f t="shared" si="127"/>
        <v>#N/A</v>
      </c>
      <c r="T402" t="e">
        <f t="shared" si="128"/>
        <v>#N/A</v>
      </c>
      <c r="U402" s="47" t="e">
        <f t="shared" si="129"/>
        <v>#N/A</v>
      </c>
      <c r="V402" t="e">
        <f t="shared" si="130"/>
        <v>#N/A</v>
      </c>
      <c r="W402" s="47" t="e">
        <f t="shared" si="131"/>
        <v>#N/A</v>
      </c>
      <c r="X402" t="e">
        <f t="shared" si="132"/>
        <v>#N/A</v>
      </c>
      <c r="Y402" s="47" t="e">
        <f t="shared" si="133"/>
        <v>#N/A</v>
      </c>
      <c r="Z402" t="e">
        <f t="shared" si="134"/>
        <v>#N/A</v>
      </c>
      <c r="AA402" s="47" t="e">
        <f t="shared" si="135"/>
        <v>#N/A</v>
      </c>
      <c r="AB402" t="e">
        <f t="shared" si="136"/>
        <v>#N/A</v>
      </c>
    </row>
    <row r="403" spans="15:28" x14ac:dyDescent="0.2">
      <c r="O403" s="45">
        <f t="shared" si="124"/>
        <v>9.5123789449553442</v>
      </c>
      <c r="P403" s="45">
        <f t="shared" si="125"/>
        <v>9.5123789449553442</v>
      </c>
      <c r="Q403" s="100">
        <f t="shared" si="126"/>
        <v>29.670643327298762</v>
      </c>
      <c r="R403" s="252">
        <f t="shared" si="137"/>
        <v>0.98500000000000154</v>
      </c>
      <c r="S403" t="e">
        <f t="shared" si="127"/>
        <v>#N/A</v>
      </c>
      <c r="T403" t="e">
        <f t="shared" si="128"/>
        <v>#N/A</v>
      </c>
      <c r="U403" s="47" t="e">
        <f t="shared" si="129"/>
        <v>#N/A</v>
      </c>
      <c r="V403" t="e">
        <f t="shared" si="130"/>
        <v>#N/A</v>
      </c>
      <c r="W403" s="47" t="e">
        <f t="shared" si="131"/>
        <v>#N/A</v>
      </c>
      <c r="X403" t="e">
        <f t="shared" si="132"/>
        <v>#N/A</v>
      </c>
      <c r="Y403" s="47" t="e">
        <f t="shared" si="133"/>
        <v>#N/A</v>
      </c>
      <c r="Z403" t="e">
        <f t="shared" si="134"/>
        <v>#N/A</v>
      </c>
      <c r="AA403" s="47" t="e">
        <f t="shared" si="135"/>
        <v>#N/A</v>
      </c>
      <c r="AB403" t="e">
        <f t="shared" si="136"/>
        <v>#N/A</v>
      </c>
    </row>
    <row r="404" spans="15:28" x14ac:dyDescent="0.2">
      <c r="O404" s="45">
        <f t="shared" si="124"/>
        <v>9.6087056812876881</v>
      </c>
      <c r="P404" s="45">
        <f t="shared" si="125"/>
        <v>9.6087056812876881</v>
      </c>
      <c r="Q404" s="100">
        <f t="shared" si="126"/>
        <v>29.764964171588645</v>
      </c>
      <c r="R404" s="252">
        <f t="shared" si="137"/>
        <v>0.99000000000000155</v>
      </c>
      <c r="S404" t="e">
        <f t="shared" si="127"/>
        <v>#N/A</v>
      </c>
      <c r="T404" t="e">
        <f t="shared" si="128"/>
        <v>#N/A</v>
      </c>
      <c r="U404" s="47" t="e">
        <f t="shared" si="129"/>
        <v>#N/A</v>
      </c>
      <c r="V404" t="e">
        <f t="shared" si="130"/>
        <v>#N/A</v>
      </c>
      <c r="W404" s="47" t="e">
        <f t="shared" si="131"/>
        <v>#N/A</v>
      </c>
      <c r="X404" t="e">
        <f t="shared" si="132"/>
        <v>#N/A</v>
      </c>
      <c r="Y404" s="47" t="e">
        <f t="shared" si="133"/>
        <v>#N/A</v>
      </c>
      <c r="Z404" t="e">
        <f t="shared" si="134"/>
        <v>#N/A</v>
      </c>
      <c r="AA404" s="47" t="e">
        <f t="shared" si="135"/>
        <v>#N/A</v>
      </c>
      <c r="AB404" t="e">
        <f t="shared" si="136"/>
        <v>#N/A</v>
      </c>
    </row>
    <row r="405" spans="15:28" x14ac:dyDescent="0.2">
      <c r="O405" s="45">
        <f t="shared" si="124"/>
        <v>9.705510285428204</v>
      </c>
      <c r="P405" s="45">
        <f t="shared" si="125"/>
        <v>9.705510285428204</v>
      </c>
      <c r="Q405" s="100">
        <f t="shared" si="126"/>
        <v>29.8597533305973</v>
      </c>
      <c r="R405" s="252">
        <f t="shared" si="137"/>
        <v>0.99500000000000155</v>
      </c>
      <c r="S405" t="e">
        <f t="shared" si="127"/>
        <v>#N/A</v>
      </c>
      <c r="T405" t="e">
        <f t="shared" si="128"/>
        <v>#N/A</v>
      </c>
      <c r="U405" s="47" t="e">
        <f t="shared" si="129"/>
        <v>#N/A</v>
      </c>
      <c r="V405" t="e">
        <f t="shared" si="130"/>
        <v>#N/A</v>
      </c>
      <c r="W405" s="47" t="e">
        <f t="shared" si="131"/>
        <v>#N/A</v>
      </c>
      <c r="X405" t="e">
        <f t="shared" si="132"/>
        <v>#N/A</v>
      </c>
      <c r="Y405" s="47" t="e">
        <f t="shared" si="133"/>
        <v>#N/A</v>
      </c>
      <c r="Z405" t="e">
        <f t="shared" si="134"/>
        <v>#N/A</v>
      </c>
      <c r="AA405" s="47" t="e">
        <f t="shared" si="135"/>
        <v>#N/A</v>
      </c>
      <c r="AB405" t="e">
        <f t="shared" si="136"/>
        <v>#N/A</v>
      </c>
    </row>
    <row r="406" spans="15:28" x14ac:dyDescent="0.2">
      <c r="O406" s="45">
        <f t="shared" si="124"/>
        <v>9.8027926109966756</v>
      </c>
      <c r="P406" s="45">
        <f t="shared" si="125"/>
        <v>9.8027926109966756</v>
      </c>
      <c r="Q406" s="100">
        <f t="shared" si="126"/>
        <v>29.95501066678105</v>
      </c>
      <c r="R406" s="252">
        <f t="shared" si="137"/>
        <v>1.0000000000000016</v>
      </c>
      <c r="S406" t="e">
        <f t="shared" si="127"/>
        <v>#N/A</v>
      </c>
      <c r="T406" t="e">
        <f t="shared" si="128"/>
        <v>#N/A</v>
      </c>
      <c r="U406" s="47" t="e">
        <f t="shared" si="129"/>
        <v>#N/A</v>
      </c>
      <c r="V406" t="e">
        <f t="shared" si="130"/>
        <v>#N/A</v>
      </c>
      <c r="W406" s="47" t="e">
        <f t="shared" si="131"/>
        <v>#N/A</v>
      </c>
      <c r="X406" t="e">
        <f t="shared" si="132"/>
        <v>#N/A</v>
      </c>
      <c r="Y406" s="47" t="e">
        <f t="shared" si="133"/>
        <v>#N/A</v>
      </c>
      <c r="Z406" t="e">
        <f t="shared" si="134"/>
        <v>#N/A</v>
      </c>
      <c r="AA406" s="47" t="e">
        <f t="shared" si="135"/>
        <v>#N/A</v>
      </c>
      <c r="AB406" t="e">
        <f t="shared" si="136"/>
        <v>#N/A</v>
      </c>
    </row>
    <row r="407" spans="15:28" x14ac:dyDescent="0.2">
      <c r="O407" s="45"/>
      <c r="P407" s="45"/>
      <c r="Q407" s="100"/>
    </row>
    <row r="408" spans="15:28" x14ac:dyDescent="0.2">
      <c r="O408" s="45"/>
      <c r="P408" s="45"/>
      <c r="Q408" s="100"/>
    </row>
    <row r="409" spans="15:28" x14ac:dyDescent="0.2">
      <c r="O409" s="45"/>
      <c r="P409" s="45"/>
      <c r="Q409" s="100"/>
    </row>
    <row r="410" spans="15:28" x14ac:dyDescent="0.2">
      <c r="O410" s="45"/>
      <c r="P410" s="45"/>
      <c r="Q410" s="100"/>
    </row>
    <row r="411" spans="15:28" x14ac:dyDescent="0.2">
      <c r="O411" s="45"/>
      <c r="P411" s="45"/>
      <c r="Q411" s="100"/>
    </row>
    <row r="412" spans="15:28" x14ac:dyDescent="0.2">
      <c r="O412" s="45"/>
      <c r="P412" s="45"/>
      <c r="Q412" s="100"/>
    </row>
    <row r="413" spans="15:28" x14ac:dyDescent="0.2">
      <c r="O413" s="45"/>
      <c r="P413" s="45"/>
      <c r="Q413" s="100"/>
    </row>
    <row r="414" spans="15:28" x14ac:dyDescent="0.2">
      <c r="O414" s="45"/>
      <c r="P414" s="45"/>
      <c r="Q414" s="100"/>
    </row>
    <row r="415" spans="15:28" x14ac:dyDescent="0.2">
      <c r="O415" s="45"/>
      <c r="P415" s="45"/>
      <c r="Q415" s="100"/>
    </row>
    <row r="416" spans="15:28" x14ac:dyDescent="0.2">
      <c r="O416" s="45"/>
      <c r="P416" s="45"/>
      <c r="Q416" s="100"/>
    </row>
    <row r="417" spans="15:17" x14ac:dyDescent="0.2">
      <c r="O417" s="45"/>
      <c r="P417" s="45"/>
      <c r="Q417" s="100"/>
    </row>
    <row r="418" spans="15:17" x14ac:dyDescent="0.2">
      <c r="O418" s="45"/>
      <c r="P418" s="45"/>
      <c r="Q418" s="100"/>
    </row>
    <row r="419" spans="15:17" x14ac:dyDescent="0.2">
      <c r="O419" s="45"/>
      <c r="P419" s="45"/>
      <c r="Q419" s="100"/>
    </row>
    <row r="420" spans="15:17" x14ac:dyDescent="0.2">
      <c r="O420" s="45"/>
      <c r="P420" s="45"/>
      <c r="Q420" s="100"/>
    </row>
    <row r="421" spans="15:17" x14ac:dyDescent="0.2">
      <c r="O421" s="45"/>
      <c r="P421" s="45"/>
      <c r="Q421" s="100"/>
    </row>
    <row r="422" spans="15:17" x14ac:dyDescent="0.2">
      <c r="O422" s="45"/>
      <c r="P422" s="45"/>
      <c r="Q422" s="100"/>
    </row>
    <row r="423" spans="15:17" x14ac:dyDescent="0.2">
      <c r="O423" s="45"/>
      <c r="P423" s="45"/>
      <c r="Q423" s="100"/>
    </row>
    <row r="424" spans="15:17" x14ac:dyDescent="0.2">
      <c r="O424" s="45"/>
      <c r="P424" s="45"/>
      <c r="Q424" s="100"/>
    </row>
    <row r="425" spans="15:17" x14ac:dyDescent="0.2">
      <c r="O425" s="45"/>
      <c r="P425" s="45"/>
      <c r="Q425" s="100"/>
    </row>
    <row r="426" spans="15:17" x14ac:dyDescent="0.2">
      <c r="O426" s="45"/>
      <c r="P426" s="45"/>
      <c r="Q426" s="100"/>
    </row>
    <row r="427" spans="15:17" x14ac:dyDescent="0.2">
      <c r="O427" s="45"/>
      <c r="P427" s="45"/>
      <c r="Q427" s="100"/>
    </row>
    <row r="428" spans="15:17" x14ac:dyDescent="0.2">
      <c r="O428" s="45"/>
      <c r="P428" s="45"/>
      <c r="Q428" s="100"/>
    </row>
    <row r="429" spans="15:17" x14ac:dyDescent="0.2">
      <c r="O429" s="45"/>
      <c r="P429" s="45"/>
      <c r="Q429" s="100"/>
    </row>
    <row r="430" spans="15:17" x14ac:dyDescent="0.2">
      <c r="O430" s="45"/>
      <c r="P430" s="45"/>
      <c r="Q430" s="100"/>
    </row>
    <row r="431" spans="15:17" x14ac:dyDescent="0.2">
      <c r="O431" s="45"/>
      <c r="P431" s="45"/>
      <c r="Q431" s="100"/>
    </row>
    <row r="432" spans="15:17" x14ac:dyDescent="0.2">
      <c r="O432" s="45"/>
      <c r="P432" s="45"/>
      <c r="Q432" s="100"/>
    </row>
    <row r="433" spans="15:17" x14ac:dyDescent="0.2">
      <c r="O433" s="45"/>
      <c r="P433" s="45"/>
      <c r="Q433" s="100"/>
    </row>
    <row r="434" spans="15:17" x14ac:dyDescent="0.2">
      <c r="O434" s="45"/>
      <c r="P434" s="45"/>
      <c r="Q434" s="100"/>
    </row>
    <row r="435" spans="15:17" x14ac:dyDescent="0.2">
      <c r="O435" s="45"/>
      <c r="P435" s="45"/>
      <c r="Q435" s="100"/>
    </row>
    <row r="436" spans="15:17" x14ac:dyDescent="0.2">
      <c r="O436" s="45"/>
      <c r="P436" s="45"/>
      <c r="Q436" s="100"/>
    </row>
    <row r="437" spans="15:17" x14ac:dyDescent="0.2">
      <c r="O437" s="45"/>
      <c r="P437" s="45"/>
      <c r="Q437" s="100"/>
    </row>
    <row r="438" spans="15:17" x14ac:dyDescent="0.2">
      <c r="O438" s="45"/>
      <c r="P438" s="45"/>
      <c r="Q438" s="100"/>
    </row>
    <row r="439" spans="15:17" x14ac:dyDescent="0.2">
      <c r="O439" s="45"/>
      <c r="P439" s="45"/>
      <c r="Q439" s="100"/>
    </row>
    <row r="440" spans="15:17" x14ac:dyDescent="0.2">
      <c r="O440" s="45"/>
      <c r="P440" s="45"/>
      <c r="Q440" s="100"/>
    </row>
    <row r="441" spans="15:17" x14ac:dyDescent="0.2">
      <c r="O441" s="45"/>
      <c r="P441" s="45"/>
      <c r="Q441" s="100"/>
    </row>
    <row r="442" spans="15:17" x14ac:dyDescent="0.2">
      <c r="O442" s="45"/>
      <c r="P442" s="45"/>
      <c r="Q442" s="100"/>
    </row>
    <row r="443" spans="15:17" x14ac:dyDescent="0.2">
      <c r="O443" s="45"/>
      <c r="P443" s="45"/>
      <c r="Q443" s="100"/>
    </row>
    <row r="444" spans="15:17" x14ac:dyDescent="0.2">
      <c r="O444" s="45"/>
      <c r="P444" s="45"/>
      <c r="Q444" s="100"/>
    </row>
    <row r="445" spans="15:17" x14ac:dyDescent="0.2">
      <c r="O445" s="45"/>
      <c r="P445" s="45"/>
      <c r="Q445" s="100"/>
    </row>
    <row r="446" spans="15:17" x14ac:dyDescent="0.2">
      <c r="O446" s="45"/>
      <c r="P446" s="45"/>
      <c r="Q446" s="100"/>
    </row>
    <row r="447" spans="15:17" x14ac:dyDescent="0.2">
      <c r="O447" s="45"/>
      <c r="P447" s="45"/>
      <c r="Q447" s="100"/>
    </row>
    <row r="448" spans="15:17" x14ac:dyDescent="0.2">
      <c r="O448" s="45"/>
      <c r="P448" s="45"/>
      <c r="Q448" s="100"/>
    </row>
    <row r="449" spans="15:17" x14ac:dyDescent="0.2">
      <c r="O449" s="45"/>
      <c r="P449" s="45"/>
      <c r="Q449" s="100"/>
    </row>
    <row r="450" spans="15:17" x14ac:dyDescent="0.2">
      <c r="O450" s="45"/>
      <c r="P450" s="45"/>
      <c r="Q450" s="100"/>
    </row>
    <row r="451" spans="15:17" x14ac:dyDescent="0.2">
      <c r="O451" s="45"/>
      <c r="P451" s="45"/>
      <c r="Q451" s="100"/>
    </row>
    <row r="452" spans="15:17" x14ac:dyDescent="0.2">
      <c r="O452" s="45"/>
      <c r="P452" s="45"/>
      <c r="Q452" s="100"/>
    </row>
    <row r="453" spans="15:17" x14ac:dyDescent="0.2">
      <c r="O453" s="45"/>
      <c r="P453" s="45"/>
      <c r="Q453" s="100"/>
    </row>
    <row r="454" spans="15:17" x14ac:dyDescent="0.2">
      <c r="O454" s="45"/>
      <c r="P454" s="45"/>
      <c r="Q454" s="100"/>
    </row>
    <row r="455" spans="15:17" x14ac:dyDescent="0.2">
      <c r="O455" s="45"/>
      <c r="P455" s="45"/>
      <c r="Q455" s="100"/>
    </row>
    <row r="456" spans="15:17" x14ac:dyDescent="0.2">
      <c r="O456" s="45"/>
      <c r="P456" s="45"/>
      <c r="Q456" s="100"/>
    </row>
    <row r="457" spans="15:17" x14ac:dyDescent="0.2">
      <c r="O457" s="45"/>
      <c r="P457" s="45"/>
      <c r="Q457" s="100"/>
    </row>
    <row r="458" spans="15:17" x14ac:dyDescent="0.2">
      <c r="O458" s="45"/>
      <c r="P458" s="45"/>
      <c r="Q458" s="100"/>
    </row>
    <row r="459" spans="15:17" x14ac:dyDescent="0.2">
      <c r="O459" s="45"/>
      <c r="P459" s="45"/>
      <c r="Q459" s="100"/>
    </row>
    <row r="460" spans="15:17" x14ac:dyDescent="0.2">
      <c r="O460" s="45"/>
      <c r="P460" s="45"/>
      <c r="Q460" s="100"/>
    </row>
    <row r="461" spans="15:17" x14ac:dyDescent="0.2">
      <c r="O461" s="45"/>
      <c r="P461" s="45"/>
      <c r="Q461" s="100"/>
    </row>
    <row r="462" spans="15:17" x14ac:dyDescent="0.2">
      <c r="O462" s="45"/>
      <c r="P462" s="45"/>
      <c r="Q462" s="100"/>
    </row>
    <row r="463" spans="15:17" x14ac:dyDescent="0.2">
      <c r="O463" s="45"/>
      <c r="P463" s="45"/>
      <c r="Q463" s="100"/>
    </row>
    <row r="464" spans="15:17" x14ac:dyDescent="0.2">
      <c r="O464" s="45"/>
      <c r="P464" s="45"/>
      <c r="Q464" s="100"/>
    </row>
    <row r="465" spans="15:17" x14ac:dyDescent="0.2">
      <c r="O465" s="45"/>
      <c r="P465" s="45"/>
      <c r="Q465" s="100"/>
    </row>
    <row r="466" spans="15:17" x14ac:dyDescent="0.2">
      <c r="O466" s="45"/>
      <c r="P466" s="45"/>
      <c r="Q466" s="100"/>
    </row>
    <row r="467" spans="15:17" x14ac:dyDescent="0.2">
      <c r="O467" s="45"/>
      <c r="P467" s="45"/>
      <c r="Q467" s="100"/>
    </row>
    <row r="468" spans="15:17" x14ac:dyDescent="0.2">
      <c r="O468" s="45"/>
      <c r="P468" s="45"/>
      <c r="Q468" s="100"/>
    </row>
    <row r="469" spans="15:17" x14ac:dyDescent="0.2">
      <c r="O469" s="45"/>
      <c r="P469" s="45"/>
      <c r="Q469" s="100"/>
    </row>
    <row r="470" spans="15:17" x14ac:dyDescent="0.2">
      <c r="O470" s="45"/>
      <c r="P470" s="45"/>
      <c r="Q470" s="100"/>
    </row>
    <row r="471" spans="15:17" x14ac:dyDescent="0.2">
      <c r="O471" s="45"/>
      <c r="P471" s="45"/>
      <c r="Q471" s="100"/>
    </row>
    <row r="472" spans="15:17" x14ac:dyDescent="0.2">
      <c r="O472" s="45"/>
      <c r="P472" s="45"/>
      <c r="Q472" s="100"/>
    </row>
    <row r="473" spans="15:17" x14ac:dyDescent="0.2">
      <c r="O473" s="45"/>
      <c r="P473" s="45"/>
      <c r="Q473" s="100"/>
    </row>
    <row r="474" spans="15:17" x14ac:dyDescent="0.2">
      <c r="O474" s="45"/>
      <c r="P474" s="45"/>
      <c r="Q474" s="100"/>
    </row>
    <row r="475" spans="15:17" x14ac:dyDescent="0.2">
      <c r="O475" s="45"/>
      <c r="P475" s="45"/>
      <c r="Q475" s="100"/>
    </row>
    <row r="476" spans="15:17" x14ac:dyDescent="0.2">
      <c r="O476" s="45"/>
      <c r="P476" s="45"/>
      <c r="Q476" s="100"/>
    </row>
    <row r="477" spans="15:17" x14ac:dyDescent="0.2">
      <c r="O477" s="45"/>
      <c r="P477" s="45"/>
      <c r="Q477" s="100"/>
    </row>
    <row r="478" spans="15:17" x14ac:dyDescent="0.2">
      <c r="O478" s="45"/>
      <c r="P478" s="45"/>
      <c r="Q478" s="100"/>
    </row>
    <row r="479" spans="15:17" x14ac:dyDescent="0.2">
      <c r="O479" s="45"/>
      <c r="P479" s="45"/>
      <c r="Q479" s="100"/>
    </row>
    <row r="480" spans="15:17" x14ac:dyDescent="0.2">
      <c r="O480" s="45"/>
      <c r="P480" s="45"/>
      <c r="Q480" s="100"/>
    </row>
    <row r="481" spans="15:17" x14ac:dyDescent="0.2">
      <c r="O481" s="45"/>
      <c r="P481" s="45"/>
      <c r="Q481" s="100"/>
    </row>
    <row r="482" spans="15:17" x14ac:dyDescent="0.2">
      <c r="O482" s="45"/>
      <c r="P482" s="45"/>
      <c r="Q482" s="100"/>
    </row>
    <row r="483" spans="15:17" x14ac:dyDescent="0.2">
      <c r="O483" s="45"/>
      <c r="P483" s="45"/>
      <c r="Q483" s="100"/>
    </row>
    <row r="484" spans="15:17" x14ac:dyDescent="0.2">
      <c r="O484" s="45"/>
      <c r="P484" s="45"/>
      <c r="Q484" s="100"/>
    </row>
    <row r="485" spans="15:17" x14ac:dyDescent="0.2">
      <c r="O485" s="45"/>
      <c r="P485" s="45"/>
      <c r="Q485" s="100"/>
    </row>
    <row r="486" spans="15:17" x14ac:dyDescent="0.2">
      <c r="O486" s="45"/>
      <c r="P486" s="45"/>
      <c r="Q486" s="100"/>
    </row>
    <row r="487" spans="15:17" x14ac:dyDescent="0.2">
      <c r="O487" s="45"/>
      <c r="P487" s="45"/>
      <c r="Q487" s="100"/>
    </row>
    <row r="488" spans="15:17" x14ac:dyDescent="0.2">
      <c r="O488" s="45"/>
      <c r="P488" s="45"/>
      <c r="Q488" s="100"/>
    </row>
    <row r="489" spans="15:17" x14ac:dyDescent="0.2">
      <c r="O489" s="45"/>
      <c r="P489" s="45"/>
      <c r="Q489" s="100"/>
    </row>
    <row r="490" spans="15:17" x14ac:dyDescent="0.2">
      <c r="O490" s="45"/>
      <c r="P490" s="45"/>
      <c r="Q490" s="100"/>
    </row>
    <row r="491" spans="15:17" x14ac:dyDescent="0.2">
      <c r="O491" s="45"/>
      <c r="P491" s="45"/>
      <c r="Q491" s="100"/>
    </row>
    <row r="492" spans="15:17" x14ac:dyDescent="0.2">
      <c r="O492" s="45"/>
      <c r="P492" s="45"/>
      <c r="Q492" s="100"/>
    </row>
    <row r="493" spans="15:17" x14ac:dyDescent="0.2">
      <c r="O493" s="45"/>
      <c r="P493" s="45"/>
      <c r="Q493" s="100"/>
    </row>
    <row r="494" spans="15:17" x14ac:dyDescent="0.2">
      <c r="O494" s="45"/>
      <c r="P494" s="45"/>
      <c r="Q494" s="100"/>
    </row>
    <row r="495" spans="15:17" x14ac:dyDescent="0.2">
      <c r="O495" s="45"/>
      <c r="P495" s="45"/>
      <c r="Q495" s="100"/>
    </row>
    <row r="496" spans="15:17" x14ac:dyDescent="0.2">
      <c r="O496" s="45"/>
      <c r="P496" s="45"/>
      <c r="Q496" s="100"/>
    </row>
    <row r="497" spans="15:17" x14ac:dyDescent="0.2">
      <c r="O497" s="45"/>
      <c r="P497" s="45"/>
      <c r="Q497" s="100"/>
    </row>
    <row r="498" spans="15:17" x14ac:dyDescent="0.2">
      <c r="O498" s="45"/>
      <c r="P498" s="45"/>
      <c r="Q498" s="100"/>
    </row>
    <row r="499" spans="15:17" x14ac:dyDescent="0.2">
      <c r="O499" s="45"/>
      <c r="P499" s="45"/>
      <c r="Q499" s="100"/>
    </row>
    <row r="500" spans="15:17" x14ac:dyDescent="0.2">
      <c r="O500" s="45"/>
      <c r="P500" s="45"/>
      <c r="Q500" s="100"/>
    </row>
    <row r="501" spans="15:17" x14ac:dyDescent="0.2">
      <c r="O501" s="45"/>
      <c r="P501" s="45"/>
      <c r="Q501" s="100"/>
    </row>
    <row r="502" spans="15:17" x14ac:dyDescent="0.2">
      <c r="O502" s="45"/>
      <c r="P502" s="45"/>
      <c r="Q502" s="100"/>
    </row>
    <row r="503" spans="15:17" x14ac:dyDescent="0.2">
      <c r="O503" s="45"/>
      <c r="P503" s="45"/>
      <c r="Q503" s="100"/>
    </row>
    <row r="504" spans="15:17" x14ac:dyDescent="0.2">
      <c r="O504" s="45"/>
      <c r="P504" s="45"/>
      <c r="Q504" s="100"/>
    </row>
    <row r="505" spans="15:17" x14ac:dyDescent="0.2">
      <c r="O505" s="45"/>
      <c r="P505" s="45"/>
      <c r="Q505" s="100"/>
    </row>
    <row r="506" spans="15:17" x14ac:dyDescent="0.2">
      <c r="O506" s="45"/>
      <c r="P506" s="45"/>
      <c r="Q506" s="100"/>
    </row>
    <row r="507" spans="15:17" x14ac:dyDescent="0.2">
      <c r="O507" s="45"/>
      <c r="P507" s="45"/>
      <c r="Q507" s="100"/>
    </row>
    <row r="508" spans="15:17" x14ac:dyDescent="0.2">
      <c r="O508" s="45"/>
      <c r="P508" s="45"/>
      <c r="Q508" s="100"/>
    </row>
    <row r="509" spans="15:17" x14ac:dyDescent="0.2">
      <c r="O509" s="45"/>
      <c r="P509" s="45"/>
      <c r="Q509" s="100"/>
    </row>
    <row r="510" spans="15:17" x14ac:dyDescent="0.2">
      <c r="O510" s="45"/>
      <c r="P510" s="45"/>
      <c r="Q510" s="100"/>
    </row>
    <row r="511" spans="15:17" x14ac:dyDescent="0.2">
      <c r="O511" s="45"/>
      <c r="P511" s="45"/>
      <c r="Q511" s="100"/>
    </row>
    <row r="512" spans="15:17" x14ac:dyDescent="0.2">
      <c r="O512" s="45"/>
      <c r="P512" s="45"/>
      <c r="Q512" s="100"/>
    </row>
    <row r="513" spans="15:17" x14ac:dyDescent="0.2">
      <c r="O513" s="45"/>
      <c r="P513" s="45"/>
      <c r="Q513" s="100"/>
    </row>
    <row r="514" spans="15:17" x14ac:dyDescent="0.2">
      <c r="O514" s="45"/>
      <c r="P514" s="45"/>
      <c r="Q514" s="100"/>
    </row>
    <row r="515" spans="15:17" x14ac:dyDescent="0.2">
      <c r="O515" s="45"/>
      <c r="P515" s="45"/>
      <c r="Q515" s="100"/>
    </row>
    <row r="516" spans="15:17" x14ac:dyDescent="0.2">
      <c r="O516" s="45"/>
      <c r="P516" s="45"/>
      <c r="Q516" s="100"/>
    </row>
    <row r="517" spans="15:17" x14ac:dyDescent="0.2">
      <c r="O517" s="45"/>
      <c r="P517" s="45"/>
      <c r="Q517" s="100"/>
    </row>
    <row r="518" spans="15:17" x14ac:dyDescent="0.2">
      <c r="O518" s="45"/>
      <c r="P518" s="45"/>
      <c r="Q518" s="100"/>
    </row>
    <row r="519" spans="15:17" x14ac:dyDescent="0.2">
      <c r="O519" s="45"/>
      <c r="P519" s="45"/>
      <c r="Q519" s="100"/>
    </row>
    <row r="520" spans="15:17" x14ac:dyDescent="0.2">
      <c r="O520" s="45"/>
      <c r="P520" s="45"/>
      <c r="Q520" s="100"/>
    </row>
    <row r="521" spans="15:17" x14ac:dyDescent="0.2">
      <c r="O521" s="45"/>
      <c r="P521" s="45"/>
      <c r="Q521" s="100"/>
    </row>
    <row r="522" spans="15:17" x14ac:dyDescent="0.2">
      <c r="O522" s="45"/>
      <c r="P522" s="45"/>
      <c r="Q522" s="100"/>
    </row>
    <row r="523" spans="15:17" x14ac:dyDescent="0.2">
      <c r="O523" s="45"/>
      <c r="P523" s="45"/>
      <c r="Q523" s="100"/>
    </row>
    <row r="524" spans="15:17" x14ac:dyDescent="0.2">
      <c r="O524" s="45"/>
      <c r="P524" s="45"/>
      <c r="Q524" s="100"/>
    </row>
    <row r="525" spans="15:17" x14ac:dyDescent="0.2">
      <c r="O525" s="45"/>
      <c r="P525" s="45"/>
      <c r="Q525" s="100"/>
    </row>
    <row r="526" spans="15:17" x14ac:dyDescent="0.2">
      <c r="O526" s="45"/>
      <c r="P526" s="45"/>
      <c r="Q526" s="100"/>
    </row>
    <row r="527" spans="15:17" x14ac:dyDescent="0.2">
      <c r="O527" s="45"/>
      <c r="P527" s="45"/>
      <c r="Q527" s="100"/>
    </row>
    <row r="528" spans="15:17" x14ac:dyDescent="0.2">
      <c r="O528" s="45"/>
      <c r="P528" s="45"/>
      <c r="Q528" s="100"/>
    </row>
    <row r="529" spans="15:17" x14ac:dyDescent="0.2">
      <c r="O529" s="45"/>
      <c r="P529" s="45"/>
      <c r="Q529" s="100"/>
    </row>
    <row r="530" spans="15:17" x14ac:dyDescent="0.2">
      <c r="O530" s="45"/>
      <c r="P530" s="45"/>
      <c r="Q530" s="100"/>
    </row>
    <row r="531" spans="15:17" x14ac:dyDescent="0.2">
      <c r="O531" s="45"/>
      <c r="P531" s="45"/>
      <c r="Q531" s="100"/>
    </row>
    <row r="532" spans="15:17" x14ac:dyDescent="0.2">
      <c r="O532" s="45"/>
      <c r="P532" s="45"/>
      <c r="Q532" s="100"/>
    </row>
    <row r="533" spans="15:17" x14ac:dyDescent="0.2">
      <c r="O533" s="45"/>
      <c r="P533" s="45"/>
      <c r="Q533" s="100"/>
    </row>
    <row r="534" spans="15:17" x14ac:dyDescent="0.2">
      <c r="O534" s="45"/>
      <c r="P534" s="45"/>
      <c r="Q534" s="100"/>
    </row>
    <row r="535" spans="15:17" x14ac:dyDescent="0.2">
      <c r="O535" s="45"/>
      <c r="P535" s="45"/>
      <c r="Q535" s="100"/>
    </row>
    <row r="536" spans="15:17" x14ac:dyDescent="0.2">
      <c r="O536" s="45"/>
      <c r="P536" s="45"/>
      <c r="Q536" s="100"/>
    </row>
    <row r="537" spans="15:17" x14ac:dyDescent="0.2">
      <c r="O537" s="45"/>
      <c r="P537" s="45"/>
      <c r="Q537" s="100"/>
    </row>
    <row r="538" spans="15:17" x14ac:dyDescent="0.2">
      <c r="O538" s="45"/>
      <c r="P538" s="45"/>
      <c r="Q538" s="100"/>
    </row>
    <row r="539" spans="15:17" x14ac:dyDescent="0.2">
      <c r="O539" s="45"/>
      <c r="P539" s="45"/>
      <c r="Q539" s="100"/>
    </row>
    <row r="540" spans="15:17" x14ac:dyDescent="0.2">
      <c r="O540" s="45"/>
      <c r="P540" s="45"/>
      <c r="Q540" s="100"/>
    </row>
    <row r="541" spans="15:17" x14ac:dyDescent="0.2">
      <c r="O541" s="45"/>
      <c r="P541" s="45"/>
      <c r="Q541" s="100"/>
    </row>
    <row r="542" spans="15:17" x14ac:dyDescent="0.2">
      <c r="O542" s="45"/>
      <c r="P542" s="45"/>
      <c r="Q542" s="100"/>
    </row>
    <row r="543" spans="15:17" x14ac:dyDescent="0.2">
      <c r="O543" s="45"/>
      <c r="P543" s="45"/>
      <c r="Q543" s="100"/>
    </row>
    <row r="544" spans="15:17" x14ac:dyDescent="0.2">
      <c r="O544" s="45"/>
      <c r="P544" s="45"/>
      <c r="Q544" s="100"/>
    </row>
    <row r="545" spans="15:17" x14ac:dyDescent="0.2">
      <c r="O545" s="45"/>
      <c r="P545" s="45"/>
      <c r="Q545" s="100"/>
    </row>
    <row r="546" spans="15:17" x14ac:dyDescent="0.2">
      <c r="O546" s="45"/>
      <c r="P546" s="45"/>
      <c r="Q546" s="100"/>
    </row>
    <row r="547" spans="15:17" x14ac:dyDescent="0.2">
      <c r="O547" s="45"/>
      <c r="P547" s="45"/>
      <c r="Q547" s="100"/>
    </row>
    <row r="548" spans="15:17" x14ac:dyDescent="0.2">
      <c r="O548" s="45"/>
      <c r="P548" s="45"/>
      <c r="Q548" s="100"/>
    </row>
    <row r="549" spans="15:17" x14ac:dyDescent="0.2">
      <c r="O549" s="45"/>
      <c r="P549" s="45"/>
      <c r="Q549" s="100"/>
    </row>
    <row r="550" spans="15:17" x14ac:dyDescent="0.2">
      <c r="O550" s="45"/>
      <c r="P550" s="45"/>
      <c r="Q550" s="100"/>
    </row>
    <row r="551" spans="15:17" x14ac:dyDescent="0.2">
      <c r="O551" s="45"/>
      <c r="P551" s="45"/>
      <c r="Q551" s="100"/>
    </row>
    <row r="552" spans="15:17" x14ac:dyDescent="0.2">
      <c r="O552" s="45"/>
      <c r="P552" s="45"/>
      <c r="Q552" s="100"/>
    </row>
    <row r="553" spans="15:17" x14ac:dyDescent="0.2">
      <c r="O553" s="45"/>
      <c r="P553" s="45"/>
      <c r="Q553" s="100"/>
    </row>
    <row r="554" spans="15:17" x14ac:dyDescent="0.2">
      <c r="O554" s="45"/>
      <c r="P554" s="45"/>
      <c r="Q554" s="100"/>
    </row>
    <row r="555" spans="15:17" x14ac:dyDescent="0.2">
      <c r="O555" s="45"/>
      <c r="P555" s="45"/>
      <c r="Q555" s="100"/>
    </row>
    <row r="556" spans="15:17" x14ac:dyDescent="0.2">
      <c r="O556" s="45"/>
      <c r="P556" s="45"/>
      <c r="Q556" s="100"/>
    </row>
    <row r="557" spans="15:17" x14ac:dyDescent="0.2">
      <c r="O557" s="45"/>
      <c r="P557" s="45"/>
      <c r="Q557" s="100"/>
    </row>
    <row r="558" spans="15:17" x14ac:dyDescent="0.2">
      <c r="O558" s="45"/>
      <c r="P558" s="45"/>
      <c r="Q558" s="100"/>
    </row>
    <row r="559" spans="15:17" x14ac:dyDescent="0.2">
      <c r="O559" s="45"/>
      <c r="P559" s="45"/>
      <c r="Q559" s="100"/>
    </row>
    <row r="560" spans="15:17" x14ac:dyDescent="0.2">
      <c r="O560" s="45"/>
      <c r="P560" s="45"/>
      <c r="Q560" s="100"/>
    </row>
    <row r="561" spans="15:17" x14ac:dyDescent="0.2">
      <c r="O561" s="45"/>
      <c r="P561" s="45"/>
      <c r="Q561" s="100"/>
    </row>
    <row r="562" spans="15:17" x14ac:dyDescent="0.2">
      <c r="O562" s="45"/>
      <c r="P562" s="45"/>
      <c r="Q562" s="100"/>
    </row>
    <row r="563" spans="15:17" x14ac:dyDescent="0.2">
      <c r="O563" s="45"/>
      <c r="P563" s="45"/>
      <c r="Q563" s="100"/>
    </row>
    <row r="564" spans="15:17" x14ac:dyDescent="0.2">
      <c r="O564" s="45"/>
      <c r="P564" s="45"/>
      <c r="Q564" s="100"/>
    </row>
    <row r="565" spans="15:17" x14ac:dyDescent="0.2">
      <c r="O565" s="45"/>
      <c r="P565" s="45"/>
      <c r="Q565" s="100"/>
    </row>
    <row r="566" spans="15:17" x14ac:dyDescent="0.2">
      <c r="O566" s="45"/>
      <c r="P566" s="45"/>
      <c r="Q566" s="100"/>
    </row>
    <row r="567" spans="15:17" x14ac:dyDescent="0.2">
      <c r="O567" s="45"/>
      <c r="P567" s="45"/>
      <c r="Q567" s="100"/>
    </row>
    <row r="568" spans="15:17" x14ac:dyDescent="0.2">
      <c r="O568" s="45"/>
      <c r="P568" s="45"/>
      <c r="Q568" s="100"/>
    </row>
    <row r="569" spans="15:17" x14ac:dyDescent="0.2">
      <c r="O569" s="45"/>
      <c r="P569" s="45"/>
      <c r="Q569" s="100"/>
    </row>
    <row r="570" spans="15:17" x14ac:dyDescent="0.2">
      <c r="O570" s="45"/>
      <c r="P570" s="45"/>
      <c r="Q570" s="100"/>
    </row>
    <row r="571" spans="15:17" x14ac:dyDescent="0.2">
      <c r="O571" s="45"/>
      <c r="P571" s="45"/>
      <c r="Q571" s="100"/>
    </row>
    <row r="572" spans="15:17" x14ac:dyDescent="0.2">
      <c r="O572" s="45"/>
      <c r="P572" s="45"/>
      <c r="Q572" s="100"/>
    </row>
    <row r="573" spans="15:17" x14ac:dyDescent="0.2">
      <c r="O573" s="45"/>
      <c r="P573" s="45"/>
      <c r="Q573" s="100"/>
    </row>
    <row r="574" spans="15:17" x14ac:dyDescent="0.2">
      <c r="O574" s="45"/>
      <c r="P574" s="45"/>
      <c r="Q574" s="100"/>
    </row>
    <row r="575" spans="15:17" x14ac:dyDescent="0.2">
      <c r="O575" s="45"/>
      <c r="P575" s="45"/>
      <c r="Q575" s="100"/>
    </row>
    <row r="576" spans="15:17" x14ac:dyDescent="0.2">
      <c r="O576" s="45"/>
      <c r="P576" s="45"/>
      <c r="Q576" s="100"/>
    </row>
    <row r="577" spans="15:17" x14ac:dyDescent="0.2">
      <c r="O577" s="45"/>
      <c r="P577" s="45"/>
      <c r="Q577" s="100"/>
    </row>
    <row r="578" spans="15:17" x14ac:dyDescent="0.2">
      <c r="O578" s="45"/>
      <c r="P578" s="45"/>
      <c r="Q578" s="100"/>
    </row>
    <row r="579" spans="15:17" x14ac:dyDescent="0.2">
      <c r="O579" s="45"/>
      <c r="P579" s="45"/>
      <c r="Q579" s="100"/>
    </row>
    <row r="580" spans="15:17" x14ac:dyDescent="0.2">
      <c r="O580" s="45"/>
      <c r="P580" s="45"/>
      <c r="Q580" s="100"/>
    </row>
    <row r="581" spans="15:17" x14ac:dyDescent="0.2">
      <c r="O581" s="45"/>
      <c r="P581" s="45"/>
      <c r="Q581" s="100"/>
    </row>
    <row r="582" spans="15:17" x14ac:dyDescent="0.2">
      <c r="O582" s="45"/>
      <c r="P582" s="45"/>
      <c r="Q582" s="100"/>
    </row>
    <row r="583" spans="15:17" x14ac:dyDescent="0.2">
      <c r="O583" s="45"/>
      <c r="P583" s="45"/>
      <c r="Q583" s="100"/>
    </row>
    <row r="584" spans="15:17" x14ac:dyDescent="0.2">
      <c r="O584" s="45"/>
      <c r="P584" s="45"/>
      <c r="Q584" s="100"/>
    </row>
    <row r="585" spans="15:17" x14ac:dyDescent="0.2">
      <c r="O585" s="45"/>
      <c r="P585" s="45"/>
      <c r="Q585" s="100"/>
    </row>
    <row r="586" spans="15:17" x14ac:dyDescent="0.2">
      <c r="O586" s="45"/>
      <c r="P586" s="45"/>
      <c r="Q586" s="100"/>
    </row>
    <row r="587" spans="15:17" x14ac:dyDescent="0.2">
      <c r="O587" s="45"/>
      <c r="P587" s="45"/>
      <c r="Q587" s="100"/>
    </row>
    <row r="588" spans="15:17" x14ac:dyDescent="0.2">
      <c r="O588" s="45"/>
      <c r="P588" s="45"/>
      <c r="Q588" s="100"/>
    </row>
    <row r="589" spans="15:17" x14ac:dyDescent="0.2">
      <c r="O589" s="45"/>
      <c r="P589" s="45"/>
      <c r="Q589" s="100"/>
    </row>
    <row r="590" spans="15:17" x14ac:dyDescent="0.2">
      <c r="O590" s="45"/>
      <c r="P590" s="45"/>
      <c r="Q590" s="100"/>
    </row>
    <row r="591" spans="15:17" x14ac:dyDescent="0.2">
      <c r="O591" s="45"/>
      <c r="P591" s="45"/>
      <c r="Q591" s="100"/>
    </row>
    <row r="592" spans="15:17" x14ac:dyDescent="0.2">
      <c r="O592" s="45"/>
      <c r="P592" s="45"/>
      <c r="Q592" s="100"/>
    </row>
    <row r="593" spans="15:17" x14ac:dyDescent="0.2">
      <c r="O593" s="45"/>
      <c r="P593" s="45"/>
      <c r="Q593" s="100"/>
    </row>
    <row r="594" spans="15:17" x14ac:dyDescent="0.2">
      <c r="O594" s="45"/>
      <c r="P594" s="45"/>
      <c r="Q594" s="100"/>
    </row>
    <row r="595" spans="15:17" x14ac:dyDescent="0.2">
      <c r="O595" s="45"/>
      <c r="P595" s="45"/>
      <c r="Q595" s="100"/>
    </row>
    <row r="596" spans="15:17" x14ac:dyDescent="0.2">
      <c r="O596" s="45"/>
      <c r="P596" s="45"/>
      <c r="Q596" s="100"/>
    </row>
    <row r="597" spans="15:17" x14ac:dyDescent="0.2">
      <c r="O597" s="45"/>
      <c r="P597" s="45"/>
      <c r="Q597" s="100"/>
    </row>
    <row r="598" spans="15:17" x14ac:dyDescent="0.2">
      <c r="O598" s="45"/>
      <c r="P598" s="45"/>
      <c r="Q598" s="100"/>
    </row>
    <row r="599" spans="15:17" x14ac:dyDescent="0.2">
      <c r="O599" s="45"/>
      <c r="P599" s="45"/>
      <c r="Q599" s="100"/>
    </row>
    <row r="600" spans="15:17" x14ac:dyDescent="0.2">
      <c r="O600" s="45"/>
      <c r="P600" s="45"/>
      <c r="Q600" s="100"/>
    </row>
    <row r="601" spans="15:17" x14ac:dyDescent="0.2">
      <c r="O601" s="45"/>
      <c r="P601" s="45"/>
      <c r="Q601" s="100"/>
    </row>
    <row r="602" spans="15:17" x14ac:dyDescent="0.2">
      <c r="O602" s="45"/>
      <c r="P602" s="45"/>
      <c r="Q602" s="100"/>
    </row>
    <row r="603" spans="15:17" x14ac:dyDescent="0.2">
      <c r="O603" s="45"/>
      <c r="P603" s="45"/>
      <c r="Q603" s="100"/>
    </row>
    <row r="604" spans="15:17" x14ac:dyDescent="0.2">
      <c r="O604" s="45"/>
      <c r="P604" s="45"/>
      <c r="Q604" s="100"/>
    </row>
    <row r="605" spans="15:17" x14ac:dyDescent="0.2">
      <c r="O605" s="45"/>
      <c r="P605" s="45"/>
      <c r="Q605" s="100"/>
    </row>
    <row r="606" spans="15:17" x14ac:dyDescent="0.2">
      <c r="O606" s="45"/>
      <c r="P606" s="45"/>
      <c r="Q606" s="100"/>
    </row>
    <row r="607" spans="15:17" x14ac:dyDescent="0.2">
      <c r="O607" s="45"/>
      <c r="P607" s="45"/>
      <c r="Q607" s="100"/>
    </row>
    <row r="608" spans="15:17" x14ac:dyDescent="0.2">
      <c r="O608" s="45"/>
      <c r="P608" s="45"/>
      <c r="Q608" s="100"/>
    </row>
    <row r="609" spans="15:17" x14ac:dyDescent="0.2">
      <c r="O609" s="45"/>
      <c r="P609" s="45"/>
      <c r="Q609" s="100"/>
    </row>
    <row r="610" spans="15:17" x14ac:dyDescent="0.2">
      <c r="O610" s="45"/>
      <c r="P610" s="45"/>
      <c r="Q610" s="100"/>
    </row>
    <row r="611" spans="15:17" x14ac:dyDescent="0.2">
      <c r="O611" s="45"/>
      <c r="P611" s="45"/>
      <c r="Q611" s="100"/>
    </row>
    <row r="612" spans="15:17" x14ac:dyDescent="0.2">
      <c r="O612" s="45"/>
      <c r="P612" s="45"/>
      <c r="Q612" s="100"/>
    </row>
    <row r="613" spans="15:17" x14ac:dyDescent="0.2">
      <c r="O613" s="45"/>
      <c r="P613" s="45"/>
      <c r="Q613" s="100"/>
    </row>
    <row r="614" spans="15:17" x14ac:dyDescent="0.2">
      <c r="O614" s="45"/>
      <c r="P614" s="45"/>
      <c r="Q614" s="100"/>
    </row>
    <row r="615" spans="15:17" x14ac:dyDescent="0.2">
      <c r="O615" s="45"/>
      <c r="P615" s="45"/>
      <c r="Q615" s="100"/>
    </row>
    <row r="616" spans="15:17" x14ac:dyDescent="0.2">
      <c r="O616" s="45"/>
      <c r="P616" s="45"/>
      <c r="Q616" s="100"/>
    </row>
    <row r="617" spans="15:17" x14ac:dyDescent="0.2">
      <c r="O617" s="45"/>
      <c r="P617" s="45"/>
      <c r="Q617" s="100"/>
    </row>
    <row r="618" spans="15:17" x14ac:dyDescent="0.2">
      <c r="O618" s="45"/>
      <c r="P618" s="45"/>
      <c r="Q618" s="100"/>
    </row>
    <row r="619" spans="15:17" x14ac:dyDescent="0.2">
      <c r="O619" s="45"/>
      <c r="P619" s="45"/>
      <c r="Q619" s="100"/>
    </row>
    <row r="620" spans="15:17" x14ac:dyDescent="0.2">
      <c r="O620" s="45"/>
      <c r="P620" s="45"/>
      <c r="Q620" s="100"/>
    </row>
    <row r="621" spans="15:17" x14ac:dyDescent="0.2">
      <c r="O621" s="45"/>
      <c r="P621" s="45"/>
      <c r="Q621" s="100"/>
    </row>
    <row r="622" spans="15:17" x14ac:dyDescent="0.2">
      <c r="O622" s="45"/>
      <c r="P622" s="45"/>
      <c r="Q622" s="100"/>
    </row>
    <row r="623" spans="15:17" x14ac:dyDescent="0.2">
      <c r="O623" s="45"/>
      <c r="P623" s="45"/>
      <c r="Q623" s="100"/>
    </row>
    <row r="624" spans="15:17" x14ac:dyDescent="0.2">
      <c r="O624" s="45"/>
      <c r="P624" s="45"/>
      <c r="Q624" s="100"/>
    </row>
    <row r="625" spans="15:17" x14ac:dyDescent="0.2">
      <c r="O625" s="45"/>
      <c r="P625" s="45"/>
      <c r="Q625" s="100"/>
    </row>
    <row r="626" spans="15:17" x14ac:dyDescent="0.2">
      <c r="O626" s="45"/>
      <c r="P626" s="45"/>
      <c r="Q626" s="100"/>
    </row>
    <row r="627" spans="15:17" x14ac:dyDescent="0.2">
      <c r="O627" s="45"/>
      <c r="P627" s="45"/>
      <c r="Q627" s="100"/>
    </row>
    <row r="628" spans="15:17" x14ac:dyDescent="0.2">
      <c r="O628" s="45"/>
      <c r="P628" s="45"/>
      <c r="Q628" s="100"/>
    </row>
    <row r="629" spans="15:17" x14ac:dyDescent="0.2">
      <c r="O629" s="45"/>
      <c r="P629" s="45"/>
      <c r="Q629" s="100"/>
    </row>
    <row r="630" spans="15:17" x14ac:dyDescent="0.2">
      <c r="O630" s="45"/>
      <c r="P630" s="45"/>
      <c r="Q630" s="100"/>
    </row>
    <row r="631" spans="15:17" x14ac:dyDescent="0.2">
      <c r="O631" s="45"/>
      <c r="P631" s="45"/>
      <c r="Q631" s="100"/>
    </row>
    <row r="632" spans="15:17" x14ac:dyDescent="0.2">
      <c r="O632" s="45"/>
      <c r="P632" s="45"/>
      <c r="Q632" s="100"/>
    </row>
    <row r="633" spans="15:17" x14ac:dyDescent="0.2">
      <c r="O633" s="45"/>
      <c r="P633" s="45"/>
      <c r="Q633" s="100"/>
    </row>
    <row r="634" spans="15:17" x14ac:dyDescent="0.2">
      <c r="O634" s="45"/>
      <c r="P634" s="45"/>
      <c r="Q634" s="100"/>
    </row>
    <row r="635" spans="15:17" x14ac:dyDescent="0.2">
      <c r="O635" s="45"/>
      <c r="P635" s="45"/>
      <c r="Q635" s="100"/>
    </row>
    <row r="636" spans="15:17" x14ac:dyDescent="0.2">
      <c r="O636" s="45"/>
      <c r="P636" s="45"/>
      <c r="Q636" s="100"/>
    </row>
    <row r="637" spans="15:17" x14ac:dyDescent="0.2">
      <c r="O637" s="45"/>
      <c r="P637" s="45"/>
      <c r="Q637" s="100"/>
    </row>
    <row r="638" spans="15:17" x14ac:dyDescent="0.2">
      <c r="O638" s="45"/>
      <c r="P638" s="45"/>
      <c r="Q638" s="100"/>
    </row>
    <row r="639" spans="15:17" x14ac:dyDescent="0.2">
      <c r="O639" s="45"/>
      <c r="P639" s="45"/>
      <c r="Q639" s="100"/>
    </row>
    <row r="640" spans="15:17" x14ac:dyDescent="0.2">
      <c r="O640" s="45"/>
      <c r="P640" s="45"/>
      <c r="Q640" s="100"/>
    </row>
    <row r="641" spans="15:17" x14ac:dyDescent="0.2">
      <c r="O641" s="45"/>
      <c r="P641" s="45"/>
      <c r="Q641" s="100"/>
    </row>
    <row r="642" spans="15:17" x14ac:dyDescent="0.2">
      <c r="O642" s="45"/>
      <c r="P642" s="45"/>
      <c r="Q642" s="100"/>
    </row>
    <row r="643" spans="15:17" x14ac:dyDescent="0.2">
      <c r="O643" s="45"/>
      <c r="P643" s="45"/>
      <c r="Q643" s="100"/>
    </row>
    <row r="644" spans="15:17" x14ac:dyDescent="0.2">
      <c r="O644" s="45"/>
      <c r="P644" s="45"/>
      <c r="Q644" s="100"/>
    </row>
    <row r="645" spans="15:17" x14ac:dyDescent="0.2">
      <c r="O645" s="45"/>
      <c r="P645" s="45"/>
      <c r="Q645" s="100"/>
    </row>
    <row r="646" spans="15:17" x14ac:dyDescent="0.2">
      <c r="O646" s="45"/>
      <c r="P646" s="45"/>
      <c r="Q646" s="100"/>
    </row>
    <row r="647" spans="15:17" x14ac:dyDescent="0.2">
      <c r="O647" s="45"/>
      <c r="P647" s="45"/>
      <c r="Q647" s="100"/>
    </row>
    <row r="648" spans="15:17" x14ac:dyDescent="0.2">
      <c r="O648" s="45"/>
      <c r="P648" s="45"/>
      <c r="Q648" s="100"/>
    </row>
    <row r="649" spans="15:17" x14ac:dyDescent="0.2">
      <c r="O649" s="45"/>
      <c r="P649" s="45"/>
      <c r="Q649" s="100"/>
    </row>
    <row r="650" spans="15:17" x14ac:dyDescent="0.2">
      <c r="O650" s="45"/>
      <c r="P650" s="45"/>
      <c r="Q650" s="100"/>
    </row>
    <row r="651" spans="15:17" x14ac:dyDescent="0.2">
      <c r="O651" s="45"/>
      <c r="P651" s="45"/>
      <c r="Q651" s="100"/>
    </row>
    <row r="652" spans="15:17" x14ac:dyDescent="0.2">
      <c r="O652" s="45"/>
      <c r="P652" s="45"/>
      <c r="Q652" s="100"/>
    </row>
    <row r="653" spans="15:17" x14ac:dyDescent="0.2">
      <c r="O653" s="45"/>
      <c r="P653" s="45"/>
      <c r="Q653" s="100"/>
    </row>
    <row r="654" spans="15:17" x14ac:dyDescent="0.2">
      <c r="O654" s="45"/>
      <c r="P654" s="45"/>
      <c r="Q654" s="100"/>
    </row>
    <row r="655" spans="15:17" x14ac:dyDescent="0.2">
      <c r="O655" s="45"/>
      <c r="P655" s="45"/>
      <c r="Q655" s="100"/>
    </row>
    <row r="656" spans="15:17" x14ac:dyDescent="0.2">
      <c r="O656" s="45"/>
      <c r="P656" s="45"/>
      <c r="Q656" s="100"/>
    </row>
    <row r="657" spans="15:17" x14ac:dyDescent="0.2">
      <c r="O657" s="45"/>
      <c r="P657" s="45"/>
      <c r="Q657" s="100"/>
    </row>
    <row r="658" spans="15:17" x14ac:dyDescent="0.2">
      <c r="O658" s="45"/>
      <c r="P658" s="45"/>
      <c r="Q658" s="100"/>
    </row>
    <row r="659" spans="15:17" x14ac:dyDescent="0.2">
      <c r="O659" s="45"/>
      <c r="P659" s="45"/>
      <c r="Q659" s="100"/>
    </row>
    <row r="660" spans="15:17" x14ac:dyDescent="0.2">
      <c r="O660" s="45"/>
      <c r="P660" s="45"/>
      <c r="Q660" s="100"/>
    </row>
    <row r="661" spans="15:17" x14ac:dyDescent="0.2">
      <c r="O661" s="45"/>
      <c r="P661" s="45"/>
      <c r="Q661" s="100"/>
    </row>
    <row r="662" spans="15:17" x14ac:dyDescent="0.2">
      <c r="O662" s="45"/>
      <c r="P662" s="45"/>
      <c r="Q662" s="100"/>
    </row>
    <row r="663" spans="15:17" x14ac:dyDescent="0.2">
      <c r="O663" s="45"/>
      <c r="P663" s="45"/>
      <c r="Q663" s="100"/>
    </row>
    <row r="664" spans="15:17" x14ac:dyDescent="0.2">
      <c r="O664" s="45"/>
      <c r="P664" s="45"/>
      <c r="Q664" s="100"/>
    </row>
    <row r="665" spans="15:17" x14ac:dyDescent="0.2">
      <c r="O665" s="45"/>
      <c r="P665" s="45"/>
      <c r="Q665" s="100"/>
    </row>
    <row r="666" spans="15:17" x14ac:dyDescent="0.2">
      <c r="O666" s="45"/>
      <c r="P666" s="45"/>
      <c r="Q666" s="100"/>
    </row>
    <row r="667" spans="15:17" x14ac:dyDescent="0.2">
      <c r="O667" s="45"/>
      <c r="P667" s="45"/>
      <c r="Q667" s="100"/>
    </row>
    <row r="668" spans="15:17" x14ac:dyDescent="0.2">
      <c r="O668" s="45"/>
      <c r="P668" s="45"/>
      <c r="Q668" s="100"/>
    </row>
    <row r="669" spans="15:17" x14ac:dyDescent="0.2">
      <c r="O669" s="45"/>
      <c r="P669" s="45"/>
      <c r="Q669" s="100"/>
    </row>
    <row r="670" spans="15:17" x14ac:dyDescent="0.2">
      <c r="O670" s="45"/>
      <c r="P670" s="45"/>
      <c r="Q670" s="100"/>
    </row>
    <row r="671" spans="15:17" x14ac:dyDescent="0.2">
      <c r="O671" s="45"/>
      <c r="P671" s="45"/>
      <c r="Q671" s="100"/>
    </row>
    <row r="672" spans="15:17" x14ac:dyDescent="0.2">
      <c r="O672" s="45"/>
      <c r="P672" s="45"/>
      <c r="Q672" s="100"/>
    </row>
    <row r="673" spans="15:17" x14ac:dyDescent="0.2">
      <c r="O673" s="45"/>
      <c r="P673" s="45"/>
      <c r="Q673" s="100"/>
    </row>
    <row r="674" spans="15:17" x14ac:dyDescent="0.2">
      <c r="O674" s="45"/>
      <c r="P674" s="45"/>
      <c r="Q674" s="100"/>
    </row>
    <row r="675" spans="15:17" x14ac:dyDescent="0.2">
      <c r="O675" s="45"/>
      <c r="P675" s="45"/>
      <c r="Q675" s="100"/>
    </row>
    <row r="676" spans="15:17" x14ac:dyDescent="0.2">
      <c r="O676" s="45"/>
      <c r="P676" s="45"/>
      <c r="Q676" s="100"/>
    </row>
    <row r="677" spans="15:17" x14ac:dyDescent="0.2">
      <c r="O677" s="45"/>
      <c r="P677" s="45"/>
      <c r="Q677" s="100"/>
    </row>
    <row r="678" spans="15:17" x14ac:dyDescent="0.2">
      <c r="O678" s="45"/>
      <c r="P678" s="45"/>
      <c r="Q678" s="100"/>
    </row>
    <row r="679" spans="15:17" x14ac:dyDescent="0.2">
      <c r="O679" s="45"/>
      <c r="P679" s="45"/>
      <c r="Q679" s="100"/>
    </row>
    <row r="680" spans="15:17" x14ac:dyDescent="0.2">
      <c r="O680" s="45"/>
      <c r="P680" s="45"/>
      <c r="Q680" s="100"/>
    </row>
    <row r="681" spans="15:17" x14ac:dyDescent="0.2">
      <c r="O681" s="45"/>
      <c r="P681" s="45"/>
      <c r="Q681" s="100"/>
    </row>
    <row r="682" spans="15:17" x14ac:dyDescent="0.2">
      <c r="O682" s="45"/>
      <c r="P682" s="45"/>
      <c r="Q682" s="100"/>
    </row>
    <row r="683" spans="15:17" x14ac:dyDescent="0.2">
      <c r="O683" s="45"/>
      <c r="P683" s="45"/>
      <c r="Q683" s="100"/>
    </row>
    <row r="684" spans="15:17" x14ac:dyDescent="0.2">
      <c r="O684" s="45"/>
      <c r="P684" s="45"/>
      <c r="Q684" s="100"/>
    </row>
    <row r="685" spans="15:17" x14ac:dyDescent="0.2">
      <c r="O685" s="45"/>
      <c r="P685" s="45"/>
      <c r="Q685" s="100"/>
    </row>
    <row r="686" spans="15:17" x14ac:dyDescent="0.2">
      <c r="O686" s="45"/>
      <c r="P686" s="45"/>
      <c r="Q686" s="100"/>
    </row>
    <row r="687" spans="15:17" x14ac:dyDescent="0.2">
      <c r="O687" s="45"/>
      <c r="P687" s="45"/>
      <c r="Q687" s="100"/>
    </row>
    <row r="688" spans="15:17" x14ac:dyDescent="0.2">
      <c r="O688" s="45"/>
      <c r="P688" s="45"/>
      <c r="Q688" s="100"/>
    </row>
    <row r="689" spans="15:17" x14ac:dyDescent="0.2">
      <c r="O689" s="45"/>
      <c r="P689" s="45"/>
      <c r="Q689" s="100"/>
    </row>
    <row r="690" spans="15:17" x14ac:dyDescent="0.2">
      <c r="O690" s="45"/>
      <c r="P690" s="45"/>
      <c r="Q690" s="100"/>
    </row>
    <row r="691" spans="15:17" x14ac:dyDescent="0.2">
      <c r="O691" s="45"/>
      <c r="P691" s="45"/>
      <c r="Q691" s="100"/>
    </row>
    <row r="692" spans="15:17" x14ac:dyDescent="0.2">
      <c r="O692" s="45"/>
      <c r="P692" s="45"/>
      <c r="Q692" s="100"/>
    </row>
    <row r="693" spans="15:17" x14ac:dyDescent="0.2">
      <c r="O693" s="45"/>
      <c r="P693" s="45"/>
      <c r="Q693" s="100"/>
    </row>
    <row r="694" spans="15:17" x14ac:dyDescent="0.2">
      <c r="O694" s="45"/>
      <c r="P694" s="45"/>
      <c r="Q694" s="100"/>
    </row>
    <row r="695" spans="15:17" x14ac:dyDescent="0.2">
      <c r="O695" s="45"/>
      <c r="P695" s="45"/>
      <c r="Q695" s="100"/>
    </row>
    <row r="696" spans="15:17" x14ac:dyDescent="0.2">
      <c r="O696" s="45"/>
      <c r="P696" s="45"/>
      <c r="Q696" s="100"/>
    </row>
    <row r="697" spans="15:17" x14ac:dyDescent="0.2">
      <c r="O697" s="45"/>
      <c r="P697" s="45"/>
      <c r="Q697" s="100"/>
    </row>
    <row r="698" spans="15:17" x14ac:dyDescent="0.2">
      <c r="O698" s="45"/>
      <c r="P698" s="45"/>
      <c r="Q698" s="100"/>
    </row>
    <row r="699" spans="15:17" x14ac:dyDescent="0.2">
      <c r="O699" s="45"/>
      <c r="P699" s="45"/>
      <c r="Q699" s="100"/>
    </row>
    <row r="700" spans="15:17" x14ac:dyDescent="0.2">
      <c r="O700" s="45"/>
      <c r="P700" s="45"/>
      <c r="Q700" s="100"/>
    </row>
    <row r="701" spans="15:17" x14ac:dyDescent="0.2">
      <c r="O701" s="45"/>
      <c r="P701" s="45"/>
      <c r="Q701" s="100"/>
    </row>
    <row r="702" spans="15:17" x14ac:dyDescent="0.2">
      <c r="O702" s="45"/>
      <c r="P702" s="45"/>
      <c r="Q702" s="100"/>
    </row>
    <row r="703" spans="15:17" x14ac:dyDescent="0.2">
      <c r="O703" s="45"/>
      <c r="P703" s="45"/>
      <c r="Q703" s="100"/>
    </row>
    <row r="704" spans="15:17" x14ac:dyDescent="0.2">
      <c r="O704" s="45"/>
      <c r="P704" s="45"/>
      <c r="Q704" s="100"/>
    </row>
    <row r="705" spans="15:17" x14ac:dyDescent="0.2">
      <c r="O705" s="45"/>
      <c r="P705" s="45"/>
      <c r="Q705" s="100"/>
    </row>
    <row r="706" spans="15:17" x14ac:dyDescent="0.2">
      <c r="O706" s="45"/>
      <c r="P706" s="45"/>
      <c r="Q706" s="100"/>
    </row>
    <row r="707" spans="15:17" x14ac:dyDescent="0.2">
      <c r="O707" s="45"/>
      <c r="P707" s="45"/>
      <c r="Q707" s="100"/>
    </row>
    <row r="708" spans="15:17" x14ac:dyDescent="0.2">
      <c r="O708" s="45"/>
      <c r="P708" s="45"/>
      <c r="Q708" s="100"/>
    </row>
    <row r="709" spans="15:17" x14ac:dyDescent="0.2">
      <c r="O709" s="45"/>
      <c r="P709" s="45"/>
      <c r="Q709" s="100"/>
    </row>
    <row r="710" spans="15:17" x14ac:dyDescent="0.2">
      <c r="O710" s="45"/>
      <c r="P710" s="45"/>
      <c r="Q710" s="100"/>
    </row>
    <row r="711" spans="15:17" x14ac:dyDescent="0.2">
      <c r="O711" s="45"/>
      <c r="P711" s="45"/>
      <c r="Q711" s="100"/>
    </row>
    <row r="712" spans="15:17" x14ac:dyDescent="0.2">
      <c r="O712" s="45"/>
      <c r="P712" s="45"/>
      <c r="Q712" s="100"/>
    </row>
    <row r="713" spans="15:17" x14ac:dyDescent="0.2">
      <c r="O713" s="45"/>
      <c r="P713" s="45"/>
      <c r="Q713" s="100"/>
    </row>
    <row r="714" spans="15:17" x14ac:dyDescent="0.2">
      <c r="O714" s="45"/>
      <c r="P714" s="45"/>
      <c r="Q714" s="100"/>
    </row>
    <row r="715" spans="15:17" x14ac:dyDescent="0.2">
      <c r="O715" s="45"/>
      <c r="P715" s="45"/>
      <c r="Q715" s="100"/>
    </row>
    <row r="716" spans="15:17" x14ac:dyDescent="0.2">
      <c r="O716" s="45"/>
      <c r="P716" s="45"/>
      <c r="Q716" s="100"/>
    </row>
    <row r="717" spans="15:17" x14ac:dyDescent="0.2">
      <c r="O717" s="45"/>
      <c r="P717" s="45"/>
      <c r="Q717" s="100"/>
    </row>
    <row r="718" spans="15:17" x14ac:dyDescent="0.2">
      <c r="O718" s="45"/>
      <c r="P718" s="45"/>
      <c r="Q718" s="100"/>
    </row>
    <row r="719" spans="15:17" x14ac:dyDescent="0.2">
      <c r="O719" s="45"/>
      <c r="P719" s="45"/>
      <c r="Q719" s="100"/>
    </row>
    <row r="720" spans="15:17" x14ac:dyDescent="0.2">
      <c r="O720" s="45"/>
      <c r="P720" s="45"/>
      <c r="Q720" s="100"/>
    </row>
    <row r="721" spans="15:17" x14ac:dyDescent="0.2">
      <c r="O721" s="45"/>
      <c r="P721" s="45"/>
      <c r="Q721" s="100"/>
    </row>
    <row r="722" spans="15:17" x14ac:dyDescent="0.2">
      <c r="O722" s="45"/>
      <c r="P722" s="45"/>
      <c r="Q722" s="100"/>
    </row>
    <row r="723" spans="15:17" x14ac:dyDescent="0.2">
      <c r="O723" s="45"/>
      <c r="P723" s="45"/>
      <c r="Q723" s="100"/>
    </row>
    <row r="724" spans="15:17" x14ac:dyDescent="0.2">
      <c r="O724" s="45"/>
      <c r="P724" s="45"/>
      <c r="Q724" s="100"/>
    </row>
    <row r="725" spans="15:17" x14ac:dyDescent="0.2">
      <c r="O725" s="45"/>
      <c r="P725" s="45"/>
      <c r="Q725" s="100"/>
    </row>
    <row r="726" spans="15:17" x14ac:dyDescent="0.2">
      <c r="O726" s="45"/>
      <c r="P726" s="45"/>
      <c r="Q726" s="100"/>
    </row>
    <row r="727" spans="15:17" x14ac:dyDescent="0.2">
      <c r="O727" s="45"/>
      <c r="P727" s="45"/>
      <c r="Q727" s="100"/>
    </row>
    <row r="728" spans="15:17" x14ac:dyDescent="0.2">
      <c r="O728" s="45"/>
      <c r="P728" s="45"/>
      <c r="Q728" s="100"/>
    </row>
    <row r="729" spans="15:17" x14ac:dyDescent="0.2">
      <c r="O729" s="45"/>
      <c r="P729" s="45"/>
      <c r="Q729" s="100"/>
    </row>
    <row r="730" spans="15:17" x14ac:dyDescent="0.2">
      <c r="O730" s="45"/>
      <c r="P730" s="45"/>
      <c r="Q730" s="100"/>
    </row>
    <row r="731" spans="15:17" x14ac:dyDescent="0.2">
      <c r="O731" s="45"/>
      <c r="P731" s="45"/>
      <c r="Q731" s="100"/>
    </row>
    <row r="732" spans="15:17" x14ac:dyDescent="0.2">
      <c r="O732" s="45"/>
      <c r="P732" s="45"/>
      <c r="Q732" s="100"/>
    </row>
    <row r="733" spans="15:17" x14ac:dyDescent="0.2">
      <c r="O733" s="45"/>
      <c r="P733" s="45"/>
      <c r="Q733" s="100"/>
    </row>
    <row r="734" spans="15:17" x14ac:dyDescent="0.2">
      <c r="O734" s="45"/>
      <c r="P734" s="45"/>
      <c r="Q734" s="100"/>
    </row>
    <row r="735" spans="15:17" x14ac:dyDescent="0.2">
      <c r="O735" s="45"/>
      <c r="P735" s="45"/>
      <c r="Q735" s="100"/>
    </row>
    <row r="736" spans="15:17" x14ac:dyDescent="0.2">
      <c r="O736" s="45"/>
      <c r="P736" s="45"/>
      <c r="Q736" s="100"/>
    </row>
    <row r="737" spans="15:17" x14ac:dyDescent="0.2">
      <c r="O737" s="45"/>
      <c r="P737" s="45"/>
      <c r="Q737" s="100"/>
    </row>
    <row r="738" spans="15:17" x14ac:dyDescent="0.2">
      <c r="O738" s="45"/>
      <c r="P738" s="45"/>
      <c r="Q738" s="100"/>
    </row>
    <row r="739" spans="15:17" x14ac:dyDescent="0.2">
      <c r="O739" s="45"/>
      <c r="P739" s="45"/>
      <c r="Q739" s="100"/>
    </row>
    <row r="740" spans="15:17" x14ac:dyDescent="0.2">
      <c r="O740" s="45"/>
      <c r="P740" s="45"/>
      <c r="Q740" s="100"/>
    </row>
    <row r="741" spans="15:17" x14ac:dyDescent="0.2">
      <c r="O741" s="45"/>
      <c r="P741" s="45"/>
      <c r="Q741" s="100"/>
    </row>
    <row r="742" spans="15:17" x14ac:dyDescent="0.2">
      <c r="O742" s="45"/>
      <c r="P742" s="45"/>
      <c r="Q742" s="100"/>
    </row>
    <row r="743" spans="15:17" x14ac:dyDescent="0.2">
      <c r="O743" s="45"/>
      <c r="P743" s="45"/>
      <c r="Q743" s="100"/>
    </row>
    <row r="744" spans="15:17" x14ac:dyDescent="0.2">
      <c r="O744" s="45"/>
      <c r="P744" s="45"/>
      <c r="Q744" s="100"/>
    </row>
    <row r="745" spans="15:17" x14ac:dyDescent="0.2">
      <c r="O745" s="45"/>
      <c r="P745" s="45"/>
      <c r="Q745" s="100"/>
    </row>
    <row r="746" spans="15:17" x14ac:dyDescent="0.2">
      <c r="O746" s="45"/>
      <c r="P746" s="45"/>
      <c r="Q746" s="100"/>
    </row>
    <row r="747" spans="15:17" x14ac:dyDescent="0.2">
      <c r="O747" s="45"/>
      <c r="P747" s="45"/>
      <c r="Q747" s="100"/>
    </row>
    <row r="748" spans="15:17" x14ac:dyDescent="0.2">
      <c r="O748" s="45"/>
      <c r="P748" s="45"/>
      <c r="Q748" s="100"/>
    </row>
    <row r="749" spans="15:17" x14ac:dyDescent="0.2">
      <c r="O749" s="45"/>
      <c r="P749" s="45"/>
      <c r="Q749" s="100"/>
    </row>
    <row r="750" spans="15:17" x14ac:dyDescent="0.2">
      <c r="O750" s="45"/>
      <c r="P750" s="45"/>
      <c r="Q750" s="100"/>
    </row>
    <row r="751" spans="15:17" x14ac:dyDescent="0.2">
      <c r="O751" s="45"/>
      <c r="P751" s="45"/>
      <c r="Q751" s="100"/>
    </row>
    <row r="752" spans="15:17" x14ac:dyDescent="0.2">
      <c r="O752" s="45"/>
      <c r="P752" s="45"/>
      <c r="Q752" s="100"/>
    </row>
    <row r="753" spans="15:17" x14ac:dyDescent="0.2">
      <c r="O753" s="45"/>
      <c r="P753" s="45"/>
      <c r="Q753" s="100"/>
    </row>
    <row r="754" spans="15:17" x14ac:dyDescent="0.2">
      <c r="O754" s="45"/>
      <c r="P754" s="45"/>
      <c r="Q754" s="100"/>
    </row>
    <row r="755" spans="15:17" x14ac:dyDescent="0.2">
      <c r="O755" s="45"/>
      <c r="P755" s="45"/>
      <c r="Q755" s="100"/>
    </row>
    <row r="756" spans="15:17" x14ac:dyDescent="0.2">
      <c r="O756" s="45"/>
      <c r="P756" s="45"/>
      <c r="Q756" s="100"/>
    </row>
    <row r="757" spans="15:17" x14ac:dyDescent="0.2">
      <c r="O757" s="45"/>
      <c r="P757" s="45"/>
      <c r="Q757" s="100"/>
    </row>
    <row r="758" spans="15:17" x14ac:dyDescent="0.2">
      <c r="O758" s="45"/>
      <c r="P758" s="45"/>
      <c r="Q758" s="100"/>
    </row>
    <row r="759" spans="15:17" x14ac:dyDescent="0.2">
      <c r="O759" s="45"/>
      <c r="P759" s="45"/>
      <c r="Q759" s="100"/>
    </row>
    <row r="760" spans="15:17" x14ac:dyDescent="0.2">
      <c r="O760" s="45"/>
      <c r="P760" s="45"/>
      <c r="Q760" s="100"/>
    </row>
    <row r="761" spans="15:17" x14ac:dyDescent="0.2">
      <c r="O761" s="45"/>
      <c r="P761" s="45"/>
      <c r="Q761" s="100"/>
    </row>
    <row r="762" spans="15:17" x14ac:dyDescent="0.2">
      <c r="O762" s="45"/>
      <c r="P762" s="45"/>
      <c r="Q762" s="100"/>
    </row>
    <row r="763" spans="15:17" x14ac:dyDescent="0.2">
      <c r="O763" s="45"/>
      <c r="P763" s="45"/>
      <c r="Q763" s="100"/>
    </row>
    <row r="764" spans="15:17" x14ac:dyDescent="0.2">
      <c r="O764" s="45"/>
      <c r="P764" s="45"/>
      <c r="Q764" s="100"/>
    </row>
    <row r="765" spans="15:17" x14ac:dyDescent="0.2">
      <c r="O765" s="45"/>
      <c r="P765" s="45"/>
      <c r="Q765" s="100"/>
    </row>
    <row r="766" spans="15:17" x14ac:dyDescent="0.2">
      <c r="O766" s="45"/>
      <c r="P766" s="45"/>
      <c r="Q766" s="100"/>
    </row>
    <row r="767" spans="15:17" x14ac:dyDescent="0.2">
      <c r="O767" s="45"/>
      <c r="P767" s="45"/>
      <c r="Q767" s="100"/>
    </row>
    <row r="768" spans="15:17" x14ac:dyDescent="0.2">
      <c r="O768" s="45"/>
      <c r="P768" s="45"/>
      <c r="Q768" s="100"/>
    </row>
    <row r="769" spans="15:17" x14ac:dyDescent="0.2">
      <c r="O769" s="45"/>
      <c r="P769" s="45"/>
      <c r="Q769" s="100"/>
    </row>
    <row r="770" spans="15:17" x14ac:dyDescent="0.2">
      <c r="O770" s="45"/>
      <c r="P770" s="45"/>
      <c r="Q770" s="100"/>
    </row>
    <row r="771" spans="15:17" x14ac:dyDescent="0.2">
      <c r="O771" s="45"/>
      <c r="P771" s="45"/>
      <c r="Q771" s="100"/>
    </row>
    <row r="772" spans="15:17" x14ac:dyDescent="0.2">
      <c r="O772" s="45"/>
      <c r="P772" s="45"/>
      <c r="Q772" s="100"/>
    </row>
    <row r="773" spans="15:17" x14ac:dyDescent="0.2">
      <c r="O773" s="45"/>
      <c r="P773" s="45"/>
      <c r="Q773" s="100"/>
    </row>
    <row r="774" spans="15:17" x14ac:dyDescent="0.2">
      <c r="O774" s="45"/>
      <c r="P774" s="45"/>
      <c r="Q774" s="100"/>
    </row>
    <row r="775" spans="15:17" x14ac:dyDescent="0.2">
      <c r="O775" s="45"/>
      <c r="P775" s="45"/>
      <c r="Q775" s="100"/>
    </row>
    <row r="776" spans="15:17" x14ac:dyDescent="0.2">
      <c r="O776" s="45"/>
      <c r="P776" s="45"/>
      <c r="Q776" s="100"/>
    </row>
    <row r="777" spans="15:17" x14ac:dyDescent="0.2">
      <c r="O777" s="45"/>
      <c r="P777" s="45"/>
      <c r="Q777" s="100"/>
    </row>
    <row r="778" spans="15:17" x14ac:dyDescent="0.2">
      <c r="O778" s="45"/>
      <c r="P778" s="45"/>
      <c r="Q778" s="100"/>
    </row>
    <row r="779" spans="15:17" x14ac:dyDescent="0.2">
      <c r="O779" s="45"/>
      <c r="P779" s="45"/>
      <c r="Q779" s="100"/>
    </row>
    <row r="780" spans="15:17" x14ac:dyDescent="0.2">
      <c r="O780" s="45"/>
      <c r="P780" s="45"/>
      <c r="Q780" s="100"/>
    </row>
    <row r="781" spans="15:17" x14ac:dyDescent="0.2">
      <c r="O781" s="45"/>
      <c r="P781" s="45"/>
      <c r="Q781" s="100"/>
    </row>
    <row r="782" spans="15:17" x14ac:dyDescent="0.2">
      <c r="O782" s="45"/>
      <c r="P782" s="45"/>
      <c r="Q782" s="100"/>
    </row>
    <row r="783" spans="15:17" x14ac:dyDescent="0.2">
      <c r="O783" s="45"/>
      <c r="P783" s="45"/>
      <c r="Q783" s="100"/>
    </row>
    <row r="784" spans="15:17" x14ac:dyDescent="0.2">
      <c r="O784" s="45"/>
      <c r="P784" s="45"/>
      <c r="Q784" s="100"/>
    </row>
    <row r="785" spans="15:17" x14ac:dyDescent="0.2">
      <c r="O785" s="45"/>
      <c r="P785" s="45"/>
      <c r="Q785" s="100"/>
    </row>
    <row r="786" spans="15:17" x14ac:dyDescent="0.2">
      <c r="O786" s="45"/>
      <c r="P786" s="45"/>
      <c r="Q786" s="100"/>
    </row>
    <row r="787" spans="15:17" x14ac:dyDescent="0.2">
      <c r="O787" s="45"/>
      <c r="P787" s="45"/>
      <c r="Q787" s="100"/>
    </row>
    <row r="788" spans="15:17" x14ac:dyDescent="0.2">
      <c r="O788" s="45"/>
      <c r="P788" s="45"/>
      <c r="Q788" s="100"/>
    </row>
    <row r="789" spans="15:17" x14ac:dyDescent="0.2">
      <c r="O789" s="45"/>
      <c r="P789" s="45"/>
      <c r="Q789" s="100"/>
    </row>
    <row r="790" spans="15:17" x14ac:dyDescent="0.2">
      <c r="O790" s="45"/>
      <c r="P790" s="45"/>
      <c r="Q790" s="100"/>
    </row>
    <row r="791" spans="15:17" x14ac:dyDescent="0.2">
      <c r="O791" s="45"/>
      <c r="P791" s="45"/>
      <c r="Q791" s="100"/>
    </row>
    <row r="792" spans="15:17" x14ac:dyDescent="0.2">
      <c r="O792" s="45"/>
      <c r="P792" s="45"/>
      <c r="Q792" s="100"/>
    </row>
    <row r="793" spans="15:17" x14ac:dyDescent="0.2">
      <c r="O793" s="45"/>
      <c r="P793" s="45"/>
      <c r="Q793" s="100"/>
    </row>
    <row r="794" spans="15:17" x14ac:dyDescent="0.2">
      <c r="O794" s="45"/>
      <c r="P794" s="45"/>
      <c r="Q794" s="100"/>
    </row>
    <row r="795" spans="15:17" x14ac:dyDescent="0.2">
      <c r="O795" s="45"/>
      <c r="P795" s="45"/>
      <c r="Q795" s="100"/>
    </row>
    <row r="796" spans="15:17" x14ac:dyDescent="0.2">
      <c r="O796" s="45"/>
      <c r="P796" s="45"/>
      <c r="Q796" s="100"/>
    </row>
    <row r="797" spans="15:17" x14ac:dyDescent="0.2">
      <c r="O797" s="45"/>
      <c r="P797" s="45"/>
      <c r="Q797" s="100"/>
    </row>
    <row r="798" spans="15:17" x14ac:dyDescent="0.2">
      <c r="O798" s="45"/>
      <c r="P798" s="45"/>
      <c r="Q798" s="100"/>
    </row>
    <row r="799" spans="15:17" x14ac:dyDescent="0.2">
      <c r="O799" s="45"/>
      <c r="P799" s="45"/>
      <c r="Q799" s="100"/>
    </row>
    <row r="800" spans="15:17" x14ac:dyDescent="0.2">
      <c r="O800" s="45"/>
      <c r="P800" s="45"/>
      <c r="Q800" s="100"/>
    </row>
    <row r="801" spans="15:17" x14ac:dyDescent="0.2">
      <c r="O801" s="45"/>
      <c r="P801" s="45"/>
      <c r="Q801" s="100"/>
    </row>
    <row r="802" spans="15:17" x14ac:dyDescent="0.2">
      <c r="O802" s="45"/>
      <c r="P802" s="45"/>
      <c r="Q802" s="100"/>
    </row>
    <row r="803" spans="15:17" x14ac:dyDescent="0.2">
      <c r="O803" s="45"/>
      <c r="P803" s="45"/>
      <c r="Q803" s="100"/>
    </row>
    <row r="804" spans="15:17" x14ac:dyDescent="0.2">
      <c r="O804" s="45"/>
      <c r="P804" s="45"/>
      <c r="Q804" s="100"/>
    </row>
    <row r="805" spans="15:17" x14ac:dyDescent="0.2">
      <c r="O805" s="45"/>
      <c r="P805" s="45"/>
      <c r="Q805" s="100"/>
    </row>
    <row r="806" spans="15:17" x14ac:dyDescent="0.2">
      <c r="O806" s="45"/>
      <c r="P806" s="45"/>
      <c r="Q806" s="100"/>
    </row>
    <row r="807" spans="15:17" x14ac:dyDescent="0.2">
      <c r="O807" s="45"/>
      <c r="P807" s="45"/>
      <c r="Q807" s="100"/>
    </row>
    <row r="808" spans="15:17" x14ac:dyDescent="0.2">
      <c r="O808" s="45"/>
      <c r="P808" s="45"/>
      <c r="Q808" s="100"/>
    </row>
    <row r="809" spans="15:17" x14ac:dyDescent="0.2">
      <c r="O809" s="45"/>
      <c r="P809" s="45"/>
      <c r="Q809" s="100"/>
    </row>
    <row r="810" spans="15:17" x14ac:dyDescent="0.2">
      <c r="O810" s="45"/>
      <c r="P810" s="45"/>
      <c r="Q810" s="100"/>
    </row>
    <row r="811" spans="15:17" x14ac:dyDescent="0.2">
      <c r="O811" s="45"/>
      <c r="P811" s="45"/>
      <c r="Q811" s="100"/>
    </row>
    <row r="812" spans="15:17" x14ac:dyDescent="0.2">
      <c r="O812" s="45"/>
      <c r="P812" s="45"/>
      <c r="Q812" s="100"/>
    </row>
    <row r="813" spans="15:17" x14ac:dyDescent="0.2">
      <c r="O813" s="45"/>
      <c r="P813" s="45"/>
      <c r="Q813" s="100"/>
    </row>
    <row r="814" spans="15:17" x14ac:dyDescent="0.2">
      <c r="O814" s="45"/>
      <c r="P814" s="45"/>
      <c r="Q814" s="100"/>
    </row>
    <row r="815" spans="15:17" x14ac:dyDescent="0.2">
      <c r="O815" s="45"/>
      <c r="P815" s="45"/>
      <c r="Q815" s="100"/>
    </row>
    <row r="816" spans="15:17" x14ac:dyDescent="0.2">
      <c r="O816" s="45"/>
      <c r="P816" s="45"/>
      <c r="Q816" s="100"/>
    </row>
    <row r="817" spans="15:17" x14ac:dyDescent="0.2">
      <c r="O817" s="45"/>
      <c r="P817" s="45"/>
      <c r="Q817" s="100"/>
    </row>
    <row r="818" spans="15:17" x14ac:dyDescent="0.2">
      <c r="O818" s="45"/>
      <c r="P818" s="45"/>
      <c r="Q818" s="100"/>
    </row>
    <row r="819" spans="15:17" x14ac:dyDescent="0.2">
      <c r="O819" s="45"/>
      <c r="P819" s="45"/>
      <c r="Q819" s="100"/>
    </row>
    <row r="820" spans="15:17" x14ac:dyDescent="0.2">
      <c r="O820" s="45"/>
      <c r="P820" s="45"/>
      <c r="Q820" s="100"/>
    </row>
    <row r="821" spans="15:17" x14ac:dyDescent="0.2">
      <c r="O821" s="45"/>
      <c r="P821" s="45"/>
      <c r="Q821" s="100"/>
    </row>
    <row r="822" spans="15:17" x14ac:dyDescent="0.2">
      <c r="O822" s="45"/>
      <c r="P822" s="45"/>
      <c r="Q822" s="100"/>
    </row>
    <row r="823" spans="15:17" x14ac:dyDescent="0.2">
      <c r="O823" s="45"/>
      <c r="P823" s="45"/>
      <c r="Q823" s="100"/>
    </row>
    <row r="824" spans="15:17" x14ac:dyDescent="0.2">
      <c r="O824" s="45"/>
      <c r="P824" s="45"/>
      <c r="Q824" s="100"/>
    </row>
    <row r="825" spans="15:17" x14ac:dyDescent="0.2">
      <c r="O825" s="45"/>
      <c r="P825" s="45"/>
      <c r="Q825" s="100"/>
    </row>
    <row r="826" spans="15:17" x14ac:dyDescent="0.2">
      <c r="O826" s="45"/>
      <c r="P826" s="45"/>
      <c r="Q826" s="100"/>
    </row>
    <row r="827" spans="15:17" x14ac:dyDescent="0.2">
      <c r="O827" s="45"/>
      <c r="P827" s="45"/>
      <c r="Q827" s="100"/>
    </row>
    <row r="828" spans="15:17" x14ac:dyDescent="0.2">
      <c r="O828" s="45"/>
      <c r="P828" s="45"/>
      <c r="Q828" s="100"/>
    </row>
    <row r="829" spans="15:17" x14ac:dyDescent="0.2">
      <c r="O829" s="45"/>
      <c r="P829" s="45"/>
      <c r="Q829" s="100"/>
    </row>
    <row r="830" spans="15:17" x14ac:dyDescent="0.2">
      <c r="O830" s="45"/>
      <c r="P830" s="45"/>
      <c r="Q830" s="100"/>
    </row>
    <row r="831" spans="15:17" x14ac:dyDescent="0.2">
      <c r="O831" s="45"/>
      <c r="P831" s="45"/>
      <c r="Q831" s="100"/>
    </row>
    <row r="832" spans="15:17" x14ac:dyDescent="0.2">
      <c r="O832" s="45"/>
      <c r="P832" s="45"/>
      <c r="Q832" s="100"/>
    </row>
    <row r="833" spans="15:17" x14ac:dyDescent="0.2">
      <c r="O833" s="45"/>
      <c r="P833" s="45"/>
      <c r="Q833" s="100"/>
    </row>
    <row r="834" spans="15:17" x14ac:dyDescent="0.2">
      <c r="O834" s="45"/>
      <c r="P834" s="45"/>
      <c r="Q834" s="100"/>
    </row>
    <row r="835" spans="15:17" x14ac:dyDescent="0.2">
      <c r="O835" s="45"/>
      <c r="P835" s="45"/>
      <c r="Q835" s="100"/>
    </row>
    <row r="836" spans="15:17" x14ac:dyDescent="0.2">
      <c r="O836" s="45"/>
      <c r="P836" s="45"/>
      <c r="Q836" s="100"/>
    </row>
    <row r="837" spans="15:17" x14ac:dyDescent="0.2">
      <c r="O837" s="45"/>
      <c r="P837" s="45"/>
      <c r="Q837" s="100"/>
    </row>
    <row r="838" spans="15:17" x14ac:dyDescent="0.2">
      <c r="O838" s="45"/>
      <c r="P838" s="45"/>
      <c r="Q838" s="100"/>
    </row>
    <row r="839" spans="15:17" x14ac:dyDescent="0.2">
      <c r="O839" s="45"/>
      <c r="P839" s="45"/>
      <c r="Q839" s="100"/>
    </row>
    <row r="840" spans="15:17" x14ac:dyDescent="0.2">
      <c r="O840" s="45"/>
      <c r="P840" s="45"/>
      <c r="Q840" s="100"/>
    </row>
    <row r="841" spans="15:17" x14ac:dyDescent="0.2">
      <c r="O841" s="45"/>
      <c r="P841" s="45"/>
      <c r="Q841" s="100"/>
    </row>
    <row r="842" spans="15:17" x14ac:dyDescent="0.2">
      <c r="O842" s="45"/>
      <c r="P842" s="45"/>
      <c r="Q842" s="100"/>
    </row>
    <row r="843" spans="15:17" x14ac:dyDescent="0.2">
      <c r="O843" s="45"/>
      <c r="P843" s="45"/>
      <c r="Q843" s="100"/>
    </row>
    <row r="844" spans="15:17" x14ac:dyDescent="0.2">
      <c r="O844" s="45"/>
      <c r="P844" s="45"/>
      <c r="Q844" s="100"/>
    </row>
    <row r="845" spans="15:17" x14ac:dyDescent="0.2">
      <c r="O845" s="45"/>
      <c r="P845" s="45"/>
      <c r="Q845" s="100"/>
    </row>
    <row r="846" spans="15:17" x14ac:dyDescent="0.2">
      <c r="O846" s="45"/>
      <c r="P846" s="45"/>
      <c r="Q846" s="100"/>
    </row>
    <row r="847" spans="15:17" x14ac:dyDescent="0.2">
      <c r="O847" s="45"/>
      <c r="P847" s="45"/>
      <c r="Q847" s="100"/>
    </row>
    <row r="848" spans="15:17" x14ac:dyDescent="0.2">
      <c r="O848" s="45"/>
      <c r="P848" s="45"/>
      <c r="Q848" s="100"/>
    </row>
    <row r="849" spans="15:17" x14ac:dyDescent="0.2">
      <c r="O849" s="45"/>
      <c r="P849" s="45"/>
      <c r="Q849" s="100"/>
    </row>
    <row r="850" spans="15:17" x14ac:dyDescent="0.2">
      <c r="O850" s="45"/>
      <c r="P850" s="45"/>
      <c r="Q850" s="100"/>
    </row>
    <row r="851" spans="15:17" x14ac:dyDescent="0.2">
      <c r="O851" s="45"/>
      <c r="P851" s="45"/>
      <c r="Q851" s="100"/>
    </row>
    <row r="852" spans="15:17" x14ac:dyDescent="0.2">
      <c r="O852" s="45"/>
      <c r="P852" s="45"/>
      <c r="Q852" s="100"/>
    </row>
    <row r="853" spans="15:17" x14ac:dyDescent="0.2">
      <c r="O853" s="45"/>
      <c r="P853" s="45"/>
      <c r="Q853" s="100"/>
    </row>
    <row r="854" spans="15:17" x14ac:dyDescent="0.2">
      <c r="O854" s="45"/>
      <c r="P854" s="45"/>
      <c r="Q854" s="100"/>
    </row>
    <row r="855" spans="15:17" x14ac:dyDescent="0.2">
      <c r="O855" s="45"/>
      <c r="P855" s="45"/>
      <c r="Q855" s="100"/>
    </row>
    <row r="856" spans="15:17" x14ac:dyDescent="0.2">
      <c r="O856" s="45"/>
      <c r="P856" s="45"/>
      <c r="Q856" s="100"/>
    </row>
    <row r="857" spans="15:17" x14ac:dyDescent="0.2">
      <c r="O857" s="45"/>
      <c r="P857" s="45"/>
      <c r="Q857" s="100"/>
    </row>
    <row r="858" spans="15:17" x14ac:dyDescent="0.2">
      <c r="O858" s="45"/>
      <c r="P858" s="45"/>
      <c r="Q858" s="100"/>
    </row>
    <row r="859" spans="15:17" x14ac:dyDescent="0.2">
      <c r="O859" s="45"/>
      <c r="P859" s="45"/>
      <c r="Q859" s="100"/>
    </row>
    <row r="860" spans="15:17" x14ac:dyDescent="0.2">
      <c r="O860" s="45"/>
      <c r="P860" s="45"/>
      <c r="Q860" s="100"/>
    </row>
    <row r="861" spans="15:17" x14ac:dyDescent="0.2">
      <c r="O861" s="45"/>
      <c r="P861" s="45"/>
      <c r="Q861" s="100"/>
    </row>
    <row r="862" spans="15:17" x14ac:dyDescent="0.2">
      <c r="O862" s="45"/>
      <c r="P862" s="45"/>
      <c r="Q862" s="100"/>
    </row>
    <row r="863" spans="15:17" x14ac:dyDescent="0.2">
      <c r="O863" s="45"/>
      <c r="P863" s="45"/>
      <c r="Q863" s="100"/>
    </row>
    <row r="864" spans="15:17" x14ac:dyDescent="0.2">
      <c r="O864" s="45"/>
      <c r="P864" s="45"/>
      <c r="Q864" s="100"/>
    </row>
    <row r="865" spans="15:17" x14ac:dyDescent="0.2">
      <c r="O865" s="45"/>
      <c r="P865" s="45"/>
      <c r="Q865" s="100"/>
    </row>
    <row r="866" spans="15:17" x14ac:dyDescent="0.2">
      <c r="O866" s="45"/>
      <c r="P866" s="45"/>
      <c r="Q866" s="100"/>
    </row>
    <row r="867" spans="15:17" x14ac:dyDescent="0.2">
      <c r="O867" s="45"/>
      <c r="P867" s="45"/>
      <c r="Q867" s="100"/>
    </row>
    <row r="868" spans="15:17" x14ac:dyDescent="0.2">
      <c r="O868" s="45"/>
      <c r="P868" s="45"/>
      <c r="Q868" s="100"/>
    </row>
    <row r="869" spans="15:17" x14ac:dyDescent="0.2">
      <c r="O869" s="45"/>
      <c r="P869" s="45"/>
      <c r="Q869" s="100"/>
    </row>
    <row r="870" spans="15:17" x14ac:dyDescent="0.2">
      <c r="O870" s="45"/>
      <c r="P870" s="45"/>
      <c r="Q870" s="100"/>
    </row>
    <row r="871" spans="15:17" x14ac:dyDescent="0.2">
      <c r="O871" s="45"/>
      <c r="P871" s="45"/>
      <c r="Q871" s="100"/>
    </row>
    <row r="872" spans="15:17" x14ac:dyDescent="0.2">
      <c r="O872" s="45"/>
      <c r="P872" s="45"/>
      <c r="Q872" s="100"/>
    </row>
    <row r="873" spans="15:17" x14ac:dyDescent="0.2">
      <c r="O873" s="45"/>
      <c r="P873" s="45"/>
      <c r="Q873" s="100"/>
    </row>
    <row r="874" spans="15:17" x14ac:dyDescent="0.2">
      <c r="O874" s="45"/>
      <c r="P874" s="45"/>
      <c r="Q874" s="100"/>
    </row>
    <row r="875" spans="15:17" x14ac:dyDescent="0.2">
      <c r="O875" s="45"/>
      <c r="P875" s="45"/>
      <c r="Q875" s="100"/>
    </row>
    <row r="876" spans="15:17" x14ac:dyDescent="0.2">
      <c r="O876" s="45"/>
      <c r="P876" s="45"/>
      <c r="Q876" s="100"/>
    </row>
    <row r="877" spans="15:17" x14ac:dyDescent="0.2">
      <c r="O877" s="45"/>
      <c r="P877" s="45"/>
      <c r="Q877" s="100"/>
    </row>
    <row r="878" spans="15:17" x14ac:dyDescent="0.2">
      <c r="O878" s="45"/>
      <c r="P878" s="45"/>
      <c r="Q878" s="100"/>
    </row>
    <row r="879" spans="15:17" x14ac:dyDescent="0.2">
      <c r="O879" s="45"/>
      <c r="P879" s="45"/>
      <c r="Q879" s="100"/>
    </row>
    <row r="880" spans="15:17" x14ac:dyDescent="0.2">
      <c r="O880" s="45"/>
      <c r="P880" s="45"/>
      <c r="Q880" s="100"/>
    </row>
    <row r="881" spans="15:17" x14ac:dyDescent="0.2">
      <c r="O881" s="45"/>
      <c r="P881" s="45"/>
      <c r="Q881" s="100"/>
    </row>
    <row r="882" spans="15:17" x14ac:dyDescent="0.2">
      <c r="O882" s="45"/>
      <c r="P882" s="45"/>
      <c r="Q882" s="100"/>
    </row>
    <row r="883" spans="15:17" x14ac:dyDescent="0.2">
      <c r="O883" s="45"/>
      <c r="P883" s="45"/>
      <c r="Q883" s="100"/>
    </row>
    <row r="884" spans="15:17" x14ac:dyDescent="0.2">
      <c r="O884" s="45"/>
      <c r="P884" s="45"/>
      <c r="Q884" s="100"/>
    </row>
    <row r="885" spans="15:17" x14ac:dyDescent="0.2">
      <c r="O885" s="45"/>
      <c r="P885" s="45"/>
      <c r="Q885" s="100"/>
    </row>
    <row r="886" spans="15:17" x14ac:dyDescent="0.2">
      <c r="O886" s="45"/>
      <c r="P886" s="45"/>
      <c r="Q886" s="100"/>
    </row>
    <row r="887" spans="15:17" x14ac:dyDescent="0.2">
      <c r="O887" s="45"/>
      <c r="P887" s="45"/>
      <c r="Q887" s="100"/>
    </row>
    <row r="888" spans="15:17" x14ac:dyDescent="0.2">
      <c r="O888" s="45"/>
      <c r="P888" s="45"/>
      <c r="Q888" s="100"/>
    </row>
    <row r="889" spans="15:17" x14ac:dyDescent="0.2">
      <c r="O889" s="45"/>
      <c r="P889" s="45"/>
      <c r="Q889" s="100"/>
    </row>
    <row r="890" spans="15:17" x14ac:dyDescent="0.2">
      <c r="O890" s="45"/>
      <c r="P890" s="45"/>
      <c r="Q890" s="100"/>
    </row>
    <row r="891" spans="15:17" x14ac:dyDescent="0.2">
      <c r="O891" s="45"/>
      <c r="P891" s="45"/>
      <c r="Q891" s="100"/>
    </row>
    <row r="892" spans="15:17" x14ac:dyDescent="0.2">
      <c r="O892" s="45"/>
      <c r="P892" s="45"/>
      <c r="Q892" s="100"/>
    </row>
    <row r="893" spans="15:17" x14ac:dyDescent="0.2">
      <c r="O893" s="45"/>
      <c r="P893" s="45"/>
      <c r="Q893" s="100"/>
    </row>
    <row r="894" spans="15:17" x14ac:dyDescent="0.2">
      <c r="O894" s="45"/>
      <c r="P894" s="45"/>
      <c r="Q894" s="100"/>
    </row>
    <row r="895" spans="15:17" x14ac:dyDescent="0.2">
      <c r="O895" s="45"/>
      <c r="P895" s="45"/>
      <c r="Q895" s="100"/>
    </row>
    <row r="896" spans="15:17" x14ac:dyDescent="0.2">
      <c r="O896" s="45"/>
      <c r="P896" s="45"/>
      <c r="Q896" s="100"/>
    </row>
    <row r="897" spans="15:17" x14ac:dyDescent="0.2">
      <c r="O897" s="45"/>
      <c r="P897" s="45"/>
      <c r="Q897" s="100"/>
    </row>
    <row r="898" spans="15:17" x14ac:dyDescent="0.2">
      <c r="O898" s="45"/>
      <c r="P898" s="45"/>
      <c r="Q898" s="100"/>
    </row>
    <row r="899" spans="15:17" x14ac:dyDescent="0.2">
      <c r="O899" s="45"/>
      <c r="P899" s="45"/>
      <c r="Q899" s="100"/>
    </row>
    <row r="900" spans="15:17" x14ac:dyDescent="0.2">
      <c r="O900" s="45"/>
      <c r="P900" s="45"/>
      <c r="Q900" s="100"/>
    </row>
    <row r="901" spans="15:17" x14ac:dyDescent="0.2">
      <c r="O901" s="45"/>
      <c r="P901" s="45"/>
      <c r="Q901" s="100"/>
    </row>
    <row r="902" spans="15:17" x14ac:dyDescent="0.2">
      <c r="O902" s="45"/>
      <c r="P902" s="45"/>
      <c r="Q902" s="100"/>
    </row>
    <row r="903" spans="15:17" x14ac:dyDescent="0.2">
      <c r="O903" s="45"/>
      <c r="P903" s="45"/>
      <c r="Q903" s="100"/>
    </row>
    <row r="904" spans="15:17" x14ac:dyDescent="0.2">
      <c r="O904" s="45"/>
      <c r="P904" s="45"/>
      <c r="Q904" s="100"/>
    </row>
    <row r="905" spans="15:17" x14ac:dyDescent="0.2">
      <c r="O905" s="45"/>
      <c r="P905" s="45"/>
      <c r="Q905" s="100"/>
    </row>
    <row r="906" spans="15:17" x14ac:dyDescent="0.2">
      <c r="O906" s="45"/>
      <c r="P906" s="45"/>
      <c r="Q906" s="100"/>
    </row>
    <row r="907" spans="15:17" x14ac:dyDescent="0.2">
      <c r="O907" s="45"/>
      <c r="P907" s="45"/>
      <c r="Q907" s="100"/>
    </row>
    <row r="908" spans="15:17" x14ac:dyDescent="0.2">
      <c r="O908" s="45"/>
      <c r="P908" s="45"/>
      <c r="Q908" s="100"/>
    </row>
    <row r="909" spans="15:17" x14ac:dyDescent="0.2">
      <c r="O909" s="45"/>
      <c r="P909" s="45"/>
      <c r="Q909" s="100"/>
    </row>
    <row r="910" spans="15:17" x14ac:dyDescent="0.2">
      <c r="O910" s="45"/>
      <c r="P910" s="45"/>
      <c r="Q910" s="100"/>
    </row>
    <row r="911" spans="15:17" x14ac:dyDescent="0.2">
      <c r="O911" s="45"/>
      <c r="P911" s="45"/>
      <c r="Q911" s="100"/>
    </row>
    <row r="912" spans="15:17" x14ac:dyDescent="0.2">
      <c r="O912" s="45"/>
      <c r="P912" s="45"/>
      <c r="Q912" s="100"/>
    </row>
    <row r="913" spans="15:17" x14ac:dyDescent="0.2">
      <c r="O913" s="45"/>
      <c r="P913" s="45"/>
      <c r="Q913" s="100"/>
    </row>
    <row r="914" spans="15:17" x14ac:dyDescent="0.2">
      <c r="O914" s="45"/>
      <c r="P914" s="45"/>
      <c r="Q914" s="100"/>
    </row>
    <row r="915" spans="15:17" x14ac:dyDescent="0.2">
      <c r="O915" s="45"/>
      <c r="P915" s="45"/>
      <c r="Q915" s="100"/>
    </row>
    <row r="916" spans="15:17" x14ac:dyDescent="0.2">
      <c r="O916" s="45"/>
      <c r="P916" s="45"/>
      <c r="Q916" s="100"/>
    </row>
    <row r="917" spans="15:17" x14ac:dyDescent="0.2">
      <c r="O917" s="45"/>
      <c r="P917" s="45"/>
      <c r="Q917" s="100"/>
    </row>
    <row r="918" spans="15:17" x14ac:dyDescent="0.2">
      <c r="O918" s="45"/>
      <c r="P918" s="45"/>
      <c r="Q918" s="100"/>
    </row>
    <row r="919" spans="15:17" x14ac:dyDescent="0.2">
      <c r="O919" s="45"/>
      <c r="P919" s="45"/>
      <c r="Q919" s="100"/>
    </row>
    <row r="920" spans="15:17" x14ac:dyDescent="0.2">
      <c r="O920" s="45"/>
      <c r="P920" s="45"/>
      <c r="Q920" s="100"/>
    </row>
    <row r="921" spans="15:17" x14ac:dyDescent="0.2">
      <c r="O921" s="45"/>
      <c r="P921" s="45"/>
      <c r="Q921" s="100"/>
    </row>
    <row r="922" spans="15:17" x14ac:dyDescent="0.2">
      <c r="O922" s="45"/>
      <c r="P922" s="45"/>
      <c r="Q922" s="100"/>
    </row>
    <row r="923" spans="15:17" x14ac:dyDescent="0.2">
      <c r="O923" s="45"/>
      <c r="P923" s="45"/>
      <c r="Q923" s="100"/>
    </row>
    <row r="924" spans="15:17" x14ac:dyDescent="0.2">
      <c r="O924" s="45"/>
      <c r="P924" s="45"/>
      <c r="Q924" s="100"/>
    </row>
    <row r="925" spans="15:17" x14ac:dyDescent="0.2">
      <c r="O925" s="45"/>
      <c r="P925" s="45"/>
      <c r="Q925" s="100"/>
    </row>
    <row r="926" spans="15:17" x14ac:dyDescent="0.2">
      <c r="O926" s="45"/>
      <c r="P926" s="45"/>
      <c r="Q926" s="100"/>
    </row>
    <row r="927" spans="15:17" x14ac:dyDescent="0.2">
      <c r="O927" s="45"/>
      <c r="P927" s="45"/>
      <c r="Q927" s="100"/>
    </row>
    <row r="928" spans="15:17" x14ac:dyDescent="0.2">
      <c r="O928" s="45"/>
      <c r="P928" s="45"/>
      <c r="Q928" s="100"/>
    </row>
    <row r="929" spans="15:17" x14ac:dyDescent="0.2">
      <c r="O929" s="45"/>
      <c r="P929" s="45"/>
      <c r="Q929" s="100"/>
    </row>
    <row r="930" spans="15:17" x14ac:dyDescent="0.2">
      <c r="O930" s="45"/>
      <c r="P930" s="45"/>
      <c r="Q930" s="100"/>
    </row>
    <row r="931" spans="15:17" x14ac:dyDescent="0.2">
      <c r="O931" s="45"/>
      <c r="P931" s="45"/>
      <c r="Q931" s="100"/>
    </row>
    <row r="932" spans="15:17" x14ac:dyDescent="0.2">
      <c r="O932" s="45"/>
      <c r="P932" s="45"/>
      <c r="Q932" s="100"/>
    </row>
    <row r="933" spans="15:17" x14ac:dyDescent="0.2">
      <c r="O933" s="45"/>
      <c r="P933" s="45"/>
      <c r="Q933" s="100"/>
    </row>
    <row r="934" spans="15:17" x14ac:dyDescent="0.2">
      <c r="O934" s="45"/>
      <c r="P934" s="45"/>
      <c r="Q934" s="100"/>
    </row>
    <row r="935" spans="15:17" x14ac:dyDescent="0.2">
      <c r="O935" s="45"/>
      <c r="P935" s="45"/>
      <c r="Q935" s="100"/>
    </row>
    <row r="936" spans="15:17" x14ac:dyDescent="0.2">
      <c r="O936" s="45"/>
      <c r="P936" s="45"/>
      <c r="Q936" s="100"/>
    </row>
    <row r="937" spans="15:17" x14ac:dyDescent="0.2">
      <c r="O937" s="45"/>
      <c r="P937" s="45"/>
      <c r="Q937" s="100"/>
    </row>
    <row r="938" spans="15:17" x14ac:dyDescent="0.2">
      <c r="O938" s="45"/>
      <c r="P938" s="45"/>
      <c r="Q938" s="100"/>
    </row>
    <row r="939" spans="15:17" x14ac:dyDescent="0.2">
      <c r="O939" s="45"/>
      <c r="P939" s="45"/>
      <c r="Q939" s="100"/>
    </row>
    <row r="940" spans="15:17" x14ac:dyDescent="0.2">
      <c r="O940" s="45"/>
      <c r="P940" s="45"/>
      <c r="Q940" s="100"/>
    </row>
    <row r="941" spans="15:17" x14ac:dyDescent="0.2">
      <c r="O941" s="45"/>
      <c r="P941" s="45"/>
      <c r="Q941" s="100"/>
    </row>
    <row r="942" spans="15:17" x14ac:dyDescent="0.2">
      <c r="O942" s="45"/>
      <c r="P942" s="45"/>
      <c r="Q942" s="100"/>
    </row>
    <row r="943" spans="15:17" x14ac:dyDescent="0.2">
      <c r="O943" s="45"/>
      <c r="P943" s="45"/>
      <c r="Q943" s="100"/>
    </row>
    <row r="944" spans="15:17" x14ac:dyDescent="0.2">
      <c r="O944" s="45"/>
      <c r="P944" s="45"/>
      <c r="Q944" s="100"/>
    </row>
    <row r="945" spans="15:17" x14ac:dyDescent="0.2">
      <c r="O945" s="45"/>
      <c r="P945" s="45"/>
      <c r="Q945" s="100"/>
    </row>
    <row r="946" spans="15:17" x14ac:dyDescent="0.2">
      <c r="O946" s="45"/>
      <c r="P946" s="45"/>
      <c r="Q946" s="100"/>
    </row>
    <row r="947" spans="15:17" x14ac:dyDescent="0.2">
      <c r="O947" s="45"/>
      <c r="P947" s="45"/>
      <c r="Q947" s="100"/>
    </row>
    <row r="948" spans="15:17" x14ac:dyDescent="0.2">
      <c r="O948" s="45"/>
      <c r="P948" s="45"/>
      <c r="Q948" s="100"/>
    </row>
    <row r="949" spans="15:17" x14ac:dyDescent="0.2">
      <c r="O949" s="45"/>
      <c r="P949" s="45"/>
      <c r="Q949" s="100"/>
    </row>
    <row r="950" spans="15:17" x14ac:dyDescent="0.2">
      <c r="O950" s="45"/>
      <c r="P950" s="45"/>
      <c r="Q950" s="100"/>
    </row>
    <row r="951" spans="15:17" x14ac:dyDescent="0.2">
      <c r="O951" s="45"/>
      <c r="P951" s="45"/>
      <c r="Q951" s="100"/>
    </row>
    <row r="952" spans="15:17" x14ac:dyDescent="0.2">
      <c r="O952" s="45"/>
      <c r="P952" s="45"/>
      <c r="Q952" s="100"/>
    </row>
    <row r="953" spans="15:17" x14ac:dyDescent="0.2">
      <c r="O953" s="45"/>
      <c r="P953" s="45"/>
      <c r="Q953" s="100"/>
    </row>
    <row r="954" spans="15:17" x14ac:dyDescent="0.2">
      <c r="O954" s="45"/>
      <c r="P954" s="45"/>
      <c r="Q954" s="100"/>
    </row>
    <row r="955" spans="15:17" x14ac:dyDescent="0.2">
      <c r="O955" s="45"/>
      <c r="P955" s="45"/>
      <c r="Q955" s="100"/>
    </row>
    <row r="956" spans="15:17" x14ac:dyDescent="0.2">
      <c r="O956" s="45"/>
      <c r="P956" s="45"/>
      <c r="Q956" s="100"/>
    </row>
    <row r="957" spans="15:17" x14ac:dyDescent="0.2">
      <c r="O957" s="45"/>
      <c r="P957" s="45"/>
      <c r="Q957" s="100"/>
    </row>
    <row r="958" spans="15:17" x14ac:dyDescent="0.2">
      <c r="O958" s="45"/>
      <c r="P958" s="45"/>
      <c r="Q958" s="100"/>
    </row>
    <row r="959" spans="15:17" x14ac:dyDescent="0.2">
      <c r="O959" s="45"/>
      <c r="P959" s="45"/>
      <c r="Q959" s="100"/>
    </row>
    <row r="960" spans="15:17" x14ac:dyDescent="0.2">
      <c r="O960" s="45"/>
      <c r="P960" s="45"/>
      <c r="Q960" s="100"/>
    </row>
    <row r="961" spans="15:17" x14ac:dyDescent="0.2">
      <c r="O961" s="45"/>
      <c r="P961" s="45"/>
      <c r="Q961" s="100"/>
    </row>
    <row r="962" spans="15:17" x14ac:dyDescent="0.2">
      <c r="O962" s="45"/>
      <c r="P962" s="45"/>
      <c r="Q962" s="100"/>
    </row>
    <row r="963" spans="15:17" x14ac:dyDescent="0.2">
      <c r="O963" s="45"/>
      <c r="P963" s="45"/>
      <c r="Q963" s="100"/>
    </row>
    <row r="964" spans="15:17" x14ac:dyDescent="0.2">
      <c r="O964" s="45"/>
      <c r="P964" s="45"/>
      <c r="Q964" s="100"/>
    </row>
    <row r="965" spans="15:17" x14ac:dyDescent="0.2">
      <c r="O965" s="45"/>
      <c r="P965" s="45"/>
      <c r="Q965" s="100"/>
    </row>
    <row r="966" spans="15:17" x14ac:dyDescent="0.2">
      <c r="O966" s="45"/>
      <c r="P966" s="45"/>
      <c r="Q966" s="100"/>
    </row>
    <row r="967" spans="15:17" x14ac:dyDescent="0.2">
      <c r="O967" s="45"/>
      <c r="P967" s="45"/>
      <c r="Q967" s="100"/>
    </row>
    <row r="968" spans="15:17" x14ac:dyDescent="0.2">
      <c r="O968" s="45"/>
      <c r="P968" s="45"/>
      <c r="Q968" s="100"/>
    </row>
    <row r="969" spans="15:17" x14ac:dyDescent="0.2">
      <c r="O969" s="45"/>
      <c r="P969" s="45"/>
      <c r="Q969" s="100"/>
    </row>
    <row r="970" spans="15:17" x14ac:dyDescent="0.2">
      <c r="O970" s="45"/>
      <c r="P970" s="45"/>
      <c r="Q970" s="100"/>
    </row>
    <row r="971" spans="15:17" x14ac:dyDescent="0.2">
      <c r="O971" s="45"/>
      <c r="P971" s="45"/>
      <c r="Q971" s="100"/>
    </row>
    <row r="972" spans="15:17" x14ac:dyDescent="0.2">
      <c r="O972" s="45"/>
      <c r="P972" s="45"/>
      <c r="Q972" s="100"/>
    </row>
    <row r="973" spans="15:17" x14ac:dyDescent="0.2">
      <c r="O973" s="45"/>
      <c r="P973" s="45"/>
      <c r="Q973" s="100"/>
    </row>
    <row r="974" spans="15:17" x14ac:dyDescent="0.2">
      <c r="O974" s="45"/>
      <c r="P974" s="45"/>
      <c r="Q974" s="100"/>
    </row>
    <row r="975" spans="15:17" x14ac:dyDescent="0.2">
      <c r="O975" s="45"/>
      <c r="P975" s="45"/>
      <c r="Q975" s="100"/>
    </row>
    <row r="976" spans="15:17" x14ac:dyDescent="0.2">
      <c r="O976" s="45"/>
      <c r="P976" s="45"/>
      <c r="Q976" s="100"/>
    </row>
    <row r="977" spans="15:17" x14ac:dyDescent="0.2">
      <c r="O977" s="45"/>
      <c r="P977" s="45"/>
      <c r="Q977" s="100"/>
    </row>
    <row r="978" spans="15:17" x14ac:dyDescent="0.2">
      <c r="O978" s="45"/>
      <c r="P978" s="45"/>
      <c r="Q978" s="100"/>
    </row>
    <row r="979" spans="15:17" x14ac:dyDescent="0.2">
      <c r="O979" s="45"/>
      <c r="P979" s="45"/>
      <c r="Q979" s="100"/>
    </row>
    <row r="980" spans="15:17" x14ac:dyDescent="0.2">
      <c r="O980" s="45"/>
      <c r="P980" s="45"/>
      <c r="Q980" s="100"/>
    </row>
    <row r="981" spans="15:17" x14ac:dyDescent="0.2">
      <c r="O981" s="45"/>
      <c r="P981" s="45"/>
      <c r="Q981" s="100"/>
    </row>
    <row r="982" spans="15:17" x14ac:dyDescent="0.2">
      <c r="O982" s="45"/>
      <c r="P982" s="45"/>
      <c r="Q982" s="100"/>
    </row>
    <row r="983" spans="15:17" x14ac:dyDescent="0.2">
      <c r="O983" s="45"/>
      <c r="P983" s="45"/>
      <c r="Q983" s="100"/>
    </row>
    <row r="984" spans="15:17" x14ac:dyDescent="0.2">
      <c r="O984" s="45"/>
      <c r="P984" s="45"/>
      <c r="Q984" s="100"/>
    </row>
    <row r="985" spans="15:17" x14ac:dyDescent="0.2">
      <c r="O985" s="45"/>
      <c r="P985" s="45"/>
      <c r="Q985" s="100"/>
    </row>
    <row r="986" spans="15:17" x14ac:dyDescent="0.2">
      <c r="O986" s="45"/>
      <c r="P986" s="45"/>
      <c r="Q986" s="100"/>
    </row>
    <row r="987" spans="15:17" x14ac:dyDescent="0.2">
      <c r="O987" s="45"/>
      <c r="P987" s="45"/>
      <c r="Q987" s="100"/>
    </row>
    <row r="988" spans="15:17" x14ac:dyDescent="0.2">
      <c r="O988" s="45"/>
      <c r="P988" s="45"/>
      <c r="Q988" s="100"/>
    </row>
    <row r="989" spans="15:17" x14ac:dyDescent="0.2">
      <c r="O989" s="45"/>
      <c r="P989" s="45"/>
      <c r="Q989" s="100"/>
    </row>
    <row r="990" spans="15:17" x14ac:dyDescent="0.2">
      <c r="O990" s="45"/>
      <c r="P990" s="45"/>
      <c r="Q990" s="100"/>
    </row>
    <row r="991" spans="15:17" x14ac:dyDescent="0.2">
      <c r="O991" s="45"/>
      <c r="P991" s="45"/>
      <c r="Q991" s="100"/>
    </row>
    <row r="992" spans="15:17" x14ac:dyDescent="0.2">
      <c r="O992" s="45"/>
      <c r="P992" s="45"/>
      <c r="Q992" s="100"/>
    </row>
    <row r="993" spans="15:17" x14ac:dyDescent="0.2">
      <c r="O993" s="45"/>
      <c r="P993" s="45"/>
      <c r="Q993" s="100"/>
    </row>
    <row r="994" spans="15:17" x14ac:dyDescent="0.2">
      <c r="O994" s="45"/>
      <c r="P994" s="45"/>
      <c r="Q994" s="100"/>
    </row>
    <row r="995" spans="15:17" x14ac:dyDescent="0.2">
      <c r="O995" s="45"/>
      <c r="P995" s="45"/>
      <c r="Q995" s="100"/>
    </row>
    <row r="996" spans="15:17" x14ac:dyDescent="0.2">
      <c r="O996" s="45"/>
      <c r="P996" s="45"/>
      <c r="Q996" s="100"/>
    </row>
    <row r="997" spans="15:17" x14ac:dyDescent="0.2">
      <c r="O997" s="45"/>
      <c r="P997" s="45"/>
      <c r="Q997" s="100"/>
    </row>
    <row r="998" spans="15:17" x14ac:dyDescent="0.2">
      <c r="O998" s="45"/>
      <c r="P998" s="45"/>
      <c r="Q998" s="100"/>
    </row>
    <row r="999" spans="15:17" x14ac:dyDescent="0.2">
      <c r="O999" s="45"/>
      <c r="P999" s="45"/>
      <c r="Q999" s="100"/>
    </row>
    <row r="1000" spans="15:17" x14ac:dyDescent="0.2">
      <c r="O1000" s="45"/>
      <c r="P1000" s="45"/>
      <c r="Q1000" s="100"/>
    </row>
    <row r="1001" spans="15:17" x14ac:dyDescent="0.2">
      <c r="O1001" s="45"/>
      <c r="P1001" s="45"/>
      <c r="Q1001" s="100"/>
    </row>
    <row r="1002" spans="15:17" x14ac:dyDescent="0.2">
      <c r="O1002" s="45"/>
      <c r="P1002" s="45"/>
      <c r="Q1002" s="100"/>
    </row>
    <row r="1003" spans="15:17" x14ac:dyDescent="0.2">
      <c r="O1003" s="45"/>
      <c r="P1003" s="45"/>
      <c r="Q1003" s="100"/>
    </row>
    <row r="1004" spans="15:17" x14ac:dyDescent="0.2">
      <c r="O1004" s="45"/>
      <c r="P1004" s="45"/>
      <c r="Q1004" s="100"/>
    </row>
    <row r="1005" spans="15:17" x14ac:dyDescent="0.2">
      <c r="O1005" s="45"/>
      <c r="P1005" s="45"/>
      <c r="Q1005" s="100"/>
    </row>
    <row r="1006" spans="15:17" x14ac:dyDescent="0.2">
      <c r="O1006" s="45"/>
      <c r="P1006" s="45"/>
      <c r="Q1006" s="100"/>
    </row>
    <row r="1007" spans="15:17" x14ac:dyDescent="0.2">
      <c r="O1007" s="45"/>
      <c r="P1007" s="45"/>
      <c r="Q1007" s="100"/>
    </row>
    <row r="1008" spans="15:17" x14ac:dyDescent="0.2">
      <c r="O1008" s="45"/>
      <c r="P1008" s="45"/>
      <c r="Q1008" s="100"/>
    </row>
    <row r="1009" spans="15:17" x14ac:dyDescent="0.2">
      <c r="O1009" s="45"/>
      <c r="P1009" s="45"/>
      <c r="Q1009" s="100"/>
    </row>
    <row r="1010" spans="15:17" x14ac:dyDescent="0.2">
      <c r="O1010" s="45"/>
      <c r="P1010" s="45"/>
      <c r="Q1010" s="100"/>
    </row>
    <row r="1011" spans="15:17" x14ac:dyDescent="0.2">
      <c r="O1011" s="45"/>
      <c r="P1011" s="45"/>
      <c r="Q1011" s="100"/>
    </row>
    <row r="1012" spans="15:17" x14ac:dyDescent="0.2">
      <c r="O1012" s="45"/>
      <c r="P1012" s="45"/>
      <c r="Q1012" s="100"/>
    </row>
    <row r="1013" spans="15:17" x14ac:dyDescent="0.2">
      <c r="O1013" s="45"/>
      <c r="P1013" s="45"/>
      <c r="Q1013" s="100"/>
    </row>
    <row r="1014" spans="15:17" x14ac:dyDescent="0.2">
      <c r="O1014" s="45"/>
      <c r="P1014" s="45"/>
      <c r="Q1014" s="100"/>
    </row>
    <row r="1015" spans="15:17" x14ac:dyDescent="0.2">
      <c r="O1015" s="45"/>
      <c r="P1015" s="45"/>
      <c r="Q1015" s="100"/>
    </row>
    <row r="1016" spans="15:17" x14ac:dyDescent="0.2">
      <c r="O1016" s="45"/>
      <c r="P1016" s="45"/>
      <c r="Q1016" s="100"/>
    </row>
    <row r="1017" spans="15:17" x14ac:dyDescent="0.2">
      <c r="O1017" s="45"/>
      <c r="P1017" s="45"/>
      <c r="Q1017" s="100"/>
    </row>
    <row r="1018" spans="15:17" x14ac:dyDescent="0.2">
      <c r="O1018" s="45"/>
      <c r="P1018" s="45"/>
      <c r="Q1018" s="100"/>
    </row>
    <row r="1019" spans="15:17" x14ac:dyDescent="0.2">
      <c r="O1019" s="45"/>
      <c r="P1019" s="45"/>
      <c r="Q1019" s="100"/>
    </row>
    <row r="1020" spans="15:17" x14ac:dyDescent="0.2">
      <c r="O1020" s="45"/>
      <c r="P1020" s="45"/>
      <c r="Q1020" s="100"/>
    </row>
    <row r="1021" spans="15:17" x14ac:dyDescent="0.2">
      <c r="O1021" s="45"/>
      <c r="P1021" s="45"/>
      <c r="Q1021" s="100"/>
    </row>
    <row r="1022" spans="15:17" x14ac:dyDescent="0.2">
      <c r="O1022" s="45"/>
      <c r="P1022" s="45"/>
      <c r="Q1022" s="100"/>
    </row>
    <row r="1023" spans="15:17" x14ac:dyDescent="0.2">
      <c r="O1023" s="45"/>
      <c r="P1023" s="45"/>
      <c r="Q1023" s="100"/>
    </row>
    <row r="1024" spans="15:17" x14ac:dyDescent="0.2">
      <c r="O1024" s="45"/>
      <c r="P1024" s="45"/>
      <c r="Q1024" s="100"/>
    </row>
    <row r="1025" spans="15:17" x14ac:dyDescent="0.2">
      <c r="O1025" s="45"/>
      <c r="P1025" s="45"/>
      <c r="Q1025" s="100"/>
    </row>
    <row r="1026" spans="15:17" x14ac:dyDescent="0.2">
      <c r="O1026" s="45"/>
      <c r="P1026" s="45"/>
      <c r="Q1026" s="100"/>
    </row>
    <row r="1027" spans="15:17" x14ac:dyDescent="0.2">
      <c r="O1027" s="45"/>
      <c r="P1027" s="45"/>
      <c r="Q1027" s="100"/>
    </row>
    <row r="1028" spans="15:17" x14ac:dyDescent="0.2">
      <c r="O1028" s="45"/>
      <c r="P1028" s="45"/>
      <c r="Q1028" s="100"/>
    </row>
    <row r="1029" spans="15:17" x14ac:dyDescent="0.2">
      <c r="O1029" s="45"/>
      <c r="P1029" s="45"/>
      <c r="Q1029" s="100"/>
    </row>
    <row r="1030" spans="15:17" x14ac:dyDescent="0.2">
      <c r="O1030" s="45"/>
      <c r="P1030" s="45"/>
      <c r="Q1030" s="100"/>
    </row>
    <row r="1031" spans="15:17" x14ac:dyDescent="0.2">
      <c r="O1031" s="45"/>
      <c r="P1031" s="45"/>
      <c r="Q1031" s="100"/>
    </row>
    <row r="1032" spans="15:17" x14ac:dyDescent="0.2">
      <c r="O1032" s="45"/>
      <c r="P1032" s="45"/>
      <c r="Q1032" s="100"/>
    </row>
    <row r="1033" spans="15:17" x14ac:dyDescent="0.2">
      <c r="O1033" s="45"/>
      <c r="P1033" s="45"/>
      <c r="Q1033" s="100"/>
    </row>
    <row r="1034" spans="15:17" x14ac:dyDescent="0.2">
      <c r="O1034" s="45"/>
      <c r="P1034" s="45"/>
      <c r="Q1034" s="100"/>
    </row>
    <row r="1035" spans="15:17" x14ac:dyDescent="0.2">
      <c r="O1035" s="45"/>
      <c r="P1035" s="45"/>
      <c r="Q1035" s="100"/>
    </row>
    <row r="1036" spans="15:17" x14ac:dyDescent="0.2">
      <c r="O1036" s="45"/>
      <c r="P1036" s="45"/>
      <c r="Q1036" s="100"/>
    </row>
    <row r="1037" spans="15:17" x14ac:dyDescent="0.2">
      <c r="O1037" s="45"/>
      <c r="P1037" s="45"/>
      <c r="Q1037" s="100"/>
    </row>
    <row r="1038" spans="15:17" x14ac:dyDescent="0.2">
      <c r="O1038" s="45"/>
      <c r="P1038" s="45"/>
      <c r="Q1038" s="100"/>
    </row>
    <row r="1039" spans="15:17" x14ac:dyDescent="0.2">
      <c r="O1039" s="45"/>
      <c r="P1039" s="45"/>
      <c r="Q1039" s="100"/>
    </row>
    <row r="1040" spans="15:17" x14ac:dyDescent="0.2">
      <c r="O1040" s="45"/>
      <c r="P1040" s="45"/>
      <c r="Q1040" s="100"/>
    </row>
    <row r="1041" spans="15:17" x14ac:dyDescent="0.2">
      <c r="O1041" s="45"/>
      <c r="P1041" s="45"/>
      <c r="Q1041" s="100"/>
    </row>
    <row r="1042" spans="15:17" x14ac:dyDescent="0.2">
      <c r="O1042" s="45"/>
      <c r="P1042" s="45"/>
      <c r="Q1042" s="100"/>
    </row>
    <row r="1043" spans="15:17" x14ac:dyDescent="0.2">
      <c r="O1043" s="45"/>
      <c r="P1043" s="45"/>
      <c r="Q1043" s="100"/>
    </row>
    <row r="1044" spans="15:17" x14ac:dyDescent="0.2">
      <c r="O1044" s="45"/>
      <c r="P1044" s="45"/>
      <c r="Q1044" s="100"/>
    </row>
    <row r="1045" spans="15:17" x14ac:dyDescent="0.2">
      <c r="O1045" s="45"/>
      <c r="P1045" s="45"/>
      <c r="Q1045" s="100"/>
    </row>
    <row r="1046" spans="15:17" x14ac:dyDescent="0.2">
      <c r="O1046" s="45"/>
      <c r="P1046" s="45"/>
      <c r="Q1046" s="100"/>
    </row>
    <row r="1047" spans="15:17" x14ac:dyDescent="0.2">
      <c r="O1047" s="45"/>
      <c r="P1047" s="45"/>
      <c r="Q1047" s="100"/>
    </row>
    <row r="1048" spans="15:17" x14ac:dyDescent="0.2">
      <c r="O1048" s="45"/>
      <c r="P1048" s="45"/>
      <c r="Q1048" s="100"/>
    </row>
    <row r="1049" spans="15:17" x14ac:dyDescent="0.2">
      <c r="O1049" s="45"/>
      <c r="P1049" s="45"/>
      <c r="Q1049" s="100"/>
    </row>
    <row r="1050" spans="15:17" x14ac:dyDescent="0.2">
      <c r="O1050" s="45"/>
      <c r="P1050" s="45"/>
      <c r="Q1050" s="100"/>
    </row>
    <row r="1051" spans="15:17" x14ac:dyDescent="0.2">
      <c r="O1051" s="45"/>
      <c r="P1051" s="45"/>
      <c r="Q1051" s="100"/>
    </row>
    <row r="1052" spans="15:17" x14ac:dyDescent="0.2">
      <c r="O1052" s="45"/>
      <c r="P1052" s="45"/>
      <c r="Q1052" s="100"/>
    </row>
    <row r="1053" spans="15:17" x14ac:dyDescent="0.2">
      <c r="O1053" s="45"/>
      <c r="P1053" s="45"/>
      <c r="Q1053" s="100"/>
    </row>
    <row r="1054" spans="15:17" x14ac:dyDescent="0.2">
      <c r="O1054" s="45"/>
      <c r="P1054" s="45"/>
      <c r="Q1054" s="100"/>
    </row>
    <row r="1055" spans="15:17" x14ac:dyDescent="0.2">
      <c r="O1055" s="45"/>
      <c r="P1055" s="45"/>
      <c r="Q1055" s="100"/>
    </row>
    <row r="1056" spans="15:17" x14ac:dyDescent="0.2">
      <c r="O1056" s="45"/>
      <c r="P1056" s="45"/>
      <c r="Q1056" s="100"/>
    </row>
    <row r="1057" spans="15:17" x14ac:dyDescent="0.2">
      <c r="O1057" s="45"/>
      <c r="P1057" s="45"/>
      <c r="Q1057" s="100"/>
    </row>
    <row r="1058" spans="15:17" x14ac:dyDescent="0.2">
      <c r="O1058" s="45"/>
      <c r="P1058" s="45"/>
      <c r="Q1058" s="100"/>
    </row>
    <row r="1059" spans="15:17" x14ac:dyDescent="0.2">
      <c r="O1059" s="45"/>
      <c r="P1059" s="45"/>
      <c r="Q1059" s="100"/>
    </row>
    <row r="1060" spans="15:17" x14ac:dyDescent="0.2">
      <c r="O1060" s="45"/>
      <c r="P1060" s="45"/>
      <c r="Q1060" s="100"/>
    </row>
    <row r="1061" spans="15:17" x14ac:dyDescent="0.2">
      <c r="O1061" s="45"/>
      <c r="P1061" s="45"/>
      <c r="Q1061" s="100"/>
    </row>
    <row r="1062" spans="15:17" x14ac:dyDescent="0.2">
      <c r="O1062" s="45"/>
      <c r="P1062" s="45"/>
      <c r="Q1062" s="100"/>
    </row>
    <row r="1063" spans="15:17" x14ac:dyDescent="0.2">
      <c r="O1063" s="45"/>
      <c r="P1063" s="45"/>
      <c r="Q1063" s="100"/>
    </row>
    <row r="1064" spans="15:17" x14ac:dyDescent="0.2">
      <c r="O1064" s="45"/>
      <c r="P1064" s="45"/>
      <c r="Q1064" s="100"/>
    </row>
    <row r="1065" spans="15:17" x14ac:dyDescent="0.2">
      <c r="O1065" s="45"/>
      <c r="P1065" s="45"/>
      <c r="Q1065" s="100"/>
    </row>
    <row r="1066" spans="15:17" x14ac:dyDescent="0.2">
      <c r="O1066" s="45"/>
      <c r="P1066" s="45"/>
      <c r="Q1066" s="100"/>
    </row>
    <row r="1067" spans="15:17" x14ac:dyDescent="0.2">
      <c r="O1067" s="45"/>
      <c r="P1067" s="45"/>
      <c r="Q1067" s="100"/>
    </row>
    <row r="1068" spans="15:17" x14ac:dyDescent="0.2">
      <c r="O1068" s="45"/>
      <c r="P1068" s="45"/>
      <c r="Q1068" s="100"/>
    </row>
    <row r="1069" spans="15:17" x14ac:dyDescent="0.2">
      <c r="O1069" s="45"/>
      <c r="P1069" s="45"/>
      <c r="Q1069" s="100"/>
    </row>
    <row r="1070" spans="15:17" x14ac:dyDescent="0.2">
      <c r="O1070" s="45"/>
      <c r="P1070" s="45"/>
      <c r="Q1070" s="100"/>
    </row>
    <row r="1071" spans="15:17" x14ac:dyDescent="0.2">
      <c r="O1071" s="45"/>
      <c r="P1071" s="45"/>
      <c r="Q1071" s="100"/>
    </row>
    <row r="1072" spans="15:17" x14ac:dyDescent="0.2">
      <c r="O1072" s="45"/>
      <c r="P1072" s="45"/>
      <c r="Q1072" s="100"/>
    </row>
    <row r="1073" spans="15:17" x14ac:dyDescent="0.2">
      <c r="O1073" s="45"/>
      <c r="P1073" s="45"/>
      <c r="Q1073" s="100"/>
    </row>
    <row r="1074" spans="15:17" x14ac:dyDescent="0.2">
      <c r="O1074" s="45"/>
      <c r="P1074" s="45"/>
      <c r="Q1074" s="100"/>
    </row>
    <row r="1075" spans="15:17" x14ac:dyDescent="0.2">
      <c r="O1075" s="45"/>
      <c r="P1075" s="45"/>
      <c r="Q1075" s="100"/>
    </row>
    <row r="1076" spans="15:17" x14ac:dyDescent="0.2">
      <c r="O1076" s="45"/>
      <c r="P1076" s="45"/>
      <c r="Q1076" s="100"/>
    </row>
    <row r="1077" spans="15:17" x14ac:dyDescent="0.2">
      <c r="O1077" s="45"/>
      <c r="P1077" s="45"/>
      <c r="Q1077" s="100"/>
    </row>
    <row r="1078" spans="15:17" x14ac:dyDescent="0.2">
      <c r="O1078" s="45"/>
      <c r="P1078" s="45"/>
      <c r="Q1078" s="100"/>
    </row>
    <row r="1079" spans="15:17" x14ac:dyDescent="0.2">
      <c r="O1079" s="45"/>
      <c r="P1079" s="45"/>
      <c r="Q1079" s="100"/>
    </row>
    <row r="1080" spans="15:17" x14ac:dyDescent="0.2">
      <c r="O1080" s="45"/>
      <c r="P1080" s="45"/>
      <c r="Q1080" s="100"/>
    </row>
    <row r="1081" spans="15:17" x14ac:dyDescent="0.2">
      <c r="O1081" s="45"/>
      <c r="P1081" s="45"/>
      <c r="Q1081" s="100"/>
    </row>
    <row r="1082" spans="15:17" x14ac:dyDescent="0.2">
      <c r="O1082" s="45"/>
      <c r="P1082" s="45"/>
      <c r="Q1082" s="100"/>
    </row>
    <row r="1083" spans="15:17" x14ac:dyDescent="0.2">
      <c r="O1083" s="45"/>
      <c r="P1083" s="45"/>
      <c r="Q1083" s="100"/>
    </row>
    <row r="1084" spans="15:17" x14ac:dyDescent="0.2">
      <c r="O1084" s="45"/>
      <c r="P1084" s="45"/>
      <c r="Q1084" s="100"/>
    </row>
    <row r="1085" spans="15:17" x14ac:dyDescent="0.2">
      <c r="O1085" s="45"/>
      <c r="P1085" s="45"/>
      <c r="Q1085" s="100"/>
    </row>
    <row r="1086" spans="15:17" x14ac:dyDescent="0.2">
      <c r="O1086" s="45"/>
      <c r="P1086" s="45"/>
      <c r="Q1086" s="100"/>
    </row>
    <row r="1087" spans="15:17" x14ac:dyDescent="0.2">
      <c r="O1087" s="45"/>
      <c r="P1087" s="45"/>
      <c r="Q1087" s="100"/>
    </row>
    <row r="1088" spans="15:17" x14ac:dyDescent="0.2">
      <c r="O1088" s="45"/>
      <c r="P1088" s="45"/>
      <c r="Q1088" s="100"/>
    </row>
    <row r="1089" spans="15:17" x14ac:dyDescent="0.2">
      <c r="O1089" s="45"/>
      <c r="P1089" s="45"/>
      <c r="Q1089" s="100"/>
    </row>
    <row r="1090" spans="15:17" x14ac:dyDescent="0.2">
      <c r="O1090" s="45"/>
      <c r="P1090" s="45"/>
      <c r="Q1090" s="100"/>
    </row>
    <row r="1091" spans="15:17" x14ac:dyDescent="0.2">
      <c r="O1091" s="45"/>
      <c r="P1091" s="45"/>
      <c r="Q1091" s="100"/>
    </row>
    <row r="1092" spans="15:17" x14ac:dyDescent="0.2">
      <c r="O1092" s="45"/>
      <c r="P1092" s="45"/>
      <c r="Q1092" s="100"/>
    </row>
    <row r="1093" spans="15:17" x14ac:dyDescent="0.2">
      <c r="O1093" s="45"/>
      <c r="P1093" s="45"/>
      <c r="Q1093" s="100"/>
    </row>
    <row r="1094" spans="15:17" x14ac:dyDescent="0.2">
      <c r="O1094" s="45"/>
      <c r="P1094" s="45"/>
      <c r="Q1094" s="100"/>
    </row>
    <row r="1095" spans="15:17" x14ac:dyDescent="0.2">
      <c r="O1095" s="45"/>
      <c r="P1095" s="45"/>
      <c r="Q1095" s="100"/>
    </row>
    <row r="1096" spans="15:17" x14ac:dyDescent="0.2">
      <c r="O1096" s="45"/>
      <c r="P1096" s="45"/>
      <c r="Q1096" s="100"/>
    </row>
    <row r="1097" spans="15:17" x14ac:dyDescent="0.2">
      <c r="O1097" s="45"/>
      <c r="P1097" s="45"/>
      <c r="Q1097" s="100"/>
    </row>
    <row r="1098" spans="15:17" x14ac:dyDescent="0.2">
      <c r="O1098" s="45"/>
      <c r="P1098" s="45"/>
      <c r="Q1098" s="100"/>
    </row>
    <row r="1099" spans="15:17" x14ac:dyDescent="0.2">
      <c r="O1099" s="45"/>
      <c r="P1099" s="45"/>
      <c r="Q1099" s="100"/>
    </row>
    <row r="1100" spans="15:17" x14ac:dyDescent="0.2">
      <c r="O1100" s="45"/>
      <c r="P1100" s="45"/>
      <c r="Q1100" s="100"/>
    </row>
    <row r="1101" spans="15:17" x14ac:dyDescent="0.2">
      <c r="O1101" s="45"/>
      <c r="P1101" s="45"/>
      <c r="Q1101" s="100"/>
    </row>
    <row r="1102" spans="15:17" x14ac:dyDescent="0.2">
      <c r="O1102" s="45"/>
      <c r="P1102" s="45"/>
      <c r="Q1102" s="100"/>
    </row>
    <row r="1103" spans="15:17" x14ac:dyDescent="0.2">
      <c r="O1103" s="45"/>
      <c r="P1103" s="45"/>
      <c r="Q1103" s="100"/>
    </row>
    <row r="1104" spans="15:17" x14ac:dyDescent="0.2">
      <c r="O1104" s="45"/>
      <c r="P1104" s="45"/>
      <c r="Q1104" s="100"/>
    </row>
    <row r="1105" spans="15:17" x14ac:dyDescent="0.2">
      <c r="O1105" s="45"/>
      <c r="P1105" s="45"/>
      <c r="Q1105" s="100"/>
    </row>
    <row r="1106" spans="15:17" x14ac:dyDescent="0.2">
      <c r="O1106" s="45"/>
      <c r="P1106" s="45"/>
      <c r="Q1106" s="100"/>
    </row>
    <row r="1107" spans="15:17" x14ac:dyDescent="0.2">
      <c r="O1107" s="45"/>
      <c r="P1107" s="45"/>
      <c r="Q1107" s="100"/>
    </row>
    <row r="1108" spans="15:17" x14ac:dyDescent="0.2">
      <c r="O1108" s="45"/>
      <c r="P1108" s="45"/>
      <c r="Q1108" s="100"/>
    </row>
    <row r="1109" spans="15:17" x14ac:dyDescent="0.2">
      <c r="O1109" s="45"/>
      <c r="P1109" s="45"/>
      <c r="Q1109" s="100"/>
    </row>
    <row r="1110" spans="15:17" x14ac:dyDescent="0.2">
      <c r="O1110" s="45"/>
      <c r="P1110" s="45"/>
      <c r="Q1110" s="100"/>
    </row>
    <row r="1111" spans="15:17" x14ac:dyDescent="0.2">
      <c r="O1111" s="45"/>
      <c r="P1111" s="45"/>
      <c r="Q1111" s="100"/>
    </row>
    <row r="1112" spans="15:17" x14ac:dyDescent="0.2">
      <c r="O1112" s="45"/>
      <c r="P1112" s="45"/>
      <c r="Q1112" s="100"/>
    </row>
    <row r="1113" spans="15:17" x14ac:dyDescent="0.2">
      <c r="O1113" s="45"/>
      <c r="P1113" s="45"/>
      <c r="Q1113" s="100"/>
    </row>
    <row r="1114" spans="15:17" x14ac:dyDescent="0.2">
      <c r="O1114" s="45"/>
      <c r="P1114" s="45"/>
      <c r="Q1114" s="100"/>
    </row>
    <row r="1115" spans="15:17" x14ac:dyDescent="0.2">
      <c r="O1115" s="45"/>
      <c r="P1115" s="45"/>
      <c r="Q1115" s="100"/>
    </row>
    <row r="1116" spans="15:17" x14ac:dyDescent="0.2">
      <c r="O1116" s="45"/>
      <c r="P1116" s="45"/>
      <c r="Q1116" s="100"/>
    </row>
    <row r="1117" spans="15:17" x14ac:dyDescent="0.2">
      <c r="O1117" s="45"/>
      <c r="P1117" s="45"/>
      <c r="Q1117" s="100"/>
    </row>
    <row r="1118" spans="15:17" x14ac:dyDescent="0.2">
      <c r="O1118" s="45"/>
      <c r="P1118" s="45"/>
      <c r="Q1118" s="100"/>
    </row>
    <row r="1119" spans="15:17" x14ac:dyDescent="0.2">
      <c r="O1119" s="45"/>
      <c r="P1119" s="45"/>
      <c r="Q1119" s="100"/>
    </row>
    <row r="1120" spans="15:17" x14ac:dyDescent="0.2">
      <c r="O1120" s="45"/>
      <c r="P1120" s="45"/>
      <c r="Q1120" s="100"/>
    </row>
    <row r="1121" spans="15:17" x14ac:dyDescent="0.2">
      <c r="O1121" s="45"/>
      <c r="P1121" s="45"/>
      <c r="Q1121" s="100"/>
    </row>
    <row r="1122" spans="15:17" x14ac:dyDescent="0.2">
      <c r="O1122" s="45"/>
      <c r="P1122" s="45"/>
      <c r="Q1122" s="100"/>
    </row>
    <row r="1123" spans="15:17" x14ac:dyDescent="0.2">
      <c r="O1123" s="45"/>
      <c r="P1123" s="45"/>
      <c r="Q1123" s="100"/>
    </row>
    <row r="1124" spans="15:17" x14ac:dyDescent="0.2">
      <c r="O1124" s="45"/>
      <c r="P1124" s="45"/>
      <c r="Q1124" s="100"/>
    </row>
    <row r="1125" spans="15:17" x14ac:dyDescent="0.2">
      <c r="O1125" s="45"/>
      <c r="P1125" s="45"/>
      <c r="Q1125" s="100"/>
    </row>
    <row r="1126" spans="15:17" x14ac:dyDescent="0.2">
      <c r="O1126" s="45"/>
      <c r="P1126" s="45"/>
      <c r="Q1126" s="100"/>
    </row>
    <row r="1127" spans="15:17" x14ac:dyDescent="0.2">
      <c r="O1127" s="45"/>
      <c r="P1127" s="45"/>
      <c r="Q1127" s="100"/>
    </row>
    <row r="1128" spans="15:17" x14ac:dyDescent="0.2">
      <c r="O1128" s="45"/>
      <c r="P1128" s="45"/>
      <c r="Q1128" s="100"/>
    </row>
    <row r="1129" spans="15:17" x14ac:dyDescent="0.2">
      <c r="O1129" s="45"/>
      <c r="P1129" s="45"/>
      <c r="Q1129" s="100"/>
    </row>
    <row r="1130" spans="15:17" x14ac:dyDescent="0.2">
      <c r="O1130" s="45"/>
      <c r="P1130" s="45"/>
      <c r="Q1130" s="100"/>
    </row>
    <row r="1131" spans="15:17" x14ac:dyDescent="0.2">
      <c r="O1131" s="45"/>
      <c r="P1131" s="45"/>
      <c r="Q1131" s="100"/>
    </row>
    <row r="1132" spans="15:17" x14ac:dyDescent="0.2">
      <c r="O1132" s="45"/>
      <c r="P1132" s="45"/>
      <c r="Q1132" s="100"/>
    </row>
    <row r="1133" spans="15:17" x14ac:dyDescent="0.2">
      <c r="O1133" s="45"/>
      <c r="P1133" s="45"/>
      <c r="Q1133" s="100"/>
    </row>
    <row r="1134" spans="15:17" x14ac:dyDescent="0.2">
      <c r="O1134" s="45"/>
      <c r="P1134" s="45"/>
      <c r="Q1134" s="100"/>
    </row>
    <row r="1135" spans="15:17" x14ac:dyDescent="0.2">
      <c r="O1135" s="45"/>
      <c r="P1135" s="45"/>
      <c r="Q1135" s="100"/>
    </row>
    <row r="1136" spans="15:17" x14ac:dyDescent="0.2">
      <c r="O1136" s="45"/>
      <c r="P1136" s="45"/>
      <c r="Q1136" s="100"/>
    </row>
    <row r="1137" spans="15:17" x14ac:dyDescent="0.2">
      <c r="O1137" s="45"/>
      <c r="P1137" s="45"/>
      <c r="Q1137" s="100"/>
    </row>
    <row r="1138" spans="15:17" x14ac:dyDescent="0.2">
      <c r="O1138" s="45"/>
      <c r="P1138" s="45"/>
      <c r="Q1138" s="100"/>
    </row>
    <row r="1139" spans="15:17" x14ac:dyDescent="0.2">
      <c r="O1139" s="45"/>
      <c r="P1139" s="45"/>
      <c r="Q1139" s="100"/>
    </row>
    <row r="1140" spans="15:17" x14ac:dyDescent="0.2">
      <c r="O1140" s="45"/>
      <c r="P1140" s="45"/>
      <c r="Q1140" s="100"/>
    </row>
    <row r="1141" spans="15:17" x14ac:dyDescent="0.2">
      <c r="O1141" s="45"/>
      <c r="P1141" s="45"/>
      <c r="Q1141" s="100"/>
    </row>
    <row r="1142" spans="15:17" x14ac:dyDescent="0.2">
      <c r="O1142" s="45"/>
      <c r="P1142" s="45"/>
      <c r="Q1142" s="100"/>
    </row>
    <row r="1143" spans="15:17" x14ac:dyDescent="0.2">
      <c r="O1143" s="45"/>
      <c r="P1143" s="45"/>
      <c r="Q1143" s="100"/>
    </row>
    <row r="1144" spans="15:17" x14ac:dyDescent="0.2">
      <c r="O1144" s="45"/>
      <c r="P1144" s="45"/>
      <c r="Q1144" s="100"/>
    </row>
    <row r="1145" spans="15:17" x14ac:dyDescent="0.2">
      <c r="O1145" s="45"/>
      <c r="P1145" s="45"/>
      <c r="Q1145" s="100"/>
    </row>
    <row r="1146" spans="15:17" x14ac:dyDescent="0.2">
      <c r="O1146" s="45"/>
      <c r="P1146" s="45"/>
      <c r="Q1146" s="100"/>
    </row>
    <row r="1147" spans="15:17" x14ac:dyDescent="0.2">
      <c r="O1147" s="45"/>
      <c r="P1147" s="45"/>
      <c r="Q1147" s="100"/>
    </row>
    <row r="1148" spans="15:17" x14ac:dyDescent="0.2">
      <c r="O1148" s="45"/>
      <c r="P1148" s="45"/>
      <c r="Q1148" s="100"/>
    </row>
    <row r="1149" spans="15:17" x14ac:dyDescent="0.2">
      <c r="O1149" s="45"/>
      <c r="P1149" s="45"/>
      <c r="Q1149" s="100"/>
    </row>
    <row r="1150" spans="15:17" x14ac:dyDescent="0.2">
      <c r="O1150" s="45"/>
      <c r="P1150" s="45"/>
      <c r="Q1150" s="100"/>
    </row>
    <row r="1151" spans="15:17" x14ac:dyDescent="0.2">
      <c r="O1151" s="45"/>
      <c r="P1151" s="45"/>
      <c r="Q1151" s="100"/>
    </row>
    <row r="1152" spans="15:17" x14ac:dyDescent="0.2">
      <c r="O1152" s="45"/>
      <c r="P1152" s="45"/>
      <c r="Q1152" s="100"/>
    </row>
    <row r="1153" spans="15:17" x14ac:dyDescent="0.2">
      <c r="O1153" s="45"/>
      <c r="P1153" s="45"/>
      <c r="Q1153" s="100"/>
    </row>
    <row r="1154" spans="15:17" x14ac:dyDescent="0.2">
      <c r="O1154" s="45"/>
      <c r="P1154" s="45"/>
      <c r="Q1154" s="100"/>
    </row>
    <row r="1155" spans="15:17" x14ac:dyDescent="0.2">
      <c r="O1155" s="45"/>
      <c r="P1155" s="45"/>
      <c r="Q1155" s="100"/>
    </row>
    <row r="1156" spans="15:17" x14ac:dyDescent="0.2">
      <c r="O1156" s="45"/>
      <c r="P1156" s="45"/>
      <c r="Q1156" s="100"/>
    </row>
    <row r="1157" spans="15:17" x14ac:dyDescent="0.2">
      <c r="O1157" s="45"/>
      <c r="P1157" s="45"/>
      <c r="Q1157" s="100"/>
    </row>
    <row r="1158" spans="15:17" x14ac:dyDescent="0.2">
      <c r="O1158" s="45"/>
      <c r="P1158" s="45"/>
      <c r="Q1158" s="100"/>
    </row>
    <row r="1159" spans="15:17" x14ac:dyDescent="0.2">
      <c r="O1159" s="45"/>
      <c r="P1159" s="45"/>
      <c r="Q1159" s="100"/>
    </row>
    <row r="1160" spans="15:17" x14ac:dyDescent="0.2">
      <c r="O1160" s="45"/>
      <c r="P1160" s="45"/>
      <c r="Q1160" s="100"/>
    </row>
    <row r="1161" spans="15:17" x14ac:dyDescent="0.2">
      <c r="O1161" s="45"/>
      <c r="P1161" s="45"/>
      <c r="Q1161" s="100"/>
    </row>
    <row r="1162" spans="15:17" x14ac:dyDescent="0.2">
      <c r="O1162" s="45"/>
      <c r="P1162" s="45"/>
      <c r="Q1162" s="100"/>
    </row>
    <row r="1163" spans="15:17" x14ac:dyDescent="0.2">
      <c r="O1163" s="45"/>
      <c r="P1163" s="45"/>
      <c r="Q1163" s="100"/>
    </row>
    <row r="1164" spans="15:17" x14ac:dyDescent="0.2">
      <c r="O1164" s="45"/>
      <c r="P1164" s="45"/>
      <c r="Q1164" s="100"/>
    </row>
    <row r="1165" spans="15:17" x14ac:dyDescent="0.2">
      <c r="O1165" s="45"/>
      <c r="P1165" s="45"/>
      <c r="Q1165" s="100"/>
    </row>
    <row r="1166" spans="15:17" x14ac:dyDescent="0.2">
      <c r="O1166" s="45"/>
      <c r="P1166" s="45"/>
      <c r="Q1166" s="100"/>
    </row>
    <row r="1167" spans="15:17" x14ac:dyDescent="0.2">
      <c r="O1167" s="45"/>
      <c r="P1167" s="45"/>
      <c r="Q1167" s="100"/>
    </row>
    <row r="1168" spans="15:17" x14ac:dyDescent="0.2">
      <c r="O1168" s="45"/>
      <c r="P1168" s="45"/>
      <c r="Q1168" s="100"/>
    </row>
    <row r="1169" spans="15:17" x14ac:dyDescent="0.2">
      <c r="O1169" s="45"/>
      <c r="P1169" s="45"/>
      <c r="Q1169" s="100"/>
    </row>
    <row r="1170" spans="15:17" x14ac:dyDescent="0.2">
      <c r="O1170" s="45"/>
      <c r="P1170" s="45"/>
      <c r="Q1170" s="100"/>
    </row>
    <row r="1171" spans="15:17" x14ac:dyDescent="0.2">
      <c r="O1171" s="45"/>
      <c r="P1171" s="45"/>
      <c r="Q1171" s="100"/>
    </row>
    <row r="1172" spans="15:17" x14ac:dyDescent="0.2">
      <c r="O1172" s="45"/>
      <c r="P1172" s="45"/>
      <c r="Q1172" s="100"/>
    </row>
    <row r="1173" spans="15:17" x14ac:dyDescent="0.2">
      <c r="O1173" s="45"/>
      <c r="P1173" s="45"/>
      <c r="Q1173" s="100"/>
    </row>
    <row r="1174" spans="15:17" x14ac:dyDescent="0.2">
      <c r="O1174" s="45"/>
      <c r="P1174" s="45"/>
      <c r="Q1174" s="100"/>
    </row>
    <row r="1175" spans="15:17" x14ac:dyDescent="0.2">
      <c r="O1175" s="45"/>
      <c r="P1175" s="45"/>
      <c r="Q1175" s="100"/>
    </row>
    <row r="1176" spans="15:17" x14ac:dyDescent="0.2">
      <c r="O1176" s="45"/>
      <c r="P1176" s="45"/>
      <c r="Q1176" s="100"/>
    </row>
    <row r="1177" spans="15:17" x14ac:dyDescent="0.2">
      <c r="O1177" s="45"/>
      <c r="P1177" s="45"/>
      <c r="Q1177" s="100"/>
    </row>
    <row r="1178" spans="15:17" x14ac:dyDescent="0.2">
      <c r="O1178" s="45"/>
      <c r="P1178" s="45"/>
      <c r="Q1178" s="100"/>
    </row>
    <row r="1179" spans="15:17" x14ac:dyDescent="0.2">
      <c r="O1179" s="45"/>
      <c r="P1179" s="45"/>
      <c r="Q1179" s="100"/>
    </row>
    <row r="1180" spans="15:17" x14ac:dyDescent="0.2">
      <c r="O1180" s="45"/>
      <c r="P1180" s="45"/>
      <c r="Q1180" s="100"/>
    </row>
    <row r="1181" spans="15:17" x14ac:dyDescent="0.2">
      <c r="O1181" s="45"/>
      <c r="P1181" s="45"/>
      <c r="Q1181" s="100"/>
    </row>
    <row r="1182" spans="15:17" x14ac:dyDescent="0.2">
      <c r="O1182" s="45"/>
      <c r="P1182" s="45"/>
      <c r="Q1182" s="100"/>
    </row>
    <row r="1183" spans="15:17" x14ac:dyDescent="0.2">
      <c r="O1183" s="45"/>
      <c r="P1183" s="45"/>
      <c r="Q1183" s="100"/>
    </row>
    <row r="1184" spans="15:17" x14ac:dyDescent="0.2">
      <c r="O1184" s="45"/>
      <c r="P1184" s="45"/>
      <c r="Q1184" s="100"/>
    </row>
    <row r="1185" spans="15:17" x14ac:dyDescent="0.2">
      <c r="O1185" s="45"/>
      <c r="P1185" s="45"/>
      <c r="Q1185" s="100"/>
    </row>
    <row r="1186" spans="15:17" x14ac:dyDescent="0.2">
      <c r="O1186" s="45"/>
      <c r="P1186" s="45"/>
      <c r="Q1186" s="100"/>
    </row>
    <row r="1187" spans="15:17" x14ac:dyDescent="0.2">
      <c r="O1187" s="45"/>
      <c r="P1187" s="45"/>
      <c r="Q1187" s="100"/>
    </row>
    <row r="1188" spans="15:17" x14ac:dyDescent="0.2">
      <c r="O1188" s="45"/>
      <c r="P1188" s="45"/>
      <c r="Q1188" s="100"/>
    </row>
    <row r="1189" spans="15:17" x14ac:dyDescent="0.2">
      <c r="O1189" s="45"/>
      <c r="P1189" s="45"/>
      <c r="Q1189" s="100"/>
    </row>
    <row r="1190" spans="15:17" x14ac:dyDescent="0.2">
      <c r="O1190" s="45"/>
      <c r="P1190" s="45"/>
      <c r="Q1190" s="100"/>
    </row>
    <row r="1191" spans="15:17" x14ac:dyDescent="0.2">
      <c r="O1191" s="45"/>
      <c r="P1191" s="45"/>
      <c r="Q1191" s="100"/>
    </row>
    <row r="1192" spans="15:17" x14ac:dyDescent="0.2">
      <c r="O1192" s="45"/>
      <c r="P1192" s="45"/>
      <c r="Q1192" s="100"/>
    </row>
    <row r="1193" spans="15:17" x14ac:dyDescent="0.2">
      <c r="O1193" s="45"/>
      <c r="P1193" s="45"/>
      <c r="Q1193" s="100"/>
    </row>
    <row r="1194" spans="15:17" x14ac:dyDescent="0.2">
      <c r="O1194" s="45"/>
      <c r="P1194" s="45"/>
      <c r="Q1194" s="100"/>
    </row>
    <row r="1195" spans="15:17" x14ac:dyDescent="0.2">
      <c r="O1195" s="45"/>
      <c r="P1195" s="45"/>
      <c r="Q1195" s="100"/>
    </row>
    <row r="1196" spans="15:17" x14ac:dyDescent="0.2">
      <c r="O1196" s="45"/>
      <c r="P1196" s="45"/>
      <c r="Q1196" s="100"/>
    </row>
    <row r="1197" spans="15:17" x14ac:dyDescent="0.2">
      <c r="O1197" s="45"/>
      <c r="P1197" s="45"/>
      <c r="Q1197" s="100"/>
    </row>
    <row r="1198" spans="15:17" x14ac:dyDescent="0.2">
      <c r="O1198" s="45"/>
      <c r="P1198" s="45"/>
      <c r="Q1198" s="100"/>
    </row>
    <row r="1199" spans="15:17" x14ac:dyDescent="0.2">
      <c r="O1199" s="45"/>
      <c r="P1199" s="45"/>
      <c r="Q1199" s="100"/>
    </row>
    <row r="1200" spans="15:17" x14ac:dyDescent="0.2">
      <c r="O1200" s="45"/>
      <c r="P1200" s="45"/>
      <c r="Q1200" s="100"/>
    </row>
    <row r="1201" spans="15:17" x14ac:dyDescent="0.2">
      <c r="O1201" s="45"/>
      <c r="P1201" s="45"/>
      <c r="Q1201" s="100"/>
    </row>
    <row r="1202" spans="15:17" x14ac:dyDescent="0.2">
      <c r="O1202" s="45"/>
      <c r="P1202" s="45"/>
      <c r="Q1202" s="100"/>
    </row>
    <row r="1203" spans="15:17" x14ac:dyDescent="0.2">
      <c r="O1203" s="45"/>
      <c r="P1203" s="45"/>
      <c r="Q1203" s="100"/>
    </row>
    <row r="1204" spans="15:17" x14ac:dyDescent="0.2">
      <c r="O1204" s="45"/>
      <c r="P1204" s="45"/>
      <c r="Q1204" s="100"/>
    </row>
    <row r="1205" spans="15:17" x14ac:dyDescent="0.2">
      <c r="O1205" s="45"/>
      <c r="P1205" s="45"/>
      <c r="Q1205" s="100"/>
    </row>
    <row r="1206" spans="15:17" x14ac:dyDescent="0.2">
      <c r="O1206" s="45"/>
      <c r="P1206" s="45"/>
      <c r="Q1206" s="100"/>
    </row>
    <row r="1207" spans="15:17" x14ac:dyDescent="0.2">
      <c r="O1207" s="45"/>
      <c r="P1207" s="45"/>
      <c r="Q1207" s="100"/>
    </row>
    <row r="1208" spans="15:17" x14ac:dyDescent="0.2">
      <c r="O1208" s="45"/>
      <c r="P1208" s="45"/>
      <c r="Q1208" s="100"/>
    </row>
    <row r="1209" spans="15:17" x14ac:dyDescent="0.2">
      <c r="O1209" s="45"/>
      <c r="P1209" s="45"/>
      <c r="Q1209" s="100"/>
    </row>
    <row r="1210" spans="15:17" x14ac:dyDescent="0.2">
      <c r="O1210" s="45"/>
      <c r="P1210" s="45"/>
      <c r="Q1210" s="100"/>
    </row>
    <row r="1211" spans="15:17" x14ac:dyDescent="0.2">
      <c r="O1211" s="45"/>
      <c r="P1211" s="45"/>
      <c r="Q1211" s="100"/>
    </row>
    <row r="1212" spans="15:17" x14ac:dyDescent="0.2">
      <c r="O1212" s="45"/>
      <c r="P1212" s="45"/>
      <c r="Q1212" s="100"/>
    </row>
    <row r="1213" spans="15:17" x14ac:dyDescent="0.2">
      <c r="O1213" s="45"/>
      <c r="P1213" s="45"/>
      <c r="Q1213" s="100"/>
    </row>
    <row r="1214" spans="15:17" x14ac:dyDescent="0.2">
      <c r="O1214" s="45"/>
      <c r="P1214" s="45"/>
      <c r="Q1214" s="100"/>
    </row>
    <row r="1215" spans="15:17" x14ac:dyDescent="0.2">
      <c r="O1215" s="45"/>
      <c r="P1215" s="45"/>
      <c r="Q1215" s="100"/>
    </row>
    <row r="1216" spans="15:17" x14ac:dyDescent="0.2">
      <c r="O1216" s="45"/>
      <c r="P1216" s="45"/>
      <c r="Q1216" s="100"/>
    </row>
    <row r="1217" spans="15:17" x14ac:dyDescent="0.2">
      <c r="O1217" s="45"/>
      <c r="P1217" s="45"/>
      <c r="Q1217" s="100"/>
    </row>
    <row r="1218" spans="15:17" x14ac:dyDescent="0.2">
      <c r="O1218" s="45"/>
      <c r="P1218" s="45"/>
      <c r="Q1218" s="100"/>
    </row>
    <row r="1219" spans="15:17" x14ac:dyDescent="0.2">
      <c r="O1219" s="45"/>
      <c r="P1219" s="45"/>
      <c r="Q1219" s="100"/>
    </row>
    <row r="1220" spans="15:17" x14ac:dyDescent="0.2">
      <c r="O1220" s="45"/>
      <c r="P1220" s="45"/>
      <c r="Q1220" s="100"/>
    </row>
    <row r="1221" spans="15:17" x14ac:dyDescent="0.2">
      <c r="O1221" s="45"/>
      <c r="P1221" s="45"/>
      <c r="Q1221" s="100"/>
    </row>
    <row r="1222" spans="15:17" x14ac:dyDescent="0.2">
      <c r="O1222" s="45"/>
      <c r="P1222" s="45"/>
      <c r="Q1222" s="100"/>
    </row>
    <row r="1223" spans="15:17" x14ac:dyDescent="0.2">
      <c r="O1223" s="45"/>
      <c r="P1223" s="45"/>
      <c r="Q1223" s="100"/>
    </row>
    <row r="1224" spans="15:17" x14ac:dyDescent="0.2">
      <c r="O1224" s="45"/>
      <c r="P1224" s="45"/>
      <c r="Q1224" s="100"/>
    </row>
    <row r="1225" spans="15:17" x14ac:dyDescent="0.2">
      <c r="O1225" s="45"/>
      <c r="P1225" s="45"/>
      <c r="Q1225" s="100"/>
    </row>
    <row r="1226" spans="15:17" x14ac:dyDescent="0.2">
      <c r="O1226" s="45"/>
      <c r="P1226" s="45"/>
      <c r="Q1226" s="100"/>
    </row>
    <row r="1227" spans="15:17" x14ac:dyDescent="0.2">
      <c r="O1227" s="45"/>
      <c r="P1227" s="45"/>
      <c r="Q1227" s="100"/>
    </row>
    <row r="1228" spans="15:17" x14ac:dyDescent="0.2">
      <c r="O1228" s="45"/>
      <c r="P1228" s="45"/>
      <c r="Q1228" s="100"/>
    </row>
    <row r="1229" spans="15:17" x14ac:dyDescent="0.2">
      <c r="O1229" s="45"/>
      <c r="P1229" s="45"/>
      <c r="Q1229" s="100"/>
    </row>
    <row r="1230" spans="15:17" x14ac:dyDescent="0.2">
      <c r="O1230" s="45"/>
      <c r="P1230" s="45"/>
      <c r="Q1230" s="100"/>
    </row>
    <row r="1231" spans="15:17" x14ac:dyDescent="0.2">
      <c r="O1231" s="45"/>
      <c r="P1231" s="45"/>
      <c r="Q1231" s="100"/>
    </row>
    <row r="1232" spans="15:17" x14ac:dyDescent="0.2">
      <c r="O1232" s="45"/>
      <c r="P1232" s="45"/>
      <c r="Q1232" s="100"/>
    </row>
    <row r="1233" spans="15:17" x14ac:dyDescent="0.2">
      <c r="O1233" s="45"/>
      <c r="P1233" s="45"/>
      <c r="Q1233" s="100"/>
    </row>
    <row r="1234" spans="15:17" x14ac:dyDescent="0.2">
      <c r="O1234" s="45"/>
      <c r="P1234" s="45"/>
      <c r="Q1234" s="100"/>
    </row>
    <row r="1235" spans="15:17" x14ac:dyDescent="0.2">
      <c r="O1235" s="45"/>
      <c r="P1235" s="45"/>
      <c r="Q1235" s="100"/>
    </row>
    <row r="1236" spans="15:17" x14ac:dyDescent="0.2">
      <c r="O1236" s="45"/>
      <c r="P1236" s="45"/>
      <c r="Q1236" s="100"/>
    </row>
    <row r="1237" spans="15:17" x14ac:dyDescent="0.2">
      <c r="O1237" s="45"/>
      <c r="P1237" s="45"/>
      <c r="Q1237" s="100"/>
    </row>
    <row r="1238" spans="15:17" x14ac:dyDescent="0.2">
      <c r="O1238" s="45"/>
      <c r="P1238" s="45"/>
      <c r="Q1238" s="100"/>
    </row>
    <row r="1239" spans="15:17" x14ac:dyDescent="0.2">
      <c r="O1239" s="45"/>
      <c r="P1239" s="45"/>
      <c r="Q1239" s="100"/>
    </row>
    <row r="1240" spans="15:17" x14ac:dyDescent="0.2">
      <c r="O1240" s="45"/>
      <c r="P1240" s="45"/>
      <c r="Q1240" s="100"/>
    </row>
    <row r="1241" spans="15:17" x14ac:dyDescent="0.2">
      <c r="O1241" s="45"/>
      <c r="P1241" s="45"/>
      <c r="Q1241" s="100"/>
    </row>
    <row r="1242" spans="15:17" x14ac:dyDescent="0.2">
      <c r="O1242" s="45"/>
      <c r="P1242" s="45"/>
      <c r="Q1242" s="100"/>
    </row>
    <row r="1243" spans="15:17" x14ac:dyDescent="0.2">
      <c r="O1243" s="45"/>
      <c r="P1243" s="45"/>
      <c r="Q1243" s="100"/>
    </row>
    <row r="1244" spans="15:17" x14ac:dyDescent="0.2">
      <c r="O1244" s="45"/>
      <c r="P1244" s="45"/>
      <c r="Q1244" s="100"/>
    </row>
    <row r="1245" spans="15:17" x14ac:dyDescent="0.2">
      <c r="O1245" s="45"/>
      <c r="P1245" s="45"/>
      <c r="Q1245" s="100"/>
    </row>
    <row r="1246" spans="15:17" x14ac:dyDescent="0.2">
      <c r="O1246" s="45"/>
      <c r="P1246" s="45"/>
      <c r="Q1246" s="100"/>
    </row>
    <row r="1247" spans="15:17" x14ac:dyDescent="0.2">
      <c r="O1247" s="45"/>
      <c r="P1247" s="45"/>
      <c r="Q1247" s="100"/>
    </row>
    <row r="1248" spans="15:17" x14ac:dyDescent="0.2">
      <c r="O1248" s="45"/>
      <c r="P1248" s="45"/>
      <c r="Q1248" s="100"/>
    </row>
    <row r="1249" spans="15:17" x14ac:dyDescent="0.2">
      <c r="O1249" s="45"/>
      <c r="P1249" s="45"/>
      <c r="Q1249" s="100"/>
    </row>
    <row r="1250" spans="15:17" x14ac:dyDescent="0.2">
      <c r="O1250" s="45"/>
      <c r="P1250" s="45"/>
      <c r="Q1250" s="100"/>
    </row>
    <row r="1251" spans="15:17" x14ac:dyDescent="0.2">
      <c r="O1251" s="45"/>
      <c r="P1251" s="45"/>
      <c r="Q1251" s="100"/>
    </row>
    <row r="1252" spans="15:17" x14ac:dyDescent="0.2">
      <c r="O1252" s="45"/>
      <c r="P1252" s="45"/>
      <c r="Q1252" s="100"/>
    </row>
    <row r="1253" spans="15:17" x14ac:dyDescent="0.2">
      <c r="O1253" s="45"/>
      <c r="P1253" s="45"/>
      <c r="Q1253" s="100"/>
    </row>
    <row r="1254" spans="15:17" x14ac:dyDescent="0.2">
      <c r="O1254" s="45"/>
      <c r="P1254" s="45"/>
      <c r="Q1254" s="100"/>
    </row>
    <row r="1255" spans="15:17" x14ac:dyDescent="0.2">
      <c r="O1255" s="45"/>
      <c r="P1255" s="45"/>
      <c r="Q1255" s="100"/>
    </row>
    <row r="1256" spans="15:17" x14ac:dyDescent="0.2">
      <c r="O1256" s="45"/>
      <c r="P1256" s="45"/>
      <c r="Q1256" s="100"/>
    </row>
    <row r="1257" spans="15:17" x14ac:dyDescent="0.2">
      <c r="O1257" s="45"/>
      <c r="P1257" s="45"/>
      <c r="Q1257" s="100"/>
    </row>
    <row r="1258" spans="15:17" x14ac:dyDescent="0.2">
      <c r="O1258" s="45"/>
      <c r="P1258" s="45"/>
      <c r="Q1258" s="100"/>
    </row>
    <row r="1259" spans="15:17" x14ac:dyDescent="0.2">
      <c r="O1259" s="45"/>
      <c r="P1259" s="45"/>
      <c r="Q1259" s="100"/>
    </row>
    <row r="1260" spans="15:17" x14ac:dyDescent="0.2">
      <c r="O1260" s="45"/>
      <c r="P1260" s="45"/>
      <c r="Q1260" s="100"/>
    </row>
    <row r="1261" spans="15:17" x14ac:dyDescent="0.2">
      <c r="O1261" s="45"/>
      <c r="P1261" s="45"/>
      <c r="Q1261" s="100"/>
    </row>
    <row r="1262" spans="15:17" x14ac:dyDescent="0.2">
      <c r="O1262" s="45"/>
      <c r="P1262" s="45"/>
      <c r="Q1262" s="100"/>
    </row>
    <row r="1263" spans="15:17" x14ac:dyDescent="0.2">
      <c r="O1263" s="45"/>
      <c r="P1263" s="45"/>
      <c r="Q1263" s="100"/>
    </row>
    <row r="1264" spans="15:17" x14ac:dyDescent="0.2">
      <c r="O1264" s="45"/>
      <c r="P1264" s="45"/>
      <c r="Q1264" s="100"/>
    </row>
    <row r="1265" spans="15:17" x14ac:dyDescent="0.2">
      <c r="O1265" s="45"/>
      <c r="P1265" s="45"/>
      <c r="Q1265" s="100"/>
    </row>
    <row r="1266" spans="15:17" x14ac:dyDescent="0.2">
      <c r="O1266" s="45"/>
      <c r="P1266" s="45"/>
      <c r="Q1266" s="100"/>
    </row>
    <row r="1267" spans="15:17" x14ac:dyDescent="0.2">
      <c r="O1267" s="45"/>
      <c r="P1267" s="45"/>
      <c r="Q1267" s="100"/>
    </row>
    <row r="1268" spans="15:17" x14ac:dyDescent="0.2">
      <c r="O1268" s="45"/>
      <c r="P1268" s="45"/>
      <c r="Q1268" s="100"/>
    </row>
    <row r="1269" spans="15:17" x14ac:dyDescent="0.2">
      <c r="O1269" s="45"/>
      <c r="P1269" s="45"/>
      <c r="Q1269" s="100"/>
    </row>
    <row r="1270" spans="15:17" x14ac:dyDescent="0.2">
      <c r="O1270" s="45"/>
      <c r="P1270" s="45"/>
      <c r="Q1270" s="100"/>
    </row>
    <row r="1271" spans="15:17" x14ac:dyDescent="0.2">
      <c r="O1271" s="45"/>
      <c r="P1271" s="45"/>
      <c r="Q1271" s="100"/>
    </row>
    <row r="1272" spans="15:17" x14ac:dyDescent="0.2">
      <c r="O1272" s="45"/>
      <c r="P1272" s="45"/>
      <c r="Q1272" s="100"/>
    </row>
    <row r="1273" spans="15:17" x14ac:dyDescent="0.2">
      <c r="O1273" s="45"/>
      <c r="P1273" s="45"/>
      <c r="Q1273" s="100"/>
    </row>
    <row r="1274" spans="15:17" x14ac:dyDescent="0.2">
      <c r="O1274" s="45"/>
      <c r="P1274" s="45"/>
      <c r="Q1274" s="100"/>
    </row>
    <row r="1275" spans="15:17" x14ac:dyDescent="0.2">
      <c r="O1275" s="45"/>
      <c r="P1275" s="45"/>
      <c r="Q1275" s="100"/>
    </row>
    <row r="1276" spans="15:17" x14ac:dyDescent="0.2">
      <c r="O1276" s="45"/>
      <c r="P1276" s="45"/>
      <c r="Q1276" s="100"/>
    </row>
    <row r="1277" spans="15:17" x14ac:dyDescent="0.2">
      <c r="O1277" s="45"/>
      <c r="P1277" s="45"/>
      <c r="Q1277" s="100"/>
    </row>
    <row r="1278" spans="15:17" x14ac:dyDescent="0.2">
      <c r="O1278" s="45"/>
      <c r="P1278" s="45"/>
      <c r="Q1278" s="100"/>
    </row>
    <row r="1279" spans="15:17" x14ac:dyDescent="0.2">
      <c r="O1279" s="45"/>
      <c r="P1279" s="45"/>
      <c r="Q1279" s="100"/>
    </row>
    <row r="1280" spans="15:17" x14ac:dyDescent="0.2">
      <c r="O1280" s="45"/>
      <c r="P1280" s="45"/>
      <c r="Q1280" s="100"/>
    </row>
    <row r="1281" spans="15:17" x14ac:dyDescent="0.2">
      <c r="O1281" s="45"/>
      <c r="P1281" s="45"/>
      <c r="Q1281" s="100"/>
    </row>
    <row r="1282" spans="15:17" x14ac:dyDescent="0.2">
      <c r="O1282" s="45"/>
      <c r="P1282" s="45"/>
      <c r="Q1282" s="100"/>
    </row>
    <row r="1283" spans="15:17" x14ac:dyDescent="0.2">
      <c r="O1283" s="45"/>
      <c r="P1283" s="45"/>
      <c r="Q1283" s="100"/>
    </row>
    <row r="1284" spans="15:17" x14ac:dyDescent="0.2">
      <c r="O1284" s="45"/>
      <c r="P1284" s="45"/>
      <c r="Q1284" s="100"/>
    </row>
    <row r="1285" spans="15:17" x14ac:dyDescent="0.2">
      <c r="O1285" s="45"/>
      <c r="P1285" s="45"/>
      <c r="Q1285" s="100"/>
    </row>
    <row r="1286" spans="15:17" x14ac:dyDescent="0.2">
      <c r="O1286" s="45"/>
      <c r="P1286" s="45"/>
      <c r="Q1286" s="100"/>
    </row>
    <row r="1287" spans="15:17" x14ac:dyDescent="0.2">
      <c r="O1287" s="45"/>
      <c r="P1287" s="45"/>
      <c r="Q1287" s="100"/>
    </row>
    <row r="1288" spans="15:17" x14ac:dyDescent="0.2">
      <c r="O1288" s="45"/>
      <c r="P1288" s="45"/>
      <c r="Q1288" s="100"/>
    </row>
    <row r="1289" spans="15:17" x14ac:dyDescent="0.2">
      <c r="O1289" s="45"/>
      <c r="P1289" s="45"/>
      <c r="Q1289" s="100"/>
    </row>
    <row r="1290" spans="15:17" x14ac:dyDescent="0.2">
      <c r="O1290" s="45"/>
      <c r="P1290" s="45"/>
      <c r="Q1290" s="100"/>
    </row>
    <row r="1291" spans="15:17" x14ac:dyDescent="0.2">
      <c r="O1291" s="45"/>
      <c r="P1291" s="45"/>
      <c r="Q1291" s="100"/>
    </row>
    <row r="1292" spans="15:17" x14ac:dyDescent="0.2">
      <c r="O1292" s="45"/>
      <c r="P1292" s="45"/>
      <c r="Q1292" s="100"/>
    </row>
    <row r="1293" spans="15:17" x14ac:dyDescent="0.2">
      <c r="O1293" s="45"/>
      <c r="P1293" s="45"/>
      <c r="Q1293" s="100"/>
    </row>
    <row r="1294" spans="15:17" x14ac:dyDescent="0.2">
      <c r="O1294" s="45"/>
      <c r="P1294" s="45"/>
      <c r="Q1294" s="100"/>
    </row>
    <row r="1295" spans="15:17" x14ac:dyDescent="0.2">
      <c r="O1295" s="45"/>
      <c r="P1295" s="45"/>
      <c r="Q1295" s="100"/>
    </row>
    <row r="1296" spans="15:17" x14ac:dyDescent="0.2">
      <c r="O1296" s="45"/>
      <c r="P1296" s="45"/>
      <c r="Q1296" s="100"/>
    </row>
    <row r="1297" spans="15:17" x14ac:dyDescent="0.2">
      <c r="O1297" s="45"/>
      <c r="P1297" s="45"/>
      <c r="Q1297" s="100"/>
    </row>
    <row r="1298" spans="15:17" x14ac:dyDescent="0.2">
      <c r="O1298" s="45"/>
      <c r="P1298" s="45"/>
      <c r="Q1298" s="100"/>
    </row>
    <row r="1299" spans="15:17" x14ac:dyDescent="0.2">
      <c r="O1299" s="45"/>
      <c r="P1299" s="45"/>
      <c r="Q1299" s="100"/>
    </row>
    <row r="1300" spans="15:17" x14ac:dyDescent="0.2">
      <c r="O1300" s="45"/>
      <c r="P1300" s="45"/>
      <c r="Q1300" s="100"/>
    </row>
    <row r="1301" spans="15:17" x14ac:dyDescent="0.2">
      <c r="O1301" s="45"/>
      <c r="P1301" s="45"/>
      <c r="Q1301" s="100"/>
    </row>
    <row r="1302" spans="15:17" x14ac:dyDescent="0.2">
      <c r="O1302" s="45"/>
      <c r="P1302" s="45"/>
      <c r="Q1302" s="100"/>
    </row>
    <row r="1303" spans="15:17" x14ac:dyDescent="0.2">
      <c r="O1303" s="45"/>
      <c r="P1303" s="45"/>
      <c r="Q1303" s="100"/>
    </row>
    <row r="1304" spans="15:17" x14ac:dyDescent="0.2">
      <c r="O1304" s="45"/>
      <c r="P1304" s="45"/>
      <c r="Q1304" s="100"/>
    </row>
    <row r="1305" spans="15:17" x14ac:dyDescent="0.2">
      <c r="O1305" s="45"/>
      <c r="P1305" s="45"/>
      <c r="Q1305" s="100"/>
    </row>
    <row r="1306" spans="15:17" x14ac:dyDescent="0.2">
      <c r="O1306" s="45"/>
      <c r="P1306" s="45"/>
      <c r="Q1306" s="100"/>
    </row>
    <row r="1307" spans="15:17" x14ac:dyDescent="0.2">
      <c r="O1307" s="45"/>
      <c r="P1307" s="45"/>
      <c r="Q1307" s="100"/>
    </row>
    <row r="1308" spans="15:17" x14ac:dyDescent="0.2">
      <c r="O1308" s="45"/>
      <c r="P1308" s="45"/>
      <c r="Q1308" s="100"/>
    </row>
    <row r="1309" spans="15:17" x14ac:dyDescent="0.2">
      <c r="O1309" s="45"/>
      <c r="P1309" s="45"/>
      <c r="Q1309" s="100"/>
    </row>
    <row r="1310" spans="15:17" x14ac:dyDescent="0.2">
      <c r="O1310" s="45"/>
      <c r="P1310" s="45"/>
      <c r="Q1310" s="100"/>
    </row>
    <row r="1311" spans="15:17" x14ac:dyDescent="0.2">
      <c r="O1311" s="45"/>
      <c r="P1311" s="45"/>
      <c r="Q1311" s="100"/>
    </row>
    <row r="1312" spans="15:17" x14ac:dyDescent="0.2">
      <c r="O1312" s="45"/>
      <c r="P1312" s="45"/>
      <c r="Q1312" s="100"/>
    </row>
    <row r="1313" spans="15:17" x14ac:dyDescent="0.2">
      <c r="O1313" s="45"/>
      <c r="P1313" s="45"/>
      <c r="Q1313" s="100"/>
    </row>
    <row r="1314" spans="15:17" x14ac:dyDescent="0.2">
      <c r="O1314" s="45"/>
      <c r="P1314" s="45"/>
      <c r="Q1314" s="100"/>
    </row>
    <row r="1315" spans="15:17" x14ac:dyDescent="0.2">
      <c r="O1315" s="45"/>
      <c r="P1315" s="45"/>
      <c r="Q1315" s="100"/>
    </row>
    <row r="1316" spans="15:17" x14ac:dyDescent="0.2">
      <c r="O1316" s="45"/>
      <c r="P1316" s="45"/>
      <c r="Q1316" s="100"/>
    </row>
    <row r="1317" spans="15:17" x14ac:dyDescent="0.2">
      <c r="O1317" s="45"/>
      <c r="P1317" s="45"/>
      <c r="Q1317" s="100"/>
    </row>
    <row r="1318" spans="15:17" x14ac:dyDescent="0.2">
      <c r="O1318" s="45"/>
      <c r="P1318" s="45"/>
      <c r="Q1318" s="100"/>
    </row>
    <row r="1319" spans="15:17" x14ac:dyDescent="0.2">
      <c r="O1319" s="45"/>
      <c r="P1319" s="45"/>
      <c r="Q1319" s="100"/>
    </row>
    <row r="1320" spans="15:17" x14ac:dyDescent="0.2">
      <c r="O1320" s="45"/>
      <c r="P1320" s="45"/>
      <c r="Q1320" s="100"/>
    </row>
    <row r="1321" spans="15:17" x14ac:dyDescent="0.2">
      <c r="O1321" s="45"/>
      <c r="P1321" s="45"/>
      <c r="Q1321" s="100"/>
    </row>
    <row r="1322" spans="15:17" x14ac:dyDescent="0.2">
      <c r="O1322" s="45"/>
      <c r="P1322" s="45"/>
      <c r="Q1322" s="100"/>
    </row>
    <row r="1323" spans="15:17" x14ac:dyDescent="0.2">
      <c r="O1323" s="45"/>
      <c r="P1323" s="45"/>
      <c r="Q1323" s="100"/>
    </row>
    <row r="1324" spans="15:17" x14ac:dyDescent="0.2">
      <c r="O1324" s="45"/>
      <c r="P1324" s="45"/>
      <c r="Q1324" s="100"/>
    </row>
    <row r="1325" spans="15:17" x14ac:dyDescent="0.2">
      <c r="O1325" s="45"/>
      <c r="P1325" s="45"/>
      <c r="Q1325" s="100"/>
    </row>
    <row r="1326" spans="15:17" x14ac:dyDescent="0.2">
      <c r="O1326" s="45"/>
      <c r="P1326" s="45"/>
      <c r="Q1326" s="100"/>
    </row>
    <row r="1327" spans="15:17" x14ac:dyDescent="0.2">
      <c r="O1327" s="45"/>
      <c r="P1327" s="45"/>
      <c r="Q1327" s="100"/>
    </row>
    <row r="1328" spans="15:17" x14ac:dyDescent="0.2">
      <c r="O1328" s="45"/>
      <c r="P1328" s="45"/>
      <c r="Q1328" s="100"/>
    </row>
    <row r="1329" spans="15:17" x14ac:dyDescent="0.2">
      <c r="O1329" s="45"/>
      <c r="P1329" s="45"/>
      <c r="Q1329" s="100"/>
    </row>
    <row r="1330" spans="15:17" x14ac:dyDescent="0.2">
      <c r="O1330" s="45"/>
      <c r="P1330" s="45"/>
      <c r="Q1330" s="100"/>
    </row>
    <row r="1331" spans="15:17" x14ac:dyDescent="0.2">
      <c r="O1331" s="45"/>
      <c r="P1331" s="45"/>
      <c r="Q1331" s="100"/>
    </row>
    <row r="1332" spans="15:17" x14ac:dyDescent="0.2">
      <c r="O1332" s="45"/>
      <c r="P1332" s="45"/>
      <c r="Q1332" s="100"/>
    </row>
    <row r="1333" spans="15:17" x14ac:dyDescent="0.2">
      <c r="O1333" s="45"/>
      <c r="P1333" s="45"/>
      <c r="Q1333" s="100"/>
    </row>
    <row r="1334" spans="15:17" x14ac:dyDescent="0.2">
      <c r="O1334" s="45"/>
      <c r="P1334" s="45"/>
      <c r="Q1334" s="100"/>
    </row>
    <row r="1335" spans="15:17" x14ac:dyDescent="0.2">
      <c r="O1335" s="45"/>
      <c r="P1335" s="45"/>
      <c r="Q1335" s="100"/>
    </row>
    <row r="1336" spans="15:17" x14ac:dyDescent="0.2">
      <c r="O1336" s="45"/>
      <c r="P1336" s="45"/>
      <c r="Q1336" s="100"/>
    </row>
    <row r="1337" spans="15:17" x14ac:dyDescent="0.2">
      <c r="O1337" s="45"/>
      <c r="P1337" s="45"/>
      <c r="Q1337" s="100"/>
    </row>
    <row r="1338" spans="15:17" x14ac:dyDescent="0.2">
      <c r="O1338" s="45"/>
      <c r="P1338" s="45"/>
      <c r="Q1338" s="100"/>
    </row>
    <row r="1339" spans="15:17" x14ac:dyDescent="0.2">
      <c r="O1339" s="45"/>
      <c r="P1339" s="45"/>
      <c r="Q1339" s="100"/>
    </row>
    <row r="1340" spans="15:17" x14ac:dyDescent="0.2">
      <c r="O1340" s="45"/>
      <c r="P1340" s="45"/>
      <c r="Q1340" s="100"/>
    </row>
    <row r="1341" spans="15:17" x14ac:dyDescent="0.2">
      <c r="O1341" s="45"/>
      <c r="P1341" s="45"/>
      <c r="Q1341" s="100"/>
    </row>
    <row r="1342" spans="15:17" x14ac:dyDescent="0.2">
      <c r="O1342" s="45"/>
      <c r="P1342" s="45"/>
      <c r="Q1342" s="100"/>
    </row>
    <row r="1343" spans="15:17" x14ac:dyDescent="0.2">
      <c r="O1343" s="45"/>
      <c r="P1343" s="45"/>
      <c r="Q1343" s="100"/>
    </row>
    <row r="1344" spans="15:17" x14ac:dyDescent="0.2">
      <c r="O1344" s="45"/>
      <c r="P1344" s="45"/>
      <c r="Q1344" s="100"/>
    </row>
    <row r="1345" spans="15:17" x14ac:dyDescent="0.2">
      <c r="O1345" s="45"/>
      <c r="P1345" s="45"/>
      <c r="Q1345" s="100"/>
    </row>
    <row r="1346" spans="15:17" x14ac:dyDescent="0.2">
      <c r="O1346" s="45"/>
      <c r="P1346" s="45"/>
      <c r="Q1346" s="100"/>
    </row>
    <row r="1347" spans="15:17" x14ac:dyDescent="0.2">
      <c r="O1347" s="45"/>
      <c r="P1347" s="45"/>
      <c r="Q1347" s="100"/>
    </row>
    <row r="1348" spans="15:17" x14ac:dyDescent="0.2">
      <c r="O1348" s="45"/>
      <c r="P1348" s="45"/>
      <c r="Q1348" s="100"/>
    </row>
    <row r="1349" spans="15:17" x14ac:dyDescent="0.2">
      <c r="O1349" s="45"/>
      <c r="P1349" s="45"/>
      <c r="Q1349" s="100"/>
    </row>
    <row r="1350" spans="15:17" x14ac:dyDescent="0.2">
      <c r="O1350" s="45"/>
      <c r="P1350" s="45"/>
      <c r="Q1350" s="100"/>
    </row>
    <row r="1351" spans="15:17" x14ac:dyDescent="0.2">
      <c r="O1351" s="45"/>
      <c r="P1351" s="45"/>
      <c r="Q1351" s="100"/>
    </row>
    <row r="1352" spans="15:17" x14ac:dyDescent="0.2">
      <c r="O1352" s="45"/>
      <c r="P1352" s="45"/>
      <c r="Q1352" s="100"/>
    </row>
    <row r="1353" spans="15:17" x14ac:dyDescent="0.2">
      <c r="O1353" s="45"/>
      <c r="P1353" s="45"/>
      <c r="Q1353" s="100"/>
    </row>
    <row r="1354" spans="15:17" x14ac:dyDescent="0.2">
      <c r="O1354" s="45"/>
      <c r="P1354" s="45"/>
      <c r="Q1354" s="100"/>
    </row>
    <row r="1355" spans="15:17" x14ac:dyDescent="0.2">
      <c r="O1355" s="45"/>
      <c r="P1355" s="45"/>
      <c r="Q1355" s="100"/>
    </row>
    <row r="1356" spans="15:17" x14ac:dyDescent="0.2">
      <c r="O1356" s="45"/>
      <c r="P1356" s="45"/>
      <c r="Q1356" s="100"/>
    </row>
    <row r="1357" spans="15:17" x14ac:dyDescent="0.2">
      <c r="O1357" s="45"/>
      <c r="P1357" s="45"/>
      <c r="Q1357" s="100"/>
    </row>
    <row r="1358" spans="15:17" x14ac:dyDescent="0.2">
      <c r="O1358" s="45"/>
      <c r="P1358" s="45"/>
      <c r="Q1358" s="100"/>
    </row>
    <row r="1359" spans="15:17" x14ac:dyDescent="0.2">
      <c r="O1359" s="45"/>
      <c r="P1359" s="45"/>
      <c r="Q1359" s="100"/>
    </row>
    <row r="1360" spans="15:17" x14ac:dyDescent="0.2">
      <c r="O1360" s="45"/>
      <c r="P1360" s="45"/>
      <c r="Q1360" s="100"/>
    </row>
    <row r="1361" spans="15:17" x14ac:dyDescent="0.2">
      <c r="O1361" s="45"/>
      <c r="P1361" s="45"/>
      <c r="Q1361" s="100"/>
    </row>
    <row r="1362" spans="15:17" x14ac:dyDescent="0.2">
      <c r="O1362" s="45"/>
      <c r="P1362" s="45"/>
      <c r="Q1362" s="100"/>
    </row>
    <row r="1363" spans="15:17" x14ac:dyDescent="0.2">
      <c r="O1363" s="45"/>
      <c r="P1363" s="45"/>
      <c r="Q1363" s="100"/>
    </row>
    <row r="1364" spans="15:17" x14ac:dyDescent="0.2">
      <c r="O1364" s="45"/>
      <c r="P1364" s="45"/>
      <c r="Q1364" s="100"/>
    </row>
    <row r="1365" spans="15:17" x14ac:dyDescent="0.2">
      <c r="O1365" s="45"/>
      <c r="P1365" s="45"/>
      <c r="Q1365" s="100"/>
    </row>
    <row r="1366" spans="15:17" x14ac:dyDescent="0.2">
      <c r="O1366" s="45"/>
      <c r="P1366" s="45"/>
      <c r="Q1366" s="100"/>
    </row>
    <row r="1367" spans="15:17" x14ac:dyDescent="0.2">
      <c r="O1367" s="45"/>
      <c r="P1367" s="45"/>
      <c r="Q1367" s="100"/>
    </row>
    <row r="1368" spans="15:17" x14ac:dyDescent="0.2">
      <c r="O1368" s="45"/>
      <c r="P1368" s="45"/>
      <c r="Q1368" s="100"/>
    </row>
    <row r="1369" spans="15:17" x14ac:dyDescent="0.2">
      <c r="O1369" s="45"/>
      <c r="P1369" s="45"/>
      <c r="Q1369" s="100"/>
    </row>
    <row r="1370" spans="15:17" x14ac:dyDescent="0.2">
      <c r="O1370" s="45"/>
      <c r="P1370" s="45"/>
      <c r="Q1370" s="100"/>
    </row>
    <row r="1371" spans="15:17" x14ac:dyDescent="0.2">
      <c r="O1371" s="45"/>
      <c r="P1371" s="45"/>
      <c r="Q1371" s="100"/>
    </row>
    <row r="1372" spans="15:17" x14ac:dyDescent="0.2">
      <c r="O1372" s="45"/>
      <c r="P1372" s="45"/>
      <c r="Q1372" s="100"/>
    </row>
    <row r="1373" spans="15:17" x14ac:dyDescent="0.2">
      <c r="O1373" s="45"/>
      <c r="P1373" s="45"/>
      <c r="Q1373" s="100"/>
    </row>
    <row r="1374" spans="15:17" x14ac:dyDescent="0.2">
      <c r="O1374" s="45"/>
      <c r="P1374" s="45"/>
      <c r="Q1374" s="100"/>
    </row>
    <row r="1375" spans="15:17" x14ac:dyDescent="0.2">
      <c r="O1375" s="45"/>
      <c r="P1375" s="45"/>
      <c r="Q1375" s="100"/>
    </row>
    <row r="1376" spans="15:17" x14ac:dyDescent="0.2">
      <c r="O1376" s="45"/>
      <c r="P1376" s="45"/>
      <c r="Q1376" s="100"/>
    </row>
    <row r="1377" spans="15:17" x14ac:dyDescent="0.2">
      <c r="O1377" s="45"/>
      <c r="P1377" s="45"/>
      <c r="Q1377" s="100"/>
    </row>
    <row r="1378" spans="15:17" x14ac:dyDescent="0.2">
      <c r="O1378" s="45"/>
      <c r="P1378" s="45"/>
      <c r="Q1378" s="100"/>
    </row>
    <row r="1379" spans="15:17" x14ac:dyDescent="0.2">
      <c r="O1379" s="45"/>
      <c r="P1379" s="45"/>
      <c r="Q1379" s="100"/>
    </row>
    <row r="1380" spans="15:17" x14ac:dyDescent="0.2">
      <c r="O1380" s="45"/>
      <c r="P1380" s="45"/>
      <c r="Q1380" s="100"/>
    </row>
    <row r="1381" spans="15:17" x14ac:dyDescent="0.2">
      <c r="O1381" s="45"/>
      <c r="P1381" s="45"/>
      <c r="Q1381" s="100"/>
    </row>
    <row r="1382" spans="15:17" x14ac:dyDescent="0.2">
      <c r="O1382" s="45"/>
      <c r="P1382" s="45"/>
      <c r="Q1382" s="100"/>
    </row>
    <row r="1383" spans="15:17" x14ac:dyDescent="0.2">
      <c r="O1383" s="45"/>
      <c r="P1383" s="45"/>
      <c r="Q1383" s="100"/>
    </row>
    <row r="1384" spans="15:17" x14ac:dyDescent="0.2">
      <c r="O1384" s="45"/>
      <c r="P1384" s="45"/>
      <c r="Q1384" s="100"/>
    </row>
    <row r="1385" spans="15:17" x14ac:dyDescent="0.2">
      <c r="O1385" s="45"/>
      <c r="P1385" s="45"/>
      <c r="Q1385" s="100"/>
    </row>
    <row r="1386" spans="15:17" x14ac:dyDescent="0.2">
      <c r="O1386" s="45"/>
      <c r="P1386" s="45"/>
      <c r="Q1386" s="100"/>
    </row>
    <row r="1387" spans="15:17" x14ac:dyDescent="0.2">
      <c r="O1387" s="45"/>
      <c r="P1387" s="45"/>
      <c r="Q1387" s="100"/>
    </row>
    <row r="1388" spans="15:17" x14ac:dyDescent="0.2">
      <c r="O1388" s="45"/>
      <c r="P1388" s="45"/>
      <c r="Q1388" s="100"/>
    </row>
    <row r="1389" spans="15:17" x14ac:dyDescent="0.2">
      <c r="O1389" s="45"/>
      <c r="P1389" s="45"/>
      <c r="Q1389" s="100"/>
    </row>
    <row r="1390" spans="15:17" x14ac:dyDescent="0.2">
      <c r="O1390" s="45"/>
      <c r="P1390" s="45"/>
      <c r="Q1390" s="100"/>
    </row>
    <row r="1391" spans="15:17" x14ac:dyDescent="0.2">
      <c r="O1391" s="45"/>
      <c r="P1391" s="45"/>
      <c r="Q1391" s="100"/>
    </row>
    <row r="1392" spans="15:17" x14ac:dyDescent="0.2">
      <c r="O1392" s="45"/>
      <c r="P1392" s="45"/>
      <c r="Q1392" s="100"/>
    </row>
    <row r="1393" spans="15:17" x14ac:dyDescent="0.2">
      <c r="O1393" s="45"/>
      <c r="P1393" s="45"/>
      <c r="Q1393" s="100"/>
    </row>
    <row r="1394" spans="15:17" x14ac:dyDescent="0.2">
      <c r="O1394" s="45"/>
      <c r="P1394" s="45"/>
      <c r="Q1394" s="100"/>
    </row>
    <row r="1395" spans="15:17" x14ac:dyDescent="0.2">
      <c r="O1395" s="45"/>
      <c r="P1395" s="45"/>
      <c r="Q1395" s="100"/>
    </row>
    <row r="1396" spans="15:17" x14ac:dyDescent="0.2">
      <c r="O1396" s="45"/>
      <c r="P1396" s="45"/>
      <c r="Q1396" s="100"/>
    </row>
    <row r="1397" spans="15:17" x14ac:dyDescent="0.2">
      <c r="O1397" s="45"/>
      <c r="P1397" s="45"/>
      <c r="Q1397" s="100"/>
    </row>
    <row r="1398" spans="15:17" x14ac:dyDescent="0.2">
      <c r="O1398" s="45"/>
      <c r="P1398" s="45"/>
      <c r="Q1398" s="100"/>
    </row>
    <row r="1399" spans="15:17" x14ac:dyDescent="0.2">
      <c r="O1399" s="45"/>
      <c r="P1399" s="45"/>
      <c r="Q1399" s="100"/>
    </row>
    <row r="1400" spans="15:17" x14ac:dyDescent="0.2">
      <c r="O1400" s="45"/>
      <c r="P1400" s="45"/>
      <c r="Q1400" s="100"/>
    </row>
    <row r="1401" spans="15:17" x14ac:dyDescent="0.2">
      <c r="O1401" s="45"/>
      <c r="P1401" s="45"/>
      <c r="Q1401" s="100"/>
    </row>
    <row r="1402" spans="15:17" x14ac:dyDescent="0.2">
      <c r="O1402" s="45"/>
      <c r="P1402" s="45"/>
      <c r="Q1402" s="100"/>
    </row>
    <row r="1403" spans="15:17" x14ac:dyDescent="0.2">
      <c r="O1403" s="45"/>
      <c r="P1403" s="45"/>
      <c r="Q1403" s="100"/>
    </row>
    <row r="1404" spans="15:17" x14ac:dyDescent="0.2">
      <c r="O1404" s="45"/>
      <c r="P1404" s="45"/>
      <c r="Q1404" s="100"/>
    </row>
    <row r="1405" spans="15:17" x14ac:dyDescent="0.2">
      <c r="O1405" s="45"/>
      <c r="P1405" s="45"/>
      <c r="Q1405" s="100"/>
    </row>
    <row r="1406" spans="15:17" x14ac:dyDescent="0.2">
      <c r="O1406" s="45"/>
      <c r="P1406" s="45"/>
      <c r="Q1406" s="100"/>
    </row>
    <row r="1407" spans="15:17" x14ac:dyDescent="0.2">
      <c r="O1407" s="45"/>
      <c r="P1407" s="45"/>
      <c r="Q1407" s="100"/>
    </row>
    <row r="1408" spans="15:17" x14ac:dyDescent="0.2">
      <c r="O1408" s="45"/>
      <c r="P1408" s="45"/>
      <c r="Q1408" s="100"/>
    </row>
    <row r="1409" spans="15:17" x14ac:dyDescent="0.2">
      <c r="O1409" s="45"/>
      <c r="P1409" s="45"/>
      <c r="Q1409" s="100"/>
    </row>
    <row r="1410" spans="15:17" x14ac:dyDescent="0.2">
      <c r="O1410" s="45"/>
      <c r="P1410" s="45"/>
      <c r="Q1410" s="100"/>
    </row>
    <row r="1411" spans="15:17" x14ac:dyDescent="0.2">
      <c r="O1411" s="45"/>
      <c r="P1411" s="45"/>
      <c r="Q1411" s="100"/>
    </row>
    <row r="1412" spans="15:17" x14ac:dyDescent="0.2">
      <c r="O1412" s="45"/>
      <c r="P1412" s="45"/>
      <c r="Q1412" s="100"/>
    </row>
    <row r="1413" spans="15:17" x14ac:dyDescent="0.2">
      <c r="O1413" s="45"/>
      <c r="P1413" s="45"/>
      <c r="Q1413" s="100"/>
    </row>
    <row r="1414" spans="15:17" x14ac:dyDescent="0.2">
      <c r="O1414" s="45"/>
      <c r="P1414" s="45"/>
      <c r="Q1414" s="100"/>
    </row>
    <row r="1415" spans="15:17" x14ac:dyDescent="0.2">
      <c r="O1415" s="45"/>
      <c r="P1415" s="45"/>
      <c r="Q1415" s="100"/>
    </row>
    <row r="1416" spans="15:17" x14ac:dyDescent="0.2">
      <c r="O1416" s="45"/>
      <c r="P1416" s="45"/>
      <c r="Q1416" s="100"/>
    </row>
    <row r="1417" spans="15:17" x14ac:dyDescent="0.2">
      <c r="O1417" s="45"/>
      <c r="P1417" s="45"/>
      <c r="Q1417" s="100"/>
    </row>
    <row r="1418" spans="15:17" x14ac:dyDescent="0.2">
      <c r="O1418" s="45"/>
      <c r="P1418" s="45"/>
      <c r="Q1418" s="100"/>
    </row>
    <row r="1419" spans="15:17" x14ac:dyDescent="0.2">
      <c r="O1419" s="45"/>
      <c r="P1419" s="45"/>
      <c r="Q1419" s="100"/>
    </row>
    <row r="1420" spans="15:17" x14ac:dyDescent="0.2">
      <c r="O1420" s="45"/>
      <c r="P1420" s="45"/>
      <c r="Q1420" s="100"/>
    </row>
    <row r="1421" spans="15:17" x14ac:dyDescent="0.2">
      <c r="O1421" s="45"/>
      <c r="P1421" s="45"/>
      <c r="Q1421" s="100"/>
    </row>
    <row r="1422" spans="15:17" x14ac:dyDescent="0.2">
      <c r="O1422" s="45"/>
      <c r="P1422" s="45"/>
      <c r="Q1422" s="100"/>
    </row>
    <row r="1423" spans="15:17" x14ac:dyDescent="0.2">
      <c r="O1423" s="45"/>
      <c r="P1423" s="45"/>
      <c r="Q1423" s="100"/>
    </row>
    <row r="1424" spans="15:17" x14ac:dyDescent="0.2">
      <c r="O1424" s="45"/>
      <c r="P1424" s="45"/>
      <c r="Q1424" s="100"/>
    </row>
    <row r="1425" spans="15:17" x14ac:dyDescent="0.2">
      <c r="O1425" s="45"/>
      <c r="P1425" s="45"/>
      <c r="Q1425" s="100"/>
    </row>
    <row r="1426" spans="15:17" x14ac:dyDescent="0.2">
      <c r="O1426" s="45"/>
      <c r="P1426" s="45"/>
      <c r="Q1426" s="100"/>
    </row>
    <row r="1427" spans="15:17" x14ac:dyDescent="0.2">
      <c r="O1427" s="45"/>
      <c r="P1427" s="45"/>
      <c r="Q1427" s="100"/>
    </row>
    <row r="1428" spans="15:17" x14ac:dyDescent="0.2">
      <c r="O1428" s="45"/>
      <c r="P1428" s="45"/>
      <c r="Q1428" s="100"/>
    </row>
    <row r="1429" spans="15:17" x14ac:dyDescent="0.2">
      <c r="O1429" s="45"/>
      <c r="P1429" s="45"/>
      <c r="Q1429" s="100"/>
    </row>
    <row r="1430" spans="15:17" x14ac:dyDescent="0.2">
      <c r="O1430" s="45"/>
      <c r="P1430" s="45"/>
      <c r="Q1430" s="100"/>
    </row>
    <row r="1431" spans="15:17" x14ac:dyDescent="0.2">
      <c r="O1431" s="45"/>
      <c r="P1431" s="45"/>
      <c r="Q1431" s="100"/>
    </row>
    <row r="1432" spans="15:17" x14ac:dyDescent="0.2">
      <c r="O1432" s="45"/>
      <c r="P1432" s="45"/>
      <c r="Q1432" s="100"/>
    </row>
    <row r="1433" spans="15:17" x14ac:dyDescent="0.2">
      <c r="O1433" s="45"/>
      <c r="P1433" s="45"/>
      <c r="Q1433" s="100"/>
    </row>
    <row r="1434" spans="15:17" x14ac:dyDescent="0.2">
      <c r="O1434" s="45"/>
      <c r="P1434" s="45"/>
      <c r="Q1434" s="100"/>
    </row>
    <row r="1435" spans="15:17" x14ac:dyDescent="0.2">
      <c r="O1435" s="45"/>
      <c r="P1435" s="45"/>
      <c r="Q1435" s="100"/>
    </row>
    <row r="1436" spans="15:17" x14ac:dyDescent="0.2">
      <c r="O1436" s="45"/>
      <c r="P1436" s="45"/>
      <c r="Q1436" s="100"/>
    </row>
    <row r="1437" spans="15:17" x14ac:dyDescent="0.2">
      <c r="O1437" s="45"/>
      <c r="P1437" s="45"/>
      <c r="Q1437" s="100"/>
    </row>
    <row r="1438" spans="15:17" x14ac:dyDescent="0.2">
      <c r="O1438" s="45"/>
      <c r="P1438" s="45"/>
      <c r="Q1438" s="100"/>
    </row>
    <row r="1439" spans="15:17" x14ac:dyDescent="0.2">
      <c r="O1439" s="45"/>
      <c r="P1439" s="45"/>
      <c r="Q1439" s="100"/>
    </row>
    <row r="1440" spans="15:17" x14ac:dyDescent="0.2">
      <c r="O1440" s="45"/>
      <c r="P1440" s="45"/>
      <c r="Q1440" s="100"/>
    </row>
    <row r="1441" spans="15:17" x14ac:dyDescent="0.2">
      <c r="O1441" s="45"/>
      <c r="P1441" s="45"/>
      <c r="Q1441" s="100"/>
    </row>
    <row r="1442" spans="15:17" x14ac:dyDescent="0.2">
      <c r="O1442" s="45"/>
      <c r="P1442" s="45"/>
      <c r="Q1442" s="100"/>
    </row>
    <row r="1443" spans="15:17" x14ac:dyDescent="0.2">
      <c r="O1443" s="45"/>
      <c r="P1443" s="45"/>
      <c r="Q1443" s="100"/>
    </row>
    <row r="1444" spans="15:17" x14ac:dyDescent="0.2">
      <c r="O1444" s="45"/>
      <c r="P1444" s="45"/>
      <c r="Q1444" s="100"/>
    </row>
    <row r="1445" spans="15:17" x14ac:dyDescent="0.2">
      <c r="O1445" s="45"/>
      <c r="P1445" s="45"/>
      <c r="Q1445" s="100"/>
    </row>
    <row r="1446" spans="15:17" x14ac:dyDescent="0.2">
      <c r="O1446" s="45"/>
      <c r="P1446" s="45"/>
      <c r="Q1446" s="100"/>
    </row>
    <row r="1447" spans="15:17" x14ac:dyDescent="0.2">
      <c r="O1447" s="45"/>
      <c r="P1447" s="45"/>
      <c r="Q1447" s="100"/>
    </row>
    <row r="1448" spans="15:17" x14ac:dyDescent="0.2">
      <c r="O1448" s="45"/>
      <c r="P1448" s="45"/>
      <c r="Q1448" s="100"/>
    </row>
    <row r="1449" spans="15:17" x14ac:dyDescent="0.2">
      <c r="O1449" s="45"/>
      <c r="P1449" s="45"/>
      <c r="Q1449" s="100"/>
    </row>
    <row r="1450" spans="15:17" x14ac:dyDescent="0.2">
      <c r="O1450" s="45"/>
      <c r="P1450" s="45"/>
      <c r="Q1450" s="100"/>
    </row>
    <row r="1451" spans="15:17" x14ac:dyDescent="0.2">
      <c r="O1451" s="45"/>
      <c r="P1451" s="45"/>
      <c r="Q1451" s="100"/>
    </row>
    <row r="1452" spans="15:17" x14ac:dyDescent="0.2">
      <c r="O1452" s="45"/>
      <c r="P1452" s="45"/>
      <c r="Q1452" s="100"/>
    </row>
    <row r="1453" spans="15:17" x14ac:dyDescent="0.2">
      <c r="O1453" s="45"/>
      <c r="P1453" s="45"/>
      <c r="Q1453" s="100"/>
    </row>
    <row r="1454" spans="15:17" x14ac:dyDescent="0.2">
      <c r="O1454" s="45"/>
      <c r="P1454" s="45"/>
      <c r="Q1454" s="100"/>
    </row>
    <row r="1455" spans="15:17" x14ac:dyDescent="0.2">
      <c r="O1455" s="45"/>
      <c r="P1455" s="45"/>
      <c r="Q1455" s="100"/>
    </row>
    <row r="1456" spans="15:17" x14ac:dyDescent="0.2">
      <c r="O1456" s="45"/>
      <c r="P1456" s="45"/>
      <c r="Q1456" s="100"/>
    </row>
    <row r="1457" spans="15:17" x14ac:dyDescent="0.2">
      <c r="O1457" s="45"/>
      <c r="P1457" s="45"/>
      <c r="Q1457" s="100"/>
    </row>
    <row r="1458" spans="15:17" x14ac:dyDescent="0.2">
      <c r="O1458" s="45"/>
      <c r="P1458" s="45"/>
      <c r="Q1458" s="100"/>
    </row>
    <row r="1459" spans="15:17" x14ac:dyDescent="0.2">
      <c r="O1459" s="45"/>
      <c r="P1459" s="45"/>
      <c r="Q1459" s="100"/>
    </row>
    <row r="1460" spans="15:17" x14ac:dyDescent="0.2">
      <c r="O1460" s="45"/>
      <c r="P1460" s="45"/>
      <c r="Q1460" s="100"/>
    </row>
    <row r="1461" spans="15:17" x14ac:dyDescent="0.2">
      <c r="O1461" s="45"/>
      <c r="P1461" s="45"/>
      <c r="Q1461" s="100"/>
    </row>
    <row r="1462" spans="15:17" x14ac:dyDescent="0.2">
      <c r="O1462" s="45"/>
      <c r="P1462" s="45"/>
      <c r="Q1462" s="100"/>
    </row>
    <row r="1463" spans="15:17" x14ac:dyDescent="0.2">
      <c r="O1463" s="45"/>
      <c r="P1463" s="45"/>
      <c r="Q1463" s="100"/>
    </row>
    <row r="1464" spans="15:17" x14ac:dyDescent="0.2">
      <c r="O1464" s="45"/>
      <c r="P1464" s="45"/>
      <c r="Q1464" s="100"/>
    </row>
    <row r="1465" spans="15:17" x14ac:dyDescent="0.2">
      <c r="O1465" s="45"/>
      <c r="P1465" s="45"/>
      <c r="Q1465" s="100"/>
    </row>
    <row r="1466" spans="15:17" x14ac:dyDescent="0.2">
      <c r="O1466" s="45"/>
      <c r="P1466" s="45"/>
      <c r="Q1466" s="100"/>
    </row>
    <row r="1467" spans="15:17" x14ac:dyDescent="0.2">
      <c r="O1467" s="45"/>
      <c r="P1467" s="45"/>
      <c r="Q1467" s="100"/>
    </row>
    <row r="1468" spans="15:17" x14ac:dyDescent="0.2">
      <c r="O1468" s="45"/>
      <c r="P1468" s="45"/>
      <c r="Q1468" s="100"/>
    </row>
    <row r="1469" spans="15:17" x14ac:dyDescent="0.2">
      <c r="O1469" s="45"/>
      <c r="P1469" s="45"/>
      <c r="Q1469" s="100"/>
    </row>
    <row r="1470" spans="15:17" x14ac:dyDescent="0.2">
      <c r="O1470" s="45"/>
      <c r="P1470" s="45"/>
      <c r="Q1470" s="100"/>
    </row>
    <row r="1471" spans="15:17" x14ac:dyDescent="0.2">
      <c r="O1471" s="45"/>
      <c r="P1471" s="45"/>
      <c r="Q1471" s="100"/>
    </row>
    <row r="1472" spans="15:17" x14ac:dyDescent="0.2">
      <c r="O1472" s="45"/>
      <c r="P1472" s="45"/>
      <c r="Q1472" s="100"/>
    </row>
    <row r="1473" spans="15:17" x14ac:dyDescent="0.2">
      <c r="O1473" s="45"/>
      <c r="P1473" s="45"/>
      <c r="Q1473" s="100"/>
    </row>
    <row r="1474" spans="15:17" x14ac:dyDescent="0.2">
      <c r="O1474" s="45"/>
      <c r="P1474" s="45"/>
      <c r="Q1474" s="100"/>
    </row>
    <row r="1475" spans="15:17" x14ac:dyDescent="0.2">
      <c r="O1475" s="45"/>
      <c r="P1475" s="45"/>
      <c r="Q1475" s="100"/>
    </row>
    <row r="1476" spans="15:17" x14ac:dyDescent="0.2">
      <c r="O1476" s="45"/>
      <c r="P1476" s="45"/>
      <c r="Q1476" s="100"/>
    </row>
    <row r="1477" spans="15:17" x14ac:dyDescent="0.2">
      <c r="O1477" s="45"/>
      <c r="P1477" s="45"/>
      <c r="Q1477" s="100"/>
    </row>
    <row r="1478" spans="15:17" x14ac:dyDescent="0.2">
      <c r="O1478" s="45"/>
      <c r="P1478" s="45"/>
      <c r="Q1478" s="100"/>
    </row>
    <row r="1479" spans="15:17" x14ac:dyDescent="0.2">
      <c r="O1479" s="45"/>
      <c r="P1479" s="45"/>
      <c r="Q1479" s="100"/>
    </row>
    <row r="1480" spans="15:17" x14ac:dyDescent="0.2">
      <c r="O1480" s="45"/>
      <c r="P1480" s="45"/>
      <c r="Q1480" s="100"/>
    </row>
    <row r="1481" spans="15:17" x14ac:dyDescent="0.2">
      <c r="O1481" s="45"/>
      <c r="P1481" s="45"/>
      <c r="Q1481" s="100"/>
    </row>
    <row r="1482" spans="15:17" x14ac:dyDescent="0.2">
      <c r="O1482" s="45"/>
      <c r="P1482" s="45"/>
      <c r="Q1482" s="100"/>
    </row>
    <row r="1483" spans="15:17" x14ac:dyDescent="0.2">
      <c r="O1483" s="45"/>
      <c r="P1483" s="45"/>
      <c r="Q1483" s="100"/>
    </row>
    <row r="1484" spans="15:17" x14ac:dyDescent="0.2">
      <c r="O1484" s="45"/>
      <c r="P1484" s="45"/>
      <c r="Q1484" s="100"/>
    </row>
    <row r="1485" spans="15:17" x14ac:dyDescent="0.2">
      <c r="O1485" s="45"/>
      <c r="P1485" s="45"/>
      <c r="Q1485" s="100"/>
    </row>
    <row r="1486" spans="15:17" x14ac:dyDescent="0.2">
      <c r="O1486" s="45"/>
      <c r="P1486" s="45"/>
      <c r="Q1486" s="100"/>
    </row>
    <row r="1487" spans="15:17" x14ac:dyDescent="0.2">
      <c r="O1487" s="45"/>
      <c r="P1487" s="45"/>
      <c r="Q1487" s="100"/>
    </row>
    <row r="1488" spans="15:17" x14ac:dyDescent="0.2">
      <c r="O1488" s="45"/>
      <c r="P1488" s="45"/>
      <c r="Q1488" s="100"/>
    </row>
    <row r="1489" spans="15:17" x14ac:dyDescent="0.2">
      <c r="O1489" s="45"/>
      <c r="P1489" s="45"/>
      <c r="Q1489" s="100"/>
    </row>
    <row r="1490" spans="15:17" x14ac:dyDescent="0.2">
      <c r="O1490" s="45"/>
      <c r="P1490" s="45"/>
      <c r="Q1490" s="100"/>
    </row>
    <row r="1491" spans="15:17" x14ac:dyDescent="0.2">
      <c r="O1491" s="45"/>
      <c r="P1491" s="45"/>
      <c r="Q1491" s="100"/>
    </row>
    <row r="1492" spans="15:17" x14ac:dyDescent="0.2">
      <c r="O1492" s="45"/>
      <c r="P1492" s="45"/>
      <c r="Q1492" s="100"/>
    </row>
    <row r="1493" spans="15:17" x14ac:dyDescent="0.2">
      <c r="O1493" s="45"/>
      <c r="P1493" s="45"/>
      <c r="Q1493" s="100"/>
    </row>
    <row r="1494" spans="15:17" x14ac:dyDescent="0.2">
      <c r="O1494" s="45"/>
      <c r="P1494" s="45"/>
      <c r="Q1494" s="100"/>
    </row>
    <row r="1495" spans="15:17" x14ac:dyDescent="0.2">
      <c r="O1495" s="45"/>
      <c r="P1495" s="45"/>
      <c r="Q1495" s="100"/>
    </row>
    <row r="1496" spans="15:17" x14ac:dyDescent="0.2">
      <c r="O1496" s="45"/>
      <c r="P1496" s="45"/>
      <c r="Q1496" s="100"/>
    </row>
    <row r="1497" spans="15:17" x14ac:dyDescent="0.2">
      <c r="O1497" s="45"/>
      <c r="P1497" s="45"/>
      <c r="Q1497" s="100"/>
    </row>
    <row r="1498" spans="15:17" x14ac:dyDescent="0.2">
      <c r="O1498" s="45"/>
      <c r="P1498" s="45"/>
      <c r="Q1498" s="100"/>
    </row>
    <row r="1499" spans="15:17" x14ac:dyDescent="0.2">
      <c r="O1499" s="45"/>
      <c r="P1499" s="45"/>
      <c r="Q1499" s="100"/>
    </row>
    <row r="1500" spans="15:17" x14ac:dyDescent="0.2">
      <c r="O1500" s="45"/>
      <c r="P1500" s="45"/>
      <c r="Q1500" s="100"/>
    </row>
    <row r="1501" spans="15:17" x14ac:dyDescent="0.2">
      <c r="O1501" s="45"/>
      <c r="P1501" s="45"/>
      <c r="Q1501" s="100"/>
    </row>
    <row r="1502" spans="15:17" x14ac:dyDescent="0.2">
      <c r="O1502" s="45"/>
      <c r="P1502" s="45"/>
      <c r="Q1502" s="100"/>
    </row>
    <row r="1503" spans="15:17" x14ac:dyDescent="0.2">
      <c r="O1503" s="45"/>
      <c r="P1503" s="45"/>
      <c r="Q1503" s="100"/>
    </row>
    <row r="1504" spans="15:17" x14ac:dyDescent="0.2">
      <c r="O1504" s="45"/>
      <c r="P1504" s="45"/>
      <c r="Q1504" s="100"/>
    </row>
    <row r="1505" spans="15:17" x14ac:dyDescent="0.2">
      <c r="O1505" s="45"/>
      <c r="P1505" s="45"/>
      <c r="Q1505" s="100"/>
    </row>
    <row r="1506" spans="15:17" x14ac:dyDescent="0.2">
      <c r="O1506" s="45"/>
      <c r="P1506" s="45"/>
      <c r="Q1506" s="100"/>
    </row>
    <row r="1507" spans="15:17" x14ac:dyDescent="0.2">
      <c r="O1507" s="45"/>
      <c r="P1507" s="45"/>
      <c r="Q1507" s="100"/>
    </row>
    <row r="1508" spans="15:17" x14ac:dyDescent="0.2">
      <c r="O1508" s="45"/>
      <c r="P1508" s="45"/>
      <c r="Q1508" s="100"/>
    </row>
    <row r="1509" spans="15:17" x14ac:dyDescent="0.2">
      <c r="O1509" s="45"/>
      <c r="P1509" s="45"/>
      <c r="Q1509" s="100"/>
    </row>
    <row r="1510" spans="15:17" x14ac:dyDescent="0.2">
      <c r="O1510" s="45"/>
      <c r="P1510" s="45"/>
      <c r="Q1510" s="100"/>
    </row>
    <row r="1511" spans="15:17" x14ac:dyDescent="0.2">
      <c r="O1511" s="45"/>
      <c r="P1511" s="45"/>
      <c r="Q1511" s="100"/>
    </row>
    <row r="1512" spans="15:17" x14ac:dyDescent="0.2">
      <c r="O1512" s="45"/>
      <c r="P1512" s="45"/>
      <c r="Q1512" s="100"/>
    </row>
    <row r="1513" spans="15:17" x14ac:dyDescent="0.2">
      <c r="O1513" s="45"/>
      <c r="P1513" s="45"/>
      <c r="Q1513" s="100"/>
    </row>
    <row r="1514" spans="15:17" x14ac:dyDescent="0.2">
      <c r="O1514" s="45"/>
      <c r="P1514" s="45"/>
      <c r="Q1514" s="100"/>
    </row>
    <row r="1515" spans="15:17" x14ac:dyDescent="0.2">
      <c r="O1515" s="45"/>
      <c r="P1515" s="45"/>
      <c r="Q1515" s="100"/>
    </row>
    <row r="1516" spans="15:17" x14ac:dyDescent="0.2">
      <c r="O1516" s="45"/>
      <c r="P1516" s="45"/>
      <c r="Q1516" s="100"/>
    </row>
    <row r="1517" spans="15:17" x14ac:dyDescent="0.2">
      <c r="O1517" s="45"/>
      <c r="P1517" s="45"/>
      <c r="Q1517" s="100"/>
    </row>
    <row r="1518" spans="15:17" x14ac:dyDescent="0.2">
      <c r="O1518" s="45"/>
      <c r="P1518" s="45"/>
      <c r="Q1518" s="100"/>
    </row>
    <row r="1519" spans="15:17" x14ac:dyDescent="0.2">
      <c r="O1519" s="45"/>
      <c r="P1519" s="45"/>
      <c r="Q1519" s="100"/>
    </row>
    <row r="1520" spans="15:17" x14ac:dyDescent="0.2">
      <c r="O1520" s="45"/>
      <c r="P1520" s="45"/>
      <c r="Q1520" s="100"/>
    </row>
    <row r="1521" spans="15:17" x14ac:dyDescent="0.2">
      <c r="O1521" s="45"/>
      <c r="P1521" s="45"/>
      <c r="Q1521" s="100"/>
    </row>
    <row r="1522" spans="15:17" x14ac:dyDescent="0.2">
      <c r="O1522" s="45"/>
      <c r="P1522" s="45"/>
      <c r="Q1522" s="100"/>
    </row>
    <row r="1523" spans="15:17" x14ac:dyDescent="0.2">
      <c r="O1523" s="45"/>
      <c r="P1523" s="45"/>
      <c r="Q1523" s="100"/>
    </row>
    <row r="1524" spans="15:17" x14ac:dyDescent="0.2">
      <c r="O1524" s="45"/>
      <c r="P1524" s="45"/>
      <c r="Q1524" s="100"/>
    </row>
    <row r="1525" spans="15:17" x14ac:dyDescent="0.2">
      <c r="O1525" s="45"/>
      <c r="P1525" s="45"/>
      <c r="Q1525" s="100"/>
    </row>
    <row r="1526" spans="15:17" x14ac:dyDescent="0.2">
      <c r="O1526" s="45"/>
      <c r="P1526" s="45"/>
      <c r="Q1526" s="100"/>
    </row>
    <row r="1527" spans="15:17" x14ac:dyDescent="0.2">
      <c r="O1527" s="45"/>
      <c r="P1527" s="45"/>
      <c r="Q1527" s="100"/>
    </row>
    <row r="1528" spans="15:17" x14ac:dyDescent="0.2">
      <c r="O1528" s="45"/>
      <c r="P1528" s="45"/>
      <c r="Q1528" s="100"/>
    </row>
    <row r="1529" spans="15:17" x14ac:dyDescent="0.2">
      <c r="O1529" s="45"/>
      <c r="P1529" s="45"/>
      <c r="Q1529" s="100"/>
    </row>
    <row r="1530" spans="15:17" x14ac:dyDescent="0.2">
      <c r="O1530" s="45"/>
      <c r="P1530" s="45"/>
      <c r="Q1530" s="100"/>
    </row>
    <row r="1531" spans="15:17" x14ac:dyDescent="0.2">
      <c r="O1531" s="45"/>
      <c r="P1531" s="45"/>
      <c r="Q1531" s="100"/>
    </row>
    <row r="1532" spans="15:17" x14ac:dyDescent="0.2">
      <c r="O1532" s="45"/>
      <c r="P1532" s="45"/>
      <c r="Q1532" s="100"/>
    </row>
    <row r="1533" spans="15:17" x14ac:dyDescent="0.2">
      <c r="O1533" s="45"/>
      <c r="P1533" s="45"/>
      <c r="Q1533" s="100"/>
    </row>
    <row r="1534" spans="15:17" x14ac:dyDescent="0.2">
      <c r="O1534" s="45"/>
      <c r="P1534" s="45"/>
      <c r="Q1534" s="100"/>
    </row>
    <row r="1535" spans="15:17" x14ac:dyDescent="0.2">
      <c r="O1535" s="45"/>
      <c r="P1535" s="45"/>
      <c r="Q1535" s="100"/>
    </row>
    <row r="1536" spans="15:17" x14ac:dyDescent="0.2">
      <c r="O1536" s="45"/>
      <c r="P1536" s="45"/>
      <c r="Q1536" s="100"/>
    </row>
    <row r="1537" spans="15:17" x14ac:dyDescent="0.2">
      <c r="O1537" s="45"/>
      <c r="P1537" s="45"/>
      <c r="Q1537" s="100"/>
    </row>
    <row r="1538" spans="15:17" x14ac:dyDescent="0.2">
      <c r="O1538" s="45"/>
      <c r="P1538" s="45"/>
      <c r="Q1538" s="100"/>
    </row>
    <row r="1539" spans="15:17" x14ac:dyDescent="0.2">
      <c r="O1539" s="45"/>
      <c r="P1539" s="45"/>
      <c r="Q1539" s="100"/>
    </row>
    <row r="1540" spans="15:17" x14ac:dyDescent="0.2">
      <c r="O1540" s="45"/>
      <c r="P1540" s="45"/>
      <c r="Q1540" s="100"/>
    </row>
    <row r="1541" spans="15:17" x14ac:dyDescent="0.2">
      <c r="O1541" s="45"/>
      <c r="P1541" s="45"/>
      <c r="Q1541" s="100"/>
    </row>
    <row r="1542" spans="15:17" x14ac:dyDescent="0.2">
      <c r="O1542" s="45"/>
      <c r="P1542" s="45"/>
      <c r="Q1542" s="100"/>
    </row>
    <row r="1543" spans="15:17" x14ac:dyDescent="0.2">
      <c r="O1543" s="45"/>
      <c r="P1543" s="45"/>
      <c r="Q1543" s="100"/>
    </row>
    <row r="1544" spans="15:17" x14ac:dyDescent="0.2">
      <c r="O1544" s="45"/>
      <c r="P1544" s="45"/>
      <c r="Q1544" s="100"/>
    </row>
    <row r="1545" spans="15:17" x14ac:dyDescent="0.2">
      <c r="O1545" s="45"/>
      <c r="P1545" s="45"/>
      <c r="Q1545" s="100"/>
    </row>
    <row r="1546" spans="15:17" x14ac:dyDescent="0.2">
      <c r="O1546" s="45"/>
      <c r="P1546" s="45"/>
      <c r="Q1546" s="100"/>
    </row>
    <row r="1547" spans="15:17" x14ac:dyDescent="0.2">
      <c r="O1547" s="45"/>
      <c r="P1547" s="45"/>
      <c r="Q1547" s="100"/>
    </row>
    <row r="1548" spans="15:17" x14ac:dyDescent="0.2">
      <c r="O1548" s="45"/>
      <c r="P1548" s="45"/>
      <c r="Q1548" s="100"/>
    </row>
    <row r="1549" spans="15:17" x14ac:dyDescent="0.2">
      <c r="O1549" s="45"/>
      <c r="P1549" s="45"/>
      <c r="Q1549" s="100"/>
    </row>
    <row r="1550" spans="15:17" x14ac:dyDescent="0.2">
      <c r="O1550" s="45"/>
      <c r="P1550" s="45"/>
      <c r="Q1550" s="100"/>
    </row>
    <row r="1551" spans="15:17" x14ac:dyDescent="0.2">
      <c r="O1551" s="45"/>
      <c r="P1551" s="45"/>
      <c r="Q1551" s="100"/>
    </row>
    <row r="1552" spans="15:17" x14ac:dyDescent="0.2">
      <c r="O1552" s="45"/>
      <c r="P1552" s="45"/>
      <c r="Q1552" s="100"/>
    </row>
    <row r="1553" spans="15:17" x14ac:dyDescent="0.2">
      <c r="O1553" s="45"/>
      <c r="P1553" s="45"/>
      <c r="Q1553" s="100"/>
    </row>
    <row r="1554" spans="15:17" x14ac:dyDescent="0.2">
      <c r="O1554" s="45"/>
      <c r="P1554" s="45"/>
      <c r="Q1554" s="100"/>
    </row>
    <row r="1555" spans="15:17" x14ac:dyDescent="0.2">
      <c r="O1555" s="45"/>
      <c r="P1555" s="45"/>
      <c r="Q1555" s="100"/>
    </row>
    <row r="1556" spans="15:17" x14ac:dyDescent="0.2">
      <c r="O1556" s="45"/>
      <c r="P1556" s="45"/>
      <c r="Q1556" s="100"/>
    </row>
    <row r="1557" spans="15:17" x14ac:dyDescent="0.2">
      <c r="O1557" s="45"/>
      <c r="P1557" s="45"/>
      <c r="Q1557" s="100"/>
    </row>
    <row r="1558" spans="15:17" x14ac:dyDescent="0.2">
      <c r="O1558" s="45"/>
      <c r="P1558" s="45"/>
      <c r="Q1558" s="100"/>
    </row>
    <row r="1559" spans="15:17" x14ac:dyDescent="0.2">
      <c r="O1559" s="45"/>
      <c r="P1559" s="45"/>
      <c r="Q1559" s="100"/>
    </row>
    <row r="1560" spans="15:17" x14ac:dyDescent="0.2">
      <c r="O1560" s="45"/>
      <c r="P1560" s="45"/>
      <c r="Q1560" s="100"/>
    </row>
    <row r="1561" spans="15:17" x14ac:dyDescent="0.2">
      <c r="O1561" s="45"/>
      <c r="P1561" s="45"/>
      <c r="Q1561" s="100"/>
    </row>
    <row r="1562" spans="15:17" x14ac:dyDescent="0.2">
      <c r="O1562" s="45"/>
      <c r="P1562" s="45"/>
      <c r="Q1562" s="100"/>
    </row>
    <row r="1563" spans="15:17" x14ac:dyDescent="0.2">
      <c r="O1563" s="45"/>
      <c r="P1563" s="45"/>
      <c r="Q1563" s="100"/>
    </row>
    <row r="1564" spans="15:17" x14ac:dyDescent="0.2">
      <c r="O1564" s="45"/>
      <c r="P1564" s="45"/>
      <c r="Q1564" s="100"/>
    </row>
    <row r="1565" spans="15:17" x14ac:dyDescent="0.2">
      <c r="O1565" s="45"/>
      <c r="P1565" s="45"/>
      <c r="Q1565" s="100"/>
    </row>
    <row r="1566" spans="15:17" x14ac:dyDescent="0.2">
      <c r="O1566" s="45"/>
      <c r="P1566" s="45"/>
      <c r="Q1566" s="100"/>
    </row>
    <row r="1567" spans="15:17" x14ac:dyDescent="0.2">
      <c r="O1567" s="45"/>
      <c r="P1567" s="45"/>
      <c r="Q1567" s="100"/>
    </row>
    <row r="1568" spans="15:17" x14ac:dyDescent="0.2">
      <c r="O1568" s="45"/>
      <c r="P1568" s="45"/>
      <c r="Q1568" s="100"/>
    </row>
    <row r="1569" spans="15:17" x14ac:dyDescent="0.2">
      <c r="O1569" s="45"/>
      <c r="P1569" s="45"/>
      <c r="Q1569" s="100"/>
    </row>
    <row r="1570" spans="15:17" x14ac:dyDescent="0.2">
      <c r="O1570" s="45"/>
      <c r="P1570" s="45"/>
      <c r="Q1570" s="100"/>
    </row>
    <row r="1571" spans="15:17" x14ac:dyDescent="0.2">
      <c r="O1571" s="45"/>
      <c r="P1571" s="45"/>
      <c r="Q1571" s="100"/>
    </row>
    <row r="1572" spans="15:17" x14ac:dyDescent="0.2">
      <c r="O1572" s="45"/>
      <c r="P1572" s="45"/>
      <c r="Q1572" s="100"/>
    </row>
    <row r="1573" spans="15:17" x14ac:dyDescent="0.2">
      <c r="O1573" s="45"/>
      <c r="P1573" s="45"/>
      <c r="Q1573" s="100"/>
    </row>
    <row r="1574" spans="15:17" x14ac:dyDescent="0.2">
      <c r="O1574" s="45"/>
      <c r="P1574" s="45"/>
      <c r="Q1574" s="100"/>
    </row>
    <row r="1575" spans="15:17" x14ac:dyDescent="0.2">
      <c r="O1575" s="45"/>
      <c r="P1575" s="45"/>
      <c r="Q1575" s="100"/>
    </row>
    <row r="1576" spans="15:17" x14ac:dyDescent="0.2">
      <c r="O1576" s="45"/>
      <c r="P1576" s="45"/>
      <c r="Q1576" s="100"/>
    </row>
    <row r="1577" spans="15:17" x14ac:dyDescent="0.2">
      <c r="O1577" s="45"/>
      <c r="P1577" s="45"/>
      <c r="Q1577" s="100"/>
    </row>
    <row r="1578" spans="15:17" x14ac:dyDescent="0.2">
      <c r="O1578" s="45"/>
      <c r="P1578" s="45"/>
      <c r="Q1578" s="100"/>
    </row>
    <row r="1579" spans="15:17" x14ac:dyDescent="0.2">
      <c r="O1579" s="45"/>
      <c r="P1579" s="45"/>
      <c r="Q1579" s="100"/>
    </row>
    <row r="1580" spans="15:17" x14ac:dyDescent="0.2">
      <c r="O1580" s="45"/>
      <c r="P1580" s="45"/>
      <c r="Q1580" s="100"/>
    </row>
    <row r="1581" spans="15:17" x14ac:dyDescent="0.2">
      <c r="O1581" s="45"/>
      <c r="P1581" s="45"/>
      <c r="Q1581" s="100"/>
    </row>
    <row r="1582" spans="15:17" x14ac:dyDescent="0.2">
      <c r="O1582" s="45"/>
      <c r="P1582" s="45"/>
      <c r="Q1582" s="100"/>
    </row>
    <row r="1583" spans="15:17" x14ac:dyDescent="0.2">
      <c r="O1583" s="45"/>
      <c r="P1583" s="45"/>
      <c r="Q1583" s="100"/>
    </row>
    <row r="1584" spans="15:17" x14ac:dyDescent="0.2">
      <c r="O1584" s="45"/>
      <c r="P1584" s="45"/>
      <c r="Q1584" s="100"/>
    </row>
    <row r="1585" spans="15:17" x14ac:dyDescent="0.2">
      <c r="O1585" s="45"/>
      <c r="P1585" s="45"/>
      <c r="Q1585" s="100"/>
    </row>
    <row r="1586" spans="15:17" x14ac:dyDescent="0.2">
      <c r="O1586" s="45"/>
      <c r="P1586" s="45"/>
      <c r="Q1586" s="100"/>
    </row>
    <row r="1587" spans="15:17" x14ac:dyDescent="0.2">
      <c r="O1587" s="45"/>
      <c r="P1587" s="45"/>
      <c r="Q1587" s="100"/>
    </row>
    <row r="1588" spans="15:17" x14ac:dyDescent="0.2">
      <c r="O1588" s="45"/>
      <c r="P1588" s="45"/>
      <c r="Q1588" s="100"/>
    </row>
    <row r="1589" spans="15:17" x14ac:dyDescent="0.2">
      <c r="O1589" s="45"/>
      <c r="P1589" s="45"/>
      <c r="Q1589" s="100"/>
    </row>
    <row r="1590" spans="15:17" x14ac:dyDescent="0.2">
      <c r="O1590" s="45"/>
      <c r="P1590" s="45"/>
      <c r="Q1590" s="100"/>
    </row>
    <row r="1591" spans="15:17" x14ac:dyDescent="0.2">
      <c r="O1591" s="45"/>
      <c r="P1591" s="45"/>
      <c r="Q1591" s="100"/>
    </row>
    <row r="1592" spans="15:17" x14ac:dyDescent="0.2">
      <c r="O1592" s="45"/>
      <c r="P1592" s="45"/>
      <c r="Q1592" s="100"/>
    </row>
    <row r="1593" spans="15:17" x14ac:dyDescent="0.2">
      <c r="O1593" s="45"/>
      <c r="P1593" s="45"/>
      <c r="Q1593" s="100"/>
    </row>
    <row r="1594" spans="15:17" x14ac:dyDescent="0.2">
      <c r="O1594" s="45"/>
      <c r="P1594" s="45"/>
      <c r="Q1594" s="100"/>
    </row>
    <row r="1595" spans="15:17" x14ac:dyDescent="0.2">
      <c r="O1595" s="45"/>
      <c r="P1595" s="45"/>
      <c r="Q1595" s="100"/>
    </row>
    <row r="1596" spans="15:17" x14ac:dyDescent="0.2">
      <c r="O1596" s="45"/>
      <c r="P1596" s="45"/>
      <c r="Q1596" s="100"/>
    </row>
    <row r="1597" spans="15:17" x14ac:dyDescent="0.2">
      <c r="O1597" s="45"/>
      <c r="P1597" s="45"/>
      <c r="Q1597" s="100"/>
    </row>
    <row r="1598" spans="15:17" x14ac:dyDescent="0.2">
      <c r="O1598" s="45"/>
      <c r="P1598" s="45"/>
      <c r="Q1598" s="100"/>
    </row>
    <row r="1599" spans="15:17" x14ac:dyDescent="0.2">
      <c r="O1599" s="45"/>
      <c r="P1599" s="45"/>
      <c r="Q1599" s="100"/>
    </row>
    <row r="1600" spans="15:17" x14ac:dyDescent="0.2">
      <c r="O1600" s="45"/>
      <c r="P1600" s="45"/>
      <c r="Q1600" s="100"/>
    </row>
    <row r="1601" spans="15:17" x14ac:dyDescent="0.2">
      <c r="O1601" s="45"/>
      <c r="P1601" s="45"/>
      <c r="Q1601" s="100"/>
    </row>
    <row r="1602" spans="15:17" x14ac:dyDescent="0.2">
      <c r="O1602" s="45"/>
      <c r="P1602" s="45"/>
      <c r="Q1602" s="100"/>
    </row>
    <row r="1603" spans="15:17" x14ac:dyDescent="0.2">
      <c r="O1603" s="45"/>
      <c r="P1603" s="45"/>
      <c r="Q1603" s="100"/>
    </row>
    <row r="1604" spans="15:17" x14ac:dyDescent="0.2">
      <c r="O1604" s="45"/>
      <c r="P1604" s="45"/>
      <c r="Q1604" s="100"/>
    </row>
    <row r="1605" spans="15:17" x14ac:dyDescent="0.2">
      <c r="O1605" s="45"/>
      <c r="P1605" s="45"/>
      <c r="Q1605" s="100"/>
    </row>
    <row r="1606" spans="15:17" x14ac:dyDescent="0.2">
      <c r="O1606" s="45"/>
      <c r="P1606" s="45"/>
      <c r="Q1606" s="100"/>
    </row>
    <row r="1607" spans="15:17" x14ac:dyDescent="0.2">
      <c r="O1607" s="45"/>
      <c r="P1607" s="45"/>
      <c r="Q1607" s="100"/>
    </row>
    <row r="1608" spans="15:17" x14ac:dyDescent="0.2">
      <c r="O1608" s="45"/>
      <c r="P1608" s="45"/>
      <c r="Q1608" s="100"/>
    </row>
    <row r="1609" spans="15:17" x14ac:dyDescent="0.2">
      <c r="O1609" s="45"/>
      <c r="P1609" s="45"/>
      <c r="Q1609" s="100"/>
    </row>
    <row r="1610" spans="15:17" x14ac:dyDescent="0.2">
      <c r="O1610" s="45"/>
      <c r="P1610" s="45"/>
      <c r="Q1610" s="100"/>
    </row>
    <row r="1611" spans="15:17" x14ac:dyDescent="0.2">
      <c r="O1611" s="45"/>
      <c r="P1611" s="45"/>
      <c r="Q1611" s="100"/>
    </row>
    <row r="1612" spans="15:17" x14ac:dyDescent="0.2">
      <c r="O1612" s="45"/>
      <c r="P1612" s="45"/>
      <c r="Q1612" s="100"/>
    </row>
    <row r="1613" spans="15:17" x14ac:dyDescent="0.2">
      <c r="O1613" s="45"/>
      <c r="P1613" s="45"/>
      <c r="Q1613" s="100"/>
    </row>
    <row r="1614" spans="15:17" x14ac:dyDescent="0.2">
      <c r="O1614" s="45"/>
      <c r="P1614" s="45"/>
      <c r="Q1614" s="100"/>
    </row>
    <row r="1615" spans="15:17" x14ac:dyDescent="0.2">
      <c r="O1615" s="45"/>
      <c r="P1615" s="45"/>
      <c r="Q1615" s="100"/>
    </row>
    <row r="1616" spans="15:17" x14ac:dyDescent="0.2">
      <c r="O1616" s="45"/>
      <c r="P1616" s="45"/>
      <c r="Q1616" s="100"/>
    </row>
    <row r="1617" spans="15:17" x14ac:dyDescent="0.2">
      <c r="O1617" s="45"/>
      <c r="P1617" s="45"/>
      <c r="Q1617" s="100"/>
    </row>
    <row r="1618" spans="15:17" x14ac:dyDescent="0.2">
      <c r="O1618" s="45"/>
      <c r="P1618" s="45"/>
      <c r="Q1618" s="100"/>
    </row>
    <row r="1619" spans="15:17" x14ac:dyDescent="0.2">
      <c r="O1619" s="45"/>
      <c r="P1619" s="45"/>
      <c r="Q1619" s="100"/>
    </row>
    <row r="1620" spans="15:17" x14ac:dyDescent="0.2">
      <c r="O1620" s="45"/>
      <c r="P1620" s="45"/>
      <c r="Q1620" s="100"/>
    </row>
    <row r="1621" spans="15:17" x14ac:dyDescent="0.2">
      <c r="O1621" s="45"/>
      <c r="P1621" s="45"/>
      <c r="Q1621" s="100"/>
    </row>
    <row r="1622" spans="15:17" x14ac:dyDescent="0.2">
      <c r="O1622" s="45"/>
      <c r="P1622" s="45"/>
      <c r="Q1622" s="100"/>
    </row>
    <row r="1623" spans="15:17" x14ac:dyDescent="0.2">
      <c r="O1623" s="45"/>
      <c r="P1623" s="45"/>
      <c r="Q1623" s="100"/>
    </row>
    <row r="1624" spans="15:17" x14ac:dyDescent="0.2">
      <c r="O1624" s="45"/>
      <c r="P1624" s="45"/>
      <c r="Q1624" s="100"/>
    </row>
    <row r="1625" spans="15:17" x14ac:dyDescent="0.2">
      <c r="O1625" s="45"/>
      <c r="P1625" s="45"/>
      <c r="Q1625" s="100"/>
    </row>
    <row r="1626" spans="15:17" x14ac:dyDescent="0.2">
      <c r="O1626" s="45"/>
      <c r="P1626" s="45"/>
      <c r="Q1626" s="100"/>
    </row>
    <row r="1627" spans="15:17" x14ac:dyDescent="0.2">
      <c r="O1627" s="45"/>
      <c r="P1627" s="45"/>
      <c r="Q1627" s="100"/>
    </row>
    <row r="1628" spans="15:17" x14ac:dyDescent="0.2">
      <c r="O1628" s="45"/>
      <c r="P1628" s="45"/>
      <c r="Q1628" s="100"/>
    </row>
    <row r="1629" spans="15:17" x14ac:dyDescent="0.2">
      <c r="O1629" s="45"/>
      <c r="P1629" s="45"/>
      <c r="Q1629" s="100"/>
    </row>
    <row r="1630" spans="15:17" x14ac:dyDescent="0.2">
      <c r="O1630" s="45"/>
      <c r="P1630" s="45"/>
      <c r="Q1630" s="100"/>
    </row>
    <row r="1631" spans="15:17" x14ac:dyDescent="0.2">
      <c r="O1631" s="45"/>
      <c r="P1631" s="45"/>
      <c r="Q1631" s="100"/>
    </row>
    <row r="1632" spans="15:17" x14ac:dyDescent="0.2">
      <c r="O1632" s="45"/>
      <c r="P1632" s="45"/>
      <c r="Q1632" s="100"/>
    </row>
    <row r="1633" spans="15:17" x14ac:dyDescent="0.2">
      <c r="O1633" s="45"/>
      <c r="P1633" s="45"/>
      <c r="Q1633" s="100"/>
    </row>
    <row r="1634" spans="15:17" x14ac:dyDescent="0.2">
      <c r="O1634" s="45"/>
      <c r="P1634" s="45"/>
      <c r="Q1634" s="100"/>
    </row>
    <row r="1635" spans="15:17" x14ac:dyDescent="0.2">
      <c r="O1635" s="45"/>
      <c r="P1635" s="45"/>
      <c r="Q1635" s="100"/>
    </row>
    <row r="1636" spans="15:17" x14ac:dyDescent="0.2">
      <c r="O1636" s="45"/>
      <c r="P1636" s="45"/>
      <c r="Q1636" s="100"/>
    </row>
    <row r="1637" spans="15:17" x14ac:dyDescent="0.2">
      <c r="O1637" s="45"/>
      <c r="P1637" s="45"/>
      <c r="Q1637" s="100"/>
    </row>
    <row r="1638" spans="15:17" x14ac:dyDescent="0.2">
      <c r="O1638" s="45"/>
      <c r="P1638" s="45"/>
      <c r="Q1638" s="100"/>
    </row>
    <row r="1639" spans="15:17" x14ac:dyDescent="0.2">
      <c r="O1639" s="45"/>
      <c r="P1639" s="45"/>
      <c r="Q1639" s="100"/>
    </row>
    <row r="1640" spans="15:17" x14ac:dyDescent="0.2">
      <c r="O1640" s="45"/>
      <c r="P1640" s="45"/>
      <c r="Q1640" s="100"/>
    </row>
    <row r="1641" spans="15:17" x14ac:dyDescent="0.2">
      <c r="O1641" s="45"/>
      <c r="P1641" s="45"/>
      <c r="Q1641" s="100"/>
    </row>
    <row r="1642" spans="15:17" x14ac:dyDescent="0.2">
      <c r="O1642" s="45"/>
      <c r="P1642" s="45"/>
      <c r="Q1642" s="100"/>
    </row>
    <row r="1643" spans="15:17" x14ac:dyDescent="0.2">
      <c r="O1643" s="45"/>
      <c r="P1643" s="45"/>
      <c r="Q1643" s="100"/>
    </row>
    <row r="1644" spans="15:17" x14ac:dyDescent="0.2">
      <c r="O1644" s="45"/>
      <c r="P1644" s="45"/>
      <c r="Q1644" s="100"/>
    </row>
    <row r="1645" spans="15:17" x14ac:dyDescent="0.2">
      <c r="O1645" s="45"/>
      <c r="P1645" s="45"/>
      <c r="Q1645" s="100"/>
    </row>
    <row r="1646" spans="15:17" x14ac:dyDescent="0.2">
      <c r="O1646" s="45"/>
      <c r="P1646" s="45"/>
      <c r="Q1646" s="100"/>
    </row>
    <row r="1647" spans="15:17" x14ac:dyDescent="0.2">
      <c r="O1647" s="45"/>
      <c r="P1647" s="45"/>
      <c r="Q1647" s="100"/>
    </row>
    <row r="1648" spans="15:17" x14ac:dyDescent="0.2">
      <c r="O1648" s="45"/>
      <c r="P1648" s="45"/>
      <c r="Q1648" s="100"/>
    </row>
    <row r="1649" spans="15:17" x14ac:dyDescent="0.2">
      <c r="O1649" s="45"/>
      <c r="P1649" s="45"/>
      <c r="Q1649" s="100"/>
    </row>
    <row r="1650" spans="15:17" x14ac:dyDescent="0.2">
      <c r="O1650" s="45"/>
      <c r="P1650" s="45"/>
      <c r="Q1650" s="100"/>
    </row>
    <row r="1651" spans="15:17" x14ac:dyDescent="0.2">
      <c r="O1651" s="45"/>
      <c r="P1651" s="45"/>
      <c r="Q1651" s="100"/>
    </row>
    <row r="1652" spans="15:17" x14ac:dyDescent="0.2">
      <c r="O1652" s="45"/>
      <c r="P1652" s="45"/>
      <c r="Q1652" s="100"/>
    </row>
    <row r="1653" spans="15:17" x14ac:dyDescent="0.2">
      <c r="O1653" s="45"/>
      <c r="P1653" s="45"/>
      <c r="Q1653" s="100"/>
    </row>
    <row r="1654" spans="15:17" x14ac:dyDescent="0.2">
      <c r="O1654" s="45"/>
      <c r="P1654" s="45"/>
      <c r="Q1654" s="100"/>
    </row>
    <row r="1655" spans="15:17" x14ac:dyDescent="0.2">
      <c r="O1655" s="45"/>
      <c r="P1655" s="45"/>
      <c r="Q1655" s="100"/>
    </row>
    <row r="1656" spans="15:17" x14ac:dyDescent="0.2">
      <c r="O1656" s="45"/>
      <c r="P1656" s="45"/>
      <c r="Q1656" s="100"/>
    </row>
    <row r="1657" spans="15:17" x14ac:dyDescent="0.2">
      <c r="O1657" s="45"/>
      <c r="P1657" s="45"/>
      <c r="Q1657" s="100"/>
    </row>
    <row r="1658" spans="15:17" x14ac:dyDescent="0.2">
      <c r="O1658" s="45"/>
      <c r="P1658" s="45"/>
      <c r="Q1658" s="100"/>
    </row>
    <row r="1659" spans="15:17" x14ac:dyDescent="0.2">
      <c r="O1659" s="45"/>
      <c r="P1659" s="45"/>
      <c r="Q1659" s="100"/>
    </row>
    <row r="1660" spans="15:17" x14ac:dyDescent="0.2">
      <c r="O1660" s="45"/>
      <c r="P1660" s="45"/>
      <c r="Q1660" s="100"/>
    </row>
    <row r="1661" spans="15:17" x14ac:dyDescent="0.2">
      <c r="O1661" s="45"/>
      <c r="P1661" s="45"/>
      <c r="Q1661" s="100"/>
    </row>
    <row r="1662" spans="15:17" x14ac:dyDescent="0.2">
      <c r="O1662" s="45"/>
      <c r="P1662" s="45"/>
      <c r="Q1662" s="100"/>
    </row>
    <row r="1663" spans="15:17" x14ac:dyDescent="0.2">
      <c r="O1663" s="45"/>
      <c r="P1663" s="45"/>
      <c r="Q1663" s="100"/>
    </row>
    <row r="1664" spans="15:17" x14ac:dyDescent="0.2">
      <c r="O1664" s="45"/>
      <c r="P1664" s="45"/>
      <c r="Q1664" s="100"/>
    </row>
    <row r="1665" spans="15:17" x14ac:dyDescent="0.2">
      <c r="O1665" s="45"/>
      <c r="P1665" s="45"/>
      <c r="Q1665" s="100"/>
    </row>
    <row r="1666" spans="15:17" x14ac:dyDescent="0.2">
      <c r="O1666" s="45"/>
      <c r="P1666" s="45"/>
      <c r="Q1666" s="100"/>
    </row>
    <row r="1667" spans="15:17" x14ac:dyDescent="0.2">
      <c r="O1667" s="45"/>
      <c r="P1667" s="45"/>
      <c r="Q1667" s="100"/>
    </row>
    <row r="1668" spans="15:17" x14ac:dyDescent="0.2">
      <c r="O1668" s="45"/>
      <c r="P1668" s="45"/>
      <c r="Q1668" s="100"/>
    </row>
    <row r="1669" spans="15:17" x14ac:dyDescent="0.2">
      <c r="O1669" s="45"/>
      <c r="P1669" s="45"/>
      <c r="Q1669" s="100"/>
    </row>
    <row r="1670" spans="15:17" x14ac:dyDescent="0.2">
      <c r="O1670" s="45"/>
      <c r="P1670" s="45"/>
      <c r="Q1670" s="100"/>
    </row>
    <row r="1671" spans="15:17" x14ac:dyDescent="0.2">
      <c r="O1671" s="45"/>
      <c r="P1671" s="45"/>
      <c r="Q1671" s="100"/>
    </row>
    <row r="1672" spans="15:17" x14ac:dyDescent="0.2">
      <c r="O1672" s="45"/>
      <c r="P1672" s="45"/>
      <c r="Q1672" s="100"/>
    </row>
    <row r="1673" spans="15:17" x14ac:dyDescent="0.2">
      <c r="O1673" s="45"/>
      <c r="P1673" s="45"/>
      <c r="Q1673" s="100"/>
    </row>
    <row r="1674" spans="15:17" x14ac:dyDescent="0.2">
      <c r="O1674" s="45"/>
      <c r="P1674" s="45"/>
      <c r="Q1674" s="100"/>
    </row>
    <row r="1675" spans="15:17" x14ac:dyDescent="0.2">
      <c r="O1675" s="45"/>
      <c r="P1675" s="45"/>
      <c r="Q1675" s="100"/>
    </row>
    <row r="1676" spans="15:17" x14ac:dyDescent="0.2">
      <c r="O1676" s="45"/>
      <c r="P1676" s="45"/>
      <c r="Q1676" s="100"/>
    </row>
    <row r="1677" spans="15:17" x14ac:dyDescent="0.2">
      <c r="O1677" s="45"/>
      <c r="P1677" s="45"/>
      <c r="Q1677" s="100"/>
    </row>
    <row r="1678" spans="15:17" x14ac:dyDescent="0.2">
      <c r="O1678" s="45"/>
      <c r="P1678" s="45"/>
      <c r="Q1678" s="100"/>
    </row>
    <row r="1679" spans="15:17" x14ac:dyDescent="0.2">
      <c r="O1679" s="45"/>
      <c r="P1679" s="45"/>
      <c r="Q1679" s="100"/>
    </row>
    <row r="1680" spans="15:17" x14ac:dyDescent="0.2">
      <c r="O1680" s="45"/>
      <c r="P1680" s="45"/>
      <c r="Q1680" s="100"/>
    </row>
    <row r="1681" spans="15:17" x14ac:dyDescent="0.2">
      <c r="O1681" s="45"/>
      <c r="P1681" s="45"/>
      <c r="Q1681" s="100"/>
    </row>
    <row r="1682" spans="15:17" x14ac:dyDescent="0.2">
      <c r="O1682" s="45"/>
      <c r="P1682" s="45"/>
      <c r="Q1682" s="100"/>
    </row>
    <row r="1683" spans="15:17" x14ac:dyDescent="0.2">
      <c r="O1683" s="45"/>
      <c r="P1683" s="45"/>
      <c r="Q1683" s="100"/>
    </row>
    <row r="1684" spans="15:17" x14ac:dyDescent="0.2">
      <c r="O1684" s="45"/>
      <c r="P1684" s="45"/>
      <c r="Q1684" s="100"/>
    </row>
    <row r="1685" spans="15:17" x14ac:dyDescent="0.2">
      <c r="O1685" s="45"/>
      <c r="P1685" s="45"/>
      <c r="Q1685" s="100"/>
    </row>
    <row r="1686" spans="15:17" x14ac:dyDescent="0.2">
      <c r="O1686" s="45"/>
      <c r="P1686" s="45"/>
      <c r="Q1686" s="100"/>
    </row>
    <row r="1687" spans="15:17" x14ac:dyDescent="0.2">
      <c r="O1687" s="45"/>
      <c r="P1687" s="45"/>
      <c r="Q1687" s="100"/>
    </row>
    <row r="1688" spans="15:17" x14ac:dyDescent="0.2">
      <c r="O1688" s="45"/>
      <c r="P1688" s="45"/>
      <c r="Q1688" s="100"/>
    </row>
    <row r="1689" spans="15:17" x14ac:dyDescent="0.2">
      <c r="O1689" s="45"/>
      <c r="P1689" s="45"/>
      <c r="Q1689" s="100"/>
    </row>
    <row r="1690" spans="15:17" x14ac:dyDescent="0.2">
      <c r="O1690" s="45"/>
      <c r="P1690" s="45"/>
      <c r="Q1690" s="100"/>
    </row>
    <row r="1691" spans="15:17" x14ac:dyDescent="0.2">
      <c r="O1691" s="45"/>
      <c r="P1691" s="45"/>
      <c r="Q1691" s="100"/>
    </row>
    <row r="1692" spans="15:17" x14ac:dyDescent="0.2">
      <c r="O1692" s="45"/>
      <c r="P1692" s="45"/>
      <c r="Q1692" s="100"/>
    </row>
    <row r="1693" spans="15:17" x14ac:dyDescent="0.2">
      <c r="O1693" s="45"/>
      <c r="P1693" s="45"/>
      <c r="Q1693" s="100"/>
    </row>
    <row r="1694" spans="15:17" x14ac:dyDescent="0.2">
      <c r="O1694" s="45"/>
      <c r="P1694" s="45"/>
      <c r="Q1694" s="100"/>
    </row>
    <row r="1695" spans="15:17" x14ac:dyDescent="0.2">
      <c r="O1695" s="45"/>
      <c r="P1695" s="45"/>
      <c r="Q1695" s="100"/>
    </row>
    <row r="1696" spans="15:17" x14ac:dyDescent="0.2">
      <c r="O1696" s="45"/>
      <c r="P1696" s="45"/>
      <c r="Q1696" s="100"/>
    </row>
    <row r="1697" spans="15:17" x14ac:dyDescent="0.2">
      <c r="O1697" s="45"/>
      <c r="P1697" s="45"/>
      <c r="Q1697" s="100"/>
    </row>
    <row r="1698" spans="15:17" x14ac:dyDescent="0.2">
      <c r="O1698" s="45"/>
      <c r="P1698" s="45"/>
      <c r="Q1698" s="100"/>
    </row>
    <row r="1699" spans="15:17" x14ac:dyDescent="0.2">
      <c r="O1699" s="45"/>
      <c r="P1699" s="45"/>
      <c r="Q1699" s="100"/>
    </row>
    <row r="1700" spans="15:17" x14ac:dyDescent="0.2">
      <c r="O1700" s="45"/>
      <c r="P1700" s="45"/>
      <c r="Q1700" s="100"/>
    </row>
    <row r="1701" spans="15:17" x14ac:dyDescent="0.2">
      <c r="O1701" s="45"/>
      <c r="P1701" s="45"/>
      <c r="Q1701" s="100"/>
    </row>
    <row r="1702" spans="15:17" x14ac:dyDescent="0.2">
      <c r="O1702" s="45"/>
      <c r="P1702" s="45"/>
      <c r="Q1702" s="100"/>
    </row>
    <row r="1703" spans="15:17" x14ac:dyDescent="0.2">
      <c r="O1703" s="45"/>
      <c r="P1703" s="45"/>
      <c r="Q1703" s="100"/>
    </row>
    <row r="1704" spans="15:17" x14ac:dyDescent="0.2">
      <c r="O1704" s="45"/>
      <c r="P1704" s="45"/>
      <c r="Q1704" s="100"/>
    </row>
    <row r="1705" spans="15:17" x14ac:dyDescent="0.2">
      <c r="O1705" s="45"/>
      <c r="P1705" s="45"/>
      <c r="Q1705" s="100"/>
    </row>
    <row r="1706" spans="15:17" x14ac:dyDescent="0.2">
      <c r="O1706" s="45"/>
      <c r="P1706" s="45"/>
      <c r="Q1706" s="100"/>
    </row>
    <row r="1707" spans="15:17" x14ac:dyDescent="0.2">
      <c r="O1707" s="45"/>
      <c r="P1707" s="45"/>
      <c r="Q1707" s="100"/>
    </row>
    <row r="1708" spans="15:17" x14ac:dyDescent="0.2">
      <c r="O1708" s="45"/>
      <c r="P1708" s="45"/>
      <c r="Q1708" s="100"/>
    </row>
    <row r="1709" spans="15:17" x14ac:dyDescent="0.2">
      <c r="O1709" s="45"/>
      <c r="P1709" s="45"/>
      <c r="Q1709" s="100"/>
    </row>
    <row r="1710" spans="15:17" x14ac:dyDescent="0.2">
      <c r="O1710" s="45"/>
      <c r="P1710" s="45"/>
      <c r="Q1710" s="100"/>
    </row>
    <row r="1711" spans="15:17" x14ac:dyDescent="0.2">
      <c r="O1711" s="45"/>
      <c r="P1711" s="45"/>
      <c r="Q1711" s="100"/>
    </row>
    <row r="1712" spans="15:17" x14ac:dyDescent="0.2">
      <c r="O1712" s="45"/>
      <c r="P1712" s="45"/>
      <c r="Q1712" s="100"/>
    </row>
    <row r="1713" spans="15:17" x14ac:dyDescent="0.2">
      <c r="O1713" s="45"/>
      <c r="P1713" s="45"/>
      <c r="Q1713" s="100"/>
    </row>
    <row r="1714" spans="15:17" x14ac:dyDescent="0.2">
      <c r="O1714" s="45"/>
      <c r="P1714" s="45"/>
      <c r="Q1714" s="100"/>
    </row>
    <row r="1715" spans="15:17" x14ac:dyDescent="0.2">
      <c r="O1715" s="45"/>
      <c r="P1715" s="45"/>
      <c r="Q1715" s="100"/>
    </row>
    <row r="1716" spans="15:17" x14ac:dyDescent="0.2">
      <c r="O1716" s="45"/>
      <c r="P1716" s="45"/>
      <c r="Q1716" s="100"/>
    </row>
    <row r="1717" spans="15:17" x14ac:dyDescent="0.2">
      <c r="O1717" s="45"/>
      <c r="P1717" s="45"/>
      <c r="Q1717" s="100"/>
    </row>
    <row r="1718" spans="15:17" x14ac:dyDescent="0.2">
      <c r="O1718" s="45"/>
      <c r="P1718" s="45"/>
      <c r="Q1718" s="100"/>
    </row>
    <row r="1719" spans="15:17" x14ac:dyDescent="0.2">
      <c r="O1719" s="45"/>
      <c r="P1719" s="45"/>
      <c r="Q1719" s="100"/>
    </row>
    <row r="1720" spans="15:17" x14ac:dyDescent="0.2">
      <c r="O1720" s="45"/>
      <c r="P1720" s="45"/>
      <c r="Q1720" s="100"/>
    </row>
    <row r="1721" spans="15:17" x14ac:dyDescent="0.2">
      <c r="O1721" s="45"/>
      <c r="P1721" s="45"/>
      <c r="Q1721" s="100"/>
    </row>
    <row r="1722" spans="15:17" x14ac:dyDescent="0.2">
      <c r="O1722" s="45"/>
      <c r="P1722" s="45"/>
      <c r="Q1722" s="100"/>
    </row>
    <row r="1723" spans="15:17" x14ac:dyDescent="0.2">
      <c r="O1723" s="45"/>
      <c r="P1723" s="45"/>
      <c r="Q1723" s="100"/>
    </row>
    <row r="1724" spans="15:17" x14ac:dyDescent="0.2">
      <c r="O1724" s="45"/>
      <c r="P1724" s="45"/>
      <c r="Q1724" s="100"/>
    </row>
    <row r="1725" spans="15:17" x14ac:dyDescent="0.2">
      <c r="O1725" s="45"/>
      <c r="P1725" s="45"/>
      <c r="Q1725" s="100"/>
    </row>
    <row r="1726" spans="15:17" x14ac:dyDescent="0.2">
      <c r="O1726" s="45"/>
      <c r="P1726" s="45"/>
      <c r="Q1726" s="100"/>
    </row>
    <row r="1727" spans="15:17" x14ac:dyDescent="0.2">
      <c r="O1727" s="45"/>
      <c r="P1727" s="45"/>
      <c r="Q1727" s="100"/>
    </row>
    <row r="1728" spans="15:17" x14ac:dyDescent="0.2">
      <c r="O1728" s="45"/>
      <c r="P1728" s="45"/>
      <c r="Q1728" s="100"/>
    </row>
    <row r="1729" spans="15:17" x14ac:dyDescent="0.2">
      <c r="O1729" s="45"/>
      <c r="P1729" s="45"/>
      <c r="Q1729" s="100"/>
    </row>
    <row r="1730" spans="15:17" x14ac:dyDescent="0.2">
      <c r="O1730" s="45"/>
      <c r="P1730" s="45"/>
      <c r="Q1730" s="100"/>
    </row>
    <row r="1731" spans="15:17" x14ac:dyDescent="0.2">
      <c r="O1731" s="45"/>
      <c r="P1731" s="45"/>
      <c r="Q1731" s="100"/>
    </row>
    <row r="1732" spans="15:17" x14ac:dyDescent="0.2">
      <c r="O1732" s="45"/>
      <c r="P1732" s="45"/>
      <c r="Q1732" s="100"/>
    </row>
    <row r="1733" spans="15:17" x14ac:dyDescent="0.2">
      <c r="O1733" s="45"/>
      <c r="P1733" s="45"/>
      <c r="Q1733" s="100"/>
    </row>
    <row r="1734" spans="15:17" x14ac:dyDescent="0.2">
      <c r="O1734" s="45"/>
      <c r="P1734" s="45"/>
      <c r="Q1734" s="100"/>
    </row>
    <row r="1735" spans="15:17" x14ac:dyDescent="0.2">
      <c r="O1735" s="45"/>
      <c r="P1735" s="45"/>
      <c r="Q1735" s="100"/>
    </row>
    <row r="1736" spans="15:17" x14ac:dyDescent="0.2">
      <c r="O1736" s="45"/>
      <c r="P1736" s="45"/>
      <c r="Q1736" s="100"/>
    </row>
    <row r="1737" spans="15:17" x14ac:dyDescent="0.2">
      <c r="O1737" s="45"/>
      <c r="P1737" s="45"/>
      <c r="Q1737" s="100"/>
    </row>
    <row r="1738" spans="15:17" x14ac:dyDescent="0.2">
      <c r="O1738" s="45"/>
      <c r="P1738" s="45"/>
      <c r="Q1738" s="100"/>
    </row>
    <row r="1739" spans="15:17" x14ac:dyDescent="0.2">
      <c r="O1739" s="45"/>
      <c r="P1739" s="45"/>
      <c r="Q1739" s="100"/>
    </row>
    <row r="1740" spans="15:17" x14ac:dyDescent="0.2">
      <c r="O1740" s="45"/>
      <c r="P1740" s="45"/>
      <c r="Q1740" s="100"/>
    </row>
    <row r="1741" spans="15:17" x14ac:dyDescent="0.2">
      <c r="O1741" s="45"/>
      <c r="P1741" s="45"/>
      <c r="Q1741" s="100"/>
    </row>
    <row r="1742" spans="15:17" x14ac:dyDescent="0.2">
      <c r="O1742" s="45"/>
      <c r="P1742" s="45"/>
      <c r="Q1742" s="100"/>
    </row>
    <row r="1743" spans="15:17" x14ac:dyDescent="0.2">
      <c r="O1743" s="45"/>
      <c r="P1743" s="45"/>
      <c r="Q1743" s="100"/>
    </row>
    <row r="1744" spans="15:17" x14ac:dyDescent="0.2">
      <c r="O1744" s="45"/>
      <c r="P1744" s="45"/>
      <c r="Q1744" s="100"/>
    </row>
    <row r="1745" spans="15:17" x14ac:dyDescent="0.2">
      <c r="O1745" s="45"/>
      <c r="P1745" s="45"/>
      <c r="Q1745" s="100"/>
    </row>
    <row r="1746" spans="15:17" x14ac:dyDescent="0.2">
      <c r="O1746" s="45"/>
      <c r="P1746" s="45"/>
      <c r="Q1746" s="100"/>
    </row>
    <row r="1747" spans="15:17" x14ac:dyDescent="0.2">
      <c r="O1747" s="45"/>
      <c r="P1747" s="45"/>
      <c r="Q1747" s="100"/>
    </row>
    <row r="1748" spans="15:17" x14ac:dyDescent="0.2">
      <c r="O1748" s="45"/>
      <c r="P1748" s="45"/>
      <c r="Q1748" s="100"/>
    </row>
    <row r="1749" spans="15:17" x14ac:dyDescent="0.2">
      <c r="O1749" s="45"/>
      <c r="P1749" s="45"/>
      <c r="Q1749" s="100"/>
    </row>
    <row r="1750" spans="15:17" x14ac:dyDescent="0.2">
      <c r="O1750" s="45"/>
      <c r="P1750" s="45"/>
      <c r="Q1750" s="100"/>
    </row>
    <row r="1751" spans="15:17" x14ac:dyDescent="0.2">
      <c r="O1751" s="45"/>
      <c r="P1751" s="45"/>
      <c r="Q1751" s="100"/>
    </row>
    <row r="1752" spans="15:17" x14ac:dyDescent="0.2">
      <c r="O1752" s="45"/>
      <c r="P1752" s="45"/>
      <c r="Q1752" s="100"/>
    </row>
    <row r="1753" spans="15:17" x14ac:dyDescent="0.2">
      <c r="O1753" s="45"/>
      <c r="P1753" s="45"/>
      <c r="Q1753" s="100"/>
    </row>
    <row r="1754" spans="15:17" x14ac:dyDescent="0.2">
      <c r="O1754" s="45"/>
      <c r="P1754" s="45"/>
      <c r="Q1754" s="100"/>
    </row>
    <row r="1755" spans="15:17" x14ac:dyDescent="0.2">
      <c r="O1755" s="45"/>
      <c r="P1755" s="45"/>
      <c r="Q1755" s="100"/>
    </row>
    <row r="1756" spans="15:17" x14ac:dyDescent="0.2">
      <c r="O1756" s="45"/>
      <c r="P1756" s="45"/>
      <c r="Q1756" s="100"/>
    </row>
    <row r="1757" spans="15:17" x14ac:dyDescent="0.2">
      <c r="O1757" s="45"/>
      <c r="P1757" s="45"/>
      <c r="Q1757" s="100"/>
    </row>
    <row r="1758" spans="15:17" x14ac:dyDescent="0.2">
      <c r="O1758" s="45"/>
      <c r="P1758" s="45"/>
      <c r="Q1758" s="100"/>
    </row>
    <row r="1759" spans="15:17" x14ac:dyDescent="0.2">
      <c r="O1759" s="45"/>
      <c r="P1759" s="45"/>
      <c r="Q1759" s="100"/>
    </row>
    <row r="1760" spans="15:17" x14ac:dyDescent="0.2">
      <c r="O1760" s="45"/>
      <c r="P1760" s="45"/>
      <c r="Q1760" s="100"/>
    </row>
    <row r="1761" spans="15:17" x14ac:dyDescent="0.2">
      <c r="O1761" s="45"/>
      <c r="P1761" s="45"/>
      <c r="Q1761" s="100"/>
    </row>
    <row r="1762" spans="15:17" x14ac:dyDescent="0.2">
      <c r="O1762" s="45"/>
      <c r="P1762" s="45"/>
      <c r="Q1762" s="100"/>
    </row>
    <row r="1763" spans="15:17" x14ac:dyDescent="0.2">
      <c r="O1763" s="45"/>
      <c r="P1763" s="45"/>
      <c r="Q1763" s="100"/>
    </row>
    <row r="1764" spans="15:17" x14ac:dyDescent="0.2">
      <c r="O1764" s="45"/>
      <c r="P1764" s="45"/>
      <c r="Q1764" s="100"/>
    </row>
    <row r="1765" spans="15:17" x14ac:dyDescent="0.2">
      <c r="O1765" s="45"/>
      <c r="P1765" s="45"/>
      <c r="Q1765" s="100"/>
    </row>
    <row r="1766" spans="15:17" x14ac:dyDescent="0.2">
      <c r="O1766" s="45"/>
      <c r="P1766" s="45"/>
      <c r="Q1766" s="100"/>
    </row>
    <row r="1767" spans="15:17" x14ac:dyDescent="0.2">
      <c r="O1767" s="45"/>
      <c r="P1767" s="45"/>
      <c r="Q1767" s="100"/>
    </row>
    <row r="1768" spans="15:17" x14ac:dyDescent="0.2">
      <c r="O1768" s="45"/>
      <c r="P1768" s="45"/>
      <c r="Q1768" s="100"/>
    </row>
    <row r="1769" spans="15:17" x14ac:dyDescent="0.2">
      <c r="O1769" s="45"/>
      <c r="P1769" s="45"/>
      <c r="Q1769" s="100"/>
    </row>
    <row r="1770" spans="15:17" x14ac:dyDescent="0.2">
      <c r="O1770" s="45"/>
      <c r="P1770" s="45"/>
      <c r="Q1770" s="100"/>
    </row>
    <row r="1771" spans="15:17" x14ac:dyDescent="0.2">
      <c r="O1771" s="45"/>
      <c r="P1771" s="45"/>
      <c r="Q1771" s="100"/>
    </row>
    <row r="1772" spans="15:17" x14ac:dyDescent="0.2">
      <c r="O1772" s="45"/>
      <c r="P1772" s="45"/>
      <c r="Q1772" s="100"/>
    </row>
    <row r="1773" spans="15:17" x14ac:dyDescent="0.2">
      <c r="O1773" s="45"/>
      <c r="P1773" s="45"/>
      <c r="Q1773" s="100"/>
    </row>
    <row r="1774" spans="15:17" x14ac:dyDescent="0.2">
      <c r="O1774" s="45"/>
      <c r="P1774" s="45"/>
      <c r="Q1774" s="100"/>
    </row>
    <row r="1775" spans="15:17" x14ac:dyDescent="0.2">
      <c r="O1775" s="45"/>
      <c r="P1775" s="45"/>
      <c r="Q1775" s="100"/>
    </row>
    <row r="1776" spans="15:17" x14ac:dyDescent="0.2">
      <c r="O1776" s="45"/>
      <c r="P1776" s="45"/>
      <c r="Q1776" s="100"/>
    </row>
    <row r="1777" spans="15:17" x14ac:dyDescent="0.2">
      <c r="O1777" s="45"/>
      <c r="P1777" s="45"/>
      <c r="Q1777" s="100"/>
    </row>
    <row r="1778" spans="15:17" x14ac:dyDescent="0.2">
      <c r="O1778" s="45"/>
      <c r="P1778" s="45"/>
      <c r="Q1778" s="100"/>
    </row>
    <row r="1779" spans="15:17" x14ac:dyDescent="0.2">
      <c r="O1779" s="45"/>
      <c r="P1779" s="45"/>
      <c r="Q1779" s="100"/>
    </row>
    <row r="1780" spans="15:17" x14ac:dyDescent="0.2">
      <c r="O1780" s="45"/>
      <c r="P1780" s="45"/>
      <c r="Q1780" s="100"/>
    </row>
    <row r="1781" spans="15:17" x14ac:dyDescent="0.2">
      <c r="O1781" s="45"/>
      <c r="P1781" s="45"/>
      <c r="Q1781" s="100"/>
    </row>
    <row r="1782" spans="15:17" x14ac:dyDescent="0.2">
      <c r="O1782" s="45"/>
      <c r="P1782" s="45"/>
      <c r="Q1782" s="100"/>
    </row>
    <row r="1783" spans="15:17" x14ac:dyDescent="0.2">
      <c r="O1783" s="45"/>
      <c r="P1783" s="45"/>
      <c r="Q1783" s="100"/>
    </row>
    <row r="1784" spans="15:17" x14ac:dyDescent="0.2">
      <c r="O1784" s="45"/>
      <c r="P1784" s="45"/>
      <c r="Q1784" s="100"/>
    </row>
    <row r="1785" spans="15:17" x14ac:dyDescent="0.2">
      <c r="O1785" s="45"/>
      <c r="P1785" s="45"/>
      <c r="Q1785" s="100"/>
    </row>
    <row r="1786" spans="15:17" x14ac:dyDescent="0.2">
      <c r="O1786" s="45"/>
      <c r="P1786" s="45"/>
      <c r="Q1786" s="100"/>
    </row>
    <row r="1787" spans="15:17" x14ac:dyDescent="0.2">
      <c r="O1787" s="45"/>
      <c r="P1787" s="45"/>
      <c r="Q1787" s="100"/>
    </row>
    <row r="1788" spans="15:17" x14ac:dyDescent="0.2">
      <c r="O1788" s="45"/>
      <c r="P1788" s="45"/>
      <c r="Q1788" s="100"/>
    </row>
    <row r="1789" spans="15:17" x14ac:dyDescent="0.2">
      <c r="O1789" s="45"/>
      <c r="P1789" s="45"/>
      <c r="Q1789" s="100"/>
    </row>
    <row r="1790" spans="15:17" x14ac:dyDescent="0.2">
      <c r="O1790" s="45"/>
      <c r="P1790" s="45"/>
      <c r="Q1790" s="100"/>
    </row>
    <row r="1791" spans="15:17" x14ac:dyDescent="0.2">
      <c r="O1791" s="45"/>
      <c r="P1791" s="45"/>
      <c r="Q1791" s="100"/>
    </row>
    <row r="1792" spans="15:17" x14ac:dyDescent="0.2">
      <c r="O1792" s="45"/>
      <c r="P1792" s="45"/>
      <c r="Q1792" s="100"/>
    </row>
    <row r="1793" spans="15:17" x14ac:dyDescent="0.2">
      <c r="O1793" s="45"/>
      <c r="P1793" s="45"/>
      <c r="Q1793" s="100"/>
    </row>
    <row r="1794" spans="15:17" x14ac:dyDescent="0.2">
      <c r="O1794" s="45"/>
      <c r="P1794" s="45"/>
      <c r="Q1794" s="100"/>
    </row>
    <row r="1795" spans="15:17" x14ac:dyDescent="0.2">
      <c r="O1795" s="45"/>
      <c r="P1795" s="45"/>
      <c r="Q1795" s="100"/>
    </row>
    <row r="1796" spans="15:17" x14ac:dyDescent="0.2">
      <c r="O1796" s="45"/>
      <c r="P1796" s="45"/>
      <c r="Q1796" s="100"/>
    </row>
    <row r="1797" spans="15:17" x14ac:dyDescent="0.2">
      <c r="O1797" s="45"/>
      <c r="P1797" s="45"/>
      <c r="Q1797" s="100"/>
    </row>
    <row r="1798" spans="15:17" x14ac:dyDescent="0.2">
      <c r="O1798" s="45"/>
      <c r="P1798" s="45"/>
      <c r="Q1798" s="100"/>
    </row>
    <row r="1799" spans="15:17" x14ac:dyDescent="0.2">
      <c r="O1799" s="45"/>
      <c r="P1799" s="45"/>
      <c r="Q1799" s="100"/>
    </row>
    <row r="1800" spans="15:17" x14ac:dyDescent="0.2">
      <c r="O1800" s="45"/>
      <c r="P1800" s="45"/>
      <c r="Q1800" s="100"/>
    </row>
    <row r="1801" spans="15:17" x14ac:dyDescent="0.2">
      <c r="O1801" s="45"/>
      <c r="P1801" s="45"/>
      <c r="Q1801" s="100"/>
    </row>
    <row r="1802" spans="15:17" x14ac:dyDescent="0.2">
      <c r="O1802" s="45"/>
      <c r="P1802" s="45"/>
      <c r="Q1802" s="100"/>
    </row>
    <row r="1803" spans="15:17" x14ac:dyDescent="0.2">
      <c r="O1803" s="45"/>
      <c r="P1803" s="45"/>
      <c r="Q1803" s="100"/>
    </row>
    <row r="1804" spans="15:17" x14ac:dyDescent="0.2">
      <c r="O1804" s="45"/>
      <c r="P1804" s="45"/>
      <c r="Q1804" s="100"/>
    </row>
    <row r="1805" spans="15:17" x14ac:dyDescent="0.2">
      <c r="O1805" s="45"/>
      <c r="P1805" s="45"/>
      <c r="Q1805" s="100"/>
    </row>
    <row r="1806" spans="15:17" x14ac:dyDescent="0.2">
      <c r="O1806" s="45"/>
      <c r="P1806" s="45"/>
      <c r="Q1806" s="100"/>
    </row>
    <row r="1807" spans="15:17" x14ac:dyDescent="0.2">
      <c r="O1807" s="45"/>
      <c r="P1807" s="45"/>
      <c r="Q1807" s="100"/>
    </row>
    <row r="1808" spans="15:17" x14ac:dyDescent="0.2">
      <c r="O1808" s="45"/>
      <c r="P1808" s="45"/>
      <c r="Q1808" s="100"/>
    </row>
    <row r="1809" spans="15:17" x14ac:dyDescent="0.2">
      <c r="O1809" s="45"/>
      <c r="P1809" s="45"/>
      <c r="Q1809" s="100"/>
    </row>
    <row r="1810" spans="15:17" x14ac:dyDescent="0.2">
      <c r="O1810" s="45"/>
      <c r="P1810" s="45"/>
      <c r="Q1810" s="100"/>
    </row>
    <row r="1811" spans="15:17" x14ac:dyDescent="0.2">
      <c r="O1811" s="45"/>
      <c r="P1811" s="45"/>
      <c r="Q1811" s="100"/>
    </row>
    <row r="1812" spans="15:17" x14ac:dyDescent="0.2">
      <c r="O1812" s="45"/>
      <c r="P1812" s="45"/>
      <c r="Q1812" s="100"/>
    </row>
    <row r="1813" spans="15:17" x14ac:dyDescent="0.2">
      <c r="O1813" s="45"/>
      <c r="P1813" s="45"/>
      <c r="Q1813" s="100"/>
    </row>
    <row r="1814" spans="15:17" x14ac:dyDescent="0.2">
      <c r="O1814" s="45"/>
      <c r="P1814" s="45"/>
      <c r="Q1814" s="100"/>
    </row>
    <row r="1815" spans="15:17" x14ac:dyDescent="0.2">
      <c r="O1815" s="45"/>
      <c r="P1815" s="45"/>
      <c r="Q1815" s="100"/>
    </row>
    <row r="1816" spans="15:17" x14ac:dyDescent="0.2">
      <c r="O1816" s="45"/>
      <c r="P1816" s="45"/>
      <c r="Q1816" s="100"/>
    </row>
    <row r="1817" spans="15:17" x14ac:dyDescent="0.2">
      <c r="O1817" s="45"/>
      <c r="P1817" s="45"/>
      <c r="Q1817" s="100"/>
    </row>
    <row r="1818" spans="15:17" x14ac:dyDescent="0.2">
      <c r="O1818" s="45"/>
      <c r="P1818" s="45"/>
      <c r="Q1818" s="100"/>
    </row>
    <row r="1819" spans="15:17" x14ac:dyDescent="0.2">
      <c r="O1819" s="45"/>
      <c r="P1819" s="45"/>
      <c r="Q1819" s="100"/>
    </row>
    <row r="1820" spans="15:17" x14ac:dyDescent="0.2">
      <c r="O1820" s="45"/>
      <c r="P1820" s="45"/>
      <c r="Q1820" s="100"/>
    </row>
    <row r="1821" spans="15:17" x14ac:dyDescent="0.2">
      <c r="O1821" s="45"/>
      <c r="P1821" s="45"/>
      <c r="Q1821" s="100"/>
    </row>
    <row r="1822" spans="15:17" x14ac:dyDescent="0.2">
      <c r="O1822" s="45"/>
      <c r="P1822" s="45"/>
      <c r="Q1822" s="100"/>
    </row>
    <row r="1823" spans="15:17" x14ac:dyDescent="0.2">
      <c r="O1823" s="45"/>
      <c r="P1823" s="45"/>
      <c r="Q1823" s="100"/>
    </row>
    <row r="1824" spans="15:17" x14ac:dyDescent="0.2">
      <c r="O1824" s="45"/>
      <c r="P1824" s="45"/>
      <c r="Q1824" s="100"/>
    </row>
    <row r="1825" spans="15:17" x14ac:dyDescent="0.2">
      <c r="O1825" s="45"/>
      <c r="P1825" s="45"/>
      <c r="Q1825" s="100"/>
    </row>
    <row r="1826" spans="15:17" x14ac:dyDescent="0.2">
      <c r="O1826" s="45"/>
      <c r="P1826" s="45"/>
      <c r="Q1826" s="100"/>
    </row>
    <row r="1827" spans="15:17" x14ac:dyDescent="0.2">
      <c r="O1827" s="45"/>
      <c r="P1827" s="45"/>
      <c r="Q1827" s="100"/>
    </row>
    <row r="1828" spans="15:17" x14ac:dyDescent="0.2">
      <c r="O1828" s="45"/>
      <c r="P1828" s="45"/>
      <c r="Q1828" s="100"/>
    </row>
    <row r="1829" spans="15:17" x14ac:dyDescent="0.2">
      <c r="O1829" s="45"/>
      <c r="P1829" s="45"/>
      <c r="Q1829" s="100"/>
    </row>
    <row r="1830" spans="15:17" x14ac:dyDescent="0.2">
      <c r="O1830" s="45"/>
      <c r="P1830" s="45"/>
      <c r="Q1830" s="100"/>
    </row>
    <row r="1831" spans="15:17" x14ac:dyDescent="0.2">
      <c r="O1831" s="45"/>
      <c r="P1831" s="45"/>
      <c r="Q1831" s="100"/>
    </row>
    <row r="1832" spans="15:17" x14ac:dyDescent="0.2">
      <c r="O1832" s="45"/>
      <c r="P1832" s="45"/>
      <c r="Q1832" s="100"/>
    </row>
    <row r="1833" spans="15:17" x14ac:dyDescent="0.2">
      <c r="O1833" s="45"/>
      <c r="P1833" s="45"/>
      <c r="Q1833" s="100"/>
    </row>
    <row r="1834" spans="15:17" x14ac:dyDescent="0.2">
      <c r="O1834" s="45"/>
      <c r="P1834" s="45"/>
      <c r="Q1834" s="100"/>
    </row>
    <row r="1835" spans="15:17" x14ac:dyDescent="0.2">
      <c r="O1835" s="45"/>
      <c r="P1835" s="45"/>
      <c r="Q1835" s="100"/>
    </row>
    <row r="1836" spans="15:17" x14ac:dyDescent="0.2">
      <c r="O1836" s="45"/>
      <c r="P1836" s="45"/>
      <c r="Q1836" s="100"/>
    </row>
    <row r="1837" spans="15:17" x14ac:dyDescent="0.2">
      <c r="O1837" s="45"/>
      <c r="P1837" s="45"/>
      <c r="Q1837" s="100"/>
    </row>
    <row r="1838" spans="15:17" x14ac:dyDescent="0.2">
      <c r="O1838" s="45"/>
      <c r="P1838" s="45"/>
      <c r="Q1838" s="100"/>
    </row>
    <row r="1839" spans="15:17" x14ac:dyDescent="0.2">
      <c r="O1839" s="45"/>
      <c r="P1839" s="45"/>
      <c r="Q1839" s="100"/>
    </row>
    <row r="1840" spans="15:17" x14ac:dyDescent="0.2">
      <c r="O1840" s="45"/>
      <c r="P1840" s="45"/>
      <c r="Q1840" s="100"/>
    </row>
    <row r="1841" spans="15:17" x14ac:dyDescent="0.2">
      <c r="O1841" s="45"/>
      <c r="P1841" s="45"/>
      <c r="Q1841" s="100"/>
    </row>
    <row r="1842" spans="15:17" x14ac:dyDescent="0.2">
      <c r="O1842" s="45"/>
      <c r="P1842" s="45"/>
      <c r="Q1842" s="100"/>
    </row>
    <row r="1843" spans="15:17" x14ac:dyDescent="0.2">
      <c r="O1843" s="45"/>
      <c r="P1843" s="45"/>
      <c r="Q1843" s="100"/>
    </row>
    <row r="1844" spans="15:17" x14ac:dyDescent="0.2">
      <c r="O1844" s="45"/>
      <c r="P1844" s="45"/>
      <c r="Q1844" s="100"/>
    </row>
    <row r="1845" spans="15:17" x14ac:dyDescent="0.2">
      <c r="O1845" s="45"/>
      <c r="P1845" s="45"/>
      <c r="Q1845" s="100"/>
    </row>
    <row r="1846" spans="15:17" x14ac:dyDescent="0.2">
      <c r="O1846" s="45"/>
      <c r="P1846" s="45"/>
      <c r="Q1846" s="100"/>
    </row>
    <row r="1847" spans="15:17" x14ac:dyDescent="0.2">
      <c r="O1847" s="45"/>
      <c r="P1847" s="45"/>
      <c r="Q1847" s="100"/>
    </row>
    <row r="1848" spans="15:17" x14ac:dyDescent="0.2">
      <c r="O1848" s="45"/>
      <c r="P1848" s="45"/>
      <c r="Q1848" s="100"/>
    </row>
    <row r="1849" spans="15:17" x14ac:dyDescent="0.2">
      <c r="O1849" s="45"/>
      <c r="P1849" s="45"/>
      <c r="Q1849" s="100"/>
    </row>
    <row r="1850" spans="15:17" x14ac:dyDescent="0.2">
      <c r="O1850" s="45"/>
      <c r="P1850" s="45"/>
      <c r="Q1850" s="100"/>
    </row>
    <row r="1851" spans="15:17" x14ac:dyDescent="0.2">
      <c r="O1851" s="45"/>
      <c r="P1851" s="45"/>
      <c r="Q1851" s="100"/>
    </row>
    <row r="1852" spans="15:17" x14ac:dyDescent="0.2">
      <c r="O1852" s="45"/>
      <c r="P1852" s="45"/>
      <c r="Q1852" s="100"/>
    </row>
    <row r="1853" spans="15:17" x14ac:dyDescent="0.2">
      <c r="O1853" s="45"/>
      <c r="P1853" s="45"/>
      <c r="Q1853" s="100"/>
    </row>
    <row r="1854" spans="15:17" x14ac:dyDescent="0.2">
      <c r="O1854" s="45"/>
      <c r="P1854" s="45"/>
      <c r="Q1854" s="100"/>
    </row>
    <row r="1855" spans="15:17" x14ac:dyDescent="0.2">
      <c r="O1855" s="45"/>
      <c r="P1855" s="45"/>
      <c r="Q1855" s="100"/>
    </row>
    <row r="1856" spans="15:17" x14ac:dyDescent="0.2">
      <c r="O1856" s="45"/>
      <c r="P1856" s="45"/>
      <c r="Q1856" s="100"/>
    </row>
    <row r="1857" spans="15:17" x14ac:dyDescent="0.2">
      <c r="O1857" s="45"/>
      <c r="P1857" s="45"/>
      <c r="Q1857" s="100"/>
    </row>
    <row r="1858" spans="15:17" x14ac:dyDescent="0.2">
      <c r="O1858" s="45"/>
      <c r="P1858" s="45"/>
      <c r="Q1858" s="100"/>
    </row>
    <row r="1859" spans="15:17" x14ac:dyDescent="0.2">
      <c r="O1859" s="45"/>
      <c r="P1859" s="45"/>
      <c r="Q1859" s="100"/>
    </row>
    <row r="1860" spans="15:17" x14ac:dyDescent="0.2">
      <c r="O1860" s="45"/>
      <c r="P1860" s="45"/>
      <c r="Q1860" s="100"/>
    </row>
    <row r="1861" spans="15:17" x14ac:dyDescent="0.2">
      <c r="O1861" s="45"/>
      <c r="P1861" s="45"/>
      <c r="Q1861" s="100"/>
    </row>
    <row r="1862" spans="15:17" x14ac:dyDescent="0.2">
      <c r="O1862" s="45"/>
      <c r="P1862" s="45"/>
      <c r="Q1862" s="100"/>
    </row>
    <row r="1863" spans="15:17" x14ac:dyDescent="0.2">
      <c r="O1863" s="45"/>
      <c r="P1863" s="45"/>
      <c r="Q1863" s="100"/>
    </row>
    <row r="1864" spans="15:17" x14ac:dyDescent="0.2">
      <c r="O1864" s="45"/>
      <c r="P1864" s="45"/>
      <c r="Q1864" s="100"/>
    </row>
    <row r="1865" spans="15:17" x14ac:dyDescent="0.2">
      <c r="O1865" s="45"/>
      <c r="P1865" s="45"/>
      <c r="Q1865" s="100"/>
    </row>
    <row r="1866" spans="15:17" x14ac:dyDescent="0.2">
      <c r="O1866" s="45"/>
      <c r="P1866" s="45"/>
      <c r="Q1866" s="100"/>
    </row>
    <row r="1867" spans="15:17" x14ac:dyDescent="0.2">
      <c r="O1867" s="45"/>
      <c r="P1867" s="45"/>
      <c r="Q1867" s="100"/>
    </row>
    <row r="1868" spans="15:17" x14ac:dyDescent="0.2">
      <c r="O1868" s="45"/>
      <c r="P1868" s="45"/>
      <c r="Q1868" s="100"/>
    </row>
    <row r="1869" spans="15:17" x14ac:dyDescent="0.2">
      <c r="O1869" s="45"/>
      <c r="P1869" s="45"/>
      <c r="Q1869" s="100"/>
    </row>
    <row r="1870" spans="15:17" x14ac:dyDescent="0.2">
      <c r="O1870" s="45"/>
      <c r="P1870" s="45"/>
      <c r="Q1870" s="100"/>
    </row>
    <row r="1871" spans="15:17" x14ac:dyDescent="0.2">
      <c r="O1871" s="45"/>
      <c r="P1871" s="45"/>
      <c r="Q1871" s="100"/>
    </row>
    <row r="1872" spans="15:17" x14ac:dyDescent="0.2">
      <c r="O1872" s="45"/>
      <c r="P1872" s="45"/>
      <c r="Q1872" s="100"/>
    </row>
    <row r="1873" spans="15:17" x14ac:dyDescent="0.2">
      <c r="O1873" s="45"/>
      <c r="P1873" s="45"/>
      <c r="Q1873" s="100"/>
    </row>
    <row r="1874" spans="15:17" x14ac:dyDescent="0.2">
      <c r="O1874" s="45"/>
      <c r="P1874" s="45"/>
      <c r="Q1874" s="100"/>
    </row>
    <row r="1875" spans="15:17" x14ac:dyDescent="0.2">
      <c r="O1875" s="45"/>
      <c r="P1875" s="45"/>
      <c r="Q1875" s="100"/>
    </row>
    <row r="1876" spans="15:17" x14ac:dyDescent="0.2">
      <c r="O1876" s="45"/>
      <c r="P1876" s="45"/>
      <c r="Q1876" s="100"/>
    </row>
    <row r="1877" spans="15:17" x14ac:dyDescent="0.2">
      <c r="O1877" s="45"/>
      <c r="P1877" s="45"/>
      <c r="Q1877" s="100"/>
    </row>
    <row r="1878" spans="15:17" x14ac:dyDescent="0.2">
      <c r="O1878" s="45"/>
      <c r="P1878" s="45"/>
      <c r="Q1878" s="100"/>
    </row>
    <row r="1879" spans="15:17" x14ac:dyDescent="0.2">
      <c r="O1879" s="45"/>
      <c r="P1879" s="45"/>
      <c r="Q1879" s="100"/>
    </row>
    <row r="1880" spans="15:17" x14ac:dyDescent="0.2">
      <c r="O1880" s="45"/>
      <c r="P1880" s="45"/>
      <c r="Q1880" s="100"/>
    </row>
    <row r="1881" spans="15:17" x14ac:dyDescent="0.2">
      <c r="O1881" s="45"/>
      <c r="P1881" s="45"/>
      <c r="Q1881" s="100"/>
    </row>
    <row r="1882" spans="15:17" x14ac:dyDescent="0.2">
      <c r="O1882" s="45"/>
      <c r="P1882" s="45"/>
      <c r="Q1882" s="100"/>
    </row>
    <row r="1883" spans="15:17" x14ac:dyDescent="0.2">
      <c r="O1883" s="45"/>
      <c r="P1883" s="45"/>
      <c r="Q1883" s="100"/>
    </row>
    <row r="1884" spans="15:17" x14ac:dyDescent="0.2">
      <c r="O1884" s="45"/>
      <c r="P1884" s="45"/>
      <c r="Q1884" s="100"/>
    </row>
    <row r="1885" spans="15:17" x14ac:dyDescent="0.2">
      <c r="O1885" s="45"/>
      <c r="P1885" s="45"/>
      <c r="Q1885" s="100"/>
    </row>
    <row r="1886" spans="15:17" x14ac:dyDescent="0.2">
      <c r="O1886" s="45"/>
      <c r="P1886" s="45"/>
      <c r="Q1886" s="100"/>
    </row>
    <row r="1887" spans="15:17" x14ac:dyDescent="0.2">
      <c r="O1887" s="45"/>
      <c r="P1887" s="45"/>
      <c r="Q1887" s="100"/>
    </row>
    <row r="1888" spans="15:17" x14ac:dyDescent="0.2">
      <c r="O1888" s="45"/>
      <c r="P1888" s="45"/>
      <c r="Q1888" s="100"/>
    </row>
    <row r="1889" spans="15:17" x14ac:dyDescent="0.2">
      <c r="O1889" s="45"/>
      <c r="P1889" s="45"/>
      <c r="Q1889" s="100"/>
    </row>
    <row r="1890" spans="15:17" x14ac:dyDescent="0.2">
      <c r="O1890" s="45"/>
      <c r="P1890" s="45"/>
      <c r="Q1890" s="100"/>
    </row>
    <row r="1891" spans="15:17" x14ac:dyDescent="0.2">
      <c r="O1891" s="45"/>
      <c r="P1891" s="45"/>
      <c r="Q1891" s="100"/>
    </row>
    <row r="1892" spans="15:17" x14ac:dyDescent="0.2">
      <c r="O1892" s="45"/>
      <c r="P1892" s="45"/>
      <c r="Q1892" s="100"/>
    </row>
    <row r="1893" spans="15:17" x14ac:dyDescent="0.2">
      <c r="O1893" s="45"/>
      <c r="P1893" s="45"/>
      <c r="Q1893" s="100"/>
    </row>
    <row r="1894" spans="15:17" x14ac:dyDescent="0.2">
      <c r="O1894" s="45"/>
      <c r="P1894" s="45"/>
      <c r="Q1894" s="100"/>
    </row>
    <row r="1895" spans="15:17" x14ac:dyDescent="0.2">
      <c r="O1895" s="45"/>
      <c r="P1895" s="45"/>
      <c r="Q1895" s="100"/>
    </row>
    <row r="1896" spans="15:17" x14ac:dyDescent="0.2">
      <c r="O1896" s="45"/>
      <c r="P1896" s="45"/>
      <c r="Q1896" s="100"/>
    </row>
    <row r="1897" spans="15:17" x14ac:dyDescent="0.2">
      <c r="O1897" s="45"/>
      <c r="P1897" s="45"/>
      <c r="Q1897" s="100"/>
    </row>
    <row r="1898" spans="15:17" x14ac:dyDescent="0.2">
      <c r="O1898" s="45"/>
      <c r="P1898" s="45"/>
      <c r="Q1898" s="100"/>
    </row>
    <row r="1899" spans="15:17" x14ac:dyDescent="0.2">
      <c r="O1899" s="45"/>
      <c r="P1899" s="45"/>
      <c r="Q1899" s="100"/>
    </row>
    <row r="1900" spans="15:17" x14ac:dyDescent="0.2">
      <c r="O1900" s="45"/>
      <c r="P1900" s="45"/>
      <c r="Q1900" s="100"/>
    </row>
    <row r="1901" spans="15:17" x14ac:dyDescent="0.2">
      <c r="O1901" s="45"/>
      <c r="P1901" s="45"/>
      <c r="Q1901" s="100"/>
    </row>
    <row r="1902" spans="15:17" x14ac:dyDescent="0.2">
      <c r="O1902" s="45"/>
      <c r="P1902" s="45"/>
      <c r="Q1902" s="100"/>
    </row>
    <row r="1903" spans="15:17" x14ac:dyDescent="0.2">
      <c r="O1903" s="45"/>
      <c r="P1903" s="45"/>
      <c r="Q1903" s="100"/>
    </row>
    <row r="1904" spans="15:17" x14ac:dyDescent="0.2">
      <c r="O1904" s="45"/>
      <c r="P1904" s="45"/>
      <c r="Q1904" s="100"/>
    </row>
    <row r="1905" spans="15:17" x14ac:dyDescent="0.2">
      <c r="O1905" s="45"/>
      <c r="P1905" s="45"/>
      <c r="Q1905" s="100"/>
    </row>
    <row r="1906" spans="15:17" x14ac:dyDescent="0.2">
      <c r="O1906" s="45"/>
      <c r="P1906" s="45"/>
      <c r="Q1906" s="100"/>
    </row>
    <row r="1907" spans="15:17" x14ac:dyDescent="0.2">
      <c r="O1907" s="45"/>
      <c r="P1907" s="45"/>
      <c r="Q1907" s="100"/>
    </row>
    <row r="1908" spans="15:17" x14ac:dyDescent="0.2">
      <c r="O1908" s="45"/>
      <c r="P1908" s="45"/>
      <c r="Q1908" s="100"/>
    </row>
    <row r="1909" spans="15:17" x14ac:dyDescent="0.2">
      <c r="O1909" s="45"/>
      <c r="P1909" s="45"/>
      <c r="Q1909" s="100"/>
    </row>
    <row r="1910" spans="15:17" x14ac:dyDescent="0.2">
      <c r="O1910" s="45"/>
      <c r="P1910" s="45"/>
      <c r="Q1910" s="100"/>
    </row>
    <row r="1911" spans="15:17" x14ac:dyDescent="0.2">
      <c r="O1911" s="45"/>
      <c r="P1911" s="45"/>
      <c r="Q1911" s="100"/>
    </row>
    <row r="1912" spans="15:17" x14ac:dyDescent="0.2">
      <c r="O1912" s="45"/>
      <c r="P1912" s="45"/>
      <c r="Q1912" s="100"/>
    </row>
    <row r="1913" spans="15:17" x14ac:dyDescent="0.2">
      <c r="O1913" s="45"/>
      <c r="P1913" s="45"/>
      <c r="Q1913" s="100"/>
    </row>
    <row r="1914" spans="15:17" x14ac:dyDescent="0.2">
      <c r="O1914" s="45"/>
      <c r="P1914" s="45"/>
      <c r="Q1914" s="100"/>
    </row>
    <row r="1915" spans="15:17" x14ac:dyDescent="0.2">
      <c r="O1915" s="45"/>
      <c r="P1915" s="45"/>
      <c r="Q1915" s="100"/>
    </row>
    <row r="1916" spans="15:17" x14ac:dyDescent="0.2">
      <c r="O1916" s="45"/>
      <c r="P1916" s="45"/>
      <c r="Q1916" s="100"/>
    </row>
    <row r="1917" spans="15:17" x14ac:dyDescent="0.2">
      <c r="O1917" s="45"/>
      <c r="P1917" s="45"/>
      <c r="Q1917" s="100"/>
    </row>
    <row r="1918" spans="15:17" x14ac:dyDescent="0.2">
      <c r="O1918" s="45"/>
      <c r="P1918" s="45"/>
      <c r="Q1918" s="100"/>
    </row>
    <row r="1919" spans="15:17" x14ac:dyDescent="0.2">
      <c r="O1919" s="45"/>
      <c r="P1919" s="45"/>
      <c r="Q1919" s="100"/>
    </row>
    <row r="1920" spans="15:17" x14ac:dyDescent="0.2">
      <c r="O1920" s="45"/>
      <c r="P1920" s="45"/>
      <c r="Q1920" s="100"/>
    </row>
    <row r="1921" spans="15:17" x14ac:dyDescent="0.2">
      <c r="O1921" s="45"/>
      <c r="P1921" s="45"/>
      <c r="Q1921" s="100"/>
    </row>
    <row r="1922" spans="15:17" x14ac:dyDescent="0.2">
      <c r="O1922" s="45"/>
      <c r="P1922" s="45"/>
      <c r="Q1922" s="100"/>
    </row>
    <row r="1923" spans="15:17" x14ac:dyDescent="0.2">
      <c r="O1923" s="45"/>
      <c r="P1923" s="45"/>
      <c r="Q1923" s="100"/>
    </row>
    <row r="1924" spans="15:17" x14ac:dyDescent="0.2">
      <c r="O1924" s="45"/>
      <c r="P1924" s="45"/>
      <c r="Q1924" s="100"/>
    </row>
    <row r="1925" spans="15:17" x14ac:dyDescent="0.2">
      <c r="O1925" s="45"/>
      <c r="P1925" s="45"/>
      <c r="Q1925" s="100"/>
    </row>
    <row r="1926" spans="15:17" x14ac:dyDescent="0.2">
      <c r="O1926" s="45"/>
      <c r="P1926" s="45"/>
      <c r="Q1926" s="100"/>
    </row>
    <row r="1927" spans="15:17" x14ac:dyDescent="0.2">
      <c r="O1927" s="45"/>
      <c r="P1927" s="45"/>
      <c r="Q1927" s="100"/>
    </row>
    <row r="1928" spans="15:17" x14ac:dyDescent="0.2">
      <c r="O1928" s="45"/>
      <c r="P1928" s="45"/>
      <c r="Q1928" s="100"/>
    </row>
    <row r="1929" spans="15:17" x14ac:dyDescent="0.2">
      <c r="O1929" s="45"/>
      <c r="P1929" s="45"/>
      <c r="Q1929" s="100"/>
    </row>
    <row r="1930" spans="15:17" x14ac:dyDescent="0.2">
      <c r="O1930" s="45"/>
      <c r="P1930" s="45"/>
      <c r="Q1930" s="100"/>
    </row>
    <row r="1931" spans="15:17" x14ac:dyDescent="0.2">
      <c r="O1931" s="45"/>
      <c r="P1931" s="45"/>
      <c r="Q1931" s="100"/>
    </row>
    <row r="1932" spans="15:17" x14ac:dyDescent="0.2">
      <c r="O1932" s="45"/>
      <c r="P1932" s="45"/>
      <c r="Q1932" s="100"/>
    </row>
    <row r="1933" spans="15:17" x14ac:dyDescent="0.2">
      <c r="O1933" s="45"/>
      <c r="P1933" s="45"/>
      <c r="Q1933" s="100"/>
    </row>
    <row r="1934" spans="15:17" x14ac:dyDescent="0.2">
      <c r="O1934" s="45"/>
      <c r="P1934" s="45"/>
      <c r="Q1934" s="100"/>
    </row>
    <row r="1935" spans="15:17" x14ac:dyDescent="0.2">
      <c r="O1935" s="45"/>
      <c r="P1935" s="45"/>
      <c r="Q1935" s="100"/>
    </row>
    <row r="1936" spans="15:17" x14ac:dyDescent="0.2">
      <c r="O1936" s="45"/>
      <c r="P1936" s="45"/>
      <c r="Q1936" s="100"/>
    </row>
    <row r="1937" spans="15:17" x14ac:dyDescent="0.2">
      <c r="O1937" s="45"/>
      <c r="P1937" s="45"/>
      <c r="Q1937" s="100"/>
    </row>
    <row r="1938" spans="15:17" x14ac:dyDescent="0.2">
      <c r="O1938" s="45"/>
      <c r="P1938" s="45"/>
      <c r="Q1938" s="100"/>
    </row>
    <row r="1939" spans="15:17" x14ac:dyDescent="0.2">
      <c r="O1939" s="45"/>
      <c r="P1939" s="45"/>
      <c r="Q1939" s="100"/>
    </row>
    <row r="1940" spans="15:17" x14ac:dyDescent="0.2">
      <c r="O1940" s="45"/>
      <c r="P1940" s="45"/>
      <c r="Q1940" s="100"/>
    </row>
    <row r="1941" spans="15:17" x14ac:dyDescent="0.2">
      <c r="O1941" s="45"/>
      <c r="P1941" s="45"/>
      <c r="Q1941" s="100"/>
    </row>
    <row r="1942" spans="15:17" x14ac:dyDescent="0.2">
      <c r="O1942" s="45"/>
      <c r="P1942" s="45"/>
      <c r="Q1942" s="100"/>
    </row>
    <row r="1943" spans="15:17" x14ac:dyDescent="0.2">
      <c r="O1943" s="45"/>
      <c r="P1943" s="45"/>
      <c r="Q1943" s="100"/>
    </row>
    <row r="1944" spans="15:17" x14ac:dyDescent="0.2">
      <c r="O1944" s="45"/>
      <c r="P1944" s="45"/>
      <c r="Q1944" s="100"/>
    </row>
    <row r="1945" spans="15:17" x14ac:dyDescent="0.2">
      <c r="O1945" s="45"/>
      <c r="P1945" s="45"/>
      <c r="Q1945" s="100"/>
    </row>
    <row r="1946" spans="15:17" x14ac:dyDescent="0.2">
      <c r="O1946" s="45"/>
      <c r="P1946" s="45"/>
      <c r="Q1946" s="100"/>
    </row>
    <row r="1947" spans="15:17" x14ac:dyDescent="0.2">
      <c r="O1947" s="45"/>
      <c r="P1947" s="45"/>
      <c r="Q1947" s="100"/>
    </row>
    <row r="1948" spans="15:17" x14ac:dyDescent="0.2">
      <c r="O1948" s="45"/>
      <c r="P1948" s="45"/>
      <c r="Q1948" s="100"/>
    </row>
    <row r="1949" spans="15:17" x14ac:dyDescent="0.2">
      <c r="O1949" s="45"/>
      <c r="P1949" s="45"/>
      <c r="Q1949" s="100"/>
    </row>
    <row r="1950" spans="15:17" x14ac:dyDescent="0.2">
      <c r="O1950" s="45"/>
      <c r="P1950" s="45"/>
      <c r="Q1950" s="100"/>
    </row>
    <row r="1951" spans="15:17" x14ac:dyDescent="0.2">
      <c r="O1951" s="45"/>
      <c r="P1951" s="45"/>
      <c r="Q1951" s="100"/>
    </row>
    <row r="1952" spans="15:17" x14ac:dyDescent="0.2">
      <c r="O1952" s="45"/>
      <c r="P1952" s="45"/>
      <c r="Q1952" s="100"/>
    </row>
    <row r="1953" spans="15:17" x14ac:dyDescent="0.2">
      <c r="O1953" s="45"/>
      <c r="P1953" s="45"/>
      <c r="Q1953" s="100"/>
    </row>
    <row r="1954" spans="15:17" x14ac:dyDescent="0.2">
      <c r="O1954" s="45"/>
      <c r="P1954" s="45"/>
      <c r="Q1954" s="100"/>
    </row>
    <row r="1955" spans="15:17" x14ac:dyDescent="0.2">
      <c r="O1955" s="45"/>
      <c r="P1955" s="45"/>
      <c r="Q1955" s="100"/>
    </row>
    <row r="1956" spans="15:17" x14ac:dyDescent="0.2">
      <c r="O1956" s="45"/>
      <c r="P1956" s="45"/>
      <c r="Q1956" s="100"/>
    </row>
    <row r="1957" spans="15:17" x14ac:dyDescent="0.2">
      <c r="O1957" s="45"/>
      <c r="P1957" s="45"/>
      <c r="Q1957" s="100"/>
    </row>
    <row r="1958" spans="15:17" x14ac:dyDescent="0.2">
      <c r="O1958" s="45"/>
      <c r="P1958" s="45"/>
      <c r="Q1958" s="100"/>
    </row>
    <row r="1959" spans="15:17" x14ac:dyDescent="0.2">
      <c r="O1959" s="45"/>
      <c r="P1959" s="45"/>
      <c r="Q1959" s="100"/>
    </row>
    <row r="1960" spans="15:17" x14ac:dyDescent="0.2">
      <c r="O1960" s="45"/>
      <c r="P1960" s="45"/>
      <c r="Q1960" s="100"/>
    </row>
    <row r="1961" spans="15:17" x14ac:dyDescent="0.2">
      <c r="O1961" s="45"/>
      <c r="P1961" s="45"/>
      <c r="Q1961" s="100"/>
    </row>
    <row r="1962" spans="15:17" x14ac:dyDescent="0.2">
      <c r="O1962" s="45"/>
      <c r="P1962" s="45"/>
      <c r="Q1962" s="100"/>
    </row>
    <row r="1963" spans="15:17" x14ac:dyDescent="0.2">
      <c r="O1963" s="45"/>
      <c r="P1963" s="45"/>
      <c r="Q1963" s="100"/>
    </row>
    <row r="1964" spans="15:17" x14ac:dyDescent="0.2">
      <c r="O1964" s="45"/>
      <c r="P1964" s="45"/>
      <c r="Q1964" s="100"/>
    </row>
    <row r="1965" spans="15:17" x14ac:dyDescent="0.2">
      <c r="O1965" s="45"/>
      <c r="P1965" s="45"/>
      <c r="Q1965" s="100"/>
    </row>
    <row r="1966" spans="15:17" x14ac:dyDescent="0.2">
      <c r="O1966" s="45"/>
      <c r="P1966" s="45"/>
      <c r="Q1966" s="100"/>
    </row>
    <row r="1967" spans="15:17" x14ac:dyDescent="0.2">
      <c r="O1967" s="45"/>
      <c r="P1967" s="45"/>
      <c r="Q1967" s="100"/>
    </row>
    <row r="1968" spans="15:17" x14ac:dyDescent="0.2">
      <c r="O1968" s="45"/>
      <c r="P1968" s="45"/>
      <c r="Q1968" s="100"/>
    </row>
    <row r="1969" spans="15:17" x14ac:dyDescent="0.2">
      <c r="O1969" s="45"/>
      <c r="P1969" s="45"/>
      <c r="Q1969" s="100"/>
    </row>
    <row r="1970" spans="15:17" x14ac:dyDescent="0.2">
      <c r="O1970" s="45"/>
      <c r="P1970" s="45"/>
      <c r="Q1970" s="100"/>
    </row>
    <row r="1971" spans="15:17" x14ac:dyDescent="0.2">
      <c r="O1971" s="45"/>
      <c r="P1971" s="45"/>
      <c r="Q1971" s="100"/>
    </row>
    <row r="1972" spans="15:17" x14ac:dyDescent="0.2">
      <c r="O1972" s="45"/>
      <c r="P1972" s="45"/>
      <c r="Q1972" s="100"/>
    </row>
    <row r="1973" spans="15:17" x14ac:dyDescent="0.2">
      <c r="O1973" s="45"/>
      <c r="P1973" s="45"/>
      <c r="Q1973" s="100"/>
    </row>
    <row r="1974" spans="15:17" x14ac:dyDescent="0.2">
      <c r="O1974" s="45"/>
      <c r="P1974" s="45"/>
      <c r="Q1974" s="100"/>
    </row>
    <row r="1975" spans="15:17" x14ac:dyDescent="0.2">
      <c r="O1975" s="45"/>
      <c r="P1975" s="45"/>
      <c r="Q1975" s="100"/>
    </row>
    <row r="1976" spans="15:17" x14ac:dyDescent="0.2">
      <c r="O1976" s="45"/>
      <c r="P1976" s="45"/>
      <c r="Q1976" s="100"/>
    </row>
    <row r="1977" spans="15:17" x14ac:dyDescent="0.2">
      <c r="O1977" s="45"/>
      <c r="P1977" s="45"/>
      <c r="Q1977" s="100"/>
    </row>
    <row r="1978" spans="15:17" x14ac:dyDescent="0.2">
      <c r="O1978" s="45"/>
      <c r="P1978" s="45"/>
      <c r="Q1978" s="100"/>
    </row>
    <row r="1979" spans="15:17" x14ac:dyDescent="0.2">
      <c r="O1979" s="45"/>
      <c r="P1979" s="45"/>
      <c r="Q1979" s="100"/>
    </row>
    <row r="1980" spans="15:17" x14ac:dyDescent="0.2">
      <c r="O1980" s="45"/>
      <c r="P1980" s="45"/>
      <c r="Q1980" s="100"/>
    </row>
    <row r="1981" spans="15:17" x14ac:dyDescent="0.2">
      <c r="O1981" s="45"/>
      <c r="P1981" s="45"/>
      <c r="Q1981" s="100"/>
    </row>
    <row r="1982" spans="15:17" x14ac:dyDescent="0.2">
      <c r="O1982" s="45"/>
      <c r="P1982" s="45"/>
      <c r="Q1982" s="100"/>
    </row>
    <row r="1983" spans="15:17" x14ac:dyDescent="0.2">
      <c r="O1983" s="45"/>
      <c r="P1983" s="45"/>
      <c r="Q1983" s="100"/>
    </row>
    <row r="1984" spans="15:17" x14ac:dyDescent="0.2">
      <c r="O1984" s="45"/>
      <c r="P1984" s="45"/>
      <c r="Q1984" s="100"/>
    </row>
    <row r="1985" spans="15:17" x14ac:dyDescent="0.2">
      <c r="O1985" s="45"/>
      <c r="P1985" s="45"/>
      <c r="Q1985" s="100"/>
    </row>
    <row r="1986" spans="15:17" x14ac:dyDescent="0.2">
      <c r="O1986" s="45"/>
      <c r="P1986" s="45"/>
      <c r="Q1986" s="100"/>
    </row>
    <row r="1987" spans="15:17" x14ac:dyDescent="0.2">
      <c r="O1987" s="45"/>
      <c r="P1987" s="45"/>
      <c r="Q1987" s="100"/>
    </row>
    <row r="1988" spans="15:17" x14ac:dyDescent="0.2">
      <c r="O1988" s="45"/>
      <c r="P1988" s="45"/>
      <c r="Q1988" s="100"/>
    </row>
    <row r="1989" spans="15:17" x14ac:dyDescent="0.2">
      <c r="O1989" s="45"/>
      <c r="P1989" s="45"/>
      <c r="Q1989" s="100"/>
    </row>
    <row r="1990" spans="15:17" x14ac:dyDescent="0.2">
      <c r="O1990" s="45"/>
      <c r="P1990" s="45"/>
      <c r="Q1990" s="100"/>
    </row>
    <row r="1991" spans="15:17" x14ac:dyDescent="0.2">
      <c r="O1991" s="45"/>
      <c r="P1991" s="45"/>
      <c r="Q1991" s="100"/>
    </row>
    <row r="1992" spans="15:17" x14ac:dyDescent="0.2">
      <c r="O1992" s="45"/>
      <c r="P1992" s="45"/>
      <c r="Q1992" s="100"/>
    </row>
    <row r="1993" spans="15:17" x14ac:dyDescent="0.2">
      <c r="O1993" s="45"/>
      <c r="P1993" s="45"/>
      <c r="Q1993" s="100"/>
    </row>
    <row r="1994" spans="15:17" x14ac:dyDescent="0.2">
      <c r="O1994" s="45"/>
      <c r="P1994" s="45"/>
      <c r="Q1994" s="100"/>
    </row>
    <row r="1995" spans="15:17" x14ac:dyDescent="0.2">
      <c r="O1995" s="45"/>
      <c r="P1995" s="45"/>
      <c r="Q1995" s="100"/>
    </row>
    <row r="1996" spans="15:17" x14ac:dyDescent="0.2">
      <c r="O1996" s="45"/>
      <c r="P1996" s="45"/>
      <c r="Q1996" s="100"/>
    </row>
    <row r="1997" spans="15:17" x14ac:dyDescent="0.2">
      <c r="O1997" s="45"/>
      <c r="P1997" s="45"/>
      <c r="Q1997" s="100"/>
    </row>
    <row r="1998" spans="15:17" x14ac:dyDescent="0.2">
      <c r="O1998" s="45"/>
      <c r="P1998" s="45"/>
      <c r="Q1998" s="100"/>
    </row>
    <row r="1999" spans="15:17" x14ac:dyDescent="0.2">
      <c r="O1999" s="45"/>
      <c r="P1999" s="45"/>
      <c r="Q1999" s="100"/>
    </row>
    <row r="2000" spans="15:17" x14ac:dyDescent="0.2">
      <c r="O2000" s="45"/>
      <c r="P2000" s="45"/>
      <c r="Q2000" s="100"/>
    </row>
    <row r="2001" spans="15:17" x14ac:dyDescent="0.2">
      <c r="O2001" s="45"/>
      <c r="P2001" s="45"/>
      <c r="Q2001" s="100"/>
    </row>
    <row r="2002" spans="15:17" x14ac:dyDescent="0.2">
      <c r="O2002" s="45"/>
      <c r="P2002" s="45"/>
      <c r="Q2002" s="100"/>
    </row>
    <row r="2003" spans="15:17" x14ac:dyDescent="0.2">
      <c r="O2003" s="45"/>
      <c r="P2003" s="45"/>
      <c r="Q2003" s="100"/>
    </row>
    <row r="2004" spans="15:17" x14ac:dyDescent="0.2">
      <c r="O2004" s="45"/>
      <c r="P2004" s="45"/>
      <c r="Q2004" s="100"/>
    </row>
    <row r="2005" spans="15:17" x14ac:dyDescent="0.2">
      <c r="O2005" s="45"/>
      <c r="P2005" s="45"/>
      <c r="Q2005" s="100"/>
    </row>
    <row r="2006" spans="15:17" x14ac:dyDescent="0.2">
      <c r="O2006" s="45"/>
      <c r="P2006" s="45"/>
      <c r="Q2006" s="100"/>
    </row>
    <row r="2007" spans="15:17" x14ac:dyDescent="0.2">
      <c r="O2007" s="45"/>
      <c r="P2007" s="45"/>
      <c r="Q2007" s="100"/>
    </row>
    <row r="2008" spans="15:17" x14ac:dyDescent="0.2">
      <c r="O2008" s="45"/>
      <c r="P2008" s="45"/>
      <c r="Q2008" s="100"/>
    </row>
    <row r="2009" spans="15:17" x14ac:dyDescent="0.2">
      <c r="O2009" s="45"/>
      <c r="P2009" s="45"/>
      <c r="Q2009" s="100"/>
    </row>
    <row r="2010" spans="15:17" x14ac:dyDescent="0.2">
      <c r="O2010" s="45"/>
      <c r="P2010" s="45"/>
      <c r="Q2010" s="100"/>
    </row>
    <row r="2011" spans="15:17" x14ac:dyDescent="0.2">
      <c r="O2011" s="45"/>
      <c r="P2011" s="45"/>
      <c r="Q2011" s="100"/>
    </row>
    <row r="2012" spans="15:17" x14ac:dyDescent="0.2">
      <c r="O2012" s="45"/>
      <c r="P2012" s="45"/>
      <c r="Q2012" s="100"/>
    </row>
    <row r="2013" spans="15:17" x14ac:dyDescent="0.2">
      <c r="O2013" s="45"/>
      <c r="P2013" s="45"/>
      <c r="Q2013" s="100"/>
    </row>
    <row r="2014" spans="15:17" x14ac:dyDescent="0.2">
      <c r="O2014" s="45"/>
      <c r="P2014" s="45"/>
      <c r="Q2014" s="100"/>
    </row>
    <row r="2015" spans="15:17" x14ac:dyDescent="0.2">
      <c r="O2015" s="45"/>
      <c r="P2015" s="45"/>
      <c r="Q2015" s="100"/>
    </row>
    <row r="2016" spans="15:17" x14ac:dyDescent="0.2">
      <c r="O2016" s="45"/>
      <c r="P2016" s="45"/>
      <c r="Q2016" s="100"/>
    </row>
    <row r="2017" spans="15:17" x14ac:dyDescent="0.2">
      <c r="O2017" s="45"/>
      <c r="P2017" s="45"/>
      <c r="Q2017" s="100"/>
    </row>
    <row r="2018" spans="15:17" x14ac:dyDescent="0.2">
      <c r="O2018" s="45"/>
      <c r="P2018" s="45"/>
      <c r="Q2018" s="100"/>
    </row>
    <row r="2019" spans="15:17" x14ac:dyDescent="0.2">
      <c r="O2019" s="45"/>
      <c r="P2019" s="45"/>
      <c r="Q2019" s="100"/>
    </row>
    <row r="2020" spans="15:17" x14ac:dyDescent="0.2">
      <c r="O2020" s="45"/>
      <c r="P2020" s="45"/>
      <c r="Q2020" s="100"/>
    </row>
    <row r="2021" spans="15:17" x14ac:dyDescent="0.2">
      <c r="O2021" s="45"/>
      <c r="P2021" s="45"/>
      <c r="Q2021" s="100"/>
    </row>
    <row r="2022" spans="15:17" x14ac:dyDescent="0.2">
      <c r="O2022" s="45"/>
      <c r="P2022" s="45"/>
      <c r="Q2022" s="100"/>
    </row>
    <row r="2023" spans="15:17" x14ac:dyDescent="0.2">
      <c r="O2023" s="45"/>
      <c r="P2023" s="45"/>
      <c r="Q2023" s="100"/>
    </row>
    <row r="2024" spans="15:17" x14ac:dyDescent="0.2">
      <c r="O2024" s="45"/>
      <c r="P2024" s="45"/>
      <c r="Q2024" s="100"/>
    </row>
    <row r="2025" spans="15:17" x14ac:dyDescent="0.2">
      <c r="O2025" s="45"/>
      <c r="P2025" s="45"/>
      <c r="Q2025" s="100"/>
    </row>
    <row r="2026" spans="15:17" x14ac:dyDescent="0.2">
      <c r="O2026" s="45"/>
      <c r="P2026" s="45"/>
      <c r="Q2026" s="100"/>
    </row>
    <row r="2027" spans="15:17" x14ac:dyDescent="0.2">
      <c r="O2027" s="45"/>
      <c r="P2027" s="45"/>
      <c r="Q2027" s="100"/>
    </row>
    <row r="2028" spans="15:17" x14ac:dyDescent="0.2">
      <c r="O2028" s="45"/>
      <c r="P2028" s="45"/>
      <c r="Q2028" s="100"/>
    </row>
    <row r="2029" spans="15:17" x14ac:dyDescent="0.2">
      <c r="O2029" s="45"/>
      <c r="P2029" s="45"/>
      <c r="Q2029" s="100"/>
    </row>
    <row r="2030" spans="15:17" x14ac:dyDescent="0.2">
      <c r="O2030" s="45"/>
      <c r="P2030" s="45"/>
      <c r="Q2030" s="100"/>
    </row>
    <row r="2031" spans="15:17" x14ac:dyDescent="0.2">
      <c r="O2031" s="45"/>
      <c r="P2031" s="45"/>
      <c r="Q2031" s="100"/>
    </row>
    <row r="2032" spans="15:17" x14ac:dyDescent="0.2">
      <c r="O2032" s="45"/>
      <c r="P2032" s="45"/>
      <c r="Q2032" s="100"/>
    </row>
    <row r="2033" spans="15:17" x14ac:dyDescent="0.2">
      <c r="O2033" s="45"/>
      <c r="P2033" s="45"/>
      <c r="Q2033" s="100"/>
    </row>
    <row r="2034" spans="15:17" x14ac:dyDescent="0.2">
      <c r="O2034" s="45"/>
      <c r="P2034" s="45"/>
      <c r="Q2034" s="100"/>
    </row>
    <row r="2035" spans="15:17" x14ac:dyDescent="0.2">
      <c r="O2035" s="45"/>
      <c r="P2035" s="45"/>
      <c r="Q2035" s="100"/>
    </row>
    <row r="2036" spans="15:17" x14ac:dyDescent="0.2">
      <c r="O2036" s="45"/>
      <c r="P2036" s="45"/>
      <c r="Q2036" s="100"/>
    </row>
    <row r="2037" spans="15:17" x14ac:dyDescent="0.2">
      <c r="O2037" s="45"/>
      <c r="P2037" s="45"/>
      <c r="Q2037" s="100"/>
    </row>
    <row r="2038" spans="15:17" x14ac:dyDescent="0.2">
      <c r="O2038" s="45"/>
      <c r="P2038" s="45"/>
      <c r="Q2038" s="100"/>
    </row>
    <row r="2039" spans="15:17" x14ac:dyDescent="0.2">
      <c r="O2039" s="45"/>
      <c r="P2039" s="45"/>
      <c r="Q2039" s="100"/>
    </row>
    <row r="2040" spans="15:17" x14ac:dyDescent="0.2">
      <c r="O2040" s="45"/>
      <c r="P2040" s="45"/>
      <c r="Q2040" s="100"/>
    </row>
    <row r="2041" spans="15:17" x14ac:dyDescent="0.2">
      <c r="O2041" s="45"/>
      <c r="P2041" s="45"/>
      <c r="Q2041" s="100"/>
    </row>
    <row r="2042" spans="15:17" x14ac:dyDescent="0.2">
      <c r="O2042" s="45"/>
      <c r="P2042" s="45"/>
      <c r="Q2042" s="100"/>
    </row>
    <row r="2043" spans="15:17" x14ac:dyDescent="0.2">
      <c r="O2043" s="45"/>
      <c r="P2043" s="45"/>
      <c r="Q2043" s="100"/>
    </row>
    <row r="2044" spans="15:17" x14ac:dyDescent="0.2">
      <c r="O2044" s="45"/>
      <c r="P2044" s="45"/>
      <c r="Q2044" s="100"/>
    </row>
    <row r="2045" spans="15:17" x14ac:dyDescent="0.2">
      <c r="O2045" s="45"/>
      <c r="P2045" s="45"/>
      <c r="Q2045" s="100"/>
    </row>
    <row r="2046" spans="15:17" x14ac:dyDescent="0.2">
      <c r="O2046" s="45"/>
      <c r="P2046" s="45"/>
      <c r="Q2046" s="100"/>
    </row>
    <row r="2047" spans="15:17" x14ac:dyDescent="0.2">
      <c r="O2047" s="45"/>
      <c r="P2047" s="45"/>
      <c r="Q2047" s="100"/>
    </row>
    <row r="2048" spans="15:17" x14ac:dyDescent="0.2">
      <c r="O2048" s="45"/>
      <c r="P2048" s="45"/>
      <c r="Q2048" s="100"/>
    </row>
    <row r="2049" spans="15:17" x14ac:dyDescent="0.2">
      <c r="O2049" s="45"/>
      <c r="P2049" s="45"/>
      <c r="Q2049" s="100"/>
    </row>
    <row r="2050" spans="15:17" x14ac:dyDescent="0.2">
      <c r="O2050" s="45"/>
      <c r="P2050" s="45"/>
      <c r="Q2050" s="100"/>
    </row>
    <row r="2051" spans="15:17" x14ac:dyDescent="0.2">
      <c r="O2051" s="45"/>
      <c r="P2051" s="45"/>
      <c r="Q2051" s="100"/>
    </row>
    <row r="2052" spans="15:17" x14ac:dyDescent="0.2">
      <c r="O2052" s="45"/>
      <c r="P2052" s="45"/>
      <c r="Q2052" s="100"/>
    </row>
    <row r="2053" spans="15:17" x14ac:dyDescent="0.2">
      <c r="O2053" s="45"/>
      <c r="P2053" s="45"/>
      <c r="Q2053" s="100"/>
    </row>
    <row r="2054" spans="15:17" x14ac:dyDescent="0.2">
      <c r="O2054" s="45"/>
      <c r="P2054" s="45"/>
      <c r="Q2054" s="100"/>
    </row>
    <row r="2055" spans="15:17" x14ac:dyDescent="0.2">
      <c r="O2055" s="45"/>
      <c r="P2055" s="45"/>
      <c r="Q2055" s="100"/>
    </row>
    <row r="2056" spans="15:17" x14ac:dyDescent="0.2">
      <c r="O2056" s="45"/>
      <c r="P2056" s="45"/>
      <c r="Q2056" s="100"/>
    </row>
    <row r="2057" spans="15:17" x14ac:dyDescent="0.2">
      <c r="O2057" s="45"/>
      <c r="P2057" s="45"/>
      <c r="Q2057" s="100"/>
    </row>
    <row r="2058" spans="15:17" x14ac:dyDescent="0.2">
      <c r="O2058" s="45"/>
      <c r="P2058" s="45"/>
      <c r="Q2058" s="100"/>
    </row>
    <row r="2059" spans="15:17" x14ac:dyDescent="0.2">
      <c r="O2059" s="45"/>
      <c r="P2059" s="45"/>
      <c r="Q2059" s="100"/>
    </row>
    <row r="2060" spans="15:17" x14ac:dyDescent="0.2">
      <c r="O2060" s="45"/>
      <c r="P2060" s="45"/>
      <c r="Q2060" s="100"/>
    </row>
    <row r="2061" spans="15:17" x14ac:dyDescent="0.2">
      <c r="O2061" s="45"/>
      <c r="P2061" s="45"/>
      <c r="Q2061" s="100"/>
    </row>
    <row r="2062" spans="15:17" x14ac:dyDescent="0.2">
      <c r="O2062" s="45"/>
      <c r="P2062" s="45"/>
      <c r="Q2062" s="100"/>
    </row>
    <row r="2063" spans="15:17" x14ac:dyDescent="0.2">
      <c r="O2063" s="45"/>
      <c r="P2063" s="45"/>
      <c r="Q2063" s="100"/>
    </row>
    <row r="2064" spans="15:17" x14ac:dyDescent="0.2">
      <c r="O2064" s="45"/>
      <c r="P2064" s="45"/>
      <c r="Q2064" s="100"/>
    </row>
    <row r="2065" spans="15:17" x14ac:dyDescent="0.2">
      <c r="O2065" s="45"/>
      <c r="P2065" s="45"/>
      <c r="Q2065" s="100"/>
    </row>
    <row r="2066" spans="15:17" x14ac:dyDescent="0.2">
      <c r="O2066" s="45"/>
      <c r="P2066" s="45"/>
      <c r="Q2066" s="100"/>
    </row>
    <row r="2067" spans="15:17" x14ac:dyDescent="0.2">
      <c r="O2067" s="45"/>
      <c r="P2067" s="45"/>
      <c r="Q2067" s="100"/>
    </row>
    <row r="2068" spans="15:17" x14ac:dyDescent="0.2">
      <c r="O2068" s="45"/>
      <c r="P2068" s="45"/>
      <c r="Q2068" s="100"/>
    </row>
    <row r="2069" spans="15:17" x14ac:dyDescent="0.2">
      <c r="O2069" s="45"/>
      <c r="P2069" s="45"/>
      <c r="Q2069" s="100"/>
    </row>
    <row r="2070" spans="15:17" x14ac:dyDescent="0.2">
      <c r="O2070" s="45"/>
      <c r="P2070" s="45"/>
      <c r="Q2070" s="100"/>
    </row>
    <row r="2071" spans="15:17" x14ac:dyDescent="0.2">
      <c r="O2071" s="45"/>
      <c r="P2071" s="45"/>
      <c r="Q2071" s="100"/>
    </row>
    <row r="2072" spans="15:17" x14ac:dyDescent="0.2">
      <c r="O2072" s="45"/>
      <c r="P2072" s="45"/>
      <c r="Q2072" s="100"/>
    </row>
    <row r="2073" spans="15:17" x14ac:dyDescent="0.2">
      <c r="O2073" s="45"/>
      <c r="P2073" s="45"/>
      <c r="Q2073" s="100"/>
    </row>
    <row r="2074" spans="15:17" x14ac:dyDescent="0.2">
      <c r="O2074" s="45"/>
      <c r="P2074" s="45"/>
      <c r="Q2074" s="100"/>
    </row>
    <row r="2075" spans="15:17" x14ac:dyDescent="0.2">
      <c r="O2075" s="45"/>
      <c r="P2075" s="45"/>
      <c r="Q2075" s="100"/>
    </row>
    <row r="2076" spans="15:17" x14ac:dyDescent="0.2">
      <c r="O2076" s="45"/>
      <c r="P2076" s="45"/>
      <c r="Q2076" s="100"/>
    </row>
    <row r="2077" spans="15:17" x14ac:dyDescent="0.2">
      <c r="O2077" s="45"/>
      <c r="P2077" s="45"/>
      <c r="Q2077" s="100"/>
    </row>
    <row r="2078" spans="15:17" x14ac:dyDescent="0.2">
      <c r="O2078" s="45"/>
      <c r="P2078" s="45"/>
      <c r="Q2078" s="100"/>
    </row>
    <row r="2079" spans="15:17" x14ac:dyDescent="0.2">
      <c r="O2079" s="45"/>
      <c r="P2079" s="45"/>
      <c r="Q2079" s="100"/>
    </row>
    <row r="2080" spans="15:17" x14ac:dyDescent="0.2">
      <c r="O2080" s="45"/>
      <c r="P2080" s="45"/>
      <c r="Q2080" s="100"/>
    </row>
    <row r="2081" spans="15:17" x14ac:dyDescent="0.2">
      <c r="O2081" s="45"/>
      <c r="P2081" s="45"/>
      <c r="Q2081" s="100"/>
    </row>
    <row r="2082" spans="15:17" x14ac:dyDescent="0.2">
      <c r="O2082" s="45"/>
      <c r="P2082" s="45"/>
      <c r="Q2082" s="100"/>
    </row>
    <row r="2083" spans="15:17" x14ac:dyDescent="0.2">
      <c r="O2083" s="45"/>
      <c r="P2083" s="45"/>
      <c r="Q2083" s="100"/>
    </row>
    <row r="2084" spans="15:17" x14ac:dyDescent="0.2">
      <c r="O2084" s="45"/>
      <c r="P2084" s="45"/>
      <c r="Q2084" s="100"/>
    </row>
    <row r="2085" spans="15:17" x14ac:dyDescent="0.2">
      <c r="O2085" s="45"/>
      <c r="P2085" s="45"/>
      <c r="Q2085" s="100"/>
    </row>
    <row r="2086" spans="15:17" x14ac:dyDescent="0.2">
      <c r="O2086" s="45"/>
      <c r="P2086" s="45"/>
      <c r="Q2086" s="100"/>
    </row>
    <row r="2087" spans="15:17" x14ac:dyDescent="0.2">
      <c r="O2087" s="45"/>
      <c r="P2087" s="45"/>
      <c r="Q2087" s="100"/>
    </row>
    <row r="2088" spans="15:17" x14ac:dyDescent="0.2">
      <c r="O2088" s="45"/>
      <c r="P2088" s="45"/>
      <c r="Q2088" s="100"/>
    </row>
    <row r="2089" spans="15:17" x14ac:dyDescent="0.2">
      <c r="O2089" s="45"/>
      <c r="P2089" s="45"/>
      <c r="Q2089" s="100"/>
    </row>
    <row r="2090" spans="15:17" x14ac:dyDescent="0.2">
      <c r="O2090" s="45"/>
      <c r="P2090" s="45"/>
      <c r="Q2090" s="100"/>
    </row>
    <row r="2091" spans="15:17" x14ac:dyDescent="0.2">
      <c r="O2091" s="45"/>
      <c r="P2091" s="45"/>
      <c r="Q2091" s="100"/>
    </row>
    <row r="2092" spans="15:17" x14ac:dyDescent="0.2">
      <c r="O2092" s="45"/>
      <c r="P2092" s="45"/>
      <c r="Q2092" s="100"/>
    </row>
    <row r="2093" spans="15:17" x14ac:dyDescent="0.2">
      <c r="O2093" s="45"/>
      <c r="P2093" s="45"/>
      <c r="Q2093" s="100"/>
    </row>
    <row r="2094" spans="15:17" x14ac:dyDescent="0.2">
      <c r="O2094" s="45"/>
      <c r="P2094" s="45"/>
      <c r="Q2094" s="100"/>
    </row>
    <row r="2095" spans="15:17" x14ac:dyDescent="0.2">
      <c r="O2095" s="45"/>
      <c r="P2095" s="45"/>
      <c r="Q2095" s="100"/>
    </row>
    <row r="2096" spans="15:17" x14ac:dyDescent="0.2">
      <c r="O2096" s="45"/>
      <c r="P2096" s="45"/>
      <c r="Q2096" s="100"/>
    </row>
    <row r="2097" spans="15:17" x14ac:dyDescent="0.2">
      <c r="O2097" s="45"/>
      <c r="P2097" s="45"/>
      <c r="Q2097" s="100"/>
    </row>
    <row r="2098" spans="15:17" x14ac:dyDescent="0.2">
      <c r="O2098" s="45"/>
      <c r="P2098" s="45"/>
      <c r="Q2098" s="100"/>
    </row>
    <row r="2099" spans="15:17" x14ac:dyDescent="0.2">
      <c r="O2099" s="45"/>
      <c r="P2099" s="45"/>
      <c r="Q2099" s="100"/>
    </row>
    <row r="2100" spans="15:17" x14ac:dyDescent="0.2">
      <c r="O2100" s="45"/>
      <c r="P2100" s="45"/>
      <c r="Q2100" s="100"/>
    </row>
    <row r="2101" spans="15:17" x14ac:dyDescent="0.2">
      <c r="O2101" s="45"/>
      <c r="P2101" s="45"/>
      <c r="Q2101" s="100"/>
    </row>
    <row r="2102" spans="15:17" x14ac:dyDescent="0.2">
      <c r="O2102" s="45"/>
      <c r="P2102" s="45"/>
      <c r="Q2102" s="100"/>
    </row>
    <row r="2103" spans="15:17" x14ac:dyDescent="0.2">
      <c r="O2103" s="45"/>
      <c r="P2103" s="45"/>
      <c r="Q2103" s="100"/>
    </row>
    <row r="2104" spans="15:17" x14ac:dyDescent="0.2">
      <c r="O2104" s="45"/>
      <c r="P2104" s="45"/>
      <c r="Q2104" s="100"/>
    </row>
    <row r="2105" spans="15:17" x14ac:dyDescent="0.2">
      <c r="O2105" s="45"/>
      <c r="P2105" s="45"/>
      <c r="Q2105" s="100"/>
    </row>
    <row r="2106" spans="15:17" x14ac:dyDescent="0.2">
      <c r="O2106" s="45"/>
      <c r="P2106" s="45"/>
      <c r="Q2106" s="100"/>
    </row>
    <row r="2107" spans="15:17" x14ac:dyDescent="0.2">
      <c r="O2107" s="45"/>
      <c r="P2107" s="45"/>
      <c r="Q2107" s="100"/>
    </row>
    <row r="2108" spans="15:17" x14ac:dyDescent="0.2">
      <c r="O2108" s="45"/>
      <c r="P2108" s="45"/>
      <c r="Q2108" s="100"/>
    </row>
    <row r="2109" spans="15:17" x14ac:dyDescent="0.2">
      <c r="O2109" s="45"/>
      <c r="P2109" s="45"/>
      <c r="Q2109" s="100"/>
    </row>
    <row r="2110" spans="15:17" x14ac:dyDescent="0.2">
      <c r="O2110" s="45"/>
      <c r="P2110" s="45"/>
      <c r="Q2110" s="100"/>
    </row>
    <row r="2111" spans="15:17" x14ac:dyDescent="0.2">
      <c r="O2111" s="45"/>
      <c r="P2111" s="45"/>
      <c r="Q2111" s="100"/>
    </row>
    <row r="2112" spans="15:17" x14ac:dyDescent="0.2">
      <c r="O2112" s="45"/>
      <c r="P2112" s="45"/>
      <c r="Q2112" s="100"/>
    </row>
    <row r="2113" spans="15:17" x14ac:dyDescent="0.2">
      <c r="O2113" s="45"/>
      <c r="P2113" s="45"/>
      <c r="Q2113" s="100"/>
    </row>
    <row r="2114" spans="15:17" x14ac:dyDescent="0.2">
      <c r="O2114" s="45"/>
      <c r="P2114" s="45"/>
      <c r="Q2114" s="100"/>
    </row>
    <row r="2115" spans="15:17" x14ac:dyDescent="0.2">
      <c r="O2115" s="45"/>
      <c r="P2115" s="45"/>
      <c r="Q2115" s="100"/>
    </row>
    <row r="2116" spans="15:17" x14ac:dyDescent="0.2">
      <c r="O2116" s="45"/>
      <c r="P2116" s="45"/>
      <c r="Q2116" s="100"/>
    </row>
    <row r="2117" spans="15:17" x14ac:dyDescent="0.2">
      <c r="O2117" s="45"/>
      <c r="P2117" s="45"/>
      <c r="Q2117" s="100"/>
    </row>
    <row r="2118" spans="15:17" x14ac:dyDescent="0.2">
      <c r="O2118" s="45"/>
      <c r="P2118" s="45"/>
      <c r="Q2118" s="100"/>
    </row>
    <row r="2119" spans="15:17" x14ac:dyDescent="0.2">
      <c r="O2119" s="45"/>
      <c r="P2119" s="45"/>
      <c r="Q2119" s="100"/>
    </row>
    <row r="2120" spans="15:17" x14ac:dyDescent="0.2">
      <c r="O2120" s="45"/>
      <c r="P2120" s="45"/>
      <c r="Q2120" s="100"/>
    </row>
    <row r="2121" spans="15:17" x14ac:dyDescent="0.2">
      <c r="O2121" s="45"/>
      <c r="P2121" s="45"/>
      <c r="Q2121" s="100"/>
    </row>
    <row r="2122" spans="15:17" x14ac:dyDescent="0.2">
      <c r="O2122" s="45"/>
      <c r="P2122" s="45"/>
      <c r="Q2122" s="100"/>
    </row>
    <row r="2123" spans="15:17" x14ac:dyDescent="0.2">
      <c r="O2123" s="45"/>
      <c r="P2123" s="45"/>
      <c r="Q2123" s="100"/>
    </row>
    <row r="2124" spans="15:17" x14ac:dyDescent="0.2">
      <c r="O2124" s="45"/>
      <c r="P2124" s="45"/>
      <c r="Q2124" s="100"/>
    </row>
    <row r="2125" spans="15:17" x14ac:dyDescent="0.2">
      <c r="O2125" s="45"/>
      <c r="P2125" s="45"/>
      <c r="Q2125" s="100"/>
    </row>
    <row r="2126" spans="15:17" x14ac:dyDescent="0.2">
      <c r="O2126" s="45"/>
      <c r="P2126" s="45"/>
      <c r="Q2126" s="100"/>
    </row>
    <row r="2127" spans="15:17" x14ac:dyDescent="0.2">
      <c r="O2127" s="45"/>
      <c r="P2127" s="45"/>
      <c r="Q2127" s="100"/>
    </row>
    <row r="2128" spans="15:17" x14ac:dyDescent="0.2">
      <c r="O2128" s="45"/>
      <c r="P2128" s="45"/>
      <c r="Q2128" s="100"/>
    </row>
    <row r="2129" spans="15:17" x14ac:dyDescent="0.2">
      <c r="O2129" s="45"/>
      <c r="P2129" s="45"/>
      <c r="Q2129" s="100"/>
    </row>
    <row r="2130" spans="15:17" x14ac:dyDescent="0.2">
      <c r="O2130" s="45"/>
      <c r="P2130" s="45"/>
      <c r="Q2130" s="100"/>
    </row>
    <row r="2131" spans="15:17" x14ac:dyDescent="0.2">
      <c r="O2131" s="45"/>
      <c r="P2131" s="45"/>
      <c r="Q2131" s="100"/>
    </row>
    <row r="2132" spans="15:17" x14ac:dyDescent="0.2">
      <c r="O2132" s="45"/>
      <c r="P2132" s="45"/>
      <c r="Q2132" s="100"/>
    </row>
    <row r="2133" spans="15:17" x14ac:dyDescent="0.2">
      <c r="O2133" s="45"/>
      <c r="P2133" s="45"/>
      <c r="Q2133" s="100"/>
    </row>
    <row r="2134" spans="15:17" x14ac:dyDescent="0.2">
      <c r="O2134" s="45"/>
      <c r="P2134" s="45"/>
      <c r="Q2134" s="100"/>
    </row>
    <row r="2135" spans="15:17" x14ac:dyDescent="0.2">
      <c r="O2135" s="45"/>
      <c r="P2135" s="45"/>
      <c r="Q2135" s="100"/>
    </row>
    <row r="2136" spans="15:17" x14ac:dyDescent="0.2">
      <c r="O2136" s="45"/>
      <c r="P2136" s="45"/>
      <c r="Q2136" s="100"/>
    </row>
    <row r="2137" spans="15:17" x14ac:dyDescent="0.2">
      <c r="O2137" s="45"/>
      <c r="P2137" s="45"/>
      <c r="Q2137" s="100"/>
    </row>
    <row r="2138" spans="15:17" x14ac:dyDescent="0.2">
      <c r="O2138" s="45"/>
      <c r="P2138" s="45"/>
      <c r="Q2138" s="100"/>
    </row>
    <row r="2139" spans="15:17" x14ac:dyDescent="0.2">
      <c r="O2139" s="45"/>
      <c r="P2139" s="45"/>
      <c r="Q2139" s="100"/>
    </row>
    <row r="2140" spans="15:17" x14ac:dyDescent="0.2">
      <c r="O2140" s="45"/>
      <c r="P2140" s="45"/>
      <c r="Q2140" s="100"/>
    </row>
    <row r="2141" spans="15:17" x14ac:dyDescent="0.2">
      <c r="O2141" s="45"/>
      <c r="P2141" s="45"/>
      <c r="Q2141" s="100"/>
    </row>
    <row r="2142" spans="15:17" x14ac:dyDescent="0.2">
      <c r="O2142" s="45"/>
      <c r="P2142" s="45"/>
      <c r="Q2142" s="100"/>
    </row>
    <row r="2143" spans="15:17" x14ac:dyDescent="0.2">
      <c r="O2143" s="45"/>
      <c r="P2143" s="45"/>
      <c r="Q2143" s="100"/>
    </row>
    <row r="2144" spans="15:17" x14ac:dyDescent="0.2">
      <c r="O2144" s="45"/>
      <c r="P2144" s="45"/>
      <c r="Q2144" s="100"/>
    </row>
    <row r="2145" spans="15:17" x14ac:dyDescent="0.2">
      <c r="O2145" s="45"/>
      <c r="P2145" s="45"/>
      <c r="Q2145" s="100"/>
    </row>
    <row r="2146" spans="15:17" x14ac:dyDescent="0.2">
      <c r="O2146" s="45"/>
      <c r="P2146" s="45"/>
      <c r="Q2146" s="100"/>
    </row>
    <row r="2147" spans="15:17" x14ac:dyDescent="0.2">
      <c r="O2147" s="45"/>
      <c r="P2147" s="45"/>
      <c r="Q2147" s="100"/>
    </row>
    <row r="2148" spans="15:17" x14ac:dyDescent="0.2">
      <c r="O2148" s="45"/>
      <c r="P2148" s="45"/>
      <c r="Q2148" s="100"/>
    </row>
    <row r="2149" spans="15:17" x14ac:dyDescent="0.2">
      <c r="O2149" s="45"/>
      <c r="P2149" s="45"/>
      <c r="Q2149" s="100"/>
    </row>
    <row r="2150" spans="15:17" x14ac:dyDescent="0.2">
      <c r="O2150" s="45"/>
      <c r="P2150" s="45"/>
      <c r="Q2150" s="100"/>
    </row>
    <row r="2151" spans="15:17" x14ac:dyDescent="0.2">
      <c r="O2151" s="45"/>
      <c r="P2151" s="45"/>
      <c r="Q2151" s="100"/>
    </row>
    <row r="2152" spans="15:17" x14ac:dyDescent="0.2">
      <c r="O2152" s="45"/>
      <c r="P2152" s="45"/>
      <c r="Q2152" s="100"/>
    </row>
    <row r="2153" spans="15:17" x14ac:dyDescent="0.2">
      <c r="O2153" s="45"/>
      <c r="P2153" s="45"/>
      <c r="Q2153" s="100"/>
    </row>
    <row r="2154" spans="15:17" x14ac:dyDescent="0.2">
      <c r="O2154" s="45"/>
      <c r="P2154" s="45"/>
      <c r="Q2154" s="100"/>
    </row>
    <row r="2155" spans="15:17" x14ac:dyDescent="0.2">
      <c r="O2155" s="45"/>
      <c r="P2155" s="45"/>
      <c r="Q2155" s="100"/>
    </row>
    <row r="2156" spans="15:17" x14ac:dyDescent="0.2">
      <c r="O2156" s="45"/>
      <c r="P2156" s="45"/>
      <c r="Q2156" s="100"/>
    </row>
    <row r="2157" spans="15:17" x14ac:dyDescent="0.2">
      <c r="O2157" s="45"/>
      <c r="P2157" s="45"/>
      <c r="Q2157" s="100"/>
    </row>
    <row r="2158" spans="15:17" x14ac:dyDescent="0.2">
      <c r="O2158" s="45"/>
      <c r="P2158" s="45"/>
      <c r="Q2158" s="100"/>
    </row>
    <row r="2159" spans="15:17" x14ac:dyDescent="0.2">
      <c r="O2159" s="45"/>
      <c r="P2159" s="45"/>
      <c r="Q2159" s="100"/>
    </row>
    <row r="2160" spans="15:17" x14ac:dyDescent="0.2">
      <c r="O2160" s="45"/>
      <c r="P2160" s="45"/>
      <c r="Q2160" s="100"/>
    </row>
    <row r="2161" spans="15:17" x14ac:dyDescent="0.2">
      <c r="O2161" s="45"/>
      <c r="P2161" s="45"/>
      <c r="Q2161" s="100"/>
    </row>
    <row r="2162" spans="15:17" x14ac:dyDescent="0.2">
      <c r="O2162" s="45"/>
      <c r="P2162" s="45"/>
      <c r="Q2162" s="100"/>
    </row>
    <row r="2163" spans="15:17" x14ac:dyDescent="0.2">
      <c r="O2163" s="45"/>
      <c r="P2163" s="45"/>
      <c r="Q2163" s="100"/>
    </row>
    <row r="2164" spans="15:17" x14ac:dyDescent="0.2">
      <c r="O2164" s="45"/>
      <c r="P2164" s="45"/>
      <c r="Q2164" s="100"/>
    </row>
    <row r="2165" spans="15:17" x14ac:dyDescent="0.2">
      <c r="O2165" s="45"/>
      <c r="P2165" s="45"/>
      <c r="Q2165" s="100"/>
    </row>
    <row r="2166" spans="15:17" x14ac:dyDescent="0.2">
      <c r="O2166" s="45"/>
      <c r="P2166" s="45"/>
      <c r="Q2166" s="100"/>
    </row>
    <row r="2167" spans="15:17" x14ac:dyDescent="0.2">
      <c r="O2167" s="45"/>
      <c r="P2167" s="45"/>
      <c r="Q2167" s="100"/>
    </row>
    <row r="2168" spans="15:17" x14ac:dyDescent="0.2">
      <c r="O2168" s="45"/>
      <c r="P2168" s="45"/>
      <c r="Q2168" s="100"/>
    </row>
    <row r="2169" spans="15:17" x14ac:dyDescent="0.2">
      <c r="O2169" s="45"/>
      <c r="P2169" s="45"/>
      <c r="Q2169" s="100"/>
    </row>
    <row r="2170" spans="15:17" x14ac:dyDescent="0.2">
      <c r="O2170" s="45"/>
      <c r="P2170" s="45"/>
      <c r="Q2170" s="100"/>
    </row>
    <row r="2171" spans="15:17" x14ac:dyDescent="0.2">
      <c r="O2171" s="45"/>
      <c r="P2171" s="45"/>
      <c r="Q2171" s="100"/>
    </row>
    <row r="2172" spans="15:17" x14ac:dyDescent="0.2">
      <c r="O2172" s="45"/>
      <c r="P2172" s="45"/>
      <c r="Q2172" s="100"/>
    </row>
    <row r="2173" spans="15:17" x14ac:dyDescent="0.2">
      <c r="O2173" s="45"/>
      <c r="P2173" s="45"/>
      <c r="Q2173" s="100"/>
    </row>
    <row r="2174" spans="15:17" x14ac:dyDescent="0.2">
      <c r="O2174" s="45"/>
      <c r="P2174" s="45"/>
      <c r="Q2174" s="100"/>
    </row>
    <row r="2175" spans="15:17" x14ac:dyDescent="0.2">
      <c r="O2175" s="45"/>
      <c r="P2175" s="45"/>
      <c r="Q2175" s="100"/>
    </row>
    <row r="2176" spans="15:17" x14ac:dyDescent="0.2">
      <c r="O2176" s="45"/>
      <c r="P2176" s="45"/>
      <c r="Q2176" s="100"/>
    </row>
    <row r="2177" spans="15:17" x14ac:dyDescent="0.2">
      <c r="O2177" s="45"/>
      <c r="P2177" s="45"/>
      <c r="Q2177" s="100"/>
    </row>
    <row r="2178" spans="15:17" x14ac:dyDescent="0.2">
      <c r="O2178" s="45"/>
      <c r="P2178" s="45"/>
      <c r="Q2178" s="100"/>
    </row>
    <row r="2179" spans="15:17" x14ac:dyDescent="0.2">
      <c r="O2179" s="45"/>
      <c r="P2179" s="45"/>
      <c r="Q2179" s="100"/>
    </row>
    <row r="2180" spans="15:17" x14ac:dyDescent="0.2">
      <c r="O2180" s="45"/>
      <c r="P2180" s="45"/>
      <c r="Q2180" s="100"/>
    </row>
    <row r="2181" spans="15:17" x14ac:dyDescent="0.2">
      <c r="O2181" s="45"/>
      <c r="P2181" s="45"/>
      <c r="Q2181" s="100"/>
    </row>
    <row r="2182" spans="15:17" x14ac:dyDescent="0.2">
      <c r="O2182" s="45"/>
      <c r="P2182" s="45"/>
      <c r="Q2182" s="100"/>
    </row>
    <row r="2183" spans="15:17" x14ac:dyDescent="0.2">
      <c r="O2183" s="45"/>
      <c r="P2183" s="45"/>
      <c r="Q2183" s="100"/>
    </row>
    <row r="2184" spans="15:17" x14ac:dyDescent="0.2">
      <c r="O2184" s="45"/>
      <c r="P2184" s="45"/>
      <c r="Q2184" s="100"/>
    </row>
    <row r="2185" spans="15:17" x14ac:dyDescent="0.2">
      <c r="O2185" s="45"/>
      <c r="P2185" s="45"/>
      <c r="Q2185" s="100"/>
    </row>
    <row r="2186" spans="15:17" x14ac:dyDescent="0.2">
      <c r="O2186" s="45"/>
      <c r="P2186" s="45"/>
      <c r="Q2186" s="100"/>
    </row>
    <row r="2187" spans="15:17" x14ac:dyDescent="0.2">
      <c r="O2187" s="45"/>
      <c r="P2187" s="45"/>
      <c r="Q2187" s="100"/>
    </row>
    <row r="2188" spans="15:17" x14ac:dyDescent="0.2">
      <c r="O2188" s="45"/>
      <c r="P2188" s="45"/>
      <c r="Q2188" s="100"/>
    </row>
    <row r="2189" spans="15:17" x14ac:dyDescent="0.2">
      <c r="O2189" s="45"/>
      <c r="P2189" s="45"/>
      <c r="Q2189" s="100"/>
    </row>
    <row r="2190" spans="15:17" x14ac:dyDescent="0.2">
      <c r="O2190" s="45"/>
      <c r="P2190" s="45"/>
      <c r="Q2190" s="100"/>
    </row>
    <row r="2191" spans="15:17" x14ac:dyDescent="0.2">
      <c r="O2191" s="45"/>
      <c r="P2191" s="45"/>
      <c r="Q2191" s="100"/>
    </row>
    <row r="2192" spans="15:17" x14ac:dyDescent="0.2">
      <c r="O2192" s="45"/>
      <c r="P2192" s="45"/>
      <c r="Q2192" s="100"/>
    </row>
    <row r="2193" spans="15:17" x14ac:dyDescent="0.2">
      <c r="O2193" s="45"/>
      <c r="P2193" s="45"/>
      <c r="Q2193" s="100"/>
    </row>
    <row r="2194" spans="15:17" x14ac:dyDescent="0.2">
      <c r="O2194" s="45"/>
      <c r="P2194" s="45"/>
      <c r="Q2194" s="100"/>
    </row>
    <row r="2195" spans="15:17" x14ac:dyDescent="0.2">
      <c r="O2195" s="45"/>
      <c r="P2195" s="45"/>
      <c r="Q2195" s="100"/>
    </row>
    <row r="2196" spans="15:17" x14ac:dyDescent="0.2">
      <c r="O2196" s="45"/>
      <c r="P2196" s="45"/>
      <c r="Q2196" s="100"/>
    </row>
    <row r="2197" spans="15:17" x14ac:dyDescent="0.2">
      <c r="O2197" s="45"/>
      <c r="P2197" s="45"/>
      <c r="Q2197" s="100"/>
    </row>
    <row r="2198" spans="15:17" x14ac:dyDescent="0.2">
      <c r="O2198" s="45"/>
      <c r="P2198" s="45"/>
      <c r="Q2198" s="100"/>
    </row>
    <row r="2199" spans="15:17" x14ac:dyDescent="0.2">
      <c r="O2199" s="45"/>
      <c r="P2199" s="45"/>
      <c r="Q2199" s="100"/>
    </row>
    <row r="2200" spans="15:17" x14ac:dyDescent="0.2">
      <c r="O2200" s="45"/>
      <c r="P2200" s="45"/>
      <c r="Q2200" s="100"/>
    </row>
    <row r="2201" spans="15:17" x14ac:dyDescent="0.2">
      <c r="O2201" s="45"/>
      <c r="P2201" s="45"/>
      <c r="Q2201" s="100"/>
    </row>
    <row r="2202" spans="15:17" x14ac:dyDescent="0.2">
      <c r="O2202" s="45"/>
      <c r="P2202" s="45"/>
      <c r="Q2202" s="100"/>
    </row>
    <row r="2203" spans="15:17" x14ac:dyDescent="0.2">
      <c r="O2203" s="45"/>
      <c r="P2203" s="45"/>
      <c r="Q2203" s="100"/>
    </row>
    <row r="2204" spans="15:17" x14ac:dyDescent="0.2">
      <c r="O2204" s="45"/>
      <c r="P2204" s="45"/>
      <c r="Q2204" s="100"/>
    </row>
    <row r="2205" spans="15:17" x14ac:dyDescent="0.2">
      <c r="O2205" s="45"/>
      <c r="P2205" s="45"/>
      <c r="Q2205" s="100"/>
    </row>
    <row r="2206" spans="15:17" x14ac:dyDescent="0.2">
      <c r="O2206" s="45"/>
      <c r="P2206" s="45"/>
      <c r="Q2206" s="100"/>
    </row>
    <row r="2207" spans="15:17" x14ac:dyDescent="0.2">
      <c r="O2207" s="45"/>
      <c r="P2207" s="45"/>
      <c r="Q2207" s="100"/>
    </row>
    <row r="2208" spans="15:17" x14ac:dyDescent="0.2">
      <c r="O2208" s="45"/>
      <c r="P2208" s="45"/>
      <c r="Q2208" s="100"/>
    </row>
    <row r="2209" spans="15:17" x14ac:dyDescent="0.2">
      <c r="O2209" s="45"/>
      <c r="P2209" s="45"/>
      <c r="Q2209" s="100"/>
    </row>
    <row r="2210" spans="15:17" x14ac:dyDescent="0.2">
      <c r="O2210" s="45"/>
      <c r="P2210" s="45"/>
      <c r="Q2210" s="100"/>
    </row>
    <row r="2211" spans="15:17" x14ac:dyDescent="0.2">
      <c r="O2211" s="45"/>
      <c r="P2211" s="45"/>
      <c r="Q2211" s="100"/>
    </row>
    <row r="2212" spans="15:17" x14ac:dyDescent="0.2">
      <c r="O2212" s="45"/>
      <c r="P2212" s="45"/>
      <c r="Q2212" s="100"/>
    </row>
    <row r="2213" spans="15:17" x14ac:dyDescent="0.2">
      <c r="O2213" s="45"/>
      <c r="P2213" s="45"/>
      <c r="Q2213" s="100"/>
    </row>
    <row r="2214" spans="15:17" x14ac:dyDescent="0.2">
      <c r="O2214" s="45"/>
      <c r="P2214" s="45"/>
      <c r="Q2214" s="100"/>
    </row>
    <row r="2215" spans="15:17" x14ac:dyDescent="0.2">
      <c r="O2215" s="45"/>
      <c r="P2215" s="45"/>
      <c r="Q2215" s="100"/>
    </row>
    <row r="2216" spans="15:17" x14ac:dyDescent="0.2">
      <c r="O2216" s="45"/>
      <c r="P2216" s="45"/>
      <c r="Q2216" s="100"/>
    </row>
    <row r="2217" spans="15:17" x14ac:dyDescent="0.2">
      <c r="O2217" s="45"/>
      <c r="P2217" s="45"/>
      <c r="Q2217" s="100"/>
    </row>
    <row r="2218" spans="15:17" x14ac:dyDescent="0.2">
      <c r="O2218" s="45"/>
      <c r="P2218" s="45"/>
      <c r="Q2218" s="100"/>
    </row>
    <row r="2219" spans="15:17" x14ac:dyDescent="0.2">
      <c r="O2219" s="45"/>
      <c r="P2219" s="45"/>
      <c r="Q2219" s="100"/>
    </row>
    <row r="2220" spans="15:17" x14ac:dyDescent="0.2">
      <c r="O2220" s="45"/>
      <c r="P2220" s="45"/>
      <c r="Q2220" s="100"/>
    </row>
    <row r="2221" spans="15:17" x14ac:dyDescent="0.2">
      <c r="O2221" s="45"/>
      <c r="P2221" s="45"/>
      <c r="Q2221" s="100"/>
    </row>
    <row r="2222" spans="15:17" x14ac:dyDescent="0.2">
      <c r="O2222" s="45"/>
      <c r="P2222" s="45"/>
      <c r="Q2222" s="100"/>
    </row>
    <row r="2223" spans="15:17" x14ac:dyDescent="0.2">
      <c r="O2223" s="45"/>
      <c r="P2223" s="45"/>
      <c r="Q2223" s="100"/>
    </row>
    <row r="2224" spans="15:17" x14ac:dyDescent="0.2">
      <c r="O2224" s="45"/>
      <c r="P2224" s="45"/>
      <c r="Q2224" s="100"/>
    </row>
    <row r="2225" spans="15:17" x14ac:dyDescent="0.2">
      <c r="O2225" s="45"/>
      <c r="P2225" s="45"/>
      <c r="Q2225" s="100"/>
    </row>
    <row r="2226" spans="15:17" x14ac:dyDescent="0.2">
      <c r="O2226" s="45"/>
      <c r="P2226" s="45"/>
      <c r="Q2226" s="100"/>
    </row>
    <row r="2227" spans="15:17" x14ac:dyDescent="0.2">
      <c r="O2227" s="45"/>
      <c r="P2227" s="45"/>
      <c r="Q2227" s="100"/>
    </row>
    <row r="2228" spans="15:17" x14ac:dyDescent="0.2">
      <c r="O2228" s="45"/>
      <c r="P2228" s="45"/>
      <c r="Q2228" s="100"/>
    </row>
    <row r="2229" spans="15:17" x14ac:dyDescent="0.2">
      <c r="O2229" s="45"/>
      <c r="P2229" s="45"/>
      <c r="Q2229" s="100"/>
    </row>
    <row r="2230" spans="15:17" x14ac:dyDescent="0.2">
      <c r="O2230" s="45"/>
      <c r="P2230" s="45"/>
      <c r="Q2230" s="100"/>
    </row>
    <row r="2231" spans="15:17" x14ac:dyDescent="0.2">
      <c r="O2231" s="45"/>
      <c r="P2231" s="45"/>
      <c r="Q2231" s="100"/>
    </row>
    <row r="2232" spans="15:17" x14ac:dyDescent="0.2">
      <c r="O2232" s="45"/>
      <c r="P2232" s="45"/>
      <c r="Q2232" s="100"/>
    </row>
    <row r="2233" spans="15:17" x14ac:dyDescent="0.2">
      <c r="O2233" s="45"/>
      <c r="P2233" s="45"/>
      <c r="Q2233" s="100"/>
    </row>
    <row r="2234" spans="15:17" x14ac:dyDescent="0.2">
      <c r="O2234" s="45"/>
      <c r="P2234" s="45"/>
      <c r="Q2234" s="100"/>
    </row>
    <row r="2235" spans="15:17" x14ac:dyDescent="0.2">
      <c r="O2235" s="45"/>
      <c r="P2235" s="45"/>
      <c r="Q2235" s="100"/>
    </row>
    <row r="2236" spans="15:17" x14ac:dyDescent="0.2">
      <c r="O2236" s="45"/>
      <c r="P2236" s="45"/>
      <c r="Q2236" s="100"/>
    </row>
    <row r="2237" spans="15:17" x14ac:dyDescent="0.2">
      <c r="O2237" s="45"/>
      <c r="P2237" s="45"/>
      <c r="Q2237" s="100"/>
    </row>
    <row r="2238" spans="15:17" x14ac:dyDescent="0.2">
      <c r="O2238" s="45"/>
      <c r="P2238" s="45"/>
      <c r="Q2238" s="100"/>
    </row>
    <row r="2239" spans="15:17" x14ac:dyDescent="0.2">
      <c r="O2239" s="45"/>
      <c r="P2239" s="45"/>
      <c r="Q2239" s="100"/>
    </row>
    <row r="2240" spans="15:17" x14ac:dyDescent="0.2">
      <c r="O2240" s="45"/>
      <c r="P2240" s="45"/>
      <c r="Q2240" s="100"/>
    </row>
    <row r="2241" spans="15:17" x14ac:dyDescent="0.2">
      <c r="O2241" s="45"/>
      <c r="P2241" s="45"/>
      <c r="Q2241" s="100"/>
    </row>
    <row r="2242" spans="15:17" x14ac:dyDescent="0.2">
      <c r="O2242" s="45"/>
      <c r="P2242" s="45"/>
      <c r="Q2242" s="100"/>
    </row>
    <row r="2243" spans="15:17" x14ac:dyDescent="0.2">
      <c r="O2243" s="45"/>
      <c r="P2243" s="45"/>
      <c r="Q2243" s="100"/>
    </row>
    <row r="2244" spans="15:17" x14ac:dyDescent="0.2">
      <c r="O2244" s="45"/>
      <c r="P2244" s="45"/>
      <c r="Q2244" s="100"/>
    </row>
    <row r="2245" spans="15:17" x14ac:dyDescent="0.2">
      <c r="O2245" s="45"/>
      <c r="P2245" s="45"/>
      <c r="Q2245" s="100"/>
    </row>
    <row r="2246" spans="15:17" x14ac:dyDescent="0.2">
      <c r="O2246" s="45"/>
      <c r="P2246" s="45"/>
      <c r="Q2246" s="100"/>
    </row>
    <row r="2247" spans="15:17" x14ac:dyDescent="0.2">
      <c r="O2247" s="45"/>
      <c r="P2247" s="45"/>
      <c r="Q2247" s="100"/>
    </row>
    <row r="2248" spans="15:17" x14ac:dyDescent="0.2">
      <c r="O2248" s="45"/>
      <c r="P2248" s="45"/>
      <c r="Q2248" s="100"/>
    </row>
    <row r="2249" spans="15:17" x14ac:dyDescent="0.2">
      <c r="O2249" s="45"/>
      <c r="P2249" s="45"/>
      <c r="Q2249" s="100"/>
    </row>
    <row r="2250" spans="15:17" x14ac:dyDescent="0.2">
      <c r="O2250" s="45"/>
      <c r="P2250" s="45"/>
      <c r="Q2250" s="100"/>
    </row>
    <row r="2251" spans="15:17" x14ac:dyDescent="0.2">
      <c r="O2251" s="45"/>
      <c r="P2251" s="45"/>
      <c r="Q2251" s="100"/>
    </row>
    <row r="2252" spans="15:17" x14ac:dyDescent="0.2">
      <c r="O2252" s="45"/>
      <c r="P2252" s="45"/>
      <c r="Q2252" s="100"/>
    </row>
    <row r="2253" spans="15:17" x14ac:dyDescent="0.2">
      <c r="O2253" s="45"/>
      <c r="P2253" s="45"/>
      <c r="Q2253" s="100"/>
    </row>
    <row r="2254" spans="15:17" x14ac:dyDescent="0.2">
      <c r="O2254" s="45"/>
      <c r="P2254" s="45"/>
      <c r="Q2254" s="100"/>
    </row>
    <row r="2255" spans="15:17" x14ac:dyDescent="0.2">
      <c r="O2255" s="45"/>
      <c r="P2255" s="45"/>
      <c r="Q2255" s="100"/>
    </row>
    <row r="2256" spans="15:17" x14ac:dyDescent="0.2">
      <c r="O2256" s="45"/>
      <c r="P2256" s="45"/>
      <c r="Q2256" s="100"/>
    </row>
    <row r="2257" spans="15:17" x14ac:dyDescent="0.2">
      <c r="O2257" s="45"/>
      <c r="P2257" s="45"/>
      <c r="Q2257" s="100"/>
    </row>
    <row r="2258" spans="15:17" x14ac:dyDescent="0.2">
      <c r="O2258" s="45"/>
      <c r="P2258" s="45"/>
      <c r="Q2258" s="100"/>
    </row>
    <row r="2259" spans="15:17" x14ac:dyDescent="0.2">
      <c r="O2259" s="45"/>
      <c r="P2259" s="45"/>
      <c r="Q2259" s="100"/>
    </row>
    <row r="2260" spans="15:17" x14ac:dyDescent="0.2">
      <c r="O2260" s="45"/>
      <c r="P2260" s="45"/>
      <c r="Q2260" s="100"/>
    </row>
    <row r="2261" spans="15:17" x14ac:dyDescent="0.2">
      <c r="O2261" s="45"/>
      <c r="P2261" s="45"/>
      <c r="Q2261" s="100"/>
    </row>
    <row r="2262" spans="15:17" x14ac:dyDescent="0.2">
      <c r="O2262" s="45"/>
      <c r="P2262" s="45"/>
      <c r="Q2262" s="100"/>
    </row>
    <row r="2263" spans="15:17" x14ac:dyDescent="0.2">
      <c r="O2263" s="45"/>
      <c r="P2263" s="45"/>
      <c r="Q2263" s="100"/>
    </row>
    <row r="2264" spans="15:17" x14ac:dyDescent="0.2">
      <c r="O2264" s="45"/>
      <c r="P2264" s="45"/>
      <c r="Q2264" s="100"/>
    </row>
    <row r="2265" spans="15:17" x14ac:dyDescent="0.2">
      <c r="O2265" s="45"/>
      <c r="P2265" s="45"/>
      <c r="Q2265" s="100"/>
    </row>
    <row r="2266" spans="15:17" x14ac:dyDescent="0.2">
      <c r="O2266" s="45"/>
      <c r="P2266" s="45"/>
      <c r="Q2266" s="100"/>
    </row>
    <row r="2267" spans="15:17" x14ac:dyDescent="0.2">
      <c r="O2267" s="45"/>
      <c r="P2267" s="45"/>
      <c r="Q2267" s="100"/>
    </row>
    <row r="2268" spans="15:17" x14ac:dyDescent="0.2">
      <c r="O2268" s="45"/>
      <c r="P2268" s="45"/>
      <c r="Q2268" s="100"/>
    </row>
    <row r="2269" spans="15:17" x14ac:dyDescent="0.2">
      <c r="O2269" s="45"/>
      <c r="P2269" s="45"/>
      <c r="Q2269" s="100"/>
    </row>
    <row r="2270" spans="15:17" x14ac:dyDescent="0.2">
      <c r="O2270" s="45"/>
      <c r="P2270" s="45"/>
      <c r="Q2270" s="100"/>
    </row>
    <row r="2271" spans="15:17" x14ac:dyDescent="0.2">
      <c r="O2271" s="45"/>
      <c r="P2271" s="45"/>
      <c r="Q2271" s="100"/>
    </row>
    <row r="2272" spans="15:17" x14ac:dyDescent="0.2">
      <c r="O2272" s="45"/>
      <c r="P2272" s="45"/>
      <c r="Q2272" s="100"/>
    </row>
    <row r="2273" spans="15:17" x14ac:dyDescent="0.2">
      <c r="O2273" s="45"/>
      <c r="P2273" s="45"/>
      <c r="Q2273" s="100"/>
    </row>
    <row r="2274" spans="15:17" x14ac:dyDescent="0.2">
      <c r="O2274" s="45"/>
      <c r="P2274" s="45"/>
      <c r="Q2274" s="100"/>
    </row>
    <row r="2275" spans="15:17" x14ac:dyDescent="0.2">
      <c r="O2275" s="45"/>
      <c r="P2275" s="45"/>
      <c r="Q2275" s="100"/>
    </row>
    <row r="2276" spans="15:17" x14ac:dyDescent="0.2">
      <c r="O2276" s="45"/>
      <c r="P2276" s="45"/>
      <c r="Q2276" s="100"/>
    </row>
    <row r="2277" spans="15:17" x14ac:dyDescent="0.2">
      <c r="O2277" s="45"/>
      <c r="P2277" s="45"/>
      <c r="Q2277" s="100"/>
    </row>
    <row r="2278" spans="15:17" x14ac:dyDescent="0.2">
      <c r="O2278" s="45"/>
      <c r="P2278" s="45"/>
      <c r="Q2278" s="100"/>
    </row>
    <row r="2279" spans="15:17" x14ac:dyDescent="0.2">
      <c r="O2279" s="45"/>
      <c r="P2279" s="45"/>
      <c r="Q2279" s="100"/>
    </row>
    <row r="2280" spans="15:17" x14ac:dyDescent="0.2">
      <c r="O2280" s="45"/>
      <c r="P2280" s="45"/>
      <c r="Q2280" s="100"/>
    </row>
    <row r="2281" spans="15:17" x14ac:dyDescent="0.2">
      <c r="O2281" s="45"/>
      <c r="P2281" s="45"/>
      <c r="Q2281" s="100"/>
    </row>
    <row r="2282" spans="15:17" x14ac:dyDescent="0.2">
      <c r="O2282" s="45"/>
      <c r="P2282" s="45"/>
      <c r="Q2282" s="100"/>
    </row>
    <row r="2283" spans="15:17" x14ac:dyDescent="0.2">
      <c r="O2283" s="45"/>
      <c r="P2283" s="45"/>
      <c r="Q2283" s="100"/>
    </row>
    <row r="2284" spans="15:17" x14ac:dyDescent="0.2">
      <c r="O2284" s="45"/>
      <c r="P2284" s="45"/>
      <c r="Q2284" s="100"/>
    </row>
    <row r="2285" spans="15:17" x14ac:dyDescent="0.2">
      <c r="O2285" s="45"/>
      <c r="P2285" s="45"/>
      <c r="Q2285" s="100"/>
    </row>
    <row r="2286" spans="15:17" x14ac:dyDescent="0.2">
      <c r="O2286" s="45"/>
      <c r="P2286" s="45"/>
      <c r="Q2286" s="100"/>
    </row>
    <row r="2287" spans="15:17" x14ac:dyDescent="0.2">
      <c r="O2287" s="45"/>
      <c r="P2287" s="45"/>
      <c r="Q2287" s="100"/>
    </row>
    <row r="2288" spans="15:17" x14ac:dyDescent="0.2">
      <c r="O2288" s="45"/>
      <c r="P2288" s="45"/>
      <c r="Q2288" s="100"/>
    </row>
    <row r="2289" spans="15:17" x14ac:dyDescent="0.2">
      <c r="O2289" s="45"/>
      <c r="P2289" s="45"/>
      <c r="Q2289" s="100"/>
    </row>
    <row r="2290" spans="15:17" x14ac:dyDescent="0.2">
      <c r="O2290" s="45"/>
      <c r="P2290" s="45"/>
      <c r="Q2290" s="100"/>
    </row>
    <row r="2291" spans="15:17" x14ac:dyDescent="0.2">
      <c r="O2291" s="45"/>
      <c r="P2291" s="45"/>
      <c r="Q2291" s="100"/>
    </row>
    <row r="2292" spans="15:17" x14ac:dyDescent="0.2">
      <c r="O2292" s="45"/>
      <c r="P2292" s="45"/>
      <c r="Q2292" s="100"/>
    </row>
    <row r="2293" spans="15:17" x14ac:dyDescent="0.2">
      <c r="O2293" s="45"/>
      <c r="P2293" s="45"/>
      <c r="Q2293" s="100"/>
    </row>
    <row r="2294" spans="15:17" x14ac:dyDescent="0.2">
      <c r="O2294" s="45"/>
      <c r="P2294" s="45"/>
      <c r="Q2294" s="100"/>
    </row>
    <row r="2295" spans="15:17" x14ac:dyDescent="0.2">
      <c r="O2295" s="45"/>
      <c r="P2295" s="45"/>
      <c r="Q2295" s="100"/>
    </row>
    <row r="2296" spans="15:17" x14ac:dyDescent="0.2">
      <c r="O2296" s="45"/>
      <c r="P2296" s="45"/>
      <c r="Q2296" s="100"/>
    </row>
    <row r="2297" spans="15:17" x14ac:dyDescent="0.2">
      <c r="O2297" s="45"/>
      <c r="P2297" s="45"/>
      <c r="Q2297" s="100"/>
    </row>
    <row r="2298" spans="15:17" x14ac:dyDescent="0.2">
      <c r="O2298" s="45"/>
      <c r="P2298" s="45"/>
      <c r="Q2298" s="100"/>
    </row>
    <row r="2299" spans="15:17" x14ac:dyDescent="0.2">
      <c r="O2299" s="45"/>
      <c r="P2299" s="45"/>
      <c r="Q2299" s="100"/>
    </row>
    <row r="2300" spans="15:17" x14ac:dyDescent="0.2">
      <c r="O2300" s="45"/>
      <c r="P2300" s="45"/>
      <c r="Q2300" s="100"/>
    </row>
    <row r="2301" spans="15:17" x14ac:dyDescent="0.2">
      <c r="O2301" s="45"/>
      <c r="P2301" s="45"/>
      <c r="Q2301" s="100"/>
    </row>
    <row r="2302" spans="15:17" x14ac:dyDescent="0.2">
      <c r="O2302" s="45"/>
      <c r="P2302" s="45"/>
      <c r="Q2302" s="100"/>
    </row>
    <row r="2303" spans="15:17" x14ac:dyDescent="0.2">
      <c r="O2303" s="45"/>
      <c r="P2303" s="45"/>
      <c r="Q2303" s="100"/>
    </row>
    <row r="2304" spans="15:17" x14ac:dyDescent="0.2">
      <c r="O2304" s="45"/>
      <c r="P2304" s="45"/>
      <c r="Q2304" s="100"/>
    </row>
    <row r="2305" spans="15:17" x14ac:dyDescent="0.2">
      <c r="O2305" s="45"/>
      <c r="P2305" s="45"/>
      <c r="Q2305" s="100"/>
    </row>
    <row r="2306" spans="15:17" x14ac:dyDescent="0.2">
      <c r="O2306" s="45"/>
      <c r="P2306" s="45"/>
      <c r="Q2306" s="100"/>
    </row>
    <row r="2307" spans="15:17" x14ac:dyDescent="0.2">
      <c r="O2307" s="45"/>
      <c r="P2307" s="45"/>
      <c r="Q2307" s="100"/>
    </row>
    <row r="2308" spans="15:17" x14ac:dyDescent="0.2">
      <c r="O2308" s="45"/>
      <c r="P2308" s="45"/>
      <c r="Q2308" s="100"/>
    </row>
    <row r="2309" spans="15:17" x14ac:dyDescent="0.2">
      <c r="O2309" s="45"/>
      <c r="P2309" s="45"/>
      <c r="Q2309" s="100"/>
    </row>
    <row r="2310" spans="15:17" x14ac:dyDescent="0.2">
      <c r="O2310" s="45"/>
      <c r="P2310" s="45"/>
      <c r="Q2310" s="100"/>
    </row>
    <row r="2311" spans="15:17" x14ac:dyDescent="0.2">
      <c r="O2311" s="45"/>
      <c r="P2311" s="45"/>
      <c r="Q2311" s="100"/>
    </row>
    <row r="2312" spans="15:17" x14ac:dyDescent="0.2">
      <c r="O2312" s="45"/>
      <c r="P2312" s="45"/>
      <c r="Q2312" s="100"/>
    </row>
    <row r="2313" spans="15:17" x14ac:dyDescent="0.2">
      <c r="O2313" s="45"/>
      <c r="P2313" s="45"/>
      <c r="Q2313" s="100"/>
    </row>
    <row r="2314" spans="15:17" x14ac:dyDescent="0.2">
      <c r="O2314" s="45"/>
      <c r="P2314" s="45"/>
      <c r="Q2314" s="100"/>
    </row>
    <row r="2315" spans="15:17" x14ac:dyDescent="0.2">
      <c r="O2315" s="45"/>
      <c r="P2315" s="45"/>
      <c r="Q2315" s="100"/>
    </row>
    <row r="2316" spans="15:17" x14ac:dyDescent="0.2">
      <c r="O2316" s="45"/>
      <c r="P2316" s="45"/>
      <c r="Q2316" s="100"/>
    </row>
    <row r="2317" spans="15:17" x14ac:dyDescent="0.2">
      <c r="O2317" s="45"/>
      <c r="P2317" s="45"/>
      <c r="Q2317" s="100"/>
    </row>
    <row r="2318" spans="15:17" x14ac:dyDescent="0.2">
      <c r="O2318" s="45"/>
      <c r="P2318" s="45"/>
      <c r="Q2318" s="100"/>
    </row>
    <row r="2319" spans="15:17" x14ac:dyDescent="0.2">
      <c r="O2319" s="45"/>
      <c r="P2319" s="45"/>
      <c r="Q2319" s="100"/>
    </row>
    <row r="2320" spans="15:17" x14ac:dyDescent="0.2">
      <c r="O2320" s="45"/>
      <c r="P2320" s="45"/>
      <c r="Q2320" s="100"/>
    </row>
    <row r="2321" spans="15:17" x14ac:dyDescent="0.2">
      <c r="O2321" s="45"/>
      <c r="P2321" s="45"/>
      <c r="Q2321" s="100"/>
    </row>
    <row r="2322" spans="15:17" x14ac:dyDescent="0.2">
      <c r="O2322" s="45"/>
      <c r="P2322" s="45"/>
      <c r="Q2322" s="100"/>
    </row>
    <row r="2323" spans="15:17" x14ac:dyDescent="0.2">
      <c r="O2323" s="45"/>
      <c r="P2323" s="45"/>
      <c r="Q2323" s="100"/>
    </row>
    <row r="2324" spans="15:17" x14ac:dyDescent="0.2">
      <c r="O2324" s="45"/>
      <c r="P2324" s="45"/>
      <c r="Q2324" s="100"/>
    </row>
    <row r="2325" spans="15:17" x14ac:dyDescent="0.2">
      <c r="O2325" s="45"/>
      <c r="P2325" s="45"/>
      <c r="Q2325" s="100"/>
    </row>
    <row r="2326" spans="15:17" x14ac:dyDescent="0.2">
      <c r="O2326" s="45"/>
      <c r="P2326" s="45"/>
      <c r="Q2326" s="100"/>
    </row>
    <row r="2327" spans="15:17" x14ac:dyDescent="0.2">
      <c r="O2327" s="45"/>
      <c r="P2327" s="45"/>
      <c r="Q2327" s="100"/>
    </row>
    <row r="2328" spans="15:17" x14ac:dyDescent="0.2">
      <c r="O2328" s="45"/>
      <c r="P2328" s="45"/>
      <c r="Q2328" s="100"/>
    </row>
    <row r="2329" spans="15:17" x14ac:dyDescent="0.2">
      <c r="O2329" s="45"/>
      <c r="P2329" s="45"/>
      <c r="Q2329" s="100"/>
    </row>
    <row r="2330" spans="15:17" x14ac:dyDescent="0.2">
      <c r="O2330" s="45"/>
      <c r="P2330" s="45"/>
      <c r="Q2330" s="100"/>
    </row>
    <row r="2331" spans="15:17" x14ac:dyDescent="0.2">
      <c r="O2331" s="45"/>
      <c r="P2331" s="45"/>
      <c r="Q2331" s="100"/>
    </row>
    <row r="2332" spans="15:17" x14ac:dyDescent="0.2">
      <c r="O2332" s="45"/>
      <c r="P2332" s="45"/>
      <c r="Q2332" s="100"/>
    </row>
    <row r="2333" spans="15:17" x14ac:dyDescent="0.2">
      <c r="O2333" s="45"/>
      <c r="P2333" s="45"/>
      <c r="Q2333" s="100"/>
    </row>
    <row r="2334" spans="15:17" x14ac:dyDescent="0.2">
      <c r="O2334" s="45"/>
      <c r="P2334" s="45"/>
      <c r="Q2334" s="100"/>
    </row>
    <row r="2335" spans="15:17" x14ac:dyDescent="0.2">
      <c r="O2335" s="45"/>
      <c r="P2335" s="45"/>
      <c r="Q2335" s="100"/>
    </row>
    <row r="2336" spans="15:17" x14ac:dyDescent="0.2">
      <c r="O2336" s="45"/>
      <c r="P2336" s="45"/>
      <c r="Q2336" s="100"/>
    </row>
    <row r="2337" spans="15:17" x14ac:dyDescent="0.2">
      <c r="O2337" s="45"/>
      <c r="P2337" s="45"/>
      <c r="Q2337" s="100"/>
    </row>
    <row r="2338" spans="15:17" x14ac:dyDescent="0.2">
      <c r="O2338" s="45"/>
      <c r="P2338" s="45"/>
      <c r="Q2338" s="100"/>
    </row>
    <row r="2339" spans="15:17" x14ac:dyDescent="0.2">
      <c r="O2339" s="45"/>
      <c r="P2339" s="45"/>
      <c r="Q2339" s="100"/>
    </row>
    <row r="2340" spans="15:17" x14ac:dyDescent="0.2">
      <c r="O2340" s="45"/>
      <c r="P2340" s="45"/>
      <c r="Q2340" s="100"/>
    </row>
    <row r="2341" spans="15:17" x14ac:dyDescent="0.2">
      <c r="O2341" s="45"/>
      <c r="P2341" s="45"/>
      <c r="Q2341" s="100"/>
    </row>
    <row r="2342" spans="15:17" x14ac:dyDescent="0.2">
      <c r="O2342" s="45"/>
      <c r="P2342" s="45"/>
      <c r="Q2342" s="100"/>
    </row>
    <row r="2343" spans="15:17" x14ac:dyDescent="0.2">
      <c r="O2343" s="45"/>
      <c r="P2343" s="45"/>
      <c r="Q2343" s="100"/>
    </row>
    <row r="2344" spans="15:17" x14ac:dyDescent="0.2">
      <c r="O2344" s="45"/>
      <c r="P2344" s="45"/>
      <c r="Q2344" s="100"/>
    </row>
    <row r="2345" spans="15:17" x14ac:dyDescent="0.2">
      <c r="O2345" s="45"/>
      <c r="P2345" s="45"/>
      <c r="Q2345" s="100"/>
    </row>
    <row r="2346" spans="15:17" x14ac:dyDescent="0.2">
      <c r="O2346" s="45"/>
      <c r="P2346" s="45"/>
      <c r="Q2346" s="100"/>
    </row>
    <row r="2347" spans="15:17" x14ac:dyDescent="0.2">
      <c r="O2347" s="45"/>
      <c r="P2347" s="45"/>
      <c r="Q2347" s="100"/>
    </row>
    <row r="2348" spans="15:17" x14ac:dyDescent="0.2">
      <c r="O2348" s="45"/>
      <c r="P2348" s="45"/>
      <c r="Q2348" s="100"/>
    </row>
    <row r="2349" spans="15:17" x14ac:dyDescent="0.2">
      <c r="O2349" s="45"/>
      <c r="P2349" s="45"/>
      <c r="Q2349" s="100"/>
    </row>
    <row r="2350" spans="15:17" x14ac:dyDescent="0.2">
      <c r="O2350" s="45"/>
      <c r="P2350" s="45"/>
      <c r="Q2350" s="100"/>
    </row>
    <row r="2351" spans="15:17" x14ac:dyDescent="0.2">
      <c r="O2351" s="45"/>
      <c r="P2351" s="45"/>
      <c r="Q2351" s="100"/>
    </row>
    <row r="2352" spans="15:17" x14ac:dyDescent="0.2">
      <c r="O2352" s="45"/>
      <c r="P2352" s="45"/>
      <c r="Q2352" s="100"/>
    </row>
    <row r="2353" spans="15:17" x14ac:dyDescent="0.2">
      <c r="O2353" s="45"/>
      <c r="P2353" s="45"/>
      <c r="Q2353" s="100"/>
    </row>
    <row r="2354" spans="15:17" x14ac:dyDescent="0.2">
      <c r="O2354" s="45"/>
      <c r="P2354" s="45"/>
      <c r="Q2354" s="100"/>
    </row>
    <row r="2355" spans="15:17" x14ac:dyDescent="0.2">
      <c r="O2355" s="45"/>
      <c r="P2355" s="45"/>
      <c r="Q2355" s="100"/>
    </row>
    <row r="2356" spans="15:17" x14ac:dyDescent="0.2">
      <c r="O2356" s="45"/>
      <c r="P2356" s="45"/>
      <c r="Q2356" s="100"/>
    </row>
    <row r="2357" spans="15:17" x14ac:dyDescent="0.2">
      <c r="O2357" s="45"/>
      <c r="P2357" s="45"/>
      <c r="Q2357" s="100"/>
    </row>
    <row r="2358" spans="15:17" x14ac:dyDescent="0.2">
      <c r="O2358" s="45"/>
      <c r="P2358" s="45"/>
      <c r="Q2358" s="100"/>
    </row>
    <row r="2359" spans="15:17" x14ac:dyDescent="0.2">
      <c r="O2359" s="45"/>
      <c r="P2359" s="45"/>
      <c r="Q2359" s="100"/>
    </row>
    <row r="2360" spans="15:17" x14ac:dyDescent="0.2">
      <c r="O2360" s="45"/>
      <c r="P2360" s="45"/>
      <c r="Q2360" s="100"/>
    </row>
    <row r="2361" spans="15:17" x14ac:dyDescent="0.2">
      <c r="O2361" s="45"/>
      <c r="P2361" s="45"/>
      <c r="Q2361" s="100"/>
    </row>
    <row r="2362" spans="15:17" x14ac:dyDescent="0.2">
      <c r="O2362" s="45"/>
      <c r="P2362" s="45"/>
      <c r="Q2362" s="100"/>
    </row>
    <row r="2363" spans="15:17" x14ac:dyDescent="0.2">
      <c r="O2363" s="45"/>
      <c r="P2363" s="45"/>
      <c r="Q2363" s="100"/>
    </row>
    <row r="2364" spans="15:17" x14ac:dyDescent="0.2">
      <c r="O2364" s="45"/>
      <c r="P2364" s="45"/>
      <c r="Q2364" s="100"/>
    </row>
    <row r="2365" spans="15:17" x14ac:dyDescent="0.2">
      <c r="O2365" s="45"/>
      <c r="P2365" s="45"/>
      <c r="Q2365" s="100"/>
    </row>
    <row r="2366" spans="15:17" x14ac:dyDescent="0.2">
      <c r="O2366" s="45"/>
      <c r="P2366" s="45"/>
      <c r="Q2366" s="100"/>
    </row>
    <row r="2367" spans="15:17" x14ac:dyDescent="0.2">
      <c r="O2367" s="45"/>
      <c r="P2367" s="45"/>
      <c r="Q2367" s="100"/>
    </row>
    <row r="2368" spans="15:17" x14ac:dyDescent="0.2">
      <c r="O2368" s="45"/>
      <c r="P2368" s="45"/>
      <c r="Q2368" s="100"/>
    </row>
    <row r="2369" spans="15:17" x14ac:dyDescent="0.2">
      <c r="O2369" s="45"/>
      <c r="P2369" s="45"/>
      <c r="Q2369" s="100"/>
    </row>
    <row r="2370" spans="15:17" x14ac:dyDescent="0.2">
      <c r="O2370" s="45"/>
      <c r="P2370" s="45"/>
      <c r="Q2370" s="100"/>
    </row>
    <row r="2371" spans="15:17" x14ac:dyDescent="0.2">
      <c r="O2371" s="45"/>
      <c r="P2371" s="45"/>
      <c r="Q2371" s="100"/>
    </row>
    <row r="2372" spans="15:17" x14ac:dyDescent="0.2">
      <c r="O2372" s="45"/>
      <c r="P2372" s="45"/>
      <c r="Q2372" s="100"/>
    </row>
    <row r="2373" spans="15:17" x14ac:dyDescent="0.2">
      <c r="O2373" s="45"/>
      <c r="P2373" s="45"/>
      <c r="Q2373" s="100"/>
    </row>
    <row r="2374" spans="15:17" x14ac:dyDescent="0.2">
      <c r="O2374" s="45"/>
      <c r="P2374" s="45"/>
      <c r="Q2374" s="100"/>
    </row>
    <row r="2375" spans="15:17" x14ac:dyDescent="0.2">
      <c r="O2375" s="45"/>
      <c r="P2375" s="45"/>
      <c r="Q2375" s="100"/>
    </row>
    <row r="2376" spans="15:17" x14ac:dyDescent="0.2">
      <c r="O2376" s="45"/>
      <c r="P2376" s="45"/>
      <c r="Q2376" s="100"/>
    </row>
    <row r="2377" spans="15:17" x14ac:dyDescent="0.2">
      <c r="O2377" s="45"/>
      <c r="P2377" s="45"/>
      <c r="Q2377" s="100"/>
    </row>
    <row r="2378" spans="15:17" x14ac:dyDescent="0.2">
      <c r="O2378" s="45"/>
      <c r="P2378" s="45"/>
      <c r="Q2378" s="100"/>
    </row>
    <row r="2379" spans="15:17" x14ac:dyDescent="0.2">
      <c r="O2379" s="45"/>
      <c r="P2379" s="45"/>
      <c r="Q2379" s="100"/>
    </row>
    <row r="2380" spans="15:17" x14ac:dyDescent="0.2">
      <c r="O2380" s="45"/>
      <c r="P2380" s="45"/>
      <c r="Q2380" s="100"/>
    </row>
    <row r="2381" spans="15:17" x14ac:dyDescent="0.2">
      <c r="O2381" s="45"/>
      <c r="P2381" s="45"/>
      <c r="Q2381" s="100"/>
    </row>
    <row r="2382" spans="15:17" x14ac:dyDescent="0.2">
      <c r="O2382" s="45"/>
      <c r="P2382" s="45"/>
      <c r="Q2382" s="100"/>
    </row>
    <row r="2383" spans="15:17" x14ac:dyDescent="0.2">
      <c r="O2383" s="45"/>
      <c r="P2383" s="45"/>
      <c r="Q2383" s="100"/>
    </row>
    <row r="2384" spans="15:17" x14ac:dyDescent="0.2">
      <c r="O2384" s="45"/>
      <c r="P2384" s="45"/>
      <c r="Q2384" s="100"/>
    </row>
    <row r="2385" spans="15:17" x14ac:dyDescent="0.2">
      <c r="O2385" s="45"/>
      <c r="P2385" s="45"/>
      <c r="Q2385" s="100"/>
    </row>
    <row r="2386" spans="15:17" x14ac:dyDescent="0.2">
      <c r="O2386" s="45"/>
      <c r="P2386" s="45"/>
      <c r="Q2386" s="100"/>
    </row>
    <row r="2387" spans="15:17" x14ac:dyDescent="0.2">
      <c r="O2387" s="45"/>
      <c r="P2387" s="45"/>
      <c r="Q2387" s="100"/>
    </row>
    <row r="2388" spans="15:17" x14ac:dyDescent="0.2">
      <c r="O2388" s="45"/>
      <c r="P2388" s="45"/>
      <c r="Q2388" s="100"/>
    </row>
    <row r="2389" spans="15:17" x14ac:dyDescent="0.2">
      <c r="O2389" s="45"/>
      <c r="P2389" s="45"/>
      <c r="Q2389" s="100"/>
    </row>
    <row r="2390" spans="15:17" x14ac:dyDescent="0.2">
      <c r="O2390" s="45"/>
      <c r="P2390" s="45"/>
      <c r="Q2390" s="100"/>
    </row>
    <row r="2391" spans="15:17" x14ac:dyDescent="0.2">
      <c r="O2391" s="45"/>
      <c r="P2391" s="45"/>
      <c r="Q2391" s="100"/>
    </row>
    <row r="2392" spans="15:17" x14ac:dyDescent="0.2">
      <c r="O2392" s="45"/>
      <c r="P2392" s="45"/>
      <c r="Q2392" s="100"/>
    </row>
    <row r="2393" spans="15:17" x14ac:dyDescent="0.2">
      <c r="O2393" s="45"/>
      <c r="P2393" s="45"/>
      <c r="Q2393" s="100"/>
    </row>
    <row r="2394" spans="15:17" x14ac:dyDescent="0.2">
      <c r="O2394" s="45"/>
      <c r="P2394" s="45"/>
      <c r="Q2394" s="100"/>
    </row>
    <row r="2395" spans="15:17" x14ac:dyDescent="0.2">
      <c r="O2395" s="45"/>
      <c r="P2395" s="45"/>
      <c r="Q2395" s="100"/>
    </row>
    <row r="2396" spans="15:17" x14ac:dyDescent="0.2">
      <c r="O2396" s="45"/>
      <c r="P2396" s="45"/>
      <c r="Q2396" s="100"/>
    </row>
    <row r="2397" spans="15:17" x14ac:dyDescent="0.2">
      <c r="O2397" s="45"/>
      <c r="P2397" s="45"/>
      <c r="Q2397" s="100"/>
    </row>
    <row r="2398" spans="15:17" x14ac:dyDescent="0.2">
      <c r="O2398" s="45"/>
      <c r="P2398" s="45"/>
      <c r="Q2398" s="100"/>
    </row>
    <row r="2399" spans="15:17" x14ac:dyDescent="0.2">
      <c r="O2399" s="45"/>
      <c r="P2399" s="45"/>
      <c r="Q2399" s="100"/>
    </row>
    <row r="2400" spans="15:17" x14ac:dyDescent="0.2">
      <c r="O2400" s="45"/>
      <c r="P2400" s="45"/>
      <c r="Q2400" s="100"/>
    </row>
    <row r="2401" spans="15:17" x14ac:dyDescent="0.2">
      <c r="O2401" s="45"/>
      <c r="P2401" s="45"/>
      <c r="Q2401" s="100"/>
    </row>
    <row r="2402" spans="15:17" x14ac:dyDescent="0.2">
      <c r="O2402" s="45"/>
      <c r="P2402" s="45"/>
      <c r="Q2402" s="100"/>
    </row>
    <row r="2403" spans="15:17" x14ac:dyDescent="0.2">
      <c r="O2403" s="45"/>
      <c r="P2403" s="45"/>
      <c r="Q2403" s="100"/>
    </row>
    <row r="2404" spans="15:17" x14ac:dyDescent="0.2">
      <c r="O2404" s="45"/>
      <c r="P2404" s="45"/>
      <c r="Q2404" s="100"/>
    </row>
    <row r="2405" spans="15:17" x14ac:dyDescent="0.2">
      <c r="O2405" s="45"/>
      <c r="P2405" s="45"/>
      <c r="Q2405" s="100"/>
    </row>
    <row r="2406" spans="15:17" x14ac:dyDescent="0.2">
      <c r="O2406" s="45"/>
      <c r="P2406" s="45"/>
      <c r="Q2406" s="100"/>
    </row>
    <row r="2407" spans="15:17" x14ac:dyDescent="0.2">
      <c r="O2407" s="45"/>
      <c r="P2407" s="45"/>
      <c r="Q2407" s="100"/>
    </row>
    <row r="2408" spans="15:17" x14ac:dyDescent="0.2">
      <c r="O2408" s="45"/>
      <c r="P2408" s="45"/>
      <c r="Q2408" s="100"/>
    </row>
    <row r="2409" spans="15:17" x14ac:dyDescent="0.2">
      <c r="O2409" s="45"/>
      <c r="P2409" s="45"/>
      <c r="Q2409" s="100"/>
    </row>
    <row r="2410" spans="15:17" x14ac:dyDescent="0.2">
      <c r="O2410" s="45"/>
      <c r="P2410" s="45"/>
      <c r="Q2410" s="100"/>
    </row>
    <row r="2411" spans="15:17" x14ac:dyDescent="0.2">
      <c r="O2411" s="45"/>
      <c r="P2411" s="45"/>
      <c r="Q2411" s="100"/>
    </row>
    <row r="2412" spans="15:17" x14ac:dyDescent="0.2">
      <c r="O2412" s="45"/>
      <c r="P2412" s="45"/>
      <c r="Q2412" s="100"/>
    </row>
    <row r="2413" spans="15:17" x14ac:dyDescent="0.2">
      <c r="O2413" s="45"/>
      <c r="P2413" s="45"/>
      <c r="Q2413" s="100"/>
    </row>
    <row r="2414" spans="15:17" x14ac:dyDescent="0.2">
      <c r="O2414" s="45"/>
      <c r="P2414" s="45"/>
      <c r="Q2414" s="100"/>
    </row>
    <row r="2415" spans="15:17" x14ac:dyDescent="0.2">
      <c r="O2415" s="45"/>
      <c r="P2415" s="45"/>
      <c r="Q2415" s="100"/>
    </row>
    <row r="2416" spans="15:17" x14ac:dyDescent="0.2">
      <c r="O2416" s="45"/>
      <c r="P2416" s="45"/>
      <c r="Q2416" s="100"/>
    </row>
    <row r="2417" spans="15:17" x14ac:dyDescent="0.2">
      <c r="O2417" s="45"/>
      <c r="P2417" s="45"/>
      <c r="Q2417" s="100"/>
    </row>
    <row r="2418" spans="15:17" x14ac:dyDescent="0.2">
      <c r="O2418" s="45"/>
      <c r="P2418" s="45"/>
      <c r="Q2418" s="100"/>
    </row>
    <row r="2419" spans="15:17" x14ac:dyDescent="0.2">
      <c r="O2419" s="45"/>
      <c r="P2419" s="45"/>
      <c r="Q2419" s="100"/>
    </row>
    <row r="2420" spans="15:17" x14ac:dyDescent="0.2">
      <c r="O2420" s="45"/>
      <c r="P2420" s="45"/>
      <c r="Q2420" s="100"/>
    </row>
    <row r="2421" spans="15:17" x14ac:dyDescent="0.2">
      <c r="O2421" s="45"/>
      <c r="P2421" s="45"/>
      <c r="Q2421" s="100"/>
    </row>
    <row r="2422" spans="15:17" x14ac:dyDescent="0.2">
      <c r="O2422" s="45"/>
      <c r="P2422" s="45"/>
      <c r="Q2422" s="100"/>
    </row>
    <row r="2423" spans="15:17" x14ac:dyDescent="0.2">
      <c r="O2423" s="45"/>
      <c r="P2423" s="45"/>
      <c r="Q2423" s="100"/>
    </row>
    <row r="2424" spans="15:17" x14ac:dyDescent="0.2">
      <c r="O2424" s="45"/>
      <c r="P2424" s="45"/>
      <c r="Q2424" s="100"/>
    </row>
    <row r="2425" spans="15:17" x14ac:dyDescent="0.2">
      <c r="O2425" s="45"/>
      <c r="P2425" s="45"/>
      <c r="Q2425" s="100"/>
    </row>
    <row r="2426" spans="15:17" x14ac:dyDescent="0.2">
      <c r="O2426" s="45"/>
      <c r="P2426" s="45"/>
      <c r="Q2426" s="100"/>
    </row>
    <row r="2427" spans="15:17" x14ac:dyDescent="0.2">
      <c r="O2427" s="45"/>
      <c r="P2427" s="45"/>
      <c r="Q2427" s="100"/>
    </row>
    <row r="2428" spans="15:17" x14ac:dyDescent="0.2">
      <c r="O2428" s="45"/>
      <c r="P2428" s="45"/>
      <c r="Q2428" s="100"/>
    </row>
    <row r="2429" spans="15:17" x14ac:dyDescent="0.2">
      <c r="O2429" s="45"/>
      <c r="P2429" s="45"/>
      <c r="Q2429" s="100"/>
    </row>
    <row r="2430" spans="15:17" x14ac:dyDescent="0.2">
      <c r="O2430" s="45"/>
      <c r="P2430" s="45"/>
      <c r="Q2430" s="100"/>
    </row>
    <row r="2431" spans="15:17" x14ac:dyDescent="0.2">
      <c r="O2431" s="45"/>
      <c r="P2431" s="45"/>
      <c r="Q2431" s="100"/>
    </row>
    <row r="2432" spans="15:17" x14ac:dyDescent="0.2">
      <c r="O2432" s="45"/>
      <c r="P2432" s="45"/>
      <c r="Q2432" s="100"/>
    </row>
    <row r="2433" spans="15:17" x14ac:dyDescent="0.2">
      <c r="O2433" s="45"/>
      <c r="P2433" s="45"/>
      <c r="Q2433" s="100"/>
    </row>
    <row r="2434" spans="15:17" x14ac:dyDescent="0.2">
      <c r="O2434" s="45"/>
      <c r="P2434" s="45"/>
      <c r="Q2434" s="100"/>
    </row>
    <row r="2435" spans="15:17" x14ac:dyDescent="0.2">
      <c r="O2435" s="45"/>
      <c r="P2435" s="45"/>
      <c r="Q2435" s="100"/>
    </row>
    <row r="2436" spans="15:17" x14ac:dyDescent="0.2">
      <c r="O2436" s="45"/>
      <c r="P2436" s="45"/>
      <c r="Q2436" s="100"/>
    </row>
    <row r="2437" spans="15:17" x14ac:dyDescent="0.2">
      <c r="O2437" s="45"/>
      <c r="P2437" s="45"/>
      <c r="Q2437" s="100"/>
    </row>
    <row r="2438" spans="15:17" x14ac:dyDescent="0.2">
      <c r="O2438" s="45"/>
      <c r="P2438" s="45"/>
      <c r="Q2438" s="100"/>
    </row>
    <row r="2439" spans="15:17" x14ac:dyDescent="0.2">
      <c r="O2439" s="45"/>
      <c r="P2439" s="45"/>
      <c r="Q2439" s="100"/>
    </row>
    <row r="2440" spans="15:17" x14ac:dyDescent="0.2">
      <c r="O2440" s="45"/>
      <c r="P2440" s="45"/>
      <c r="Q2440" s="100"/>
    </row>
    <row r="2441" spans="15:17" x14ac:dyDescent="0.2">
      <c r="O2441" s="45"/>
      <c r="P2441" s="45"/>
      <c r="Q2441" s="100"/>
    </row>
    <row r="2442" spans="15:17" x14ac:dyDescent="0.2">
      <c r="O2442" s="45"/>
      <c r="P2442" s="45"/>
      <c r="Q2442" s="100"/>
    </row>
    <row r="2443" spans="15:17" x14ac:dyDescent="0.2">
      <c r="O2443" s="45"/>
      <c r="P2443" s="45"/>
      <c r="Q2443" s="100"/>
    </row>
    <row r="2444" spans="15:17" x14ac:dyDescent="0.2">
      <c r="O2444" s="45"/>
      <c r="P2444" s="45"/>
      <c r="Q2444" s="100"/>
    </row>
    <row r="2445" spans="15:17" x14ac:dyDescent="0.2">
      <c r="O2445" s="45"/>
      <c r="P2445" s="45"/>
      <c r="Q2445" s="100"/>
    </row>
    <row r="2446" spans="15:17" x14ac:dyDescent="0.2">
      <c r="O2446" s="45"/>
      <c r="P2446" s="45"/>
      <c r="Q2446" s="100"/>
    </row>
    <row r="2447" spans="15:17" x14ac:dyDescent="0.2">
      <c r="O2447" s="45"/>
      <c r="P2447" s="45"/>
      <c r="Q2447" s="100"/>
    </row>
    <row r="2448" spans="15:17" x14ac:dyDescent="0.2">
      <c r="O2448" s="45"/>
      <c r="P2448" s="45"/>
      <c r="Q2448" s="100"/>
    </row>
    <row r="2449" spans="15:17" x14ac:dyDescent="0.2">
      <c r="O2449" s="45"/>
      <c r="P2449" s="45"/>
      <c r="Q2449" s="100"/>
    </row>
    <row r="2450" spans="15:17" x14ac:dyDescent="0.2">
      <c r="O2450" s="45"/>
      <c r="P2450" s="45"/>
      <c r="Q2450" s="100"/>
    </row>
    <row r="2451" spans="15:17" x14ac:dyDescent="0.2">
      <c r="O2451" s="45"/>
      <c r="P2451" s="45"/>
      <c r="Q2451" s="100"/>
    </row>
    <row r="2452" spans="15:17" x14ac:dyDescent="0.2">
      <c r="O2452" s="45"/>
      <c r="P2452" s="45"/>
      <c r="Q2452" s="100"/>
    </row>
    <row r="2453" spans="15:17" x14ac:dyDescent="0.2">
      <c r="O2453" s="45"/>
      <c r="P2453" s="45"/>
      <c r="Q2453" s="100"/>
    </row>
    <row r="2454" spans="15:17" x14ac:dyDescent="0.2">
      <c r="O2454" s="45"/>
      <c r="P2454" s="45"/>
      <c r="Q2454" s="100"/>
    </row>
    <row r="2455" spans="15:17" x14ac:dyDescent="0.2">
      <c r="O2455" s="45"/>
      <c r="P2455" s="45"/>
      <c r="Q2455" s="100"/>
    </row>
    <row r="2456" spans="15:17" x14ac:dyDescent="0.2">
      <c r="O2456" s="45"/>
      <c r="P2456" s="45"/>
      <c r="Q2456" s="100"/>
    </row>
    <row r="2457" spans="15:17" x14ac:dyDescent="0.2">
      <c r="O2457" s="45"/>
      <c r="P2457" s="45"/>
      <c r="Q2457" s="100"/>
    </row>
    <row r="2458" spans="15:17" x14ac:dyDescent="0.2">
      <c r="O2458" s="45"/>
      <c r="P2458" s="45"/>
      <c r="Q2458" s="100"/>
    </row>
    <row r="2459" spans="15:17" x14ac:dyDescent="0.2">
      <c r="O2459" s="45"/>
      <c r="P2459" s="45"/>
      <c r="Q2459" s="100"/>
    </row>
    <row r="2460" spans="15:17" x14ac:dyDescent="0.2">
      <c r="O2460" s="45"/>
      <c r="P2460" s="45"/>
      <c r="Q2460" s="100"/>
    </row>
    <row r="2461" spans="15:17" x14ac:dyDescent="0.2">
      <c r="O2461" s="45"/>
      <c r="P2461" s="45"/>
      <c r="Q2461" s="100"/>
    </row>
    <row r="2462" spans="15:17" x14ac:dyDescent="0.2">
      <c r="O2462" s="45"/>
      <c r="P2462" s="45"/>
      <c r="Q2462" s="100"/>
    </row>
    <row r="2463" spans="15:17" x14ac:dyDescent="0.2">
      <c r="O2463" s="45"/>
      <c r="P2463" s="45"/>
      <c r="Q2463" s="100"/>
    </row>
    <row r="2464" spans="15:17" x14ac:dyDescent="0.2">
      <c r="O2464" s="45"/>
      <c r="P2464" s="45"/>
      <c r="Q2464" s="100"/>
    </row>
    <row r="2465" spans="15:17" x14ac:dyDescent="0.2">
      <c r="O2465" s="45"/>
      <c r="P2465" s="45"/>
      <c r="Q2465" s="100"/>
    </row>
    <row r="2466" spans="15:17" x14ac:dyDescent="0.2">
      <c r="O2466" s="45"/>
      <c r="P2466" s="45"/>
      <c r="Q2466" s="100"/>
    </row>
    <row r="2467" spans="15:17" x14ac:dyDescent="0.2">
      <c r="O2467" s="45"/>
      <c r="P2467" s="45"/>
      <c r="Q2467" s="100"/>
    </row>
    <row r="2468" spans="15:17" x14ac:dyDescent="0.2">
      <c r="O2468" s="45"/>
      <c r="P2468" s="45"/>
      <c r="Q2468" s="100"/>
    </row>
    <row r="2469" spans="15:17" x14ac:dyDescent="0.2">
      <c r="O2469" s="45"/>
      <c r="P2469" s="45"/>
      <c r="Q2469" s="100"/>
    </row>
    <row r="2470" spans="15:17" x14ac:dyDescent="0.2">
      <c r="O2470" s="45"/>
      <c r="P2470" s="45"/>
      <c r="Q2470" s="100"/>
    </row>
    <row r="2471" spans="15:17" x14ac:dyDescent="0.2">
      <c r="O2471" s="45"/>
      <c r="P2471" s="45"/>
      <c r="Q2471" s="100"/>
    </row>
    <row r="2472" spans="15:17" x14ac:dyDescent="0.2">
      <c r="O2472" s="45"/>
      <c r="P2472" s="45"/>
      <c r="Q2472" s="100"/>
    </row>
    <row r="2473" spans="15:17" x14ac:dyDescent="0.2">
      <c r="O2473" s="45"/>
      <c r="P2473" s="45"/>
      <c r="Q2473" s="100"/>
    </row>
    <row r="2474" spans="15:17" x14ac:dyDescent="0.2">
      <c r="O2474" s="45"/>
      <c r="P2474" s="45"/>
      <c r="Q2474" s="100"/>
    </row>
    <row r="2475" spans="15:17" x14ac:dyDescent="0.2">
      <c r="O2475" s="45"/>
      <c r="P2475" s="45"/>
      <c r="Q2475" s="100"/>
    </row>
    <row r="2476" spans="15:17" x14ac:dyDescent="0.2">
      <c r="O2476" s="45"/>
      <c r="P2476" s="45"/>
      <c r="Q2476" s="100"/>
    </row>
    <row r="2477" spans="15:17" x14ac:dyDescent="0.2">
      <c r="O2477" s="45"/>
      <c r="P2477" s="45"/>
      <c r="Q2477" s="100"/>
    </row>
    <row r="2478" spans="15:17" x14ac:dyDescent="0.2">
      <c r="O2478" s="45"/>
      <c r="P2478" s="45"/>
      <c r="Q2478" s="100"/>
    </row>
    <row r="2479" spans="15:17" x14ac:dyDescent="0.2">
      <c r="O2479" s="45"/>
      <c r="P2479" s="45"/>
      <c r="Q2479" s="100"/>
    </row>
    <row r="2480" spans="15:17" x14ac:dyDescent="0.2">
      <c r="O2480" s="45"/>
      <c r="P2480" s="45"/>
      <c r="Q2480" s="100"/>
    </row>
    <row r="2481" spans="15:17" x14ac:dyDescent="0.2">
      <c r="O2481" s="45"/>
      <c r="P2481" s="45"/>
      <c r="Q2481" s="100"/>
    </row>
    <row r="2482" spans="15:17" x14ac:dyDescent="0.2">
      <c r="O2482" s="45"/>
      <c r="P2482" s="45"/>
      <c r="Q2482" s="100"/>
    </row>
    <row r="2483" spans="15:17" x14ac:dyDescent="0.2">
      <c r="O2483" s="45"/>
      <c r="P2483" s="45"/>
      <c r="Q2483" s="100"/>
    </row>
    <row r="2484" spans="15:17" x14ac:dyDescent="0.2">
      <c r="O2484" s="45"/>
      <c r="P2484" s="45"/>
      <c r="Q2484" s="100"/>
    </row>
    <row r="2485" spans="15:17" x14ac:dyDescent="0.2">
      <c r="O2485" s="45"/>
      <c r="P2485" s="45"/>
      <c r="Q2485" s="100"/>
    </row>
    <row r="2486" spans="15:17" x14ac:dyDescent="0.2">
      <c r="O2486" s="45"/>
      <c r="P2486" s="45"/>
      <c r="Q2486" s="100"/>
    </row>
    <row r="2487" spans="15:17" x14ac:dyDescent="0.2">
      <c r="O2487" s="45"/>
      <c r="P2487" s="45"/>
      <c r="Q2487" s="100"/>
    </row>
    <row r="2488" spans="15:17" x14ac:dyDescent="0.2">
      <c r="O2488" s="45"/>
      <c r="P2488" s="45"/>
      <c r="Q2488" s="100"/>
    </row>
    <row r="2489" spans="15:17" x14ac:dyDescent="0.2">
      <c r="O2489" s="45"/>
      <c r="P2489" s="45"/>
      <c r="Q2489" s="100"/>
    </row>
    <row r="2490" spans="15:17" x14ac:dyDescent="0.2">
      <c r="O2490" s="45"/>
      <c r="P2490" s="45"/>
      <c r="Q2490" s="100"/>
    </row>
    <row r="2491" spans="15:17" x14ac:dyDescent="0.2">
      <c r="O2491" s="45"/>
      <c r="P2491" s="45"/>
      <c r="Q2491" s="100"/>
    </row>
    <row r="2492" spans="15:17" x14ac:dyDescent="0.2">
      <c r="O2492" s="45"/>
      <c r="P2492" s="45"/>
      <c r="Q2492" s="100"/>
    </row>
    <row r="2493" spans="15:17" x14ac:dyDescent="0.2">
      <c r="O2493" s="45"/>
      <c r="P2493" s="45"/>
      <c r="Q2493" s="100"/>
    </row>
    <row r="2494" spans="15:17" x14ac:dyDescent="0.2">
      <c r="O2494" s="45"/>
      <c r="P2494" s="45"/>
      <c r="Q2494" s="100"/>
    </row>
    <row r="2495" spans="15:17" x14ac:dyDescent="0.2">
      <c r="O2495" s="45"/>
      <c r="P2495" s="45"/>
      <c r="Q2495" s="100"/>
    </row>
    <row r="2496" spans="15:17" x14ac:dyDescent="0.2">
      <c r="O2496" s="45"/>
      <c r="P2496" s="45"/>
      <c r="Q2496" s="100"/>
    </row>
    <row r="2497" spans="15:17" x14ac:dyDescent="0.2">
      <c r="O2497" s="45"/>
      <c r="P2497" s="45"/>
      <c r="Q2497" s="100"/>
    </row>
    <row r="2498" spans="15:17" x14ac:dyDescent="0.2">
      <c r="O2498" s="45"/>
      <c r="P2498" s="45"/>
      <c r="Q2498" s="100"/>
    </row>
    <row r="2499" spans="15:17" x14ac:dyDescent="0.2">
      <c r="O2499" s="45"/>
      <c r="P2499" s="45"/>
      <c r="Q2499" s="100"/>
    </row>
    <row r="2500" spans="15:17" x14ac:dyDescent="0.2">
      <c r="O2500" s="45"/>
      <c r="P2500" s="45"/>
      <c r="Q2500" s="100"/>
    </row>
    <row r="2501" spans="15:17" x14ac:dyDescent="0.2">
      <c r="O2501" s="45"/>
      <c r="P2501" s="45"/>
      <c r="Q2501" s="100"/>
    </row>
    <row r="2502" spans="15:17" x14ac:dyDescent="0.2">
      <c r="O2502" s="45"/>
      <c r="P2502" s="45"/>
      <c r="Q2502" s="100"/>
    </row>
    <row r="2503" spans="15:17" x14ac:dyDescent="0.2">
      <c r="O2503" s="45"/>
      <c r="P2503" s="45"/>
      <c r="Q2503" s="100"/>
    </row>
    <row r="2504" spans="15:17" x14ac:dyDescent="0.2">
      <c r="O2504" s="45"/>
      <c r="P2504" s="45"/>
      <c r="Q2504" s="100"/>
    </row>
    <row r="2505" spans="15:17" x14ac:dyDescent="0.2">
      <c r="O2505" s="45"/>
      <c r="P2505" s="45"/>
      <c r="Q2505" s="100"/>
    </row>
    <row r="2506" spans="15:17" x14ac:dyDescent="0.2">
      <c r="O2506" s="45"/>
      <c r="P2506" s="45"/>
      <c r="Q2506" s="100"/>
    </row>
    <row r="2507" spans="15:17" x14ac:dyDescent="0.2">
      <c r="O2507" s="45"/>
      <c r="P2507" s="45"/>
      <c r="Q2507" s="100"/>
    </row>
    <row r="2508" spans="15:17" x14ac:dyDescent="0.2">
      <c r="O2508" s="45"/>
      <c r="P2508" s="45"/>
      <c r="Q2508" s="100"/>
    </row>
    <row r="2509" spans="15:17" x14ac:dyDescent="0.2">
      <c r="O2509" s="45"/>
      <c r="P2509" s="45"/>
      <c r="Q2509" s="100"/>
    </row>
    <row r="2510" spans="15:17" x14ac:dyDescent="0.2">
      <c r="O2510" s="45"/>
      <c r="P2510" s="45"/>
      <c r="Q2510" s="100"/>
    </row>
    <row r="2511" spans="15:17" x14ac:dyDescent="0.2">
      <c r="O2511" s="45"/>
      <c r="P2511" s="45"/>
      <c r="Q2511" s="100"/>
    </row>
    <row r="2512" spans="15:17" x14ac:dyDescent="0.2">
      <c r="O2512" s="45"/>
      <c r="P2512" s="45"/>
      <c r="Q2512" s="100"/>
    </row>
    <row r="2513" spans="15:17" x14ac:dyDescent="0.2">
      <c r="O2513" s="45"/>
      <c r="P2513" s="45"/>
      <c r="Q2513" s="100"/>
    </row>
    <row r="2514" spans="15:17" x14ac:dyDescent="0.2">
      <c r="O2514" s="45"/>
      <c r="P2514" s="45"/>
      <c r="Q2514" s="100"/>
    </row>
    <row r="2515" spans="15:17" x14ac:dyDescent="0.2">
      <c r="O2515" s="45"/>
      <c r="P2515" s="45"/>
      <c r="Q2515" s="100"/>
    </row>
    <row r="2516" spans="15:17" x14ac:dyDescent="0.2">
      <c r="O2516" s="45"/>
      <c r="P2516" s="45"/>
      <c r="Q2516" s="100"/>
    </row>
    <row r="2517" spans="15:17" x14ac:dyDescent="0.2">
      <c r="O2517" s="45"/>
      <c r="P2517" s="45"/>
      <c r="Q2517" s="100"/>
    </row>
    <row r="2518" spans="15:17" x14ac:dyDescent="0.2">
      <c r="O2518" s="45"/>
      <c r="P2518" s="45"/>
      <c r="Q2518" s="100"/>
    </row>
    <row r="2519" spans="15:17" x14ac:dyDescent="0.2">
      <c r="O2519" s="45"/>
      <c r="P2519" s="45"/>
      <c r="Q2519" s="100"/>
    </row>
    <row r="2520" spans="15:17" x14ac:dyDescent="0.2">
      <c r="O2520" s="45"/>
      <c r="P2520" s="45"/>
      <c r="Q2520" s="100"/>
    </row>
    <row r="2521" spans="15:17" x14ac:dyDescent="0.2">
      <c r="O2521" s="45"/>
      <c r="P2521" s="45"/>
      <c r="Q2521" s="100"/>
    </row>
    <row r="2522" spans="15:17" x14ac:dyDescent="0.2">
      <c r="O2522" s="45"/>
      <c r="P2522" s="45"/>
      <c r="Q2522" s="100"/>
    </row>
    <row r="2523" spans="15:17" x14ac:dyDescent="0.2">
      <c r="O2523" s="45"/>
      <c r="P2523" s="45"/>
      <c r="Q2523" s="100"/>
    </row>
    <row r="2524" spans="15:17" x14ac:dyDescent="0.2">
      <c r="O2524" s="45"/>
      <c r="P2524" s="45"/>
      <c r="Q2524" s="100"/>
    </row>
    <row r="2525" spans="15:17" x14ac:dyDescent="0.2">
      <c r="O2525" s="45"/>
      <c r="P2525" s="45"/>
      <c r="Q2525" s="100"/>
    </row>
    <row r="2526" spans="15:17" x14ac:dyDescent="0.2">
      <c r="O2526" s="45"/>
      <c r="P2526" s="45"/>
      <c r="Q2526" s="100"/>
    </row>
    <row r="2527" spans="15:17" x14ac:dyDescent="0.2">
      <c r="O2527" s="45"/>
      <c r="P2527" s="45"/>
      <c r="Q2527" s="100"/>
    </row>
    <row r="2528" spans="15:17" x14ac:dyDescent="0.2">
      <c r="O2528" s="45"/>
      <c r="P2528" s="45"/>
      <c r="Q2528" s="100"/>
    </row>
    <row r="2529" spans="15:17" x14ac:dyDescent="0.2">
      <c r="O2529" s="45"/>
      <c r="P2529" s="45"/>
      <c r="Q2529" s="100"/>
    </row>
    <row r="2530" spans="15:17" x14ac:dyDescent="0.2">
      <c r="O2530" s="45"/>
      <c r="P2530" s="45"/>
      <c r="Q2530" s="100"/>
    </row>
    <row r="2531" spans="15:17" x14ac:dyDescent="0.2">
      <c r="O2531" s="45"/>
      <c r="P2531" s="45"/>
      <c r="Q2531" s="100"/>
    </row>
    <row r="2532" spans="15:17" x14ac:dyDescent="0.2">
      <c r="O2532" s="45"/>
      <c r="P2532" s="45"/>
      <c r="Q2532" s="100"/>
    </row>
    <row r="2533" spans="15:17" x14ac:dyDescent="0.2">
      <c r="O2533" s="45"/>
      <c r="P2533" s="45"/>
      <c r="Q2533" s="100"/>
    </row>
    <row r="2534" spans="15:17" x14ac:dyDescent="0.2">
      <c r="O2534" s="45"/>
      <c r="P2534" s="45"/>
      <c r="Q2534" s="100"/>
    </row>
    <row r="2535" spans="15:17" x14ac:dyDescent="0.2">
      <c r="O2535" s="45"/>
      <c r="P2535" s="45"/>
      <c r="Q2535" s="100"/>
    </row>
    <row r="2536" spans="15:17" x14ac:dyDescent="0.2">
      <c r="O2536" s="45"/>
      <c r="P2536" s="45"/>
      <c r="Q2536" s="100"/>
    </row>
    <row r="2537" spans="15:17" x14ac:dyDescent="0.2">
      <c r="O2537" s="45"/>
      <c r="P2537" s="45"/>
      <c r="Q2537" s="100"/>
    </row>
    <row r="2538" spans="15:17" x14ac:dyDescent="0.2">
      <c r="O2538" s="45"/>
      <c r="P2538" s="45"/>
      <c r="Q2538" s="100"/>
    </row>
    <row r="2539" spans="15:17" x14ac:dyDescent="0.2">
      <c r="O2539" s="45"/>
      <c r="P2539" s="45"/>
      <c r="Q2539" s="100"/>
    </row>
    <row r="2540" spans="15:17" x14ac:dyDescent="0.2">
      <c r="O2540" s="45"/>
      <c r="P2540" s="45"/>
      <c r="Q2540" s="100"/>
    </row>
    <row r="2541" spans="15:17" x14ac:dyDescent="0.2">
      <c r="O2541" s="45"/>
      <c r="P2541" s="45"/>
      <c r="Q2541" s="100"/>
    </row>
    <row r="2542" spans="15:17" x14ac:dyDescent="0.2">
      <c r="O2542" s="45"/>
      <c r="P2542" s="45"/>
      <c r="Q2542" s="100"/>
    </row>
    <row r="2543" spans="15:17" x14ac:dyDescent="0.2">
      <c r="O2543" s="45"/>
      <c r="P2543" s="45"/>
      <c r="Q2543" s="100"/>
    </row>
    <row r="2544" spans="15:17" x14ac:dyDescent="0.2">
      <c r="O2544" s="45"/>
      <c r="P2544" s="45"/>
      <c r="Q2544" s="100"/>
    </row>
    <row r="2545" spans="15:17" x14ac:dyDescent="0.2">
      <c r="O2545" s="45"/>
      <c r="P2545" s="45"/>
      <c r="Q2545" s="100"/>
    </row>
    <row r="2546" spans="15:17" x14ac:dyDescent="0.2">
      <c r="O2546" s="45"/>
      <c r="P2546" s="45"/>
      <c r="Q2546" s="100"/>
    </row>
    <row r="2547" spans="15:17" x14ac:dyDescent="0.2">
      <c r="O2547" s="45"/>
      <c r="P2547" s="45"/>
      <c r="Q2547" s="100"/>
    </row>
    <row r="2548" spans="15:17" x14ac:dyDescent="0.2">
      <c r="O2548" s="45"/>
      <c r="P2548" s="45"/>
      <c r="Q2548" s="100"/>
    </row>
    <row r="2549" spans="15:17" x14ac:dyDescent="0.2">
      <c r="O2549" s="45"/>
      <c r="P2549" s="45"/>
      <c r="Q2549" s="100"/>
    </row>
    <row r="2550" spans="15:17" x14ac:dyDescent="0.2">
      <c r="O2550" s="45"/>
      <c r="P2550" s="45"/>
      <c r="Q2550" s="100"/>
    </row>
    <row r="2551" spans="15:17" x14ac:dyDescent="0.2">
      <c r="O2551" s="45"/>
      <c r="P2551" s="45"/>
      <c r="Q2551" s="100"/>
    </row>
    <row r="2552" spans="15:17" x14ac:dyDescent="0.2">
      <c r="O2552" s="45"/>
      <c r="P2552" s="45"/>
      <c r="Q2552" s="100"/>
    </row>
    <row r="2553" spans="15:17" x14ac:dyDescent="0.2">
      <c r="O2553" s="45"/>
      <c r="P2553" s="45"/>
      <c r="Q2553" s="100"/>
    </row>
    <row r="2554" spans="15:17" x14ac:dyDescent="0.2">
      <c r="O2554" s="45"/>
      <c r="P2554" s="45"/>
      <c r="Q2554" s="100"/>
    </row>
    <row r="2555" spans="15:17" x14ac:dyDescent="0.2">
      <c r="O2555" s="45"/>
      <c r="P2555" s="45"/>
      <c r="Q2555" s="100"/>
    </row>
    <row r="2556" spans="15:17" x14ac:dyDescent="0.2">
      <c r="O2556" s="45"/>
      <c r="P2556" s="45"/>
      <c r="Q2556" s="100"/>
    </row>
    <row r="2557" spans="15:17" x14ac:dyDescent="0.2">
      <c r="O2557" s="45"/>
      <c r="P2557" s="45"/>
      <c r="Q2557" s="100"/>
    </row>
    <row r="2558" spans="15:17" x14ac:dyDescent="0.2">
      <c r="O2558" s="45"/>
      <c r="P2558" s="45"/>
      <c r="Q2558" s="100"/>
    </row>
    <row r="2559" spans="15:17" x14ac:dyDescent="0.2">
      <c r="O2559" s="45"/>
      <c r="P2559" s="45"/>
      <c r="Q2559" s="100"/>
    </row>
    <row r="2560" spans="15:17" x14ac:dyDescent="0.2">
      <c r="O2560" s="45"/>
      <c r="P2560" s="45"/>
      <c r="Q2560" s="100"/>
    </row>
    <row r="2561" spans="15:17" x14ac:dyDescent="0.2">
      <c r="O2561" s="45"/>
      <c r="P2561" s="45"/>
      <c r="Q2561" s="100"/>
    </row>
    <row r="2562" spans="15:17" x14ac:dyDescent="0.2">
      <c r="O2562" s="45"/>
      <c r="P2562" s="45"/>
      <c r="Q2562" s="100"/>
    </row>
    <row r="2563" spans="15:17" x14ac:dyDescent="0.2">
      <c r="O2563" s="45"/>
      <c r="P2563" s="45"/>
      <c r="Q2563" s="100"/>
    </row>
    <row r="2564" spans="15:17" x14ac:dyDescent="0.2">
      <c r="O2564" s="45"/>
      <c r="P2564" s="45"/>
      <c r="Q2564" s="100"/>
    </row>
    <row r="2565" spans="15:17" x14ac:dyDescent="0.2">
      <c r="O2565" s="45"/>
      <c r="P2565" s="45"/>
      <c r="Q2565" s="100"/>
    </row>
    <row r="2566" spans="15:17" x14ac:dyDescent="0.2">
      <c r="O2566" s="45"/>
      <c r="P2566" s="45"/>
      <c r="Q2566" s="100"/>
    </row>
    <row r="2567" spans="15:17" x14ac:dyDescent="0.2">
      <c r="O2567" s="45"/>
      <c r="P2567" s="45"/>
      <c r="Q2567" s="100"/>
    </row>
    <row r="2568" spans="15:17" x14ac:dyDescent="0.2">
      <c r="O2568" s="45"/>
      <c r="P2568" s="45"/>
      <c r="Q2568" s="100"/>
    </row>
    <row r="2569" spans="15:17" x14ac:dyDescent="0.2">
      <c r="O2569" s="45"/>
      <c r="P2569" s="45"/>
      <c r="Q2569" s="100"/>
    </row>
    <row r="2570" spans="15:17" x14ac:dyDescent="0.2">
      <c r="O2570" s="45"/>
      <c r="P2570" s="45"/>
      <c r="Q2570" s="100"/>
    </row>
    <row r="2571" spans="15:17" x14ac:dyDescent="0.2">
      <c r="O2571" s="45"/>
      <c r="P2571" s="45"/>
      <c r="Q2571" s="100"/>
    </row>
    <row r="2572" spans="15:17" x14ac:dyDescent="0.2">
      <c r="O2572" s="45"/>
      <c r="P2572" s="45"/>
      <c r="Q2572" s="100"/>
    </row>
    <row r="2573" spans="15:17" x14ac:dyDescent="0.2">
      <c r="O2573" s="45"/>
      <c r="P2573" s="45"/>
      <c r="Q2573" s="100"/>
    </row>
    <row r="2574" spans="15:17" x14ac:dyDescent="0.2">
      <c r="O2574" s="45"/>
      <c r="P2574" s="45"/>
      <c r="Q2574" s="100"/>
    </row>
    <row r="2575" spans="15:17" x14ac:dyDescent="0.2">
      <c r="O2575" s="45"/>
      <c r="P2575" s="45"/>
      <c r="Q2575" s="100"/>
    </row>
    <row r="2576" spans="15:17" x14ac:dyDescent="0.2">
      <c r="O2576" s="45"/>
      <c r="P2576" s="45"/>
      <c r="Q2576" s="100"/>
    </row>
    <row r="2577" spans="15:17" x14ac:dyDescent="0.2">
      <c r="O2577" s="45"/>
      <c r="P2577" s="45"/>
      <c r="Q2577" s="100"/>
    </row>
    <row r="2578" spans="15:17" x14ac:dyDescent="0.2">
      <c r="O2578" s="45"/>
      <c r="P2578" s="45"/>
      <c r="Q2578" s="100"/>
    </row>
    <row r="2579" spans="15:17" x14ac:dyDescent="0.2">
      <c r="O2579" s="45"/>
      <c r="P2579" s="45"/>
      <c r="Q2579" s="100"/>
    </row>
    <row r="2580" spans="15:17" x14ac:dyDescent="0.2">
      <c r="O2580" s="45"/>
      <c r="P2580" s="45"/>
      <c r="Q2580" s="100"/>
    </row>
    <row r="2581" spans="15:17" x14ac:dyDescent="0.2">
      <c r="O2581" s="45"/>
      <c r="P2581" s="45"/>
      <c r="Q2581" s="100"/>
    </row>
    <row r="2582" spans="15:17" x14ac:dyDescent="0.2">
      <c r="O2582" s="45"/>
      <c r="P2582" s="45"/>
      <c r="Q2582" s="100"/>
    </row>
    <row r="2583" spans="15:17" x14ac:dyDescent="0.2">
      <c r="O2583" s="45"/>
      <c r="P2583" s="45"/>
      <c r="Q2583" s="100"/>
    </row>
    <row r="2584" spans="15:17" x14ac:dyDescent="0.2">
      <c r="O2584" s="45"/>
      <c r="P2584" s="45"/>
      <c r="Q2584" s="100"/>
    </row>
    <row r="2585" spans="15:17" x14ac:dyDescent="0.2">
      <c r="O2585" s="45"/>
      <c r="P2585" s="45"/>
      <c r="Q2585" s="100"/>
    </row>
    <row r="2586" spans="15:17" x14ac:dyDescent="0.2">
      <c r="O2586" s="45"/>
      <c r="P2586" s="45"/>
      <c r="Q2586" s="100"/>
    </row>
    <row r="2587" spans="15:17" x14ac:dyDescent="0.2">
      <c r="O2587" s="45"/>
      <c r="P2587" s="45"/>
      <c r="Q2587" s="100"/>
    </row>
    <row r="2588" spans="15:17" x14ac:dyDescent="0.2">
      <c r="O2588" s="45"/>
      <c r="P2588" s="45"/>
      <c r="Q2588" s="100"/>
    </row>
    <row r="2589" spans="15:17" x14ac:dyDescent="0.2">
      <c r="O2589" s="45"/>
      <c r="P2589" s="45"/>
      <c r="Q2589" s="100"/>
    </row>
    <row r="2590" spans="15:17" x14ac:dyDescent="0.2">
      <c r="O2590" s="45"/>
      <c r="P2590" s="45"/>
      <c r="Q2590" s="100"/>
    </row>
    <row r="2591" spans="15:17" x14ac:dyDescent="0.2">
      <c r="O2591" s="45"/>
      <c r="P2591" s="45"/>
      <c r="Q2591" s="100"/>
    </row>
    <row r="2592" spans="15:17" x14ac:dyDescent="0.2">
      <c r="O2592" s="45"/>
      <c r="P2592" s="45"/>
      <c r="Q2592" s="100"/>
    </row>
    <row r="2593" spans="15:17" x14ac:dyDescent="0.2">
      <c r="O2593" s="45"/>
      <c r="P2593" s="45"/>
      <c r="Q2593" s="100"/>
    </row>
    <row r="2594" spans="15:17" x14ac:dyDescent="0.2">
      <c r="O2594" s="45"/>
      <c r="P2594" s="45"/>
      <c r="Q2594" s="100"/>
    </row>
    <row r="2595" spans="15:17" x14ac:dyDescent="0.2">
      <c r="O2595" s="45"/>
      <c r="P2595" s="45"/>
      <c r="Q2595" s="100"/>
    </row>
    <row r="2596" spans="15:17" x14ac:dyDescent="0.2">
      <c r="O2596" s="45"/>
      <c r="P2596" s="45"/>
      <c r="Q2596" s="100"/>
    </row>
    <row r="2597" spans="15:17" x14ac:dyDescent="0.2">
      <c r="O2597" s="45"/>
      <c r="P2597" s="45"/>
      <c r="Q2597" s="100"/>
    </row>
    <row r="2598" spans="15:17" x14ac:dyDescent="0.2">
      <c r="O2598" s="45"/>
      <c r="P2598" s="45"/>
      <c r="Q2598" s="100"/>
    </row>
    <row r="2599" spans="15:17" x14ac:dyDescent="0.2">
      <c r="O2599" s="45"/>
      <c r="P2599" s="45"/>
      <c r="Q2599" s="100"/>
    </row>
    <row r="2600" spans="15:17" x14ac:dyDescent="0.2">
      <c r="O2600" s="45"/>
      <c r="P2600" s="45"/>
      <c r="Q2600" s="100"/>
    </row>
    <row r="2601" spans="15:17" x14ac:dyDescent="0.2">
      <c r="O2601" s="45"/>
      <c r="P2601" s="45"/>
      <c r="Q2601" s="100"/>
    </row>
    <row r="2602" spans="15:17" x14ac:dyDescent="0.2">
      <c r="O2602" s="45"/>
      <c r="P2602" s="45"/>
      <c r="Q2602" s="100"/>
    </row>
    <row r="2603" spans="15:17" x14ac:dyDescent="0.2">
      <c r="O2603" s="45"/>
      <c r="P2603" s="45"/>
      <c r="Q2603" s="100"/>
    </row>
    <row r="2604" spans="15:17" x14ac:dyDescent="0.2">
      <c r="O2604" s="45"/>
      <c r="P2604" s="45"/>
      <c r="Q2604" s="100"/>
    </row>
    <row r="2605" spans="15:17" x14ac:dyDescent="0.2">
      <c r="O2605" s="45"/>
      <c r="P2605" s="45"/>
      <c r="Q2605" s="100"/>
    </row>
    <row r="2606" spans="15:17" x14ac:dyDescent="0.2">
      <c r="O2606" s="45"/>
      <c r="P2606" s="45"/>
      <c r="Q2606" s="100"/>
    </row>
    <row r="2607" spans="15:17" x14ac:dyDescent="0.2">
      <c r="O2607" s="45"/>
      <c r="P2607" s="45"/>
      <c r="Q2607" s="100"/>
    </row>
    <row r="2608" spans="15:17" x14ac:dyDescent="0.2">
      <c r="O2608" s="45"/>
      <c r="P2608" s="45"/>
      <c r="Q2608" s="100"/>
    </row>
    <row r="2609" spans="15:17" x14ac:dyDescent="0.2">
      <c r="O2609" s="45"/>
      <c r="P2609" s="45"/>
      <c r="Q2609" s="100"/>
    </row>
    <row r="2610" spans="15:17" x14ac:dyDescent="0.2">
      <c r="O2610" s="45"/>
      <c r="P2610" s="45"/>
      <c r="Q2610" s="100"/>
    </row>
    <row r="2611" spans="15:17" x14ac:dyDescent="0.2">
      <c r="O2611" s="45"/>
      <c r="P2611" s="45"/>
      <c r="Q2611" s="100"/>
    </row>
    <row r="2612" spans="15:17" x14ac:dyDescent="0.2">
      <c r="O2612" s="45"/>
      <c r="P2612" s="45"/>
      <c r="Q2612" s="100"/>
    </row>
    <row r="2613" spans="15:17" x14ac:dyDescent="0.2">
      <c r="O2613" s="45"/>
      <c r="P2613" s="45"/>
      <c r="Q2613" s="100"/>
    </row>
    <row r="2614" spans="15:17" x14ac:dyDescent="0.2">
      <c r="O2614" s="45"/>
      <c r="P2614" s="45"/>
      <c r="Q2614" s="100"/>
    </row>
    <row r="2615" spans="15:17" x14ac:dyDescent="0.2">
      <c r="O2615" s="45"/>
      <c r="P2615" s="45"/>
      <c r="Q2615" s="100"/>
    </row>
    <row r="2616" spans="15:17" x14ac:dyDescent="0.2">
      <c r="O2616" s="45"/>
      <c r="P2616" s="45"/>
      <c r="Q2616" s="100"/>
    </row>
    <row r="2617" spans="15:17" x14ac:dyDescent="0.2">
      <c r="O2617" s="45"/>
      <c r="P2617" s="45"/>
      <c r="Q2617" s="100"/>
    </row>
    <row r="2618" spans="15:17" x14ac:dyDescent="0.2">
      <c r="O2618" s="45"/>
      <c r="P2618" s="45"/>
      <c r="Q2618" s="100"/>
    </row>
    <row r="2619" spans="15:17" x14ac:dyDescent="0.2">
      <c r="O2619" s="45"/>
      <c r="P2619" s="45"/>
      <c r="Q2619" s="100"/>
    </row>
    <row r="2620" spans="15:17" x14ac:dyDescent="0.2">
      <c r="O2620" s="45"/>
      <c r="P2620" s="45"/>
      <c r="Q2620" s="100"/>
    </row>
    <row r="2621" spans="15:17" x14ac:dyDescent="0.2">
      <c r="O2621" s="45"/>
      <c r="P2621" s="45"/>
      <c r="Q2621" s="100"/>
    </row>
    <row r="2622" spans="15:17" x14ac:dyDescent="0.2">
      <c r="O2622" s="45"/>
      <c r="P2622" s="45"/>
      <c r="Q2622" s="100"/>
    </row>
    <row r="2623" spans="15:17" x14ac:dyDescent="0.2">
      <c r="O2623" s="45"/>
      <c r="P2623" s="45"/>
      <c r="Q2623" s="100"/>
    </row>
    <row r="2624" spans="15:17" x14ac:dyDescent="0.2">
      <c r="O2624" s="45"/>
      <c r="P2624" s="45"/>
      <c r="Q2624" s="100"/>
    </row>
    <row r="2625" spans="15:17" x14ac:dyDescent="0.2">
      <c r="O2625" s="45"/>
      <c r="P2625" s="45"/>
      <c r="Q2625" s="100"/>
    </row>
    <row r="2626" spans="15:17" x14ac:dyDescent="0.2">
      <c r="O2626" s="45"/>
      <c r="P2626" s="45"/>
      <c r="Q2626" s="100"/>
    </row>
    <row r="2627" spans="15:17" x14ac:dyDescent="0.2">
      <c r="O2627" s="45"/>
      <c r="P2627" s="45"/>
      <c r="Q2627" s="100"/>
    </row>
    <row r="2628" spans="15:17" x14ac:dyDescent="0.2">
      <c r="O2628" s="45"/>
      <c r="P2628" s="45"/>
      <c r="Q2628" s="100"/>
    </row>
    <row r="2629" spans="15:17" x14ac:dyDescent="0.2">
      <c r="O2629" s="45"/>
      <c r="P2629" s="45"/>
      <c r="Q2629" s="100"/>
    </row>
    <row r="2630" spans="15:17" x14ac:dyDescent="0.2">
      <c r="O2630" s="45"/>
      <c r="P2630" s="45"/>
      <c r="Q2630" s="100"/>
    </row>
    <row r="2631" spans="15:17" x14ac:dyDescent="0.2">
      <c r="O2631" s="45"/>
      <c r="P2631" s="45"/>
      <c r="Q2631" s="100"/>
    </row>
    <row r="2632" spans="15:17" x14ac:dyDescent="0.2">
      <c r="O2632" s="45"/>
      <c r="P2632" s="45"/>
      <c r="Q2632" s="100"/>
    </row>
    <row r="2633" spans="15:17" x14ac:dyDescent="0.2">
      <c r="O2633" s="45"/>
      <c r="P2633" s="45"/>
      <c r="Q2633" s="100"/>
    </row>
    <row r="2634" spans="15:17" x14ac:dyDescent="0.2">
      <c r="O2634" s="45"/>
      <c r="P2634" s="45"/>
      <c r="Q2634" s="100"/>
    </row>
    <row r="2635" spans="15:17" x14ac:dyDescent="0.2">
      <c r="O2635" s="45"/>
      <c r="P2635" s="45"/>
      <c r="Q2635" s="100"/>
    </row>
    <row r="2636" spans="15:17" x14ac:dyDescent="0.2">
      <c r="O2636" s="45"/>
      <c r="P2636" s="45"/>
      <c r="Q2636" s="100"/>
    </row>
    <row r="2637" spans="15:17" x14ac:dyDescent="0.2">
      <c r="O2637" s="45"/>
      <c r="P2637" s="45"/>
      <c r="Q2637" s="100"/>
    </row>
    <row r="2638" spans="15:17" x14ac:dyDescent="0.2">
      <c r="O2638" s="45"/>
      <c r="P2638" s="45"/>
      <c r="Q2638" s="100"/>
    </row>
    <row r="2639" spans="15:17" x14ac:dyDescent="0.2">
      <c r="O2639" s="45"/>
      <c r="P2639" s="45"/>
      <c r="Q2639" s="100"/>
    </row>
    <row r="2640" spans="15:17" x14ac:dyDescent="0.2">
      <c r="O2640" s="45"/>
      <c r="P2640" s="45"/>
      <c r="Q2640" s="100"/>
    </row>
    <row r="2641" spans="15:17" x14ac:dyDescent="0.2">
      <c r="O2641" s="45"/>
      <c r="P2641" s="45"/>
      <c r="Q2641" s="100"/>
    </row>
    <row r="2642" spans="15:17" x14ac:dyDescent="0.2">
      <c r="O2642" s="45"/>
      <c r="P2642" s="45"/>
      <c r="Q2642" s="100"/>
    </row>
    <row r="2643" spans="15:17" x14ac:dyDescent="0.2">
      <c r="O2643" s="45"/>
      <c r="P2643" s="45"/>
      <c r="Q2643" s="100"/>
    </row>
    <row r="2644" spans="15:17" x14ac:dyDescent="0.2">
      <c r="O2644" s="45"/>
      <c r="P2644" s="45"/>
      <c r="Q2644" s="100"/>
    </row>
    <row r="2645" spans="15:17" x14ac:dyDescent="0.2">
      <c r="O2645" s="45"/>
      <c r="P2645" s="45"/>
      <c r="Q2645" s="100"/>
    </row>
    <row r="2646" spans="15:17" x14ac:dyDescent="0.2">
      <c r="O2646" s="45"/>
      <c r="P2646" s="45"/>
      <c r="Q2646" s="100"/>
    </row>
    <row r="2647" spans="15:17" x14ac:dyDescent="0.2">
      <c r="O2647" s="45"/>
      <c r="P2647" s="45"/>
      <c r="Q2647" s="100"/>
    </row>
    <row r="2648" spans="15:17" x14ac:dyDescent="0.2">
      <c r="O2648" s="45"/>
      <c r="P2648" s="45"/>
      <c r="Q2648" s="100"/>
    </row>
    <row r="2649" spans="15:17" x14ac:dyDescent="0.2">
      <c r="O2649" s="45"/>
      <c r="P2649" s="45"/>
      <c r="Q2649" s="100"/>
    </row>
    <row r="2650" spans="15:17" x14ac:dyDescent="0.2">
      <c r="O2650" s="45"/>
      <c r="P2650" s="45"/>
      <c r="Q2650" s="100"/>
    </row>
    <row r="2651" spans="15:17" x14ac:dyDescent="0.2">
      <c r="O2651" s="45"/>
      <c r="P2651" s="45"/>
      <c r="Q2651" s="100"/>
    </row>
    <row r="2652" spans="15:17" x14ac:dyDescent="0.2">
      <c r="O2652" s="45"/>
      <c r="P2652" s="45"/>
      <c r="Q2652" s="100"/>
    </row>
    <row r="2653" spans="15:17" x14ac:dyDescent="0.2">
      <c r="O2653" s="45"/>
      <c r="P2653" s="45"/>
      <c r="Q2653" s="100"/>
    </row>
    <row r="2654" spans="15:17" x14ac:dyDescent="0.2">
      <c r="O2654" s="45"/>
      <c r="P2654" s="45"/>
      <c r="Q2654" s="100"/>
    </row>
    <row r="2655" spans="15:17" x14ac:dyDescent="0.2">
      <c r="O2655" s="45"/>
      <c r="P2655" s="45"/>
      <c r="Q2655" s="100"/>
    </row>
    <row r="2656" spans="15:17" x14ac:dyDescent="0.2">
      <c r="O2656" s="45"/>
      <c r="P2656" s="45"/>
      <c r="Q2656" s="100"/>
    </row>
    <row r="2657" spans="15:17" x14ac:dyDescent="0.2">
      <c r="O2657" s="45"/>
      <c r="P2657" s="45"/>
      <c r="Q2657" s="100"/>
    </row>
    <row r="2658" spans="15:17" x14ac:dyDescent="0.2">
      <c r="O2658" s="45"/>
      <c r="P2658" s="45"/>
      <c r="Q2658" s="100"/>
    </row>
    <row r="2659" spans="15:17" x14ac:dyDescent="0.2">
      <c r="O2659" s="45"/>
      <c r="P2659" s="45"/>
      <c r="Q2659" s="100"/>
    </row>
    <row r="2660" spans="15:17" x14ac:dyDescent="0.2">
      <c r="O2660" s="45"/>
      <c r="P2660" s="45"/>
      <c r="Q2660" s="100"/>
    </row>
    <row r="2661" spans="15:17" x14ac:dyDescent="0.2">
      <c r="O2661" s="45"/>
      <c r="P2661" s="45"/>
      <c r="Q2661" s="100"/>
    </row>
    <row r="2662" spans="15:17" x14ac:dyDescent="0.2">
      <c r="O2662" s="45"/>
      <c r="P2662" s="45"/>
      <c r="Q2662" s="100"/>
    </row>
    <row r="2663" spans="15:17" x14ac:dyDescent="0.2">
      <c r="O2663" s="45"/>
      <c r="P2663" s="45"/>
      <c r="Q2663" s="100"/>
    </row>
    <row r="2664" spans="15:17" x14ac:dyDescent="0.2">
      <c r="O2664" s="45"/>
      <c r="P2664" s="45"/>
      <c r="Q2664" s="100"/>
    </row>
    <row r="2665" spans="15:17" x14ac:dyDescent="0.2">
      <c r="O2665" s="45"/>
      <c r="P2665" s="45"/>
      <c r="Q2665" s="100"/>
    </row>
    <row r="2666" spans="15:17" x14ac:dyDescent="0.2">
      <c r="O2666" s="45"/>
      <c r="P2666" s="45"/>
      <c r="Q2666" s="100"/>
    </row>
    <row r="2667" spans="15:17" x14ac:dyDescent="0.2">
      <c r="O2667" s="45"/>
      <c r="P2667" s="45"/>
      <c r="Q2667" s="100"/>
    </row>
    <row r="2668" spans="15:17" x14ac:dyDescent="0.2">
      <c r="O2668" s="45"/>
      <c r="P2668" s="45"/>
      <c r="Q2668" s="100"/>
    </row>
    <row r="2669" spans="15:17" x14ac:dyDescent="0.2">
      <c r="O2669" s="45"/>
      <c r="P2669" s="45"/>
      <c r="Q2669" s="100"/>
    </row>
    <row r="2670" spans="15:17" x14ac:dyDescent="0.2">
      <c r="O2670" s="45"/>
      <c r="P2670" s="45"/>
      <c r="Q2670" s="100"/>
    </row>
    <row r="2671" spans="15:17" x14ac:dyDescent="0.2">
      <c r="O2671" s="45"/>
      <c r="P2671" s="45"/>
      <c r="Q2671" s="100"/>
    </row>
    <row r="2672" spans="15:17" x14ac:dyDescent="0.2">
      <c r="O2672" s="45"/>
      <c r="P2672" s="45"/>
      <c r="Q2672" s="100"/>
    </row>
    <row r="2673" spans="15:17" x14ac:dyDescent="0.2">
      <c r="O2673" s="45"/>
      <c r="P2673" s="45"/>
      <c r="Q2673" s="100"/>
    </row>
    <row r="2674" spans="15:17" x14ac:dyDescent="0.2">
      <c r="O2674" s="45"/>
      <c r="P2674" s="45"/>
      <c r="Q2674" s="100"/>
    </row>
    <row r="2675" spans="15:17" x14ac:dyDescent="0.2">
      <c r="O2675" s="45"/>
      <c r="P2675" s="45"/>
      <c r="Q2675" s="100"/>
    </row>
    <row r="2676" spans="15:17" x14ac:dyDescent="0.2">
      <c r="O2676" s="45"/>
      <c r="P2676" s="45"/>
      <c r="Q2676" s="100"/>
    </row>
    <row r="2677" spans="15:17" x14ac:dyDescent="0.2">
      <c r="O2677" s="45"/>
      <c r="P2677" s="45"/>
      <c r="Q2677" s="100"/>
    </row>
    <row r="2678" spans="15:17" x14ac:dyDescent="0.2">
      <c r="O2678" s="45"/>
      <c r="P2678" s="45"/>
      <c r="Q2678" s="100"/>
    </row>
    <row r="2679" spans="15:17" x14ac:dyDescent="0.2">
      <c r="O2679" s="45"/>
      <c r="P2679" s="45"/>
      <c r="Q2679" s="100"/>
    </row>
    <row r="2680" spans="15:17" x14ac:dyDescent="0.2">
      <c r="O2680" s="45"/>
      <c r="P2680" s="45"/>
      <c r="Q2680" s="100"/>
    </row>
    <row r="2681" spans="15:17" x14ac:dyDescent="0.2">
      <c r="O2681" s="45"/>
      <c r="P2681" s="45"/>
      <c r="Q2681" s="100"/>
    </row>
    <row r="2682" spans="15:17" x14ac:dyDescent="0.2">
      <c r="O2682" s="45"/>
      <c r="P2682" s="45"/>
      <c r="Q2682" s="100"/>
    </row>
    <row r="2683" spans="15:17" x14ac:dyDescent="0.2">
      <c r="O2683" s="45"/>
      <c r="P2683" s="45"/>
      <c r="Q2683" s="100"/>
    </row>
    <row r="2684" spans="15:17" x14ac:dyDescent="0.2">
      <c r="O2684" s="45"/>
      <c r="P2684" s="45"/>
      <c r="Q2684" s="100"/>
    </row>
    <row r="2685" spans="15:17" x14ac:dyDescent="0.2">
      <c r="O2685" s="45"/>
      <c r="P2685" s="45"/>
      <c r="Q2685" s="100"/>
    </row>
    <row r="2686" spans="15:17" x14ac:dyDescent="0.2">
      <c r="O2686" s="45"/>
      <c r="P2686" s="45"/>
      <c r="Q2686" s="100"/>
    </row>
    <row r="2687" spans="15:17" x14ac:dyDescent="0.2">
      <c r="O2687" s="45"/>
      <c r="P2687" s="45"/>
      <c r="Q2687" s="100"/>
    </row>
    <row r="2688" spans="15:17" x14ac:dyDescent="0.2">
      <c r="O2688" s="45"/>
      <c r="P2688" s="45"/>
      <c r="Q2688" s="100"/>
    </row>
    <row r="2689" spans="15:17" x14ac:dyDescent="0.2">
      <c r="O2689" s="45"/>
      <c r="P2689" s="45"/>
      <c r="Q2689" s="100"/>
    </row>
    <row r="2690" spans="15:17" x14ac:dyDescent="0.2">
      <c r="O2690" s="45"/>
      <c r="P2690" s="45"/>
      <c r="Q2690" s="100"/>
    </row>
    <row r="2691" spans="15:17" x14ac:dyDescent="0.2">
      <c r="O2691" s="45"/>
      <c r="P2691" s="45"/>
      <c r="Q2691" s="100"/>
    </row>
    <row r="2692" spans="15:17" x14ac:dyDescent="0.2">
      <c r="O2692" s="45"/>
      <c r="P2692" s="45"/>
      <c r="Q2692" s="100"/>
    </row>
    <row r="2693" spans="15:17" x14ac:dyDescent="0.2">
      <c r="O2693" s="45"/>
      <c r="P2693" s="45"/>
      <c r="Q2693" s="100"/>
    </row>
    <row r="2694" spans="15:17" x14ac:dyDescent="0.2">
      <c r="O2694" s="45"/>
      <c r="P2694" s="45"/>
      <c r="Q2694" s="100"/>
    </row>
    <row r="2695" spans="15:17" x14ac:dyDescent="0.2">
      <c r="O2695" s="45"/>
      <c r="P2695" s="45"/>
      <c r="Q2695" s="100"/>
    </row>
    <row r="2696" spans="15:17" x14ac:dyDescent="0.2">
      <c r="O2696" s="45"/>
      <c r="P2696" s="45"/>
      <c r="Q2696" s="100"/>
    </row>
    <row r="2697" spans="15:17" x14ac:dyDescent="0.2">
      <c r="O2697" s="45"/>
      <c r="P2697" s="45"/>
      <c r="Q2697" s="100"/>
    </row>
    <row r="2698" spans="15:17" x14ac:dyDescent="0.2">
      <c r="O2698" s="45"/>
      <c r="P2698" s="45"/>
      <c r="Q2698" s="100"/>
    </row>
    <row r="2699" spans="15:17" x14ac:dyDescent="0.2">
      <c r="O2699" s="45"/>
      <c r="P2699" s="45"/>
      <c r="Q2699" s="100"/>
    </row>
    <row r="2700" spans="15:17" x14ac:dyDescent="0.2">
      <c r="O2700" s="45"/>
      <c r="P2700" s="45"/>
      <c r="Q2700" s="100"/>
    </row>
    <row r="2701" spans="15:17" x14ac:dyDescent="0.2">
      <c r="O2701" s="45"/>
      <c r="P2701" s="45"/>
      <c r="Q2701" s="100"/>
    </row>
    <row r="2702" spans="15:17" x14ac:dyDescent="0.2">
      <c r="O2702" s="45"/>
      <c r="P2702" s="45"/>
      <c r="Q2702" s="100"/>
    </row>
    <row r="2703" spans="15:17" x14ac:dyDescent="0.2">
      <c r="O2703" s="45"/>
      <c r="P2703" s="45"/>
      <c r="Q2703" s="100"/>
    </row>
    <row r="2704" spans="15:17" x14ac:dyDescent="0.2">
      <c r="O2704" s="45"/>
      <c r="P2704" s="45"/>
      <c r="Q2704" s="100"/>
    </row>
    <row r="2705" spans="15:17" x14ac:dyDescent="0.2">
      <c r="O2705" s="45"/>
      <c r="P2705" s="45"/>
      <c r="Q2705" s="100"/>
    </row>
    <row r="2706" spans="15:17" x14ac:dyDescent="0.2">
      <c r="O2706" s="45"/>
      <c r="P2706" s="45"/>
      <c r="Q2706" s="100"/>
    </row>
    <row r="2707" spans="15:17" x14ac:dyDescent="0.2">
      <c r="O2707" s="45"/>
      <c r="P2707" s="45"/>
      <c r="Q2707" s="100"/>
    </row>
    <row r="2708" spans="15:17" x14ac:dyDescent="0.2">
      <c r="O2708" s="45"/>
      <c r="P2708" s="45"/>
      <c r="Q2708" s="100"/>
    </row>
    <row r="2709" spans="15:17" x14ac:dyDescent="0.2">
      <c r="O2709" s="45"/>
      <c r="P2709" s="45"/>
      <c r="Q2709" s="100"/>
    </row>
    <row r="2710" spans="15:17" x14ac:dyDescent="0.2">
      <c r="O2710" s="45"/>
      <c r="P2710" s="45"/>
      <c r="Q2710" s="100"/>
    </row>
    <row r="2711" spans="15:17" x14ac:dyDescent="0.2">
      <c r="O2711" s="45"/>
      <c r="P2711" s="45"/>
      <c r="Q2711" s="100"/>
    </row>
    <row r="2712" spans="15:17" x14ac:dyDescent="0.2">
      <c r="O2712" s="45"/>
      <c r="P2712" s="45"/>
      <c r="Q2712" s="100"/>
    </row>
    <row r="2713" spans="15:17" x14ac:dyDescent="0.2">
      <c r="O2713" s="45"/>
      <c r="P2713" s="45"/>
      <c r="Q2713" s="100"/>
    </row>
    <row r="2714" spans="15:17" x14ac:dyDescent="0.2">
      <c r="O2714" s="45"/>
      <c r="P2714" s="45"/>
      <c r="Q2714" s="100"/>
    </row>
    <row r="2715" spans="15:17" x14ac:dyDescent="0.2">
      <c r="O2715" s="45"/>
      <c r="P2715" s="45"/>
      <c r="Q2715" s="100"/>
    </row>
    <row r="2716" spans="15:17" x14ac:dyDescent="0.2">
      <c r="O2716" s="45"/>
      <c r="P2716" s="45"/>
      <c r="Q2716" s="100"/>
    </row>
    <row r="2717" spans="15:17" x14ac:dyDescent="0.2">
      <c r="O2717" s="45"/>
      <c r="P2717" s="45"/>
      <c r="Q2717" s="100"/>
    </row>
    <row r="2718" spans="15:17" x14ac:dyDescent="0.2">
      <c r="O2718" s="45"/>
      <c r="P2718" s="45"/>
      <c r="Q2718" s="100"/>
    </row>
    <row r="2719" spans="15:17" x14ac:dyDescent="0.2">
      <c r="O2719" s="45"/>
      <c r="P2719" s="45"/>
      <c r="Q2719" s="100"/>
    </row>
    <row r="2720" spans="15:17" x14ac:dyDescent="0.2">
      <c r="O2720" s="45"/>
      <c r="P2720" s="45"/>
      <c r="Q2720" s="100"/>
    </row>
    <row r="2721" spans="15:17" x14ac:dyDescent="0.2">
      <c r="O2721" s="45"/>
      <c r="P2721" s="45"/>
      <c r="Q2721" s="100"/>
    </row>
    <row r="2722" spans="15:17" x14ac:dyDescent="0.2">
      <c r="O2722" s="45"/>
      <c r="P2722" s="45"/>
      <c r="Q2722" s="100"/>
    </row>
    <row r="2723" spans="15:17" x14ac:dyDescent="0.2">
      <c r="O2723" s="45"/>
      <c r="P2723" s="45"/>
      <c r="Q2723" s="100"/>
    </row>
    <row r="2724" spans="15:17" x14ac:dyDescent="0.2">
      <c r="O2724" s="45"/>
      <c r="P2724" s="45"/>
      <c r="Q2724" s="100"/>
    </row>
    <row r="2725" spans="15:17" x14ac:dyDescent="0.2">
      <c r="O2725" s="45"/>
      <c r="P2725" s="45"/>
      <c r="Q2725" s="100"/>
    </row>
    <row r="2726" spans="15:17" x14ac:dyDescent="0.2">
      <c r="O2726" s="45"/>
      <c r="P2726" s="45"/>
      <c r="Q2726" s="100"/>
    </row>
    <row r="2727" spans="15:17" x14ac:dyDescent="0.2">
      <c r="O2727" s="45"/>
      <c r="P2727" s="45"/>
      <c r="Q2727" s="100"/>
    </row>
    <row r="2728" spans="15:17" x14ac:dyDescent="0.2">
      <c r="O2728" s="45"/>
      <c r="P2728" s="45"/>
      <c r="Q2728" s="100"/>
    </row>
    <row r="2729" spans="15:17" x14ac:dyDescent="0.2">
      <c r="O2729" s="45"/>
      <c r="P2729" s="45"/>
      <c r="Q2729" s="100"/>
    </row>
    <row r="2730" spans="15:17" x14ac:dyDescent="0.2">
      <c r="O2730" s="45"/>
      <c r="P2730" s="45"/>
      <c r="Q2730" s="100"/>
    </row>
    <row r="2731" spans="15:17" x14ac:dyDescent="0.2">
      <c r="O2731" s="45"/>
      <c r="P2731" s="45"/>
      <c r="Q2731" s="100"/>
    </row>
    <row r="2732" spans="15:17" x14ac:dyDescent="0.2">
      <c r="O2732" s="45"/>
      <c r="P2732" s="45"/>
      <c r="Q2732" s="100"/>
    </row>
    <row r="2733" spans="15:17" x14ac:dyDescent="0.2">
      <c r="O2733" s="45"/>
      <c r="P2733" s="45"/>
      <c r="Q2733" s="100"/>
    </row>
    <row r="2734" spans="15:17" x14ac:dyDescent="0.2">
      <c r="O2734" s="45"/>
      <c r="P2734" s="45"/>
      <c r="Q2734" s="100"/>
    </row>
    <row r="2735" spans="15:17" x14ac:dyDescent="0.2">
      <c r="O2735" s="45"/>
      <c r="P2735" s="45"/>
      <c r="Q2735" s="100"/>
    </row>
    <row r="2736" spans="15:17" x14ac:dyDescent="0.2">
      <c r="O2736" s="45"/>
      <c r="P2736" s="45"/>
      <c r="Q2736" s="100"/>
    </row>
    <row r="2737" spans="15:17" x14ac:dyDescent="0.2">
      <c r="O2737" s="45"/>
      <c r="P2737" s="45"/>
      <c r="Q2737" s="100"/>
    </row>
    <row r="2738" spans="15:17" x14ac:dyDescent="0.2">
      <c r="O2738" s="45"/>
      <c r="P2738" s="45"/>
      <c r="Q2738" s="100"/>
    </row>
    <row r="2739" spans="15:17" x14ac:dyDescent="0.2">
      <c r="O2739" s="45"/>
      <c r="P2739" s="45"/>
      <c r="Q2739" s="100"/>
    </row>
    <row r="2740" spans="15:17" x14ac:dyDescent="0.2">
      <c r="O2740" s="45"/>
      <c r="P2740" s="45"/>
      <c r="Q2740" s="100"/>
    </row>
    <row r="2741" spans="15:17" x14ac:dyDescent="0.2">
      <c r="O2741" s="45"/>
      <c r="P2741" s="45"/>
      <c r="Q2741" s="100"/>
    </row>
    <row r="2742" spans="15:17" x14ac:dyDescent="0.2">
      <c r="O2742" s="45"/>
      <c r="P2742" s="45"/>
      <c r="Q2742" s="100"/>
    </row>
    <row r="2743" spans="15:17" x14ac:dyDescent="0.2">
      <c r="O2743" s="45"/>
      <c r="P2743" s="45"/>
      <c r="Q2743" s="100"/>
    </row>
    <row r="2744" spans="15:17" x14ac:dyDescent="0.2">
      <c r="O2744" s="45"/>
      <c r="P2744" s="45"/>
      <c r="Q2744" s="100"/>
    </row>
    <row r="2745" spans="15:17" x14ac:dyDescent="0.2">
      <c r="O2745" s="45"/>
      <c r="P2745" s="45"/>
      <c r="Q2745" s="100"/>
    </row>
    <row r="2746" spans="15:17" x14ac:dyDescent="0.2">
      <c r="O2746" s="45"/>
      <c r="P2746" s="45"/>
      <c r="Q2746" s="100"/>
    </row>
    <row r="2747" spans="15:17" x14ac:dyDescent="0.2">
      <c r="O2747" s="45"/>
      <c r="P2747" s="45"/>
      <c r="Q2747" s="100"/>
    </row>
    <row r="2748" spans="15:17" x14ac:dyDescent="0.2">
      <c r="O2748" s="45"/>
      <c r="P2748" s="45"/>
      <c r="Q2748" s="100"/>
    </row>
    <row r="2749" spans="15:17" x14ac:dyDescent="0.2">
      <c r="O2749" s="45"/>
      <c r="P2749" s="45"/>
      <c r="Q2749" s="100"/>
    </row>
    <row r="2750" spans="15:17" x14ac:dyDescent="0.2">
      <c r="O2750" s="45"/>
      <c r="P2750" s="45"/>
      <c r="Q2750" s="100"/>
    </row>
    <row r="2751" spans="15:17" x14ac:dyDescent="0.2">
      <c r="O2751" s="45"/>
      <c r="P2751" s="45"/>
      <c r="Q2751" s="100"/>
    </row>
    <row r="2752" spans="15:17" x14ac:dyDescent="0.2">
      <c r="O2752" s="45"/>
      <c r="P2752" s="45"/>
      <c r="Q2752" s="100"/>
    </row>
    <row r="2753" spans="15:17" x14ac:dyDescent="0.2">
      <c r="O2753" s="45"/>
      <c r="P2753" s="45"/>
      <c r="Q2753" s="100"/>
    </row>
    <row r="2754" spans="15:17" x14ac:dyDescent="0.2">
      <c r="O2754" s="45"/>
      <c r="P2754" s="45"/>
      <c r="Q2754" s="100"/>
    </row>
    <row r="2755" spans="15:17" x14ac:dyDescent="0.2">
      <c r="O2755" s="45"/>
      <c r="P2755" s="45"/>
      <c r="Q2755" s="100"/>
    </row>
    <row r="2756" spans="15:17" x14ac:dyDescent="0.2">
      <c r="O2756" s="45"/>
      <c r="P2756" s="45"/>
      <c r="Q2756" s="100"/>
    </row>
    <row r="2757" spans="15:17" x14ac:dyDescent="0.2">
      <c r="O2757" s="45"/>
      <c r="P2757" s="45"/>
      <c r="Q2757" s="100"/>
    </row>
    <row r="2758" spans="15:17" x14ac:dyDescent="0.2">
      <c r="O2758" s="45"/>
      <c r="P2758" s="45"/>
      <c r="Q2758" s="100"/>
    </row>
    <row r="2759" spans="15:17" x14ac:dyDescent="0.2">
      <c r="O2759" s="45"/>
      <c r="P2759" s="45"/>
      <c r="Q2759" s="100"/>
    </row>
    <row r="2760" spans="15:17" x14ac:dyDescent="0.2">
      <c r="O2760" s="45"/>
      <c r="P2760" s="45"/>
      <c r="Q2760" s="100"/>
    </row>
    <row r="2761" spans="15:17" x14ac:dyDescent="0.2">
      <c r="O2761" s="45"/>
      <c r="P2761" s="45"/>
      <c r="Q2761" s="100"/>
    </row>
    <row r="2762" spans="15:17" x14ac:dyDescent="0.2">
      <c r="O2762" s="45"/>
      <c r="P2762" s="45"/>
      <c r="Q2762" s="100"/>
    </row>
    <row r="2763" spans="15:17" x14ac:dyDescent="0.2">
      <c r="O2763" s="45"/>
      <c r="P2763" s="45"/>
      <c r="Q2763" s="100"/>
    </row>
    <row r="2764" spans="15:17" x14ac:dyDescent="0.2">
      <c r="O2764" s="45"/>
      <c r="P2764" s="45"/>
      <c r="Q2764" s="100"/>
    </row>
    <row r="2765" spans="15:17" x14ac:dyDescent="0.2">
      <c r="O2765" s="45"/>
      <c r="P2765" s="45"/>
      <c r="Q2765" s="100"/>
    </row>
    <row r="2766" spans="15:17" x14ac:dyDescent="0.2">
      <c r="O2766" s="45"/>
      <c r="P2766" s="45"/>
      <c r="Q2766" s="100"/>
    </row>
    <row r="2767" spans="15:17" x14ac:dyDescent="0.2">
      <c r="O2767" s="45"/>
      <c r="P2767" s="45"/>
      <c r="Q2767" s="100"/>
    </row>
    <row r="2768" spans="15:17" x14ac:dyDescent="0.2">
      <c r="O2768" s="45"/>
      <c r="P2768" s="45"/>
      <c r="Q2768" s="100"/>
    </row>
    <row r="2769" spans="15:17" x14ac:dyDescent="0.2">
      <c r="O2769" s="45"/>
      <c r="P2769" s="45"/>
      <c r="Q2769" s="100"/>
    </row>
    <row r="2770" spans="15:17" x14ac:dyDescent="0.2">
      <c r="O2770" s="45"/>
      <c r="P2770" s="45"/>
      <c r="Q2770" s="100"/>
    </row>
    <row r="2771" spans="15:17" x14ac:dyDescent="0.2">
      <c r="O2771" s="45"/>
      <c r="P2771" s="45"/>
      <c r="Q2771" s="100"/>
    </row>
    <row r="2772" spans="15:17" x14ac:dyDescent="0.2">
      <c r="O2772" s="45"/>
      <c r="P2772" s="45"/>
      <c r="Q2772" s="100"/>
    </row>
    <row r="2773" spans="15:17" x14ac:dyDescent="0.2">
      <c r="O2773" s="45"/>
      <c r="P2773" s="45"/>
      <c r="Q2773" s="100"/>
    </row>
    <row r="2774" spans="15:17" x14ac:dyDescent="0.2">
      <c r="O2774" s="45"/>
      <c r="P2774" s="45"/>
      <c r="Q2774" s="100"/>
    </row>
    <row r="2775" spans="15:17" x14ac:dyDescent="0.2">
      <c r="O2775" s="45"/>
      <c r="P2775" s="45"/>
      <c r="Q2775" s="100"/>
    </row>
    <row r="2776" spans="15:17" x14ac:dyDescent="0.2">
      <c r="O2776" s="45"/>
      <c r="P2776" s="45"/>
      <c r="Q2776" s="100"/>
    </row>
    <row r="2777" spans="15:17" x14ac:dyDescent="0.2">
      <c r="O2777" s="45"/>
      <c r="P2777" s="45"/>
      <c r="Q2777" s="100"/>
    </row>
    <row r="2778" spans="15:17" x14ac:dyDescent="0.2">
      <c r="O2778" s="45"/>
      <c r="P2778" s="45"/>
      <c r="Q2778" s="100"/>
    </row>
    <row r="2779" spans="15:17" x14ac:dyDescent="0.2">
      <c r="O2779" s="45"/>
      <c r="P2779" s="45"/>
      <c r="Q2779" s="100"/>
    </row>
    <row r="2780" spans="15:17" x14ac:dyDescent="0.2">
      <c r="O2780" s="45"/>
      <c r="P2780" s="45"/>
      <c r="Q2780" s="100"/>
    </row>
    <row r="2781" spans="15:17" x14ac:dyDescent="0.2">
      <c r="O2781" s="45"/>
      <c r="P2781" s="45"/>
      <c r="Q2781" s="100"/>
    </row>
    <row r="2782" spans="15:17" x14ac:dyDescent="0.2">
      <c r="O2782" s="45"/>
      <c r="P2782" s="45"/>
      <c r="Q2782" s="100"/>
    </row>
    <row r="2783" spans="15:17" x14ac:dyDescent="0.2">
      <c r="O2783" s="45"/>
      <c r="P2783" s="45"/>
      <c r="Q2783" s="100"/>
    </row>
    <row r="2784" spans="15:17" x14ac:dyDescent="0.2">
      <c r="O2784" s="45"/>
      <c r="P2784" s="45"/>
      <c r="Q2784" s="100"/>
    </row>
    <row r="2785" spans="15:17" x14ac:dyDescent="0.2">
      <c r="O2785" s="45"/>
      <c r="P2785" s="45"/>
      <c r="Q2785" s="100"/>
    </row>
    <row r="2786" spans="15:17" x14ac:dyDescent="0.2">
      <c r="O2786" s="45"/>
      <c r="P2786" s="45"/>
      <c r="Q2786" s="100"/>
    </row>
    <row r="2787" spans="15:17" x14ac:dyDescent="0.2">
      <c r="O2787" s="45"/>
      <c r="P2787" s="45"/>
      <c r="Q2787" s="100"/>
    </row>
    <row r="2788" spans="15:17" x14ac:dyDescent="0.2">
      <c r="O2788" s="45"/>
      <c r="P2788" s="45"/>
      <c r="Q2788" s="100"/>
    </row>
    <row r="2789" spans="15:17" x14ac:dyDescent="0.2">
      <c r="O2789" s="45"/>
      <c r="P2789" s="45"/>
      <c r="Q2789" s="100"/>
    </row>
    <row r="2790" spans="15:17" x14ac:dyDescent="0.2">
      <c r="O2790" s="45"/>
      <c r="P2790" s="45"/>
      <c r="Q2790" s="100"/>
    </row>
    <row r="2791" spans="15:17" x14ac:dyDescent="0.2">
      <c r="O2791" s="45"/>
      <c r="P2791" s="45"/>
      <c r="Q2791" s="100"/>
    </row>
    <row r="2792" spans="15:17" x14ac:dyDescent="0.2">
      <c r="O2792" s="45"/>
      <c r="P2792" s="45"/>
      <c r="Q2792" s="100"/>
    </row>
    <row r="2793" spans="15:17" x14ac:dyDescent="0.2">
      <c r="O2793" s="45"/>
      <c r="P2793" s="45"/>
      <c r="Q2793" s="100"/>
    </row>
    <row r="2794" spans="15:17" x14ac:dyDescent="0.2">
      <c r="O2794" s="45"/>
      <c r="P2794" s="45"/>
      <c r="Q2794" s="100"/>
    </row>
    <row r="2795" spans="15:17" x14ac:dyDescent="0.2">
      <c r="O2795" s="45"/>
      <c r="P2795" s="45"/>
      <c r="Q2795" s="100"/>
    </row>
    <row r="2796" spans="15:17" x14ac:dyDescent="0.2">
      <c r="O2796" s="45"/>
      <c r="P2796" s="45"/>
      <c r="Q2796" s="100"/>
    </row>
    <row r="2797" spans="15:17" x14ac:dyDescent="0.2">
      <c r="O2797" s="45"/>
      <c r="P2797" s="45"/>
      <c r="Q2797" s="100"/>
    </row>
    <row r="2798" spans="15:17" x14ac:dyDescent="0.2">
      <c r="O2798" s="45"/>
      <c r="P2798" s="45"/>
      <c r="Q2798" s="100"/>
    </row>
    <row r="2799" spans="15:17" x14ac:dyDescent="0.2">
      <c r="O2799" s="45"/>
      <c r="P2799" s="45"/>
      <c r="Q2799" s="100"/>
    </row>
    <row r="2800" spans="15:17" x14ac:dyDescent="0.2">
      <c r="O2800" s="45"/>
      <c r="P2800" s="45"/>
      <c r="Q2800" s="100"/>
    </row>
    <row r="2801" spans="15:17" x14ac:dyDescent="0.2">
      <c r="O2801" s="45"/>
      <c r="P2801" s="45"/>
      <c r="Q2801" s="100"/>
    </row>
    <row r="2802" spans="15:17" x14ac:dyDescent="0.2">
      <c r="O2802" s="45"/>
      <c r="P2802" s="45"/>
      <c r="Q2802" s="100"/>
    </row>
    <row r="2803" spans="15:17" x14ac:dyDescent="0.2">
      <c r="O2803" s="45"/>
      <c r="P2803" s="45"/>
      <c r="Q2803" s="100"/>
    </row>
    <row r="2804" spans="15:17" x14ac:dyDescent="0.2">
      <c r="O2804" s="45"/>
      <c r="P2804" s="45"/>
      <c r="Q2804" s="100"/>
    </row>
    <row r="2805" spans="15:17" x14ac:dyDescent="0.2">
      <c r="O2805" s="45"/>
      <c r="P2805" s="45"/>
      <c r="Q2805" s="100"/>
    </row>
    <row r="2806" spans="15:17" x14ac:dyDescent="0.2">
      <c r="O2806" s="45"/>
      <c r="P2806" s="45"/>
      <c r="Q2806" s="100"/>
    </row>
    <row r="2807" spans="15:17" x14ac:dyDescent="0.2">
      <c r="O2807" s="45"/>
      <c r="P2807" s="45"/>
      <c r="Q2807" s="100"/>
    </row>
    <row r="2808" spans="15:17" x14ac:dyDescent="0.2">
      <c r="O2808" s="45"/>
      <c r="P2808" s="45"/>
      <c r="Q2808" s="100"/>
    </row>
    <row r="2809" spans="15:17" x14ac:dyDescent="0.2">
      <c r="O2809" s="45"/>
      <c r="P2809" s="45"/>
      <c r="Q2809" s="100"/>
    </row>
    <row r="2810" spans="15:17" x14ac:dyDescent="0.2">
      <c r="O2810" s="45"/>
      <c r="P2810" s="45"/>
      <c r="Q2810" s="100"/>
    </row>
    <row r="2811" spans="15:17" x14ac:dyDescent="0.2">
      <c r="O2811" s="45"/>
      <c r="P2811" s="45"/>
      <c r="Q2811" s="100"/>
    </row>
    <row r="2812" spans="15:17" x14ac:dyDescent="0.2">
      <c r="O2812" s="45"/>
      <c r="P2812" s="45"/>
      <c r="Q2812" s="100"/>
    </row>
    <row r="2813" spans="15:17" x14ac:dyDescent="0.2">
      <c r="O2813" s="45"/>
      <c r="P2813" s="45"/>
      <c r="Q2813" s="100"/>
    </row>
    <row r="2814" spans="15:17" x14ac:dyDescent="0.2">
      <c r="O2814" s="45"/>
      <c r="P2814" s="45"/>
      <c r="Q2814" s="100"/>
    </row>
    <row r="2815" spans="15:17" x14ac:dyDescent="0.2">
      <c r="O2815" s="45"/>
      <c r="P2815" s="45"/>
      <c r="Q2815" s="100"/>
    </row>
    <row r="2816" spans="15:17" x14ac:dyDescent="0.2">
      <c r="O2816" s="45"/>
      <c r="P2816" s="45"/>
      <c r="Q2816" s="100"/>
    </row>
    <row r="2817" spans="15:17" x14ac:dyDescent="0.2">
      <c r="O2817" s="45"/>
      <c r="P2817" s="45"/>
      <c r="Q2817" s="100"/>
    </row>
    <row r="2818" spans="15:17" x14ac:dyDescent="0.2">
      <c r="O2818" s="45"/>
      <c r="P2818" s="45"/>
      <c r="Q2818" s="100"/>
    </row>
    <row r="2819" spans="15:17" x14ac:dyDescent="0.2">
      <c r="O2819" s="45"/>
      <c r="P2819" s="45"/>
      <c r="Q2819" s="100"/>
    </row>
    <row r="2820" spans="15:17" x14ac:dyDescent="0.2">
      <c r="O2820" s="45"/>
      <c r="P2820" s="45"/>
      <c r="Q2820" s="100"/>
    </row>
    <row r="2821" spans="15:17" x14ac:dyDescent="0.2">
      <c r="O2821" s="45"/>
      <c r="P2821" s="45"/>
      <c r="Q2821" s="100"/>
    </row>
    <row r="2822" spans="15:17" x14ac:dyDescent="0.2">
      <c r="O2822" s="45"/>
      <c r="P2822" s="45"/>
      <c r="Q2822" s="100"/>
    </row>
    <row r="2823" spans="15:17" x14ac:dyDescent="0.2">
      <c r="O2823" s="45"/>
      <c r="P2823" s="45"/>
      <c r="Q2823" s="100"/>
    </row>
    <row r="2824" spans="15:17" x14ac:dyDescent="0.2">
      <c r="O2824" s="45"/>
      <c r="P2824" s="45"/>
      <c r="Q2824" s="100"/>
    </row>
    <row r="2825" spans="15:17" x14ac:dyDescent="0.2">
      <c r="O2825" s="45"/>
      <c r="P2825" s="45"/>
      <c r="Q2825" s="100"/>
    </row>
    <row r="2826" spans="15:17" x14ac:dyDescent="0.2">
      <c r="O2826" s="45"/>
      <c r="P2826" s="45"/>
      <c r="Q2826" s="100"/>
    </row>
    <row r="2827" spans="15:17" x14ac:dyDescent="0.2">
      <c r="O2827" s="45"/>
      <c r="P2827" s="45"/>
      <c r="Q2827" s="100"/>
    </row>
    <row r="2828" spans="15:17" x14ac:dyDescent="0.2">
      <c r="O2828" s="45"/>
      <c r="P2828" s="45"/>
      <c r="Q2828" s="100"/>
    </row>
    <row r="2829" spans="15:17" x14ac:dyDescent="0.2">
      <c r="O2829" s="45"/>
      <c r="P2829" s="45"/>
      <c r="Q2829" s="100"/>
    </row>
    <row r="2830" spans="15:17" x14ac:dyDescent="0.2">
      <c r="O2830" s="45"/>
      <c r="P2830" s="45"/>
      <c r="Q2830" s="100"/>
    </row>
    <row r="2831" spans="15:17" x14ac:dyDescent="0.2">
      <c r="O2831" s="45"/>
      <c r="P2831" s="45"/>
      <c r="Q2831" s="100"/>
    </row>
    <row r="2832" spans="15:17" x14ac:dyDescent="0.2">
      <c r="O2832" s="45"/>
      <c r="P2832" s="45"/>
      <c r="Q2832" s="100"/>
    </row>
    <row r="2833" spans="15:17" x14ac:dyDescent="0.2">
      <c r="O2833" s="45"/>
      <c r="P2833" s="45"/>
      <c r="Q2833" s="100"/>
    </row>
    <row r="2834" spans="15:17" x14ac:dyDescent="0.2">
      <c r="O2834" s="45"/>
      <c r="P2834" s="45"/>
      <c r="Q2834" s="100"/>
    </row>
    <row r="2835" spans="15:17" x14ac:dyDescent="0.2">
      <c r="O2835" s="45"/>
      <c r="P2835" s="45"/>
      <c r="Q2835" s="100"/>
    </row>
    <row r="2836" spans="15:17" x14ac:dyDescent="0.2">
      <c r="O2836" s="45"/>
      <c r="P2836" s="45"/>
      <c r="Q2836" s="100"/>
    </row>
    <row r="2837" spans="15:17" x14ac:dyDescent="0.2">
      <c r="O2837" s="45"/>
      <c r="P2837" s="45"/>
      <c r="Q2837" s="100"/>
    </row>
    <row r="2838" spans="15:17" x14ac:dyDescent="0.2">
      <c r="O2838" s="45"/>
      <c r="P2838" s="45"/>
      <c r="Q2838" s="100"/>
    </row>
    <row r="2839" spans="15:17" x14ac:dyDescent="0.2">
      <c r="O2839" s="45"/>
      <c r="P2839" s="45"/>
      <c r="Q2839" s="100"/>
    </row>
    <row r="2840" spans="15:17" x14ac:dyDescent="0.2">
      <c r="O2840" s="45"/>
      <c r="P2840" s="45"/>
      <c r="Q2840" s="100"/>
    </row>
    <row r="2841" spans="15:17" x14ac:dyDescent="0.2">
      <c r="O2841" s="45"/>
      <c r="P2841" s="45"/>
      <c r="Q2841" s="100"/>
    </row>
    <row r="2842" spans="15:17" x14ac:dyDescent="0.2">
      <c r="O2842" s="45"/>
      <c r="P2842" s="45"/>
      <c r="Q2842" s="100"/>
    </row>
    <row r="2843" spans="15:17" x14ac:dyDescent="0.2">
      <c r="O2843" s="45"/>
      <c r="P2843" s="45"/>
      <c r="Q2843" s="100"/>
    </row>
    <row r="2844" spans="15:17" x14ac:dyDescent="0.2">
      <c r="O2844" s="45"/>
      <c r="P2844" s="45"/>
      <c r="Q2844" s="100"/>
    </row>
    <row r="2845" spans="15:17" x14ac:dyDescent="0.2">
      <c r="O2845" s="45"/>
      <c r="P2845" s="45"/>
      <c r="Q2845" s="100"/>
    </row>
    <row r="2846" spans="15:17" x14ac:dyDescent="0.2">
      <c r="O2846" s="45"/>
      <c r="P2846" s="45"/>
      <c r="Q2846" s="100"/>
    </row>
    <row r="2847" spans="15:17" x14ac:dyDescent="0.2">
      <c r="O2847" s="45"/>
      <c r="P2847" s="45"/>
      <c r="Q2847" s="100"/>
    </row>
    <row r="2848" spans="15:17" x14ac:dyDescent="0.2">
      <c r="O2848" s="45"/>
      <c r="P2848" s="45"/>
      <c r="Q2848" s="100"/>
    </row>
    <row r="2849" spans="15:17" x14ac:dyDescent="0.2">
      <c r="O2849" s="45"/>
      <c r="P2849" s="45"/>
      <c r="Q2849" s="100"/>
    </row>
    <row r="2850" spans="15:17" x14ac:dyDescent="0.2">
      <c r="O2850" s="45"/>
      <c r="P2850" s="45"/>
      <c r="Q2850" s="100"/>
    </row>
    <row r="2851" spans="15:17" x14ac:dyDescent="0.2">
      <c r="O2851" s="45"/>
      <c r="P2851" s="45"/>
      <c r="Q2851" s="100"/>
    </row>
    <row r="2852" spans="15:17" x14ac:dyDescent="0.2">
      <c r="O2852" s="45"/>
      <c r="P2852" s="45"/>
      <c r="Q2852" s="100"/>
    </row>
    <row r="2853" spans="15:17" x14ac:dyDescent="0.2">
      <c r="O2853" s="45"/>
      <c r="P2853" s="45"/>
      <c r="Q2853" s="100"/>
    </row>
    <row r="2854" spans="15:17" x14ac:dyDescent="0.2">
      <c r="O2854" s="45"/>
      <c r="P2854" s="45"/>
      <c r="Q2854" s="100"/>
    </row>
    <row r="2855" spans="15:17" x14ac:dyDescent="0.2">
      <c r="O2855" s="45"/>
      <c r="P2855" s="45"/>
      <c r="Q2855" s="100"/>
    </row>
    <row r="2856" spans="15:17" x14ac:dyDescent="0.2">
      <c r="O2856" s="45"/>
      <c r="P2856" s="45"/>
      <c r="Q2856" s="100"/>
    </row>
    <row r="2857" spans="15:17" x14ac:dyDescent="0.2">
      <c r="O2857" s="45"/>
      <c r="P2857" s="45"/>
      <c r="Q2857" s="100"/>
    </row>
    <row r="2858" spans="15:17" x14ac:dyDescent="0.2">
      <c r="O2858" s="45"/>
      <c r="P2858" s="45"/>
      <c r="Q2858" s="100"/>
    </row>
    <row r="2859" spans="15:17" x14ac:dyDescent="0.2">
      <c r="O2859" s="45"/>
      <c r="P2859" s="45"/>
      <c r="Q2859" s="100"/>
    </row>
    <row r="2860" spans="15:17" x14ac:dyDescent="0.2">
      <c r="O2860" s="45"/>
      <c r="P2860" s="45"/>
      <c r="Q2860" s="100"/>
    </row>
    <row r="2861" spans="15:17" x14ac:dyDescent="0.2">
      <c r="O2861" s="45"/>
      <c r="P2861" s="45"/>
      <c r="Q2861" s="100"/>
    </row>
    <row r="2862" spans="15:17" x14ac:dyDescent="0.2">
      <c r="O2862" s="45"/>
      <c r="P2862" s="45"/>
      <c r="Q2862" s="100"/>
    </row>
    <row r="2863" spans="15:17" x14ac:dyDescent="0.2">
      <c r="O2863" s="45"/>
      <c r="P2863" s="45"/>
      <c r="Q2863" s="100"/>
    </row>
    <row r="2864" spans="15:17" x14ac:dyDescent="0.2">
      <c r="O2864" s="45"/>
      <c r="P2864" s="45"/>
      <c r="Q2864" s="100"/>
    </row>
    <row r="2865" spans="15:17" x14ac:dyDescent="0.2">
      <c r="O2865" s="45"/>
      <c r="P2865" s="45"/>
      <c r="Q2865" s="100"/>
    </row>
    <row r="2866" spans="15:17" x14ac:dyDescent="0.2">
      <c r="O2866" s="45"/>
      <c r="P2866" s="45"/>
      <c r="Q2866" s="100"/>
    </row>
    <row r="2867" spans="15:17" x14ac:dyDescent="0.2">
      <c r="O2867" s="45"/>
      <c r="P2867" s="45"/>
      <c r="Q2867" s="100"/>
    </row>
    <row r="2868" spans="15:17" x14ac:dyDescent="0.2">
      <c r="O2868" s="45"/>
      <c r="P2868" s="45"/>
      <c r="Q2868" s="100"/>
    </row>
    <row r="2869" spans="15:17" x14ac:dyDescent="0.2">
      <c r="O2869" s="45"/>
      <c r="P2869" s="45"/>
      <c r="Q2869" s="100"/>
    </row>
    <row r="2870" spans="15:17" x14ac:dyDescent="0.2">
      <c r="O2870" s="45"/>
      <c r="P2870" s="45"/>
      <c r="Q2870" s="100"/>
    </row>
    <row r="2871" spans="15:17" x14ac:dyDescent="0.2">
      <c r="O2871" s="45"/>
      <c r="P2871" s="45"/>
      <c r="Q2871" s="100"/>
    </row>
    <row r="2872" spans="15:17" x14ac:dyDescent="0.2">
      <c r="O2872" s="45"/>
      <c r="P2872" s="45"/>
      <c r="Q2872" s="100"/>
    </row>
    <row r="2873" spans="15:17" x14ac:dyDescent="0.2">
      <c r="O2873" s="45"/>
      <c r="P2873" s="45"/>
      <c r="Q2873" s="100"/>
    </row>
    <row r="2874" spans="15:17" x14ac:dyDescent="0.2">
      <c r="O2874" s="45"/>
      <c r="P2874" s="45"/>
      <c r="Q2874" s="100"/>
    </row>
    <row r="2875" spans="15:17" x14ac:dyDescent="0.2">
      <c r="O2875" s="45"/>
      <c r="P2875" s="45"/>
      <c r="Q2875" s="100"/>
    </row>
    <row r="2876" spans="15:17" x14ac:dyDescent="0.2">
      <c r="O2876" s="45"/>
      <c r="P2876" s="45"/>
      <c r="Q2876" s="100"/>
    </row>
    <row r="2877" spans="15:17" x14ac:dyDescent="0.2">
      <c r="O2877" s="45"/>
      <c r="P2877" s="45"/>
      <c r="Q2877" s="100"/>
    </row>
    <row r="2878" spans="15:17" x14ac:dyDescent="0.2">
      <c r="O2878" s="45"/>
      <c r="P2878" s="45"/>
      <c r="Q2878" s="100"/>
    </row>
    <row r="2879" spans="15:17" x14ac:dyDescent="0.2">
      <c r="O2879" s="45"/>
      <c r="P2879" s="45"/>
      <c r="Q2879" s="100"/>
    </row>
    <row r="2880" spans="15:17" x14ac:dyDescent="0.2">
      <c r="O2880" s="45"/>
      <c r="P2880" s="45"/>
      <c r="Q2880" s="100"/>
    </row>
    <row r="2881" spans="15:17" x14ac:dyDescent="0.2">
      <c r="O2881" s="45"/>
      <c r="P2881" s="45"/>
      <c r="Q2881" s="100"/>
    </row>
    <row r="2882" spans="15:17" x14ac:dyDescent="0.2">
      <c r="O2882" s="45"/>
      <c r="P2882" s="45"/>
      <c r="Q2882" s="100"/>
    </row>
    <row r="2883" spans="15:17" x14ac:dyDescent="0.2">
      <c r="O2883" s="45"/>
      <c r="P2883" s="45"/>
      <c r="Q2883" s="100"/>
    </row>
    <row r="2884" spans="15:17" x14ac:dyDescent="0.2">
      <c r="O2884" s="45"/>
      <c r="P2884" s="45"/>
      <c r="Q2884" s="100"/>
    </row>
    <row r="2885" spans="15:17" x14ac:dyDescent="0.2">
      <c r="O2885" s="45"/>
      <c r="P2885" s="45"/>
      <c r="Q2885" s="100"/>
    </row>
    <row r="2886" spans="15:17" x14ac:dyDescent="0.2">
      <c r="O2886" s="45"/>
      <c r="P2886" s="45"/>
      <c r="Q2886" s="100"/>
    </row>
    <row r="2887" spans="15:17" x14ac:dyDescent="0.2">
      <c r="O2887" s="45"/>
      <c r="P2887" s="45"/>
      <c r="Q2887" s="100"/>
    </row>
    <row r="2888" spans="15:17" x14ac:dyDescent="0.2">
      <c r="O2888" s="45"/>
      <c r="P2888" s="45"/>
      <c r="Q2888" s="100"/>
    </row>
    <row r="2889" spans="15:17" x14ac:dyDescent="0.2">
      <c r="O2889" s="45"/>
      <c r="P2889" s="45"/>
      <c r="Q2889" s="100"/>
    </row>
    <row r="2890" spans="15:17" x14ac:dyDescent="0.2">
      <c r="O2890" s="45"/>
      <c r="P2890" s="45"/>
      <c r="Q2890" s="100"/>
    </row>
    <row r="2891" spans="15:17" x14ac:dyDescent="0.2">
      <c r="O2891" s="45"/>
      <c r="P2891" s="45"/>
      <c r="Q2891" s="100"/>
    </row>
    <row r="2892" spans="15:17" x14ac:dyDescent="0.2">
      <c r="O2892" s="45"/>
      <c r="P2892" s="45"/>
      <c r="Q2892" s="100"/>
    </row>
    <row r="2893" spans="15:17" x14ac:dyDescent="0.2">
      <c r="O2893" s="45"/>
      <c r="P2893" s="45"/>
      <c r="Q2893" s="100"/>
    </row>
    <row r="2894" spans="15:17" x14ac:dyDescent="0.2">
      <c r="O2894" s="45"/>
      <c r="P2894" s="45"/>
      <c r="Q2894" s="100"/>
    </row>
    <row r="2895" spans="15:17" x14ac:dyDescent="0.2">
      <c r="O2895" s="45"/>
      <c r="P2895" s="45"/>
      <c r="Q2895" s="100"/>
    </row>
    <row r="2896" spans="15:17" x14ac:dyDescent="0.2">
      <c r="O2896" s="45"/>
      <c r="P2896" s="45"/>
      <c r="Q2896" s="100"/>
    </row>
    <row r="2897" spans="15:17" x14ac:dyDescent="0.2">
      <c r="O2897" s="45"/>
      <c r="P2897" s="45"/>
      <c r="Q2897" s="100"/>
    </row>
    <row r="2898" spans="15:17" x14ac:dyDescent="0.2">
      <c r="O2898" s="45"/>
      <c r="P2898" s="45"/>
      <c r="Q2898" s="100"/>
    </row>
    <row r="2899" spans="15:17" x14ac:dyDescent="0.2">
      <c r="O2899" s="45"/>
      <c r="P2899" s="45"/>
      <c r="Q2899" s="100"/>
    </row>
    <row r="2900" spans="15:17" x14ac:dyDescent="0.2">
      <c r="O2900" s="45"/>
      <c r="P2900" s="45"/>
      <c r="Q2900" s="100"/>
    </row>
    <row r="2901" spans="15:17" x14ac:dyDescent="0.2">
      <c r="O2901" s="45"/>
      <c r="P2901" s="45"/>
      <c r="Q2901" s="100"/>
    </row>
    <row r="2902" spans="15:17" x14ac:dyDescent="0.2">
      <c r="O2902" s="45"/>
      <c r="P2902" s="45"/>
      <c r="Q2902" s="100"/>
    </row>
    <row r="2903" spans="15:17" x14ac:dyDescent="0.2">
      <c r="O2903" s="45"/>
      <c r="P2903" s="45"/>
      <c r="Q2903" s="100"/>
    </row>
    <row r="2904" spans="15:17" x14ac:dyDescent="0.2">
      <c r="O2904" s="45"/>
      <c r="P2904" s="45"/>
      <c r="Q2904" s="100"/>
    </row>
    <row r="2905" spans="15:17" x14ac:dyDescent="0.2">
      <c r="O2905" s="45"/>
      <c r="P2905" s="45"/>
      <c r="Q2905" s="100"/>
    </row>
    <row r="2906" spans="15:17" x14ac:dyDescent="0.2">
      <c r="O2906" s="45"/>
      <c r="P2906" s="45"/>
      <c r="Q2906" s="100"/>
    </row>
    <row r="2907" spans="15:17" x14ac:dyDescent="0.2">
      <c r="O2907" s="45"/>
      <c r="P2907" s="45"/>
      <c r="Q2907" s="100"/>
    </row>
    <row r="2908" spans="15:17" x14ac:dyDescent="0.2">
      <c r="O2908" s="45"/>
      <c r="P2908" s="45"/>
      <c r="Q2908" s="100"/>
    </row>
    <row r="2909" spans="15:17" x14ac:dyDescent="0.2">
      <c r="O2909" s="45"/>
      <c r="P2909" s="45"/>
      <c r="Q2909" s="100"/>
    </row>
    <row r="2910" spans="15:17" x14ac:dyDescent="0.2">
      <c r="O2910" s="45"/>
      <c r="P2910" s="45"/>
      <c r="Q2910" s="100"/>
    </row>
    <row r="2911" spans="15:17" x14ac:dyDescent="0.2">
      <c r="O2911" s="45"/>
      <c r="P2911" s="45"/>
      <c r="Q2911" s="100"/>
    </row>
    <row r="2912" spans="15:17" x14ac:dyDescent="0.2">
      <c r="O2912" s="45"/>
      <c r="P2912" s="45"/>
      <c r="Q2912" s="100"/>
    </row>
    <row r="2913" spans="15:17" x14ac:dyDescent="0.2">
      <c r="O2913" s="45"/>
      <c r="P2913" s="45"/>
      <c r="Q2913" s="100"/>
    </row>
    <row r="2914" spans="15:17" x14ac:dyDescent="0.2">
      <c r="O2914" s="45"/>
      <c r="P2914" s="45"/>
      <c r="Q2914" s="100"/>
    </row>
    <row r="2915" spans="15:17" x14ac:dyDescent="0.2">
      <c r="O2915" s="45"/>
      <c r="P2915" s="45"/>
      <c r="Q2915" s="100"/>
    </row>
    <row r="2916" spans="15:17" x14ac:dyDescent="0.2">
      <c r="O2916" s="45"/>
      <c r="P2916" s="45"/>
      <c r="Q2916" s="100"/>
    </row>
    <row r="2917" spans="15:17" x14ac:dyDescent="0.2">
      <c r="O2917" s="45"/>
      <c r="P2917" s="45"/>
      <c r="Q2917" s="100"/>
    </row>
    <row r="2918" spans="15:17" x14ac:dyDescent="0.2">
      <c r="O2918" s="45"/>
      <c r="P2918" s="45"/>
      <c r="Q2918" s="100"/>
    </row>
    <row r="2919" spans="15:17" x14ac:dyDescent="0.2">
      <c r="O2919" s="45"/>
      <c r="P2919" s="45"/>
      <c r="Q2919" s="100"/>
    </row>
    <row r="2920" spans="15:17" x14ac:dyDescent="0.2">
      <c r="O2920" s="45"/>
      <c r="P2920" s="45"/>
      <c r="Q2920" s="100"/>
    </row>
    <row r="2921" spans="15:17" x14ac:dyDescent="0.2">
      <c r="O2921" s="45"/>
      <c r="P2921" s="45"/>
      <c r="Q2921" s="100"/>
    </row>
    <row r="2922" spans="15:17" x14ac:dyDescent="0.2">
      <c r="O2922" s="45"/>
      <c r="P2922" s="45"/>
      <c r="Q2922" s="100"/>
    </row>
    <row r="2923" spans="15:17" x14ac:dyDescent="0.2">
      <c r="O2923" s="45"/>
      <c r="P2923" s="45"/>
      <c r="Q2923" s="100"/>
    </row>
    <row r="2924" spans="15:17" x14ac:dyDescent="0.2">
      <c r="O2924" s="45"/>
      <c r="P2924" s="45"/>
      <c r="Q2924" s="100"/>
    </row>
    <row r="2925" spans="15:17" x14ac:dyDescent="0.2">
      <c r="O2925" s="45"/>
      <c r="P2925" s="45"/>
      <c r="Q2925" s="100"/>
    </row>
    <row r="2926" spans="15:17" x14ac:dyDescent="0.2">
      <c r="O2926" s="45"/>
      <c r="P2926" s="45"/>
      <c r="Q2926" s="100"/>
    </row>
    <row r="2927" spans="15:17" x14ac:dyDescent="0.2">
      <c r="O2927" s="45"/>
      <c r="P2927" s="45"/>
      <c r="Q2927" s="100"/>
    </row>
    <row r="2928" spans="15:17" x14ac:dyDescent="0.2">
      <c r="O2928" s="45"/>
      <c r="P2928" s="45"/>
      <c r="Q2928" s="100"/>
    </row>
    <row r="2929" spans="15:17" x14ac:dyDescent="0.2">
      <c r="O2929" s="45"/>
      <c r="P2929" s="45"/>
      <c r="Q2929" s="100"/>
    </row>
    <row r="2930" spans="15:17" x14ac:dyDescent="0.2">
      <c r="O2930" s="45"/>
      <c r="P2930" s="45"/>
      <c r="Q2930" s="100"/>
    </row>
    <row r="2931" spans="15:17" x14ac:dyDescent="0.2">
      <c r="O2931" s="45"/>
      <c r="P2931" s="45"/>
      <c r="Q2931" s="100"/>
    </row>
    <row r="2932" spans="15:17" x14ac:dyDescent="0.2">
      <c r="O2932" s="45"/>
      <c r="P2932" s="45"/>
      <c r="Q2932" s="100"/>
    </row>
    <row r="2933" spans="15:17" x14ac:dyDescent="0.2">
      <c r="O2933" s="45"/>
      <c r="P2933" s="45"/>
      <c r="Q2933" s="100"/>
    </row>
    <row r="2934" spans="15:17" x14ac:dyDescent="0.2">
      <c r="O2934" s="45"/>
      <c r="P2934" s="45"/>
      <c r="Q2934" s="100"/>
    </row>
    <row r="2935" spans="15:17" x14ac:dyDescent="0.2">
      <c r="O2935" s="45"/>
      <c r="P2935" s="45"/>
      <c r="Q2935" s="100"/>
    </row>
    <row r="2936" spans="15:17" x14ac:dyDescent="0.2">
      <c r="O2936" s="45"/>
      <c r="P2936" s="45"/>
      <c r="Q2936" s="100"/>
    </row>
    <row r="2937" spans="15:17" x14ac:dyDescent="0.2">
      <c r="O2937" s="45"/>
      <c r="P2937" s="45"/>
      <c r="Q2937" s="100"/>
    </row>
    <row r="2938" spans="15:17" x14ac:dyDescent="0.2">
      <c r="O2938" s="45"/>
      <c r="P2938" s="45"/>
      <c r="Q2938" s="100"/>
    </row>
    <row r="2939" spans="15:17" x14ac:dyDescent="0.2">
      <c r="O2939" s="45"/>
      <c r="P2939" s="45"/>
      <c r="Q2939" s="100"/>
    </row>
    <row r="2940" spans="15:17" x14ac:dyDescent="0.2">
      <c r="O2940" s="45"/>
      <c r="P2940" s="45"/>
      <c r="Q2940" s="100"/>
    </row>
    <row r="2941" spans="15:17" x14ac:dyDescent="0.2">
      <c r="O2941" s="45"/>
      <c r="P2941" s="45"/>
      <c r="Q2941" s="100"/>
    </row>
    <row r="2942" spans="15:17" x14ac:dyDescent="0.2">
      <c r="O2942" s="45"/>
      <c r="P2942" s="45"/>
      <c r="Q2942" s="100"/>
    </row>
    <row r="2943" spans="15:17" x14ac:dyDescent="0.2">
      <c r="O2943" s="45"/>
      <c r="P2943" s="45"/>
      <c r="Q2943" s="100"/>
    </row>
    <row r="2944" spans="15:17" x14ac:dyDescent="0.2">
      <c r="O2944" s="45"/>
      <c r="P2944" s="45"/>
      <c r="Q2944" s="100"/>
    </row>
    <row r="2945" spans="15:17" x14ac:dyDescent="0.2">
      <c r="O2945" s="45"/>
      <c r="P2945" s="45"/>
      <c r="Q2945" s="100"/>
    </row>
    <row r="2946" spans="15:17" x14ac:dyDescent="0.2">
      <c r="O2946" s="45"/>
      <c r="P2946" s="45"/>
      <c r="Q2946" s="100"/>
    </row>
    <row r="2947" spans="15:17" x14ac:dyDescent="0.2">
      <c r="O2947" s="45"/>
      <c r="P2947" s="45"/>
      <c r="Q2947" s="100"/>
    </row>
    <row r="2948" spans="15:17" x14ac:dyDescent="0.2">
      <c r="O2948" s="45"/>
      <c r="P2948" s="45"/>
      <c r="Q2948" s="100"/>
    </row>
    <row r="2949" spans="15:17" x14ac:dyDescent="0.2">
      <c r="O2949" s="45"/>
      <c r="P2949" s="45"/>
      <c r="Q2949" s="100"/>
    </row>
    <row r="2950" spans="15:17" x14ac:dyDescent="0.2">
      <c r="O2950" s="45"/>
      <c r="P2950" s="45"/>
      <c r="Q2950" s="100"/>
    </row>
    <row r="2951" spans="15:17" x14ac:dyDescent="0.2">
      <c r="O2951" s="45"/>
      <c r="P2951" s="45"/>
      <c r="Q2951" s="100"/>
    </row>
    <row r="2952" spans="15:17" x14ac:dyDescent="0.2">
      <c r="O2952" s="45"/>
      <c r="P2952" s="45"/>
      <c r="Q2952" s="100"/>
    </row>
    <row r="2953" spans="15:17" x14ac:dyDescent="0.2">
      <c r="O2953" s="45"/>
      <c r="P2953" s="45"/>
      <c r="Q2953" s="100"/>
    </row>
    <row r="2954" spans="15:17" x14ac:dyDescent="0.2">
      <c r="O2954" s="45"/>
      <c r="P2954" s="45"/>
      <c r="Q2954" s="100"/>
    </row>
    <row r="2955" spans="15:17" x14ac:dyDescent="0.2">
      <c r="O2955" s="45"/>
      <c r="P2955" s="45"/>
      <c r="Q2955" s="100"/>
    </row>
    <row r="2956" spans="15:17" x14ac:dyDescent="0.2">
      <c r="O2956" s="45"/>
      <c r="P2956" s="45"/>
      <c r="Q2956" s="100"/>
    </row>
    <row r="2957" spans="15:17" x14ac:dyDescent="0.2">
      <c r="O2957" s="45"/>
      <c r="P2957" s="45"/>
      <c r="Q2957" s="100"/>
    </row>
    <row r="2958" spans="15:17" x14ac:dyDescent="0.2">
      <c r="O2958" s="45"/>
      <c r="P2958" s="45"/>
      <c r="Q2958" s="100"/>
    </row>
    <row r="2959" spans="15:17" x14ac:dyDescent="0.2">
      <c r="O2959" s="45"/>
      <c r="P2959" s="45"/>
      <c r="Q2959" s="100"/>
    </row>
    <row r="2960" spans="15:17" x14ac:dyDescent="0.2">
      <c r="O2960" s="45"/>
      <c r="P2960" s="45"/>
      <c r="Q2960" s="100"/>
    </row>
    <row r="2961" spans="15:17" x14ac:dyDescent="0.2">
      <c r="O2961" s="45"/>
      <c r="P2961" s="45"/>
      <c r="Q2961" s="100"/>
    </row>
    <row r="2962" spans="15:17" x14ac:dyDescent="0.2">
      <c r="O2962" s="45"/>
      <c r="P2962" s="45"/>
      <c r="Q2962" s="100"/>
    </row>
    <row r="2963" spans="15:17" x14ac:dyDescent="0.2">
      <c r="O2963" s="45"/>
      <c r="P2963" s="45"/>
      <c r="Q2963" s="100"/>
    </row>
    <row r="2964" spans="15:17" x14ac:dyDescent="0.2">
      <c r="O2964" s="45"/>
      <c r="P2964" s="45"/>
      <c r="Q2964" s="100"/>
    </row>
    <row r="2965" spans="15:17" x14ac:dyDescent="0.2">
      <c r="O2965" s="45"/>
      <c r="P2965" s="45"/>
      <c r="Q2965" s="100"/>
    </row>
    <row r="2966" spans="15:17" x14ac:dyDescent="0.2">
      <c r="O2966" s="45"/>
      <c r="P2966" s="45"/>
      <c r="Q2966" s="100"/>
    </row>
    <row r="2967" spans="15:17" x14ac:dyDescent="0.2">
      <c r="O2967" s="45"/>
      <c r="P2967" s="45"/>
      <c r="Q2967" s="100"/>
    </row>
    <row r="2968" spans="15:17" x14ac:dyDescent="0.2">
      <c r="O2968" s="45"/>
      <c r="P2968" s="45"/>
      <c r="Q2968" s="100"/>
    </row>
    <row r="2969" spans="15:17" x14ac:dyDescent="0.2">
      <c r="O2969" s="45"/>
      <c r="P2969" s="45"/>
      <c r="Q2969" s="100"/>
    </row>
    <row r="2970" spans="15:17" x14ac:dyDescent="0.2">
      <c r="O2970" s="45"/>
      <c r="P2970" s="45"/>
      <c r="Q2970" s="100"/>
    </row>
    <row r="2971" spans="15:17" x14ac:dyDescent="0.2">
      <c r="O2971" s="45"/>
      <c r="P2971" s="45"/>
      <c r="Q2971" s="100"/>
    </row>
    <row r="2972" spans="15:17" x14ac:dyDescent="0.2">
      <c r="O2972" s="45"/>
      <c r="P2972" s="45"/>
      <c r="Q2972" s="100"/>
    </row>
    <row r="2973" spans="15:17" x14ac:dyDescent="0.2">
      <c r="O2973" s="45"/>
      <c r="P2973" s="45"/>
      <c r="Q2973" s="100"/>
    </row>
    <row r="2974" spans="15:17" x14ac:dyDescent="0.2">
      <c r="O2974" s="45"/>
      <c r="P2974" s="45"/>
      <c r="Q2974" s="100"/>
    </row>
    <row r="2975" spans="15:17" x14ac:dyDescent="0.2">
      <c r="O2975" s="45"/>
      <c r="P2975" s="45"/>
      <c r="Q2975" s="100"/>
    </row>
    <row r="2976" spans="15:17" x14ac:dyDescent="0.2">
      <c r="O2976" s="45"/>
      <c r="P2976" s="45"/>
      <c r="Q2976" s="100"/>
    </row>
    <row r="2977" spans="15:17" x14ac:dyDescent="0.2">
      <c r="O2977" s="45"/>
      <c r="P2977" s="45"/>
      <c r="Q2977" s="100"/>
    </row>
    <row r="2978" spans="15:17" x14ac:dyDescent="0.2">
      <c r="O2978" s="45"/>
      <c r="P2978" s="45"/>
      <c r="Q2978" s="100"/>
    </row>
    <row r="2979" spans="15:17" x14ac:dyDescent="0.2">
      <c r="O2979" s="45"/>
      <c r="P2979" s="45"/>
      <c r="Q2979" s="100"/>
    </row>
    <row r="2980" spans="15:17" x14ac:dyDescent="0.2">
      <c r="O2980" s="45"/>
      <c r="P2980" s="45"/>
      <c r="Q2980" s="100"/>
    </row>
    <row r="2981" spans="15:17" x14ac:dyDescent="0.2">
      <c r="O2981" s="45"/>
      <c r="P2981" s="45"/>
      <c r="Q2981" s="100"/>
    </row>
    <row r="2982" spans="15:17" x14ac:dyDescent="0.2">
      <c r="O2982" s="45"/>
      <c r="P2982" s="45"/>
      <c r="Q2982" s="100"/>
    </row>
    <row r="2983" spans="15:17" x14ac:dyDescent="0.2">
      <c r="O2983" s="45"/>
      <c r="P2983" s="45"/>
      <c r="Q2983" s="100"/>
    </row>
    <row r="2984" spans="15:17" x14ac:dyDescent="0.2">
      <c r="O2984" s="45"/>
      <c r="P2984" s="45"/>
      <c r="Q2984" s="100"/>
    </row>
    <row r="2985" spans="15:17" x14ac:dyDescent="0.2">
      <c r="O2985" s="45"/>
      <c r="P2985" s="45"/>
      <c r="Q2985" s="100"/>
    </row>
    <row r="2986" spans="15:17" x14ac:dyDescent="0.2">
      <c r="O2986" s="45"/>
      <c r="P2986" s="45"/>
      <c r="Q2986" s="100"/>
    </row>
    <row r="2987" spans="15:17" x14ac:dyDescent="0.2">
      <c r="O2987" s="45"/>
      <c r="P2987" s="45"/>
      <c r="Q2987" s="100"/>
    </row>
    <row r="2988" spans="15:17" x14ac:dyDescent="0.2">
      <c r="O2988" s="45"/>
      <c r="P2988" s="45"/>
      <c r="Q2988" s="100"/>
    </row>
    <row r="2989" spans="15:17" x14ac:dyDescent="0.2">
      <c r="O2989" s="45"/>
      <c r="P2989" s="45"/>
      <c r="Q2989" s="100"/>
    </row>
    <row r="2990" spans="15:17" x14ac:dyDescent="0.2">
      <c r="O2990" s="45"/>
      <c r="P2990" s="45"/>
      <c r="Q2990" s="100"/>
    </row>
    <row r="2991" spans="15:17" x14ac:dyDescent="0.2">
      <c r="O2991" s="45"/>
      <c r="P2991" s="45"/>
      <c r="Q2991" s="100"/>
    </row>
    <row r="2992" spans="15:17" x14ac:dyDescent="0.2">
      <c r="O2992" s="45"/>
      <c r="P2992" s="45"/>
      <c r="Q2992" s="100"/>
    </row>
    <row r="2993" spans="15:17" x14ac:dyDescent="0.2">
      <c r="O2993" s="45"/>
      <c r="P2993" s="45"/>
      <c r="Q2993" s="100"/>
    </row>
    <row r="2994" spans="15:17" x14ac:dyDescent="0.2">
      <c r="O2994" s="45"/>
      <c r="P2994" s="45"/>
      <c r="Q2994" s="100"/>
    </row>
    <row r="2995" spans="15:17" x14ac:dyDescent="0.2">
      <c r="O2995" s="45"/>
      <c r="P2995" s="45"/>
      <c r="Q2995" s="100"/>
    </row>
    <row r="2996" spans="15:17" x14ac:dyDescent="0.2">
      <c r="O2996" s="45"/>
      <c r="P2996" s="45"/>
      <c r="Q2996" s="100"/>
    </row>
    <row r="2997" spans="15:17" x14ac:dyDescent="0.2">
      <c r="O2997" s="45"/>
      <c r="P2997" s="45"/>
      <c r="Q2997" s="100"/>
    </row>
    <row r="2998" spans="15:17" x14ac:dyDescent="0.2">
      <c r="O2998" s="45"/>
      <c r="P2998" s="45"/>
      <c r="Q2998" s="100"/>
    </row>
    <row r="2999" spans="15:17" x14ac:dyDescent="0.2">
      <c r="O2999" s="45"/>
      <c r="P2999" s="45"/>
      <c r="Q2999" s="100"/>
    </row>
    <row r="3000" spans="15:17" x14ac:dyDescent="0.2">
      <c r="O3000" s="45"/>
      <c r="P3000" s="45"/>
      <c r="Q3000" s="100"/>
    </row>
    <row r="3001" spans="15:17" x14ac:dyDescent="0.2">
      <c r="O3001" s="45"/>
      <c r="P3001" s="45"/>
      <c r="Q3001" s="100"/>
    </row>
    <row r="3002" spans="15:17" x14ac:dyDescent="0.2">
      <c r="O3002" s="45"/>
      <c r="P3002" s="45"/>
      <c r="Q3002" s="100"/>
    </row>
    <row r="3003" spans="15:17" x14ac:dyDescent="0.2">
      <c r="O3003" s="45"/>
      <c r="P3003" s="45"/>
      <c r="Q3003" s="100"/>
    </row>
    <row r="3004" spans="15:17" x14ac:dyDescent="0.2">
      <c r="O3004" s="45"/>
      <c r="P3004" s="45"/>
      <c r="Q3004" s="100"/>
    </row>
    <row r="3005" spans="15:17" x14ac:dyDescent="0.2">
      <c r="O3005" s="45"/>
      <c r="P3005" s="45"/>
      <c r="Q3005" s="100"/>
    </row>
    <row r="3006" spans="15:17" x14ac:dyDescent="0.2">
      <c r="O3006" s="45"/>
      <c r="P3006" s="45"/>
      <c r="Q3006" s="100"/>
    </row>
    <row r="3007" spans="15:17" x14ac:dyDescent="0.2">
      <c r="O3007" s="45"/>
      <c r="P3007" s="45"/>
      <c r="Q3007" s="100"/>
    </row>
    <row r="3008" spans="15:17" x14ac:dyDescent="0.2">
      <c r="O3008" s="45"/>
      <c r="P3008" s="45"/>
      <c r="Q3008" s="100"/>
    </row>
    <row r="3009" spans="15:17" x14ac:dyDescent="0.2">
      <c r="O3009" s="45"/>
      <c r="P3009" s="45"/>
      <c r="Q3009" s="100"/>
    </row>
    <row r="3010" spans="15:17" x14ac:dyDescent="0.2">
      <c r="O3010" s="45"/>
      <c r="P3010" s="45"/>
      <c r="Q3010" s="100"/>
    </row>
    <row r="3011" spans="15:17" x14ac:dyDescent="0.2">
      <c r="O3011" s="45"/>
      <c r="P3011" s="45"/>
      <c r="Q3011" s="100"/>
    </row>
    <row r="3012" spans="15:17" x14ac:dyDescent="0.2">
      <c r="O3012" s="45"/>
      <c r="P3012" s="45"/>
      <c r="Q3012" s="100"/>
    </row>
    <row r="3013" spans="15:17" x14ac:dyDescent="0.2">
      <c r="O3013" s="45"/>
      <c r="P3013" s="45"/>
      <c r="Q3013" s="100"/>
    </row>
    <row r="3014" spans="15:17" x14ac:dyDescent="0.2">
      <c r="O3014" s="45"/>
      <c r="P3014" s="45"/>
      <c r="Q3014" s="100"/>
    </row>
    <row r="3015" spans="15:17" x14ac:dyDescent="0.2">
      <c r="O3015" s="45"/>
      <c r="P3015" s="45"/>
      <c r="Q3015" s="100"/>
    </row>
    <row r="3016" spans="15:17" x14ac:dyDescent="0.2">
      <c r="O3016" s="45"/>
      <c r="P3016" s="45"/>
      <c r="Q3016" s="100"/>
    </row>
    <row r="3017" spans="15:17" x14ac:dyDescent="0.2">
      <c r="O3017" s="45"/>
      <c r="P3017" s="45"/>
      <c r="Q3017" s="100"/>
    </row>
    <row r="3018" spans="15:17" x14ac:dyDescent="0.2">
      <c r="O3018" s="45"/>
      <c r="P3018" s="45"/>
      <c r="Q3018" s="100"/>
    </row>
    <row r="3019" spans="15:17" x14ac:dyDescent="0.2">
      <c r="O3019" s="45"/>
      <c r="P3019" s="45"/>
      <c r="Q3019" s="100"/>
    </row>
    <row r="3020" spans="15:17" x14ac:dyDescent="0.2">
      <c r="O3020" s="45"/>
      <c r="P3020" s="45"/>
      <c r="Q3020" s="100"/>
    </row>
    <row r="3021" spans="15:17" x14ac:dyDescent="0.2">
      <c r="O3021" s="45"/>
      <c r="P3021" s="45"/>
      <c r="Q3021" s="100"/>
    </row>
    <row r="3022" spans="15:17" x14ac:dyDescent="0.2">
      <c r="O3022" s="45"/>
      <c r="P3022" s="45"/>
      <c r="Q3022" s="100"/>
    </row>
    <row r="3023" spans="15:17" x14ac:dyDescent="0.2">
      <c r="O3023" s="45"/>
      <c r="P3023" s="45"/>
      <c r="Q3023" s="100"/>
    </row>
    <row r="3024" spans="15:17" x14ac:dyDescent="0.2">
      <c r="O3024" s="45"/>
      <c r="P3024" s="45"/>
      <c r="Q3024" s="100"/>
    </row>
    <row r="3025" spans="15:17" x14ac:dyDescent="0.2">
      <c r="O3025" s="45"/>
      <c r="P3025" s="45"/>
      <c r="Q3025" s="100"/>
    </row>
    <row r="3026" spans="15:17" x14ac:dyDescent="0.2">
      <c r="O3026" s="45"/>
      <c r="P3026" s="45"/>
      <c r="Q3026" s="100"/>
    </row>
    <row r="3027" spans="15:17" x14ac:dyDescent="0.2">
      <c r="O3027" s="45"/>
      <c r="P3027" s="45"/>
      <c r="Q3027" s="100"/>
    </row>
    <row r="3028" spans="15:17" x14ac:dyDescent="0.2">
      <c r="O3028" s="45"/>
      <c r="P3028" s="45"/>
      <c r="Q3028" s="100"/>
    </row>
    <row r="3029" spans="15:17" x14ac:dyDescent="0.2">
      <c r="O3029" s="45"/>
      <c r="P3029" s="45"/>
      <c r="Q3029" s="100"/>
    </row>
    <row r="3030" spans="15:17" x14ac:dyDescent="0.2">
      <c r="O3030" s="45"/>
      <c r="P3030" s="45"/>
      <c r="Q3030" s="100"/>
    </row>
    <row r="3031" spans="15:17" x14ac:dyDescent="0.2">
      <c r="O3031" s="45"/>
      <c r="P3031" s="45"/>
      <c r="Q3031" s="100"/>
    </row>
    <row r="3032" spans="15:17" x14ac:dyDescent="0.2">
      <c r="O3032" s="45"/>
      <c r="P3032" s="45"/>
      <c r="Q3032" s="100"/>
    </row>
    <row r="3033" spans="15:17" x14ac:dyDescent="0.2">
      <c r="O3033" s="45"/>
      <c r="P3033" s="45"/>
      <c r="Q3033" s="100"/>
    </row>
    <row r="3034" spans="15:17" x14ac:dyDescent="0.2">
      <c r="O3034" s="45"/>
      <c r="P3034" s="45"/>
      <c r="Q3034" s="100"/>
    </row>
    <row r="3035" spans="15:17" x14ac:dyDescent="0.2">
      <c r="O3035" s="45"/>
      <c r="P3035" s="45"/>
      <c r="Q3035" s="100"/>
    </row>
    <row r="3036" spans="15:17" x14ac:dyDescent="0.2">
      <c r="O3036" s="45"/>
      <c r="P3036" s="45"/>
      <c r="Q3036" s="100"/>
    </row>
    <row r="3037" spans="15:17" x14ac:dyDescent="0.2">
      <c r="O3037" s="45"/>
      <c r="P3037" s="45"/>
      <c r="Q3037" s="100"/>
    </row>
    <row r="3038" spans="15:17" x14ac:dyDescent="0.2">
      <c r="O3038" s="45"/>
      <c r="P3038" s="45"/>
      <c r="Q3038" s="100"/>
    </row>
    <row r="3039" spans="15:17" x14ac:dyDescent="0.2">
      <c r="O3039" s="45"/>
      <c r="P3039" s="45"/>
      <c r="Q3039" s="100"/>
    </row>
    <row r="3040" spans="15:17" x14ac:dyDescent="0.2">
      <c r="O3040" s="45"/>
      <c r="P3040" s="45"/>
      <c r="Q3040" s="100"/>
    </row>
    <row r="3041" spans="15:17" x14ac:dyDescent="0.2">
      <c r="O3041" s="45"/>
      <c r="P3041" s="45"/>
      <c r="Q3041" s="100"/>
    </row>
    <row r="3042" spans="15:17" x14ac:dyDescent="0.2">
      <c r="O3042" s="45"/>
      <c r="P3042" s="45"/>
      <c r="Q3042" s="100"/>
    </row>
    <row r="3043" spans="15:17" x14ac:dyDescent="0.2">
      <c r="O3043" s="45"/>
      <c r="P3043" s="45"/>
      <c r="Q3043" s="100"/>
    </row>
    <row r="3044" spans="15:17" x14ac:dyDescent="0.2">
      <c r="O3044" s="45"/>
      <c r="P3044" s="45"/>
      <c r="Q3044" s="100"/>
    </row>
    <row r="3045" spans="15:17" x14ac:dyDescent="0.2">
      <c r="O3045" s="45"/>
      <c r="P3045" s="45"/>
      <c r="Q3045" s="100"/>
    </row>
    <row r="3046" spans="15:17" x14ac:dyDescent="0.2">
      <c r="O3046" s="45"/>
      <c r="P3046" s="45"/>
      <c r="Q3046" s="100"/>
    </row>
    <row r="3047" spans="15:17" x14ac:dyDescent="0.2">
      <c r="O3047" s="45"/>
      <c r="P3047" s="45"/>
      <c r="Q3047" s="100"/>
    </row>
    <row r="3048" spans="15:17" x14ac:dyDescent="0.2">
      <c r="O3048" s="45"/>
      <c r="P3048" s="45"/>
      <c r="Q3048" s="100"/>
    </row>
    <row r="3049" spans="15:17" x14ac:dyDescent="0.2">
      <c r="O3049" s="45"/>
      <c r="P3049" s="45"/>
      <c r="Q3049" s="100"/>
    </row>
    <row r="3050" spans="15:17" x14ac:dyDescent="0.2">
      <c r="O3050" s="45"/>
      <c r="P3050" s="45"/>
      <c r="Q3050" s="100"/>
    </row>
    <row r="3051" spans="15:17" x14ac:dyDescent="0.2">
      <c r="O3051" s="45"/>
      <c r="P3051" s="45"/>
      <c r="Q3051" s="100"/>
    </row>
    <row r="3052" spans="15:17" x14ac:dyDescent="0.2">
      <c r="O3052" s="45"/>
      <c r="P3052" s="45"/>
      <c r="Q3052" s="100"/>
    </row>
    <row r="3053" spans="15:17" x14ac:dyDescent="0.2">
      <c r="O3053" s="45"/>
      <c r="P3053" s="45"/>
      <c r="Q3053" s="100"/>
    </row>
    <row r="3054" spans="15:17" x14ac:dyDescent="0.2">
      <c r="O3054" s="45"/>
      <c r="P3054" s="45"/>
      <c r="Q3054" s="100"/>
    </row>
    <row r="3055" spans="15:17" x14ac:dyDescent="0.2">
      <c r="O3055" s="45"/>
      <c r="P3055" s="45"/>
      <c r="Q3055" s="100"/>
    </row>
    <row r="3056" spans="15:17" x14ac:dyDescent="0.2">
      <c r="O3056" s="45"/>
      <c r="P3056" s="45"/>
      <c r="Q3056" s="100"/>
    </row>
    <row r="3057" spans="15:17" x14ac:dyDescent="0.2">
      <c r="O3057" s="45"/>
      <c r="P3057" s="45"/>
      <c r="Q3057" s="100"/>
    </row>
    <row r="3058" spans="15:17" x14ac:dyDescent="0.2">
      <c r="O3058" s="45"/>
      <c r="P3058" s="45"/>
      <c r="Q3058" s="100"/>
    </row>
    <row r="3059" spans="15:17" x14ac:dyDescent="0.2">
      <c r="O3059" s="45"/>
      <c r="P3059" s="45"/>
      <c r="Q3059" s="100"/>
    </row>
    <row r="3060" spans="15:17" x14ac:dyDescent="0.2">
      <c r="O3060" s="45"/>
      <c r="P3060" s="45"/>
      <c r="Q3060" s="100"/>
    </row>
    <row r="3061" spans="15:17" x14ac:dyDescent="0.2">
      <c r="O3061" s="45"/>
      <c r="P3061" s="45"/>
      <c r="Q3061" s="100"/>
    </row>
    <row r="3062" spans="15:17" x14ac:dyDescent="0.2">
      <c r="O3062" s="45"/>
      <c r="P3062" s="45"/>
      <c r="Q3062" s="100"/>
    </row>
    <row r="3063" spans="15:17" x14ac:dyDescent="0.2">
      <c r="O3063" s="45"/>
      <c r="P3063" s="45"/>
      <c r="Q3063" s="100"/>
    </row>
    <row r="3064" spans="15:17" x14ac:dyDescent="0.2">
      <c r="O3064" s="45"/>
      <c r="P3064" s="45"/>
      <c r="Q3064" s="100"/>
    </row>
    <row r="3065" spans="15:17" x14ac:dyDescent="0.2">
      <c r="O3065" s="45"/>
      <c r="P3065" s="45"/>
      <c r="Q3065" s="100"/>
    </row>
    <row r="3066" spans="15:17" x14ac:dyDescent="0.2">
      <c r="O3066" s="45"/>
      <c r="P3066" s="45"/>
      <c r="Q3066" s="100"/>
    </row>
    <row r="3067" spans="15:17" x14ac:dyDescent="0.2">
      <c r="O3067" s="45"/>
      <c r="P3067" s="45"/>
      <c r="Q3067" s="100"/>
    </row>
    <row r="3068" spans="15:17" x14ac:dyDescent="0.2">
      <c r="O3068" s="45"/>
      <c r="P3068" s="45"/>
      <c r="Q3068" s="100"/>
    </row>
    <row r="3069" spans="15:17" x14ac:dyDescent="0.2">
      <c r="O3069" s="45"/>
      <c r="P3069" s="45"/>
      <c r="Q3069" s="100"/>
    </row>
    <row r="3070" spans="15:17" x14ac:dyDescent="0.2">
      <c r="O3070" s="45"/>
      <c r="P3070" s="45"/>
      <c r="Q3070" s="100"/>
    </row>
    <row r="3071" spans="15:17" x14ac:dyDescent="0.2">
      <c r="O3071" s="45"/>
      <c r="P3071" s="45"/>
      <c r="Q3071" s="100"/>
    </row>
    <row r="3072" spans="15:17" x14ac:dyDescent="0.2">
      <c r="O3072" s="45"/>
      <c r="P3072" s="45"/>
      <c r="Q3072" s="100"/>
    </row>
    <row r="3073" spans="15:17" x14ac:dyDescent="0.2">
      <c r="O3073" s="45"/>
      <c r="P3073" s="45"/>
      <c r="Q3073" s="100"/>
    </row>
    <row r="3074" spans="15:17" x14ac:dyDescent="0.2">
      <c r="O3074" s="45"/>
      <c r="P3074" s="45"/>
      <c r="Q3074" s="100"/>
    </row>
    <row r="3075" spans="15:17" x14ac:dyDescent="0.2">
      <c r="O3075" s="45"/>
      <c r="P3075" s="45"/>
      <c r="Q3075" s="100"/>
    </row>
    <row r="3076" spans="15:17" x14ac:dyDescent="0.2">
      <c r="O3076" s="45"/>
      <c r="P3076" s="45"/>
      <c r="Q3076" s="100"/>
    </row>
    <row r="3077" spans="15:17" x14ac:dyDescent="0.2">
      <c r="O3077" s="45"/>
      <c r="P3077" s="45"/>
      <c r="Q3077" s="100"/>
    </row>
    <row r="3078" spans="15:17" x14ac:dyDescent="0.2">
      <c r="O3078" s="45"/>
      <c r="P3078" s="45"/>
      <c r="Q3078" s="100"/>
    </row>
    <row r="3079" spans="15:17" x14ac:dyDescent="0.2">
      <c r="O3079" s="45"/>
      <c r="P3079" s="45"/>
      <c r="Q3079" s="100"/>
    </row>
    <row r="3080" spans="15:17" x14ac:dyDescent="0.2">
      <c r="O3080" s="45"/>
      <c r="P3080" s="45"/>
      <c r="Q3080" s="100"/>
    </row>
    <row r="3081" spans="15:17" x14ac:dyDescent="0.2">
      <c r="O3081" s="45"/>
      <c r="P3081" s="45"/>
      <c r="Q3081" s="100"/>
    </row>
    <row r="3082" spans="15:17" x14ac:dyDescent="0.2">
      <c r="O3082" s="45"/>
      <c r="P3082" s="45"/>
      <c r="Q3082" s="100"/>
    </row>
    <row r="3083" spans="15:17" x14ac:dyDescent="0.2">
      <c r="O3083" s="45"/>
      <c r="P3083" s="45"/>
      <c r="Q3083" s="100"/>
    </row>
    <row r="3084" spans="15:17" x14ac:dyDescent="0.2">
      <c r="O3084" s="45"/>
      <c r="P3084" s="45"/>
      <c r="Q3084" s="100"/>
    </row>
    <row r="3085" spans="15:17" x14ac:dyDescent="0.2">
      <c r="O3085" s="45"/>
      <c r="P3085" s="45"/>
      <c r="Q3085" s="100"/>
    </row>
    <row r="3086" spans="15:17" x14ac:dyDescent="0.2">
      <c r="O3086" s="45"/>
      <c r="P3086" s="45"/>
      <c r="Q3086" s="100"/>
    </row>
    <row r="3087" spans="15:17" x14ac:dyDescent="0.2">
      <c r="O3087" s="45"/>
      <c r="P3087" s="45"/>
      <c r="Q3087" s="100"/>
    </row>
    <row r="3088" spans="15:17" x14ac:dyDescent="0.2">
      <c r="O3088" s="45"/>
      <c r="P3088" s="45"/>
      <c r="Q3088" s="100"/>
    </row>
    <row r="3089" spans="15:17" x14ac:dyDescent="0.2">
      <c r="O3089" s="45"/>
      <c r="P3089" s="45"/>
      <c r="Q3089" s="100"/>
    </row>
    <row r="3090" spans="15:17" x14ac:dyDescent="0.2">
      <c r="O3090" s="45"/>
      <c r="P3090" s="45"/>
      <c r="Q3090" s="100"/>
    </row>
    <row r="3091" spans="15:17" x14ac:dyDescent="0.2">
      <c r="O3091" s="45"/>
      <c r="P3091" s="45"/>
      <c r="Q3091" s="100"/>
    </row>
    <row r="3092" spans="15:17" x14ac:dyDescent="0.2">
      <c r="O3092" s="45"/>
      <c r="P3092" s="45"/>
      <c r="Q3092" s="100"/>
    </row>
    <row r="3093" spans="15:17" x14ac:dyDescent="0.2">
      <c r="O3093" s="45"/>
      <c r="P3093" s="45"/>
      <c r="Q3093" s="100"/>
    </row>
    <row r="3094" spans="15:17" x14ac:dyDescent="0.2">
      <c r="O3094" s="45"/>
      <c r="P3094" s="45"/>
      <c r="Q3094" s="100"/>
    </row>
    <row r="3095" spans="15:17" x14ac:dyDescent="0.2">
      <c r="O3095" s="45"/>
      <c r="P3095" s="45"/>
      <c r="Q3095" s="100"/>
    </row>
    <row r="3096" spans="15:17" x14ac:dyDescent="0.2">
      <c r="O3096" s="45"/>
      <c r="P3096" s="45"/>
      <c r="Q3096" s="100"/>
    </row>
    <row r="3097" spans="15:17" x14ac:dyDescent="0.2">
      <c r="O3097" s="45"/>
      <c r="P3097" s="45"/>
      <c r="Q3097" s="100"/>
    </row>
    <row r="3098" spans="15:17" x14ac:dyDescent="0.2">
      <c r="O3098" s="45"/>
      <c r="P3098" s="45"/>
      <c r="Q3098" s="100"/>
    </row>
    <row r="3099" spans="15:17" x14ac:dyDescent="0.2">
      <c r="O3099" s="45"/>
      <c r="P3099" s="45"/>
      <c r="Q3099" s="100"/>
    </row>
    <row r="3100" spans="15:17" x14ac:dyDescent="0.2">
      <c r="O3100" s="45"/>
      <c r="P3100" s="45"/>
      <c r="Q3100" s="100"/>
    </row>
    <row r="3101" spans="15:17" x14ac:dyDescent="0.2">
      <c r="O3101" s="45"/>
      <c r="P3101" s="45"/>
      <c r="Q3101" s="100"/>
    </row>
    <row r="3102" spans="15:17" x14ac:dyDescent="0.2">
      <c r="O3102" s="45"/>
      <c r="P3102" s="45"/>
      <c r="Q3102" s="100"/>
    </row>
    <row r="3103" spans="15:17" x14ac:dyDescent="0.2">
      <c r="O3103" s="45"/>
      <c r="P3103" s="45"/>
      <c r="Q3103" s="100"/>
    </row>
    <row r="3104" spans="15:17" x14ac:dyDescent="0.2">
      <c r="O3104" s="45"/>
      <c r="P3104" s="45"/>
      <c r="Q3104" s="100"/>
    </row>
    <row r="3105" spans="15:17" x14ac:dyDescent="0.2">
      <c r="O3105" s="45"/>
      <c r="P3105" s="45"/>
      <c r="Q3105" s="100"/>
    </row>
    <row r="3106" spans="15:17" x14ac:dyDescent="0.2">
      <c r="O3106" s="45"/>
      <c r="P3106" s="45"/>
      <c r="Q3106" s="100"/>
    </row>
    <row r="3107" spans="15:17" x14ac:dyDescent="0.2">
      <c r="O3107" s="45"/>
      <c r="P3107" s="45"/>
      <c r="Q3107" s="100"/>
    </row>
    <row r="3108" spans="15:17" x14ac:dyDescent="0.2">
      <c r="O3108" s="45"/>
      <c r="P3108" s="45"/>
      <c r="Q3108" s="100"/>
    </row>
    <row r="3109" spans="15:17" x14ac:dyDescent="0.2">
      <c r="O3109" s="45"/>
      <c r="P3109" s="45"/>
      <c r="Q3109" s="100"/>
    </row>
    <row r="3110" spans="15:17" x14ac:dyDescent="0.2">
      <c r="O3110" s="45"/>
      <c r="P3110" s="45"/>
      <c r="Q3110" s="100"/>
    </row>
    <row r="3111" spans="15:17" x14ac:dyDescent="0.2">
      <c r="O3111" s="45"/>
      <c r="P3111" s="45"/>
      <c r="Q3111" s="100"/>
    </row>
    <row r="3112" spans="15:17" x14ac:dyDescent="0.2">
      <c r="O3112" s="45"/>
      <c r="P3112" s="45"/>
      <c r="Q3112" s="100"/>
    </row>
    <row r="3113" spans="15:17" x14ac:dyDescent="0.2">
      <c r="O3113" s="45"/>
      <c r="P3113" s="45"/>
      <c r="Q3113" s="100"/>
    </row>
    <row r="3114" spans="15:17" x14ac:dyDescent="0.2">
      <c r="O3114" s="45"/>
      <c r="P3114" s="45"/>
      <c r="Q3114" s="100"/>
    </row>
    <row r="3115" spans="15:17" x14ac:dyDescent="0.2">
      <c r="O3115" s="45"/>
      <c r="P3115" s="45"/>
      <c r="Q3115" s="100"/>
    </row>
    <row r="3116" spans="15:17" x14ac:dyDescent="0.2">
      <c r="O3116" s="45"/>
      <c r="P3116" s="45"/>
      <c r="Q3116" s="100"/>
    </row>
    <row r="3117" spans="15:17" x14ac:dyDescent="0.2">
      <c r="O3117" s="45"/>
      <c r="P3117" s="45"/>
      <c r="Q3117" s="100"/>
    </row>
    <row r="3118" spans="15:17" x14ac:dyDescent="0.2">
      <c r="O3118" s="45"/>
      <c r="P3118" s="45"/>
      <c r="Q3118" s="100"/>
    </row>
    <row r="3119" spans="15:17" x14ac:dyDescent="0.2">
      <c r="O3119" s="45"/>
      <c r="P3119" s="45"/>
      <c r="Q3119" s="100"/>
    </row>
    <row r="3120" spans="15:17" x14ac:dyDescent="0.2">
      <c r="O3120" s="45"/>
      <c r="P3120" s="45"/>
      <c r="Q3120" s="100"/>
    </row>
    <row r="3121" spans="15:17" x14ac:dyDescent="0.2">
      <c r="O3121" s="45"/>
      <c r="P3121" s="45"/>
      <c r="Q3121" s="100"/>
    </row>
    <row r="3122" spans="15:17" x14ac:dyDescent="0.2">
      <c r="O3122" s="45"/>
      <c r="P3122" s="45"/>
      <c r="Q3122" s="100"/>
    </row>
    <row r="3123" spans="15:17" x14ac:dyDescent="0.2">
      <c r="O3123" s="45"/>
      <c r="P3123" s="45"/>
      <c r="Q3123" s="100"/>
    </row>
    <row r="3124" spans="15:17" x14ac:dyDescent="0.2">
      <c r="O3124" s="45"/>
      <c r="P3124" s="45"/>
      <c r="Q3124" s="100"/>
    </row>
    <row r="3125" spans="15:17" x14ac:dyDescent="0.2">
      <c r="O3125" s="45"/>
      <c r="P3125" s="45"/>
      <c r="Q3125" s="100"/>
    </row>
    <row r="3126" spans="15:17" x14ac:dyDescent="0.2">
      <c r="O3126" s="45"/>
      <c r="P3126" s="45"/>
      <c r="Q3126" s="100"/>
    </row>
    <row r="3127" spans="15:17" x14ac:dyDescent="0.2">
      <c r="O3127" s="45"/>
      <c r="P3127" s="45"/>
      <c r="Q3127" s="100"/>
    </row>
    <row r="3128" spans="15:17" x14ac:dyDescent="0.2">
      <c r="O3128" s="45"/>
      <c r="P3128" s="45"/>
      <c r="Q3128" s="100"/>
    </row>
    <row r="3129" spans="15:17" x14ac:dyDescent="0.2">
      <c r="O3129" s="45"/>
      <c r="P3129" s="45"/>
      <c r="Q3129" s="100"/>
    </row>
    <row r="3130" spans="15:17" x14ac:dyDescent="0.2">
      <c r="O3130" s="45"/>
      <c r="P3130" s="45"/>
      <c r="Q3130" s="100"/>
    </row>
    <row r="3131" spans="15:17" x14ac:dyDescent="0.2">
      <c r="O3131" s="45"/>
      <c r="P3131" s="45"/>
      <c r="Q3131" s="100"/>
    </row>
    <row r="3132" spans="15:17" x14ac:dyDescent="0.2">
      <c r="O3132" s="45"/>
      <c r="P3132" s="45"/>
      <c r="Q3132" s="100"/>
    </row>
    <row r="3133" spans="15:17" x14ac:dyDescent="0.2">
      <c r="O3133" s="45"/>
      <c r="P3133" s="45"/>
      <c r="Q3133" s="100"/>
    </row>
    <row r="3134" spans="15:17" x14ac:dyDescent="0.2">
      <c r="O3134" s="45"/>
      <c r="P3134" s="45"/>
      <c r="Q3134" s="100"/>
    </row>
    <row r="3135" spans="15:17" x14ac:dyDescent="0.2">
      <c r="O3135" s="45"/>
      <c r="P3135" s="45"/>
      <c r="Q3135" s="100"/>
    </row>
    <row r="3136" spans="15:17" x14ac:dyDescent="0.2">
      <c r="O3136" s="45"/>
      <c r="P3136" s="45"/>
      <c r="Q3136" s="100"/>
    </row>
    <row r="3137" spans="15:17" x14ac:dyDescent="0.2">
      <c r="O3137" s="45"/>
      <c r="P3137" s="45"/>
      <c r="Q3137" s="100"/>
    </row>
    <row r="3138" spans="15:17" x14ac:dyDescent="0.2">
      <c r="O3138" s="45"/>
      <c r="P3138" s="45"/>
      <c r="Q3138" s="100"/>
    </row>
    <row r="3139" spans="15:17" x14ac:dyDescent="0.2">
      <c r="O3139" s="45"/>
      <c r="P3139" s="45"/>
      <c r="Q3139" s="100"/>
    </row>
    <row r="3140" spans="15:17" x14ac:dyDescent="0.2">
      <c r="O3140" s="45"/>
      <c r="P3140" s="45"/>
      <c r="Q3140" s="100"/>
    </row>
    <row r="3141" spans="15:17" x14ac:dyDescent="0.2">
      <c r="O3141" s="45"/>
      <c r="P3141" s="45"/>
      <c r="Q3141" s="100"/>
    </row>
    <row r="3142" spans="15:17" x14ac:dyDescent="0.2">
      <c r="O3142" s="45"/>
      <c r="P3142" s="45"/>
      <c r="Q3142" s="100"/>
    </row>
    <row r="3143" spans="15:17" x14ac:dyDescent="0.2">
      <c r="O3143" s="45"/>
      <c r="P3143" s="45"/>
      <c r="Q3143" s="100"/>
    </row>
    <row r="3144" spans="15:17" x14ac:dyDescent="0.2">
      <c r="O3144" s="45"/>
      <c r="P3144" s="45"/>
      <c r="Q3144" s="100"/>
    </row>
    <row r="3145" spans="15:17" x14ac:dyDescent="0.2">
      <c r="O3145" s="45"/>
      <c r="P3145" s="45"/>
      <c r="Q3145" s="100"/>
    </row>
    <row r="3146" spans="15:17" x14ac:dyDescent="0.2">
      <c r="O3146" s="45"/>
      <c r="P3146" s="45"/>
      <c r="Q3146" s="100"/>
    </row>
    <row r="3147" spans="15:17" x14ac:dyDescent="0.2">
      <c r="O3147" s="45"/>
      <c r="P3147" s="45"/>
      <c r="Q3147" s="100"/>
    </row>
    <row r="3148" spans="15:17" x14ac:dyDescent="0.2">
      <c r="O3148" s="45"/>
      <c r="P3148" s="45"/>
      <c r="Q3148" s="100"/>
    </row>
    <row r="3149" spans="15:17" x14ac:dyDescent="0.2">
      <c r="O3149" s="45"/>
      <c r="P3149" s="45"/>
      <c r="Q3149" s="100"/>
    </row>
    <row r="3150" spans="15:17" x14ac:dyDescent="0.2">
      <c r="O3150" s="45"/>
      <c r="P3150" s="45"/>
      <c r="Q3150" s="100"/>
    </row>
    <row r="3151" spans="15:17" x14ac:dyDescent="0.2">
      <c r="O3151" s="45"/>
      <c r="P3151" s="45"/>
      <c r="Q3151" s="100"/>
    </row>
    <row r="3152" spans="15:17" x14ac:dyDescent="0.2">
      <c r="O3152" s="45"/>
      <c r="P3152" s="45"/>
      <c r="Q3152" s="100"/>
    </row>
    <row r="3153" spans="15:17" x14ac:dyDescent="0.2">
      <c r="O3153" s="45"/>
      <c r="P3153" s="45"/>
      <c r="Q3153" s="100"/>
    </row>
    <row r="3154" spans="15:17" x14ac:dyDescent="0.2">
      <c r="O3154" s="45"/>
      <c r="P3154" s="45"/>
      <c r="Q3154" s="100"/>
    </row>
    <row r="3155" spans="15:17" x14ac:dyDescent="0.2">
      <c r="O3155" s="45"/>
      <c r="P3155" s="45"/>
      <c r="Q3155" s="100"/>
    </row>
    <row r="3156" spans="15:17" x14ac:dyDescent="0.2">
      <c r="O3156" s="45"/>
      <c r="P3156" s="45"/>
      <c r="Q3156" s="100"/>
    </row>
    <row r="3157" spans="15:17" x14ac:dyDescent="0.2">
      <c r="O3157" s="45"/>
      <c r="P3157" s="45"/>
      <c r="Q3157" s="100"/>
    </row>
    <row r="3158" spans="15:17" x14ac:dyDescent="0.2">
      <c r="O3158" s="45"/>
      <c r="P3158" s="45"/>
      <c r="Q3158" s="100"/>
    </row>
    <row r="3159" spans="15:17" x14ac:dyDescent="0.2">
      <c r="O3159" s="45"/>
      <c r="P3159" s="45"/>
      <c r="Q3159" s="100"/>
    </row>
    <row r="3160" spans="15:17" x14ac:dyDescent="0.2">
      <c r="O3160" s="45"/>
      <c r="P3160" s="45"/>
      <c r="Q3160" s="100"/>
    </row>
    <row r="3161" spans="15:17" x14ac:dyDescent="0.2">
      <c r="O3161" s="45"/>
      <c r="P3161" s="45"/>
      <c r="Q3161" s="100"/>
    </row>
    <row r="3162" spans="15:17" x14ac:dyDescent="0.2">
      <c r="O3162" s="45"/>
      <c r="P3162" s="45"/>
      <c r="Q3162" s="100"/>
    </row>
    <row r="3163" spans="15:17" x14ac:dyDescent="0.2">
      <c r="O3163" s="45"/>
      <c r="P3163" s="45"/>
      <c r="Q3163" s="100"/>
    </row>
    <row r="3164" spans="15:17" x14ac:dyDescent="0.2">
      <c r="O3164" s="45"/>
      <c r="P3164" s="45"/>
      <c r="Q3164" s="100"/>
    </row>
    <row r="3165" spans="15:17" x14ac:dyDescent="0.2">
      <c r="O3165" s="45"/>
      <c r="P3165" s="45"/>
      <c r="Q3165" s="100"/>
    </row>
    <row r="3166" spans="15:17" x14ac:dyDescent="0.2">
      <c r="O3166" s="45"/>
      <c r="P3166" s="45"/>
      <c r="Q3166" s="100"/>
    </row>
    <row r="3167" spans="15:17" x14ac:dyDescent="0.2">
      <c r="O3167" s="45"/>
      <c r="P3167" s="45"/>
      <c r="Q3167" s="100"/>
    </row>
    <row r="3168" spans="15:17" x14ac:dyDescent="0.2">
      <c r="O3168" s="45"/>
      <c r="P3168" s="45"/>
      <c r="Q3168" s="100"/>
    </row>
    <row r="3169" spans="15:17" x14ac:dyDescent="0.2">
      <c r="O3169" s="45"/>
      <c r="P3169" s="45"/>
      <c r="Q3169" s="100"/>
    </row>
    <row r="3170" spans="15:17" x14ac:dyDescent="0.2">
      <c r="O3170" s="45"/>
      <c r="P3170" s="45"/>
      <c r="Q3170" s="100"/>
    </row>
    <row r="3171" spans="15:17" x14ac:dyDescent="0.2">
      <c r="O3171" s="45"/>
      <c r="P3171" s="45"/>
      <c r="Q3171" s="100"/>
    </row>
    <row r="3172" spans="15:17" x14ac:dyDescent="0.2">
      <c r="O3172" s="45"/>
      <c r="P3172" s="45"/>
      <c r="Q3172" s="100"/>
    </row>
    <row r="3173" spans="15:17" x14ac:dyDescent="0.2">
      <c r="O3173" s="45"/>
      <c r="P3173" s="45"/>
      <c r="Q3173" s="100"/>
    </row>
    <row r="3174" spans="15:17" x14ac:dyDescent="0.2">
      <c r="O3174" s="45"/>
      <c r="P3174" s="45"/>
      <c r="Q3174" s="100"/>
    </row>
    <row r="3175" spans="15:17" x14ac:dyDescent="0.2">
      <c r="O3175" s="45"/>
      <c r="P3175" s="45"/>
      <c r="Q3175" s="100"/>
    </row>
    <row r="3176" spans="15:17" x14ac:dyDescent="0.2">
      <c r="O3176" s="45"/>
      <c r="P3176" s="45"/>
      <c r="Q3176" s="100"/>
    </row>
    <row r="3177" spans="15:17" x14ac:dyDescent="0.2">
      <c r="O3177" s="45"/>
      <c r="P3177" s="45"/>
      <c r="Q3177" s="100"/>
    </row>
    <row r="3178" spans="15:17" x14ac:dyDescent="0.2">
      <c r="O3178" s="45"/>
      <c r="P3178" s="45"/>
      <c r="Q3178" s="100"/>
    </row>
    <row r="3179" spans="15:17" x14ac:dyDescent="0.2">
      <c r="O3179" s="45"/>
      <c r="P3179" s="45"/>
      <c r="Q3179" s="100"/>
    </row>
    <row r="3180" spans="15:17" x14ac:dyDescent="0.2">
      <c r="O3180" s="45"/>
      <c r="P3180" s="45"/>
      <c r="Q3180" s="100"/>
    </row>
    <row r="3181" spans="15:17" x14ac:dyDescent="0.2">
      <c r="O3181" s="45"/>
      <c r="P3181" s="45"/>
      <c r="Q3181" s="100"/>
    </row>
    <row r="3182" spans="15:17" x14ac:dyDescent="0.2">
      <c r="O3182" s="45"/>
      <c r="P3182" s="45"/>
      <c r="Q3182" s="100"/>
    </row>
    <row r="3183" spans="15:17" x14ac:dyDescent="0.2">
      <c r="O3183" s="45"/>
      <c r="P3183" s="45"/>
      <c r="Q3183" s="100"/>
    </row>
    <row r="3184" spans="15:17" x14ac:dyDescent="0.2">
      <c r="O3184" s="45"/>
      <c r="P3184" s="45"/>
      <c r="Q3184" s="100"/>
    </row>
    <row r="3185" spans="15:17" x14ac:dyDescent="0.2">
      <c r="O3185" s="45"/>
      <c r="P3185" s="45"/>
      <c r="Q3185" s="100"/>
    </row>
    <row r="3186" spans="15:17" x14ac:dyDescent="0.2">
      <c r="O3186" s="45"/>
      <c r="P3186" s="45"/>
      <c r="Q3186" s="100"/>
    </row>
    <row r="3187" spans="15:17" x14ac:dyDescent="0.2">
      <c r="O3187" s="45"/>
      <c r="P3187" s="45"/>
      <c r="Q3187" s="100"/>
    </row>
    <row r="3188" spans="15:17" x14ac:dyDescent="0.2">
      <c r="O3188" s="45"/>
      <c r="P3188" s="45"/>
      <c r="Q3188" s="100"/>
    </row>
    <row r="3189" spans="15:17" x14ac:dyDescent="0.2">
      <c r="O3189" s="45"/>
      <c r="P3189" s="45"/>
      <c r="Q3189" s="100"/>
    </row>
    <row r="3190" spans="15:17" x14ac:dyDescent="0.2">
      <c r="O3190" s="45"/>
      <c r="P3190" s="45"/>
      <c r="Q3190" s="100"/>
    </row>
    <row r="3191" spans="15:17" x14ac:dyDescent="0.2">
      <c r="O3191" s="45"/>
      <c r="P3191" s="45"/>
      <c r="Q3191" s="100"/>
    </row>
    <row r="3192" spans="15:17" x14ac:dyDescent="0.2">
      <c r="O3192" s="45"/>
      <c r="P3192" s="45"/>
      <c r="Q3192" s="100"/>
    </row>
    <row r="3193" spans="15:17" x14ac:dyDescent="0.2">
      <c r="O3193" s="45"/>
      <c r="P3193" s="45"/>
      <c r="Q3193" s="100"/>
    </row>
    <row r="3194" spans="15:17" x14ac:dyDescent="0.2">
      <c r="O3194" s="45"/>
      <c r="P3194" s="45"/>
      <c r="Q3194" s="100"/>
    </row>
    <row r="3195" spans="15:17" x14ac:dyDescent="0.2">
      <c r="O3195" s="45"/>
      <c r="P3195" s="45"/>
      <c r="Q3195" s="100"/>
    </row>
    <row r="3196" spans="15:17" x14ac:dyDescent="0.2">
      <c r="O3196" s="45"/>
      <c r="P3196" s="45"/>
      <c r="Q3196" s="100"/>
    </row>
    <row r="3197" spans="15:17" x14ac:dyDescent="0.2">
      <c r="O3197" s="45"/>
      <c r="P3197" s="45"/>
      <c r="Q3197" s="100"/>
    </row>
    <row r="3198" spans="15:17" x14ac:dyDescent="0.2">
      <c r="O3198" s="45"/>
      <c r="P3198" s="45"/>
      <c r="Q3198" s="100"/>
    </row>
    <row r="3199" spans="15:17" x14ac:dyDescent="0.2">
      <c r="O3199" s="45"/>
      <c r="P3199" s="45"/>
      <c r="Q3199" s="100"/>
    </row>
    <row r="3200" spans="15:17" x14ac:dyDescent="0.2">
      <c r="O3200" s="45"/>
      <c r="P3200" s="45"/>
      <c r="Q3200" s="100"/>
    </row>
    <row r="3201" spans="15:17" x14ac:dyDescent="0.2">
      <c r="O3201" s="45"/>
      <c r="P3201" s="45"/>
      <c r="Q3201" s="100"/>
    </row>
    <row r="3202" spans="15:17" x14ac:dyDescent="0.2">
      <c r="O3202" s="45"/>
      <c r="P3202" s="45"/>
      <c r="Q3202" s="100"/>
    </row>
    <row r="3203" spans="15:17" x14ac:dyDescent="0.2">
      <c r="O3203" s="45"/>
      <c r="P3203" s="45"/>
      <c r="Q3203" s="100"/>
    </row>
    <row r="3204" spans="15:17" x14ac:dyDescent="0.2">
      <c r="O3204" s="45"/>
      <c r="P3204" s="45"/>
      <c r="Q3204" s="100"/>
    </row>
    <row r="3205" spans="15:17" x14ac:dyDescent="0.2">
      <c r="O3205" s="45"/>
      <c r="P3205" s="45"/>
      <c r="Q3205" s="100"/>
    </row>
    <row r="3206" spans="15:17" x14ac:dyDescent="0.2">
      <c r="O3206" s="45"/>
      <c r="P3206" s="45"/>
      <c r="Q3206" s="100"/>
    </row>
    <row r="3207" spans="15:17" x14ac:dyDescent="0.2">
      <c r="O3207" s="45"/>
      <c r="P3207" s="45"/>
      <c r="Q3207" s="100"/>
    </row>
    <row r="3208" spans="15:17" x14ac:dyDescent="0.2">
      <c r="O3208" s="45"/>
      <c r="P3208" s="45"/>
      <c r="Q3208" s="100"/>
    </row>
    <row r="3209" spans="15:17" x14ac:dyDescent="0.2">
      <c r="O3209" s="45"/>
      <c r="P3209" s="45"/>
      <c r="Q3209" s="100"/>
    </row>
    <row r="3210" spans="15:17" x14ac:dyDescent="0.2">
      <c r="O3210" s="45"/>
      <c r="P3210" s="45"/>
      <c r="Q3210" s="100"/>
    </row>
    <row r="3211" spans="15:17" x14ac:dyDescent="0.2">
      <c r="O3211" s="45"/>
      <c r="P3211" s="45"/>
      <c r="Q3211" s="100"/>
    </row>
    <row r="3212" spans="15:17" x14ac:dyDescent="0.2">
      <c r="O3212" s="45"/>
      <c r="P3212" s="45"/>
      <c r="Q3212" s="100"/>
    </row>
    <row r="3213" spans="15:17" x14ac:dyDescent="0.2">
      <c r="O3213" s="45"/>
      <c r="P3213" s="45"/>
      <c r="Q3213" s="100"/>
    </row>
    <row r="3214" spans="15:17" x14ac:dyDescent="0.2">
      <c r="O3214" s="45"/>
      <c r="P3214" s="45"/>
      <c r="Q3214" s="100"/>
    </row>
    <row r="3215" spans="15:17" x14ac:dyDescent="0.2">
      <c r="O3215" s="45"/>
      <c r="P3215" s="45"/>
      <c r="Q3215" s="100"/>
    </row>
    <row r="3216" spans="15:17" x14ac:dyDescent="0.2">
      <c r="O3216" s="45"/>
      <c r="P3216" s="45"/>
      <c r="Q3216" s="100"/>
    </row>
    <row r="3217" spans="15:17" x14ac:dyDescent="0.2">
      <c r="O3217" s="45"/>
      <c r="P3217" s="45"/>
      <c r="Q3217" s="100"/>
    </row>
    <row r="3218" spans="15:17" x14ac:dyDescent="0.2">
      <c r="O3218" s="45"/>
      <c r="P3218" s="45"/>
      <c r="Q3218" s="100"/>
    </row>
    <row r="3219" spans="15:17" x14ac:dyDescent="0.2">
      <c r="O3219" s="45"/>
      <c r="P3219" s="45"/>
      <c r="Q3219" s="100"/>
    </row>
    <row r="3220" spans="15:17" x14ac:dyDescent="0.2">
      <c r="O3220" s="45"/>
      <c r="P3220" s="45"/>
      <c r="Q3220" s="100"/>
    </row>
    <row r="3221" spans="15:17" x14ac:dyDescent="0.2">
      <c r="O3221" s="45"/>
      <c r="P3221" s="45"/>
      <c r="Q3221" s="100"/>
    </row>
    <row r="3222" spans="15:17" x14ac:dyDescent="0.2">
      <c r="O3222" s="45"/>
      <c r="P3222" s="45"/>
      <c r="Q3222" s="100"/>
    </row>
    <row r="3223" spans="15:17" x14ac:dyDescent="0.2">
      <c r="O3223" s="45"/>
      <c r="P3223" s="45"/>
      <c r="Q3223" s="100"/>
    </row>
    <row r="3224" spans="15:17" x14ac:dyDescent="0.2">
      <c r="O3224" s="45"/>
      <c r="P3224" s="45"/>
      <c r="Q3224" s="100"/>
    </row>
    <row r="3225" spans="15:17" x14ac:dyDescent="0.2">
      <c r="O3225" s="45"/>
      <c r="P3225" s="45"/>
      <c r="Q3225" s="100"/>
    </row>
    <row r="3226" spans="15:17" x14ac:dyDescent="0.2">
      <c r="O3226" s="45"/>
      <c r="P3226" s="45"/>
      <c r="Q3226" s="100"/>
    </row>
    <row r="3227" spans="15:17" x14ac:dyDescent="0.2">
      <c r="O3227" s="45"/>
      <c r="P3227" s="45"/>
      <c r="Q3227" s="100"/>
    </row>
    <row r="3228" spans="15:17" x14ac:dyDescent="0.2">
      <c r="O3228" s="45"/>
      <c r="P3228" s="45"/>
      <c r="Q3228" s="100"/>
    </row>
    <row r="3229" spans="15:17" x14ac:dyDescent="0.2">
      <c r="O3229" s="45"/>
      <c r="P3229" s="45"/>
      <c r="Q3229" s="100"/>
    </row>
    <row r="3230" spans="15:17" x14ac:dyDescent="0.2">
      <c r="O3230" s="45"/>
      <c r="P3230" s="45"/>
      <c r="Q3230" s="100"/>
    </row>
    <row r="3231" spans="15:17" x14ac:dyDescent="0.2">
      <c r="O3231" s="45"/>
      <c r="P3231" s="45"/>
      <c r="Q3231" s="100"/>
    </row>
    <row r="3232" spans="15:17" x14ac:dyDescent="0.2">
      <c r="O3232" s="45"/>
      <c r="P3232" s="45"/>
      <c r="Q3232" s="100"/>
    </row>
    <row r="3233" spans="15:17" x14ac:dyDescent="0.2">
      <c r="O3233" s="45"/>
      <c r="P3233" s="45"/>
      <c r="Q3233" s="100"/>
    </row>
    <row r="3234" spans="15:17" x14ac:dyDescent="0.2">
      <c r="O3234" s="45"/>
      <c r="P3234" s="45"/>
      <c r="Q3234" s="100"/>
    </row>
    <row r="3235" spans="15:17" x14ac:dyDescent="0.2">
      <c r="O3235" s="45"/>
      <c r="P3235" s="45"/>
      <c r="Q3235" s="100"/>
    </row>
    <row r="3236" spans="15:17" x14ac:dyDescent="0.2">
      <c r="O3236" s="45"/>
      <c r="P3236" s="45"/>
      <c r="Q3236" s="100"/>
    </row>
    <row r="3237" spans="15:17" x14ac:dyDescent="0.2">
      <c r="O3237" s="45"/>
      <c r="P3237" s="45"/>
      <c r="Q3237" s="100"/>
    </row>
    <row r="3238" spans="15:17" x14ac:dyDescent="0.2">
      <c r="O3238" s="45"/>
      <c r="P3238" s="45"/>
      <c r="Q3238" s="100"/>
    </row>
    <row r="3239" spans="15:17" x14ac:dyDescent="0.2">
      <c r="O3239" s="45"/>
      <c r="P3239" s="45"/>
      <c r="Q3239" s="100"/>
    </row>
    <row r="3240" spans="15:17" x14ac:dyDescent="0.2">
      <c r="O3240" s="45"/>
      <c r="P3240" s="45"/>
      <c r="Q3240" s="100"/>
    </row>
    <row r="3241" spans="15:17" x14ac:dyDescent="0.2">
      <c r="O3241" s="45"/>
      <c r="P3241" s="45"/>
      <c r="Q3241" s="100"/>
    </row>
    <row r="3242" spans="15:17" x14ac:dyDescent="0.2">
      <c r="O3242" s="45"/>
      <c r="P3242" s="45"/>
      <c r="Q3242" s="100"/>
    </row>
    <row r="3243" spans="15:17" x14ac:dyDescent="0.2">
      <c r="O3243" s="45"/>
      <c r="P3243" s="45"/>
      <c r="Q3243" s="100"/>
    </row>
    <row r="3244" spans="15:17" x14ac:dyDescent="0.2">
      <c r="O3244" s="45"/>
      <c r="P3244" s="45"/>
      <c r="Q3244" s="100"/>
    </row>
    <row r="3245" spans="15:17" x14ac:dyDescent="0.2">
      <c r="O3245" s="45"/>
      <c r="P3245" s="45"/>
      <c r="Q3245" s="100"/>
    </row>
    <row r="3246" spans="15:17" x14ac:dyDescent="0.2">
      <c r="O3246" s="45"/>
      <c r="P3246" s="45"/>
      <c r="Q3246" s="100"/>
    </row>
    <row r="3247" spans="15:17" x14ac:dyDescent="0.2">
      <c r="O3247" s="45"/>
      <c r="P3247" s="45"/>
      <c r="Q3247" s="100"/>
    </row>
    <row r="3248" spans="15:17" x14ac:dyDescent="0.2">
      <c r="O3248" s="45"/>
      <c r="P3248" s="45"/>
      <c r="Q3248" s="100"/>
    </row>
    <row r="3249" spans="15:17" x14ac:dyDescent="0.2">
      <c r="O3249" s="45"/>
      <c r="P3249" s="45"/>
      <c r="Q3249" s="100"/>
    </row>
    <row r="3250" spans="15:17" x14ac:dyDescent="0.2">
      <c r="O3250" s="45"/>
      <c r="P3250" s="45"/>
      <c r="Q3250" s="100"/>
    </row>
    <row r="3251" spans="15:17" x14ac:dyDescent="0.2">
      <c r="O3251" s="45"/>
      <c r="P3251" s="45"/>
      <c r="Q3251" s="100"/>
    </row>
    <row r="3252" spans="15:17" x14ac:dyDescent="0.2">
      <c r="O3252" s="45"/>
      <c r="P3252" s="45"/>
      <c r="Q3252" s="100"/>
    </row>
    <row r="3253" spans="15:17" x14ac:dyDescent="0.2">
      <c r="O3253" s="45"/>
      <c r="P3253" s="45"/>
      <c r="Q3253" s="100"/>
    </row>
    <row r="3254" spans="15:17" x14ac:dyDescent="0.2">
      <c r="O3254" s="45"/>
      <c r="P3254" s="45"/>
      <c r="Q3254" s="100"/>
    </row>
    <row r="3255" spans="15:17" x14ac:dyDescent="0.2">
      <c r="O3255" s="45"/>
      <c r="P3255" s="45"/>
      <c r="Q3255" s="100"/>
    </row>
    <row r="3256" spans="15:17" x14ac:dyDescent="0.2">
      <c r="O3256" s="45"/>
      <c r="P3256" s="45"/>
      <c r="Q3256" s="100"/>
    </row>
    <row r="3257" spans="15:17" x14ac:dyDescent="0.2">
      <c r="O3257" s="45"/>
      <c r="P3257" s="45"/>
      <c r="Q3257" s="100"/>
    </row>
    <row r="3258" spans="15:17" x14ac:dyDescent="0.2">
      <c r="O3258" s="45"/>
      <c r="P3258" s="45"/>
      <c r="Q3258" s="100"/>
    </row>
    <row r="3259" spans="15:17" x14ac:dyDescent="0.2">
      <c r="O3259" s="45"/>
      <c r="P3259" s="45"/>
      <c r="Q3259" s="100"/>
    </row>
    <row r="3260" spans="15:17" x14ac:dyDescent="0.2">
      <c r="O3260" s="45"/>
      <c r="P3260" s="45"/>
      <c r="Q3260" s="100"/>
    </row>
    <row r="3261" spans="15:17" x14ac:dyDescent="0.2">
      <c r="O3261" s="45"/>
      <c r="P3261" s="45"/>
      <c r="Q3261" s="100"/>
    </row>
    <row r="3262" spans="15:17" x14ac:dyDescent="0.2">
      <c r="O3262" s="45"/>
      <c r="P3262" s="45"/>
      <c r="Q3262" s="100"/>
    </row>
    <row r="3263" spans="15:17" x14ac:dyDescent="0.2">
      <c r="O3263" s="45"/>
      <c r="P3263" s="45"/>
      <c r="Q3263" s="100"/>
    </row>
    <row r="3264" spans="15:17" x14ac:dyDescent="0.2">
      <c r="O3264" s="45"/>
      <c r="P3264" s="45"/>
      <c r="Q3264" s="100"/>
    </row>
    <row r="3265" spans="15:17" x14ac:dyDescent="0.2">
      <c r="O3265" s="45"/>
      <c r="P3265" s="45"/>
      <c r="Q3265" s="100"/>
    </row>
    <row r="3266" spans="15:17" x14ac:dyDescent="0.2">
      <c r="O3266" s="45"/>
      <c r="P3266" s="45"/>
      <c r="Q3266" s="100"/>
    </row>
    <row r="3267" spans="15:17" x14ac:dyDescent="0.2">
      <c r="O3267" s="45"/>
      <c r="P3267" s="45"/>
      <c r="Q3267" s="100"/>
    </row>
    <row r="3268" spans="15:17" x14ac:dyDescent="0.2">
      <c r="O3268" s="45"/>
      <c r="P3268" s="45"/>
      <c r="Q3268" s="100"/>
    </row>
    <row r="3269" spans="15:17" x14ac:dyDescent="0.2">
      <c r="O3269" s="45"/>
      <c r="P3269" s="45"/>
      <c r="Q3269" s="100"/>
    </row>
    <row r="3270" spans="15:17" x14ac:dyDescent="0.2">
      <c r="O3270" s="45"/>
      <c r="P3270" s="45"/>
      <c r="Q3270" s="100"/>
    </row>
    <row r="3271" spans="15:17" x14ac:dyDescent="0.2">
      <c r="O3271" s="45"/>
      <c r="P3271" s="45"/>
      <c r="Q3271" s="100"/>
    </row>
    <row r="3272" spans="15:17" x14ac:dyDescent="0.2">
      <c r="O3272" s="45"/>
      <c r="P3272" s="45"/>
      <c r="Q3272" s="100"/>
    </row>
    <row r="3273" spans="15:17" x14ac:dyDescent="0.2">
      <c r="O3273" s="45"/>
      <c r="P3273" s="45"/>
      <c r="Q3273" s="100"/>
    </row>
    <row r="3274" spans="15:17" x14ac:dyDescent="0.2">
      <c r="O3274" s="45"/>
      <c r="P3274" s="45"/>
      <c r="Q3274" s="100"/>
    </row>
    <row r="3275" spans="15:17" x14ac:dyDescent="0.2">
      <c r="O3275" s="45"/>
      <c r="P3275" s="45"/>
      <c r="Q3275" s="100"/>
    </row>
    <row r="3276" spans="15:17" x14ac:dyDescent="0.2">
      <c r="O3276" s="45"/>
      <c r="P3276" s="45"/>
      <c r="Q3276" s="100"/>
    </row>
    <row r="3277" spans="15:17" x14ac:dyDescent="0.2">
      <c r="O3277" s="45"/>
      <c r="P3277" s="45"/>
      <c r="Q3277" s="100"/>
    </row>
    <row r="3278" spans="15:17" x14ac:dyDescent="0.2">
      <c r="O3278" s="45"/>
      <c r="P3278" s="45"/>
      <c r="Q3278" s="100"/>
    </row>
    <row r="3279" spans="15:17" x14ac:dyDescent="0.2">
      <c r="O3279" s="45"/>
      <c r="P3279" s="45"/>
      <c r="Q3279" s="100"/>
    </row>
    <row r="3280" spans="15:17" x14ac:dyDescent="0.2">
      <c r="O3280" s="45"/>
      <c r="P3280" s="45"/>
      <c r="Q3280" s="100"/>
    </row>
    <row r="3281" spans="15:17" x14ac:dyDescent="0.2">
      <c r="O3281" s="45"/>
      <c r="P3281" s="45"/>
      <c r="Q3281" s="100"/>
    </row>
    <row r="3282" spans="15:17" x14ac:dyDescent="0.2">
      <c r="O3282" s="45"/>
      <c r="P3282" s="45"/>
      <c r="Q3282" s="100"/>
    </row>
    <row r="3283" spans="15:17" x14ac:dyDescent="0.2">
      <c r="O3283" s="45"/>
      <c r="P3283" s="45"/>
      <c r="Q3283" s="100"/>
    </row>
    <row r="3284" spans="15:17" x14ac:dyDescent="0.2">
      <c r="O3284" s="45"/>
      <c r="P3284" s="45"/>
      <c r="Q3284" s="100"/>
    </row>
    <row r="3285" spans="15:17" x14ac:dyDescent="0.2">
      <c r="O3285" s="45"/>
      <c r="P3285" s="45"/>
      <c r="Q3285" s="100"/>
    </row>
    <row r="3286" spans="15:17" x14ac:dyDescent="0.2">
      <c r="O3286" s="45"/>
      <c r="P3286" s="45"/>
      <c r="Q3286" s="100"/>
    </row>
    <row r="3287" spans="15:17" x14ac:dyDescent="0.2">
      <c r="O3287" s="45"/>
      <c r="P3287" s="45"/>
      <c r="Q3287" s="100"/>
    </row>
    <row r="3288" spans="15:17" x14ac:dyDescent="0.2">
      <c r="O3288" s="45"/>
      <c r="P3288" s="45"/>
      <c r="Q3288" s="100"/>
    </row>
    <row r="3289" spans="15:17" x14ac:dyDescent="0.2">
      <c r="O3289" s="45"/>
      <c r="P3289" s="45"/>
      <c r="Q3289" s="100"/>
    </row>
    <row r="3290" spans="15:17" x14ac:dyDescent="0.2">
      <c r="O3290" s="45"/>
      <c r="P3290" s="45"/>
      <c r="Q3290" s="100"/>
    </row>
    <row r="3291" spans="15:17" x14ac:dyDescent="0.2">
      <c r="O3291" s="45"/>
      <c r="P3291" s="45"/>
      <c r="Q3291" s="100"/>
    </row>
    <row r="3292" spans="15:17" x14ac:dyDescent="0.2">
      <c r="O3292" s="45"/>
      <c r="P3292" s="45"/>
      <c r="Q3292" s="100"/>
    </row>
    <row r="3293" spans="15:17" x14ac:dyDescent="0.2">
      <c r="O3293" s="45"/>
      <c r="P3293" s="45"/>
      <c r="Q3293" s="100"/>
    </row>
    <row r="3294" spans="15:17" x14ac:dyDescent="0.2">
      <c r="O3294" s="45"/>
      <c r="P3294" s="45"/>
      <c r="Q3294" s="100"/>
    </row>
    <row r="3295" spans="15:17" x14ac:dyDescent="0.2">
      <c r="O3295" s="45"/>
      <c r="P3295" s="45"/>
      <c r="Q3295" s="100"/>
    </row>
    <row r="3296" spans="15:17" x14ac:dyDescent="0.2">
      <c r="O3296" s="45"/>
      <c r="P3296" s="45"/>
      <c r="Q3296" s="100"/>
    </row>
    <row r="3297" spans="15:17" x14ac:dyDescent="0.2">
      <c r="O3297" s="45"/>
      <c r="P3297" s="45"/>
      <c r="Q3297" s="100"/>
    </row>
    <row r="3298" spans="15:17" x14ac:dyDescent="0.2">
      <c r="O3298" s="45"/>
      <c r="P3298" s="45"/>
      <c r="Q3298" s="100"/>
    </row>
    <row r="3299" spans="15:17" x14ac:dyDescent="0.2">
      <c r="O3299" s="45"/>
      <c r="P3299" s="45"/>
      <c r="Q3299" s="100"/>
    </row>
    <row r="3300" spans="15:17" x14ac:dyDescent="0.2">
      <c r="O3300" s="45"/>
      <c r="P3300" s="45"/>
      <c r="Q3300" s="100"/>
    </row>
    <row r="3301" spans="15:17" x14ac:dyDescent="0.2">
      <c r="O3301" s="45"/>
      <c r="P3301" s="45"/>
      <c r="Q3301" s="100"/>
    </row>
    <row r="3302" spans="15:17" x14ac:dyDescent="0.2">
      <c r="O3302" s="45"/>
      <c r="P3302" s="45"/>
      <c r="Q3302" s="100"/>
    </row>
    <row r="3303" spans="15:17" x14ac:dyDescent="0.2">
      <c r="O3303" s="45"/>
      <c r="P3303" s="45"/>
      <c r="Q3303" s="100"/>
    </row>
    <row r="3304" spans="15:17" x14ac:dyDescent="0.2">
      <c r="O3304" s="45"/>
      <c r="P3304" s="45"/>
      <c r="Q3304" s="100"/>
    </row>
    <row r="3305" spans="15:17" x14ac:dyDescent="0.2">
      <c r="O3305" s="45"/>
      <c r="P3305" s="45"/>
      <c r="Q3305" s="100"/>
    </row>
    <row r="3306" spans="15:17" x14ac:dyDescent="0.2">
      <c r="O3306" s="45"/>
      <c r="P3306" s="45"/>
      <c r="Q3306" s="100"/>
    </row>
    <row r="3307" spans="15:17" x14ac:dyDescent="0.2">
      <c r="O3307" s="45"/>
      <c r="P3307" s="45"/>
      <c r="Q3307" s="100"/>
    </row>
    <row r="3308" spans="15:17" x14ac:dyDescent="0.2">
      <c r="O3308" s="45"/>
      <c r="P3308" s="45"/>
      <c r="Q3308" s="100"/>
    </row>
    <row r="3309" spans="15:17" x14ac:dyDescent="0.2">
      <c r="O3309" s="45"/>
      <c r="P3309" s="45"/>
      <c r="Q3309" s="100"/>
    </row>
    <row r="3310" spans="15:17" x14ac:dyDescent="0.2">
      <c r="O3310" s="45"/>
      <c r="P3310" s="45"/>
      <c r="Q3310" s="100"/>
    </row>
    <row r="3311" spans="15:17" x14ac:dyDescent="0.2">
      <c r="O3311" s="45"/>
      <c r="P3311" s="45"/>
      <c r="Q3311" s="100"/>
    </row>
    <row r="3312" spans="15:17" x14ac:dyDescent="0.2">
      <c r="O3312" s="45"/>
      <c r="P3312" s="45"/>
      <c r="Q3312" s="100"/>
    </row>
    <row r="3313" spans="15:17" x14ac:dyDescent="0.2">
      <c r="O3313" s="45"/>
      <c r="P3313" s="45"/>
      <c r="Q3313" s="100"/>
    </row>
    <row r="3314" spans="15:17" x14ac:dyDescent="0.2">
      <c r="O3314" s="45"/>
      <c r="P3314" s="45"/>
      <c r="Q3314" s="100"/>
    </row>
    <row r="3315" spans="15:17" x14ac:dyDescent="0.2">
      <c r="O3315" s="45"/>
      <c r="P3315" s="45"/>
      <c r="Q3315" s="100"/>
    </row>
    <row r="3316" spans="15:17" x14ac:dyDescent="0.2">
      <c r="O3316" s="45"/>
      <c r="P3316" s="45"/>
      <c r="Q3316" s="100"/>
    </row>
    <row r="3317" spans="15:17" x14ac:dyDescent="0.2">
      <c r="O3317" s="45"/>
      <c r="P3317" s="45"/>
      <c r="Q3317" s="100"/>
    </row>
    <row r="3318" spans="15:17" x14ac:dyDescent="0.2">
      <c r="O3318" s="45"/>
      <c r="P3318" s="45"/>
      <c r="Q3318" s="100"/>
    </row>
    <row r="3319" spans="15:17" x14ac:dyDescent="0.2">
      <c r="O3319" s="45"/>
      <c r="P3319" s="45"/>
      <c r="Q3319" s="100"/>
    </row>
    <row r="3320" spans="15:17" x14ac:dyDescent="0.2">
      <c r="O3320" s="45"/>
      <c r="P3320" s="45"/>
      <c r="Q3320" s="100"/>
    </row>
    <row r="3321" spans="15:17" x14ac:dyDescent="0.2">
      <c r="O3321" s="45"/>
      <c r="P3321" s="45"/>
      <c r="Q3321" s="100"/>
    </row>
    <row r="3322" spans="15:17" x14ac:dyDescent="0.2">
      <c r="O3322" s="45"/>
      <c r="P3322" s="45"/>
      <c r="Q3322" s="100"/>
    </row>
    <row r="3323" spans="15:17" x14ac:dyDescent="0.2">
      <c r="O3323" s="45"/>
      <c r="P3323" s="45"/>
      <c r="Q3323" s="100"/>
    </row>
    <row r="3324" spans="15:17" x14ac:dyDescent="0.2">
      <c r="O3324" s="45"/>
      <c r="P3324" s="45"/>
      <c r="Q3324" s="100"/>
    </row>
    <row r="3325" spans="15:17" x14ac:dyDescent="0.2">
      <c r="O3325" s="45"/>
      <c r="P3325" s="45"/>
      <c r="Q3325" s="100"/>
    </row>
    <row r="3326" spans="15:17" x14ac:dyDescent="0.2">
      <c r="O3326" s="45"/>
      <c r="P3326" s="45"/>
      <c r="Q3326" s="100"/>
    </row>
    <row r="3327" spans="15:17" x14ac:dyDescent="0.2">
      <c r="O3327" s="45"/>
      <c r="P3327" s="45"/>
      <c r="Q3327" s="100"/>
    </row>
    <row r="3328" spans="15:17" x14ac:dyDescent="0.2">
      <c r="O3328" s="45"/>
      <c r="P3328" s="45"/>
      <c r="Q3328" s="100"/>
    </row>
    <row r="3329" spans="15:17" x14ac:dyDescent="0.2">
      <c r="O3329" s="45"/>
      <c r="P3329" s="45"/>
      <c r="Q3329" s="100"/>
    </row>
    <row r="3330" spans="15:17" x14ac:dyDescent="0.2">
      <c r="O3330" s="45"/>
      <c r="P3330" s="45"/>
      <c r="Q3330" s="100"/>
    </row>
    <row r="3331" spans="15:17" x14ac:dyDescent="0.2">
      <c r="O3331" s="45"/>
      <c r="P3331" s="45"/>
      <c r="Q3331" s="100"/>
    </row>
    <row r="3332" spans="15:17" x14ac:dyDescent="0.2">
      <c r="O3332" s="45"/>
      <c r="P3332" s="45"/>
      <c r="Q3332" s="100"/>
    </row>
    <row r="3333" spans="15:17" x14ac:dyDescent="0.2">
      <c r="O3333" s="45"/>
      <c r="P3333" s="45"/>
      <c r="Q3333" s="100"/>
    </row>
    <row r="3334" spans="15:17" x14ac:dyDescent="0.2">
      <c r="O3334" s="45"/>
      <c r="P3334" s="45"/>
      <c r="Q3334" s="100"/>
    </row>
    <row r="3335" spans="15:17" x14ac:dyDescent="0.2">
      <c r="O3335" s="45"/>
      <c r="P3335" s="45"/>
      <c r="Q3335" s="100"/>
    </row>
    <row r="3336" spans="15:17" x14ac:dyDescent="0.2">
      <c r="O3336" s="45"/>
      <c r="P3336" s="45"/>
      <c r="Q3336" s="100"/>
    </row>
    <row r="3337" spans="15:17" x14ac:dyDescent="0.2">
      <c r="O3337" s="45"/>
      <c r="P3337" s="45"/>
      <c r="Q3337" s="100"/>
    </row>
    <row r="3338" spans="15:17" x14ac:dyDescent="0.2">
      <c r="O3338" s="45"/>
      <c r="P3338" s="45"/>
      <c r="Q3338" s="100"/>
    </row>
    <row r="3339" spans="15:17" x14ac:dyDescent="0.2">
      <c r="O3339" s="45"/>
      <c r="P3339" s="45"/>
      <c r="Q3339" s="100"/>
    </row>
    <row r="3340" spans="15:17" x14ac:dyDescent="0.2">
      <c r="O3340" s="45"/>
      <c r="P3340" s="45"/>
      <c r="Q3340" s="100"/>
    </row>
    <row r="3341" spans="15:17" x14ac:dyDescent="0.2">
      <c r="O3341" s="45"/>
      <c r="P3341" s="45"/>
      <c r="Q3341" s="100"/>
    </row>
    <row r="3342" spans="15:17" x14ac:dyDescent="0.2">
      <c r="O3342" s="45"/>
      <c r="P3342" s="45"/>
      <c r="Q3342" s="100"/>
    </row>
    <row r="3343" spans="15:17" x14ac:dyDescent="0.2">
      <c r="O3343" s="45"/>
      <c r="P3343" s="45"/>
      <c r="Q3343" s="100"/>
    </row>
    <row r="3344" spans="15:17" x14ac:dyDescent="0.2">
      <c r="O3344" s="45"/>
      <c r="P3344" s="45"/>
      <c r="Q3344" s="100"/>
    </row>
    <row r="3345" spans="15:17" x14ac:dyDescent="0.2">
      <c r="O3345" s="45"/>
      <c r="P3345" s="45"/>
      <c r="Q3345" s="100"/>
    </row>
    <row r="3346" spans="15:17" x14ac:dyDescent="0.2">
      <c r="O3346" s="45"/>
      <c r="P3346" s="45"/>
      <c r="Q3346" s="100"/>
    </row>
    <row r="3347" spans="15:17" x14ac:dyDescent="0.2">
      <c r="O3347" s="45"/>
      <c r="P3347" s="45"/>
      <c r="Q3347" s="100"/>
    </row>
    <row r="3348" spans="15:17" x14ac:dyDescent="0.2">
      <c r="O3348" s="45"/>
      <c r="P3348" s="45"/>
      <c r="Q3348" s="100"/>
    </row>
    <row r="3349" spans="15:17" x14ac:dyDescent="0.2">
      <c r="O3349" s="45"/>
      <c r="P3349" s="45"/>
      <c r="Q3349" s="100"/>
    </row>
    <row r="3350" spans="15:17" x14ac:dyDescent="0.2">
      <c r="O3350" s="45"/>
      <c r="P3350" s="45"/>
      <c r="Q3350" s="100"/>
    </row>
    <row r="3351" spans="15:17" x14ac:dyDescent="0.2">
      <c r="O3351" s="45"/>
      <c r="P3351" s="45"/>
      <c r="Q3351" s="100"/>
    </row>
    <row r="3352" spans="15:17" x14ac:dyDescent="0.2">
      <c r="O3352" s="45"/>
      <c r="P3352" s="45"/>
      <c r="Q3352" s="100"/>
    </row>
    <row r="3353" spans="15:17" x14ac:dyDescent="0.2">
      <c r="O3353" s="45"/>
      <c r="P3353" s="45"/>
      <c r="Q3353" s="100"/>
    </row>
    <row r="3354" spans="15:17" x14ac:dyDescent="0.2">
      <c r="O3354" s="45"/>
      <c r="P3354" s="45"/>
      <c r="Q3354" s="100"/>
    </row>
    <row r="3355" spans="15:17" x14ac:dyDescent="0.2">
      <c r="O3355" s="45"/>
      <c r="P3355" s="45"/>
      <c r="Q3355" s="100"/>
    </row>
    <row r="3356" spans="15:17" x14ac:dyDescent="0.2">
      <c r="O3356" s="45"/>
      <c r="P3356" s="45"/>
      <c r="Q3356" s="100"/>
    </row>
    <row r="3357" spans="15:17" x14ac:dyDescent="0.2">
      <c r="O3357" s="45"/>
      <c r="P3357" s="45"/>
      <c r="Q3357" s="100"/>
    </row>
    <row r="3358" spans="15:17" x14ac:dyDescent="0.2">
      <c r="O3358" s="45"/>
      <c r="P3358" s="45"/>
      <c r="Q3358" s="100"/>
    </row>
    <row r="3359" spans="15:17" x14ac:dyDescent="0.2">
      <c r="O3359" s="45"/>
      <c r="P3359" s="45"/>
      <c r="Q3359" s="100"/>
    </row>
    <row r="3360" spans="15:17" x14ac:dyDescent="0.2">
      <c r="O3360" s="45"/>
      <c r="P3360" s="45"/>
      <c r="Q3360" s="100"/>
    </row>
    <row r="3361" spans="15:17" x14ac:dyDescent="0.2">
      <c r="O3361" s="45"/>
      <c r="P3361" s="45"/>
      <c r="Q3361" s="100"/>
    </row>
    <row r="3362" spans="15:17" x14ac:dyDescent="0.2">
      <c r="O3362" s="45"/>
      <c r="P3362" s="45"/>
      <c r="Q3362" s="100"/>
    </row>
    <row r="3363" spans="15:17" x14ac:dyDescent="0.2">
      <c r="O3363" s="45"/>
      <c r="P3363" s="45"/>
      <c r="Q3363" s="100"/>
    </row>
    <row r="3364" spans="15:17" x14ac:dyDescent="0.2">
      <c r="O3364" s="45"/>
      <c r="P3364" s="45"/>
      <c r="Q3364" s="100"/>
    </row>
    <row r="3365" spans="15:17" x14ac:dyDescent="0.2">
      <c r="O3365" s="45"/>
      <c r="P3365" s="45"/>
      <c r="Q3365" s="100"/>
    </row>
    <row r="3366" spans="15:17" x14ac:dyDescent="0.2">
      <c r="O3366" s="45"/>
      <c r="P3366" s="45"/>
      <c r="Q3366" s="100"/>
    </row>
    <row r="3367" spans="15:17" x14ac:dyDescent="0.2">
      <c r="O3367" s="45"/>
      <c r="P3367" s="45"/>
      <c r="Q3367" s="100"/>
    </row>
    <row r="3368" spans="15:17" x14ac:dyDescent="0.2">
      <c r="O3368" s="45"/>
      <c r="P3368" s="45"/>
      <c r="Q3368" s="100"/>
    </row>
    <row r="3369" spans="15:17" x14ac:dyDescent="0.2">
      <c r="O3369" s="45"/>
      <c r="P3369" s="45"/>
      <c r="Q3369" s="100"/>
    </row>
    <row r="3370" spans="15:17" x14ac:dyDescent="0.2">
      <c r="O3370" s="45"/>
      <c r="P3370" s="45"/>
      <c r="Q3370" s="100"/>
    </row>
    <row r="3371" spans="15:17" x14ac:dyDescent="0.2">
      <c r="O3371" s="45"/>
      <c r="P3371" s="45"/>
      <c r="Q3371" s="100"/>
    </row>
    <row r="3372" spans="15:17" x14ac:dyDescent="0.2">
      <c r="O3372" s="45"/>
      <c r="P3372" s="45"/>
      <c r="Q3372" s="100"/>
    </row>
    <row r="3373" spans="15:17" x14ac:dyDescent="0.2">
      <c r="O3373" s="45"/>
      <c r="P3373" s="45"/>
      <c r="Q3373" s="100"/>
    </row>
    <row r="3374" spans="15:17" x14ac:dyDescent="0.2">
      <c r="O3374" s="45"/>
      <c r="P3374" s="45"/>
      <c r="Q3374" s="100"/>
    </row>
    <row r="3375" spans="15:17" x14ac:dyDescent="0.2">
      <c r="O3375" s="45"/>
      <c r="P3375" s="45"/>
      <c r="Q3375" s="100"/>
    </row>
    <row r="3376" spans="15:17" x14ac:dyDescent="0.2">
      <c r="O3376" s="45"/>
      <c r="P3376" s="45"/>
      <c r="Q3376" s="100"/>
    </row>
    <row r="3377" spans="15:17" x14ac:dyDescent="0.2">
      <c r="O3377" s="45"/>
      <c r="P3377" s="45"/>
      <c r="Q3377" s="100"/>
    </row>
    <row r="3378" spans="15:17" x14ac:dyDescent="0.2">
      <c r="O3378" s="45"/>
      <c r="P3378" s="45"/>
      <c r="Q3378" s="100"/>
    </row>
    <row r="3379" spans="15:17" x14ac:dyDescent="0.2">
      <c r="O3379" s="45"/>
      <c r="P3379" s="45"/>
      <c r="Q3379" s="100"/>
    </row>
    <row r="3380" spans="15:17" x14ac:dyDescent="0.2">
      <c r="O3380" s="45"/>
      <c r="P3380" s="45"/>
      <c r="Q3380" s="100"/>
    </row>
    <row r="3381" spans="15:17" x14ac:dyDescent="0.2">
      <c r="O3381" s="45"/>
      <c r="P3381" s="45"/>
      <c r="Q3381" s="100"/>
    </row>
    <row r="3382" spans="15:17" x14ac:dyDescent="0.2">
      <c r="O3382" s="45"/>
      <c r="P3382" s="45"/>
      <c r="Q3382" s="100"/>
    </row>
    <row r="3383" spans="15:17" x14ac:dyDescent="0.2">
      <c r="O3383" s="45"/>
      <c r="P3383" s="45"/>
      <c r="Q3383" s="100"/>
    </row>
    <row r="3384" spans="15:17" x14ac:dyDescent="0.2">
      <c r="O3384" s="45"/>
      <c r="P3384" s="45"/>
      <c r="Q3384" s="100"/>
    </row>
    <row r="3385" spans="15:17" x14ac:dyDescent="0.2">
      <c r="O3385" s="45"/>
      <c r="P3385" s="45"/>
      <c r="Q3385" s="100"/>
    </row>
    <row r="3386" spans="15:17" x14ac:dyDescent="0.2">
      <c r="O3386" s="45"/>
      <c r="P3386" s="45"/>
      <c r="Q3386" s="100"/>
    </row>
    <row r="3387" spans="15:17" x14ac:dyDescent="0.2">
      <c r="O3387" s="45"/>
      <c r="P3387" s="45"/>
      <c r="Q3387" s="100"/>
    </row>
    <row r="3388" spans="15:17" x14ac:dyDescent="0.2">
      <c r="O3388" s="45"/>
      <c r="P3388" s="45"/>
      <c r="Q3388" s="100"/>
    </row>
    <row r="3389" spans="15:17" x14ac:dyDescent="0.2">
      <c r="O3389" s="45"/>
      <c r="P3389" s="45"/>
      <c r="Q3389" s="100"/>
    </row>
    <row r="3390" spans="15:17" x14ac:dyDescent="0.2">
      <c r="O3390" s="45"/>
      <c r="P3390" s="45"/>
      <c r="Q3390" s="100"/>
    </row>
    <row r="3391" spans="15:17" x14ac:dyDescent="0.2">
      <c r="O3391" s="45"/>
      <c r="P3391" s="45"/>
      <c r="Q3391" s="100"/>
    </row>
    <row r="3392" spans="15:17" x14ac:dyDescent="0.2">
      <c r="O3392" s="45"/>
      <c r="P3392" s="45"/>
      <c r="Q3392" s="100"/>
    </row>
    <row r="3393" spans="15:17" x14ac:dyDescent="0.2">
      <c r="O3393" s="45"/>
      <c r="P3393" s="45"/>
      <c r="Q3393" s="100"/>
    </row>
    <row r="3394" spans="15:17" x14ac:dyDescent="0.2">
      <c r="O3394" s="45"/>
      <c r="P3394" s="45"/>
      <c r="Q3394" s="100"/>
    </row>
    <row r="3395" spans="15:17" x14ac:dyDescent="0.2">
      <c r="O3395" s="45"/>
      <c r="P3395" s="45"/>
      <c r="Q3395" s="100"/>
    </row>
    <row r="3396" spans="15:17" x14ac:dyDescent="0.2">
      <c r="O3396" s="45"/>
      <c r="P3396" s="45"/>
      <c r="Q3396" s="100"/>
    </row>
    <row r="3397" spans="15:17" x14ac:dyDescent="0.2">
      <c r="O3397" s="45"/>
      <c r="P3397" s="45"/>
      <c r="Q3397" s="100"/>
    </row>
    <row r="3398" spans="15:17" x14ac:dyDescent="0.2">
      <c r="O3398" s="45"/>
      <c r="P3398" s="45"/>
      <c r="Q3398" s="100"/>
    </row>
    <row r="3399" spans="15:17" x14ac:dyDescent="0.2">
      <c r="O3399" s="45"/>
      <c r="P3399" s="45"/>
      <c r="Q3399" s="100"/>
    </row>
    <row r="3400" spans="15:17" x14ac:dyDescent="0.2">
      <c r="O3400" s="45"/>
      <c r="P3400" s="45"/>
      <c r="Q3400" s="100"/>
    </row>
    <row r="3401" spans="15:17" x14ac:dyDescent="0.2">
      <c r="O3401" s="45"/>
      <c r="P3401" s="45"/>
      <c r="Q3401" s="100"/>
    </row>
    <row r="3402" spans="15:17" x14ac:dyDescent="0.2">
      <c r="O3402" s="45"/>
      <c r="P3402" s="45"/>
      <c r="Q3402" s="100"/>
    </row>
    <row r="3403" spans="15:17" x14ac:dyDescent="0.2">
      <c r="O3403" s="45"/>
      <c r="P3403" s="45"/>
      <c r="Q3403" s="100"/>
    </row>
    <row r="3404" spans="15:17" x14ac:dyDescent="0.2">
      <c r="O3404" s="45"/>
      <c r="P3404" s="45"/>
      <c r="Q3404" s="100"/>
    </row>
    <row r="3405" spans="15:17" x14ac:dyDescent="0.2">
      <c r="O3405" s="45"/>
      <c r="P3405" s="45"/>
      <c r="Q3405" s="100"/>
    </row>
    <row r="3406" spans="15:17" x14ac:dyDescent="0.2">
      <c r="O3406" s="45"/>
      <c r="P3406" s="45"/>
      <c r="Q3406" s="100"/>
    </row>
    <row r="3407" spans="15:17" x14ac:dyDescent="0.2">
      <c r="O3407" s="45"/>
      <c r="P3407" s="45"/>
      <c r="Q3407" s="100"/>
    </row>
    <row r="3408" spans="15:17" x14ac:dyDescent="0.2">
      <c r="O3408" s="45"/>
      <c r="P3408" s="45"/>
      <c r="Q3408" s="100"/>
    </row>
    <row r="3409" spans="15:17" x14ac:dyDescent="0.2">
      <c r="O3409" s="45"/>
      <c r="P3409" s="45"/>
      <c r="Q3409" s="100"/>
    </row>
    <row r="3410" spans="15:17" x14ac:dyDescent="0.2">
      <c r="O3410" s="45"/>
      <c r="P3410" s="45"/>
      <c r="Q3410" s="100"/>
    </row>
    <row r="3411" spans="15:17" x14ac:dyDescent="0.2">
      <c r="O3411" s="45"/>
      <c r="P3411" s="45"/>
      <c r="Q3411" s="100"/>
    </row>
    <row r="3412" spans="15:17" x14ac:dyDescent="0.2">
      <c r="O3412" s="45"/>
      <c r="P3412" s="45"/>
      <c r="Q3412" s="100"/>
    </row>
    <row r="3413" spans="15:17" x14ac:dyDescent="0.2">
      <c r="O3413" s="45"/>
      <c r="P3413" s="45"/>
      <c r="Q3413" s="100"/>
    </row>
    <row r="3414" spans="15:17" x14ac:dyDescent="0.2">
      <c r="O3414" s="45"/>
      <c r="P3414" s="45"/>
      <c r="Q3414" s="100"/>
    </row>
    <row r="3415" spans="15:17" x14ac:dyDescent="0.2">
      <c r="O3415" s="45"/>
      <c r="P3415" s="45"/>
      <c r="Q3415" s="100"/>
    </row>
    <row r="3416" spans="15:17" x14ac:dyDescent="0.2">
      <c r="O3416" s="45"/>
      <c r="P3416" s="45"/>
      <c r="Q3416" s="100"/>
    </row>
    <row r="3417" spans="15:17" x14ac:dyDescent="0.2">
      <c r="O3417" s="45"/>
      <c r="P3417" s="45"/>
      <c r="Q3417" s="100"/>
    </row>
    <row r="3418" spans="15:17" x14ac:dyDescent="0.2">
      <c r="O3418" s="45"/>
      <c r="P3418" s="45"/>
      <c r="Q3418" s="100"/>
    </row>
    <row r="3419" spans="15:17" x14ac:dyDescent="0.2">
      <c r="O3419" s="45"/>
      <c r="P3419" s="45"/>
      <c r="Q3419" s="100"/>
    </row>
    <row r="3420" spans="15:17" x14ac:dyDescent="0.2">
      <c r="O3420" s="45"/>
      <c r="P3420" s="45"/>
      <c r="Q3420" s="100"/>
    </row>
    <row r="3421" spans="15:17" x14ac:dyDescent="0.2">
      <c r="O3421" s="45"/>
      <c r="P3421" s="45"/>
      <c r="Q3421" s="100"/>
    </row>
    <row r="3422" spans="15:17" x14ac:dyDescent="0.2">
      <c r="O3422" s="45"/>
      <c r="P3422" s="45"/>
      <c r="Q3422" s="100"/>
    </row>
    <row r="3423" spans="15:17" x14ac:dyDescent="0.2">
      <c r="O3423" s="45"/>
      <c r="P3423" s="45"/>
      <c r="Q3423" s="100"/>
    </row>
    <row r="3424" spans="15:17" x14ac:dyDescent="0.2">
      <c r="O3424" s="45"/>
      <c r="P3424" s="45"/>
      <c r="Q3424" s="100"/>
    </row>
    <row r="3425" spans="15:17" x14ac:dyDescent="0.2">
      <c r="O3425" s="45"/>
      <c r="P3425" s="45"/>
      <c r="Q3425" s="100"/>
    </row>
    <row r="3426" spans="15:17" x14ac:dyDescent="0.2">
      <c r="O3426" s="45"/>
      <c r="P3426" s="45"/>
      <c r="Q3426" s="100"/>
    </row>
    <row r="3427" spans="15:17" x14ac:dyDescent="0.2">
      <c r="O3427" s="45"/>
      <c r="P3427" s="45"/>
      <c r="Q3427" s="100"/>
    </row>
    <row r="3428" spans="15:17" x14ac:dyDescent="0.2">
      <c r="O3428" s="45"/>
      <c r="P3428" s="45"/>
      <c r="Q3428" s="100"/>
    </row>
    <row r="3429" spans="15:17" x14ac:dyDescent="0.2">
      <c r="O3429" s="45"/>
      <c r="P3429" s="45"/>
      <c r="Q3429" s="100"/>
    </row>
    <row r="3430" spans="15:17" x14ac:dyDescent="0.2">
      <c r="O3430" s="45"/>
      <c r="P3430" s="45"/>
      <c r="Q3430" s="100"/>
    </row>
    <row r="3431" spans="15:17" x14ac:dyDescent="0.2">
      <c r="O3431" s="45"/>
      <c r="P3431" s="45"/>
      <c r="Q3431" s="100"/>
    </row>
    <row r="3432" spans="15:17" x14ac:dyDescent="0.2">
      <c r="O3432" s="45"/>
      <c r="P3432" s="45"/>
      <c r="Q3432" s="100"/>
    </row>
    <row r="3433" spans="15:17" x14ac:dyDescent="0.2">
      <c r="O3433" s="45"/>
      <c r="P3433" s="45"/>
      <c r="Q3433" s="100"/>
    </row>
    <row r="3434" spans="15:17" x14ac:dyDescent="0.2">
      <c r="O3434" s="45"/>
      <c r="P3434" s="45"/>
      <c r="Q3434" s="100"/>
    </row>
    <row r="3435" spans="15:17" x14ac:dyDescent="0.2">
      <c r="O3435" s="45"/>
      <c r="P3435" s="45"/>
      <c r="Q3435" s="100"/>
    </row>
    <row r="3436" spans="15:17" x14ac:dyDescent="0.2">
      <c r="O3436" s="45"/>
      <c r="P3436" s="45"/>
      <c r="Q3436" s="100"/>
    </row>
    <row r="3437" spans="15:17" x14ac:dyDescent="0.2">
      <c r="O3437" s="45"/>
      <c r="P3437" s="45"/>
      <c r="Q3437" s="100"/>
    </row>
    <row r="3438" spans="15:17" x14ac:dyDescent="0.2">
      <c r="O3438" s="45"/>
      <c r="P3438" s="45"/>
      <c r="Q3438" s="100"/>
    </row>
    <row r="3439" spans="15:17" x14ac:dyDescent="0.2">
      <c r="O3439" s="45"/>
      <c r="P3439" s="45"/>
      <c r="Q3439" s="100"/>
    </row>
    <row r="3440" spans="15:17" x14ac:dyDescent="0.2">
      <c r="O3440" s="45"/>
      <c r="P3440" s="45"/>
      <c r="Q3440" s="100"/>
    </row>
    <row r="3441" spans="15:17" x14ac:dyDescent="0.2">
      <c r="O3441" s="45"/>
      <c r="P3441" s="45"/>
      <c r="Q3441" s="100"/>
    </row>
    <row r="3442" spans="15:17" x14ac:dyDescent="0.2">
      <c r="O3442" s="45"/>
      <c r="P3442" s="45"/>
      <c r="Q3442" s="100"/>
    </row>
    <row r="3443" spans="15:17" x14ac:dyDescent="0.2">
      <c r="O3443" s="45"/>
      <c r="P3443" s="45"/>
      <c r="Q3443" s="100"/>
    </row>
    <row r="3444" spans="15:17" x14ac:dyDescent="0.2">
      <c r="O3444" s="45"/>
      <c r="P3444" s="45"/>
      <c r="Q3444" s="100"/>
    </row>
    <row r="3445" spans="15:17" x14ac:dyDescent="0.2">
      <c r="O3445" s="45"/>
      <c r="P3445" s="45"/>
      <c r="Q3445" s="100"/>
    </row>
    <row r="3446" spans="15:17" x14ac:dyDescent="0.2">
      <c r="O3446" s="45"/>
      <c r="P3446" s="45"/>
      <c r="Q3446" s="100"/>
    </row>
    <row r="3447" spans="15:17" x14ac:dyDescent="0.2">
      <c r="O3447" s="45"/>
      <c r="P3447" s="45"/>
      <c r="Q3447" s="100"/>
    </row>
    <row r="3448" spans="15:17" x14ac:dyDescent="0.2">
      <c r="O3448" s="45"/>
      <c r="P3448" s="45"/>
      <c r="Q3448" s="100"/>
    </row>
    <row r="3449" spans="15:17" x14ac:dyDescent="0.2">
      <c r="O3449" s="45"/>
      <c r="P3449" s="45"/>
      <c r="Q3449" s="100"/>
    </row>
    <row r="3450" spans="15:17" x14ac:dyDescent="0.2">
      <c r="O3450" s="45"/>
      <c r="P3450" s="45"/>
      <c r="Q3450" s="100"/>
    </row>
    <row r="3451" spans="15:17" x14ac:dyDescent="0.2">
      <c r="O3451" s="45"/>
      <c r="P3451" s="45"/>
      <c r="Q3451" s="100"/>
    </row>
    <row r="3452" spans="15:17" x14ac:dyDescent="0.2">
      <c r="O3452" s="45"/>
      <c r="P3452" s="45"/>
      <c r="Q3452" s="100"/>
    </row>
    <row r="3453" spans="15:17" x14ac:dyDescent="0.2">
      <c r="O3453" s="45"/>
      <c r="P3453" s="45"/>
      <c r="Q3453" s="100"/>
    </row>
    <row r="3454" spans="15:17" x14ac:dyDescent="0.2">
      <c r="O3454" s="45"/>
      <c r="P3454" s="45"/>
      <c r="Q3454" s="100"/>
    </row>
    <row r="3455" spans="15:17" x14ac:dyDescent="0.2">
      <c r="O3455" s="45"/>
      <c r="P3455" s="45"/>
      <c r="Q3455" s="100"/>
    </row>
    <row r="3456" spans="15:17" x14ac:dyDescent="0.2">
      <c r="O3456" s="45"/>
      <c r="P3456" s="45"/>
      <c r="Q3456" s="100"/>
    </row>
    <row r="3457" spans="15:17" x14ac:dyDescent="0.2">
      <c r="O3457" s="45"/>
      <c r="P3457" s="45"/>
      <c r="Q3457" s="100"/>
    </row>
    <row r="3458" spans="15:17" x14ac:dyDescent="0.2">
      <c r="O3458" s="45"/>
      <c r="P3458" s="45"/>
      <c r="Q3458" s="100"/>
    </row>
    <row r="3459" spans="15:17" x14ac:dyDescent="0.2">
      <c r="O3459" s="45"/>
      <c r="P3459" s="45"/>
      <c r="Q3459" s="100"/>
    </row>
    <row r="3460" spans="15:17" x14ac:dyDescent="0.2">
      <c r="O3460" s="45"/>
      <c r="P3460" s="45"/>
      <c r="Q3460" s="100"/>
    </row>
    <row r="3461" spans="15:17" x14ac:dyDescent="0.2">
      <c r="O3461" s="45"/>
      <c r="P3461" s="45"/>
      <c r="Q3461" s="100"/>
    </row>
    <row r="3462" spans="15:17" x14ac:dyDescent="0.2">
      <c r="O3462" s="45"/>
      <c r="P3462" s="45"/>
      <c r="Q3462" s="100"/>
    </row>
    <row r="3463" spans="15:17" x14ac:dyDescent="0.2">
      <c r="O3463" s="45"/>
      <c r="P3463" s="45"/>
      <c r="Q3463" s="100"/>
    </row>
    <row r="3464" spans="15:17" x14ac:dyDescent="0.2">
      <c r="O3464" s="45"/>
      <c r="P3464" s="45"/>
      <c r="Q3464" s="100"/>
    </row>
    <row r="3465" spans="15:17" x14ac:dyDescent="0.2">
      <c r="O3465" s="45"/>
      <c r="P3465" s="45"/>
      <c r="Q3465" s="100"/>
    </row>
    <row r="3466" spans="15:17" x14ac:dyDescent="0.2">
      <c r="O3466" s="45"/>
      <c r="P3466" s="45"/>
      <c r="Q3466" s="100"/>
    </row>
    <row r="3467" spans="15:17" x14ac:dyDescent="0.2">
      <c r="O3467" s="45"/>
      <c r="P3467" s="45"/>
      <c r="Q3467" s="100"/>
    </row>
    <row r="3468" spans="15:17" x14ac:dyDescent="0.2">
      <c r="O3468" s="45"/>
      <c r="P3468" s="45"/>
      <c r="Q3468" s="100"/>
    </row>
    <row r="3469" spans="15:17" x14ac:dyDescent="0.2">
      <c r="O3469" s="45"/>
      <c r="P3469" s="45"/>
      <c r="Q3469" s="100"/>
    </row>
    <row r="3470" spans="15:17" x14ac:dyDescent="0.2">
      <c r="O3470" s="45"/>
      <c r="P3470" s="45"/>
      <c r="Q3470" s="100"/>
    </row>
    <row r="3471" spans="15:17" x14ac:dyDescent="0.2">
      <c r="O3471" s="45"/>
      <c r="P3471" s="45"/>
      <c r="Q3471" s="100"/>
    </row>
    <row r="3472" spans="15:17" x14ac:dyDescent="0.2">
      <c r="O3472" s="45"/>
      <c r="P3472" s="45"/>
      <c r="Q3472" s="100"/>
    </row>
    <row r="3473" spans="15:17" x14ac:dyDescent="0.2">
      <c r="O3473" s="45"/>
      <c r="P3473" s="45"/>
      <c r="Q3473" s="100"/>
    </row>
    <row r="3474" spans="15:17" x14ac:dyDescent="0.2">
      <c r="O3474" s="45"/>
      <c r="P3474" s="45"/>
      <c r="Q3474" s="100"/>
    </row>
    <row r="3475" spans="15:17" x14ac:dyDescent="0.2">
      <c r="O3475" s="45"/>
      <c r="P3475" s="45"/>
      <c r="Q3475" s="100"/>
    </row>
    <row r="3476" spans="15:17" x14ac:dyDescent="0.2">
      <c r="O3476" s="45"/>
      <c r="P3476" s="45"/>
      <c r="Q3476" s="100"/>
    </row>
    <row r="3477" spans="15:17" x14ac:dyDescent="0.2">
      <c r="O3477" s="45"/>
      <c r="P3477" s="45"/>
      <c r="Q3477" s="100"/>
    </row>
    <row r="3478" spans="15:17" x14ac:dyDescent="0.2">
      <c r="O3478" s="45"/>
      <c r="P3478" s="45"/>
      <c r="Q3478" s="100"/>
    </row>
    <row r="3479" spans="15:17" x14ac:dyDescent="0.2">
      <c r="O3479" s="45"/>
      <c r="P3479" s="45"/>
      <c r="Q3479" s="100"/>
    </row>
    <row r="3480" spans="15:17" x14ac:dyDescent="0.2">
      <c r="O3480" s="45"/>
      <c r="P3480" s="45"/>
      <c r="Q3480" s="100"/>
    </row>
    <row r="3481" spans="15:17" x14ac:dyDescent="0.2">
      <c r="O3481" s="45"/>
      <c r="P3481" s="45"/>
      <c r="Q3481" s="100"/>
    </row>
    <row r="3482" spans="15:17" x14ac:dyDescent="0.2">
      <c r="O3482" s="45"/>
      <c r="P3482" s="45"/>
      <c r="Q3482" s="100"/>
    </row>
    <row r="3483" spans="15:17" x14ac:dyDescent="0.2">
      <c r="O3483" s="45"/>
      <c r="P3483" s="45"/>
      <c r="Q3483" s="100"/>
    </row>
    <row r="3484" spans="15:17" x14ac:dyDescent="0.2">
      <c r="O3484" s="45"/>
      <c r="P3484" s="45"/>
      <c r="Q3484" s="100"/>
    </row>
    <row r="3485" spans="15:17" x14ac:dyDescent="0.2">
      <c r="O3485" s="45"/>
      <c r="P3485" s="45"/>
      <c r="Q3485" s="100"/>
    </row>
    <row r="3486" spans="15:17" x14ac:dyDescent="0.2">
      <c r="O3486" s="45"/>
      <c r="P3486" s="45"/>
      <c r="Q3486" s="100"/>
    </row>
    <row r="3487" spans="15:17" x14ac:dyDescent="0.2">
      <c r="O3487" s="45"/>
      <c r="P3487" s="45"/>
      <c r="Q3487" s="100"/>
    </row>
    <row r="3488" spans="15:17" x14ac:dyDescent="0.2">
      <c r="O3488" s="45"/>
      <c r="P3488" s="45"/>
      <c r="Q3488" s="100"/>
    </row>
    <row r="3489" spans="15:17" x14ac:dyDescent="0.2">
      <c r="O3489" s="45"/>
      <c r="P3489" s="45"/>
      <c r="Q3489" s="100"/>
    </row>
    <row r="3490" spans="15:17" x14ac:dyDescent="0.2">
      <c r="O3490" s="45"/>
      <c r="P3490" s="45"/>
      <c r="Q3490" s="100"/>
    </row>
    <row r="3491" spans="15:17" x14ac:dyDescent="0.2">
      <c r="O3491" s="45"/>
      <c r="P3491" s="45"/>
      <c r="Q3491" s="100"/>
    </row>
    <row r="3492" spans="15:17" x14ac:dyDescent="0.2">
      <c r="O3492" s="45"/>
      <c r="P3492" s="45"/>
      <c r="Q3492" s="100"/>
    </row>
    <row r="3493" spans="15:17" x14ac:dyDescent="0.2">
      <c r="O3493" s="45"/>
      <c r="P3493" s="45"/>
      <c r="Q3493" s="100"/>
    </row>
    <row r="3494" spans="15:17" x14ac:dyDescent="0.2">
      <c r="O3494" s="45"/>
      <c r="P3494" s="45"/>
      <c r="Q3494" s="100"/>
    </row>
    <row r="3495" spans="15:17" x14ac:dyDescent="0.2">
      <c r="O3495" s="45"/>
      <c r="P3495" s="45"/>
      <c r="Q3495" s="100"/>
    </row>
    <row r="3496" spans="15:17" x14ac:dyDescent="0.2">
      <c r="O3496" s="45"/>
      <c r="P3496" s="45"/>
      <c r="Q3496" s="100"/>
    </row>
    <row r="3497" spans="15:17" x14ac:dyDescent="0.2">
      <c r="O3497" s="45"/>
      <c r="P3497" s="45"/>
      <c r="Q3497" s="100"/>
    </row>
    <row r="3498" spans="15:17" x14ac:dyDescent="0.2">
      <c r="O3498" s="45"/>
      <c r="P3498" s="45"/>
      <c r="Q3498" s="100"/>
    </row>
    <row r="3499" spans="15:17" x14ac:dyDescent="0.2">
      <c r="O3499" s="45"/>
      <c r="P3499" s="45"/>
      <c r="Q3499" s="100"/>
    </row>
    <row r="3500" spans="15:17" x14ac:dyDescent="0.2">
      <c r="O3500" s="45"/>
      <c r="P3500" s="45"/>
      <c r="Q3500" s="100"/>
    </row>
    <row r="3501" spans="15:17" x14ac:dyDescent="0.2">
      <c r="O3501" s="45"/>
      <c r="P3501" s="45"/>
      <c r="Q3501" s="100"/>
    </row>
    <row r="3502" spans="15:17" x14ac:dyDescent="0.2">
      <c r="O3502" s="45"/>
      <c r="P3502" s="45"/>
      <c r="Q3502" s="100"/>
    </row>
    <row r="3503" spans="15:17" x14ac:dyDescent="0.2">
      <c r="O3503" s="45"/>
      <c r="P3503" s="45"/>
      <c r="Q3503" s="100"/>
    </row>
    <row r="3504" spans="15:17" x14ac:dyDescent="0.2">
      <c r="O3504" s="45"/>
      <c r="P3504" s="45"/>
      <c r="Q3504" s="100"/>
    </row>
    <row r="3505" spans="15:17" x14ac:dyDescent="0.2">
      <c r="O3505" s="45"/>
      <c r="P3505" s="45"/>
      <c r="Q3505" s="100"/>
    </row>
    <row r="3506" spans="15:17" x14ac:dyDescent="0.2">
      <c r="O3506" s="45"/>
      <c r="P3506" s="45"/>
      <c r="Q3506" s="100"/>
    </row>
    <row r="3507" spans="15:17" x14ac:dyDescent="0.2">
      <c r="O3507" s="45"/>
      <c r="P3507" s="45"/>
      <c r="Q3507" s="100"/>
    </row>
    <row r="3508" spans="15:17" x14ac:dyDescent="0.2">
      <c r="O3508" s="45"/>
      <c r="P3508" s="45"/>
      <c r="Q3508" s="100"/>
    </row>
    <row r="3509" spans="15:17" x14ac:dyDescent="0.2">
      <c r="O3509" s="45"/>
      <c r="P3509" s="45"/>
      <c r="Q3509" s="100"/>
    </row>
    <row r="3510" spans="15:17" x14ac:dyDescent="0.2">
      <c r="O3510" s="45"/>
      <c r="P3510" s="45"/>
      <c r="Q3510" s="100"/>
    </row>
    <row r="3511" spans="15:17" x14ac:dyDescent="0.2">
      <c r="O3511" s="45"/>
      <c r="P3511" s="45"/>
      <c r="Q3511" s="100"/>
    </row>
    <row r="3512" spans="15:17" x14ac:dyDescent="0.2">
      <c r="O3512" s="45"/>
      <c r="P3512" s="45"/>
      <c r="Q3512" s="100"/>
    </row>
    <row r="3513" spans="15:17" x14ac:dyDescent="0.2">
      <c r="O3513" s="45"/>
      <c r="P3513" s="45"/>
      <c r="Q3513" s="100"/>
    </row>
    <row r="3514" spans="15:17" x14ac:dyDescent="0.2">
      <c r="O3514" s="45"/>
      <c r="P3514" s="45"/>
      <c r="Q3514" s="100"/>
    </row>
    <row r="3515" spans="15:17" x14ac:dyDescent="0.2">
      <c r="O3515" s="45"/>
      <c r="P3515" s="45"/>
      <c r="Q3515" s="100"/>
    </row>
    <row r="3516" spans="15:17" x14ac:dyDescent="0.2">
      <c r="O3516" s="45"/>
      <c r="P3516" s="45"/>
      <c r="Q3516" s="100"/>
    </row>
    <row r="3517" spans="15:17" x14ac:dyDescent="0.2">
      <c r="O3517" s="45"/>
      <c r="P3517" s="45"/>
      <c r="Q3517" s="100"/>
    </row>
    <row r="3518" spans="15:17" x14ac:dyDescent="0.2">
      <c r="O3518" s="45"/>
      <c r="P3518" s="45"/>
      <c r="Q3518" s="100"/>
    </row>
    <row r="3519" spans="15:17" x14ac:dyDescent="0.2">
      <c r="O3519" s="45"/>
      <c r="P3519" s="45"/>
      <c r="Q3519" s="100"/>
    </row>
    <row r="3520" spans="15:17" x14ac:dyDescent="0.2">
      <c r="O3520" s="45"/>
      <c r="P3520" s="45"/>
      <c r="Q3520" s="100"/>
    </row>
    <row r="3521" spans="15:17" x14ac:dyDescent="0.2">
      <c r="O3521" s="45"/>
      <c r="P3521" s="45"/>
      <c r="Q3521" s="100"/>
    </row>
    <row r="3522" spans="15:17" x14ac:dyDescent="0.2">
      <c r="O3522" s="45"/>
      <c r="P3522" s="45"/>
      <c r="Q3522" s="100"/>
    </row>
    <row r="3523" spans="15:17" x14ac:dyDescent="0.2">
      <c r="O3523" s="45"/>
      <c r="P3523" s="45"/>
      <c r="Q3523" s="100"/>
    </row>
    <row r="3524" spans="15:17" x14ac:dyDescent="0.2">
      <c r="O3524" s="45"/>
      <c r="P3524" s="45"/>
      <c r="Q3524" s="100"/>
    </row>
    <row r="3525" spans="15:17" x14ac:dyDescent="0.2">
      <c r="O3525" s="45"/>
      <c r="P3525" s="45"/>
      <c r="Q3525" s="100"/>
    </row>
    <row r="3526" spans="15:17" x14ac:dyDescent="0.2">
      <c r="O3526" s="45"/>
      <c r="P3526" s="45"/>
      <c r="Q3526" s="100"/>
    </row>
    <row r="3527" spans="15:17" x14ac:dyDescent="0.2">
      <c r="O3527" s="45"/>
      <c r="P3527" s="45"/>
      <c r="Q3527" s="100"/>
    </row>
    <row r="3528" spans="15:17" x14ac:dyDescent="0.2">
      <c r="O3528" s="45"/>
      <c r="P3528" s="45"/>
      <c r="Q3528" s="100"/>
    </row>
    <row r="3529" spans="15:17" x14ac:dyDescent="0.2">
      <c r="O3529" s="45"/>
      <c r="P3529" s="45"/>
      <c r="Q3529" s="100"/>
    </row>
    <row r="3530" spans="15:17" x14ac:dyDescent="0.2">
      <c r="O3530" s="45"/>
      <c r="P3530" s="45"/>
      <c r="Q3530" s="100"/>
    </row>
    <row r="3531" spans="15:17" x14ac:dyDescent="0.2">
      <c r="O3531" s="45"/>
      <c r="P3531" s="45"/>
      <c r="Q3531" s="100"/>
    </row>
    <row r="3532" spans="15:17" x14ac:dyDescent="0.2">
      <c r="O3532" s="45"/>
      <c r="P3532" s="45"/>
      <c r="Q3532" s="100"/>
    </row>
    <row r="3533" spans="15:17" x14ac:dyDescent="0.2">
      <c r="O3533" s="45"/>
      <c r="P3533" s="45"/>
      <c r="Q3533" s="100"/>
    </row>
    <row r="3534" spans="15:17" x14ac:dyDescent="0.2">
      <c r="O3534" s="45"/>
      <c r="P3534" s="45"/>
      <c r="Q3534" s="100"/>
    </row>
    <row r="3535" spans="15:17" x14ac:dyDescent="0.2">
      <c r="O3535" s="45"/>
      <c r="P3535" s="45"/>
      <c r="Q3535" s="100"/>
    </row>
    <row r="3536" spans="15:17" x14ac:dyDescent="0.2">
      <c r="O3536" s="45"/>
      <c r="P3536" s="45"/>
      <c r="Q3536" s="100"/>
    </row>
    <row r="3537" spans="15:17" x14ac:dyDescent="0.2">
      <c r="O3537" s="45"/>
      <c r="P3537" s="45"/>
      <c r="Q3537" s="100"/>
    </row>
    <row r="3538" spans="15:17" x14ac:dyDescent="0.2">
      <c r="O3538" s="45"/>
      <c r="P3538" s="45"/>
      <c r="Q3538" s="100"/>
    </row>
    <row r="3539" spans="15:17" x14ac:dyDescent="0.2">
      <c r="O3539" s="45"/>
      <c r="P3539" s="45"/>
      <c r="Q3539" s="100"/>
    </row>
    <row r="3540" spans="15:17" x14ac:dyDescent="0.2">
      <c r="O3540" s="45"/>
      <c r="P3540" s="45"/>
      <c r="Q3540" s="100"/>
    </row>
    <row r="3541" spans="15:17" x14ac:dyDescent="0.2">
      <c r="O3541" s="45"/>
      <c r="P3541" s="45"/>
      <c r="Q3541" s="100"/>
    </row>
    <row r="3542" spans="15:17" x14ac:dyDescent="0.2">
      <c r="O3542" s="45"/>
      <c r="P3542" s="45"/>
      <c r="Q3542" s="100"/>
    </row>
    <row r="3543" spans="15:17" x14ac:dyDescent="0.2">
      <c r="O3543" s="45"/>
      <c r="P3543" s="45"/>
      <c r="Q3543" s="100"/>
    </row>
    <row r="3544" spans="15:17" x14ac:dyDescent="0.2">
      <c r="O3544" s="45"/>
      <c r="P3544" s="45"/>
      <c r="Q3544" s="100"/>
    </row>
    <row r="3545" spans="15:17" x14ac:dyDescent="0.2">
      <c r="O3545" s="45"/>
      <c r="P3545" s="45"/>
      <c r="Q3545" s="100"/>
    </row>
    <row r="3546" spans="15:17" x14ac:dyDescent="0.2">
      <c r="O3546" s="45"/>
      <c r="P3546" s="45"/>
      <c r="Q3546" s="100"/>
    </row>
    <row r="3547" spans="15:17" x14ac:dyDescent="0.2">
      <c r="O3547" s="45"/>
      <c r="P3547" s="45"/>
      <c r="Q3547" s="100"/>
    </row>
    <row r="3548" spans="15:17" x14ac:dyDescent="0.2">
      <c r="O3548" s="45"/>
      <c r="P3548" s="45"/>
      <c r="Q3548" s="100"/>
    </row>
    <row r="3549" spans="15:17" x14ac:dyDescent="0.2">
      <c r="O3549" s="45"/>
      <c r="P3549" s="45"/>
      <c r="Q3549" s="100"/>
    </row>
    <row r="3550" spans="15:17" x14ac:dyDescent="0.2">
      <c r="O3550" s="45"/>
      <c r="P3550" s="45"/>
      <c r="Q3550" s="100"/>
    </row>
    <row r="3551" spans="15:17" x14ac:dyDescent="0.2">
      <c r="O3551" s="45"/>
      <c r="P3551" s="45"/>
      <c r="Q3551" s="100"/>
    </row>
    <row r="3552" spans="15:17" x14ac:dyDescent="0.2">
      <c r="O3552" s="45"/>
      <c r="P3552" s="45"/>
      <c r="Q3552" s="100"/>
    </row>
    <row r="3553" spans="15:17" x14ac:dyDescent="0.2">
      <c r="O3553" s="45"/>
      <c r="P3553" s="45"/>
      <c r="Q3553" s="100"/>
    </row>
    <row r="3554" spans="15:17" x14ac:dyDescent="0.2">
      <c r="O3554" s="45"/>
      <c r="P3554" s="45"/>
      <c r="Q3554" s="100"/>
    </row>
    <row r="3555" spans="15:17" x14ac:dyDescent="0.2">
      <c r="O3555" s="45"/>
      <c r="P3555" s="45"/>
      <c r="Q3555" s="100"/>
    </row>
    <row r="3556" spans="15:17" x14ac:dyDescent="0.2">
      <c r="O3556" s="45"/>
      <c r="P3556" s="45"/>
      <c r="Q3556" s="100"/>
    </row>
    <row r="3557" spans="15:17" x14ac:dyDescent="0.2">
      <c r="O3557" s="45"/>
      <c r="P3557" s="45"/>
      <c r="Q3557" s="100"/>
    </row>
    <row r="3558" spans="15:17" x14ac:dyDescent="0.2">
      <c r="O3558" s="45"/>
      <c r="P3558" s="45"/>
      <c r="Q3558" s="100"/>
    </row>
    <row r="3559" spans="15:17" x14ac:dyDescent="0.2">
      <c r="O3559" s="45"/>
      <c r="P3559" s="45"/>
      <c r="Q3559" s="100"/>
    </row>
    <row r="3560" spans="15:17" x14ac:dyDescent="0.2">
      <c r="O3560" s="45"/>
      <c r="P3560" s="45"/>
      <c r="Q3560" s="100"/>
    </row>
    <row r="3561" spans="15:17" x14ac:dyDescent="0.2">
      <c r="O3561" s="45"/>
      <c r="P3561" s="45"/>
      <c r="Q3561" s="100"/>
    </row>
    <row r="3562" spans="15:17" x14ac:dyDescent="0.2">
      <c r="O3562" s="45"/>
      <c r="P3562" s="45"/>
      <c r="Q3562" s="100"/>
    </row>
    <row r="3563" spans="15:17" x14ac:dyDescent="0.2">
      <c r="O3563" s="45"/>
      <c r="P3563" s="45"/>
      <c r="Q3563" s="100"/>
    </row>
    <row r="3564" spans="15:17" x14ac:dyDescent="0.2">
      <c r="O3564" s="45"/>
      <c r="P3564" s="45"/>
      <c r="Q3564" s="100"/>
    </row>
    <row r="3565" spans="15:17" x14ac:dyDescent="0.2">
      <c r="O3565" s="45"/>
      <c r="P3565" s="45"/>
      <c r="Q3565" s="100"/>
    </row>
    <row r="3566" spans="15:17" x14ac:dyDescent="0.2">
      <c r="O3566" s="45"/>
      <c r="P3566" s="45"/>
      <c r="Q3566" s="100"/>
    </row>
    <row r="3567" spans="15:17" x14ac:dyDescent="0.2">
      <c r="O3567" s="45"/>
      <c r="P3567" s="45"/>
      <c r="Q3567" s="100"/>
    </row>
    <row r="3568" spans="15:17" x14ac:dyDescent="0.2">
      <c r="O3568" s="45"/>
      <c r="P3568" s="45"/>
      <c r="Q3568" s="100"/>
    </row>
    <row r="3569" spans="15:17" x14ac:dyDescent="0.2">
      <c r="O3569" s="45"/>
      <c r="P3569" s="45"/>
      <c r="Q3569" s="100"/>
    </row>
    <row r="3570" spans="15:17" x14ac:dyDescent="0.2">
      <c r="O3570" s="45"/>
      <c r="P3570" s="45"/>
      <c r="Q3570" s="100"/>
    </row>
    <row r="3571" spans="15:17" x14ac:dyDescent="0.2">
      <c r="O3571" s="45"/>
      <c r="P3571" s="45"/>
      <c r="Q3571" s="100"/>
    </row>
    <row r="3572" spans="15:17" x14ac:dyDescent="0.2">
      <c r="O3572" s="45"/>
      <c r="P3572" s="45"/>
      <c r="Q3572" s="100"/>
    </row>
    <row r="3573" spans="15:17" x14ac:dyDescent="0.2">
      <c r="O3573" s="45"/>
      <c r="P3573" s="45"/>
      <c r="Q3573" s="100"/>
    </row>
    <row r="3574" spans="15:17" x14ac:dyDescent="0.2">
      <c r="O3574" s="45"/>
      <c r="P3574" s="45"/>
      <c r="Q3574" s="100"/>
    </row>
    <row r="3575" spans="15:17" x14ac:dyDescent="0.2">
      <c r="O3575" s="45"/>
      <c r="P3575" s="45"/>
      <c r="Q3575" s="100"/>
    </row>
    <row r="3576" spans="15:17" x14ac:dyDescent="0.2">
      <c r="O3576" s="45"/>
      <c r="P3576" s="45"/>
      <c r="Q3576" s="100"/>
    </row>
    <row r="3577" spans="15:17" x14ac:dyDescent="0.2">
      <c r="O3577" s="45"/>
      <c r="P3577" s="45"/>
      <c r="Q3577" s="100"/>
    </row>
    <row r="3578" spans="15:17" x14ac:dyDescent="0.2">
      <c r="O3578" s="45"/>
      <c r="P3578" s="45"/>
      <c r="Q3578" s="100"/>
    </row>
    <row r="3579" spans="15:17" x14ac:dyDescent="0.2">
      <c r="O3579" s="45"/>
      <c r="P3579" s="45"/>
      <c r="Q3579" s="100"/>
    </row>
    <row r="3580" spans="15:17" x14ac:dyDescent="0.2">
      <c r="O3580" s="45"/>
      <c r="P3580" s="45"/>
      <c r="Q3580" s="100"/>
    </row>
    <row r="3581" spans="15:17" x14ac:dyDescent="0.2">
      <c r="O3581" s="45"/>
      <c r="P3581" s="45"/>
      <c r="Q3581" s="100"/>
    </row>
    <row r="3582" spans="15:17" x14ac:dyDescent="0.2">
      <c r="O3582" s="45"/>
      <c r="P3582" s="45"/>
      <c r="Q3582" s="100"/>
    </row>
    <row r="3583" spans="15:17" x14ac:dyDescent="0.2">
      <c r="O3583" s="45"/>
      <c r="P3583" s="45"/>
      <c r="Q3583" s="100"/>
    </row>
    <row r="3584" spans="15:17" x14ac:dyDescent="0.2">
      <c r="O3584" s="45"/>
      <c r="P3584" s="45"/>
      <c r="Q3584" s="100"/>
    </row>
    <row r="3585" spans="15:17" x14ac:dyDescent="0.2">
      <c r="O3585" s="45"/>
      <c r="P3585" s="45"/>
      <c r="Q3585" s="100"/>
    </row>
    <row r="3586" spans="15:17" x14ac:dyDescent="0.2">
      <c r="O3586" s="45"/>
      <c r="P3586" s="45"/>
      <c r="Q3586" s="100"/>
    </row>
    <row r="3587" spans="15:17" x14ac:dyDescent="0.2">
      <c r="O3587" s="45"/>
      <c r="P3587" s="45"/>
      <c r="Q3587" s="100"/>
    </row>
    <row r="3588" spans="15:17" x14ac:dyDescent="0.2">
      <c r="O3588" s="45"/>
      <c r="P3588" s="45"/>
      <c r="Q3588" s="100"/>
    </row>
    <row r="3589" spans="15:17" x14ac:dyDescent="0.2">
      <c r="O3589" s="45"/>
      <c r="P3589" s="45"/>
      <c r="Q3589" s="100"/>
    </row>
    <row r="3590" spans="15:17" x14ac:dyDescent="0.2">
      <c r="O3590" s="45"/>
      <c r="P3590" s="45"/>
      <c r="Q3590" s="100"/>
    </row>
    <row r="3591" spans="15:17" x14ac:dyDescent="0.2">
      <c r="O3591" s="45"/>
      <c r="P3591" s="45"/>
      <c r="Q3591" s="100"/>
    </row>
    <row r="3592" spans="15:17" x14ac:dyDescent="0.2">
      <c r="O3592" s="45"/>
      <c r="P3592" s="45"/>
      <c r="Q3592" s="100"/>
    </row>
    <row r="3593" spans="15:17" x14ac:dyDescent="0.2">
      <c r="O3593" s="45"/>
      <c r="P3593" s="45"/>
      <c r="Q3593" s="100"/>
    </row>
    <row r="3594" spans="15:17" x14ac:dyDescent="0.2">
      <c r="O3594" s="45"/>
      <c r="P3594" s="45"/>
      <c r="Q3594" s="100"/>
    </row>
    <row r="3595" spans="15:17" x14ac:dyDescent="0.2">
      <c r="O3595" s="45"/>
      <c r="P3595" s="45"/>
      <c r="Q3595" s="100"/>
    </row>
    <row r="3596" spans="15:17" x14ac:dyDescent="0.2">
      <c r="O3596" s="45"/>
      <c r="P3596" s="45"/>
      <c r="Q3596" s="100"/>
    </row>
    <row r="3597" spans="15:17" x14ac:dyDescent="0.2">
      <c r="O3597" s="45"/>
      <c r="P3597" s="45"/>
      <c r="Q3597" s="100"/>
    </row>
    <row r="3598" spans="15:17" x14ac:dyDescent="0.2">
      <c r="O3598" s="45"/>
      <c r="P3598" s="45"/>
      <c r="Q3598" s="100"/>
    </row>
    <row r="3599" spans="15:17" x14ac:dyDescent="0.2">
      <c r="O3599" s="45"/>
      <c r="P3599" s="45"/>
      <c r="Q3599" s="100"/>
    </row>
    <row r="3600" spans="15:17" x14ac:dyDescent="0.2">
      <c r="O3600" s="45"/>
      <c r="P3600" s="45"/>
      <c r="Q3600" s="100"/>
    </row>
    <row r="3601" spans="15:17" x14ac:dyDescent="0.2">
      <c r="O3601" s="45"/>
      <c r="P3601" s="45"/>
      <c r="Q3601" s="100"/>
    </row>
    <row r="3602" spans="15:17" x14ac:dyDescent="0.2">
      <c r="O3602" s="45"/>
      <c r="P3602" s="45"/>
      <c r="Q3602" s="100"/>
    </row>
    <row r="3603" spans="15:17" x14ac:dyDescent="0.2">
      <c r="O3603" s="45"/>
      <c r="P3603" s="45"/>
      <c r="Q3603" s="100"/>
    </row>
    <row r="3604" spans="15:17" x14ac:dyDescent="0.2">
      <c r="O3604" s="45"/>
      <c r="P3604" s="45"/>
      <c r="Q3604" s="100"/>
    </row>
    <row r="3605" spans="15:17" x14ac:dyDescent="0.2">
      <c r="O3605" s="45"/>
      <c r="P3605" s="45"/>
      <c r="Q3605" s="100"/>
    </row>
    <row r="3606" spans="15:17" x14ac:dyDescent="0.2">
      <c r="O3606" s="45"/>
      <c r="P3606" s="45"/>
      <c r="Q3606" s="100"/>
    </row>
    <row r="3607" spans="15:17" x14ac:dyDescent="0.2">
      <c r="O3607" s="45"/>
      <c r="P3607" s="45"/>
      <c r="Q3607" s="100"/>
    </row>
    <row r="3608" spans="15:17" x14ac:dyDescent="0.2">
      <c r="O3608" s="45"/>
      <c r="P3608" s="45"/>
      <c r="Q3608" s="100"/>
    </row>
    <row r="3609" spans="15:17" x14ac:dyDescent="0.2">
      <c r="O3609" s="45"/>
      <c r="P3609" s="45"/>
      <c r="Q3609" s="100"/>
    </row>
    <row r="3610" spans="15:17" x14ac:dyDescent="0.2">
      <c r="O3610" s="45"/>
      <c r="P3610" s="45"/>
      <c r="Q3610" s="100"/>
    </row>
    <row r="3611" spans="15:17" x14ac:dyDescent="0.2">
      <c r="O3611" s="45"/>
      <c r="P3611" s="45"/>
      <c r="Q3611" s="100"/>
    </row>
    <row r="3612" spans="15:17" x14ac:dyDescent="0.2">
      <c r="O3612" s="45"/>
      <c r="P3612" s="45"/>
      <c r="Q3612" s="100"/>
    </row>
    <row r="3613" spans="15:17" x14ac:dyDescent="0.2">
      <c r="O3613" s="45"/>
      <c r="P3613" s="45"/>
      <c r="Q3613" s="100"/>
    </row>
    <row r="3614" spans="15:17" x14ac:dyDescent="0.2">
      <c r="O3614" s="45"/>
      <c r="P3614" s="45"/>
      <c r="Q3614" s="100"/>
    </row>
    <row r="3615" spans="15:17" x14ac:dyDescent="0.2">
      <c r="O3615" s="45"/>
      <c r="P3615" s="45"/>
      <c r="Q3615" s="100"/>
    </row>
    <row r="3616" spans="15:17" x14ac:dyDescent="0.2">
      <c r="O3616" s="45"/>
      <c r="P3616" s="45"/>
      <c r="Q3616" s="100"/>
    </row>
    <row r="3617" spans="15:17" x14ac:dyDescent="0.2">
      <c r="O3617" s="45"/>
      <c r="P3617" s="45"/>
      <c r="Q3617" s="100"/>
    </row>
    <row r="3618" spans="15:17" x14ac:dyDescent="0.2">
      <c r="O3618" s="45"/>
      <c r="P3618" s="45"/>
      <c r="Q3618" s="100"/>
    </row>
    <row r="3619" spans="15:17" x14ac:dyDescent="0.2">
      <c r="O3619" s="45"/>
      <c r="P3619" s="45"/>
      <c r="Q3619" s="100"/>
    </row>
    <row r="3620" spans="15:17" x14ac:dyDescent="0.2">
      <c r="O3620" s="45"/>
      <c r="P3620" s="45"/>
      <c r="Q3620" s="100"/>
    </row>
    <row r="3621" spans="15:17" x14ac:dyDescent="0.2">
      <c r="O3621" s="45"/>
      <c r="P3621" s="45"/>
      <c r="Q3621" s="100"/>
    </row>
    <row r="3622" spans="15:17" x14ac:dyDescent="0.2">
      <c r="O3622" s="45"/>
      <c r="P3622" s="45"/>
      <c r="Q3622" s="100"/>
    </row>
    <row r="3623" spans="15:17" x14ac:dyDescent="0.2">
      <c r="O3623" s="45"/>
      <c r="P3623" s="45"/>
      <c r="Q3623" s="100"/>
    </row>
    <row r="3624" spans="15:17" x14ac:dyDescent="0.2">
      <c r="O3624" s="45"/>
      <c r="P3624" s="45"/>
      <c r="Q3624" s="100"/>
    </row>
    <row r="3625" spans="15:17" x14ac:dyDescent="0.2">
      <c r="O3625" s="45"/>
      <c r="P3625" s="45"/>
      <c r="Q3625" s="100"/>
    </row>
    <row r="3626" spans="15:17" x14ac:dyDescent="0.2">
      <c r="O3626" s="45"/>
      <c r="P3626" s="45"/>
      <c r="Q3626" s="100"/>
    </row>
    <row r="3627" spans="15:17" x14ac:dyDescent="0.2">
      <c r="O3627" s="45"/>
      <c r="P3627" s="45"/>
      <c r="Q3627" s="100"/>
    </row>
    <row r="3628" spans="15:17" x14ac:dyDescent="0.2">
      <c r="O3628" s="45"/>
      <c r="P3628" s="45"/>
      <c r="Q3628" s="100"/>
    </row>
    <row r="3629" spans="15:17" x14ac:dyDescent="0.2">
      <c r="O3629" s="45"/>
      <c r="P3629" s="45"/>
      <c r="Q3629" s="100"/>
    </row>
    <row r="3630" spans="15:17" x14ac:dyDescent="0.2">
      <c r="O3630" s="45"/>
      <c r="P3630" s="45"/>
      <c r="Q3630" s="100"/>
    </row>
    <row r="3631" spans="15:17" x14ac:dyDescent="0.2">
      <c r="O3631" s="45"/>
      <c r="P3631" s="45"/>
      <c r="Q3631" s="100"/>
    </row>
    <row r="3632" spans="15:17" x14ac:dyDescent="0.2">
      <c r="O3632" s="45"/>
      <c r="P3632" s="45"/>
      <c r="Q3632" s="100"/>
    </row>
    <row r="3633" spans="15:17" x14ac:dyDescent="0.2">
      <c r="O3633" s="45"/>
      <c r="P3633" s="45"/>
      <c r="Q3633" s="100"/>
    </row>
    <row r="3634" spans="15:17" x14ac:dyDescent="0.2">
      <c r="O3634" s="45"/>
      <c r="P3634" s="45"/>
      <c r="Q3634" s="100"/>
    </row>
    <row r="3635" spans="15:17" x14ac:dyDescent="0.2">
      <c r="O3635" s="45"/>
      <c r="P3635" s="45"/>
      <c r="Q3635" s="100"/>
    </row>
    <row r="3636" spans="15:17" x14ac:dyDescent="0.2">
      <c r="O3636" s="45"/>
      <c r="P3636" s="45"/>
      <c r="Q3636" s="100"/>
    </row>
    <row r="3637" spans="15:17" x14ac:dyDescent="0.2">
      <c r="O3637" s="45"/>
      <c r="P3637" s="45"/>
      <c r="Q3637" s="100"/>
    </row>
    <row r="3638" spans="15:17" x14ac:dyDescent="0.2">
      <c r="O3638" s="45"/>
      <c r="P3638" s="45"/>
      <c r="Q3638" s="100"/>
    </row>
    <row r="3639" spans="15:17" x14ac:dyDescent="0.2">
      <c r="O3639" s="45"/>
      <c r="P3639" s="45"/>
      <c r="Q3639" s="100"/>
    </row>
    <row r="3640" spans="15:17" x14ac:dyDescent="0.2">
      <c r="O3640" s="45"/>
      <c r="P3640" s="45"/>
      <c r="Q3640" s="100"/>
    </row>
    <row r="3641" spans="15:17" x14ac:dyDescent="0.2">
      <c r="O3641" s="45"/>
      <c r="P3641" s="45"/>
      <c r="Q3641" s="100"/>
    </row>
    <row r="3642" spans="15:17" x14ac:dyDescent="0.2">
      <c r="O3642" s="45"/>
      <c r="P3642" s="45"/>
      <c r="Q3642" s="100"/>
    </row>
    <row r="3643" spans="15:17" x14ac:dyDescent="0.2">
      <c r="O3643" s="45"/>
      <c r="P3643" s="45"/>
      <c r="Q3643" s="100"/>
    </row>
    <row r="3644" spans="15:17" x14ac:dyDescent="0.2">
      <c r="O3644" s="45"/>
      <c r="P3644" s="45"/>
      <c r="Q3644" s="100"/>
    </row>
    <row r="3645" spans="15:17" x14ac:dyDescent="0.2">
      <c r="O3645" s="45"/>
      <c r="P3645" s="45"/>
      <c r="Q3645" s="100"/>
    </row>
    <row r="3646" spans="15:17" x14ac:dyDescent="0.2">
      <c r="O3646" s="45"/>
      <c r="P3646" s="45"/>
      <c r="Q3646" s="100"/>
    </row>
    <row r="3647" spans="15:17" x14ac:dyDescent="0.2">
      <c r="O3647" s="45"/>
      <c r="P3647" s="45"/>
      <c r="Q3647" s="100"/>
    </row>
    <row r="3648" spans="15:17" x14ac:dyDescent="0.2">
      <c r="O3648" s="45"/>
      <c r="P3648" s="45"/>
      <c r="Q3648" s="100"/>
    </row>
    <row r="3649" spans="15:17" x14ac:dyDescent="0.2">
      <c r="O3649" s="45"/>
      <c r="P3649" s="45"/>
      <c r="Q3649" s="100"/>
    </row>
    <row r="3650" spans="15:17" x14ac:dyDescent="0.2">
      <c r="O3650" s="45"/>
      <c r="P3650" s="45"/>
      <c r="Q3650" s="100"/>
    </row>
    <row r="3651" spans="15:17" x14ac:dyDescent="0.2">
      <c r="O3651" s="45"/>
      <c r="P3651" s="45"/>
      <c r="Q3651" s="100"/>
    </row>
    <row r="3652" spans="15:17" x14ac:dyDescent="0.2">
      <c r="O3652" s="45"/>
      <c r="P3652" s="45"/>
      <c r="Q3652" s="100"/>
    </row>
    <row r="3653" spans="15:17" x14ac:dyDescent="0.2">
      <c r="O3653" s="45"/>
      <c r="P3653" s="45"/>
      <c r="Q3653" s="100"/>
    </row>
    <row r="3654" spans="15:17" x14ac:dyDescent="0.2">
      <c r="O3654" s="45"/>
      <c r="P3654" s="45"/>
      <c r="Q3654" s="100"/>
    </row>
    <row r="3655" spans="15:17" x14ac:dyDescent="0.2">
      <c r="O3655" s="45"/>
      <c r="P3655" s="45"/>
      <c r="Q3655" s="100"/>
    </row>
    <row r="3656" spans="15:17" x14ac:dyDescent="0.2">
      <c r="O3656" s="45"/>
      <c r="P3656" s="45"/>
      <c r="Q3656" s="100"/>
    </row>
    <row r="3657" spans="15:17" x14ac:dyDescent="0.2">
      <c r="O3657" s="45"/>
      <c r="P3657" s="45"/>
      <c r="Q3657" s="100"/>
    </row>
    <row r="3658" spans="15:17" x14ac:dyDescent="0.2">
      <c r="O3658" s="45"/>
      <c r="P3658" s="45"/>
      <c r="Q3658" s="100"/>
    </row>
    <row r="3659" spans="15:17" x14ac:dyDescent="0.2">
      <c r="O3659" s="45"/>
      <c r="P3659" s="45"/>
      <c r="Q3659" s="100"/>
    </row>
    <row r="3660" spans="15:17" x14ac:dyDescent="0.2">
      <c r="O3660" s="45"/>
      <c r="P3660" s="45"/>
      <c r="Q3660" s="100"/>
    </row>
    <row r="3661" spans="15:17" x14ac:dyDescent="0.2">
      <c r="O3661" s="45"/>
      <c r="P3661" s="45"/>
      <c r="Q3661" s="100"/>
    </row>
    <row r="3662" spans="15:17" x14ac:dyDescent="0.2">
      <c r="O3662" s="45"/>
      <c r="P3662" s="45"/>
      <c r="Q3662" s="100"/>
    </row>
    <row r="3663" spans="15:17" x14ac:dyDescent="0.2">
      <c r="O3663" s="45"/>
      <c r="P3663" s="45"/>
      <c r="Q3663" s="100"/>
    </row>
    <row r="3664" spans="15:17" x14ac:dyDescent="0.2">
      <c r="O3664" s="45"/>
      <c r="P3664" s="45"/>
      <c r="Q3664" s="100"/>
    </row>
    <row r="3665" spans="15:17" x14ac:dyDescent="0.2">
      <c r="O3665" s="45"/>
      <c r="P3665" s="45"/>
      <c r="Q3665" s="100"/>
    </row>
    <row r="3666" spans="15:17" x14ac:dyDescent="0.2">
      <c r="O3666" s="45"/>
      <c r="P3666" s="45"/>
      <c r="Q3666" s="100"/>
    </row>
    <row r="3667" spans="15:17" x14ac:dyDescent="0.2">
      <c r="O3667" s="45"/>
      <c r="P3667" s="45"/>
      <c r="Q3667" s="100"/>
    </row>
    <row r="3668" spans="15:17" x14ac:dyDescent="0.2">
      <c r="O3668" s="45"/>
      <c r="P3668" s="45"/>
      <c r="Q3668" s="100"/>
    </row>
    <row r="3669" spans="15:17" x14ac:dyDescent="0.2">
      <c r="O3669" s="45"/>
      <c r="P3669" s="45"/>
      <c r="Q3669" s="100"/>
    </row>
    <row r="3670" spans="15:17" x14ac:dyDescent="0.2">
      <c r="O3670" s="45"/>
      <c r="P3670" s="45"/>
      <c r="Q3670" s="100"/>
    </row>
    <row r="3671" spans="15:17" x14ac:dyDescent="0.2">
      <c r="O3671" s="45"/>
      <c r="P3671" s="45"/>
      <c r="Q3671" s="100"/>
    </row>
    <row r="3672" spans="15:17" x14ac:dyDescent="0.2">
      <c r="O3672" s="45"/>
      <c r="P3672" s="45"/>
      <c r="Q3672" s="100"/>
    </row>
    <row r="3673" spans="15:17" x14ac:dyDescent="0.2">
      <c r="O3673" s="45"/>
      <c r="P3673" s="45"/>
      <c r="Q3673" s="100"/>
    </row>
    <row r="3674" spans="15:17" x14ac:dyDescent="0.2">
      <c r="O3674" s="45"/>
      <c r="P3674" s="45"/>
      <c r="Q3674" s="100"/>
    </row>
    <row r="3675" spans="15:17" x14ac:dyDescent="0.2">
      <c r="O3675" s="45"/>
      <c r="P3675" s="45"/>
      <c r="Q3675" s="100"/>
    </row>
    <row r="3676" spans="15:17" x14ac:dyDescent="0.2">
      <c r="O3676" s="45"/>
      <c r="P3676" s="45"/>
      <c r="Q3676" s="100"/>
    </row>
    <row r="3677" spans="15:17" x14ac:dyDescent="0.2">
      <c r="O3677" s="45"/>
      <c r="P3677" s="45"/>
      <c r="Q3677" s="100"/>
    </row>
    <row r="3678" spans="15:17" x14ac:dyDescent="0.2">
      <c r="O3678" s="45"/>
      <c r="P3678" s="45"/>
      <c r="Q3678" s="100"/>
    </row>
    <row r="3679" spans="15:17" x14ac:dyDescent="0.2">
      <c r="O3679" s="45"/>
      <c r="P3679" s="45"/>
      <c r="Q3679" s="100"/>
    </row>
    <row r="3680" spans="15:17" x14ac:dyDescent="0.2">
      <c r="O3680" s="45"/>
      <c r="P3680" s="45"/>
      <c r="Q3680" s="100"/>
    </row>
    <row r="3681" spans="15:17" x14ac:dyDescent="0.2">
      <c r="O3681" s="45"/>
      <c r="P3681" s="45"/>
      <c r="Q3681" s="100"/>
    </row>
    <row r="3682" spans="15:17" x14ac:dyDescent="0.2">
      <c r="O3682" s="45"/>
      <c r="P3682" s="45"/>
      <c r="Q3682" s="100"/>
    </row>
    <row r="3683" spans="15:17" x14ac:dyDescent="0.2">
      <c r="O3683" s="45"/>
      <c r="P3683" s="45"/>
      <c r="Q3683" s="100"/>
    </row>
    <row r="3684" spans="15:17" x14ac:dyDescent="0.2">
      <c r="O3684" s="45"/>
      <c r="P3684" s="45"/>
      <c r="Q3684" s="100"/>
    </row>
    <row r="3685" spans="15:17" x14ac:dyDescent="0.2">
      <c r="O3685" s="45"/>
      <c r="P3685" s="45"/>
      <c r="Q3685" s="100"/>
    </row>
    <row r="3686" spans="15:17" x14ac:dyDescent="0.2">
      <c r="O3686" s="45"/>
      <c r="P3686" s="45"/>
      <c r="Q3686" s="100"/>
    </row>
    <row r="3687" spans="15:17" x14ac:dyDescent="0.2">
      <c r="O3687" s="45"/>
      <c r="P3687" s="45"/>
      <c r="Q3687" s="100"/>
    </row>
    <row r="3688" spans="15:17" x14ac:dyDescent="0.2">
      <c r="O3688" s="45"/>
      <c r="P3688" s="45"/>
      <c r="Q3688" s="100"/>
    </row>
    <row r="3689" spans="15:17" x14ac:dyDescent="0.2">
      <c r="O3689" s="45"/>
      <c r="P3689" s="45"/>
      <c r="Q3689" s="100"/>
    </row>
    <row r="3690" spans="15:17" x14ac:dyDescent="0.2">
      <c r="O3690" s="45"/>
      <c r="P3690" s="45"/>
      <c r="Q3690" s="100"/>
    </row>
    <row r="3691" spans="15:17" x14ac:dyDescent="0.2">
      <c r="O3691" s="45"/>
      <c r="P3691" s="45"/>
      <c r="Q3691" s="100"/>
    </row>
    <row r="3692" spans="15:17" x14ac:dyDescent="0.2">
      <c r="O3692" s="45"/>
      <c r="P3692" s="45"/>
      <c r="Q3692" s="100"/>
    </row>
    <row r="3693" spans="15:17" x14ac:dyDescent="0.2">
      <c r="O3693" s="45"/>
      <c r="P3693" s="45"/>
      <c r="Q3693" s="100"/>
    </row>
    <row r="3694" spans="15:17" x14ac:dyDescent="0.2">
      <c r="O3694" s="45"/>
      <c r="P3694" s="45"/>
      <c r="Q3694" s="100"/>
    </row>
    <row r="3695" spans="15:17" x14ac:dyDescent="0.2">
      <c r="O3695" s="45"/>
      <c r="P3695" s="45"/>
      <c r="Q3695" s="100"/>
    </row>
    <row r="3696" spans="15:17" x14ac:dyDescent="0.2">
      <c r="O3696" s="45"/>
      <c r="P3696" s="45"/>
      <c r="Q3696" s="100"/>
    </row>
    <row r="3697" spans="15:17" x14ac:dyDescent="0.2">
      <c r="O3697" s="45"/>
      <c r="P3697" s="45"/>
      <c r="Q3697" s="100"/>
    </row>
    <row r="3698" spans="15:17" x14ac:dyDescent="0.2">
      <c r="O3698" s="45"/>
      <c r="P3698" s="45"/>
      <c r="Q3698" s="100"/>
    </row>
    <row r="3699" spans="15:17" x14ac:dyDescent="0.2">
      <c r="O3699" s="45"/>
      <c r="P3699" s="45"/>
      <c r="Q3699" s="100"/>
    </row>
    <row r="3700" spans="15:17" x14ac:dyDescent="0.2">
      <c r="O3700" s="45"/>
      <c r="P3700" s="45"/>
      <c r="Q3700" s="100"/>
    </row>
    <row r="3701" spans="15:17" x14ac:dyDescent="0.2">
      <c r="O3701" s="45"/>
      <c r="P3701" s="45"/>
      <c r="Q3701" s="100"/>
    </row>
    <row r="3702" spans="15:17" x14ac:dyDescent="0.2">
      <c r="O3702" s="45"/>
      <c r="P3702" s="45"/>
      <c r="Q3702" s="100"/>
    </row>
    <row r="3703" spans="15:17" x14ac:dyDescent="0.2">
      <c r="O3703" s="45"/>
      <c r="P3703" s="45"/>
      <c r="Q3703" s="100"/>
    </row>
    <row r="3704" spans="15:17" x14ac:dyDescent="0.2">
      <c r="O3704" s="45"/>
      <c r="P3704" s="45"/>
      <c r="Q3704" s="100"/>
    </row>
    <row r="3705" spans="15:17" x14ac:dyDescent="0.2">
      <c r="O3705" s="45"/>
      <c r="P3705" s="45"/>
      <c r="Q3705" s="100"/>
    </row>
    <row r="3706" spans="15:17" x14ac:dyDescent="0.2">
      <c r="O3706" s="45"/>
      <c r="P3706" s="45"/>
      <c r="Q3706" s="100"/>
    </row>
    <row r="3707" spans="15:17" x14ac:dyDescent="0.2">
      <c r="O3707" s="45"/>
      <c r="P3707" s="45"/>
      <c r="Q3707" s="100"/>
    </row>
    <row r="3708" spans="15:17" x14ac:dyDescent="0.2">
      <c r="O3708" s="45"/>
      <c r="P3708" s="45"/>
      <c r="Q3708" s="100"/>
    </row>
    <row r="3709" spans="15:17" x14ac:dyDescent="0.2">
      <c r="O3709" s="45"/>
      <c r="P3709" s="45"/>
      <c r="Q3709" s="100"/>
    </row>
    <row r="3710" spans="15:17" x14ac:dyDescent="0.2">
      <c r="O3710" s="45"/>
      <c r="P3710" s="45"/>
      <c r="Q3710" s="100"/>
    </row>
    <row r="3711" spans="15:17" x14ac:dyDescent="0.2">
      <c r="O3711" s="45"/>
      <c r="P3711" s="45"/>
      <c r="Q3711" s="100"/>
    </row>
    <row r="3712" spans="15:17" x14ac:dyDescent="0.2">
      <c r="O3712" s="45"/>
      <c r="P3712" s="45"/>
      <c r="Q3712" s="100"/>
    </row>
    <row r="3713" spans="15:17" x14ac:dyDescent="0.2">
      <c r="O3713" s="45"/>
      <c r="P3713" s="45"/>
      <c r="Q3713" s="100"/>
    </row>
    <row r="3714" spans="15:17" x14ac:dyDescent="0.2">
      <c r="O3714" s="45"/>
      <c r="P3714" s="45"/>
      <c r="Q3714" s="100"/>
    </row>
    <row r="3715" spans="15:17" x14ac:dyDescent="0.2">
      <c r="O3715" s="45"/>
      <c r="P3715" s="45"/>
      <c r="Q3715" s="100"/>
    </row>
    <row r="3716" spans="15:17" x14ac:dyDescent="0.2">
      <c r="O3716" s="45"/>
      <c r="P3716" s="45"/>
      <c r="Q3716" s="100"/>
    </row>
    <row r="3717" spans="15:17" x14ac:dyDescent="0.2">
      <c r="O3717" s="45"/>
      <c r="P3717" s="45"/>
      <c r="Q3717" s="100"/>
    </row>
    <row r="3718" spans="15:17" x14ac:dyDescent="0.2">
      <c r="O3718" s="45"/>
      <c r="P3718" s="45"/>
      <c r="Q3718" s="100"/>
    </row>
    <row r="3719" spans="15:17" x14ac:dyDescent="0.2">
      <c r="O3719" s="45"/>
      <c r="P3719" s="45"/>
      <c r="Q3719" s="100"/>
    </row>
    <row r="3720" spans="15:17" x14ac:dyDescent="0.2">
      <c r="O3720" s="45"/>
      <c r="P3720" s="45"/>
      <c r="Q3720" s="100"/>
    </row>
    <row r="3721" spans="15:17" x14ac:dyDescent="0.2">
      <c r="O3721" s="45"/>
      <c r="P3721" s="45"/>
      <c r="Q3721" s="100"/>
    </row>
    <row r="3722" spans="15:17" x14ac:dyDescent="0.2">
      <c r="O3722" s="45"/>
      <c r="P3722" s="45"/>
      <c r="Q3722" s="100"/>
    </row>
    <row r="3723" spans="15:17" x14ac:dyDescent="0.2">
      <c r="O3723" s="45"/>
      <c r="P3723" s="45"/>
      <c r="Q3723" s="100"/>
    </row>
    <row r="3724" spans="15:17" x14ac:dyDescent="0.2">
      <c r="O3724" s="45"/>
      <c r="P3724" s="45"/>
      <c r="Q3724" s="100"/>
    </row>
    <row r="3725" spans="15:17" x14ac:dyDescent="0.2">
      <c r="O3725" s="45"/>
      <c r="P3725" s="45"/>
      <c r="Q3725" s="100"/>
    </row>
    <row r="3726" spans="15:17" x14ac:dyDescent="0.2">
      <c r="O3726" s="45"/>
      <c r="P3726" s="45"/>
      <c r="Q3726" s="100"/>
    </row>
    <row r="3727" spans="15:17" x14ac:dyDescent="0.2">
      <c r="O3727" s="45"/>
      <c r="P3727" s="45"/>
      <c r="Q3727" s="100"/>
    </row>
    <row r="3728" spans="15:17" x14ac:dyDescent="0.2">
      <c r="O3728" s="45"/>
      <c r="P3728" s="45"/>
      <c r="Q3728" s="100"/>
    </row>
    <row r="3729" spans="15:17" x14ac:dyDescent="0.2">
      <c r="O3729" s="45"/>
      <c r="P3729" s="45"/>
      <c r="Q3729" s="100"/>
    </row>
    <row r="3730" spans="15:17" x14ac:dyDescent="0.2">
      <c r="O3730" s="45"/>
      <c r="P3730" s="45"/>
      <c r="Q3730" s="100"/>
    </row>
    <row r="3731" spans="15:17" x14ac:dyDescent="0.2">
      <c r="O3731" s="45"/>
      <c r="P3731" s="45"/>
      <c r="Q3731" s="100"/>
    </row>
    <row r="3732" spans="15:17" x14ac:dyDescent="0.2">
      <c r="O3732" s="45"/>
      <c r="P3732" s="45"/>
      <c r="Q3732" s="100"/>
    </row>
    <row r="3733" spans="15:17" x14ac:dyDescent="0.2">
      <c r="O3733" s="45"/>
      <c r="P3733" s="45"/>
      <c r="Q3733" s="100"/>
    </row>
    <row r="3734" spans="15:17" x14ac:dyDescent="0.2">
      <c r="O3734" s="45"/>
      <c r="P3734" s="45"/>
      <c r="Q3734" s="100"/>
    </row>
    <row r="3735" spans="15:17" x14ac:dyDescent="0.2">
      <c r="O3735" s="45"/>
      <c r="P3735" s="45"/>
      <c r="Q3735" s="100"/>
    </row>
    <row r="3736" spans="15:17" x14ac:dyDescent="0.2">
      <c r="O3736" s="45"/>
      <c r="P3736" s="45"/>
      <c r="Q3736" s="100"/>
    </row>
    <row r="3737" spans="15:17" x14ac:dyDescent="0.2">
      <c r="O3737" s="45"/>
      <c r="P3737" s="45"/>
      <c r="Q3737" s="100"/>
    </row>
    <row r="3738" spans="15:17" x14ac:dyDescent="0.2">
      <c r="O3738" s="45"/>
      <c r="P3738" s="45"/>
      <c r="Q3738" s="100"/>
    </row>
    <row r="3739" spans="15:17" x14ac:dyDescent="0.2">
      <c r="O3739" s="45"/>
      <c r="P3739" s="45"/>
      <c r="Q3739" s="100"/>
    </row>
    <row r="3740" spans="15:17" x14ac:dyDescent="0.2">
      <c r="O3740" s="45"/>
      <c r="P3740" s="45"/>
      <c r="Q3740" s="100"/>
    </row>
    <row r="3741" spans="15:17" x14ac:dyDescent="0.2">
      <c r="O3741" s="45"/>
      <c r="P3741" s="45"/>
      <c r="Q3741" s="100"/>
    </row>
    <row r="3742" spans="15:17" x14ac:dyDescent="0.2">
      <c r="O3742" s="45"/>
      <c r="P3742" s="45"/>
      <c r="Q3742" s="100"/>
    </row>
    <row r="3743" spans="15:17" x14ac:dyDescent="0.2">
      <c r="O3743" s="45"/>
      <c r="P3743" s="45"/>
      <c r="Q3743" s="100"/>
    </row>
    <row r="3744" spans="15:17" x14ac:dyDescent="0.2">
      <c r="O3744" s="45"/>
      <c r="P3744" s="45"/>
      <c r="Q3744" s="100"/>
    </row>
    <row r="3745" spans="15:17" x14ac:dyDescent="0.2">
      <c r="O3745" s="45"/>
      <c r="P3745" s="45"/>
      <c r="Q3745" s="100"/>
    </row>
    <row r="3746" spans="15:17" x14ac:dyDescent="0.2">
      <c r="O3746" s="45"/>
      <c r="P3746" s="45"/>
      <c r="Q3746" s="100"/>
    </row>
    <row r="3747" spans="15:17" x14ac:dyDescent="0.2">
      <c r="O3747" s="45"/>
      <c r="P3747" s="45"/>
      <c r="Q3747" s="100"/>
    </row>
    <row r="3748" spans="15:17" x14ac:dyDescent="0.2">
      <c r="O3748" s="45"/>
      <c r="P3748" s="45"/>
      <c r="Q3748" s="100"/>
    </row>
    <row r="3749" spans="15:17" x14ac:dyDescent="0.2">
      <c r="O3749" s="45"/>
      <c r="P3749" s="45"/>
      <c r="Q3749" s="100"/>
    </row>
    <row r="3750" spans="15:17" x14ac:dyDescent="0.2">
      <c r="O3750" s="45"/>
      <c r="P3750" s="45"/>
      <c r="Q3750" s="100"/>
    </row>
    <row r="3751" spans="15:17" x14ac:dyDescent="0.2">
      <c r="O3751" s="45"/>
      <c r="P3751" s="45"/>
      <c r="Q3751" s="100"/>
    </row>
    <row r="3752" spans="15:17" x14ac:dyDescent="0.2">
      <c r="O3752" s="45"/>
      <c r="P3752" s="45"/>
      <c r="Q3752" s="100"/>
    </row>
    <row r="3753" spans="15:17" x14ac:dyDescent="0.2">
      <c r="O3753" s="45"/>
      <c r="P3753" s="45"/>
      <c r="Q3753" s="100"/>
    </row>
    <row r="3754" spans="15:17" x14ac:dyDescent="0.2">
      <c r="O3754" s="45"/>
      <c r="P3754" s="45"/>
      <c r="Q3754" s="100"/>
    </row>
    <row r="3755" spans="15:17" x14ac:dyDescent="0.2">
      <c r="O3755" s="45"/>
      <c r="P3755" s="45"/>
      <c r="Q3755" s="100"/>
    </row>
    <row r="3756" spans="15:17" x14ac:dyDescent="0.2">
      <c r="O3756" s="45"/>
      <c r="P3756" s="45"/>
      <c r="Q3756" s="100"/>
    </row>
    <row r="3757" spans="15:17" x14ac:dyDescent="0.2">
      <c r="O3757" s="45"/>
      <c r="P3757" s="45"/>
      <c r="Q3757" s="100"/>
    </row>
    <row r="3758" spans="15:17" x14ac:dyDescent="0.2">
      <c r="O3758" s="45"/>
      <c r="P3758" s="45"/>
      <c r="Q3758" s="100"/>
    </row>
    <row r="3759" spans="15:17" x14ac:dyDescent="0.2">
      <c r="O3759" s="45"/>
      <c r="P3759" s="45"/>
      <c r="Q3759" s="100"/>
    </row>
    <row r="3760" spans="15:17" x14ac:dyDescent="0.2">
      <c r="O3760" s="45"/>
      <c r="P3760" s="45"/>
      <c r="Q3760" s="100"/>
    </row>
    <row r="3761" spans="15:17" x14ac:dyDescent="0.2">
      <c r="O3761" s="45"/>
      <c r="P3761" s="45"/>
      <c r="Q3761" s="100"/>
    </row>
    <row r="3762" spans="15:17" x14ac:dyDescent="0.2">
      <c r="O3762" s="45"/>
      <c r="P3762" s="45"/>
      <c r="Q3762" s="100"/>
    </row>
    <row r="3763" spans="15:17" x14ac:dyDescent="0.2">
      <c r="O3763" s="45"/>
      <c r="P3763" s="45"/>
      <c r="Q3763" s="100"/>
    </row>
    <row r="3764" spans="15:17" x14ac:dyDescent="0.2">
      <c r="O3764" s="45"/>
      <c r="P3764" s="45"/>
      <c r="Q3764" s="100"/>
    </row>
    <row r="3765" spans="15:17" x14ac:dyDescent="0.2">
      <c r="O3765" s="45"/>
      <c r="P3765" s="45"/>
      <c r="Q3765" s="100"/>
    </row>
    <row r="3766" spans="15:17" x14ac:dyDescent="0.2">
      <c r="O3766" s="45"/>
      <c r="P3766" s="45"/>
      <c r="Q3766" s="100"/>
    </row>
    <row r="3767" spans="15:17" x14ac:dyDescent="0.2">
      <c r="O3767" s="45"/>
      <c r="P3767" s="45"/>
      <c r="Q3767" s="100"/>
    </row>
    <row r="3768" spans="15:17" x14ac:dyDescent="0.2">
      <c r="O3768" s="45"/>
      <c r="P3768" s="45"/>
      <c r="Q3768" s="100"/>
    </row>
    <row r="3769" spans="15:17" x14ac:dyDescent="0.2">
      <c r="O3769" s="45"/>
      <c r="P3769" s="45"/>
      <c r="Q3769" s="100"/>
    </row>
    <row r="3770" spans="15:17" x14ac:dyDescent="0.2">
      <c r="O3770" s="45"/>
      <c r="P3770" s="45"/>
      <c r="Q3770" s="100"/>
    </row>
    <row r="3771" spans="15:17" x14ac:dyDescent="0.2">
      <c r="O3771" s="45"/>
      <c r="P3771" s="45"/>
      <c r="Q3771" s="100"/>
    </row>
    <row r="3772" spans="15:17" x14ac:dyDescent="0.2">
      <c r="O3772" s="45"/>
      <c r="P3772" s="45"/>
      <c r="Q3772" s="100"/>
    </row>
    <row r="3773" spans="15:17" x14ac:dyDescent="0.2">
      <c r="O3773" s="45"/>
      <c r="P3773" s="45"/>
      <c r="Q3773" s="100"/>
    </row>
    <row r="3774" spans="15:17" x14ac:dyDescent="0.2">
      <c r="O3774" s="45"/>
      <c r="P3774" s="45"/>
      <c r="Q3774" s="100"/>
    </row>
    <row r="3775" spans="15:17" x14ac:dyDescent="0.2">
      <c r="O3775" s="45"/>
      <c r="P3775" s="45"/>
      <c r="Q3775" s="100"/>
    </row>
    <row r="3776" spans="15:17" x14ac:dyDescent="0.2">
      <c r="O3776" s="45"/>
      <c r="P3776" s="45"/>
      <c r="Q3776" s="100"/>
    </row>
    <row r="3777" spans="15:17" x14ac:dyDescent="0.2">
      <c r="O3777" s="45"/>
      <c r="P3777" s="45"/>
      <c r="Q3777" s="100"/>
    </row>
    <row r="3778" spans="15:17" x14ac:dyDescent="0.2">
      <c r="O3778" s="45"/>
      <c r="P3778" s="45"/>
      <c r="Q3778" s="100"/>
    </row>
    <row r="3779" spans="15:17" x14ac:dyDescent="0.2">
      <c r="O3779" s="45"/>
      <c r="P3779" s="45"/>
      <c r="Q3779" s="100"/>
    </row>
    <row r="3780" spans="15:17" x14ac:dyDescent="0.2">
      <c r="O3780" s="45"/>
      <c r="P3780" s="45"/>
      <c r="Q3780" s="100"/>
    </row>
    <row r="3781" spans="15:17" x14ac:dyDescent="0.2">
      <c r="O3781" s="45"/>
      <c r="P3781" s="45"/>
      <c r="Q3781" s="100"/>
    </row>
    <row r="3782" spans="15:17" x14ac:dyDescent="0.2">
      <c r="O3782" s="45"/>
      <c r="P3782" s="45"/>
      <c r="Q3782" s="100"/>
    </row>
    <row r="3783" spans="15:17" x14ac:dyDescent="0.2">
      <c r="O3783" s="45"/>
      <c r="P3783" s="45"/>
      <c r="Q3783" s="100"/>
    </row>
    <row r="3784" spans="15:17" x14ac:dyDescent="0.2">
      <c r="O3784" s="45"/>
      <c r="P3784" s="45"/>
      <c r="Q3784" s="100"/>
    </row>
    <row r="3785" spans="15:17" x14ac:dyDescent="0.2">
      <c r="O3785" s="45"/>
      <c r="P3785" s="45"/>
      <c r="Q3785" s="100"/>
    </row>
    <row r="3786" spans="15:17" x14ac:dyDescent="0.2">
      <c r="O3786" s="45"/>
      <c r="P3786" s="45"/>
      <c r="Q3786" s="100"/>
    </row>
    <row r="3787" spans="15:17" x14ac:dyDescent="0.2">
      <c r="O3787" s="45"/>
      <c r="P3787" s="45"/>
      <c r="Q3787" s="100"/>
    </row>
    <row r="3788" spans="15:17" x14ac:dyDescent="0.2">
      <c r="O3788" s="45"/>
      <c r="P3788" s="45"/>
      <c r="Q3788" s="100"/>
    </row>
    <row r="3789" spans="15:17" x14ac:dyDescent="0.2">
      <c r="O3789" s="45"/>
      <c r="P3789" s="45"/>
      <c r="Q3789" s="100"/>
    </row>
    <row r="3790" spans="15:17" x14ac:dyDescent="0.2">
      <c r="O3790" s="45"/>
      <c r="P3790" s="45"/>
      <c r="Q3790" s="100"/>
    </row>
    <row r="3791" spans="15:17" x14ac:dyDescent="0.2">
      <c r="O3791" s="45"/>
      <c r="P3791" s="45"/>
      <c r="Q3791" s="100"/>
    </row>
    <row r="3792" spans="15:17" x14ac:dyDescent="0.2">
      <c r="O3792" s="45"/>
      <c r="P3792" s="45"/>
      <c r="Q3792" s="100"/>
    </row>
    <row r="3793" spans="15:17" x14ac:dyDescent="0.2">
      <c r="O3793" s="45"/>
      <c r="P3793" s="45"/>
      <c r="Q3793" s="100"/>
    </row>
    <row r="3794" spans="15:17" x14ac:dyDescent="0.2">
      <c r="O3794" s="45"/>
      <c r="P3794" s="45"/>
      <c r="Q3794" s="100"/>
    </row>
    <row r="3795" spans="15:17" x14ac:dyDescent="0.2">
      <c r="O3795" s="45"/>
      <c r="P3795" s="45"/>
      <c r="Q3795" s="100"/>
    </row>
    <row r="3796" spans="15:17" x14ac:dyDescent="0.2">
      <c r="O3796" s="45"/>
      <c r="P3796" s="45"/>
      <c r="Q3796" s="100"/>
    </row>
    <row r="3797" spans="15:17" x14ac:dyDescent="0.2">
      <c r="O3797" s="45"/>
      <c r="P3797" s="45"/>
      <c r="Q3797" s="100"/>
    </row>
    <row r="3798" spans="15:17" x14ac:dyDescent="0.2">
      <c r="O3798" s="45"/>
      <c r="P3798" s="45"/>
      <c r="Q3798" s="100"/>
    </row>
    <row r="3799" spans="15:17" x14ac:dyDescent="0.2">
      <c r="O3799" s="45"/>
      <c r="P3799" s="45"/>
      <c r="Q3799" s="100"/>
    </row>
    <row r="3800" spans="15:17" x14ac:dyDescent="0.2">
      <c r="O3800" s="45"/>
      <c r="P3800" s="45"/>
      <c r="Q3800" s="100"/>
    </row>
    <row r="3801" spans="15:17" x14ac:dyDescent="0.2">
      <c r="O3801" s="45"/>
      <c r="P3801" s="45"/>
      <c r="Q3801" s="100"/>
    </row>
    <row r="3802" spans="15:17" x14ac:dyDescent="0.2">
      <c r="O3802" s="45"/>
      <c r="P3802" s="45"/>
      <c r="Q3802" s="100"/>
    </row>
    <row r="3803" spans="15:17" x14ac:dyDescent="0.2">
      <c r="O3803" s="45"/>
      <c r="P3803" s="45"/>
      <c r="Q3803" s="100"/>
    </row>
    <row r="3804" spans="15:17" x14ac:dyDescent="0.2">
      <c r="O3804" s="45"/>
      <c r="P3804" s="45"/>
      <c r="Q3804" s="100"/>
    </row>
    <row r="3805" spans="15:17" x14ac:dyDescent="0.2">
      <c r="O3805" s="45"/>
      <c r="P3805" s="45"/>
      <c r="Q3805" s="100"/>
    </row>
    <row r="3806" spans="15:17" x14ac:dyDescent="0.2">
      <c r="O3806" s="45"/>
      <c r="P3806" s="45"/>
      <c r="Q3806" s="100"/>
    </row>
    <row r="3807" spans="15:17" x14ac:dyDescent="0.2">
      <c r="O3807" s="45"/>
      <c r="P3807" s="45"/>
      <c r="Q3807" s="100"/>
    </row>
    <row r="3808" spans="15:17" x14ac:dyDescent="0.2">
      <c r="O3808" s="45"/>
      <c r="P3808" s="45"/>
      <c r="Q3808" s="100"/>
    </row>
    <row r="3809" spans="15:17" x14ac:dyDescent="0.2">
      <c r="O3809" s="45"/>
      <c r="P3809" s="45"/>
      <c r="Q3809" s="100"/>
    </row>
    <row r="3810" spans="15:17" x14ac:dyDescent="0.2">
      <c r="O3810" s="45"/>
      <c r="P3810" s="45"/>
      <c r="Q3810" s="100"/>
    </row>
    <row r="3811" spans="15:17" x14ac:dyDescent="0.2">
      <c r="O3811" s="45"/>
      <c r="P3811" s="45"/>
      <c r="Q3811" s="100"/>
    </row>
    <row r="3812" spans="15:17" x14ac:dyDescent="0.2">
      <c r="O3812" s="45"/>
      <c r="P3812" s="45"/>
      <c r="Q3812" s="100"/>
    </row>
    <row r="3813" spans="15:17" x14ac:dyDescent="0.2">
      <c r="O3813" s="45"/>
      <c r="P3813" s="45"/>
      <c r="Q3813" s="100"/>
    </row>
    <row r="3814" spans="15:17" x14ac:dyDescent="0.2">
      <c r="O3814" s="45"/>
      <c r="P3814" s="45"/>
      <c r="Q3814" s="100"/>
    </row>
    <row r="3815" spans="15:17" x14ac:dyDescent="0.2">
      <c r="O3815" s="45"/>
      <c r="P3815" s="45"/>
      <c r="Q3815" s="100"/>
    </row>
    <row r="3816" spans="15:17" x14ac:dyDescent="0.2">
      <c r="O3816" s="45"/>
      <c r="P3816" s="45"/>
      <c r="Q3816" s="100"/>
    </row>
    <row r="3817" spans="15:17" x14ac:dyDescent="0.2">
      <c r="O3817" s="45"/>
      <c r="P3817" s="45"/>
      <c r="Q3817" s="100"/>
    </row>
    <row r="3818" spans="15:17" x14ac:dyDescent="0.2">
      <c r="O3818" s="45"/>
      <c r="P3818" s="45"/>
      <c r="Q3818" s="100"/>
    </row>
    <row r="3819" spans="15:17" x14ac:dyDescent="0.2">
      <c r="O3819" s="45"/>
      <c r="P3819" s="45"/>
      <c r="Q3819" s="100"/>
    </row>
    <row r="3820" spans="15:17" x14ac:dyDescent="0.2">
      <c r="O3820" s="45"/>
      <c r="P3820" s="45"/>
      <c r="Q3820" s="100"/>
    </row>
    <row r="3821" spans="15:17" x14ac:dyDescent="0.2">
      <c r="O3821" s="45"/>
      <c r="P3821" s="45"/>
      <c r="Q3821" s="100"/>
    </row>
    <row r="3822" spans="15:17" x14ac:dyDescent="0.2">
      <c r="O3822" s="45"/>
      <c r="P3822" s="45"/>
      <c r="Q3822" s="100"/>
    </row>
    <row r="3823" spans="15:17" x14ac:dyDescent="0.2">
      <c r="O3823" s="45"/>
      <c r="P3823" s="45"/>
      <c r="Q3823" s="100"/>
    </row>
    <row r="3824" spans="15:17" x14ac:dyDescent="0.2">
      <c r="O3824" s="45"/>
      <c r="P3824" s="45"/>
      <c r="Q3824" s="100"/>
    </row>
    <row r="3825" spans="15:17" x14ac:dyDescent="0.2">
      <c r="O3825" s="45"/>
      <c r="P3825" s="45"/>
      <c r="Q3825" s="100"/>
    </row>
    <row r="3826" spans="15:17" x14ac:dyDescent="0.2">
      <c r="O3826" s="45"/>
      <c r="P3826" s="45"/>
      <c r="Q3826" s="100"/>
    </row>
    <row r="3827" spans="15:17" x14ac:dyDescent="0.2">
      <c r="O3827" s="45"/>
      <c r="P3827" s="45"/>
      <c r="Q3827" s="100"/>
    </row>
    <row r="3828" spans="15:17" x14ac:dyDescent="0.2">
      <c r="O3828" s="45"/>
      <c r="P3828" s="45"/>
      <c r="Q3828" s="100"/>
    </row>
    <row r="3829" spans="15:17" x14ac:dyDescent="0.2">
      <c r="O3829" s="45"/>
      <c r="P3829" s="45"/>
      <c r="Q3829" s="100"/>
    </row>
    <row r="3830" spans="15:17" x14ac:dyDescent="0.2">
      <c r="O3830" s="45"/>
      <c r="P3830" s="45"/>
      <c r="Q3830" s="100"/>
    </row>
    <row r="3831" spans="15:17" x14ac:dyDescent="0.2">
      <c r="O3831" s="45"/>
      <c r="P3831" s="45"/>
      <c r="Q3831" s="100"/>
    </row>
    <row r="3832" spans="15:17" x14ac:dyDescent="0.2">
      <c r="O3832" s="45"/>
      <c r="P3832" s="45"/>
      <c r="Q3832" s="100"/>
    </row>
    <row r="3833" spans="15:17" x14ac:dyDescent="0.2">
      <c r="O3833" s="45"/>
      <c r="P3833" s="45"/>
      <c r="Q3833" s="100"/>
    </row>
    <row r="3834" spans="15:17" x14ac:dyDescent="0.2">
      <c r="O3834" s="45"/>
      <c r="P3834" s="45"/>
      <c r="Q3834" s="100"/>
    </row>
    <row r="3835" spans="15:17" x14ac:dyDescent="0.2">
      <c r="O3835" s="45"/>
      <c r="P3835" s="45"/>
      <c r="Q3835" s="100"/>
    </row>
    <row r="3836" spans="15:17" x14ac:dyDescent="0.2">
      <c r="O3836" s="45"/>
      <c r="P3836" s="45"/>
      <c r="Q3836" s="100"/>
    </row>
    <row r="3837" spans="15:17" x14ac:dyDescent="0.2">
      <c r="O3837" s="45"/>
      <c r="P3837" s="45"/>
      <c r="Q3837" s="100"/>
    </row>
    <row r="3838" spans="15:17" x14ac:dyDescent="0.2">
      <c r="O3838" s="45"/>
      <c r="P3838" s="45"/>
      <c r="Q3838" s="100"/>
    </row>
    <row r="3839" spans="15:17" x14ac:dyDescent="0.2">
      <c r="O3839" s="45"/>
      <c r="P3839" s="45"/>
      <c r="Q3839" s="100"/>
    </row>
    <row r="3840" spans="15:17" x14ac:dyDescent="0.2">
      <c r="O3840" s="45"/>
      <c r="P3840" s="45"/>
      <c r="Q3840" s="100"/>
    </row>
    <row r="3841" spans="15:17" x14ac:dyDescent="0.2">
      <c r="O3841" s="45"/>
      <c r="P3841" s="45"/>
      <c r="Q3841" s="100"/>
    </row>
    <row r="3842" spans="15:17" x14ac:dyDescent="0.2">
      <c r="O3842" s="45"/>
      <c r="P3842" s="45"/>
      <c r="Q3842" s="100"/>
    </row>
    <row r="3843" spans="15:17" x14ac:dyDescent="0.2">
      <c r="O3843" s="45"/>
      <c r="P3843" s="45"/>
      <c r="Q3843" s="100"/>
    </row>
    <row r="3844" spans="15:17" x14ac:dyDescent="0.2">
      <c r="O3844" s="45"/>
      <c r="P3844" s="45"/>
      <c r="Q3844" s="100"/>
    </row>
    <row r="3845" spans="15:17" x14ac:dyDescent="0.2">
      <c r="O3845" s="45"/>
      <c r="P3845" s="45"/>
      <c r="Q3845" s="100"/>
    </row>
    <row r="3846" spans="15:17" x14ac:dyDescent="0.2">
      <c r="O3846" s="45"/>
      <c r="P3846" s="45"/>
      <c r="Q3846" s="100"/>
    </row>
    <row r="3847" spans="15:17" x14ac:dyDescent="0.2">
      <c r="O3847" s="45"/>
      <c r="P3847" s="45"/>
      <c r="Q3847" s="100"/>
    </row>
    <row r="3848" spans="15:17" x14ac:dyDescent="0.2">
      <c r="O3848" s="45"/>
      <c r="P3848" s="45"/>
      <c r="Q3848" s="100"/>
    </row>
    <row r="3849" spans="15:17" x14ac:dyDescent="0.2">
      <c r="O3849" s="45"/>
      <c r="P3849" s="45"/>
      <c r="Q3849" s="100"/>
    </row>
    <row r="3850" spans="15:17" x14ac:dyDescent="0.2">
      <c r="O3850" s="45"/>
      <c r="P3850" s="45"/>
      <c r="Q3850" s="100"/>
    </row>
    <row r="3851" spans="15:17" x14ac:dyDescent="0.2">
      <c r="O3851" s="45"/>
      <c r="P3851" s="45"/>
      <c r="Q3851" s="100"/>
    </row>
    <row r="3852" spans="15:17" x14ac:dyDescent="0.2">
      <c r="O3852" s="45"/>
      <c r="P3852" s="45"/>
      <c r="Q3852" s="100"/>
    </row>
    <row r="3853" spans="15:17" x14ac:dyDescent="0.2">
      <c r="O3853" s="45"/>
      <c r="P3853" s="45"/>
      <c r="Q3853" s="100"/>
    </row>
    <row r="3854" spans="15:17" x14ac:dyDescent="0.2">
      <c r="O3854" s="45"/>
      <c r="P3854" s="45"/>
      <c r="Q3854" s="100"/>
    </row>
    <row r="3855" spans="15:17" x14ac:dyDescent="0.2">
      <c r="O3855" s="45"/>
      <c r="P3855" s="45"/>
      <c r="Q3855" s="100"/>
    </row>
    <row r="3856" spans="15:17" x14ac:dyDescent="0.2">
      <c r="O3856" s="45"/>
      <c r="P3856" s="45"/>
      <c r="Q3856" s="100"/>
    </row>
    <row r="3857" spans="15:17" x14ac:dyDescent="0.2">
      <c r="O3857" s="45"/>
      <c r="P3857" s="45"/>
      <c r="Q3857" s="100"/>
    </row>
    <row r="3858" spans="15:17" x14ac:dyDescent="0.2">
      <c r="O3858" s="45"/>
      <c r="P3858" s="45"/>
      <c r="Q3858" s="100"/>
    </row>
    <row r="3859" spans="15:17" x14ac:dyDescent="0.2">
      <c r="O3859" s="45"/>
      <c r="P3859" s="45"/>
      <c r="Q3859" s="100"/>
    </row>
    <row r="3860" spans="15:17" x14ac:dyDescent="0.2">
      <c r="O3860" s="45"/>
      <c r="P3860" s="45"/>
      <c r="Q3860" s="100"/>
    </row>
    <row r="3861" spans="15:17" x14ac:dyDescent="0.2">
      <c r="O3861" s="45"/>
      <c r="P3861" s="45"/>
      <c r="Q3861" s="100"/>
    </row>
    <row r="3862" spans="15:17" x14ac:dyDescent="0.2">
      <c r="O3862" s="45"/>
      <c r="P3862" s="45"/>
      <c r="Q3862" s="100"/>
    </row>
    <row r="3863" spans="15:17" x14ac:dyDescent="0.2">
      <c r="O3863" s="45"/>
      <c r="P3863" s="45"/>
      <c r="Q3863" s="100"/>
    </row>
    <row r="3864" spans="15:17" x14ac:dyDescent="0.2">
      <c r="O3864" s="45"/>
      <c r="P3864" s="45"/>
      <c r="Q3864" s="100"/>
    </row>
    <row r="3865" spans="15:17" x14ac:dyDescent="0.2">
      <c r="O3865" s="45"/>
      <c r="P3865" s="45"/>
      <c r="Q3865" s="100"/>
    </row>
    <row r="3866" spans="15:17" x14ac:dyDescent="0.2">
      <c r="O3866" s="45"/>
      <c r="P3866" s="45"/>
      <c r="Q3866" s="100"/>
    </row>
    <row r="3867" spans="15:17" x14ac:dyDescent="0.2">
      <c r="O3867" s="45"/>
      <c r="P3867" s="45"/>
      <c r="Q3867" s="100"/>
    </row>
    <row r="3868" spans="15:17" x14ac:dyDescent="0.2">
      <c r="O3868" s="45"/>
      <c r="P3868" s="45"/>
      <c r="Q3868" s="100"/>
    </row>
    <row r="3869" spans="15:17" x14ac:dyDescent="0.2">
      <c r="O3869" s="45"/>
      <c r="P3869" s="45"/>
      <c r="Q3869" s="100"/>
    </row>
    <row r="3870" spans="15:17" x14ac:dyDescent="0.2">
      <c r="O3870" s="45"/>
      <c r="P3870" s="45"/>
      <c r="Q3870" s="100"/>
    </row>
    <row r="3871" spans="15:17" x14ac:dyDescent="0.2">
      <c r="O3871" s="45"/>
      <c r="P3871" s="45"/>
      <c r="Q3871" s="100"/>
    </row>
    <row r="3872" spans="15:17" x14ac:dyDescent="0.2">
      <c r="O3872" s="45"/>
      <c r="P3872" s="45"/>
      <c r="Q3872" s="100"/>
    </row>
    <row r="3873" spans="15:17" x14ac:dyDescent="0.2">
      <c r="O3873" s="45"/>
      <c r="P3873" s="45"/>
      <c r="Q3873" s="100"/>
    </row>
    <row r="3874" spans="15:17" x14ac:dyDescent="0.2">
      <c r="O3874" s="45"/>
      <c r="P3874" s="45"/>
      <c r="Q3874" s="100"/>
    </row>
    <row r="3875" spans="15:17" x14ac:dyDescent="0.2">
      <c r="O3875" s="45"/>
      <c r="P3875" s="45"/>
      <c r="Q3875" s="100"/>
    </row>
    <row r="3876" spans="15:17" x14ac:dyDescent="0.2">
      <c r="O3876" s="45"/>
      <c r="P3876" s="45"/>
      <c r="Q3876" s="100"/>
    </row>
    <row r="3877" spans="15:17" x14ac:dyDescent="0.2">
      <c r="O3877" s="45"/>
      <c r="P3877" s="45"/>
      <c r="Q3877" s="100"/>
    </row>
    <row r="3878" spans="15:17" x14ac:dyDescent="0.2">
      <c r="O3878" s="45"/>
      <c r="P3878" s="45"/>
      <c r="Q3878" s="100"/>
    </row>
    <row r="3879" spans="15:17" x14ac:dyDescent="0.2">
      <c r="O3879" s="45"/>
      <c r="P3879" s="45"/>
      <c r="Q3879" s="100"/>
    </row>
    <row r="3880" spans="15:17" x14ac:dyDescent="0.2">
      <c r="O3880" s="45"/>
      <c r="P3880" s="45"/>
      <c r="Q3880" s="100"/>
    </row>
    <row r="3881" spans="15:17" x14ac:dyDescent="0.2">
      <c r="O3881" s="45"/>
      <c r="P3881" s="45"/>
      <c r="Q3881" s="100"/>
    </row>
    <row r="3882" spans="15:17" x14ac:dyDescent="0.2">
      <c r="O3882" s="45"/>
      <c r="P3882" s="45"/>
      <c r="Q3882" s="100"/>
    </row>
    <row r="3883" spans="15:17" x14ac:dyDescent="0.2">
      <c r="O3883" s="45"/>
      <c r="P3883" s="45"/>
      <c r="Q3883" s="100"/>
    </row>
    <row r="3884" spans="15:17" x14ac:dyDescent="0.2">
      <c r="O3884" s="45"/>
      <c r="P3884" s="45"/>
      <c r="Q3884" s="100"/>
    </row>
    <row r="3885" spans="15:17" x14ac:dyDescent="0.2">
      <c r="O3885" s="45"/>
      <c r="P3885" s="45"/>
      <c r="Q3885" s="100"/>
    </row>
    <row r="3886" spans="15:17" x14ac:dyDescent="0.2">
      <c r="O3886" s="45"/>
      <c r="P3886" s="45"/>
      <c r="Q3886" s="100"/>
    </row>
    <row r="3887" spans="15:17" x14ac:dyDescent="0.2">
      <c r="O3887" s="45"/>
      <c r="P3887" s="45"/>
      <c r="Q3887" s="100"/>
    </row>
    <row r="3888" spans="15:17" x14ac:dyDescent="0.2">
      <c r="O3888" s="45"/>
      <c r="P3888" s="45"/>
      <c r="Q3888" s="100"/>
    </row>
    <row r="3889" spans="15:17" x14ac:dyDescent="0.2">
      <c r="O3889" s="45"/>
      <c r="P3889" s="45"/>
      <c r="Q3889" s="100"/>
    </row>
    <row r="3890" spans="15:17" x14ac:dyDescent="0.2">
      <c r="O3890" s="45"/>
      <c r="P3890" s="45"/>
      <c r="Q3890" s="100"/>
    </row>
    <row r="3891" spans="15:17" x14ac:dyDescent="0.2">
      <c r="O3891" s="45"/>
      <c r="P3891" s="45"/>
      <c r="Q3891" s="100"/>
    </row>
    <row r="3892" spans="15:17" x14ac:dyDescent="0.2">
      <c r="O3892" s="45"/>
      <c r="P3892" s="45"/>
      <c r="Q3892" s="100"/>
    </row>
    <row r="3893" spans="15:17" x14ac:dyDescent="0.2">
      <c r="O3893" s="45"/>
      <c r="P3893" s="45"/>
      <c r="Q3893" s="100"/>
    </row>
    <row r="3894" spans="15:17" x14ac:dyDescent="0.2">
      <c r="O3894" s="45"/>
      <c r="P3894" s="45"/>
      <c r="Q3894" s="100"/>
    </row>
    <row r="3895" spans="15:17" x14ac:dyDescent="0.2">
      <c r="O3895" s="45"/>
      <c r="P3895" s="45"/>
      <c r="Q3895" s="100"/>
    </row>
    <row r="3896" spans="15:17" x14ac:dyDescent="0.2">
      <c r="O3896" s="45"/>
      <c r="P3896" s="45"/>
      <c r="Q3896" s="100"/>
    </row>
    <row r="3897" spans="15:17" x14ac:dyDescent="0.2">
      <c r="O3897" s="45"/>
      <c r="P3897" s="45"/>
      <c r="Q3897" s="100"/>
    </row>
    <row r="3898" spans="15:17" x14ac:dyDescent="0.2">
      <c r="O3898" s="45"/>
      <c r="P3898" s="45"/>
      <c r="Q3898" s="100"/>
    </row>
    <row r="3899" spans="15:17" x14ac:dyDescent="0.2">
      <c r="O3899" s="45"/>
      <c r="P3899" s="45"/>
      <c r="Q3899" s="100"/>
    </row>
    <row r="3900" spans="15:17" x14ac:dyDescent="0.2">
      <c r="O3900" s="45"/>
      <c r="P3900" s="45"/>
      <c r="Q3900" s="100"/>
    </row>
    <row r="3901" spans="15:17" x14ac:dyDescent="0.2">
      <c r="O3901" s="45"/>
      <c r="P3901" s="45"/>
      <c r="Q3901" s="100"/>
    </row>
    <row r="3902" spans="15:17" x14ac:dyDescent="0.2">
      <c r="O3902" s="45"/>
      <c r="P3902" s="45"/>
      <c r="Q3902" s="100"/>
    </row>
    <row r="3903" spans="15:17" x14ac:dyDescent="0.2">
      <c r="O3903" s="45"/>
      <c r="P3903" s="45"/>
      <c r="Q3903" s="100"/>
    </row>
    <row r="3904" spans="15:17" x14ac:dyDescent="0.2">
      <c r="O3904" s="45"/>
      <c r="P3904" s="45"/>
      <c r="Q3904" s="100"/>
    </row>
    <row r="3905" spans="15:17" x14ac:dyDescent="0.2">
      <c r="O3905" s="45"/>
      <c r="P3905" s="45"/>
      <c r="Q3905" s="100"/>
    </row>
    <row r="3906" spans="15:17" x14ac:dyDescent="0.2">
      <c r="O3906" s="45"/>
      <c r="P3906" s="45"/>
      <c r="Q3906" s="100"/>
    </row>
    <row r="3907" spans="15:17" x14ac:dyDescent="0.2">
      <c r="O3907" s="45"/>
      <c r="P3907" s="45"/>
      <c r="Q3907" s="100"/>
    </row>
    <row r="3908" spans="15:17" x14ac:dyDescent="0.2">
      <c r="O3908" s="45"/>
      <c r="P3908" s="45"/>
      <c r="Q3908" s="100"/>
    </row>
    <row r="3909" spans="15:17" x14ac:dyDescent="0.2">
      <c r="O3909" s="45"/>
      <c r="P3909" s="45"/>
      <c r="Q3909" s="100"/>
    </row>
    <row r="3910" spans="15:17" x14ac:dyDescent="0.2">
      <c r="O3910" s="45"/>
      <c r="P3910" s="45"/>
      <c r="Q3910" s="100"/>
    </row>
    <row r="3911" spans="15:17" x14ac:dyDescent="0.2">
      <c r="O3911" s="45"/>
      <c r="P3911" s="45"/>
      <c r="Q3911" s="100"/>
    </row>
    <row r="3912" spans="15:17" x14ac:dyDescent="0.2">
      <c r="O3912" s="45"/>
      <c r="P3912" s="45"/>
      <c r="Q3912" s="100"/>
    </row>
    <row r="3913" spans="15:17" x14ac:dyDescent="0.2">
      <c r="O3913" s="45"/>
      <c r="P3913" s="45"/>
      <c r="Q3913" s="100"/>
    </row>
    <row r="3914" spans="15:17" x14ac:dyDescent="0.2">
      <c r="O3914" s="45"/>
      <c r="P3914" s="45"/>
      <c r="Q3914" s="100"/>
    </row>
    <row r="3915" spans="15:17" x14ac:dyDescent="0.2">
      <c r="O3915" s="45"/>
      <c r="P3915" s="45"/>
      <c r="Q3915" s="100"/>
    </row>
    <row r="3916" spans="15:17" x14ac:dyDescent="0.2">
      <c r="O3916" s="45"/>
      <c r="P3916" s="45"/>
      <c r="Q3916" s="100"/>
    </row>
    <row r="3917" spans="15:17" x14ac:dyDescent="0.2">
      <c r="O3917" s="45"/>
      <c r="P3917" s="45"/>
      <c r="Q3917" s="100"/>
    </row>
    <row r="3918" spans="15:17" x14ac:dyDescent="0.2">
      <c r="O3918" s="45"/>
      <c r="P3918" s="45"/>
      <c r="Q3918" s="100"/>
    </row>
    <row r="3919" spans="15:17" x14ac:dyDescent="0.2">
      <c r="O3919" s="45"/>
      <c r="P3919" s="45"/>
      <c r="Q3919" s="100"/>
    </row>
    <row r="3920" spans="15:17" x14ac:dyDescent="0.2">
      <c r="O3920" s="45"/>
      <c r="P3920" s="45"/>
      <c r="Q3920" s="100"/>
    </row>
    <row r="3921" spans="15:17" x14ac:dyDescent="0.2">
      <c r="O3921" s="45"/>
      <c r="P3921" s="45"/>
      <c r="Q3921" s="100"/>
    </row>
    <row r="3922" spans="15:17" x14ac:dyDescent="0.2">
      <c r="O3922" s="45"/>
      <c r="P3922" s="45"/>
      <c r="Q3922" s="100"/>
    </row>
    <row r="3923" spans="15:17" x14ac:dyDescent="0.2">
      <c r="O3923" s="45"/>
      <c r="P3923" s="45"/>
      <c r="Q3923" s="100"/>
    </row>
    <row r="3924" spans="15:17" x14ac:dyDescent="0.2">
      <c r="O3924" s="45"/>
      <c r="P3924" s="45"/>
      <c r="Q3924" s="100"/>
    </row>
    <row r="3925" spans="15:17" x14ac:dyDescent="0.2">
      <c r="O3925" s="45"/>
      <c r="P3925" s="45"/>
      <c r="Q3925" s="100"/>
    </row>
    <row r="3926" spans="15:17" x14ac:dyDescent="0.2">
      <c r="O3926" s="45"/>
      <c r="P3926" s="45"/>
      <c r="Q3926" s="100"/>
    </row>
    <row r="3927" spans="15:17" x14ac:dyDescent="0.2">
      <c r="O3927" s="45"/>
      <c r="P3927" s="45"/>
      <c r="Q3927" s="100"/>
    </row>
    <row r="3928" spans="15:17" x14ac:dyDescent="0.2">
      <c r="O3928" s="45"/>
      <c r="P3928" s="45"/>
      <c r="Q3928" s="100"/>
    </row>
    <row r="3929" spans="15:17" x14ac:dyDescent="0.2">
      <c r="O3929" s="45"/>
      <c r="P3929" s="45"/>
      <c r="Q3929" s="100"/>
    </row>
    <row r="3930" spans="15:17" x14ac:dyDescent="0.2">
      <c r="O3930" s="45"/>
      <c r="P3930" s="45"/>
      <c r="Q3930" s="100"/>
    </row>
    <row r="3931" spans="15:17" x14ac:dyDescent="0.2">
      <c r="O3931" s="45"/>
      <c r="P3931" s="45"/>
      <c r="Q3931" s="100"/>
    </row>
    <row r="3932" spans="15:17" x14ac:dyDescent="0.2">
      <c r="O3932" s="45"/>
      <c r="P3932" s="45"/>
      <c r="Q3932" s="100"/>
    </row>
    <row r="3933" spans="15:17" x14ac:dyDescent="0.2">
      <c r="O3933" s="45"/>
      <c r="P3933" s="45"/>
      <c r="Q3933" s="100"/>
    </row>
    <row r="3934" spans="15:17" x14ac:dyDescent="0.2">
      <c r="O3934" s="45"/>
      <c r="P3934" s="45"/>
      <c r="Q3934" s="100"/>
    </row>
    <row r="3935" spans="15:17" x14ac:dyDescent="0.2">
      <c r="O3935" s="45"/>
      <c r="P3935" s="45"/>
      <c r="Q3935" s="100"/>
    </row>
    <row r="3936" spans="15:17" x14ac:dyDescent="0.2">
      <c r="O3936" s="45"/>
      <c r="P3936" s="45"/>
      <c r="Q3936" s="100"/>
    </row>
    <row r="3937" spans="15:17" x14ac:dyDescent="0.2">
      <c r="O3937" s="45"/>
      <c r="P3937" s="45"/>
      <c r="Q3937" s="100"/>
    </row>
    <row r="3938" spans="15:17" x14ac:dyDescent="0.2">
      <c r="O3938" s="45"/>
      <c r="P3938" s="45"/>
      <c r="Q3938" s="100"/>
    </row>
    <row r="3939" spans="15:17" x14ac:dyDescent="0.2">
      <c r="O3939" s="45"/>
      <c r="P3939" s="45"/>
      <c r="Q3939" s="100"/>
    </row>
    <row r="3940" spans="15:17" x14ac:dyDescent="0.2">
      <c r="O3940" s="45"/>
      <c r="P3940" s="45"/>
      <c r="Q3940" s="100"/>
    </row>
    <row r="3941" spans="15:17" x14ac:dyDescent="0.2">
      <c r="O3941" s="45"/>
      <c r="P3941" s="45"/>
      <c r="Q3941" s="100"/>
    </row>
    <row r="3942" spans="15:17" x14ac:dyDescent="0.2">
      <c r="O3942" s="45"/>
      <c r="P3942" s="45"/>
      <c r="Q3942" s="100"/>
    </row>
    <row r="3943" spans="15:17" x14ac:dyDescent="0.2">
      <c r="O3943" s="45"/>
      <c r="P3943" s="45"/>
      <c r="Q3943" s="100"/>
    </row>
    <row r="3944" spans="15:17" x14ac:dyDescent="0.2">
      <c r="O3944" s="45"/>
      <c r="P3944" s="45"/>
      <c r="Q3944" s="100"/>
    </row>
    <row r="3945" spans="15:17" x14ac:dyDescent="0.2">
      <c r="O3945" s="45"/>
      <c r="P3945" s="45"/>
      <c r="Q3945" s="100"/>
    </row>
    <row r="3946" spans="15:17" x14ac:dyDescent="0.2">
      <c r="O3946" s="45"/>
      <c r="P3946" s="45"/>
      <c r="Q3946" s="100"/>
    </row>
    <row r="3947" spans="15:17" x14ac:dyDescent="0.2">
      <c r="O3947" s="45"/>
      <c r="P3947" s="45"/>
      <c r="Q3947" s="100"/>
    </row>
    <row r="3948" spans="15:17" x14ac:dyDescent="0.2">
      <c r="O3948" s="45"/>
      <c r="P3948" s="45"/>
      <c r="Q3948" s="100"/>
    </row>
    <row r="3949" spans="15:17" x14ac:dyDescent="0.2">
      <c r="O3949" s="45"/>
      <c r="P3949" s="45"/>
      <c r="Q3949" s="100"/>
    </row>
    <row r="3950" spans="15:17" x14ac:dyDescent="0.2">
      <c r="O3950" s="45"/>
      <c r="P3950" s="45"/>
      <c r="Q3950" s="100"/>
    </row>
    <row r="3951" spans="15:17" x14ac:dyDescent="0.2">
      <c r="O3951" s="45"/>
      <c r="P3951" s="45"/>
      <c r="Q3951" s="100"/>
    </row>
    <row r="3952" spans="15:17" x14ac:dyDescent="0.2">
      <c r="O3952" s="45"/>
      <c r="P3952" s="45"/>
      <c r="Q3952" s="100"/>
    </row>
    <row r="3953" spans="15:17" x14ac:dyDescent="0.2">
      <c r="O3953" s="45"/>
      <c r="P3953" s="45"/>
      <c r="Q3953" s="100"/>
    </row>
    <row r="3954" spans="15:17" x14ac:dyDescent="0.2">
      <c r="O3954" s="45"/>
      <c r="P3954" s="45"/>
      <c r="Q3954" s="100"/>
    </row>
    <row r="3955" spans="15:17" x14ac:dyDescent="0.2">
      <c r="O3955" s="45"/>
      <c r="P3955" s="45"/>
      <c r="Q3955" s="100"/>
    </row>
    <row r="3956" spans="15:17" x14ac:dyDescent="0.2">
      <c r="O3956" s="45"/>
      <c r="P3956" s="45"/>
      <c r="Q3956" s="100"/>
    </row>
    <row r="3957" spans="15:17" x14ac:dyDescent="0.2">
      <c r="O3957" s="45"/>
      <c r="P3957" s="45"/>
      <c r="Q3957" s="100"/>
    </row>
    <row r="3958" spans="15:17" x14ac:dyDescent="0.2">
      <c r="O3958" s="45"/>
      <c r="P3958" s="45"/>
      <c r="Q3958" s="100"/>
    </row>
    <row r="3959" spans="15:17" x14ac:dyDescent="0.2">
      <c r="O3959" s="45"/>
      <c r="P3959" s="45"/>
      <c r="Q3959" s="100"/>
    </row>
    <row r="3960" spans="15:17" x14ac:dyDescent="0.2">
      <c r="O3960" s="45"/>
      <c r="P3960" s="45"/>
      <c r="Q3960" s="100"/>
    </row>
    <row r="3961" spans="15:17" x14ac:dyDescent="0.2">
      <c r="O3961" s="45"/>
      <c r="P3961" s="45"/>
      <c r="Q3961" s="100"/>
    </row>
    <row r="3962" spans="15:17" x14ac:dyDescent="0.2">
      <c r="O3962" s="45"/>
      <c r="P3962" s="45"/>
      <c r="Q3962" s="100"/>
    </row>
    <row r="3963" spans="15:17" x14ac:dyDescent="0.2">
      <c r="O3963" s="45"/>
      <c r="P3963" s="45"/>
      <c r="Q3963" s="100"/>
    </row>
    <row r="3964" spans="15:17" x14ac:dyDescent="0.2">
      <c r="O3964" s="45"/>
      <c r="P3964" s="45"/>
      <c r="Q3964" s="100"/>
    </row>
    <row r="3965" spans="15:17" x14ac:dyDescent="0.2">
      <c r="O3965" s="45"/>
      <c r="P3965" s="45"/>
      <c r="Q3965" s="100"/>
    </row>
    <row r="3966" spans="15:17" x14ac:dyDescent="0.2">
      <c r="O3966" s="45"/>
      <c r="P3966" s="45"/>
      <c r="Q3966" s="100"/>
    </row>
    <row r="3967" spans="15:17" x14ac:dyDescent="0.2">
      <c r="O3967" s="45"/>
      <c r="P3967" s="45"/>
      <c r="Q3967" s="100"/>
    </row>
    <row r="3968" spans="15:17" x14ac:dyDescent="0.2">
      <c r="O3968" s="45"/>
      <c r="P3968" s="45"/>
      <c r="Q3968" s="100"/>
    </row>
    <row r="3969" spans="15:17" x14ac:dyDescent="0.2">
      <c r="O3969" s="45"/>
      <c r="P3969" s="45"/>
      <c r="Q3969" s="100"/>
    </row>
    <row r="3970" spans="15:17" x14ac:dyDescent="0.2">
      <c r="O3970" s="45"/>
      <c r="P3970" s="45"/>
      <c r="Q3970" s="100"/>
    </row>
    <row r="3971" spans="15:17" x14ac:dyDescent="0.2">
      <c r="O3971" s="45"/>
      <c r="P3971" s="45"/>
      <c r="Q3971" s="100"/>
    </row>
    <row r="3972" spans="15:17" x14ac:dyDescent="0.2">
      <c r="O3972" s="45"/>
      <c r="P3972" s="45"/>
      <c r="Q3972" s="100"/>
    </row>
    <row r="3973" spans="15:17" x14ac:dyDescent="0.2">
      <c r="O3973" s="45"/>
      <c r="P3973" s="45"/>
      <c r="Q3973" s="100"/>
    </row>
    <row r="3974" spans="15:17" x14ac:dyDescent="0.2">
      <c r="O3974" s="45"/>
      <c r="P3974" s="45"/>
      <c r="Q3974" s="100"/>
    </row>
    <row r="3975" spans="15:17" x14ac:dyDescent="0.2">
      <c r="O3975" s="45"/>
      <c r="P3975" s="45"/>
      <c r="Q3975" s="100"/>
    </row>
    <row r="3976" spans="15:17" x14ac:dyDescent="0.2">
      <c r="O3976" s="45"/>
      <c r="P3976" s="45"/>
      <c r="Q3976" s="100"/>
    </row>
    <row r="3977" spans="15:17" x14ac:dyDescent="0.2">
      <c r="O3977" s="45"/>
      <c r="P3977" s="45"/>
      <c r="Q3977" s="100"/>
    </row>
    <row r="3978" spans="15:17" x14ac:dyDescent="0.2">
      <c r="O3978" s="45"/>
      <c r="P3978" s="45"/>
      <c r="Q3978" s="100"/>
    </row>
    <row r="3979" spans="15:17" x14ac:dyDescent="0.2">
      <c r="O3979" s="45"/>
      <c r="P3979" s="45"/>
      <c r="Q3979" s="100"/>
    </row>
    <row r="3980" spans="15:17" x14ac:dyDescent="0.2">
      <c r="O3980" s="45"/>
      <c r="P3980" s="45"/>
      <c r="Q3980" s="100"/>
    </row>
    <row r="3981" spans="15:17" x14ac:dyDescent="0.2">
      <c r="O3981" s="45"/>
      <c r="P3981" s="45"/>
      <c r="Q3981" s="100"/>
    </row>
    <row r="3982" spans="15:17" x14ac:dyDescent="0.2">
      <c r="O3982" s="45"/>
      <c r="P3982" s="45"/>
      <c r="Q3982" s="100"/>
    </row>
    <row r="3983" spans="15:17" x14ac:dyDescent="0.2">
      <c r="O3983" s="45"/>
      <c r="P3983" s="45"/>
      <c r="Q3983" s="100"/>
    </row>
    <row r="3984" spans="15:17" x14ac:dyDescent="0.2">
      <c r="O3984" s="45"/>
      <c r="P3984" s="45"/>
      <c r="Q3984" s="100"/>
    </row>
    <row r="3985" spans="15:17" x14ac:dyDescent="0.2">
      <c r="O3985" s="45"/>
      <c r="P3985" s="45"/>
      <c r="Q3985" s="100"/>
    </row>
    <row r="3986" spans="15:17" x14ac:dyDescent="0.2">
      <c r="O3986" s="45"/>
      <c r="P3986" s="45"/>
      <c r="Q3986" s="100"/>
    </row>
    <row r="3987" spans="15:17" x14ac:dyDescent="0.2">
      <c r="O3987" s="45"/>
      <c r="P3987" s="45"/>
      <c r="Q3987" s="100"/>
    </row>
    <row r="3988" spans="15:17" x14ac:dyDescent="0.2">
      <c r="O3988" s="45"/>
      <c r="P3988" s="45"/>
      <c r="Q3988" s="100"/>
    </row>
    <row r="3989" spans="15:17" x14ac:dyDescent="0.2">
      <c r="O3989" s="45"/>
      <c r="P3989" s="45"/>
      <c r="Q3989" s="100"/>
    </row>
    <row r="3990" spans="15:17" x14ac:dyDescent="0.2">
      <c r="O3990" s="45"/>
      <c r="P3990" s="45"/>
      <c r="Q3990" s="100"/>
    </row>
    <row r="3991" spans="15:17" x14ac:dyDescent="0.2">
      <c r="O3991" s="45"/>
      <c r="P3991" s="45"/>
      <c r="Q3991" s="100"/>
    </row>
    <row r="3992" spans="15:17" x14ac:dyDescent="0.2">
      <c r="O3992" s="45"/>
      <c r="P3992" s="45"/>
      <c r="Q3992" s="100"/>
    </row>
    <row r="3993" spans="15:17" x14ac:dyDescent="0.2">
      <c r="O3993" s="45"/>
      <c r="P3993" s="45"/>
      <c r="Q3993" s="100"/>
    </row>
    <row r="3994" spans="15:17" x14ac:dyDescent="0.2">
      <c r="O3994" s="45"/>
      <c r="P3994" s="45"/>
      <c r="Q3994" s="100"/>
    </row>
    <row r="3995" spans="15:17" x14ac:dyDescent="0.2">
      <c r="O3995" s="45"/>
      <c r="P3995" s="45"/>
      <c r="Q3995" s="100"/>
    </row>
    <row r="3996" spans="15:17" x14ac:dyDescent="0.2">
      <c r="O3996" s="45"/>
      <c r="P3996" s="45"/>
      <c r="Q3996" s="100"/>
    </row>
    <row r="3997" spans="15:17" x14ac:dyDescent="0.2">
      <c r="O3997" s="45"/>
      <c r="P3997" s="45"/>
      <c r="Q3997" s="100"/>
    </row>
    <row r="3998" spans="15:17" x14ac:dyDescent="0.2">
      <c r="O3998" s="45"/>
      <c r="P3998" s="45"/>
      <c r="Q3998" s="100"/>
    </row>
    <row r="3999" spans="15:17" x14ac:dyDescent="0.2">
      <c r="O3999" s="45"/>
      <c r="P3999" s="45"/>
      <c r="Q3999" s="100"/>
    </row>
    <row r="4000" spans="15:17" x14ac:dyDescent="0.2">
      <c r="O4000" s="45"/>
      <c r="P4000" s="45"/>
      <c r="Q4000" s="100"/>
    </row>
    <row r="4001" spans="15:17" x14ac:dyDescent="0.2">
      <c r="O4001" s="45"/>
      <c r="P4001" s="45"/>
      <c r="Q4001" s="100"/>
    </row>
    <row r="4002" spans="15:17" x14ac:dyDescent="0.2">
      <c r="O4002" s="45"/>
      <c r="P4002" s="45"/>
      <c r="Q4002" s="100"/>
    </row>
    <row r="4003" spans="15:17" x14ac:dyDescent="0.2">
      <c r="O4003" s="45"/>
      <c r="P4003" s="45"/>
      <c r="Q4003" s="100"/>
    </row>
    <row r="4004" spans="15:17" x14ac:dyDescent="0.2">
      <c r="O4004" s="45"/>
      <c r="P4004" s="45"/>
      <c r="Q4004" s="100"/>
    </row>
    <row r="4005" spans="15:17" x14ac:dyDescent="0.2">
      <c r="O4005" s="45"/>
      <c r="P4005" s="45"/>
      <c r="Q4005" s="100"/>
    </row>
    <row r="4006" spans="15:17" x14ac:dyDescent="0.2">
      <c r="O4006" s="45"/>
      <c r="P4006" s="45"/>
      <c r="Q4006" s="100"/>
    </row>
    <row r="4007" spans="15:17" x14ac:dyDescent="0.2">
      <c r="O4007" s="45"/>
      <c r="P4007" s="45"/>
      <c r="Q4007" s="100"/>
    </row>
    <row r="4008" spans="15:17" x14ac:dyDescent="0.2">
      <c r="O4008" s="45"/>
      <c r="P4008" s="45"/>
      <c r="Q4008" s="100"/>
    </row>
    <row r="4009" spans="15:17" x14ac:dyDescent="0.2">
      <c r="O4009" s="45"/>
      <c r="P4009" s="45"/>
      <c r="Q4009" s="100"/>
    </row>
    <row r="4010" spans="15:17" x14ac:dyDescent="0.2">
      <c r="O4010" s="45"/>
      <c r="P4010" s="45"/>
      <c r="Q4010" s="100"/>
    </row>
    <row r="4011" spans="15:17" x14ac:dyDescent="0.2">
      <c r="O4011" s="45"/>
      <c r="P4011" s="45"/>
      <c r="Q4011" s="100"/>
    </row>
    <row r="4012" spans="15:17" x14ac:dyDescent="0.2">
      <c r="O4012" s="45"/>
      <c r="P4012" s="45"/>
      <c r="Q4012" s="100"/>
    </row>
    <row r="4013" spans="15:17" x14ac:dyDescent="0.2">
      <c r="O4013" s="45"/>
      <c r="P4013" s="45"/>
      <c r="Q4013" s="100"/>
    </row>
    <row r="4014" spans="15:17" x14ac:dyDescent="0.2">
      <c r="O4014" s="45"/>
      <c r="P4014" s="45"/>
      <c r="Q4014" s="100"/>
    </row>
    <row r="4015" spans="15:17" x14ac:dyDescent="0.2">
      <c r="O4015" s="45"/>
      <c r="P4015" s="45"/>
      <c r="Q4015" s="100"/>
    </row>
    <row r="4016" spans="15:17" x14ac:dyDescent="0.2">
      <c r="O4016" s="45"/>
      <c r="P4016" s="45"/>
      <c r="Q4016" s="100"/>
    </row>
    <row r="4017" spans="15:17" x14ac:dyDescent="0.2">
      <c r="O4017" s="45"/>
      <c r="P4017" s="45"/>
      <c r="Q4017" s="100"/>
    </row>
    <row r="4018" spans="15:17" x14ac:dyDescent="0.2">
      <c r="O4018" s="45"/>
      <c r="P4018" s="45"/>
      <c r="Q4018" s="100"/>
    </row>
    <row r="4019" spans="15:17" x14ac:dyDescent="0.2">
      <c r="O4019" s="45"/>
      <c r="P4019" s="45"/>
      <c r="Q4019" s="100"/>
    </row>
    <row r="4020" spans="15:17" x14ac:dyDescent="0.2">
      <c r="O4020" s="45"/>
      <c r="P4020" s="45"/>
      <c r="Q4020" s="100"/>
    </row>
    <row r="4021" spans="15:17" x14ac:dyDescent="0.2">
      <c r="O4021" s="45"/>
      <c r="P4021" s="45"/>
      <c r="Q4021" s="100"/>
    </row>
    <row r="4022" spans="15:17" x14ac:dyDescent="0.2">
      <c r="O4022" s="45"/>
      <c r="P4022" s="45"/>
      <c r="Q4022" s="100"/>
    </row>
    <row r="4023" spans="15:17" x14ac:dyDescent="0.2">
      <c r="O4023" s="45"/>
      <c r="P4023" s="45"/>
      <c r="Q4023" s="100"/>
    </row>
    <row r="4024" spans="15:17" x14ac:dyDescent="0.2">
      <c r="O4024" s="45"/>
      <c r="P4024" s="45"/>
      <c r="Q4024" s="100"/>
    </row>
    <row r="4025" spans="15:17" x14ac:dyDescent="0.2">
      <c r="O4025" s="45"/>
      <c r="P4025" s="45"/>
      <c r="Q4025" s="100"/>
    </row>
    <row r="4026" spans="15:17" x14ac:dyDescent="0.2">
      <c r="O4026" s="45"/>
      <c r="P4026" s="45"/>
      <c r="Q4026" s="100"/>
    </row>
    <row r="4027" spans="15:17" x14ac:dyDescent="0.2">
      <c r="O4027" s="45"/>
      <c r="P4027" s="45"/>
      <c r="Q4027" s="100"/>
    </row>
    <row r="4028" spans="15:17" x14ac:dyDescent="0.2">
      <c r="O4028" s="45"/>
      <c r="P4028" s="45"/>
      <c r="Q4028" s="100"/>
    </row>
    <row r="4029" spans="15:17" x14ac:dyDescent="0.2">
      <c r="O4029" s="45"/>
      <c r="P4029" s="45"/>
      <c r="Q4029" s="100"/>
    </row>
    <row r="4030" spans="15:17" x14ac:dyDescent="0.2">
      <c r="O4030" s="45"/>
      <c r="P4030" s="45"/>
      <c r="Q4030" s="100"/>
    </row>
    <row r="4031" spans="15:17" x14ac:dyDescent="0.2">
      <c r="O4031" s="45"/>
      <c r="P4031" s="45"/>
      <c r="Q4031" s="100"/>
    </row>
    <row r="4032" spans="15:17" x14ac:dyDescent="0.2">
      <c r="O4032" s="45"/>
      <c r="P4032" s="45"/>
      <c r="Q4032" s="100"/>
    </row>
    <row r="4033" spans="15:17" x14ac:dyDescent="0.2">
      <c r="O4033" s="45"/>
      <c r="P4033" s="45"/>
      <c r="Q4033" s="100"/>
    </row>
    <row r="4034" spans="15:17" x14ac:dyDescent="0.2">
      <c r="O4034" s="45"/>
      <c r="P4034" s="45"/>
      <c r="Q4034" s="100"/>
    </row>
    <row r="4035" spans="15:17" x14ac:dyDescent="0.2">
      <c r="O4035" s="45"/>
      <c r="P4035" s="45"/>
      <c r="Q4035" s="100"/>
    </row>
    <row r="4036" spans="15:17" x14ac:dyDescent="0.2">
      <c r="O4036" s="45"/>
      <c r="P4036" s="45"/>
      <c r="Q4036" s="100"/>
    </row>
    <row r="4037" spans="15:17" x14ac:dyDescent="0.2">
      <c r="O4037" s="45"/>
      <c r="P4037" s="45"/>
      <c r="Q4037" s="100"/>
    </row>
    <row r="4038" spans="15:17" x14ac:dyDescent="0.2">
      <c r="O4038" s="45"/>
      <c r="P4038" s="45"/>
      <c r="Q4038" s="100"/>
    </row>
  </sheetData>
  <hyperlinks>
    <hyperlink ref="A41" r:id="rId1" xr:uid="{C59D455D-A8B7-954B-865E-03E4D6F5B8FB}"/>
  </hyperlinks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63F07-EB42-4D43-AEC9-BFB0012DEF1F}">
  <sheetPr codeName="MassDataTable"/>
  <dimension ref="A1:K3560"/>
  <sheetViews>
    <sheetView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G7" sqref="G7"/>
    </sheetView>
  </sheetViews>
  <sheetFormatPr baseColWidth="10" defaultColWidth="8.83203125" defaultRowHeight="15" x14ac:dyDescent="0.2"/>
  <cols>
    <col min="1" max="1" width="8.83203125" style="26"/>
    <col min="2" max="2" width="4.1640625" style="26" bestFit="1" customWidth="1"/>
    <col min="3" max="3" width="4.33203125" style="26" customWidth="1"/>
    <col min="4" max="4" width="7.5" style="26" customWidth="1"/>
    <col min="5" max="5" width="5" style="162" customWidth="1"/>
    <col min="6" max="6" width="4.1640625" style="26" customWidth="1"/>
    <col min="7" max="7" width="12.6640625" style="312" bestFit="1" customWidth="1"/>
    <col min="8" max="8" width="13.5" style="312" bestFit="1" customWidth="1"/>
    <col min="9" max="9" width="13.5" style="313" customWidth="1"/>
    <col min="10" max="10" width="12.5" style="312" bestFit="1" customWidth="1"/>
    <col min="11" max="11" width="13.1640625" customWidth="1"/>
    <col min="12" max="12" width="10.33203125" customWidth="1"/>
    <col min="13" max="13" width="9.5" bestFit="1" customWidth="1"/>
    <col min="15" max="15" width="11.5" bestFit="1" customWidth="1"/>
  </cols>
  <sheetData>
    <row r="1" spans="1:11" s="3" customFormat="1" ht="31.5" customHeight="1" x14ac:dyDescent="0.2">
      <c r="A1" s="308" t="s">
        <v>7</v>
      </c>
      <c r="B1" s="308" t="s">
        <v>6</v>
      </c>
      <c r="C1" s="308" t="s">
        <v>37</v>
      </c>
      <c r="D1" s="308" t="s">
        <v>228</v>
      </c>
      <c r="E1" s="309" t="s">
        <v>31</v>
      </c>
      <c r="F1" s="308" t="s">
        <v>29</v>
      </c>
      <c r="G1" s="310" t="s">
        <v>5</v>
      </c>
      <c r="H1" s="310" t="s">
        <v>3</v>
      </c>
      <c r="I1" s="311" t="s">
        <v>145</v>
      </c>
      <c r="J1" s="310" t="s">
        <v>4</v>
      </c>
    </row>
    <row r="2" spans="1:11" x14ac:dyDescent="0.2">
      <c r="G2" s="312" t="s">
        <v>2</v>
      </c>
      <c r="H2" s="312" t="s">
        <v>1</v>
      </c>
      <c r="I2" s="313" t="s">
        <v>146</v>
      </c>
      <c r="J2" s="312" t="s">
        <v>0</v>
      </c>
    </row>
    <row r="3" spans="1:11" x14ac:dyDescent="0.2">
      <c r="A3" s="26">
        <f t="shared" ref="A3:A66" si="0">F3+10000*E3</f>
        <v>1</v>
      </c>
      <c r="B3" s="26">
        <v>1</v>
      </c>
      <c r="C3" s="26">
        <v>1</v>
      </c>
      <c r="D3" s="26" t="s">
        <v>428</v>
      </c>
      <c r="E3" s="26">
        <v>0</v>
      </c>
      <c r="F3" s="26">
        <v>1</v>
      </c>
      <c r="G3" s="26">
        <v>8071.3180599999996</v>
      </c>
      <c r="H3" s="26">
        <v>4.4000000000000002E-4</v>
      </c>
      <c r="I3" s="26">
        <v>0</v>
      </c>
      <c r="J3" s="26">
        <v>0</v>
      </c>
    </row>
    <row r="4" spans="1:11" x14ac:dyDescent="0.2">
      <c r="A4" s="26">
        <f t="shared" si="0"/>
        <v>10001</v>
      </c>
      <c r="B4" s="26">
        <v>-1</v>
      </c>
      <c r="C4" s="26">
        <v>0</v>
      </c>
      <c r="D4" s="26" t="s">
        <v>10</v>
      </c>
      <c r="E4" s="26">
        <v>1</v>
      </c>
      <c r="F4" s="26">
        <v>1</v>
      </c>
      <c r="G4" s="26">
        <v>7288.9710640000003</v>
      </c>
      <c r="H4" s="26">
        <v>1.2999999999999999E-5</v>
      </c>
      <c r="I4" s="26">
        <v>0</v>
      </c>
      <c r="J4" s="26">
        <v>0</v>
      </c>
    </row>
    <row r="5" spans="1:11" x14ac:dyDescent="0.2">
      <c r="A5" s="26">
        <f t="shared" si="0"/>
        <v>10002</v>
      </c>
      <c r="B5" s="26">
        <v>0</v>
      </c>
      <c r="C5" s="26">
        <v>1</v>
      </c>
      <c r="D5" s="26" t="s">
        <v>10</v>
      </c>
      <c r="E5" s="26">
        <v>1</v>
      </c>
      <c r="F5" s="26">
        <v>2</v>
      </c>
      <c r="G5" s="26">
        <v>13135.722895000001</v>
      </c>
      <c r="H5" s="26">
        <v>1.5E-5</v>
      </c>
      <c r="I5" s="26">
        <v>1112.2831000000001</v>
      </c>
      <c r="J5" s="26">
        <v>2.0000000000000001E-4</v>
      </c>
    </row>
    <row r="6" spans="1:11" x14ac:dyDescent="0.2">
      <c r="A6" s="26">
        <f t="shared" si="0"/>
        <v>10003</v>
      </c>
      <c r="B6" s="26">
        <v>1</v>
      </c>
      <c r="C6" s="26">
        <v>2</v>
      </c>
      <c r="D6" s="26" t="s">
        <v>10</v>
      </c>
      <c r="E6" s="26">
        <v>1</v>
      </c>
      <c r="F6" s="26">
        <v>3</v>
      </c>
      <c r="G6" s="26">
        <v>14949.8109</v>
      </c>
      <c r="H6" s="26">
        <v>8.0000000000000007E-5</v>
      </c>
      <c r="I6" s="26">
        <v>2827.2654000000002</v>
      </c>
      <c r="J6" s="26">
        <v>2.9999999999999997E-4</v>
      </c>
    </row>
    <row r="7" spans="1:11" x14ac:dyDescent="0.2">
      <c r="A7" s="26">
        <f t="shared" si="0"/>
        <v>20003</v>
      </c>
      <c r="B7" s="26">
        <v>-1</v>
      </c>
      <c r="C7" s="26">
        <v>1</v>
      </c>
      <c r="D7" s="26" t="s">
        <v>33</v>
      </c>
      <c r="E7" s="26">
        <v>2</v>
      </c>
      <c r="F7" s="26">
        <v>3</v>
      </c>
      <c r="G7" s="26">
        <v>14931.21888</v>
      </c>
      <c r="H7" s="26">
        <v>6.0000000000000002E-5</v>
      </c>
      <c r="I7" s="26">
        <v>2572.6804400000001</v>
      </c>
      <c r="J7" s="26">
        <v>1.4999999999999999E-4</v>
      </c>
    </row>
    <row r="8" spans="1:11" x14ac:dyDescent="0.2">
      <c r="A8" s="26">
        <f t="shared" si="0"/>
        <v>30003</v>
      </c>
      <c r="B8" s="26">
        <v>-3</v>
      </c>
      <c r="C8" s="26">
        <v>0</v>
      </c>
      <c r="D8" s="26" t="s">
        <v>34</v>
      </c>
      <c r="E8" s="26">
        <v>3</v>
      </c>
      <c r="F8" s="26">
        <v>3</v>
      </c>
      <c r="G8" s="26">
        <v>28667</v>
      </c>
      <c r="H8" s="26">
        <v>2000</v>
      </c>
      <c r="I8" s="26">
        <v>-2267</v>
      </c>
      <c r="J8" s="26">
        <v>667</v>
      </c>
    </row>
    <row r="9" spans="1:11" x14ac:dyDescent="0.2">
      <c r="A9" s="26">
        <f t="shared" si="0"/>
        <v>10004</v>
      </c>
      <c r="B9" s="26">
        <v>2</v>
      </c>
      <c r="C9" s="26">
        <v>3</v>
      </c>
      <c r="D9" s="26" t="s">
        <v>10</v>
      </c>
      <c r="E9" s="26">
        <v>1</v>
      </c>
      <c r="F9" s="26">
        <v>4</v>
      </c>
      <c r="G9" s="26">
        <v>24621.129000000001</v>
      </c>
      <c r="H9" s="26">
        <v>100</v>
      </c>
      <c r="I9" s="26">
        <v>1720.4491</v>
      </c>
      <c r="J9" s="26">
        <v>25</v>
      </c>
      <c r="K9" s="2"/>
    </row>
    <row r="10" spans="1:11" x14ac:dyDescent="0.2">
      <c r="A10" s="26">
        <f t="shared" si="0"/>
        <v>20004</v>
      </c>
      <c r="B10" s="26">
        <v>0</v>
      </c>
      <c r="C10" s="26">
        <v>2</v>
      </c>
      <c r="D10" s="26" t="s">
        <v>33</v>
      </c>
      <c r="E10" s="26">
        <v>2</v>
      </c>
      <c r="F10" s="26">
        <v>4</v>
      </c>
      <c r="G10" s="26">
        <v>2424.9158699999998</v>
      </c>
      <c r="H10" s="26">
        <v>1.4999999999999999E-4</v>
      </c>
      <c r="I10" s="26">
        <v>7073.9156000000003</v>
      </c>
      <c r="J10" s="26">
        <v>2.0000000000000001E-4</v>
      </c>
    </row>
    <row r="11" spans="1:11" x14ac:dyDescent="0.2">
      <c r="A11" s="26">
        <f t="shared" si="0"/>
        <v>30004</v>
      </c>
      <c r="B11" s="26">
        <v>-2</v>
      </c>
      <c r="C11" s="26">
        <v>1</v>
      </c>
      <c r="D11" s="26" t="s">
        <v>34</v>
      </c>
      <c r="E11" s="26">
        <v>3</v>
      </c>
      <c r="F11" s="26">
        <v>4</v>
      </c>
      <c r="G11" s="26">
        <v>25323.19</v>
      </c>
      <c r="H11" s="26">
        <v>212.13200000000001</v>
      </c>
      <c r="I11" s="26">
        <v>1153.7602999999999</v>
      </c>
      <c r="J11" s="26">
        <v>53.033000000000001</v>
      </c>
    </row>
    <row r="12" spans="1:11" x14ac:dyDescent="0.2">
      <c r="A12" s="26">
        <f t="shared" si="0"/>
        <v>10005</v>
      </c>
      <c r="B12" s="26">
        <v>3</v>
      </c>
      <c r="C12" s="26">
        <v>4</v>
      </c>
      <c r="D12" s="26" t="s">
        <v>10</v>
      </c>
      <c r="E12" s="26">
        <v>1</v>
      </c>
      <c r="F12" s="26">
        <v>5</v>
      </c>
      <c r="G12" s="26">
        <v>32892.447</v>
      </c>
      <c r="H12" s="26">
        <v>89.442999999999998</v>
      </c>
      <c r="I12" s="26">
        <v>1336.3592000000001</v>
      </c>
      <c r="J12" s="26">
        <v>17.888500000000001</v>
      </c>
    </row>
    <row r="13" spans="1:11" x14ac:dyDescent="0.2">
      <c r="A13" s="26">
        <f t="shared" si="0"/>
        <v>20005</v>
      </c>
      <c r="B13" s="26">
        <v>1</v>
      </c>
      <c r="C13" s="26">
        <v>3</v>
      </c>
      <c r="D13" s="26" t="s">
        <v>33</v>
      </c>
      <c r="E13" s="26">
        <v>2</v>
      </c>
      <c r="F13" s="26">
        <v>5</v>
      </c>
      <c r="G13" s="26">
        <v>11231.234</v>
      </c>
      <c r="H13" s="26">
        <v>20</v>
      </c>
      <c r="I13" s="26">
        <v>5512.1324999999997</v>
      </c>
      <c r="J13" s="26">
        <v>4</v>
      </c>
    </row>
    <row r="14" spans="1:11" x14ac:dyDescent="0.2">
      <c r="A14" s="26">
        <f t="shared" si="0"/>
        <v>30005</v>
      </c>
      <c r="B14" s="26">
        <v>-1</v>
      </c>
      <c r="C14" s="26">
        <v>2</v>
      </c>
      <c r="D14" s="26" t="s">
        <v>34</v>
      </c>
      <c r="E14" s="26">
        <v>3</v>
      </c>
      <c r="F14" s="26">
        <v>5</v>
      </c>
      <c r="G14" s="26">
        <v>11678.887000000001</v>
      </c>
      <c r="H14" s="26">
        <v>50</v>
      </c>
      <c r="I14" s="26">
        <v>5266.1324999999997</v>
      </c>
      <c r="J14" s="26">
        <v>10</v>
      </c>
    </row>
    <row r="15" spans="1:11" x14ac:dyDescent="0.2">
      <c r="A15" s="26">
        <f t="shared" si="0"/>
        <v>40005</v>
      </c>
      <c r="B15" s="26">
        <v>-3</v>
      </c>
      <c r="C15" s="26">
        <v>1</v>
      </c>
      <c r="D15" s="26" t="s">
        <v>35</v>
      </c>
      <c r="E15" s="26">
        <v>4</v>
      </c>
      <c r="F15" s="26">
        <v>5</v>
      </c>
      <c r="G15" s="26">
        <v>37139</v>
      </c>
      <c r="H15" s="26">
        <v>2003</v>
      </c>
      <c r="I15" s="26">
        <v>18</v>
      </c>
      <c r="J15" s="26">
        <v>401</v>
      </c>
    </row>
    <row r="16" spans="1:11" x14ac:dyDescent="0.2">
      <c r="A16" s="26">
        <f t="shared" si="0"/>
        <v>10006</v>
      </c>
      <c r="B16" s="26">
        <v>4</v>
      </c>
      <c r="C16" s="26">
        <v>5</v>
      </c>
      <c r="D16" s="26" t="s">
        <v>10</v>
      </c>
      <c r="E16" s="26">
        <v>1</v>
      </c>
      <c r="F16" s="26">
        <v>6</v>
      </c>
      <c r="G16" s="26">
        <v>41875.724999999999</v>
      </c>
      <c r="H16" s="26">
        <v>254.12700000000001</v>
      </c>
      <c r="I16" s="26">
        <v>961.6395</v>
      </c>
      <c r="J16" s="26">
        <v>42.354500000000002</v>
      </c>
    </row>
    <row r="17" spans="1:10" x14ac:dyDescent="0.2">
      <c r="A17" s="26">
        <f t="shared" si="0"/>
        <v>20006</v>
      </c>
      <c r="B17" s="26">
        <v>2</v>
      </c>
      <c r="C17" s="26">
        <v>4</v>
      </c>
      <c r="D17" s="26" t="s">
        <v>33</v>
      </c>
      <c r="E17" s="26">
        <v>2</v>
      </c>
      <c r="F17" s="26">
        <v>6</v>
      </c>
      <c r="G17" s="26">
        <v>17592.095000000001</v>
      </c>
      <c r="H17" s="26">
        <v>5.2999999999999999E-2</v>
      </c>
      <c r="I17" s="26">
        <v>4878.5199000000002</v>
      </c>
      <c r="J17" s="26">
        <v>8.8999999999999999E-3</v>
      </c>
    </row>
    <row r="18" spans="1:10" x14ac:dyDescent="0.2">
      <c r="A18" s="26">
        <f t="shared" si="0"/>
        <v>30006</v>
      </c>
      <c r="B18" s="26">
        <v>0</v>
      </c>
      <c r="C18" s="26">
        <v>3</v>
      </c>
      <c r="D18" s="26" t="s">
        <v>34</v>
      </c>
      <c r="E18" s="26">
        <v>3</v>
      </c>
      <c r="F18" s="26">
        <v>6</v>
      </c>
      <c r="G18" s="26">
        <v>14086.880440000001</v>
      </c>
      <c r="H18" s="26">
        <v>1.4400000000000001E-3</v>
      </c>
      <c r="I18" s="26">
        <v>5332.3311999999996</v>
      </c>
      <c r="J18" s="26">
        <v>2.9999999999999997E-4</v>
      </c>
    </row>
    <row r="19" spans="1:10" x14ac:dyDescent="0.2">
      <c r="A19" s="26">
        <f t="shared" si="0"/>
        <v>40006</v>
      </c>
      <c r="B19" s="26">
        <v>-2</v>
      </c>
      <c r="C19" s="26">
        <v>2</v>
      </c>
      <c r="D19" s="26" t="s">
        <v>35</v>
      </c>
      <c r="E19" s="26">
        <v>4</v>
      </c>
      <c r="F19" s="26">
        <v>6</v>
      </c>
      <c r="G19" s="26">
        <v>18375.034</v>
      </c>
      <c r="H19" s="26">
        <v>5.4480000000000004</v>
      </c>
      <c r="I19" s="26">
        <v>4487.2478000000001</v>
      </c>
      <c r="J19" s="26">
        <v>0.90800000000000003</v>
      </c>
    </row>
    <row r="20" spans="1:10" x14ac:dyDescent="0.2">
      <c r="A20" s="26">
        <f t="shared" si="0"/>
        <v>50006</v>
      </c>
      <c r="B20" s="26">
        <v>-4</v>
      </c>
      <c r="C20" s="26">
        <v>1</v>
      </c>
      <c r="D20" s="26" t="s">
        <v>36</v>
      </c>
      <c r="E20" s="26">
        <v>5</v>
      </c>
      <c r="F20" s="26">
        <v>6</v>
      </c>
      <c r="G20" s="26">
        <v>47320</v>
      </c>
      <c r="H20" s="26">
        <v>2003</v>
      </c>
      <c r="I20" s="26">
        <v>-467</v>
      </c>
      <c r="J20" s="26">
        <v>334</v>
      </c>
    </row>
    <row r="21" spans="1:10" x14ac:dyDescent="0.2">
      <c r="A21" s="26">
        <f t="shared" si="0"/>
        <v>10007</v>
      </c>
      <c r="B21" s="26">
        <v>5</v>
      </c>
      <c r="C21" s="26">
        <v>6</v>
      </c>
      <c r="D21" s="26" t="s">
        <v>10</v>
      </c>
      <c r="E21" s="26">
        <v>1</v>
      </c>
      <c r="F21" s="26">
        <v>7</v>
      </c>
      <c r="G21" s="26">
        <v>49135</v>
      </c>
      <c r="H21" s="26">
        <v>1004</v>
      </c>
      <c r="I21" s="26">
        <v>940</v>
      </c>
      <c r="J21" s="26">
        <v>143</v>
      </c>
    </row>
    <row r="22" spans="1:10" x14ac:dyDescent="0.2">
      <c r="A22" s="26">
        <f t="shared" si="0"/>
        <v>20007</v>
      </c>
      <c r="B22" s="26">
        <v>3</v>
      </c>
      <c r="C22" s="26">
        <v>5</v>
      </c>
      <c r="D22" s="26" t="s">
        <v>33</v>
      </c>
      <c r="E22" s="26">
        <v>2</v>
      </c>
      <c r="F22" s="26">
        <v>7</v>
      </c>
      <c r="G22" s="26">
        <v>26073.128000000001</v>
      </c>
      <c r="H22" s="26">
        <v>7.5590000000000002</v>
      </c>
      <c r="I22" s="26">
        <v>4123.0577999999996</v>
      </c>
      <c r="J22" s="26">
        <v>1.0799000000000001</v>
      </c>
    </row>
    <row r="23" spans="1:10" x14ac:dyDescent="0.2">
      <c r="A23" s="26">
        <f t="shared" si="0"/>
        <v>30007</v>
      </c>
      <c r="B23" s="26">
        <v>1</v>
      </c>
      <c r="C23" s="26">
        <v>4</v>
      </c>
      <c r="D23" s="26" t="s">
        <v>34</v>
      </c>
      <c r="E23" s="26">
        <v>3</v>
      </c>
      <c r="F23" s="26">
        <v>7</v>
      </c>
      <c r="G23" s="26">
        <v>14907.10463</v>
      </c>
      <c r="H23" s="26">
        <v>4.1900000000000001E-3</v>
      </c>
      <c r="I23" s="26">
        <v>5606.4400999999998</v>
      </c>
      <c r="J23" s="26">
        <v>5.9999999999999995E-4</v>
      </c>
    </row>
    <row r="24" spans="1:10" x14ac:dyDescent="0.2">
      <c r="A24" s="26">
        <f t="shared" si="0"/>
        <v>40007</v>
      </c>
      <c r="B24" s="26">
        <v>-1</v>
      </c>
      <c r="C24" s="26">
        <v>3</v>
      </c>
      <c r="D24" s="26" t="s">
        <v>35</v>
      </c>
      <c r="E24" s="26">
        <v>4</v>
      </c>
      <c r="F24" s="26">
        <v>7</v>
      </c>
      <c r="G24" s="26">
        <v>15768.998</v>
      </c>
      <c r="H24" s="26">
        <v>7.0999999999999994E-2</v>
      </c>
      <c r="I24" s="26">
        <v>5371.5487000000003</v>
      </c>
      <c r="J24" s="26">
        <v>1.01E-2</v>
      </c>
    </row>
    <row r="25" spans="1:10" x14ac:dyDescent="0.2">
      <c r="A25" s="26">
        <f t="shared" si="0"/>
        <v>50007</v>
      </c>
      <c r="B25" s="26">
        <v>-3</v>
      </c>
      <c r="C25" s="26">
        <v>2</v>
      </c>
      <c r="D25" s="26" t="s">
        <v>36</v>
      </c>
      <c r="E25" s="26">
        <v>5</v>
      </c>
      <c r="F25" s="26">
        <v>7</v>
      </c>
      <c r="G25" s="26">
        <v>27676.553</v>
      </c>
      <c r="H25" s="26">
        <v>25.15</v>
      </c>
      <c r="I25" s="26">
        <v>3558.7055</v>
      </c>
      <c r="J25" s="26">
        <v>3.5929000000000002</v>
      </c>
    </row>
    <row r="26" spans="1:10" x14ac:dyDescent="0.2">
      <c r="A26" s="26">
        <f t="shared" si="0"/>
        <v>20008</v>
      </c>
      <c r="B26" s="26">
        <v>4</v>
      </c>
      <c r="C26" s="26">
        <v>6</v>
      </c>
      <c r="D26" s="26" t="s">
        <v>33</v>
      </c>
      <c r="E26" s="26">
        <v>2</v>
      </c>
      <c r="F26" s="26">
        <v>8</v>
      </c>
      <c r="G26" s="26">
        <v>31609.683000000001</v>
      </c>
      <c r="H26" s="26">
        <v>8.8999999999999996E-2</v>
      </c>
      <c r="I26" s="26">
        <v>3924.5210000000002</v>
      </c>
      <c r="J26" s="26">
        <v>1.11E-2</v>
      </c>
    </row>
    <row r="27" spans="1:10" x14ac:dyDescent="0.2">
      <c r="A27" s="26">
        <f t="shared" si="0"/>
        <v>30008</v>
      </c>
      <c r="B27" s="26">
        <v>2</v>
      </c>
      <c r="C27" s="26">
        <v>5</v>
      </c>
      <c r="D27" s="26" t="s">
        <v>34</v>
      </c>
      <c r="E27" s="26">
        <v>3</v>
      </c>
      <c r="F27" s="26">
        <v>8</v>
      </c>
      <c r="G27" s="26">
        <v>20945.805</v>
      </c>
      <c r="H27" s="26">
        <v>4.7E-2</v>
      </c>
      <c r="I27" s="26">
        <v>5159.7124000000003</v>
      </c>
      <c r="J27" s="26">
        <v>5.8999999999999999E-3</v>
      </c>
    </row>
    <row r="28" spans="1:10" x14ac:dyDescent="0.2">
      <c r="A28" s="26">
        <f t="shared" si="0"/>
        <v>40008</v>
      </c>
      <c r="B28" s="26">
        <v>0</v>
      </c>
      <c r="C28" s="26">
        <v>4</v>
      </c>
      <c r="D28" s="26" t="s">
        <v>35</v>
      </c>
      <c r="E28" s="26">
        <v>4</v>
      </c>
      <c r="F28" s="26">
        <v>8</v>
      </c>
      <c r="G28" s="26">
        <v>4941.6719999999996</v>
      </c>
      <c r="H28" s="26">
        <v>3.5000000000000003E-2</v>
      </c>
      <c r="I28" s="26">
        <v>7062.4355999999998</v>
      </c>
      <c r="J28" s="26">
        <v>4.4000000000000003E-3</v>
      </c>
    </row>
    <row r="29" spans="1:10" x14ac:dyDescent="0.2">
      <c r="A29" s="26">
        <f t="shared" si="0"/>
        <v>50008</v>
      </c>
      <c r="B29" s="26">
        <v>-2</v>
      </c>
      <c r="C29" s="26">
        <v>3</v>
      </c>
      <c r="D29" s="26" t="s">
        <v>36</v>
      </c>
      <c r="E29" s="26">
        <v>5</v>
      </c>
      <c r="F29" s="26">
        <v>8</v>
      </c>
      <c r="G29" s="26">
        <v>22921.569</v>
      </c>
      <c r="H29" s="26">
        <v>1</v>
      </c>
      <c r="I29" s="26">
        <v>4717.1550999999999</v>
      </c>
      <c r="J29" s="26">
        <v>0.125</v>
      </c>
    </row>
    <row r="30" spans="1:10" x14ac:dyDescent="0.2">
      <c r="A30" s="26">
        <f t="shared" si="0"/>
        <v>60008</v>
      </c>
      <c r="B30" s="26">
        <v>-4</v>
      </c>
      <c r="C30" s="26">
        <v>2</v>
      </c>
      <c r="D30" s="26" t="s">
        <v>32</v>
      </c>
      <c r="E30" s="26">
        <v>6</v>
      </c>
      <c r="F30" s="26">
        <v>8</v>
      </c>
      <c r="G30" s="26">
        <v>35064.269</v>
      </c>
      <c r="H30" s="26">
        <v>18.242999999999999</v>
      </c>
      <c r="I30" s="26">
        <v>3101.5241999999998</v>
      </c>
      <c r="J30" s="26">
        <v>2.2804000000000002</v>
      </c>
    </row>
    <row r="31" spans="1:10" x14ac:dyDescent="0.2">
      <c r="A31" s="26">
        <f t="shared" si="0"/>
        <v>20009</v>
      </c>
      <c r="B31" s="26">
        <v>5</v>
      </c>
      <c r="C31" s="26">
        <v>7</v>
      </c>
      <c r="D31" s="26" t="s">
        <v>33</v>
      </c>
      <c r="E31" s="26">
        <v>2</v>
      </c>
      <c r="F31" s="26">
        <v>9</v>
      </c>
      <c r="G31" s="26">
        <v>40935.826000000001</v>
      </c>
      <c r="H31" s="26">
        <v>46.816000000000003</v>
      </c>
      <c r="I31" s="26">
        <v>3349.038</v>
      </c>
      <c r="J31" s="26">
        <v>5.2018000000000004</v>
      </c>
    </row>
    <row r="32" spans="1:10" x14ac:dyDescent="0.2">
      <c r="A32" s="26">
        <f t="shared" si="0"/>
        <v>30009</v>
      </c>
      <c r="B32" s="26">
        <v>3</v>
      </c>
      <c r="C32" s="26">
        <v>6</v>
      </c>
      <c r="D32" s="26" t="s">
        <v>34</v>
      </c>
      <c r="E32" s="26">
        <v>3</v>
      </c>
      <c r="F32" s="26">
        <v>9</v>
      </c>
      <c r="G32" s="26">
        <v>24954.904999999999</v>
      </c>
      <c r="H32" s="26">
        <v>0.186</v>
      </c>
      <c r="I32" s="26">
        <v>5037.7685000000001</v>
      </c>
      <c r="J32" s="26">
        <v>2.07E-2</v>
      </c>
    </row>
    <row r="33" spans="1:10" x14ac:dyDescent="0.2">
      <c r="A33" s="26">
        <f t="shared" si="0"/>
        <v>40009</v>
      </c>
      <c r="B33" s="26">
        <v>1</v>
      </c>
      <c r="C33" s="26">
        <v>5</v>
      </c>
      <c r="D33" s="26" t="s">
        <v>35</v>
      </c>
      <c r="E33" s="26">
        <v>4</v>
      </c>
      <c r="F33" s="26">
        <v>9</v>
      </c>
      <c r="G33" s="26">
        <v>11348.450999999999</v>
      </c>
      <c r="H33" s="26">
        <v>7.5999999999999998E-2</v>
      </c>
      <c r="I33" s="26">
        <v>6462.6692999999996</v>
      </c>
      <c r="J33" s="26">
        <v>8.5000000000000006E-3</v>
      </c>
    </row>
    <row r="34" spans="1:10" x14ac:dyDescent="0.2">
      <c r="A34" s="26">
        <f t="shared" si="0"/>
        <v>50009</v>
      </c>
      <c r="B34" s="26">
        <v>-1</v>
      </c>
      <c r="C34" s="26">
        <v>4</v>
      </c>
      <c r="D34" s="26" t="s">
        <v>36</v>
      </c>
      <c r="E34" s="26">
        <v>5</v>
      </c>
      <c r="F34" s="26">
        <v>9</v>
      </c>
      <c r="G34" s="26">
        <v>12416.486000000001</v>
      </c>
      <c r="H34" s="26">
        <v>0.90300000000000002</v>
      </c>
      <c r="I34" s="26">
        <v>6257.0712999999996</v>
      </c>
      <c r="J34" s="26">
        <v>0.1003</v>
      </c>
    </row>
    <row r="35" spans="1:10" x14ac:dyDescent="0.2">
      <c r="A35" s="26">
        <f t="shared" si="0"/>
        <v>60009</v>
      </c>
      <c r="B35" s="26">
        <v>-3</v>
      </c>
      <c r="C35" s="26">
        <v>3</v>
      </c>
      <c r="D35" s="26" t="s">
        <v>32</v>
      </c>
      <c r="E35" s="26">
        <v>6</v>
      </c>
      <c r="F35" s="26">
        <v>9</v>
      </c>
      <c r="G35" s="26">
        <v>28910.971000000001</v>
      </c>
      <c r="H35" s="26">
        <v>2.137</v>
      </c>
      <c r="I35" s="26">
        <v>4337.4233000000004</v>
      </c>
      <c r="J35" s="26">
        <v>0.2374</v>
      </c>
    </row>
    <row r="36" spans="1:10" x14ac:dyDescent="0.2">
      <c r="A36" s="26">
        <f t="shared" si="0"/>
        <v>20010</v>
      </c>
      <c r="B36" s="26">
        <v>6</v>
      </c>
      <c r="C36" s="26">
        <v>8</v>
      </c>
      <c r="D36" s="26" t="s">
        <v>33</v>
      </c>
      <c r="E36" s="26">
        <v>2</v>
      </c>
      <c r="F36" s="26">
        <v>10</v>
      </c>
      <c r="G36" s="26">
        <v>49197.146999999997</v>
      </c>
      <c r="H36" s="26">
        <v>92.847999999999999</v>
      </c>
      <c r="I36" s="26">
        <v>2995.134</v>
      </c>
      <c r="J36" s="26">
        <v>9.2848000000000006</v>
      </c>
    </row>
    <row r="37" spans="1:10" x14ac:dyDescent="0.2">
      <c r="A37" s="26">
        <f t="shared" si="0"/>
        <v>30010</v>
      </c>
      <c r="B37" s="26">
        <v>4</v>
      </c>
      <c r="C37" s="26">
        <v>7</v>
      </c>
      <c r="D37" s="26" t="s">
        <v>34</v>
      </c>
      <c r="E37" s="26">
        <v>3</v>
      </c>
      <c r="F37" s="26">
        <v>10</v>
      </c>
      <c r="G37" s="26">
        <v>33052.627999999997</v>
      </c>
      <c r="H37" s="26">
        <v>12.721</v>
      </c>
      <c r="I37" s="26">
        <v>4531.3512000000001</v>
      </c>
      <c r="J37" s="26">
        <v>1.2721</v>
      </c>
    </row>
    <row r="38" spans="1:10" x14ac:dyDescent="0.2">
      <c r="A38" s="26">
        <f t="shared" si="0"/>
        <v>40010</v>
      </c>
      <c r="B38" s="26">
        <v>2</v>
      </c>
      <c r="C38" s="26">
        <v>6</v>
      </c>
      <c r="D38" s="26" t="s">
        <v>35</v>
      </c>
      <c r="E38" s="26">
        <v>4</v>
      </c>
      <c r="F38" s="26">
        <v>10</v>
      </c>
      <c r="G38" s="26">
        <v>12607.486999999999</v>
      </c>
      <c r="H38" s="26">
        <v>8.1000000000000003E-2</v>
      </c>
      <c r="I38" s="26">
        <v>6497.6306000000004</v>
      </c>
      <c r="J38" s="26">
        <v>8.0999999999999996E-3</v>
      </c>
    </row>
    <row r="39" spans="1:10" x14ac:dyDescent="0.2">
      <c r="A39" s="26">
        <f t="shared" si="0"/>
        <v>50010</v>
      </c>
      <c r="B39" s="26">
        <v>0</v>
      </c>
      <c r="C39" s="26">
        <v>5</v>
      </c>
      <c r="D39" s="26" t="s">
        <v>36</v>
      </c>
      <c r="E39" s="26">
        <v>5</v>
      </c>
      <c r="F39" s="26">
        <v>10</v>
      </c>
      <c r="G39" s="26">
        <v>12050.611000000001</v>
      </c>
      <c r="H39" s="26">
        <v>1.4999999999999999E-2</v>
      </c>
      <c r="I39" s="26">
        <v>6475.0834999999997</v>
      </c>
      <c r="J39" s="26">
        <v>1.5E-3</v>
      </c>
    </row>
    <row r="40" spans="1:10" x14ac:dyDescent="0.2">
      <c r="A40" s="26">
        <f t="shared" si="0"/>
        <v>60010</v>
      </c>
      <c r="B40" s="26">
        <v>-2</v>
      </c>
      <c r="C40" s="26">
        <v>4</v>
      </c>
      <c r="D40" s="26" t="s">
        <v>32</v>
      </c>
      <c r="E40" s="26">
        <v>6</v>
      </c>
      <c r="F40" s="26">
        <v>10</v>
      </c>
      <c r="G40" s="26">
        <v>15698.673000000001</v>
      </c>
      <c r="H40" s="26">
        <v>7.0000000000000007E-2</v>
      </c>
      <c r="I40" s="26">
        <v>6032.0425999999998</v>
      </c>
      <c r="J40" s="26">
        <v>7.0000000000000001E-3</v>
      </c>
    </row>
    <row r="41" spans="1:10" x14ac:dyDescent="0.2">
      <c r="A41" s="26">
        <f t="shared" si="0"/>
        <v>70010</v>
      </c>
      <c r="B41" s="26">
        <v>-4</v>
      </c>
      <c r="C41" s="26">
        <v>3</v>
      </c>
      <c r="D41" s="26" t="s">
        <v>37</v>
      </c>
      <c r="E41" s="26">
        <v>7</v>
      </c>
      <c r="F41" s="26">
        <v>10</v>
      </c>
      <c r="G41" s="26">
        <v>38800.027000000002</v>
      </c>
      <c r="H41" s="26">
        <v>400</v>
      </c>
      <c r="I41" s="26">
        <v>3643.6723999999999</v>
      </c>
      <c r="J41" s="26">
        <v>40</v>
      </c>
    </row>
    <row r="42" spans="1:10" x14ac:dyDescent="0.2">
      <c r="A42" s="26">
        <f t="shared" si="0"/>
        <v>30011</v>
      </c>
      <c r="B42" s="26">
        <v>5</v>
      </c>
      <c r="C42" s="26">
        <v>8</v>
      </c>
      <c r="D42" s="26" t="s">
        <v>34</v>
      </c>
      <c r="E42" s="26">
        <v>3</v>
      </c>
      <c r="F42" s="26">
        <v>11</v>
      </c>
      <c r="G42" s="26">
        <v>40728.258999999998</v>
      </c>
      <c r="H42" s="26">
        <v>0.61499999999999999</v>
      </c>
      <c r="I42" s="26">
        <v>4155.3816999999999</v>
      </c>
      <c r="J42" s="26">
        <v>5.5899999999999998E-2</v>
      </c>
    </row>
    <row r="43" spans="1:10" x14ac:dyDescent="0.2">
      <c r="A43" s="26">
        <f t="shared" si="0"/>
        <v>40011</v>
      </c>
      <c r="B43" s="26">
        <v>3</v>
      </c>
      <c r="C43" s="26">
        <v>7</v>
      </c>
      <c r="D43" s="26" t="s">
        <v>35</v>
      </c>
      <c r="E43" s="26">
        <v>4</v>
      </c>
      <c r="F43" s="26">
        <v>11</v>
      </c>
      <c r="G43" s="26">
        <v>20177.169000000002</v>
      </c>
      <c r="H43" s="26">
        <v>0.23799999999999999</v>
      </c>
      <c r="I43" s="26">
        <v>5952.5402000000004</v>
      </c>
      <c r="J43" s="26">
        <v>2.1600000000000001E-2</v>
      </c>
    </row>
    <row r="44" spans="1:10" x14ac:dyDescent="0.2">
      <c r="A44" s="26">
        <f t="shared" si="0"/>
        <v>50011</v>
      </c>
      <c r="B44" s="26">
        <v>1</v>
      </c>
      <c r="C44" s="26">
        <v>6</v>
      </c>
      <c r="D44" s="26" t="s">
        <v>36</v>
      </c>
      <c r="E44" s="26">
        <v>5</v>
      </c>
      <c r="F44" s="26">
        <v>11</v>
      </c>
      <c r="G44" s="26">
        <v>8667.7080000000005</v>
      </c>
      <c r="H44" s="26">
        <v>1.2E-2</v>
      </c>
      <c r="I44" s="26">
        <v>6927.7322999999997</v>
      </c>
      <c r="J44" s="26">
        <v>1.1000000000000001E-3</v>
      </c>
    </row>
    <row r="45" spans="1:10" x14ac:dyDescent="0.2">
      <c r="A45" s="26">
        <f t="shared" si="0"/>
        <v>60011</v>
      </c>
      <c r="B45" s="26">
        <v>-1</v>
      </c>
      <c r="C45" s="26">
        <v>5</v>
      </c>
      <c r="D45" s="26" t="s">
        <v>32</v>
      </c>
      <c r="E45" s="26">
        <v>6</v>
      </c>
      <c r="F45" s="26">
        <v>11</v>
      </c>
      <c r="G45" s="26">
        <v>10649.397000000001</v>
      </c>
      <c r="H45" s="26">
        <v>0.06</v>
      </c>
      <c r="I45" s="26">
        <v>6676.4562999999998</v>
      </c>
      <c r="J45" s="26">
        <v>5.4000000000000003E-3</v>
      </c>
    </row>
    <row r="46" spans="1:10" x14ac:dyDescent="0.2">
      <c r="A46" s="26">
        <f t="shared" si="0"/>
        <v>70011</v>
      </c>
      <c r="B46" s="26">
        <v>-3</v>
      </c>
      <c r="C46" s="26">
        <v>4</v>
      </c>
      <c r="D46" s="26" t="s">
        <v>37</v>
      </c>
      <c r="E46" s="26">
        <v>7</v>
      </c>
      <c r="F46" s="26">
        <v>11</v>
      </c>
      <c r="G46" s="26">
        <v>24365.644</v>
      </c>
      <c r="H46" s="26">
        <v>5</v>
      </c>
      <c r="I46" s="26">
        <v>5358.4022999999997</v>
      </c>
      <c r="J46" s="26">
        <v>0.4546</v>
      </c>
    </row>
    <row r="47" spans="1:10" x14ac:dyDescent="0.2">
      <c r="A47" s="26">
        <f t="shared" si="0"/>
        <v>80011</v>
      </c>
      <c r="B47" s="26">
        <v>-5</v>
      </c>
      <c r="C47" s="26">
        <v>3</v>
      </c>
      <c r="D47" s="26" t="s">
        <v>38</v>
      </c>
      <c r="E47" s="26">
        <v>8</v>
      </c>
      <c r="F47" s="26">
        <v>11</v>
      </c>
      <c r="G47" s="26">
        <v>47738.913</v>
      </c>
      <c r="H47" s="26">
        <v>60.037999999999997</v>
      </c>
      <c r="I47" s="26">
        <v>3162.4371999999998</v>
      </c>
      <c r="J47" s="26">
        <v>5.4580000000000002</v>
      </c>
    </row>
    <row r="48" spans="1:10" x14ac:dyDescent="0.2">
      <c r="A48" s="26">
        <f t="shared" si="0"/>
        <v>30012</v>
      </c>
      <c r="B48" s="26">
        <v>6</v>
      </c>
      <c r="C48" s="26">
        <v>9</v>
      </c>
      <c r="D48" s="26" t="s">
        <v>34</v>
      </c>
      <c r="E48" s="26">
        <v>3</v>
      </c>
      <c r="F48" s="26">
        <v>12</v>
      </c>
      <c r="G48" s="26">
        <v>49009.576999999997</v>
      </c>
      <c r="H48" s="26">
        <v>30.006</v>
      </c>
      <c r="I48" s="26">
        <v>3791.5999000000002</v>
      </c>
      <c r="J48" s="26">
        <v>2.5005000000000002</v>
      </c>
    </row>
    <row r="49" spans="1:10" x14ac:dyDescent="0.2">
      <c r="A49" s="26">
        <f t="shared" si="0"/>
        <v>40012</v>
      </c>
      <c r="B49" s="26">
        <v>4</v>
      </c>
      <c r="C49" s="26">
        <v>8</v>
      </c>
      <c r="D49" s="26" t="s">
        <v>35</v>
      </c>
      <c r="E49" s="26">
        <v>4</v>
      </c>
      <c r="F49" s="26">
        <v>12</v>
      </c>
      <c r="G49" s="26">
        <v>25077.760999999999</v>
      </c>
      <c r="H49" s="26">
        <v>1.909</v>
      </c>
      <c r="I49" s="26">
        <v>5720.7223000000004</v>
      </c>
      <c r="J49" s="26">
        <v>0.159</v>
      </c>
    </row>
    <row r="50" spans="1:10" x14ac:dyDescent="0.2">
      <c r="A50" s="26">
        <f t="shared" si="0"/>
        <v>50012</v>
      </c>
      <c r="B50" s="26">
        <v>2</v>
      </c>
      <c r="C50" s="26">
        <v>7</v>
      </c>
      <c r="D50" s="26" t="s">
        <v>36</v>
      </c>
      <c r="E50" s="26">
        <v>5</v>
      </c>
      <c r="F50" s="26">
        <v>12</v>
      </c>
      <c r="G50" s="26">
        <v>13369.397999999999</v>
      </c>
      <c r="H50" s="26">
        <v>1.321</v>
      </c>
      <c r="I50" s="26">
        <v>6631.2236999999996</v>
      </c>
      <c r="J50" s="26">
        <v>0.1101</v>
      </c>
    </row>
    <row r="51" spans="1:10" x14ac:dyDescent="0.2">
      <c r="A51" s="26">
        <f t="shared" si="0"/>
        <v>60012</v>
      </c>
      <c r="B51" s="26">
        <v>0</v>
      </c>
      <c r="C51" s="26">
        <v>6</v>
      </c>
      <c r="D51" s="26" t="s">
        <v>32</v>
      </c>
      <c r="E51" s="26">
        <v>6</v>
      </c>
      <c r="F51" s="26">
        <v>12</v>
      </c>
      <c r="G51" s="26">
        <v>0</v>
      </c>
      <c r="H51" s="26">
        <v>0</v>
      </c>
      <c r="I51" s="26">
        <v>7680.1445999999996</v>
      </c>
      <c r="J51" s="26">
        <v>2.0000000000000001E-4</v>
      </c>
    </row>
    <row r="52" spans="1:10" x14ac:dyDescent="0.2">
      <c r="A52" s="26">
        <f t="shared" si="0"/>
        <v>70012</v>
      </c>
      <c r="B52" s="26">
        <v>-2</v>
      </c>
      <c r="C52" s="26">
        <v>5</v>
      </c>
      <c r="D52" s="26" t="s">
        <v>37</v>
      </c>
      <c r="E52" s="26">
        <v>7</v>
      </c>
      <c r="F52" s="26">
        <v>12</v>
      </c>
      <c r="G52" s="26">
        <v>17338.067999999999</v>
      </c>
      <c r="H52" s="26">
        <v>1</v>
      </c>
      <c r="I52" s="26">
        <v>6170.11</v>
      </c>
      <c r="J52" s="26">
        <v>8.3299999999999999E-2</v>
      </c>
    </row>
    <row r="53" spans="1:10" x14ac:dyDescent="0.2">
      <c r="A53" s="26">
        <f t="shared" si="0"/>
        <v>80012</v>
      </c>
      <c r="B53" s="26">
        <v>-4</v>
      </c>
      <c r="C53" s="26">
        <v>4</v>
      </c>
      <c r="D53" s="26" t="s">
        <v>38</v>
      </c>
      <c r="E53" s="26">
        <v>8</v>
      </c>
      <c r="F53" s="26">
        <v>12</v>
      </c>
      <c r="G53" s="26">
        <v>32013.334999999999</v>
      </c>
      <c r="H53" s="26">
        <v>12</v>
      </c>
      <c r="I53" s="26">
        <v>4881.9754999999996</v>
      </c>
      <c r="J53" s="26">
        <v>1</v>
      </c>
    </row>
    <row r="54" spans="1:10" x14ac:dyDescent="0.2">
      <c r="A54" s="26">
        <f t="shared" si="0"/>
        <v>30013</v>
      </c>
      <c r="B54" s="26">
        <v>7</v>
      </c>
      <c r="C54" s="26">
        <v>10</v>
      </c>
      <c r="D54" s="26" t="s">
        <v>34</v>
      </c>
      <c r="E54" s="26">
        <v>3</v>
      </c>
      <c r="F54" s="26">
        <v>13</v>
      </c>
      <c r="G54" s="26">
        <v>56980.894999999997</v>
      </c>
      <c r="H54" s="26">
        <v>70.003</v>
      </c>
      <c r="I54" s="26">
        <v>3507.6307000000002</v>
      </c>
      <c r="J54" s="26">
        <v>5.3848000000000003</v>
      </c>
    </row>
    <row r="55" spans="1:10" x14ac:dyDescent="0.2">
      <c r="A55" s="26">
        <f t="shared" si="0"/>
        <v>40013</v>
      </c>
      <c r="B55" s="26">
        <v>5</v>
      </c>
      <c r="C55" s="26">
        <v>9</v>
      </c>
      <c r="D55" s="26" t="s">
        <v>35</v>
      </c>
      <c r="E55" s="26">
        <v>4</v>
      </c>
      <c r="F55" s="26">
        <v>13</v>
      </c>
      <c r="G55" s="26">
        <v>33659.08</v>
      </c>
      <c r="H55" s="26">
        <v>10.18</v>
      </c>
      <c r="I55" s="26">
        <v>5241.4359000000004</v>
      </c>
      <c r="J55" s="26">
        <v>0.78310000000000002</v>
      </c>
    </row>
    <row r="56" spans="1:10" x14ac:dyDescent="0.2">
      <c r="A56" s="26">
        <f t="shared" si="0"/>
        <v>50013</v>
      </c>
      <c r="B56" s="26">
        <v>3</v>
      </c>
      <c r="C56" s="26">
        <v>8</v>
      </c>
      <c r="D56" s="26" t="s">
        <v>36</v>
      </c>
      <c r="E56" s="26">
        <v>5</v>
      </c>
      <c r="F56" s="26">
        <v>13</v>
      </c>
      <c r="G56" s="26">
        <v>16561.948</v>
      </c>
      <c r="H56" s="26">
        <v>1</v>
      </c>
      <c r="I56" s="26">
        <v>6496.4193999999998</v>
      </c>
      <c r="J56" s="26">
        <v>7.6899999999999996E-2</v>
      </c>
    </row>
    <row r="57" spans="1:10" x14ac:dyDescent="0.2">
      <c r="A57" s="26">
        <f t="shared" si="0"/>
        <v>60013</v>
      </c>
      <c r="B57" s="26">
        <v>1</v>
      </c>
      <c r="C57" s="26">
        <v>7</v>
      </c>
      <c r="D57" s="26" t="s">
        <v>32</v>
      </c>
      <c r="E57" s="26">
        <v>6</v>
      </c>
      <c r="F57" s="26">
        <v>13</v>
      </c>
      <c r="G57" s="26">
        <v>3125.0093299999999</v>
      </c>
      <c r="H57" s="26">
        <v>2.3000000000000001E-4</v>
      </c>
      <c r="I57" s="26">
        <v>7469.8495000000003</v>
      </c>
      <c r="J57" s="26">
        <v>2.0000000000000001E-4</v>
      </c>
    </row>
    <row r="58" spans="1:10" x14ac:dyDescent="0.2">
      <c r="A58" s="26">
        <f t="shared" si="0"/>
        <v>70013</v>
      </c>
      <c r="B58" s="26">
        <v>-1</v>
      </c>
      <c r="C58" s="26">
        <v>6</v>
      </c>
      <c r="D58" s="26" t="s">
        <v>37</v>
      </c>
      <c r="E58" s="26">
        <v>7</v>
      </c>
      <c r="F58" s="26">
        <v>13</v>
      </c>
      <c r="G58" s="26">
        <v>5345.4809999999998</v>
      </c>
      <c r="H58" s="26">
        <v>0.27</v>
      </c>
      <c r="I58" s="26">
        <v>7238.8634000000002</v>
      </c>
      <c r="J58" s="26">
        <v>2.07E-2</v>
      </c>
    </row>
    <row r="59" spans="1:10" x14ac:dyDescent="0.2">
      <c r="A59" s="26">
        <f t="shared" si="0"/>
        <v>80013</v>
      </c>
      <c r="B59" s="26">
        <v>-3</v>
      </c>
      <c r="C59" s="26">
        <v>5</v>
      </c>
      <c r="D59" s="26" t="s">
        <v>38</v>
      </c>
      <c r="E59" s="26">
        <v>8</v>
      </c>
      <c r="F59" s="26">
        <v>13</v>
      </c>
      <c r="G59" s="26">
        <v>23115.432000000001</v>
      </c>
      <c r="H59" s="26">
        <v>9.5259999999999998</v>
      </c>
      <c r="I59" s="26">
        <v>5811.7636000000002</v>
      </c>
      <c r="J59" s="26">
        <v>0.73280000000000001</v>
      </c>
    </row>
    <row r="60" spans="1:10" x14ac:dyDescent="0.2">
      <c r="A60" s="26">
        <f t="shared" si="0"/>
        <v>90013</v>
      </c>
      <c r="B60" s="26">
        <v>-5</v>
      </c>
      <c r="C60" s="26">
        <v>4</v>
      </c>
      <c r="D60" s="26" t="s">
        <v>9</v>
      </c>
      <c r="E60" s="26">
        <v>9</v>
      </c>
      <c r="F60" s="26">
        <v>13</v>
      </c>
      <c r="G60" s="26">
        <v>42030</v>
      </c>
      <c r="H60" s="26">
        <v>500</v>
      </c>
      <c r="I60" s="26">
        <v>4297</v>
      </c>
      <c r="J60" s="26">
        <v>38</v>
      </c>
    </row>
    <row r="61" spans="1:10" x14ac:dyDescent="0.2">
      <c r="A61" s="26">
        <f t="shared" si="0"/>
        <v>40014</v>
      </c>
      <c r="B61" s="26">
        <v>6</v>
      </c>
      <c r="C61" s="26">
        <v>10</v>
      </c>
      <c r="D61" s="26" t="s">
        <v>35</v>
      </c>
      <c r="E61" s="26">
        <v>4</v>
      </c>
      <c r="F61" s="26">
        <v>14</v>
      </c>
      <c r="G61" s="26">
        <v>39954.502</v>
      </c>
      <c r="H61" s="26">
        <v>132.245</v>
      </c>
      <c r="I61" s="26">
        <v>4993.8972999999996</v>
      </c>
      <c r="J61" s="26">
        <v>9.4460999999999995</v>
      </c>
    </row>
    <row r="62" spans="1:10" x14ac:dyDescent="0.2">
      <c r="A62" s="26">
        <f t="shared" si="0"/>
        <v>50014</v>
      </c>
      <c r="B62" s="26">
        <v>4</v>
      </c>
      <c r="C62" s="26">
        <v>9</v>
      </c>
      <c r="D62" s="26" t="s">
        <v>36</v>
      </c>
      <c r="E62" s="26">
        <v>5</v>
      </c>
      <c r="F62" s="26">
        <v>14</v>
      </c>
      <c r="G62" s="26">
        <v>23663.686000000002</v>
      </c>
      <c r="H62" s="26">
        <v>21.213000000000001</v>
      </c>
      <c r="I62" s="26">
        <v>6101.6450999999997</v>
      </c>
      <c r="J62" s="26">
        <v>1.5152000000000001</v>
      </c>
    </row>
    <row r="63" spans="1:10" x14ac:dyDescent="0.2">
      <c r="A63" s="26">
        <f t="shared" si="0"/>
        <v>60014</v>
      </c>
      <c r="B63" s="26">
        <v>2</v>
      </c>
      <c r="C63" s="26">
        <v>8</v>
      </c>
      <c r="D63" s="26" t="s">
        <v>32</v>
      </c>
      <c r="E63" s="26">
        <v>6</v>
      </c>
      <c r="F63" s="26">
        <v>14</v>
      </c>
      <c r="G63" s="26">
        <v>3019.8932799999998</v>
      </c>
      <c r="H63" s="26">
        <v>3.7499999999999999E-3</v>
      </c>
      <c r="I63" s="26">
        <v>7520.3198000000002</v>
      </c>
      <c r="J63" s="26">
        <v>4.0000000000000002E-4</v>
      </c>
    </row>
    <row r="64" spans="1:10" x14ac:dyDescent="0.2">
      <c r="A64" s="26">
        <f t="shared" si="0"/>
        <v>70014</v>
      </c>
      <c r="B64" s="26">
        <v>0</v>
      </c>
      <c r="C64" s="26">
        <v>7</v>
      </c>
      <c r="D64" s="26" t="s">
        <v>37</v>
      </c>
      <c r="E64" s="26">
        <v>7</v>
      </c>
      <c r="F64" s="26">
        <v>14</v>
      </c>
      <c r="G64" s="26">
        <v>2863.4168300000001</v>
      </c>
      <c r="H64" s="26">
        <v>2.2000000000000001E-4</v>
      </c>
      <c r="I64" s="26">
        <v>7475.6148000000003</v>
      </c>
      <c r="J64" s="26">
        <v>2.0000000000000001E-4</v>
      </c>
    </row>
    <row r="65" spans="1:10" x14ac:dyDescent="0.2">
      <c r="A65" s="26">
        <f t="shared" si="0"/>
        <v>80014</v>
      </c>
      <c r="B65" s="26">
        <v>-2</v>
      </c>
      <c r="C65" s="26">
        <v>6</v>
      </c>
      <c r="D65" s="26" t="s">
        <v>38</v>
      </c>
      <c r="E65" s="26">
        <v>8</v>
      </c>
      <c r="F65" s="26">
        <v>14</v>
      </c>
      <c r="G65" s="26">
        <v>8007.7809999999999</v>
      </c>
      <c r="H65" s="26">
        <v>2.5000000000000001E-2</v>
      </c>
      <c r="I65" s="26">
        <v>7052.2782999999999</v>
      </c>
      <c r="J65" s="26">
        <v>1.8E-3</v>
      </c>
    </row>
    <row r="66" spans="1:10" x14ac:dyDescent="0.2">
      <c r="A66" s="26">
        <f t="shared" si="0"/>
        <v>90014</v>
      </c>
      <c r="B66" s="26">
        <v>-4</v>
      </c>
      <c r="C66" s="26">
        <v>5</v>
      </c>
      <c r="D66" s="26" t="s">
        <v>9</v>
      </c>
      <c r="E66" s="26">
        <v>9</v>
      </c>
      <c r="F66" s="26">
        <v>14</v>
      </c>
      <c r="G66" s="26">
        <v>31964.402999999998</v>
      </c>
      <c r="H66" s="26">
        <v>41.119</v>
      </c>
      <c r="I66" s="26">
        <v>5285.2091</v>
      </c>
      <c r="J66" s="26">
        <v>2.9371</v>
      </c>
    </row>
    <row r="67" spans="1:10" x14ac:dyDescent="0.2">
      <c r="A67" s="26">
        <f t="shared" ref="A67:A130" si="1">F67+10000*E67</f>
        <v>40015</v>
      </c>
      <c r="B67" s="26">
        <v>7</v>
      </c>
      <c r="C67" s="26">
        <v>11</v>
      </c>
      <c r="D67" s="26" t="s">
        <v>35</v>
      </c>
      <c r="E67" s="26">
        <v>4</v>
      </c>
      <c r="F67" s="26">
        <v>15</v>
      </c>
      <c r="G67" s="26">
        <v>49825.821000000004</v>
      </c>
      <c r="H67" s="26">
        <v>165.797</v>
      </c>
      <c r="I67" s="26">
        <v>4540.9708000000001</v>
      </c>
      <c r="J67" s="26">
        <v>11.0532</v>
      </c>
    </row>
    <row r="68" spans="1:10" x14ac:dyDescent="0.2">
      <c r="A68" s="26">
        <f t="shared" si="1"/>
        <v>50015</v>
      </c>
      <c r="B68" s="26">
        <v>5</v>
      </c>
      <c r="C68" s="26">
        <v>10</v>
      </c>
      <c r="D68" s="26" t="s">
        <v>36</v>
      </c>
      <c r="E68" s="26">
        <v>5</v>
      </c>
      <c r="F68" s="26">
        <v>15</v>
      </c>
      <c r="G68" s="26">
        <v>28957.379000000001</v>
      </c>
      <c r="H68" s="26">
        <v>21.029</v>
      </c>
      <c r="I68" s="26">
        <v>5880.0438000000004</v>
      </c>
      <c r="J68" s="26">
        <v>1.4018999999999999</v>
      </c>
    </row>
    <row r="69" spans="1:10" x14ac:dyDescent="0.2">
      <c r="A69" s="26">
        <f t="shared" si="1"/>
        <v>60015</v>
      </c>
      <c r="B69" s="26">
        <v>3</v>
      </c>
      <c r="C69" s="26">
        <v>9</v>
      </c>
      <c r="D69" s="26" t="s">
        <v>32</v>
      </c>
      <c r="E69" s="26">
        <v>6</v>
      </c>
      <c r="F69" s="26">
        <v>15</v>
      </c>
      <c r="G69" s="26">
        <v>9873.1450000000004</v>
      </c>
      <c r="H69" s="26">
        <v>0.8</v>
      </c>
      <c r="I69" s="26">
        <v>7100.1696000000002</v>
      </c>
      <c r="J69" s="26">
        <v>5.33E-2</v>
      </c>
    </row>
    <row r="70" spans="1:10" x14ac:dyDescent="0.2">
      <c r="A70" s="26">
        <f t="shared" si="1"/>
        <v>70015</v>
      </c>
      <c r="B70" s="26">
        <v>1</v>
      </c>
      <c r="C70" s="26">
        <v>8</v>
      </c>
      <c r="D70" s="26" t="s">
        <v>37</v>
      </c>
      <c r="E70" s="26">
        <v>7</v>
      </c>
      <c r="F70" s="26">
        <v>15</v>
      </c>
      <c r="G70" s="26">
        <v>101.43809</v>
      </c>
      <c r="H70" s="26">
        <v>5.8E-4</v>
      </c>
      <c r="I70" s="26">
        <v>7699.4602999999997</v>
      </c>
      <c r="J70" s="26">
        <v>2.0000000000000001E-4</v>
      </c>
    </row>
    <row r="71" spans="1:10" x14ac:dyDescent="0.2">
      <c r="A71" s="26">
        <f t="shared" si="1"/>
        <v>80015</v>
      </c>
      <c r="B71" s="26">
        <v>-1</v>
      </c>
      <c r="C71" s="26">
        <v>7</v>
      </c>
      <c r="D71" s="26" t="s">
        <v>38</v>
      </c>
      <c r="E71" s="26">
        <v>8</v>
      </c>
      <c r="F71" s="26">
        <v>15</v>
      </c>
      <c r="G71" s="26">
        <v>2855.6219999999998</v>
      </c>
      <c r="H71" s="26">
        <v>0.49</v>
      </c>
      <c r="I71" s="26">
        <v>7463.6914999999999</v>
      </c>
      <c r="J71" s="26">
        <v>3.27E-2</v>
      </c>
    </row>
    <row r="72" spans="1:10" x14ac:dyDescent="0.2">
      <c r="A72" s="26">
        <f t="shared" si="1"/>
        <v>90015</v>
      </c>
      <c r="B72" s="26">
        <v>-3</v>
      </c>
      <c r="C72" s="26">
        <v>6</v>
      </c>
      <c r="D72" s="26" t="s">
        <v>9</v>
      </c>
      <c r="E72" s="26">
        <v>9</v>
      </c>
      <c r="F72" s="26">
        <v>15</v>
      </c>
      <c r="G72" s="26">
        <v>16566.752</v>
      </c>
      <c r="H72" s="26">
        <v>14</v>
      </c>
      <c r="I72" s="26">
        <v>6497.4597000000003</v>
      </c>
      <c r="J72" s="26">
        <v>0.93330000000000002</v>
      </c>
    </row>
    <row r="73" spans="1:10" x14ac:dyDescent="0.2">
      <c r="A73" s="26">
        <f t="shared" si="1"/>
        <v>100015</v>
      </c>
      <c r="B73" s="26">
        <v>-5</v>
      </c>
      <c r="C73" s="26">
        <v>5</v>
      </c>
      <c r="D73" s="26" t="s">
        <v>39</v>
      </c>
      <c r="E73" s="26">
        <v>10</v>
      </c>
      <c r="F73" s="26">
        <v>15</v>
      </c>
      <c r="G73" s="26">
        <v>40215.374000000003</v>
      </c>
      <c r="H73" s="26">
        <v>66.683999999999997</v>
      </c>
      <c r="I73" s="26">
        <v>4868.7285000000002</v>
      </c>
      <c r="J73" s="26">
        <v>4.4455999999999998</v>
      </c>
    </row>
    <row r="74" spans="1:10" x14ac:dyDescent="0.2">
      <c r="A74" s="26">
        <f t="shared" si="1"/>
        <v>40016</v>
      </c>
      <c r="B74" s="26">
        <v>8</v>
      </c>
      <c r="C74" s="26">
        <v>12</v>
      </c>
      <c r="D74" s="26" t="s">
        <v>35</v>
      </c>
      <c r="E74" s="26">
        <v>4</v>
      </c>
      <c r="F74" s="26">
        <v>16</v>
      </c>
      <c r="G74" s="26">
        <v>57447.139000000003</v>
      </c>
      <c r="H74" s="26">
        <v>165.797</v>
      </c>
      <c r="I74" s="26">
        <v>4285.2851000000001</v>
      </c>
      <c r="J74" s="26">
        <v>10.362299999999999</v>
      </c>
    </row>
    <row r="75" spans="1:10" x14ac:dyDescent="0.2">
      <c r="A75" s="26">
        <f t="shared" si="1"/>
        <v>50016</v>
      </c>
      <c r="B75" s="26">
        <v>6</v>
      </c>
      <c r="C75" s="26">
        <v>11</v>
      </c>
      <c r="D75" s="26" t="s">
        <v>36</v>
      </c>
      <c r="E75" s="26">
        <v>5</v>
      </c>
      <c r="F75" s="26">
        <v>16</v>
      </c>
      <c r="G75" s="26">
        <v>37111.699000000001</v>
      </c>
      <c r="H75" s="26">
        <v>24.565999999999999</v>
      </c>
      <c r="I75" s="26">
        <v>5507.3535000000002</v>
      </c>
      <c r="J75" s="26">
        <v>1.5354000000000001</v>
      </c>
    </row>
    <row r="76" spans="1:10" x14ac:dyDescent="0.2">
      <c r="A76" s="26">
        <f t="shared" si="1"/>
        <v>60016</v>
      </c>
      <c r="B76" s="26">
        <v>4</v>
      </c>
      <c r="C76" s="26">
        <v>10</v>
      </c>
      <c r="D76" s="26" t="s">
        <v>32</v>
      </c>
      <c r="E76" s="26">
        <v>6</v>
      </c>
      <c r="F76" s="26">
        <v>16</v>
      </c>
      <c r="G76" s="26">
        <v>13694.133</v>
      </c>
      <c r="H76" s="26">
        <v>3.5779999999999998</v>
      </c>
      <c r="I76" s="26">
        <v>6922.0546000000004</v>
      </c>
      <c r="J76" s="26">
        <v>0.22359999999999999</v>
      </c>
    </row>
    <row r="77" spans="1:10" x14ac:dyDescent="0.2">
      <c r="A77" s="26">
        <f t="shared" si="1"/>
        <v>70016</v>
      </c>
      <c r="B77" s="26">
        <v>2</v>
      </c>
      <c r="C77" s="26">
        <v>9</v>
      </c>
      <c r="D77" s="26" t="s">
        <v>37</v>
      </c>
      <c r="E77" s="26">
        <v>7</v>
      </c>
      <c r="F77" s="26">
        <v>16</v>
      </c>
      <c r="G77" s="26">
        <v>5683.9070000000002</v>
      </c>
      <c r="H77" s="26">
        <v>2.3010000000000002</v>
      </c>
      <c r="I77" s="26">
        <v>7373.7970999999998</v>
      </c>
      <c r="J77" s="26">
        <v>0.14380000000000001</v>
      </c>
    </row>
    <row r="78" spans="1:10" x14ac:dyDescent="0.2">
      <c r="A78" s="26">
        <f t="shared" si="1"/>
        <v>80016</v>
      </c>
      <c r="B78" s="26">
        <v>0</v>
      </c>
      <c r="C78" s="26">
        <v>8</v>
      </c>
      <c r="D78" s="26" t="s">
        <v>38</v>
      </c>
      <c r="E78" s="26">
        <v>8</v>
      </c>
      <c r="F78" s="26">
        <v>16</v>
      </c>
      <c r="G78" s="26">
        <v>-4737.0021699999998</v>
      </c>
      <c r="H78" s="26">
        <v>2.9999999999999997E-4</v>
      </c>
      <c r="I78" s="26">
        <v>7976.2071999999998</v>
      </c>
      <c r="J78" s="26">
        <v>2.0000000000000001E-4</v>
      </c>
    </row>
    <row r="79" spans="1:10" x14ac:dyDescent="0.2">
      <c r="A79" s="26">
        <f t="shared" si="1"/>
        <v>90016</v>
      </c>
      <c r="B79" s="26">
        <v>-2</v>
      </c>
      <c r="C79" s="26">
        <v>7</v>
      </c>
      <c r="D79" s="26" t="s">
        <v>9</v>
      </c>
      <c r="E79" s="26">
        <v>9</v>
      </c>
      <c r="F79" s="26">
        <v>16</v>
      </c>
      <c r="G79" s="26">
        <v>10675.182000000001</v>
      </c>
      <c r="H79" s="26">
        <v>5.3639999999999999</v>
      </c>
      <c r="I79" s="26">
        <v>6964.049</v>
      </c>
      <c r="J79" s="26">
        <v>0.33529999999999999</v>
      </c>
    </row>
    <row r="80" spans="1:10" x14ac:dyDescent="0.2">
      <c r="A80" s="26">
        <f t="shared" si="1"/>
        <v>100016</v>
      </c>
      <c r="B80" s="26">
        <v>-4</v>
      </c>
      <c r="C80" s="26">
        <v>6</v>
      </c>
      <c r="D80" s="26" t="s">
        <v>39</v>
      </c>
      <c r="E80" s="26">
        <v>10</v>
      </c>
      <c r="F80" s="26">
        <v>16</v>
      </c>
      <c r="G80" s="26">
        <v>23986.775000000001</v>
      </c>
      <c r="H80" s="26">
        <v>20.48</v>
      </c>
      <c r="I80" s="26">
        <v>6083.1777000000002</v>
      </c>
      <c r="J80" s="26">
        <v>1.28</v>
      </c>
    </row>
    <row r="81" spans="1:10" x14ac:dyDescent="0.2">
      <c r="A81" s="26">
        <f t="shared" si="1"/>
        <v>50017</v>
      </c>
      <c r="B81" s="26">
        <v>7</v>
      </c>
      <c r="C81" s="26">
        <v>12</v>
      </c>
      <c r="D81" s="26" t="s">
        <v>36</v>
      </c>
      <c r="E81" s="26">
        <v>5</v>
      </c>
      <c r="F81" s="26">
        <v>17</v>
      </c>
      <c r="G81" s="26">
        <v>43716.322</v>
      </c>
      <c r="H81" s="26">
        <v>204.10400000000001</v>
      </c>
      <c r="I81" s="26">
        <v>5269.6677</v>
      </c>
      <c r="J81" s="26">
        <v>12.0061</v>
      </c>
    </row>
    <row r="82" spans="1:10" x14ac:dyDescent="0.2">
      <c r="A82" s="26">
        <f t="shared" si="1"/>
        <v>60017</v>
      </c>
      <c r="B82" s="26">
        <v>5</v>
      </c>
      <c r="C82" s="26">
        <v>11</v>
      </c>
      <c r="D82" s="26" t="s">
        <v>32</v>
      </c>
      <c r="E82" s="26">
        <v>6</v>
      </c>
      <c r="F82" s="26">
        <v>17</v>
      </c>
      <c r="G82" s="26">
        <v>21031.88</v>
      </c>
      <c r="H82" s="26">
        <v>17.364999999999998</v>
      </c>
      <c r="I82" s="26">
        <v>6558.0262000000002</v>
      </c>
      <c r="J82" s="26">
        <v>1.0215000000000001</v>
      </c>
    </row>
    <row r="83" spans="1:10" x14ac:dyDescent="0.2">
      <c r="A83" s="26">
        <f t="shared" si="1"/>
        <v>70017</v>
      </c>
      <c r="B83" s="26">
        <v>3</v>
      </c>
      <c r="C83" s="26">
        <v>10</v>
      </c>
      <c r="D83" s="26" t="s">
        <v>37</v>
      </c>
      <c r="E83" s="26">
        <v>7</v>
      </c>
      <c r="F83" s="26">
        <v>17</v>
      </c>
      <c r="G83" s="26">
        <v>7870.0789999999997</v>
      </c>
      <c r="H83" s="26">
        <v>15</v>
      </c>
      <c r="I83" s="26">
        <v>7286.2294000000002</v>
      </c>
      <c r="J83" s="26">
        <v>0.88239999999999996</v>
      </c>
    </row>
    <row r="84" spans="1:10" x14ac:dyDescent="0.2">
      <c r="A84" s="26">
        <f t="shared" si="1"/>
        <v>80017</v>
      </c>
      <c r="B84" s="26">
        <v>1</v>
      </c>
      <c r="C84" s="26">
        <v>9</v>
      </c>
      <c r="D84" s="26" t="s">
        <v>38</v>
      </c>
      <c r="E84" s="26">
        <v>8</v>
      </c>
      <c r="F84" s="26">
        <v>17</v>
      </c>
      <c r="G84" s="26">
        <v>-808.76421000000005</v>
      </c>
      <c r="H84" s="26">
        <v>6.4000000000000005E-4</v>
      </c>
      <c r="I84" s="26">
        <v>7750.7290999999996</v>
      </c>
      <c r="J84" s="26">
        <v>2.0000000000000001E-4</v>
      </c>
    </row>
    <row r="85" spans="1:10" x14ac:dyDescent="0.2">
      <c r="A85" s="26">
        <f t="shared" si="1"/>
        <v>90017</v>
      </c>
      <c r="B85" s="26">
        <v>-1</v>
      </c>
      <c r="C85" s="26">
        <v>8</v>
      </c>
      <c r="D85" s="26" t="s">
        <v>9</v>
      </c>
      <c r="E85" s="26">
        <v>9</v>
      </c>
      <c r="F85" s="26">
        <v>17</v>
      </c>
      <c r="G85" s="26">
        <v>1951.701</v>
      </c>
      <c r="H85" s="26">
        <v>0.248</v>
      </c>
      <c r="I85" s="26">
        <v>7542.3284000000003</v>
      </c>
      <c r="J85" s="26">
        <v>1.46E-2</v>
      </c>
    </row>
    <row r="86" spans="1:10" x14ac:dyDescent="0.2">
      <c r="A86" s="26">
        <f t="shared" si="1"/>
        <v>100017</v>
      </c>
      <c r="B86" s="26">
        <v>-3</v>
      </c>
      <c r="C86" s="26">
        <v>7</v>
      </c>
      <c r="D86" s="26" t="s">
        <v>39</v>
      </c>
      <c r="E86" s="26">
        <v>10</v>
      </c>
      <c r="F86" s="26">
        <v>17</v>
      </c>
      <c r="G86" s="26">
        <v>16500.452000000001</v>
      </c>
      <c r="H86" s="26">
        <v>0.35399999999999998</v>
      </c>
      <c r="I86" s="26">
        <v>6640.4991</v>
      </c>
      <c r="J86" s="26">
        <v>2.0799999999999999E-2</v>
      </c>
    </row>
    <row r="87" spans="1:10" x14ac:dyDescent="0.2">
      <c r="A87" s="26">
        <f t="shared" si="1"/>
        <v>110017</v>
      </c>
      <c r="B87" s="26">
        <v>-5</v>
      </c>
      <c r="C87" s="26">
        <v>6</v>
      </c>
      <c r="D87" s="26" t="s">
        <v>40</v>
      </c>
      <c r="E87" s="26">
        <v>11</v>
      </c>
      <c r="F87" s="26">
        <v>17</v>
      </c>
      <c r="G87" s="26">
        <v>34719.58</v>
      </c>
      <c r="H87" s="26">
        <v>59.616</v>
      </c>
      <c r="I87" s="26">
        <v>5522.7653</v>
      </c>
      <c r="J87" s="26">
        <v>3.5068000000000001</v>
      </c>
    </row>
    <row r="88" spans="1:10" x14ac:dyDescent="0.2">
      <c r="A88" s="26">
        <f t="shared" si="1"/>
        <v>50018</v>
      </c>
      <c r="B88" s="26">
        <v>8</v>
      </c>
      <c r="C88" s="26">
        <v>13</v>
      </c>
      <c r="D88" s="26" t="s">
        <v>36</v>
      </c>
      <c r="E88" s="26">
        <v>5</v>
      </c>
      <c r="F88" s="26">
        <v>18</v>
      </c>
      <c r="G88" s="26">
        <v>51792.639999999999</v>
      </c>
      <c r="H88" s="26">
        <v>204.16499999999999</v>
      </c>
      <c r="I88" s="26">
        <v>4976.6306000000004</v>
      </c>
      <c r="J88" s="26">
        <v>11.342499999999999</v>
      </c>
    </row>
    <row r="89" spans="1:10" x14ac:dyDescent="0.2">
      <c r="A89" s="26">
        <f t="shared" si="1"/>
        <v>60018</v>
      </c>
      <c r="B89" s="26">
        <v>6</v>
      </c>
      <c r="C89" s="26">
        <v>12</v>
      </c>
      <c r="D89" s="26" t="s">
        <v>32</v>
      </c>
      <c r="E89" s="26">
        <v>6</v>
      </c>
      <c r="F89" s="26">
        <v>18</v>
      </c>
      <c r="G89" s="26">
        <v>24919.266</v>
      </c>
      <c r="H89" s="26">
        <v>30</v>
      </c>
      <c r="I89" s="26">
        <v>6426.1320999999998</v>
      </c>
      <c r="J89" s="26">
        <v>1.6667000000000001</v>
      </c>
    </row>
    <row r="90" spans="1:10" x14ac:dyDescent="0.2">
      <c r="A90" s="26">
        <f t="shared" si="1"/>
        <v>70018</v>
      </c>
      <c r="B90" s="26">
        <v>4</v>
      </c>
      <c r="C90" s="26">
        <v>11</v>
      </c>
      <c r="D90" s="26" t="s">
        <v>37</v>
      </c>
      <c r="E90" s="26">
        <v>7</v>
      </c>
      <c r="F90" s="26">
        <v>18</v>
      </c>
      <c r="G90" s="26">
        <v>13113.166999999999</v>
      </c>
      <c r="H90" s="26">
        <v>18.57</v>
      </c>
      <c r="I90" s="26">
        <v>7038.5627000000004</v>
      </c>
      <c r="J90" s="26">
        <v>1.0316000000000001</v>
      </c>
    </row>
    <row r="91" spans="1:10" x14ac:dyDescent="0.2">
      <c r="A91" s="26">
        <f t="shared" si="1"/>
        <v>80018</v>
      </c>
      <c r="B91" s="26">
        <v>2</v>
      </c>
      <c r="C91" s="26">
        <v>10</v>
      </c>
      <c r="D91" s="26" t="s">
        <v>38</v>
      </c>
      <c r="E91" s="26">
        <v>8</v>
      </c>
      <c r="F91" s="26">
        <v>18</v>
      </c>
      <c r="G91" s="26">
        <v>-782.81633999999997</v>
      </c>
      <c r="H91" s="26">
        <v>6.4000000000000005E-4</v>
      </c>
      <c r="I91" s="26">
        <v>7767.0981000000002</v>
      </c>
      <c r="J91" s="26">
        <v>2.0000000000000001E-4</v>
      </c>
    </row>
    <row r="92" spans="1:10" x14ac:dyDescent="0.2">
      <c r="A92" s="26">
        <f t="shared" si="1"/>
        <v>90018</v>
      </c>
      <c r="B92" s="26">
        <v>0</v>
      </c>
      <c r="C92" s="26">
        <v>9</v>
      </c>
      <c r="D92" s="26" t="s">
        <v>9</v>
      </c>
      <c r="E92" s="26">
        <v>9</v>
      </c>
      <c r="F92" s="26">
        <v>18</v>
      </c>
      <c r="G92" s="26">
        <v>873.11199999999997</v>
      </c>
      <c r="H92" s="26">
        <v>0.46300000000000002</v>
      </c>
      <c r="I92" s="26">
        <v>7631.6382999999996</v>
      </c>
      <c r="J92" s="26">
        <v>2.5700000000000001E-2</v>
      </c>
    </row>
    <row r="93" spans="1:10" x14ac:dyDescent="0.2">
      <c r="A93" s="26">
        <f t="shared" si="1"/>
        <v>100018</v>
      </c>
      <c r="B93" s="26">
        <v>-2</v>
      </c>
      <c r="C93" s="26">
        <v>8</v>
      </c>
      <c r="D93" s="26" t="s">
        <v>39</v>
      </c>
      <c r="E93" s="26">
        <v>10</v>
      </c>
      <c r="F93" s="26">
        <v>18</v>
      </c>
      <c r="G93" s="26">
        <v>5317.6170000000002</v>
      </c>
      <c r="H93" s="26">
        <v>0.36299999999999999</v>
      </c>
      <c r="I93" s="26">
        <v>7341.2577000000001</v>
      </c>
      <c r="J93" s="26">
        <v>2.0199999999999999E-2</v>
      </c>
    </row>
    <row r="94" spans="1:10" x14ac:dyDescent="0.2">
      <c r="A94" s="26">
        <f t="shared" si="1"/>
        <v>110018</v>
      </c>
      <c r="B94" s="26">
        <v>-4</v>
      </c>
      <c r="C94" s="26">
        <v>7</v>
      </c>
      <c r="D94" s="26" t="s">
        <v>40</v>
      </c>
      <c r="E94" s="26">
        <v>11</v>
      </c>
      <c r="F94" s="26">
        <v>18</v>
      </c>
      <c r="G94" s="26">
        <v>25037.991999999998</v>
      </c>
      <c r="H94" s="26">
        <v>93.881</v>
      </c>
      <c r="I94" s="26">
        <v>6202.2175999999999</v>
      </c>
      <c r="J94" s="26">
        <v>5.2156000000000002</v>
      </c>
    </row>
    <row r="95" spans="1:10" x14ac:dyDescent="0.2">
      <c r="A95" s="26">
        <f t="shared" si="1"/>
        <v>50019</v>
      </c>
      <c r="B95" s="26">
        <v>9</v>
      </c>
      <c r="C95" s="26">
        <v>14</v>
      </c>
      <c r="D95" s="26" t="s">
        <v>36</v>
      </c>
      <c r="E95" s="26">
        <v>5</v>
      </c>
      <c r="F95" s="26">
        <v>19</v>
      </c>
      <c r="G95" s="26">
        <v>59770.250999999997</v>
      </c>
      <c r="H95" s="26">
        <v>525.36300000000006</v>
      </c>
      <c r="I95" s="26">
        <v>4719.6346000000003</v>
      </c>
      <c r="J95" s="26">
        <v>27.650700000000001</v>
      </c>
    </row>
    <row r="96" spans="1:10" x14ac:dyDescent="0.2">
      <c r="A96" s="26">
        <f t="shared" si="1"/>
        <v>60019</v>
      </c>
      <c r="B96" s="26">
        <v>7</v>
      </c>
      <c r="C96" s="26">
        <v>13</v>
      </c>
      <c r="D96" s="26" t="s">
        <v>32</v>
      </c>
      <c r="E96" s="26">
        <v>6</v>
      </c>
      <c r="F96" s="26">
        <v>19</v>
      </c>
      <c r="G96" s="26">
        <v>32413.754000000001</v>
      </c>
      <c r="H96" s="26">
        <v>98.388999999999996</v>
      </c>
      <c r="I96" s="26">
        <v>6118.2740000000003</v>
      </c>
      <c r="J96" s="26">
        <v>5.1783999999999999</v>
      </c>
    </row>
    <row r="97" spans="1:10" x14ac:dyDescent="0.2">
      <c r="A97" s="26">
        <f t="shared" si="1"/>
        <v>70019</v>
      </c>
      <c r="B97" s="26">
        <v>5</v>
      </c>
      <c r="C97" s="26">
        <v>12</v>
      </c>
      <c r="D97" s="26" t="s">
        <v>37</v>
      </c>
      <c r="E97" s="26">
        <v>7</v>
      </c>
      <c r="F97" s="26">
        <v>19</v>
      </c>
      <c r="G97" s="26">
        <v>15856.254999999999</v>
      </c>
      <c r="H97" s="26">
        <v>16.404</v>
      </c>
      <c r="I97" s="26">
        <v>6948.5451999999996</v>
      </c>
      <c r="J97" s="26">
        <v>0.86339999999999995</v>
      </c>
    </row>
    <row r="98" spans="1:10" x14ac:dyDescent="0.2">
      <c r="A98" s="26">
        <f t="shared" si="1"/>
        <v>80019</v>
      </c>
      <c r="B98" s="26">
        <v>3</v>
      </c>
      <c r="C98" s="26">
        <v>11</v>
      </c>
      <c r="D98" s="26" t="s">
        <v>38</v>
      </c>
      <c r="E98" s="26">
        <v>8</v>
      </c>
      <c r="F98" s="26">
        <v>19</v>
      </c>
      <c r="G98" s="26">
        <v>3332.8580000000002</v>
      </c>
      <c r="H98" s="26">
        <v>2.637</v>
      </c>
      <c r="I98" s="26">
        <v>7566.4952000000003</v>
      </c>
      <c r="J98" s="26">
        <v>0.13880000000000001</v>
      </c>
    </row>
    <row r="99" spans="1:10" x14ac:dyDescent="0.2">
      <c r="A99" s="26">
        <f t="shared" si="1"/>
        <v>90019</v>
      </c>
      <c r="B99" s="26">
        <v>1</v>
      </c>
      <c r="C99" s="26">
        <v>10</v>
      </c>
      <c r="D99" s="26" t="s">
        <v>9</v>
      </c>
      <c r="E99" s="26">
        <v>9</v>
      </c>
      <c r="F99" s="26">
        <v>19</v>
      </c>
      <c r="G99" s="26">
        <v>-1487.4451200000001</v>
      </c>
      <c r="H99" s="26">
        <v>8.1999999999999998E-4</v>
      </c>
      <c r="I99" s="26">
        <v>7779.0191999999997</v>
      </c>
      <c r="J99" s="26">
        <v>2.0000000000000001E-4</v>
      </c>
    </row>
    <row r="100" spans="1:10" x14ac:dyDescent="0.2">
      <c r="A100" s="26">
        <f t="shared" si="1"/>
        <v>100019</v>
      </c>
      <c r="B100" s="26">
        <v>-1</v>
      </c>
      <c r="C100" s="26">
        <v>9</v>
      </c>
      <c r="D100" s="26" t="s">
        <v>39</v>
      </c>
      <c r="E100" s="26">
        <v>10</v>
      </c>
      <c r="F100" s="26">
        <v>19</v>
      </c>
      <c r="G100" s="26">
        <v>1752.0540000000001</v>
      </c>
      <c r="H100" s="26">
        <v>0.16</v>
      </c>
      <c r="I100" s="26">
        <v>7567.3431</v>
      </c>
      <c r="J100" s="26">
        <v>8.3999999999999995E-3</v>
      </c>
    </row>
    <row r="101" spans="1:10" x14ac:dyDescent="0.2">
      <c r="A101" s="26">
        <f t="shared" si="1"/>
        <v>110019</v>
      </c>
      <c r="B101" s="26">
        <v>-3</v>
      </c>
      <c r="C101" s="26">
        <v>8</v>
      </c>
      <c r="D101" s="26" t="s">
        <v>40</v>
      </c>
      <c r="E101" s="26">
        <v>11</v>
      </c>
      <c r="F101" s="26">
        <v>19</v>
      </c>
      <c r="G101" s="26">
        <v>12929.384</v>
      </c>
      <c r="H101" s="26">
        <v>10.535</v>
      </c>
      <c r="I101" s="26">
        <v>6937.8864000000003</v>
      </c>
      <c r="J101" s="26">
        <v>0.55449999999999999</v>
      </c>
    </row>
    <row r="102" spans="1:10" x14ac:dyDescent="0.2">
      <c r="A102" s="26">
        <f t="shared" si="1"/>
        <v>120019</v>
      </c>
      <c r="B102" s="26">
        <v>-5</v>
      </c>
      <c r="C102" s="26">
        <v>7</v>
      </c>
      <c r="D102" s="26" t="s">
        <v>42</v>
      </c>
      <c r="E102" s="26">
        <v>12</v>
      </c>
      <c r="F102" s="26">
        <v>19</v>
      </c>
      <c r="G102" s="26">
        <v>31838.394</v>
      </c>
      <c r="H102" s="26">
        <v>60.000999999999998</v>
      </c>
      <c r="I102" s="26">
        <v>5901.4992000000002</v>
      </c>
      <c r="J102" s="26">
        <v>3.1579000000000002</v>
      </c>
    </row>
    <row r="103" spans="1:10" x14ac:dyDescent="0.2">
      <c r="A103" s="26">
        <f t="shared" si="1"/>
        <v>50020</v>
      </c>
      <c r="B103" s="26">
        <v>10</v>
      </c>
      <c r="C103" s="26">
        <v>15</v>
      </c>
      <c r="D103" s="26" t="s">
        <v>36</v>
      </c>
      <c r="E103" s="26">
        <v>5</v>
      </c>
      <c r="F103" s="26">
        <v>20</v>
      </c>
      <c r="G103" s="26">
        <v>69401.569000000003</v>
      </c>
      <c r="H103" s="26">
        <v>546.35699999999997</v>
      </c>
      <c r="I103" s="26">
        <v>4405.6529</v>
      </c>
      <c r="J103" s="26">
        <v>27.317799999999998</v>
      </c>
    </row>
    <row r="104" spans="1:10" x14ac:dyDescent="0.2">
      <c r="A104" s="26">
        <f t="shared" si="1"/>
        <v>60020</v>
      </c>
      <c r="B104" s="26">
        <v>8</v>
      </c>
      <c r="C104" s="26">
        <v>14</v>
      </c>
      <c r="D104" s="26" t="s">
        <v>32</v>
      </c>
      <c r="E104" s="26">
        <v>6</v>
      </c>
      <c r="F104" s="26">
        <v>20</v>
      </c>
      <c r="G104" s="26">
        <v>37503.567000000003</v>
      </c>
      <c r="H104" s="26">
        <v>230.625</v>
      </c>
      <c r="I104" s="26">
        <v>5961.4355999999998</v>
      </c>
      <c r="J104" s="26">
        <v>11.5312</v>
      </c>
    </row>
    <row r="105" spans="1:10" x14ac:dyDescent="0.2">
      <c r="A105" s="26">
        <f t="shared" si="1"/>
        <v>70020</v>
      </c>
      <c r="B105" s="26">
        <v>6</v>
      </c>
      <c r="C105" s="26">
        <v>13</v>
      </c>
      <c r="D105" s="26" t="s">
        <v>37</v>
      </c>
      <c r="E105" s="26">
        <v>7</v>
      </c>
      <c r="F105" s="26">
        <v>20</v>
      </c>
      <c r="G105" s="26">
        <v>21766.498</v>
      </c>
      <c r="H105" s="26">
        <v>78.894000000000005</v>
      </c>
      <c r="I105" s="26">
        <v>6709.1716999999999</v>
      </c>
      <c r="J105" s="26">
        <v>3.9447000000000001</v>
      </c>
    </row>
    <row r="106" spans="1:10" x14ac:dyDescent="0.2">
      <c r="A106" s="26">
        <f t="shared" si="1"/>
        <v>80020</v>
      </c>
      <c r="B106" s="26">
        <v>4</v>
      </c>
      <c r="C106" s="26">
        <v>12</v>
      </c>
      <c r="D106" s="26" t="s">
        <v>38</v>
      </c>
      <c r="E106" s="26">
        <v>8</v>
      </c>
      <c r="F106" s="26">
        <v>20</v>
      </c>
      <c r="G106" s="26">
        <v>3796.172</v>
      </c>
      <c r="H106" s="26">
        <v>0.88500000000000001</v>
      </c>
      <c r="I106" s="26">
        <v>7568.5707000000002</v>
      </c>
      <c r="J106" s="26">
        <v>4.4200000000000003E-2</v>
      </c>
    </row>
    <row r="107" spans="1:10" x14ac:dyDescent="0.2">
      <c r="A107" s="26">
        <f t="shared" si="1"/>
        <v>90020</v>
      </c>
      <c r="B107" s="26">
        <v>2</v>
      </c>
      <c r="C107" s="26">
        <v>11</v>
      </c>
      <c r="D107" s="26" t="s">
        <v>9</v>
      </c>
      <c r="E107" s="26">
        <v>9</v>
      </c>
      <c r="F107" s="26">
        <v>20</v>
      </c>
      <c r="G107" s="26">
        <v>-17.463000000000001</v>
      </c>
      <c r="H107" s="26">
        <v>0.03</v>
      </c>
      <c r="I107" s="26">
        <v>7720.1351000000004</v>
      </c>
      <c r="J107" s="26">
        <v>1.5E-3</v>
      </c>
    </row>
    <row r="108" spans="1:10" x14ac:dyDescent="0.2">
      <c r="A108" s="26">
        <f t="shared" si="1"/>
        <v>100020</v>
      </c>
      <c r="B108" s="26">
        <v>0</v>
      </c>
      <c r="C108" s="26">
        <v>10</v>
      </c>
      <c r="D108" s="26" t="s">
        <v>39</v>
      </c>
      <c r="E108" s="26">
        <v>10</v>
      </c>
      <c r="F108" s="26">
        <v>20</v>
      </c>
      <c r="G108" s="26">
        <v>-7041.93217</v>
      </c>
      <c r="H108" s="26">
        <v>1.5399999999999999E-3</v>
      </c>
      <c r="I108" s="26">
        <v>8032.2412000000004</v>
      </c>
      <c r="J108" s="26">
        <v>2.0000000000000001E-4</v>
      </c>
    </row>
    <row r="109" spans="1:10" x14ac:dyDescent="0.2">
      <c r="A109" s="26">
        <f t="shared" si="1"/>
        <v>110020</v>
      </c>
      <c r="B109" s="26">
        <v>-2</v>
      </c>
      <c r="C109" s="26">
        <v>9</v>
      </c>
      <c r="D109" s="26" t="s">
        <v>40</v>
      </c>
      <c r="E109" s="26">
        <v>11</v>
      </c>
      <c r="F109" s="26">
        <v>20</v>
      </c>
      <c r="G109" s="26">
        <v>6850.4889999999996</v>
      </c>
      <c r="H109" s="26">
        <v>1.109</v>
      </c>
      <c r="I109" s="26">
        <v>7298.5028000000002</v>
      </c>
      <c r="J109" s="26">
        <v>5.5399999999999998E-2</v>
      </c>
    </row>
    <row r="110" spans="1:10" x14ac:dyDescent="0.2">
      <c r="A110" s="26">
        <f t="shared" si="1"/>
        <v>120020</v>
      </c>
      <c r="B110" s="26">
        <v>-4</v>
      </c>
      <c r="C110" s="26">
        <v>8</v>
      </c>
      <c r="D110" s="26" t="s">
        <v>42</v>
      </c>
      <c r="E110" s="26">
        <v>12</v>
      </c>
      <c r="F110" s="26">
        <v>20</v>
      </c>
      <c r="G110" s="26">
        <v>17477.694</v>
      </c>
      <c r="H110" s="26">
        <v>1.863</v>
      </c>
      <c r="I110" s="26">
        <v>6728.0252</v>
      </c>
      <c r="J110" s="26">
        <v>9.3100000000000002E-2</v>
      </c>
    </row>
    <row r="111" spans="1:10" x14ac:dyDescent="0.2">
      <c r="A111" s="26">
        <f t="shared" si="1"/>
        <v>50021</v>
      </c>
      <c r="B111" s="26">
        <v>11</v>
      </c>
      <c r="C111" s="26">
        <v>16</v>
      </c>
      <c r="D111" s="26" t="s">
        <v>36</v>
      </c>
      <c r="E111" s="26">
        <v>5</v>
      </c>
      <c r="F111" s="26">
        <v>21</v>
      </c>
      <c r="G111" s="26">
        <v>78382.887000000002</v>
      </c>
      <c r="H111" s="26">
        <v>558.66399999999999</v>
      </c>
      <c r="I111" s="26">
        <v>4152.5264999999999</v>
      </c>
      <c r="J111" s="26">
        <v>26.603100000000001</v>
      </c>
    </row>
    <row r="112" spans="1:10" x14ac:dyDescent="0.2">
      <c r="A112" s="26">
        <f t="shared" si="1"/>
        <v>60021</v>
      </c>
      <c r="B112" s="26">
        <v>9</v>
      </c>
      <c r="C112" s="26">
        <v>15</v>
      </c>
      <c r="D112" s="26" t="s">
        <v>32</v>
      </c>
      <c r="E112" s="26">
        <v>6</v>
      </c>
      <c r="F112" s="26">
        <v>21</v>
      </c>
      <c r="G112" s="26">
        <v>45643</v>
      </c>
      <c r="H112" s="26">
        <v>596</v>
      </c>
      <c r="I112" s="26">
        <v>5674</v>
      </c>
      <c r="J112" s="26">
        <v>28</v>
      </c>
    </row>
    <row r="113" spans="1:10" x14ac:dyDescent="0.2">
      <c r="A113" s="26">
        <f t="shared" si="1"/>
        <v>70021</v>
      </c>
      <c r="B113" s="26">
        <v>7</v>
      </c>
      <c r="C113" s="26">
        <v>14</v>
      </c>
      <c r="D113" s="26" t="s">
        <v>37</v>
      </c>
      <c r="E113" s="26">
        <v>7</v>
      </c>
      <c r="F113" s="26">
        <v>21</v>
      </c>
      <c r="G113" s="26">
        <v>25231.915000000001</v>
      </c>
      <c r="H113" s="26">
        <v>134.048</v>
      </c>
      <c r="I113" s="26">
        <v>6609.0159000000003</v>
      </c>
      <c r="J113" s="26">
        <v>6.3832000000000004</v>
      </c>
    </row>
    <row r="114" spans="1:10" x14ac:dyDescent="0.2">
      <c r="A114" s="26">
        <f t="shared" si="1"/>
        <v>80021</v>
      </c>
      <c r="B114" s="26">
        <v>5</v>
      </c>
      <c r="C114" s="26">
        <v>13</v>
      </c>
      <c r="D114" s="26" t="s">
        <v>38</v>
      </c>
      <c r="E114" s="26">
        <v>8</v>
      </c>
      <c r="F114" s="26">
        <v>21</v>
      </c>
      <c r="G114" s="26">
        <v>8062.0339999999997</v>
      </c>
      <c r="H114" s="26">
        <v>12</v>
      </c>
      <c r="I114" s="26">
        <v>7389.3747000000003</v>
      </c>
      <c r="J114" s="26">
        <v>0.57140000000000002</v>
      </c>
    </row>
    <row r="115" spans="1:10" x14ac:dyDescent="0.2">
      <c r="A115" s="26">
        <f t="shared" si="1"/>
        <v>90021</v>
      </c>
      <c r="B115" s="26">
        <v>3</v>
      </c>
      <c r="C115" s="26">
        <v>12</v>
      </c>
      <c r="D115" s="26" t="s">
        <v>9</v>
      </c>
      <c r="E115" s="26">
        <v>9</v>
      </c>
      <c r="F115" s="26">
        <v>21</v>
      </c>
      <c r="G115" s="26">
        <v>-47.604999999999997</v>
      </c>
      <c r="H115" s="26">
        <v>1.8</v>
      </c>
      <c r="I115" s="26">
        <v>7738.2933999999996</v>
      </c>
      <c r="J115" s="26">
        <v>8.5699999999999998E-2</v>
      </c>
    </row>
    <row r="116" spans="1:10" x14ac:dyDescent="0.2">
      <c r="A116" s="26">
        <f t="shared" si="1"/>
        <v>100021</v>
      </c>
      <c r="B116" s="26">
        <v>1</v>
      </c>
      <c r="C116" s="26">
        <v>11</v>
      </c>
      <c r="D116" s="26" t="s">
        <v>39</v>
      </c>
      <c r="E116" s="26">
        <v>10</v>
      </c>
      <c r="F116" s="26">
        <v>21</v>
      </c>
      <c r="G116" s="26">
        <v>-5731.7759999999998</v>
      </c>
      <c r="H116" s="26">
        <v>3.7999999999999999E-2</v>
      </c>
      <c r="I116" s="26">
        <v>7971.7136</v>
      </c>
      <c r="J116" s="26">
        <v>1.8E-3</v>
      </c>
    </row>
    <row r="117" spans="1:10" x14ac:dyDescent="0.2">
      <c r="A117" s="26">
        <f t="shared" si="1"/>
        <v>110021</v>
      </c>
      <c r="B117" s="26">
        <v>-1</v>
      </c>
      <c r="C117" s="26">
        <v>10</v>
      </c>
      <c r="D117" s="26" t="s">
        <v>40</v>
      </c>
      <c r="E117" s="26">
        <v>11</v>
      </c>
      <c r="F117" s="26">
        <v>21</v>
      </c>
      <c r="G117" s="26">
        <v>-2184.857</v>
      </c>
      <c r="H117" s="26">
        <v>4.2000000000000003E-2</v>
      </c>
      <c r="I117" s="26">
        <v>7765.5581000000002</v>
      </c>
      <c r="J117" s="26">
        <v>2E-3</v>
      </c>
    </row>
    <row r="118" spans="1:10" x14ac:dyDescent="0.2">
      <c r="A118" s="26">
        <f t="shared" si="1"/>
        <v>120021</v>
      </c>
      <c r="B118" s="26">
        <v>-3</v>
      </c>
      <c r="C118" s="26">
        <v>9</v>
      </c>
      <c r="D118" s="26" t="s">
        <v>42</v>
      </c>
      <c r="E118" s="26">
        <v>12</v>
      </c>
      <c r="F118" s="26">
        <v>21</v>
      </c>
      <c r="G118" s="26">
        <v>10903.851000000001</v>
      </c>
      <c r="H118" s="26">
        <v>0.755</v>
      </c>
      <c r="I118" s="26">
        <v>7105.0316999999995</v>
      </c>
      <c r="J118" s="26">
        <v>3.5900000000000001E-2</v>
      </c>
    </row>
    <row r="119" spans="1:10" x14ac:dyDescent="0.2">
      <c r="A119" s="26">
        <f t="shared" si="1"/>
        <v>130021</v>
      </c>
      <c r="B119" s="26">
        <v>-5</v>
      </c>
      <c r="C119" s="26">
        <v>8</v>
      </c>
      <c r="D119" s="26" t="s">
        <v>43</v>
      </c>
      <c r="E119" s="26">
        <v>13</v>
      </c>
      <c r="F119" s="26">
        <v>21</v>
      </c>
      <c r="G119" s="26">
        <v>27090</v>
      </c>
      <c r="H119" s="26">
        <v>600</v>
      </c>
      <c r="I119" s="26">
        <v>6297</v>
      </c>
      <c r="J119" s="26">
        <v>29</v>
      </c>
    </row>
    <row r="120" spans="1:10" x14ac:dyDescent="0.2">
      <c r="A120" s="26">
        <f t="shared" si="1"/>
        <v>60022</v>
      </c>
      <c r="B120" s="26">
        <v>10</v>
      </c>
      <c r="C120" s="26">
        <v>16</v>
      </c>
      <c r="D120" s="26" t="s">
        <v>32</v>
      </c>
      <c r="E120" s="26">
        <v>6</v>
      </c>
      <c r="F120" s="26">
        <v>22</v>
      </c>
      <c r="G120" s="26">
        <v>53611.203000000001</v>
      </c>
      <c r="H120" s="26">
        <v>231.49</v>
      </c>
      <c r="I120" s="26">
        <v>5421.0778</v>
      </c>
      <c r="J120" s="26">
        <v>10.5223</v>
      </c>
    </row>
    <row r="121" spans="1:10" x14ac:dyDescent="0.2">
      <c r="A121" s="26">
        <f t="shared" si="1"/>
        <v>70022</v>
      </c>
      <c r="B121" s="26">
        <v>8</v>
      </c>
      <c r="C121" s="26">
        <v>15</v>
      </c>
      <c r="D121" s="26" t="s">
        <v>37</v>
      </c>
      <c r="E121" s="26">
        <v>7</v>
      </c>
      <c r="F121" s="26">
        <v>22</v>
      </c>
      <c r="G121" s="26">
        <v>31764.805</v>
      </c>
      <c r="H121" s="26">
        <v>207.779</v>
      </c>
      <c r="I121" s="26">
        <v>6378.5347000000002</v>
      </c>
      <c r="J121" s="26">
        <v>9.4444999999999997</v>
      </c>
    </row>
    <row r="122" spans="1:10" x14ac:dyDescent="0.2">
      <c r="A122" s="26">
        <f t="shared" si="1"/>
        <v>80022</v>
      </c>
      <c r="B122" s="26">
        <v>6</v>
      </c>
      <c r="C122" s="26">
        <v>14</v>
      </c>
      <c r="D122" s="26" t="s">
        <v>38</v>
      </c>
      <c r="E122" s="26">
        <v>8</v>
      </c>
      <c r="F122" s="26">
        <v>22</v>
      </c>
      <c r="G122" s="26">
        <v>9283.0319999999992</v>
      </c>
      <c r="H122" s="26">
        <v>56.920999999999999</v>
      </c>
      <c r="I122" s="26">
        <v>7364.8721999999998</v>
      </c>
      <c r="J122" s="26">
        <v>2.5872999999999999</v>
      </c>
    </row>
    <row r="123" spans="1:10" x14ac:dyDescent="0.2">
      <c r="A123" s="26">
        <f t="shared" si="1"/>
        <v>90022</v>
      </c>
      <c r="B123" s="26">
        <v>4</v>
      </c>
      <c r="C123" s="26">
        <v>13</v>
      </c>
      <c r="D123" s="26" t="s">
        <v>9</v>
      </c>
      <c r="E123" s="26">
        <v>9</v>
      </c>
      <c r="F123" s="26">
        <v>22</v>
      </c>
      <c r="G123" s="26">
        <v>2793.3760000000002</v>
      </c>
      <c r="H123" s="26">
        <v>12.398999999999999</v>
      </c>
      <c r="I123" s="26">
        <v>7624.2954</v>
      </c>
      <c r="J123" s="26">
        <v>0.56359999999999999</v>
      </c>
    </row>
    <row r="124" spans="1:10" x14ac:dyDescent="0.2">
      <c r="A124" s="26">
        <f t="shared" si="1"/>
        <v>100022</v>
      </c>
      <c r="B124" s="26">
        <v>2</v>
      </c>
      <c r="C124" s="26">
        <v>12</v>
      </c>
      <c r="D124" s="26" t="s">
        <v>39</v>
      </c>
      <c r="E124" s="26">
        <v>10</v>
      </c>
      <c r="F124" s="26">
        <v>22</v>
      </c>
      <c r="G124" s="26">
        <v>-8024.7160000000003</v>
      </c>
      <c r="H124" s="26">
        <v>1.7999999999999999E-2</v>
      </c>
      <c r="I124" s="26">
        <v>8080.4656000000004</v>
      </c>
      <c r="J124" s="26">
        <v>8.0000000000000004E-4</v>
      </c>
    </row>
    <row r="125" spans="1:10" x14ac:dyDescent="0.2">
      <c r="A125" s="26">
        <f t="shared" si="1"/>
        <v>110022</v>
      </c>
      <c r="B125" s="26">
        <v>0</v>
      </c>
      <c r="C125" s="26">
        <v>11</v>
      </c>
      <c r="D125" s="26" t="s">
        <v>40</v>
      </c>
      <c r="E125" s="26">
        <v>11</v>
      </c>
      <c r="F125" s="26">
        <v>22</v>
      </c>
      <c r="G125" s="26">
        <v>-5181.3909999999996</v>
      </c>
      <c r="H125" s="26">
        <v>0.13200000000000001</v>
      </c>
      <c r="I125" s="26">
        <v>7915.6624000000002</v>
      </c>
      <c r="J125" s="26">
        <v>6.0000000000000001E-3</v>
      </c>
    </row>
    <row r="126" spans="1:10" x14ac:dyDescent="0.2">
      <c r="A126" s="26">
        <f t="shared" si="1"/>
        <v>120022</v>
      </c>
      <c r="B126" s="26">
        <v>-2</v>
      </c>
      <c r="C126" s="26">
        <v>10</v>
      </c>
      <c r="D126" s="26" t="s">
        <v>42</v>
      </c>
      <c r="E126" s="26">
        <v>12</v>
      </c>
      <c r="F126" s="26">
        <v>22</v>
      </c>
      <c r="G126" s="26">
        <v>-399.98599999999999</v>
      </c>
      <c r="H126" s="26">
        <v>0.159</v>
      </c>
      <c r="I126" s="26">
        <v>7662.7645000000002</v>
      </c>
      <c r="J126" s="26">
        <v>7.1999999999999998E-3</v>
      </c>
    </row>
    <row r="127" spans="1:10" x14ac:dyDescent="0.2">
      <c r="A127" s="26">
        <f t="shared" si="1"/>
        <v>130022</v>
      </c>
      <c r="B127" s="26">
        <v>-4</v>
      </c>
      <c r="C127" s="26">
        <v>9</v>
      </c>
      <c r="D127" s="26" t="s">
        <v>43</v>
      </c>
      <c r="E127" s="26">
        <v>13</v>
      </c>
      <c r="F127" s="26">
        <v>22</v>
      </c>
      <c r="G127" s="26">
        <v>18201</v>
      </c>
      <c r="H127" s="26">
        <v>401</v>
      </c>
      <c r="I127" s="26">
        <v>6782</v>
      </c>
      <c r="J127" s="26">
        <v>18</v>
      </c>
    </row>
    <row r="128" spans="1:10" x14ac:dyDescent="0.2">
      <c r="A128" s="26">
        <f t="shared" si="1"/>
        <v>140022</v>
      </c>
      <c r="B128" s="26">
        <v>-6</v>
      </c>
      <c r="C128" s="26">
        <v>8</v>
      </c>
      <c r="D128" s="26" t="s">
        <v>44</v>
      </c>
      <c r="E128" s="26">
        <v>14</v>
      </c>
      <c r="F128" s="26">
        <v>22</v>
      </c>
      <c r="G128" s="26">
        <v>33640</v>
      </c>
      <c r="H128" s="26">
        <v>500</v>
      </c>
      <c r="I128" s="26">
        <v>6044</v>
      </c>
      <c r="J128" s="26">
        <v>23</v>
      </c>
    </row>
    <row r="129" spans="1:10" x14ac:dyDescent="0.2">
      <c r="A129" s="26">
        <f t="shared" si="1"/>
        <v>60023</v>
      </c>
      <c r="B129" s="26">
        <v>11</v>
      </c>
      <c r="C129" s="26">
        <v>17</v>
      </c>
      <c r="D129" s="26" t="s">
        <v>32</v>
      </c>
      <c r="E129" s="26">
        <v>6</v>
      </c>
      <c r="F129" s="26">
        <v>23</v>
      </c>
      <c r="G129" s="26">
        <v>64171</v>
      </c>
      <c r="H129" s="26">
        <v>997</v>
      </c>
      <c r="I129" s="26">
        <v>5077</v>
      </c>
      <c r="J129" s="26">
        <v>43</v>
      </c>
    </row>
    <row r="130" spans="1:10" x14ac:dyDescent="0.2">
      <c r="A130" s="26">
        <f t="shared" si="1"/>
        <v>70023</v>
      </c>
      <c r="B130" s="26">
        <v>9</v>
      </c>
      <c r="C130" s="26">
        <v>16</v>
      </c>
      <c r="D130" s="26" t="s">
        <v>37</v>
      </c>
      <c r="E130" s="26">
        <v>7</v>
      </c>
      <c r="F130" s="26">
        <v>23</v>
      </c>
      <c r="G130" s="26">
        <v>36720.428999999996</v>
      </c>
      <c r="H130" s="26">
        <v>420.57</v>
      </c>
      <c r="I130" s="26">
        <v>6236.6720999999998</v>
      </c>
      <c r="J130" s="26">
        <v>18.285599999999999</v>
      </c>
    </row>
    <row r="131" spans="1:10" x14ac:dyDescent="0.2">
      <c r="A131" s="26">
        <f t="shared" ref="A131:A194" si="2">F131+10000*E131</f>
        <v>80023</v>
      </c>
      <c r="B131" s="26">
        <v>7</v>
      </c>
      <c r="C131" s="26">
        <v>15</v>
      </c>
      <c r="D131" s="26" t="s">
        <v>38</v>
      </c>
      <c r="E131" s="26">
        <v>8</v>
      </c>
      <c r="F131" s="26">
        <v>23</v>
      </c>
      <c r="G131" s="26">
        <v>14621.370999999999</v>
      </c>
      <c r="H131" s="26">
        <v>121.712</v>
      </c>
      <c r="I131" s="26">
        <v>7163.4856</v>
      </c>
      <c r="J131" s="26">
        <v>5.2918000000000003</v>
      </c>
    </row>
    <row r="132" spans="1:10" x14ac:dyDescent="0.2">
      <c r="A132" s="26">
        <f t="shared" si="2"/>
        <v>90023</v>
      </c>
      <c r="B132" s="26">
        <v>5</v>
      </c>
      <c r="C132" s="26">
        <v>14</v>
      </c>
      <c r="D132" s="26" t="s">
        <v>9</v>
      </c>
      <c r="E132" s="26">
        <v>9</v>
      </c>
      <c r="F132" s="26">
        <v>23</v>
      </c>
      <c r="G132" s="26">
        <v>3285.2629999999999</v>
      </c>
      <c r="H132" s="26">
        <v>33.32</v>
      </c>
      <c r="I132" s="26">
        <v>7622.3446999999996</v>
      </c>
      <c r="J132" s="26">
        <v>1.4487000000000001</v>
      </c>
    </row>
    <row r="133" spans="1:10" x14ac:dyDescent="0.2">
      <c r="A133" s="26">
        <f t="shared" si="2"/>
        <v>100023</v>
      </c>
      <c r="B133" s="26">
        <v>3</v>
      </c>
      <c r="C133" s="26">
        <v>13</v>
      </c>
      <c r="D133" s="26" t="s">
        <v>39</v>
      </c>
      <c r="E133" s="26">
        <v>10</v>
      </c>
      <c r="F133" s="26">
        <v>23</v>
      </c>
      <c r="G133" s="26">
        <v>-5154.0450000000001</v>
      </c>
      <c r="H133" s="26">
        <v>0.104</v>
      </c>
      <c r="I133" s="26">
        <v>7955.2560999999996</v>
      </c>
      <c r="J133" s="26">
        <v>4.4999999999999997E-3</v>
      </c>
    </row>
    <row r="134" spans="1:10" x14ac:dyDescent="0.2">
      <c r="A134" s="26">
        <f t="shared" si="2"/>
        <v>110023</v>
      </c>
      <c r="B134" s="26">
        <v>1</v>
      </c>
      <c r="C134" s="26">
        <v>12</v>
      </c>
      <c r="D134" s="26" t="s">
        <v>40</v>
      </c>
      <c r="E134" s="26">
        <v>11</v>
      </c>
      <c r="F134" s="26">
        <v>23</v>
      </c>
      <c r="G134" s="26">
        <v>-9529.8535200000006</v>
      </c>
      <c r="H134" s="26">
        <v>1.81E-3</v>
      </c>
      <c r="I134" s="26">
        <v>8111.4935999999998</v>
      </c>
      <c r="J134" s="26">
        <v>2.0000000000000001E-4</v>
      </c>
    </row>
    <row r="135" spans="1:10" x14ac:dyDescent="0.2">
      <c r="A135" s="26">
        <f t="shared" si="2"/>
        <v>120023</v>
      </c>
      <c r="B135" s="26">
        <v>-1</v>
      </c>
      <c r="C135" s="26">
        <v>11</v>
      </c>
      <c r="D135" s="26" t="s">
        <v>42</v>
      </c>
      <c r="E135" s="26">
        <v>12</v>
      </c>
      <c r="F135" s="26">
        <v>23</v>
      </c>
      <c r="G135" s="26">
        <v>-5473.6750000000002</v>
      </c>
      <c r="H135" s="26">
        <v>3.2000000000000001E-2</v>
      </c>
      <c r="I135" s="26">
        <v>7901.1229000000003</v>
      </c>
      <c r="J135" s="26">
        <v>1.4E-3</v>
      </c>
    </row>
    <row r="136" spans="1:10" x14ac:dyDescent="0.2">
      <c r="A136" s="26">
        <f t="shared" si="2"/>
        <v>130023</v>
      </c>
      <c r="B136" s="26">
        <v>-3</v>
      </c>
      <c r="C136" s="26">
        <v>10</v>
      </c>
      <c r="D136" s="26" t="s">
        <v>43</v>
      </c>
      <c r="E136" s="26">
        <v>13</v>
      </c>
      <c r="F136" s="26">
        <v>23</v>
      </c>
      <c r="G136" s="26">
        <v>6748.0709999999999</v>
      </c>
      <c r="H136" s="26">
        <v>0.34499999999999997</v>
      </c>
      <c r="I136" s="26">
        <v>7335.7275</v>
      </c>
      <c r="J136" s="26">
        <v>1.4999999999999999E-2</v>
      </c>
    </row>
    <row r="137" spans="1:10" x14ac:dyDescent="0.2">
      <c r="A137" s="26">
        <f t="shared" si="2"/>
        <v>140023</v>
      </c>
      <c r="B137" s="26">
        <v>-5</v>
      </c>
      <c r="C137" s="26">
        <v>9</v>
      </c>
      <c r="D137" s="26" t="s">
        <v>44</v>
      </c>
      <c r="E137" s="26">
        <v>14</v>
      </c>
      <c r="F137" s="26">
        <v>23</v>
      </c>
      <c r="G137" s="26">
        <v>23950</v>
      </c>
      <c r="H137" s="26">
        <v>500</v>
      </c>
      <c r="I137" s="26">
        <v>6554</v>
      </c>
      <c r="J137" s="26">
        <v>22</v>
      </c>
    </row>
    <row r="138" spans="1:10" x14ac:dyDescent="0.2">
      <c r="A138" s="26">
        <f t="shared" si="2"/>
        <v>70024</v>
      </c>
      <c r="B138" s="26">
        <v>10</v>
      </c>
      <c r="C138" s="26">
        <v>17</v>
      </c>
      <c r="D138" s="26" t="s">
        <v>37</v>
      </c>
      <c r="E138" s="26">
        <v>7</v>
      </c>
      <c r="F138" s="26">
        <v>24</v>
      </c>
      <c r="G138" s="26">
        <v>46938</v>
      </c>
      <c r="H138" s="26">
        <v>401</v>
      </c>
      <c r="I138" s="26">
        <v>5887</v>
      </c>
      <c r="J138" s="26">
        <v>17</v>
      </c>
    </row>
    <row r="139" spans="1:10" x14ac:dyDescent="0.2">
      <c r="A139" s="26">
        <f t="shared" si="2"/>
        <v>80024</v>
      </c>
      <c r="B139" s="26">
        <v>8</v>
      </c>
      <c r="C139" s="26">
        <v>16</v>
      </c>
      <c r="D139" s="26" t="s">
        <v>38</v>
      </c>
      <c r="E139" s="26">
        <v>8</v>
      </c>
      <c r="F139" s="26">
        <v>24</v>
      </c>
      <c r="G139" s="26">
        <v>18500.403999999999</v>
      </c>
      <c r="H139" s="26">
        <v>164.874</v>
      </c>
      <c r="I139" s="26">
        <v>7039.6854999999996</v>
      </c>
      <c r="J139" s="26">
        <v>6.8697999999999997</v>
      </c>
    </row>
    <row r="140" spans="1:10" x14ac:dyDescent="0.2">
      <c r="A140" s="26">
        <f t="shared" si="2"/>
        <v>90024</v>
      </c>
      <c r="B140" s="26">
        <v>6</v>
      </c>
      <c r="C140" s="26">
        <v>15</v>
      </c>
      <c r="D140" s="26" t="s">
        <v>9</v>
      </c>
      <c r="E140" s="26">
        <v>9</v>
      </c>
      <c r="F140" s="26">
        <v>24</v>
      </c>
      <c r="G140" s="26">
        <v>7544.5159999999996</v>
      </c>
      <c r="H140" s="26">
        <v>97.67</v>
      </c>
      <c r="I140" s="26">
        <v>7463.5830999999998</v>
      </c>
      <c r="J140" s="26">
        <v>4.0696000000000003</v>
      </c>
    </row>
    <row r="141" spans="1:10" x14ac:dyDescent="0.2">
      <c r="A141" s="26">
        <f t="shared" si="2"/>
        <v>100024</v>
      </c>
      <c r="B141" s="26">
        <v>4</v>
      </c>
      <c r="C141" s="26">
        <v>14</v>
      </c>
      <c r="D141" s="26" t="s">
        <v>39</v>
      </c>
      <c r="E141" s="26">
        <v>10</v>
      </c>
      <c r="F141" s="26">
        <v>24</v>
      </c>
      <c r="G141" s="26">
        <v>-5951.6419999999998</v>
      </c>
      <c r="H141" s="26">
        <v>0.51300000000000001</v>
      </c>
      <c r="I141" s="26">
        <v>7993.3252000000002</v>
      </c>
      <c r="J141" s="26">
        <v>2.1399999999999999E-2</v>
      </c>
    </row>
    <row r="142" spans="1:10" x14ac:dyDescent="0.2">
      <c r="A142" s="26">
        <f t="shared" si="2"/>
        <v>110024</v>
      </c>
      <c r="B142" s="26">
        <v>2</v>
      </c>
      <c r="C142" s="26">
        <v>13</v>
      </c>
      <c r="D142" s="26" t="s">
        <v>40</v>
      </c>
      <c r="E142" s="26">
        <v>11</v>
      </c>
      <c r="F142" s="26">
        <v>24</v>
      </c>
      <c r="G142" s="26">
        <v>-8417.9009999999998</v>
      </c>
      <c r="H142" s="26">
        <v>1.7000000000000001E-2</v>
      </c>
      <c r="I142" s="26">
        <v>8063.4881999999998</v>
      </c>
      <c r="J142" s="26">
        <v>6.9999999999999999E-4</v>
      </c>
    </row>
    <row r="143" spans="1:10" x14ac:dyDescent="0.2">
      <c r="A143" s="26">
        <f t="shared" si="2"/>
        <v>120024</v>
      </c>
      <c r="B143" s="26">
        <v>0</v>
      </c>
      <c r="C143" s="26">
        <v>12</v>
      </c>
      <c r="D143" s="26" t="s">
        <v>42</v>
      </c>
      <c r="E143" s="26">
        <v>12</v>
      </c>
      <c r="F143" s="26">
        <v>24</v>
      </c>
      <c r="G143" s="26">
        <v>13933.578</v>
      </c>
      <c r="H143" s="26">
        <v>1.2999999999999999E-2</v>
      </c>
      <c r="I143" s="26">
        <v>8260.7103000000006</v>
      </c>
      <c r="J143" s="26">
        <v>5.9999999999999995E-4</v>
      </c>
    </row>
    <row r="144" spans="1:10" x14ac:dyDescent="0.2">
      <c r="A144" s="26">
        <f t="shared" si="2"/>
        <v>130024</v>
      </c>
      <c r="B144" s="26">
        <v>-2</v>
      </c>
      <c r="C144" s="26">
        <v>11</v>
      </c>
      <c r="D144" s="26" t="s">
        <v>43</v>
      </c>
      <c r="E144" s="26">
        <v>13</v>
      </c>
      <c r="F144" s="26">
        <v>24</v>
      </c>
      <c r="G144" s="26">
        <v>-48.811999999999998</v>
      </c>
      <c r="H144" s="26">
        <v>0.22800000000000001</v>
      </c>
      <c r="I144" s="26">
        <v>7649.5806000000002</v>
      </c>
      <c r="J144" s="26">
        <v>9.4999999999999998E-3</v>
      </c>
    </row>
    <row r="145" spans="1:10" x14ac:dyDescent="0.2">
      <c r="A145" s="26">
        <f t="shared" si="2"/>
        <v>140024</v>
      </c>
      <c r="B145" s="26">
        <v>-4</v>
      </c>
      <c r="C145" s="26">
        <v>10</v>
      </c>
      <c r="D145" s="26" t="s">
        <v>44</v>
      </c>
      <c r="E145" s="26">
        <v>14</v>
      </c>
      <c r="F145" s="26">
        <v>24</v>
      </c>
      <c r="G145" s="26">
        <v>10745.186</v>
      </c>
      <c r="H145" s="26">
        <v>19.472000000000001</v>
      </c>
      <c r="I145" s="26">
        <v>7167.2329</v>
      </c>
      <c r="J145" s="26">
        <v>0.81130000000000002</v>
      </c>
    </row>
    <row r="146" spans="1:10" x14ac:dyDescent="0.2">
      <c r="A146" s="26">
        <f t="shared" si="2"/>
        <v>150024</v>
      </c>
      <c r="B146" s="26">
        <v>-6</v>
      </c>
      <c r="C146" s="26">
        <v>9</v>
      </c>
      <c r="D146" s="26" t="s">
        <v>45</v>
      </c>
      <c r="E146" s="26">
        <v>15</v>
      </c>
      <c r="F146" s="26">
        <v>24</v>
      </c>
      <c r="G146" s="26">
        <v>34020</v>
      </c>
      <c r="H146" s="26">
        <v>500</v>
      </c>
      <c r="I146" s="26">
        <v>6165</v>
      </c>
      <c r="J146" s="26">
        <v>21</v>
      </c>
    </row>
    <row r="147" spans="1:10" x14ac:dyDescent="0.2">
      <c r="A147" s="26">
        <f t="shared" si="2"/>
        <v>70025</v>
      </c>
      <c r="B147" s="26">
        <v>11</v>
      </c>
      <c r="C147" s="26">
        <v>18</v>
      </c>
      <c r="D147" s="26" t="s">
        <v>37</v>
      </c>
      <c r="E147" s="26">
        <v>7</v>
      </c>
      <c r="F147" s="26">
        <v>25</v>
      </c>
      <c r="G147" s="26">
        <v>55983</v>
      </c>
      <c r="H147" s="26">
        <v>503</v>
      </c>
      <c r="I147" s="26">
        <v>5613</v>
      </c>
      <c r="J147" s="26">
        <v>20</v>
      </c>
    </row>
    <row r="148" spans="1:10" x14ac:dyDescent="0.2">
      <c r="A148" s="26">
        <f t="shared" si="2"/>
        <v>80025</v>
      </c>
      <c r="B148" s="26">
        <v>9</v>
      </c>
      <c r="C148" s="26">
        <v>17</v>
      </c>
      <c r="D148" s="26" t="s">
        <v>38</v>
      </c>
      <c r="E148" s="26">
        <v>8</v>
      </c>
      <c r="F148" s="26">
        <v>25</v>
      </c>
      <c r="G148" s="26">
        <v>27329.03</v>
      </c>
      <c r="H148" s="26">
        <v>165.084</v>
      </c>
      <c r="I148" s="26">
        <v>6727.8058000000001</v>
      </c>
      <c r="J148" s="26">
        <v>6.6033999999999997</v>
      </c>
    </row>
    <row r="149" spans="1:10" x14ac:dyDescent="0.2">
      <c r="A149" s="26">
        <f t="shared" si="2"/>
        <v>90025</v>
      </c>
      <c r="B149" s="26">
        <v>7</v>
      </c>
      <c r="C149" s="26">
        <v>16</v>
      </c>
      <c r="D149" s="26" t="s">
        <v>9</v>
      </c>
      <c r="E149" s="26">
        <v>9</v>
      </c>
      <c r="F149" s="26">
        <v>25</v>
      </c>
      <c r="G149" s="26">
        <v>11334.166999999999</v>
      </c>
      <c r="H149" s="26">
        <v>96.441999999999993</v>
      </c>
      <c r="I149" s="26">
        <v>7336.3064999999997</v>
      </c>
      <c r="J149" s="26">
        <v>3.8576999999999999</v>
      </c>
    </row>
    <row r="150" spans="1:10" x14ac:dyDescent="0.2">
      <c r="A150" s="26">
        <f t="shared" si="2"/>
        <v>100025</v>
      </c>
      <c r="B150" s="26">
        <v>5</v>
      </c>
      <c r="C150" s="26">
        <v>15</v>
      </c>
      <c r="D150" s="26" t="s">
        <v>39</v>
      </c>
      <c r="E150" s="26">
        <v>10</v>
      </c>
      <c r="F150" s="26">
        <v>25</v>
      </c>
      <c r="G150" s="26">
        <v>-2035.5029999999999</v>
      </c>
      <c r="H150" s="26">
        <v>29.045000000000002</v>
      </c>
      <c r="I150" s="26">
        <v>7839.7993999999999</v>
      </c>
      <c r="J150" s="26">
        <v>1.1617999999999999</v>
      </c>
    </row>
    <row r="151" spans="1:10" x14ac:dyDescent="0.2">
      <c r="A151" s="26">
        <f t="shared" si="2"/>
        <v>110025</v>
      </c>
      <c r="B151" s="26">
        <v>3</v>
      </c>
      <c r="C151" s="26">
        <v>14</v>
      </c>
      <c r="D151" s="26" t="s">
        <v>40</v>
      </c>
      <c r="E151" s="26">
        <v>11</v>
      </c>
      <c r="F151" s="26">
        <v>25</v>
      </c>
      <c r="G151" s="26">
        <v>-9357.8140000000003</v>
      </c>
      <c r="H151" s="26">
        <v>1.2</v>
      </c>
      <c r="I151" s="26">
        <v>8101.3978999999999</v>
      </c>
      <c r="J151" s="26">
        <v>4.8000000000000001E-2</v>
      </c>
    </row>
    <row r="152" spans="1:10" x14ac:dyDescent="0.2">
      <c r="A152" s="26">
        <f t="shared" si="2"/>
        <v>120025</v>
      </c>
      <c r="B152" s="26">
        <v>1</v>
      </c>
      <c r="C152" s="26">
        <v>13</v>
      </c>
      <c r="D152" s="26" t="s">
        <v>42</v>
      </c>
      <c r="E152" s="26">
        <v>12</v>
      </c>
      <c r="F152" s="26">
        <v>25</v>
      </c>
      <c r="G152" s="26">
        <v>13192.781999999999</v>
      </c>
      <c r="H152" s="26">
        <v>4.7E-2</v>
      </c>
      <c r="I152" s="26">
        <v>8223.5028000000002</v>
      </c>
      <c r="J152" s="26">
        <v>1.9E-3</v>
      </c>
    </row>
    <row r="153" spans="1:10" x14ac:dyDescent="0.2">
      <c r="A153" s="26">
        <f t="shared" si="2"/>
        <v>130025</v>
      </c>
      <c r="B153" s="26">
        <v>-1</v>
      </c>
      <c r="C153" s="26">
        <v>12</v>
      </c>
      <c r="D153" s="26" t="s">
        <v>43</v>
      </c>
      <c r="E153" s="26">
        <v>13</v>
      </c>
      <c r="F153" s="26">
        <v>25</v>
      </c>
      <c r="G153" s="26">
        <v>-8915.9740000000002</v>
      </c>
      <c r="H153" s="26">
        <v>6.5000000000000002E-2</v>
      </c>
      <c r="I153" s="26">
        <v>8021.1365999999998</v>
      </c>
      <c r="J153" s="26">
        <v>2.5999999999999999E-3</v>
      </c>
    </row>
    <row r="154" spans="1:10" x14ac:dyDescent="0.2">
      <c r="A154" s="26">
        <f t="shared" si="2"/>
        <v>140025</v>
      </c>
      <c r="B154" s="26">
        <v>-3</v>
      </c>
      <c r="C154" s="26">
        <v>11</v>
      </c>
      <c r="D154" s="26" t="s">
        <v>44</v>
      </c>
      <c r="E154" s="26">
        <v>14</v>
      </c>
      <c r="F154" s="26">
        <v>25</v>
      </c>
      <c r="G154" s="26">
        <v>3827.3220000000001</v>
      </c>
      <c r="H154" s="26">
        <v>10</v>
      </c>
      <c r="I154" s="26">
        <v>7480.1108999999997</v>
      </c>
      <c r="J154" s="26">
        <v>0.4</v>
      </c>
    </row>
    <row r="155" spans="1:10" x14ac:dyDescent="0.2">
      <c r="A155" s="26">
        <f t="shared" si="2"/>
        <v>150025</v>
      </c>
      <c r="B155" s="26">
        <v>-5</v>
      </c>
      <c r="C155" s="26">
        <v>10</v>
      </c>
      <c r="D155" s="26" t="s">
        <v>45</v>
      </c>
      <c r="E155" s="26">
        <v>15</v>
      </c>
      <c r="F155" s="26">
        <v>25</v>
      </c>
      <c r="G155" s="26">
        <v>20190</v>
      </c>
      <c r="H155" s="26">
        <v>400</v>
      </c>
      <c r="I155" s="26">
        <v>6794</v>
      </c>
      <c r="J155" s="26">
        <v>16</v>
      </c>
    </row>
    <row r="156" spans="1:10" x14ac:dyDescent="0.2">
      <c r="A156" s="26">
        <f t="shared" si="2"/>
        <v>80026</v>
      </c>
      <c r="B156" s="26">
        <v>10</v>
      </c>
      <c r="C156" s="26">
        <v>18</v>
      </c>
      <c r="D156" s="26" t="s">
        <v>38</v>
      </c>
      <c r="E156" s="26">
        <v>8</v>
      </c>
      <c r="F156" s="26">
        <v>26</v>
      </c>
      <c r="G156" s="26">
        <v>34661.040999999997</v>
      </c>
      <c r="H156" s="26">
        <v>164.95</v>
      </c>
      <c r="I156" s="26">
        <v>6497.4790000000003</v>
      </c>
      <c r="J156" s="26">
        <v>6.3441999999999998</v>
      </c>
    </row>
    <row r="157" spans="1:10" x14ac:dyDescent="0.2">
      <c r="A157" s="26">
        <f t="shared" si="2"/>
        <v>90026</v>
      </c>
      <c r="B157" s="26">
        <v>8</v>
      </c>
      <c r="C157" s="26">
        <v>17</v>
      </c>
      <c r="D157" s="26" t="s">
        <v>9</v>
      </c>
      <c r="E157" s="26">
        <v>9</v>
      </c>
      <c r="F157" s="26">
        <v>26</v>
      </c>
      <c r="G157" s="26">
        <v>18674.654999999999</v>
      </c>
      <c r="H157" s="26">
        <v>107.027</v>
      </c>
      <c r="I157" s="26">
        <v>7082.2497000000003</v>
      </c>
      <c r="J157" s="26">
        <v>4.1163999999999996</v>
      </c>
    </row>
    <row r="158" spans="1:10" x14ac:dyDescent="0.2">
      <c r="A158" s="26">
        <f t="shared" si="2"/>
        <v>100026</v>
      </c>
      <c r="B158" s="26">
        <v>6</v>
      </c>
      <c r="C158" s="26">
        <v>16</v>
      </c>
      <c r="D158" s="26" t="s">
        <v>39</v>
      </c>
      <c r="E158" s="26">
        <v>10</v>
      </c>
      <c r="F158" s="26">
        <v>26</v>
      </c>
      <c r="G158" s="26">
        <v>481.11399999999998</v>
      </c>
      <c r="H158" s="26">
        <v>18.428999999999998</v>
      </c>
      <c r="I158" s="26">
        <v>7751.9110000000001</v>
      </c>
      <c r="J158" s="26">
        <v>0.70879999999999999</v>
      </c>
    </row>
    <row r="159" spans="1:10" x14ac:dyDescent="0.2">
      <c r="A159" s="26">
        <f t="shared" si="2"/>
        <v>110026</v>
      </c>
      <c r="B159" s="26">
        <v>4</v>
      </c>
      <c r="C159" s="26">
        <v>15</v>
      </c>
      <c r="D159" s="26" t="s">
        <v>40</v>
      </c>
      <c r="E159" s="26">
        <v>11</v>
      </c>
      <c r="F159" s="26">
        <v>26</v>
      </c>
      <c r="G159" s="26">
        <v>-6860.78</v>
      </c>
      <c r="H159" s="26">
        <v>3.5019999999999998</v>
      </c>
      <c r="I159" s="26">
        <v>8004.2012999999997</v>
      </c>
      <c r="J159" s="26">
        <v>0.13469999999999999</v>
      </c>
    </row>
    <row r="160" spans="1:10" x14ac:dyDescent="0.2">
      <c r="A160" s="26">
        <f t="shared" si="2"/>
        <v>120026</v>
      </c>
      <c r="B160" s="26">
        <v>2</v>
      </c>
      <c r="C160" s="26">
        <v>14</v>
      </c>
      <c r="D160" s="26" t="s">
        <v>42</v>
      </c>
      <c r="E160" s="26">
        <v>12</v>
      </c>
      <c r="F160" s="26">
        <v>26</v>
      </c>
      <c r="G160" s="26">
        <v>16214.544</v>
      </c>
      <c r="H160" s="26">
        <v>2.9000000000000001E-2</v>
      </c>
      <c r="I160" s="26">
        <v>8333.8711000000003</v>
      </c>
      <c r="J160" s="26">
        <v>1.1000000000000001E-3</v>
      </c>
    </row>
    <row r="161" spans="1:10" x14ac:dyDescent="0.2">
      <c r="A161" s="26">
        <f t="shared" si="2"/>
        <v>130026</v>
      </c>
      <c r="B161" s="26">
        <v>0</v>
      </c>
      <c r="C161" s="26">
        <v>13</v>
      </c>
      <c r="D161" s="26" t="s">
        <v>43</v>
      </c>
      <c r="E161" s="26">
        <v>13</v>
      </c>
      <c r="F161" s="26">
        <v>26</v>
      </c>
      <c r="G161" s="26">
        <v>12210.138999999999</v>
      </c>
      <c r="H161" s="26">
        <v>6.6000000000000003E-2</v>
      </c>
      <c r="I161" s="26">
        <v>8149.7653</v>
      </c>
      <c r="J161" s="26">
        <v>2.5999999999999999E-3</v>
      </c>
    </row>
    <row r="162" spans="1:10" x14ac:dyDescent="0.2">
      <c r="A162" s="26">
        <f t="shared" si="2"/>
        <v>140026</v>
      </c>
      <c r="B162" s="26">
        <v>-2</v>
      </c>
      <c r="C162" s="26">
        <v>12</v>
      </c>
      <c r="D162" s="26" t="s">
        <v>44</v>
      </c>
      <c r="E162" s="26">
        <v>14</v>
      </c>
      <c r="F162" s="26">
        <v>26</v>
      </c>
      <c r="G162" s="26">
        <v>-7141.0029999999997</v>
      </c>
      <c r="H162" s="26">
        <v>0.108</v>
      </c>
      <c r="I162" s="26">
        <v>7924.7083000000002</v>
      </c>
      <c r="J162" s="26">
        <v>4.1000000000000003E-3</v>
      </c>
    </row>
    <row r="163" spans="1:10" x14ac:dyDescent="0.2">
      <c r="A163" s="26">
        <f t="shared" si="2"/>
        <v>150026</v>
      </c>
      <c r="B163" s="26">
        <v>-4</v>
      </c>
      <c r="C163" s="26">
        <v>11</v>
      </c>
      <c r="D163" s="26" t="s">
        <v>45</v>
      </c>
      <c r="E163" s="26">
        <v>15</v>
      </c>
      <c r="F163" s="26">
        <v>26</v>
      </c>
      <c r="G163" s="26">
        <v>10973</v>
      </c>
      <c r="H163" s="26">
        <v>196</v>
      </c>
      <c r="I163" s="26">
        <v>7198</v>
      </c>
      <c r="J163" s="26">
        <v>8</v>
      </c>
    </row>
    <row r="164" spans="1:10" x14ac:dyDescent="0.2">
      <c r="A164" s="26">
        <f t="shared" si="2"/>
        <v>160026</v>
      </c>
      <c r="B164" s="26">
        <v>-6</v>
      </c>
      <c r="C164" s="26">
        <v>10</v>
      </c>
      <c r="D164" s="26" t="s">
        <v>46</v>
      </c>
      <c r="E164" s="26">
        <v>16</v>
      </c>
      <c r="F164" s="26">
        <v>26</v>
      </c>
      <c r="G164" s="26">
        <v>27680</v>
      </c>
      <c r="H164" s="26">
        <v>600</v>
      </c>
      <c r="I164" s="26">
        <v>6525</v>
      </c>
      <c r="J164" s="26">
        <v>23</v>
      </c>
    </row>
    <row r="165" spans="1:10" x14ac:dyDescent="0.2">
      <c r="A165" s="26">
        <f t="shared" si="2"/>
        <v>80027</v>
      </c>
      <c r="B165" s="26">
        <v>11</v>
      </c>
      <c r="C165" s="26">
        <v>19</v>
      </c>
      <c r="D165" s="26" t="s">
        <v>38</v>
      </c>
      <c r="E165" s="26">
        <v>8</v>
      </c>
      <c r="F165" s="26">
        <v>27</v>
      </c>
      <c r="G165" s="26">
        <v>44670</v>
      </c>
      <c r="H165" s="26">
        <v>500</v>
      </c>
      <c r="I165" s="26">
        <v>6185</v>
      </c>
      <c r="J165" s="26">
        <v>19</v>
      </c>
    </row>
    <row r="166" spans="1:10" x14ac:dyDescent="0.2">
      <c r="A166" s="26">
        <f t="shared" si="2"/>
        <v>90027</v>
      </c>
      <c r="B166" s="26">
        <v>9</v>
      </c>
      <c r="C166" s="26">
        <v>18</v>
      </c>
      <c r="D166" s="26" t="s">
        <v>9</v>
      </c>
      <c r="E166" s="26">
        <v>9</v>
      </c>
      <c r="F166" s="26">
        <v>27</v>
      </c>
      <c r="G166" s="26">
        <v>25133.477999999999</v>
      </c>
      <c r="H166" s="26">
        <v>120.19799999999999</v>
      </c>
      <c r="I166" s="26">
        <v>6879.6661999999997</v>
      </c>
      <c r="J166" s="26">
        <v>4.4518000000000004</v>
      </c>
    </row>
    <row r="167" spans="1:10" x14ac:dyDescent="0.2">
      <c r="A167" s="26">
        <f t="shared" si="2"/>
        <v>100027</v>
      </c>
      <c r="B167" s="26">
        <v>7</v>
      </c>
      <c r="C167" s="26">
        <v>17</v>
      </c>
      <c r="D167" s="26" t="s">
        <v>39</v>
      </c>
      <c r="E167" s="26">
        <v>10</v>
      </c>
      <c r="F167" s="26">
        <v>27</v>
      </c>
      <c r="G167" s="26">
        <v>7050.91</v>
      </c>
      <c r="H167" s="26">
        <v>90.77</v>
      </c>
      <c r="I167" s="26">
        <v>7520.4151000000002</v>
      </c>
      <c r="J167" s="26">
        <v>3.3618999999999999</v>
      </c>
    </row>
    <row r="168" spans="1:10" x14ac:dyDescent="0.2">
      <c r="A168" s="26">
        <f t="shared" si="2"/>
        <v>110027</v>
      </c>
      <c r="B168" s="26">
        <v>5</v>
      </c>
      <c r="C168" s="26">
        <v>16</v>
      </c>
      <c r="D168" s="26" t="s">
        <v>40</v>
      </c>
      <c r="E168" s="26">
        <v>11</v>
      </c>
      <c r="F168" s="26">
        <v>27</v>
      </c>
      <c r="G168" s="26">
        <v>-5517.7910000000002</v>
      </c>
      <c r="H168" s="26">
        <v>3.726</v>
      </c>
      <c r="I168" s="26">
        <v>7956.9467000000004</v>
      </c>
      <c r="J168" s="26">
        <v>0.13800000000000001</v>
      </c>
    </row>
    <row r="169" spans="1:10" x14ac:dyDescent="0.2">
      <c r="A169" s="26">
        <f t="shared" si="2"/>
        <v>120027</v>
      </c>
      <c r="B169" s="26">
        <v>3</v>
      </c>
      <c r="C169" s="26">
        <v>15</v>
      </c>
      <c r="D169" s="26" t="s">
        <v>42</v>
      </c>
      <c r="E169" s="26">
        <v>12</v>
      </c>
      <c r="F169" s="26">
        <v>27</v>
      </c>
      <c r="G169" s="26">
        <v>14586.593999999999</v>
      </c>
      <c r="H169" s="26">
        <v>4.7E-2</v>
      </c>
      <c r="I169" s="26">
        <v>8263.8525000000009</v>
      </c>
      <c r="J169" s="26">
        <v>1.8E-3</v>
      </c>
    </row>
    <row r="170" spans="1:10" x14ac:dyDescent="0.2">
      <c r="A170" s="26">
        <f t="shared" si="2"/>
        <v>130027</v>
      </c>
      <c r="B170" s="26">
        <v>1</v>
      </c>
      <c r="C170" s="26">
        <v>14</v>
      </c>
      <c r="D170" s="26" t="s">
        <v>43</v>
      </c>
      <c r="E170" s="26">
        <v>13</v>
      </c>
      <c r="F170" s="26">
        <v>27</v>
      </c>
      <c r="G170" s="26">
        <v>17196.864000000001</v>
      </c>
      <c r="H170" s="26">
        <v>4.7E-2</v>
      </c>
      <c r="I170" s="26">
        <v>8331.5532999999996</v>
      </c>
      <c r="J170" s="26">
        <v>1.8E-3</v>
      </c>
    </row>
    <row r="171" spans="1:10" x14ac:dyDescent="0.2">
      <c r="A171" s="26">
        <f t="shared" si="2"/>
        <v>140027</v>
      </c>
      <c r="B171" s="26">
        <v>-1</v>
      </c>
      <c r="C171" s="26">
        <v>13</v>
      </c>
      <c r="D171" s="26" t="s">
        <v>44</v>
      </c>
      <c r="E171" s="26">
        <v>14</v>
      </c>
      <c r="F171" s="26">
        <v>27</v>
      </c>
      <c r="G171" s="26">
        <v>12384.504999999999</v>
      </c>
      <c r="H171" s="26">
        <v>0.107</v>
      </c>
      <c r="I171" s="26">
        <v>8124.3419999999996</v>
      </c>
      <c r="J171" s="26">
        <v>4.0000000000000001E-3</v>
      </c>
    </row>
    <row r="172" spans="1:10" x14ac:dyDescent="0.2">
      <c r="A172" s="26">
        <f t="shared" si="2"/>
        <v>150027</v>
      </c>
      <c r="B172" s="26">
        <v>-3</v>
      </c>
      <c r="C172" s="26">
        <v>12</v>
      </c>
      <c r="D172" s="26" t="s">
        <v>45</v>
      </c>
      <c r="E172" s="26">
        <v>15</v>
      </c>
      <c r="F172" s="26">
        <v>27</v>
      </c>
      <c r="G172" s="26">
        <v>-659.03200000000004</v>
      </c>
      <c r="H172" s="26">
        <v>9.0009999999999994</v>
      </c>
      <c r="I172" s="26">
        <v>7661.0893999999998</v>
      </c>
      <c r="J172" s="26">
        <v>0.33339999999999997</v>
      </c>
    </row>
    <row r="173" spans="1:10" x14ac:dyDescent="0.2">
      <c r="A173" s="26">
        <f t="shared" si="2"/>
        <v>160027</v>
      </c>
      <c r="B173" s="26">
        <v>-5</v>
      </c>
      <c r="C173" s="26">
        <v>11</v>
      </c>
      <c r="D173" s="26" t="s">
        <v>46</v>
      </c>
      <c r="E173" s="26">
        <v>16</v>
      </c>
      <c r="F173" s="26">
        <v>27</v>
      </c>
      <c r="G173" s="26">
        <v>17491</v>
      </c>
      <c r="H173" s="26">
        <v>400</v>
      </c>
      <c r="I173" s="26">
        <v>6960</v>
      </c>
      <c r="J173" s="26">
        <v>15</v>
      </c>
    </row>
    <row r="174" spans="1:10" x14ac:dyDescent="0.2">
      <c r="A174" s="26">
        <f t="shared" si="2"/>
        <v>80028</v>
      </c>
      <c r="B174" s="26">
        <v>12</v>
      </c>
      <c r="C174" s="26">
        <v>20</v>
      </c>
      <c r="D174" s="26" t="s">
        <v>38</v>
      </c>
      <c r="E174" s="26">
        <v>8</v>
      </c>
      <c r="F174" s="26">
        <v>28</v>
      </c>
      <c r="G174" s="26">
        <v>52080</v>
      </c>
      <c r="H174" s="26">
        <v>699</v>
      </c>
      <c r="I174" s="26">
        <v>5988</v>
      </c>
      <c r="J174" s="26">
        <v>25</v>
      </c>
    </row>
    <row r="175" spans="1:10" x14ac:dyDescent="0.2">
      <c r="A175" s="26">
        <f t="shared" si="2"/>
        <v>90028</v>
      </c>
      <c r="B175" s="26">
        <v>10</v>
      </c>
      <c r="C175" s="26">
        <v>19</v>
      </c>
      <c r="D175" s="26" t="s">
        <v>9</v>
      </c>
      <c r="E175" s="26">
        <v>9</v>
      </c>
      <c r="F175" s="26">
        <v>28</v>
      </c>
      <c r="G175" s="26">
        <v>33403.796000000002</v>
      </c>
      <c r="H175" s="26">
        <v>120.34699999999999</v>
      </c>
      <c r="I175" s="26">
        <v>6626.8567000000003</v>
      </c>
      <c r="J175" s="26">
        <v>4.2980999999999998</v>
      </c>
    </row>
    <row r="176" spans="1:10" x14ac:dyDescent="0.2">
      <c r="A176" s="26">
        <f t="shared" si="2"/>
        <v>100028</v>
      </c>
      <c r="B176" s="26">
        <v>8</v>
      </c>
      <c r="C176" s="26">
        <v>18</v>
      </c>
      <c r="D176" s="26" t="s">
        <v>39</v>
      </c>
      <c r="E176" s="26">
        <v>10</v>
      </c>
      <c r="F176" s="26">
        <v>28</v>
      </c>
      <c r="G176" s="26">
        <v>11299.737999999999</v>
      </c>
      <c r="H176" s="26">
        <v>126.068</v>
      </c>
      <c r="I176" s="26">
        <v>7388.3463000000002</v>
      </c>
      <c r="J176" s="26">
        <v>4.5023999999999997</v>
      </c>
    </row>
    <row r="177" spans="1:10" x14ac:dyDescent="0.2">
      <c r="A177" s="26">
        <f t="shared" si="2"/>
        <v>110028</v>
      </c>
      <c r="B177" s="26">
        <v>6</v>
      </c>
      <c r="C177" s="26">
        <v>17</v>
      </c>
      <c r="D177" s="26" t="s">
        <v>40</v>
      </c>
      <c r="E177" s="26">
        <v>11</v>
      </c>
      <c r="F177" s="26">
        <v>28</v>
      </c>
      <c r="G177" s="26">
        <v>-988.31500000000005</v>
      </c>
      <c r="H177" s="26">
        <v>10.246</v>
      </c>
      <c r="I177" s="26">
        <v>7799.2644</v>
      </c>
      <c r="J177" s="26">
        <v>0.3659</v>
      </c>
    </row>
    <row r="178" spans="1:10" x14ac:dyDescent="0.2">
      <c r="A178" s="26">
        <f t="shared" si="2"/>
        <v>120028</v>
      </c>
      <c r="B178" s="26">
        <v>4</v>
      </c>
      <c r="C178" s="26">
        <v>16</v>
      </c>
      <c r="D178" s="26" t="s">
        <v>42</v>
      </c>
      <c r="E178" s="26">
        <v>12</v>
      </c>
      <c r="F178" s="26">
        <v>28</v>
      </c>
      <c r="G178" s="26">
        <v>15019.946</v>
      </c>
      <c r="H178" s="26">
        <v>0.26100000000000001</v>
      </c>
      <c r="I178" s="26">
        <v>8272.4531000000006</v>
      </c>
      <c r="J178" s="26">
        <v>9.2999999999999992E-3</v>
      </c>
    </row>
    <row r="179" spans="1:10" x14ac:dyDescent="0.2">
      <c r="A179" s="26">
        <f t="shared" si="2"/>
        <v>130028</v>
      </c>
      <c r="B179" s="26">
        <v>2</v>
      </c>
      <c r="C179" s="26">
        <v>15</v>
      </c>
      <c r="D179" s="26" t="s">
        <v>43</v>
      </c>
      <c r="E179" s="26">
        <v>13</v>
      </c>
      <c r="F179" s="26">
        <v>28</v>
      </c>
      <c r="G179" s="26">
        <v>16850.719000000001</v>
      </c>
      <c r="H179" s="26">
        <v>4.9000000000000002E-2</v>
      </c>
      <c r="I179" s="26">
        <v>8309.8968999999997</v>
      </c>
      <c r="J179" s="26">
        <v>1.8E-3</v>
      </c>
    </row>
    <row r="180" spans="1:10" x14ac:dyDescent="0.2">
      <c r="A180" s="26">
        <f t="shared" si="2"/>
        <v>140028</v>
      </c>
      <c r="B180" s="26">
        <v>0</v>
      </c>
      <c r="C180" s="26">
        <v>14</v>
      </c>
      <c r="D180" s="26" t="s">
        <v>44</v>
      </c>
      <c r="E180" s="26">
        <v>14</v>
      </c>
      <c r="F180" s="26">
        <v>28</v>
      </c>
      <c r="G180" s="26">
        <v>21492.79711</v>
      </c>
      <c r="H180" s="26">
        <v>5.1000000000000004E-4</v>
      </c>
      <c r="I180" s="26">
        <v>8447.7445000000007</v>
      </c>
      <c r="J180" s="26">
        <v>2.0000000000000001E-4</v>
      </c>
    </row>
    <row r="181" spans="1:10" x14ac:dyDescent="0.2">
      <c r="A181" s="26">
        <f t="shared" si="2"/>
        <v>150028</v>
      </c>
      <c r="B181" s="26">
        <v>-2</v>
      </c>
      <c r="C181" s="26">
        <v>13</v>
      </c>
      <c r="D181" s="26" t="s">
        <v>45</v>
      </c>
      <c r="E181" s="26">
        <v>15</v>
      </c>
      <c r="F181" s="26">
        <v>28</v>
      </c>
      <c r="G181" s="26">
        <v>-7147.8559999999998</v>
      </c>
      <c r="H181" s="26">
        <v>1.147</v>
      </c>
      <c r="I181" s="26">
        <v>7907.4841999999999</v>
      </c>
      <c r="J181" s="26">
        <v>4.1000000000000002E-2</v>
      </c>
    </row>
    <row r="182" spans="1:10" x14ac:dyDescent="0.2">
      <c r="A182" s="26">
        <f t="shared" si="2"/>
        <v>160028</v>
      </c>
      <c r="B182" s="26">
        <v>-4</v>
      </c>
      <c r="C182" s="26">
        <v>12</v>
      </c>
      <c r="D182" s="26" t="s">
        <v>46</v>
      </c>
      <c r="E182" s="26">
        <v>16</v>
      </c>
      <c r="F182" s="26">
        <v>28</v>
      </c>
      <c r="G182" s="26">
        <v>4073.203</v>
      </c>
      <c r="H182" s="26">
        <v>160</v>
      </c>
      <c r="I182" s="26">
        <v>7478.7911000000004</v>
      </c>
      <c r="J182" s="26">
        <v>5.7142999999999997</v>
      </c>
    </row>
    <row r="183" spans="1:10" x14ac:dyDescent="0.2">
      <c r="A183" s="26">
        <f t="shared" si="2"/>
        <v>170028</v>
      </c>
      <c r="B183" s="26">
        <v>-6</v>
      </c>
      <c r="C183" s="26">
        <v>11</v>
      </c>
      <c r="D183" s="26" t="s">
        <v>47</v>
      </c>
      <c r="E183" s="26">
        <v>17</v>
      </c>
      <c r="F183" s="26">
        <v>28</v>
      </c>
      <c r="G183" s="26">
        <v>28270</v>
      </c>
      <c r="H183" s="26">
        <v>500</v>
      </c>
      <c r="I183" s="26">
        <v>6587</v>
      </c>
      <c r="J183" s="26">
        <v>18</v>
      </c>
    </row>
    <row r="184" spans="1:10" x14ac:dyDescent="0.2">
      <c r="A184" s="26">
        <f t="shared" si="2"/>
        <v>90029</v>
      </c>
      <c r="B184" s="26">
        <v>11</v>
      </c>
      <c r="C184" s="26">
        <v>20</v>
      </c>
      <c r="D184" s="26" t="s">
        <v>9</v>
      </c>
      <c r="E184" s="26">
        <v>9</v>
      </c>
      <c r="F184" s="26">
        <v>29</v>
      </c>
      <c r="G184" s="26">
        <v>40150.19</v>
      </c>
      <c r="H184" s="26">
        <v>525.36300000000006</v>
      </c>
      <c r="I184" s="26">
        <v>6444.0313999999998</v>
      </c>
      <c r="J184" s="26">
        <v>18.116</v>
      </c>
    </row>
    <row r="185" spans="1:10" x14ac:dyDescent="0.2">
      <c r="A185" s="26">
        <f t="shared" si="2"/>
        <v>100029</v>
      </c>
      <c r="B185" s="26">
        <v>9</v>
      </c>
      <c r="C185" s="26">
        <v>19</v>
      </c>
      <c r="D185" s="26" t="s">
        <v>39</v>
      </c>
      <c r="E185" s="26">
        <v>10</v>
      </c>
      <c r="F185" s="26">
        <v>29</v>
      </c>
      <c r="G185" s="26">
        <v>18399.803</v>
      </c>
      <c r="H185" s="26">
        <v>149.505</v>
      </c>
      <c r="I185" s="26">
        <v>7167.0672999999997</v>
      </c>
      <c r="J185" s="26">
        <v>5.1553000000000004</v>
      </c>
    </row>
    <row r="186" spans="1:10" x14ac:dyDescent="0.2">
      <c r="A186" s="26">
        <f t="shared" si="2"/>
        <v>110029</v>
      </c>
      <c r="B186" s="26">
        <v>7</v>
      </c>
      <c r="C186" s="26">
        <v>18</v>
      </c>
      <c r="D186" s="26" t="s">
        <v>40</v>
      </c>
      <c r="E186" s="26">
        <v>11</v>
      </c>
      <c r="F186" s="26">
        <v>29</v>
      </c>
      <c r="G186" s="26">
        <v>2679.9940000000001</v>
      </c>
      <c r="H186" s="26">
        <v>7.3369999999999997</v>
      </c>
      <c r="I186" s="26">
        <v>7682.1522000000004</v>
      </c>
      <c r="J186" s="26">
        <v>0.253</v>
      </c>
    </row>
    <row r="187" spans="1:10" x14ac:dyDescent="0.2">
      <c r="A187" s="26">
        <f t="shared" si="2"/>
        <v>120029</v>
      </c>
      <c r="B187" s="26">
        <v>5</v>
      </c>
      <c r="C187" s="26">
        <v>17</v>
      </c>
      <c r="D187" s="26" t="s">
        <v>42</v>
      </c>
      <c r="E187" s="26">
        <v>12</v>
      </c>
      <c r="F187" s="26">
        <v>29</v>
      </c>
      <c r="G187" s="26">
        <v>10612.36</v>
      </c>
      <c r="H187" s="26">
        <v>0.34499999999999997</v>
      </c>
      <c r="I187" s="26">
        <v>8113.5316999999995</v>
      </c>
      <c r="J187" s="26">
        <v>1.1900000000000001E-2</v>
      </c>
    </row>
    <row r="188" spans="1:10" x14ac:dyDescent="0.2">
      <c r="A188" s="26">
        <f t="shared" si="2"/>
        <v>130029</v>
      </c>
      <c r="B188" s="26">
        <v>3</v>
      </c>
      <c r="C188" s="26">
        <v>16</v>
      </c>
      <c r="D188" s="26" t="s">
        <v>43</v>
      </c>
      <c r="E188" s="26">
        <v>13</v>
      </c>
      <c r="F188" s="26">
        <v>29</v>
      </c>
      <c r="G188" s="26">
        <v>18207.761999999999</v>
      </c>
      <c r="H188" s="26">
        <v>0.34499999999999997</v>
      </c>
      <c r="I188" s="26">
        <v>8348.4647000000004</v>
      </c>
      <c r="J188" s="26">
        <v>1.1900000000000001E-2</v>
      </c>
    </row>
    <row r="189" spans="1:10" x14ac:dyDescent="0.2">
      <c r="A189" s="26">
        <f t="shared" si="2"/>
        <v>140029</v>
      </c>
      <c r="B189" s="26">
        <v>1</v>
      </c>
      <c r="C189" s="26">
        <v>15</v>
      </c>
      <c r="D189" s="26" t="s">
        <v>44</v>
      </c>
      <c r="E189" s="26">
        <v>14</v>
      </c>
      <c r="F189" s="26">
        <v>29</v>
      </c>
      <c r="G189" s="26">
        <v>21895.081539999999</v>
      </c>
      <c r="H189" s="26">
        <v>5.5999999999999995E-4</v>
      </c>
      <c r="I189" s="26">
        <v>8448.6360999999997</v>
      </c>
      <c r="J189" s="26">
        <v>2.0000000000000001E-4</v>
      </c>
    </row>
    <row r="190" spans="1:10" x14ac:dyDescent="0.2">
      <c r="A190" s="26">
        <f t="shared" si="2"/>
        <v>150029</v>
      </c>
      <c r="B190" s="26">
        <v>-1</v>
      </c>
      <c r="C190" s="26">
        <v>14</v>
      </c>
      <c r="D190" s="26" t="s">
        <v>45</v>
      </c>
      <c r="E190" s="26">
        <v>15</v>
      </c>
      <c r="F190" s="26">
        <v>29</v>
      </c>
      <c r="G190" s="26">
        <v>16952.848999999998</v>
      </c>
      <c r="H190" s="26">
        <v>0.35899999999999999</v>
      </c>
      <c r="I190" s="26">
        <v>8251.2368000000006</v>
      </c>
      <c r="J190" s="26">
        <v>1.24E-2</v>
      </c>
    </row>
    <row r="191" spans="1:10" x14ac:dyDescent="0.2">
      <c r="A191" s="26">
        <f t="shared" si="2"/>
        <v>160029</v>
      </c>
      <c r="B191" s="26">
        <v>-3</v>
      </c>
      <c r="C191" s="26">
        <v>13</v>
      </c>
      <c r="D191" s="26" t="s">
        <v>46</v>
      </c>
      <c r="E191" s="26">
        <v>16</v>
      </c>
      <c r="F191" s="26">
        <v>29</v>
      </c>
      <c r="G191" s="26">
        <v>-3094.4229999999998</v>
      </c>
      <c r="H191" s="26">
        <v>13.041</v>
      </c>
      <c r="I191" s="26">
        <v>7746.3825999999999</v>
      </c>
      <c r="J191" s="26">
        <v>0.44969999999999999</v>
      </c>
    </row>
    <row r="192" spans="1:10" x14ac:dyDescent="0.2">
      <c r="A192" s="26">
        <f t="shared" si="2"/>
        <v>170029</v>
      </c>
      <c r="B192" s="26">
        <v>-5</v>
      </c>
      <c r="C192" s="26">
        <v>12</v>
      </c>
      <c r="D192" s="26" t="s">
        <v>47</v>
      </c>
      <c r="E192" s="26">
        <v>17</v>
      </c>
      <c r="F192" s="26">
        <v>29</v>
      </c>
      <c r="G192" s="26">
        <v>14022</v>
      </c>
      <c r="H192" s="26">
        <v>189</v>
      </c>
      <c r="I192" s="26">
        <v>7129</v>
      </c>
      <c r="J192" s="26">
        <v>7</v>
      </c>
    </row>
    <row r="193" spans="1:10" x14ac:dyDescent="0.2">
      <c r="A193" s="26">
        <f t="shared" si="2"/>
        <v>180029</v>
      </c>
      <c r="B193" s="26">
        <v>-7</v>
      </c>
      <c r="C193" s="26">
        <v>11</v>
      </c>
      <c r="D193" s="26" t="s">
        <v>48</v>
      </c>
      <c r="E193" s="26">
        <v>18</v>
      </c>
      <c r="F193" s="26">
        <v>29</v>
      </c>
      <c r="G193" s="26">
        <v>37969</v>
      </c>
      <c r="H193" s="26">
        <v>439</v>
      </c>
      <c r="I193" s="26">
        <v>6276</v>
      </c>
      <c r="J193" s="26">
        <v>15</v>
      </c>
    </row>
    <row r="194" spans="1:10" x14ac:dyDescent="0.2">
      <c r="A194" s="26">
        <f t="shared" si="2"/>
        <v>90030</v>
      </c>
      <c r="B194" s="26">
        <v>12</v>
      </c>
      <c r="C194" s="26">
        <v>21</v>
      </c>
      <c r="D194" s="26" t="s">
        <v>9</v>
      </c>
      <c r="E194" s="26">
        <v>9</v>
      </c>
      <c r="F194" s="26">
        <v>30</v>
      </c>
      <c r="G194" s="26">
        <v>48960</v>
      </c>
      <c r="H194" s="26">
        <v>500</v>
      </c>
      <c r="I194" s="26">
        <v>6205</v>
      </c>
      <c r="J194" s="26">
        <v>17</v>
      </c>
    </row>
    <row r="195" spans="1:10" x14ac:dyDescent="0.2">
      <c r="A195" s="26">
        <f t="shared" ref="A195:A258" si="3">F195+10000*E195</f>
        <v>100030</v>
      </c>
      <c r="B195" s="26">
        <v>10</v>
      </c>
      <c r="C195" s="26">
        <v>20</v>
      </c>
      <c r="D195" s="26" t="s">
        <v>39</v>
      </c>
      <c r="E195" s="26">
        <v>10</v>
      </c>
      <c r="F195" s="26">
        <v>30</v>
      </c>
      <c r="G195" s="26">
        <v>23280.12</v>
      </c>
      <c r="H195" s="26">
        <v>253.25</v>
      </c>
      <c r="I195" s="26">
        <v>7034.5316999999995</v>
      </c>
      <c r="J195" s="26">
        <v>8.4417000000000009</v>
      </c>
    </row>
    <row r="196" spans="1:10" x14ac:dyDescent="0.2">
      <c r="A196" s="26">
        <f t="shared" si="3"/>
        <v>110030</v>
      </c>
      <c r="B196" s="26">
        <v>8</v>
      </c>
      <c r="C196" s="26">
        <v>19</v>
      </c>
      <c r="D196" s="26" t="s">
        <v>40</v>
      </c>
      <c r="E196" s="26">
        <v>11</v>
      </c>
      <c r="F196" s="26">
        <v>30</v>
      </c>
      <c r="G196" s="26">
        <v>8474.67</v>
      </c>
      <c r="H196" s="26">
        <v>4.7270000000000003</v>
      </c>
      <c r="I196" s="26">
        <v>7501.9684999999999</v>
      </c>
      <c r="J196" s="26">
        <v>0.15759999999999999</v>
      </c>
    </row>
    <row r="197" spans="1:10" x14ac:dyDescent="0.2">
      <c r="A197" s="26">
        <f t="shared" si="3"/>
        <v>120030</v>
      </c>
      <c r="B197" s="26">
        <v>6</v>
      </c>
      <c r="C197" s="26">
        <v>18</v>
      </c>
      <c r="D197" s="26" t="s">
        <v>42</v>
      </c>
      <c r="E197" s="26">
        <v>12</v>
      </c>
      <c r="F197" s="26">
        <v>30</v>
      </c>
      <c r="G197" s="26">
        <v>-8881.3729999999996</v>
      </c>
      <c r="H197" s="26">
        <v>1.2949999999999999</v>
      </c>
      <c r="I197" s="26">
        <v>8054.4250000000002</v>
      </c>
      <c r="J197" s="26">
        <v>4.3200000000000002E-2</v>
      </c>
    </row>
    <row r="198" spans="1:10" x14ac:dyDescent="0.2">
      <c r="A198" s="26">
        <f t="shared" si="3"/>
        <v>130030</v>
      </c>
      <c r="B198" s="26">
        <v>4</v>
      </c>
      <c r="C198" s="26">
        <v>17</v>
      </c>
      <c r="D198" s="26" t="s">
        <v>43</v>
      </c>
      <c r="E198" s="26">
        <v>13</v>
      </c>
      <c r="F198" s="26">
        <v>30</v>
      </c>
      <c r="G198" s="26">
        <v>15864.116</v>
      </c>
      <c r="H198" s="26">
        <v>1.9359999999999999</v>
      </c>
      <c r="I198" s="26">
        <v>8261.1049000000003</v>
      </c>
      <c r="J198" s="26">
        <v>6.4500000000000002E-2</v>
      </c>
    </row>
    <row r="199" spans="1:10" x14ac:dyDescent="0.2">
      <c r="A199" s="26">
        <f t="shared" si="3"/>
        <v>140030</v>
      </c>
      <c r="B199" s="26">
        <v>2</v>
      </c>
      <c r="C199" s="26">
        <v>16</v>
      </c>
      <c r="D199" s="26" t="s">
        <v>44</v>
      </c>
      <c r="E199" s="26">
        <v>14</v>
      </c>
      <c r="F199" s="26">
        <v>30</v>
      </c>
      <c r="G199" s="26">
        <v>24432.962</v>
      </c>
      <c r="H199" s="26">
        <v>2.1999999999999999E-2</v>
      </c>
      <c r="I199" s="26">
        <v>8520.6548999999995</v>
      </c>
      <c r="J199" s="26">
        <v>8.0000000000000004E-4</v>
      </c>
    </row>
    <row r="200" spans="1:10" x14ac:dyDescent="0.2">
      <c r="A200" s="26">
        <f t="shared" si="3"/>
        <v>150030</v>
      </c>
      <c r="B200" s="26">
        <v>0</v>
      </c>
      <c r="C200" s="26">
        <v>15</v>
      </c>
      <c r="D200" s="26" t="s">
        <v>45</v>
      </c>
      <c r="E200" s="26">
        <v>15</v>
      </c>
      <c r="F200" s="26">
        <v>30</v>
      </c>
      <c r="G200" s="26">
        <v>20200.856</v>
      </c>
      <c r="H200" s="26">
        <v>6.5000000000000002E-2</v>
      </c>
      <c r="I200" s="26">
        <v>8353.5064000000002</v>
      </c>
      <c r="J200" s="26">
        <v>2.2000000000000001E-3</v>
      </c>
    </row>
    <row r="201" spans="1:10" x14ac:dyDescent="0.2">
      <c r="A201" s="26">
        <f t="shared" si="3"/>
        <v>160030</v>
      </c>
      <c r="B201" s="26">
        <v>-2</v>
      </c>
      <c r="C201" s="26">
        <v>14</v>
      </c>
      <c r="D201" s="26" t="s">
        <v>46</v>
      </c>
      <c r="E201" s="26">
        <v>16</v>
      </c>
      <c r="F201" s="26">
        <v>30</v>
      </c>
      <c r="G201" s="26">
        <v>14059.254000000001</v>
      </c>
      <c r="H201" s="26">
        <v>0.20599999999999999</v>
      </c>
      <c r="I201" s="26">
        <v>8122.7080999999998</v>
      </c>
      <c r="J201" s="26">
        <v>6.8999999999999999E-3</v>
      </c>
    </row>
    <row r="202" spans="1:10" x14ac:dyDescent="0.2">
      <c r="A202" s="26">
        <f t="shared" si="3"/>
        <v>170030</v>
      </c>
      <c r="B202" s="26">
        <v>-4</v>
      </c>
      <c r="C202" s="26">
        <v>13</v>
      </c>
      <c r="D202" s="26" t="s">
        <v>47</v>
      </c>
      <c r="E202" s="26">
        <v>17</v>
      </c>
      <c r="F202" s="26">
        <v>30</v>
      </c>
      <c r="G202" s="26">
        <v>4674.5479999999998</v>
      </c>
      <c r="H202" s="26">
        <v>23.876000000000001</v>
      </c>
      <c r="I202" s="26">
        <v>7472.1697999999997</v>
      </c>
      <c r="J202" s="26">
        <v>0.79590000000000005</v>
      </c>
    </row>
    <row r="203" spans="1:10" x14ac:dyDescent="0.2">
      <c r="A203" s="26">
        <f t="shared" si="3"/>
        <v>180030</v>
      </c>
      <c r="B203" s="26">
        <v>-6</v>
      </c>
      <c r="C203" s="26">
        <v>12</v>
      </c>
      <c r="D203" s="26" t="s">
        <v>48</v>
      </c>
      <c r="E203" s="26">
        <v>18</v>
      </c>
      <c r="F203" s="26">
        <v>30</v>
      </c>
      <c r="G203" s="26">
        <v>22071</v>
      </c>
      <c r="H203" s="26">
        <v>179</v>
      </c>
      <c r="I203" s="26">
        <v>6866</v>
      </c>
      <c r="J203" s="26">
        <v>6</v>
      </c>
    </row>
    <row r="204" spans="1:10" x14ac:dyDescent="0.2">
      <c r="A204" s="26">
        <f t="shared" si="3"/>
        <v>90031</v>
      </c>
      <c r="B204" s="26">
        <v>13</v>
      </c>
      <c r="C204" s="26">
        <v>22</v>
      </c>
      <c r="D204" s="26" t="s">
        <v>9</v>
      </c>
      <c r="E204" s="26">
        <v>9</v>
      </c>
      <c r="F204" s="26">
        <v>31</v>
      </c>
      <c r="G204" s="26">
        <v>56843</v>
      </c>
      <c r="H204" s="26">
        <v>535</v>
      </c>
      <c r="I204" s="26">
        <v>6011</v>
      </c>
      <c r="J204" s="26">
        <v>17</v>
      </c>
    </row>
    <row r="205" spans="1:10" x14ac:dyDescent="0.2">
      <c r="A205" s="26">
        <f t="shared" si="3"/>
        <v>100031</v>
      </c>
      <c r="B205" s="26">
        <v>11</v>
      </c>
      <c r="C205" s="26">
        <v>21</v>
      </c>
      <c r="D205" s="26" t="s">
        <v>39</v>
      </c>
      <c r="E205" s="26">
        <v>10</v>
      </c>
      <c r="F205" s="26">
        <v>31</v>
      </c>
      <c r="G205" s="26">
        <v>31181.594000000001</v>
      </c>
      <c r="H205" s="26">
        <v>266.19499999999999</v>
      </c>
      <c r="I205" s="26">
        <v>6813.0901999999996</v>
      </c>
      <c r="J205" s="26">
        <v>8.5869</v>
      </c>
    </row>
    <row r="206" spans="1:10" x14ac:dyDescent="0.2">
      <c r="A206" s="26">
        <f t="shared" si="3"/>
        <v>110031</v>
      </c>
      <c r="B206" s="26">
        <v>9</v>
      </c>
      <c r="C206" s="26">
        <v>20</v>
      </c>
      <c r="D206" s="26" t="s">
        <v>40</v>
      </c>
      <c r="E206" s="26">
        <v>11</v>
      </c>
      <c r="F206" s="26">
        <v>31</v>
      </c>
      <c r="G206" s="26">
        <v>12246.031000000001</v>
      </c>
      <c r="H206" s="26">
        <v>13.972</v>
      </c>
      <c r="I206" s="26">
        <v>7398.6778000000004</v>
      </c>
      <c r="J206" s="26">
        <v>0.45069999999999999</v>
      </c>
    </row>
    <row r="207" spans="1:10" x14ac:dyDescent="0.2">
      <c r="A207" s="26">
        <f t="shared" si="3"/>
        <v>120031</v>
      </c>
      <c r="B207" s="26">
        <v>7</v>
      </c>
      <c r="C207" s="26">
        <v>19</v>
      </c>
      <c r="D207" s="26" t="s">
        <v>42</v>
      </c>
      <c r="E207" s="26">
        <v>12</v>
      </c>
      <c r="F207" s="26">
        <v>31</v>
      </c>
      <c r="G207" s="26">
        <v>-3122.152</v>
      </c>
      <c r="H207" s="26">
        <v>3.0739999999999998</v>
      </c>
      <c r="I207" s="26">
        <v>7869.1886000000004</v>
      </c>
      <c r="J207" s="26">
        <v>9.9199999999999997E-2</v>
      </c>
    </row>
    <row r="208" spans="1:10" x14ac:dyDescent="0.2">
      <c r="A208" s="26">
        <f t="shared" si="3"/>
        <v>130031</v>
      </c>
      <c r="B208" s="26">
        <v>5</v>
      </c>
      <c r="C208" s="26">
        <v>18</v>
      </c>
      <c r="D208" s="26" t="s">
        <v>43</v>
      </c>
      <c r="E208" s="26">
        <v>13</v>
      </c>
      <c r="F208" s="26">
        <v>31</v>
      </c>
      <c r="G208" s="26">
        <v>14950.709000000001</v>
      </c>
      <c r="H208" s="26">
        <v>2.2360000000000002</v>
      </c>
      <c r="I208" s="26">
        <v>8225.518</v>
      </c>
      <c r="J208" s="26">
        <v>7.2099999999999997E-2</v>
      </c>
    </row>
    <row r="209" spans="1:10" x14ac:dyDescent="0.2">
      <c r="A209" s="26">
        <f t="shared" si="3"/>
        <v>140031</v>
      </c>
      <c r="B209" s="26">
        <v>3</v>
      </c>
      <c r="C209" s="26">
        <v>17</v>
      </c>
      <c r="D209" s="26" t="s">
        <v>44</v>
      </c>
      <c r="E209" s="26">
        <v>14</v>
      </c>
      <c r="F209" s="26">
        <v>31</v>
      </c>
      <c r="G209" s="26">
        <v>22949.037</v>
      </c>
      <c r="H209" s="26">
        <v>4.2999999999999997E-2</v>
      </c>
      <c r="I209" s="26">
        <v>8458.2916000000005</v>
      </c>
      <c r="J209" s="26">
        <v>1.4E-3</v>
      </c>
    </row>
    <row r="210" spans="1:10" x14ac:dyDescent="0.2">
      <c r="A210" s="26">
        <f t="shared" si="3"/>
        <v>150031</v>
      </c>
      <c r="B210" s="26">
        <v>1</v>
      </c>
      <c r="C210" s="26">
        <v>16</v>
      </c>
      <c r="D210" s="26" t="s">
        <v>45</v>
      </c>
      <c r="E210" s="26">
        <v>15</v>
      </c>
      <c r="F210" s="26">
        <v>31</v>
      </c>
      <c r="G210" s="26">
        <v>24440.544419999998</v>
      </c>
      <c r="H210" s="26">
        <v>7.5000000000000002E-4</v>
      </c>
      <c r="I210" s="26">
        <v>8481.1677</v>
      </c>
      <c r="J210" s="26">
        <v>2.0000000000000001E-4</v>
      </c>
    </row>
    <row r="211" spans="1:10" x14ac:dyDescent="0.2">
      <c r="A211" s="26">
        <f t="shared" si="3"/>
        <v>160031</v>
      </c>
      <c r="B211" s="26">
        <v>-1</v>
      </c>
      <c r="C211" s="26">
        <v>15</v>
      </c>
      <c r="D211" s="26" t="s">
        <v>46</v>
      </c>
      <c r="E211" s="26">
        <v>16</v>
      </c>
      <c r="F211" s="26">
        <v>31</v>
      </c>
      <c r="G211" s="26">
        <v>19042.530999999999</v>
      </c>
      <c r="H211" s="26">
        <v>0.22900000000000001</v>
      </c>
      <c r="I211" s="26">
        <v>8281.8012999999992</v>
      </c>
      <c r="J211" s="26">
        <v>7.4000000000000003E-3</v>
      </c>
    </row>
    <row r="212" spans="1:10" x14ac:dyDescent="0.2">
      <c r="A212" s="26">
        <f t="shared" si="3"/>
        <v>170031</v>
      </c>
      <c r="B212" s="26">
        <v>-3</v>
      </c>
      <c r="C212" s="26">
        <v>14</v>
      </c>
      <c r="D212" s="26" t="s">
        <v>47</v>
      </c>
      <c r="E212" s="26">
        <v>17</v>
      </c>
      <c r="F212" s="26">
        <v>31</v>
      </c>
      <c r="G212" s="26">
        <v>-7034.5519999999997</v>
      </c>
      <c r="H212" s="26">
        <v>3.4470000000000001</v>
      </c>
      <c r="I212" s="26">
        <v>7869.2101000000002</v>
      </c>
      <c r="J212" s="26">
        <v>0.11119999999999999</v>
      </c>
    </row>
    <row r="213" spans="1:10" x14ac:dyDescent="0.2">
      <c r="A213" s="26">
        <f t="shared" si="3"/>
        <v>180031</v>
      </c>
      <c r="B213" s="26">
        <v>-5</v>
      </c>
      <c r="C213" s="26">
        <v>13</v>
      </c>
      <c r="D213" s="26" t="s">
        <v>48</v>
      </c>
      <c r="E213" s="26">
        <v>18</v>
      </c>
      <c r="F213" s="26">
        <v>31</v>
      </c>
      <c r="G213" s="26">
        <v>11325</v>
      </c>
      <c r="H213" s="26">
        <v>200</v>
      </c>
      <c r="I213" s="26">
        <v>7252</v>
      </c>
      <c r="J213" s="26">
        <v>6</v>
      </c>
    </row>
    <row r="214" spans="1:10" x14ac:dyDescent="0.2">
      <c r="A214" s="26">
        <f t="shared" si="3"/>
        <v>190031</v>
      </c>
      <c r="B214" s="26">
        <v>-7</v>
      </c>
      <c r="C214" s="26">
        <v>12</v>
      </c>
      <c r="D214" s="26" t="s">
        <v>49</v>
      </c>
      <c r="E214" s="26">
        <v>19</v>
      </c>
      <c r="F214" s="26">
        <v>31</v>
      </c>
      <c r="G214" s="26">
        <v>34260</v>
      </c>
      <c r="H214" s="26">
        <v>300</v>
      </c>
      <c r="I214" s="26">
        <v>6487</v>
      </c>
      <c r="J214" s="26">
        <v>10</v>
      </c>
    </row>
    <row r="215" spans="1:10" x14ac:dyDescent="0.2">
      <c r="A215" s="26">
        <f t="shared" si="3"/>
        <v>100032</v>
      </c>
      <c r="B215" s="26">
        <v>12</v>
      </c>
      <c r="C215" s="26">
        <v>22</v>
      </c>
      <c r="D215" s="26" t="s">
        <v>39</v>
      </c>
      <c r="E215" s="26">
        <v>10</v>
      </c>
      <c r="F215" s="26">
        <v>32</v>
      </c>
      <c r="G215" s="26">
        <v>36999</v>
      </c>
      <c r="H215" s="26">
        <v>503</v>
      </c>
      <c r="I215" s="26">
        <v>6671</v>
      </c>
      <c r="J215" s="26">
        <v>16</v>
      </c>
    </row>
    <row r="216" spans="1:10" x14ac:dyDescent="0.2">
      <c r="A216" s="26">
        <f t="shared" si="3"/>
        <v>110032</v>
      </c>
      <c r="B216" s="26">
        <v>10</v>
      </c>
      <c r="C216" s="26">
        <v>21</v>
      </c>
      <c r="D216" s="26" t="s">
        <v>40</v>
      </c>
      <c r="E216" s="26">
        <v>11</v>
      </c>
      <c r="F216" s="26">
        <v>32</v>
      </c>
      <c r="G216" s="26">
        <v>18640.151999999998</v>
      </c>
      <c r="H216" s="26">
        <v>37.26</v>
      </c>
      <c r="I216" s="26">
        <v>7219.8815000000004</v>
      </c>
      <c r="J216" s="26">
        <v>1.1644000000000001</v>
      </c>
    </row>
    <row r="217" spans="1:10" x14ac:dyDescent="0.2">
      <c r="A217" s="26">
        <f t="shared" si="3"/>
        <v>120032</v>
      </c>
      <c r="B217" s="26">
        <v>8</v>
      </c>
      <c r="C217" s="26">
        <v>20</v>
      </c>
      <c r="D217" s="26" t="s">
        <v>42</v>
      </c>
      <c r="E217" s="26">
        <v>12</v>
      </c>
      <c r="F217" s="26">
        <v>32</v>
      </c>
      <c r="G217" s="26">
        <v>-828.90099999999995</v>
      </c>
      <c r="H217" s="26">
        <v>3.26</v>
      </c>
      <c r="I217" s="26">
        <v>7803.8410999999996</v>
      </c>
      <c r="J217" s="26">
        <v>0.1019</v>
      </c>
    </row>
    <row r="218" spans="1:10" x14ac:dyDescent="0.2">
      <c r="A218" s="26">
        <f t="shared" si="3"/>
        <v>130032</v>
      </c>
      <c r="B218" s="26">
        <v>6</v>
      </c>
      <c r="C218" s="26">
        <v>19</v>
      </c>
      <c r="D218" s="26" t="s">
        <v>43</v>
      </c>
      <c r="E218" s="26">
        <v>13</v>
      </c>
      <c r="F218" s="26">
        <v>32</v>
      </c>
      <c r="G218" s="26">
        <v>11099.368</v>
      </c>
      <c r="H218" s="26">
        <v>7.173</v>
      </c>
      <c r="I218" s="26">
        <v>8100.3449000000001</v>
      </c>
      <c r="J218" s="26">
        <v>0.22409999999999999</v>
      </c>
    </row>
    <row r="219" spans="1:10" x14ac:dyDescent="0.2">
      <c r="A219" s="26">
        <f t="shared" si="3"/>
        <v>140032</v>
      </c>
      <c r="B219" s="26">
        <v>4</v>
      </c>
      <c r="C219" s="26">
        <v>18</v>
      </c>
      <c r="D219" s="26" t="s">
        <v>44</v>
      </c>
      <c r="E219" s="26">
        <v>14</v>
      </c>
      <c r="F219" s="26">
        <v>32</v>
      </c>
      <c r="G219" s="26">
        <v>24077.688999999998</v>
      </c>
      <c r="H219" s="26">
        <v>0.29799999999999999</v>
      </c>
      <c r="I219" s="26">
        <v>8481.4689999999991</v>
      </c>
      <c r="J219" s="26">
        <v>9.2999999999999992E-3</v>
      </c>
    </row>
    <row r="220" spans="1:10" x14ac:dyDescent="0.2">
      <c r="A220" s="26">
        <f t="shared" si="3"/>
        <v>150032</v>
      </c>
      <c r="B220" s="26">
        <v>2</v>
      </c>
      <c r="C220" s="26">
        <v>17</v>
      </c>
      <c r="D220" s="26" t="s">
        <v>45</v>
      </c>
      <c r="E220" s="26">
        <v>15</v>
      </c>
      <c r="F220" s="26">
        <v>32</v>
      </c>
      <c r="G220" s="26">
        <v>24304.876</v>
      </c>
      <c r="H220" s="26">
        <v>0.04</v>
      </c>
      <c r="I220" s="26">
        <v>8464.1203000000005</v>
      </c>
      <c r="J220" s="26">
        <v>1.2999999999999999E-3</v>
      </c>
    </row>
    <row r="221" spans="1:10" x14ac:dyDescent="0.2">
      <c r="A221" s="26">
        <f t="shared" si="3"/>
        <v>160032</v>
      </c>
      <c r="B221" s="26">
        <v>0</v>
      </c>
      <c r="C221" s="26">
        <v>16</v>
      </c>
      <c r="D221" s="26" t="s">
        <v>46</v>
      </c>
      <c r="E221" s="26">
        <v>16</v>
      </c>
      <c r="F221" s="26">
        <v>32</v>
      </c>
      <c r="G221" s="26">
        <v>26015.53714</v>
      </c>
      <c r="H221" s="26">
        <v>1.31E-3</v>
      </c>
      <c r="I221" s="26">
        <v>8493.1301000000003</v>
      </c>
      <c r="J221" s="26">
        <v>2.0000000000000001E-4</v>
      </c>
    </row>
    <row r="222" spans="1:10" x14ac:dyDescent="0.2">
      <c r="A222" s="26">
        <f t="shared" si="3"/>
        <v>170032</v>
      </c>
      <c r="B222" s="26">
        <v>-2</v>
      </c>
      <c r="C222" s="26">
        <v>15</v>
      </c>
      <c r="D222" s="26" t="s">
        <v>47</v>
      </c>
      <c r="E222" s="26">
        <v>17</v>
      </c>
      <c r="F222" s="26">
        <v>32</v>
      </c>
      <c r="G222" s="26">
        <v>13334.706</v>
      </c>
      <c r="H222" s="26">
        <v>0.56200000000000006</v>
      </c>
      <c r="I222" s="26">
        <v>8072.4058000000005</v>
      </c>
      <c r="J222" s="26">
        <v>1.7600000000000001E-2</v>
      </c>
    </row>
    <row r="223" spans="1:10" x14ac:dyDescent="0.2">
      <c r="A223" s="26">
        <f t="shared" si="3"/>
        <v>180032</v>
      </c>
      <c r="B223" s="26">
        <v>-4</v>
      </c>
      <c r="C223" s="26">
        <v>14</v>
      </c>
      <c r="D223" s="26" t="s">
        <v>48</v>
      </c>
      <c r="E223" s="26">
        <v>18</v>
      </c>
      <c r="F223" s="26">
        <v>32</v>
      </c>
      <c r="G223" s="26">
        <v>-2200.3519999999999</v>
      </c>
      <c r="H223" s="26">
        <v>1.77</v>
      </c>
      <c r="I223" s="26">
        <v>7700.0088999999998</v>
      </c>
      <c r="J223" s="26">
        <v>5.5300000000000002E-2</v>
      </c>
    </row>
    <row r="224" spans="1:10" x14ac:dyDescent="0.2">
      <c r="A224" s="26">
        <f t="shared" si="3"/>
        <v>190032</v>
      </c>
      <c r="B224" s="26">
        <v>-6</v>
      </c>
      <c r="C224" s="26">
        <v>13</v>
      </c>
      <c r="D224" s="26" t="s">
        <v>49</v>
      </c>
      <c r="E224" s="26">
        <v>19</v>
      </c>
      <c r="F224" s="26">
        <v>32</v>
      </c>
      <c r="G224" s="26">
        <v>21990</v>
      </c>
      <c r="H224" s="26">
        <v>400</v>
      </c>
      <c r="I224" s="26">
        <v>6920</v>
      </c>
      <c r="J224" s="26">
        <v>12</v>
      </c>
    </row>
    <row r="225" spans="1:10" x14ac:dyDescent="0.2">
      <c r="A225" s="26">
        <f t="shared" si="3"/>
        <v>100033</v>
      </c>
      <c r="B225" s="26">
        <v>13</v>
      </c>
      <c r="C225" s="26">
        <v>23</v>
      </c>
      <c r="D225" s="26" t="s">
        <v>39</v>
      </c>
      <c r="E225" s="26">
        <v>10</v>
      </c>
      <c r="F225" s="26">
        <v>33</v>
      </c>
      <c r="G225" s="26">
        <v>46130</v>
      </c>
      <c r="H225" s="26">
        <v>600</v>
      </c>
      <c r="I225" s="26">
        <v>6436</v>
      </c>
      <c r="J225" s="26">
        <v>18</v>
      </c>
    </row>
    <row r="226" spans="1:10" x14ac:dyDescent="0.2">
      <c r="A226" s="26">
        <f t="shared" si="3"/>
        <v>110033</v>
      </c>
      <c r="B226" s="26">
        <v>11</v>
      </c>
      <c r="C226" s="26">
        <v>22</v>
      </c>
      <c r="D226" s="26" t="s">
        <v>40</v>
      </c>
      <c r="E226" s="26">
        <v>11</v>
      </c>
      <c r="F226" s="26">
        <v>33</v>
      </c>
      <c r="G226" s="26">
        <v>23780.113000000001</v>
      </c>
      <c r="H226" s="26">
        <v>449.91199999999998</v>
      </c>
      <c r="I226" s="26">
        <v>7089.9261999999999</v>
      </c>
      <c r="J226" s="26">
        <v>13.633699999999999</v>
      </c>
    </row>
    <row r="227" spans="1:10" x14ac:dyDescent="0.2">
      <c r="A227" s="26">
        <f t="shared" si="3"/>
        <v>120033</v>
      </c>
      <c r="B227" s="26">
        <v>9</v>
      </c>
      <c r="C227" s="26">
        <v>21</v>
      </c>
      <c r="D227" s="26" t="s">
        <v>42</v>
      </c>
      <c r="E227" s="26">
        <v>12</v>
      </c>
      <c r="F227" s="26">
        <v>33</v>
      </c>
      <c r="G227" s="26">
        <v>4962.8729999999996</v>
      </c>
      <c r="H227" s="26">
        <v>2.6629999999999998</v>
      </c>
      <c r="I227" s="26">
        <v>7636.4381999999996</v>
      </c>
      <c r="J227" s="26">
        <v>8.0699999999999994E-2</v>
      </c>
    </row>
    <row r="228" spans="1:10" x14ac:dyDescent="0.2">
      <c r="A228" s="26">
        <f t="shared" si="3"/>
        <v>130033</v>
      </c>
      <c r="B228" s="26">
        <v>7</v>
      </c>
      <c r="C228" s="26">
        <v>20</v>
      </c>
      <c r="D228" s="26" t="s">
        <v>43</v>
      </c>
      <c r="E228" s="26">
        <v>13</v>
      </c>
      <c r="F228" s="26">
        <v>33</v>
      </c>
      <c r="G228" s="26">
        <v>-8497.3819999999996</v>
      </c>
      <c r="H228" s="26">
        <v>6.9859999999999998</v>
      </c>
      <c r="I228" s="26">
        <v>8020.6171999999997</v>
      </c>
      <c r="J228" s="26">
        <v>0.2117</v>
      </c>
    </row>
    <row r="229" spans="1:10" x14ac:dyDescent="0.2">
      <c r="A229" s="26">
        <f t="shared" si="3"/>
        <v>140033</v>
      </c>
      <c r="B229" s="26">
        <v>5</v>
      </c>
      <c r="C229" s="26">
        <v>19</v>
      </c>
      <c r="D229" s="26" t="s">
        <v>44</v>
      </c>
      <c r="E229" s="26">
        <v>14</v>
      </c>
      <c r="F229" s="26">
        <v>33</v>
      </c>
      <c r="G229" s="26">
        <v>20514.328000000001</v>
      </c>
      <c r="H229" s="26">
        <v>0.69899999999999995</v>
      </c>
      <c r="I229" s="26">
        <v>8361.0596000000005</v>
      </c>
      <c r="J229" s="26">
        <v>2.12E-2</v>
      </c>
    </row>
    <row r="230" spans="1:10" x14ac:dyDescent="0.2">
      <c r="A230" s="26">
        <f t="shared" si="3"/>
        <v>150033</v>
      </c>
      <c r="B230" s="26">
        <v>3</v>
      </c>
      <c r="C230" s="26">
        <v>18</v>
      </c>
      <c r="D230" s="26" t="s">
        <v>45</v>
      </c>
      <c r="E230" s="26">
        <v>15</v>
      </c>
      <c r="F230" s="26">
        <v>33</v>
      </c>
      <c r="G230" s="26">
        <v>26337.35</v>
      </c>
      <c r="H230" s="26">
        <v>1.0900000000000001</v>
      </c>
      <c r="I230" s="26">
        <v>8513.8073000000004</v>
      </c>
      <c r="J230" s="26">
        <v>3.3000000000000002E-2</v>
      </c>
    </row>
    <row r="231" spans="1:10" x14ac:dyDescent="0.2">
      <c r="A231" s="26">
        <f t="shared" si="3"/>
        <v>160033</v>
      </c>
      <c r="B231" s="26">
        <v>1</v>
      </c>
      <c r="C231" s="26">
        <v>17</v>
      </c>
      <c r="D231" s="26" t="s">
        <v>46</v>
      </c>
      <c r="E231" s="26">
        <v>16</v>
      </c>
      <c r="F231" s="26">
        <v>33</v>
      </c>
      <c r="G231" s="26">
        <v>26585.8583</v>
      </c>
      <c r="H231" s="26">
        <v>1.34E-3</v>
      </c>
      <c r="I231" s="26">
        <v>8497.6304</v>
      </c>
      <c r="J231" s="26">
        <v>2.0000000000000001E-4</v>
      </c>
    </row>
    <row r="232" spans="1:10" x14ac:dyDescent="0.2">
      <c r="A232" s="26">
        <f t="shared" si="3"/>
        <v>170033</v>
      </c>
      <c r="B232" s="26">
        <v>-1</v>
      </c>
      <c r="C232" s="26">
        <v>16</v>
      </c>
      <c r="D232" s="26" t="s">
        <v>47</v>
      </c>
      <c r="E232" s="26">
        <v>17</v>
      </c>
      <c r="F232" s="26">
        <v>33</v>
      </c>
      <c r="G232" s="26">
        <v>21003.34</v>
      </c>
      <c r="H232" s="26">
        <v>0.39100000000000001</v>
      </c>
      <c r="I232" s="26">
        <v>8304.7556999999997</v>
      </c>
      <c r="J232" s="26">
        <v>1.18E-2</v>
      </c>
    </row>
    <row r="233" spans="1:10" x14ac:dyDescent="0.2">
      <c r="A233" s="26">
        <f t="shared" si="3"/>
        <v>180033</v>
      </c>
      <c r="B233" s="26">
        <v>-3</v>
      </c>
      <c r="C233" s="26">
        <v>15</v>
      </c>
      <c r="D233" s="26" t="s">
        <v>48</v>
      </c>
      <c r="E233" s="26">
        <v>18</v>
      </c>
      <c r="F233" s="26">
        <v>33</v>
      </c>
      <c r="G233" s="26">
        <v>-9384.2950000000001</v>
      </c>
      <c r="H233" s="26">
        <v>0.40100000000000002</v>
      </c>
      <c r="I233" s="26">
        <v>7928.9558999999999</v>
      </c>
      <c r="J233" s="26">
        <v>1.21E-2</v>
      </c>
    </row>
    <row r="234" spans="1:10" x14ac:dyDescent="0.2">
      <c r="A234" s="26">
        <f t="shared" si="3"/>
        <v>190033</v>
      </c>
      <c r="B234" s="26">
        <v>-5</v>
      </c>
      <c r="C234" s="26">
        <v>14</v>
      </c>
      <c r="D234" s="26" t="s">
        <v>49</v>
      </c>
      <c r="E234" s="26">
        <v>19</v>
      </c>
      <c r="F234" s="26">
        <v>33</v>
      </c>
      <c r="G234" s="26">
        <v>7540</v>
      </c>
      <c r="H234" s="26">
        <v>200</v>
      </c>
      <c r="I234" s="26">
        <v>7392</v>
      </c>
      <c r="J234" s="26">
        <v>6</v>
      </c>
    </row>
    <row r="235" spans="1:10" x14ac:dyDescent="0.2">
      <c r="A235" s="26">
        <f t="shared" si="3"/>
        <v>200033</v>
      </c>
      <c r="B235" s="26">
        <v>-7</v>
      </c>
      <c r="C235" s="26">
        <v>13</v>
      </c>
      <c r="D235" s="26" t="s">
        <v>50</v>
      </c>
      <c r="E235" s="26">
        <v>20</v>
      </c>
      <c r="F235" s="26">
        <v>33</v>
      </c>
      <c r="G235" s="26">
        <v>31030</v>
      </c>
      <c r="H235" s="26">
        <v>400</v>
      </c>
      <c r="I235" s="26">
        <v>6657</v>
      </c>
      <c r="J235" s="26">
        <v>12</v>
      </c>
    </row>
    <row r="236" spans="1:10" x14ac:dyDescent="0.2">
      <c r="A236" s="26">
        <f t="shared" si="3"/>
        <v>100034</v>
      </c>
      <c r="B236" s="26">
        <v>14</v>
      </c>
      <c r="C236" s="26">
        <v>24</v>
      </c>
      <c r="D236" s="26" t="s">
        <v>39</v>
      </c>
      <c r="E236" s="26">
        <v>10</v>
      </c>
      <c r="F236" s="26">
        <v>34</v>
      </c>
      <c r="G236" s="26">
        <v>52842</v>
      </c>
      <c r="H236" s="26">
        <v>513</v>
      </c>
      <c r="I236" s="26">
        <v>6287</v>
      </c>
      <c r="J236" s="26">
        <v>15</v>
      </c>
    </row>
    <row r="237" spans="1:10" x14ac:dyDescent="0.2">
      <c r="A237" s="26">
        <f t="shared" si="3"/>
        <v>110034</v>
      </c>
      <c r="B237" s="26">
        <v>12</v>
      </c>
      <c r="C237" s="26">
        <v>23</v>
      </c>
      <c r="D237" s="26" t="s">
        <v>40</v>
      </c>
      <c r="E237" s="26">
        <v>11</v>
      </c>
      <c r="F237" s="26">
        <v>34</v>
      </c>
      <c r="G237" s="26">
        <v>31680.114000000001</v>
      </c>
      <c r="H237" s="26">
        <v>599.41600000000005</v>
      </c>
      <c r="I237" s="26">
        <v>6886.4377000000004</v>
      </c>
      <c r="J237" s="26">
        <v>17.629899999999999</v>
      </c>
    </row>
    <row r="238" spans="1:10" x14ac:dyDescent="0.2">
      <c r="A238" s="26">
        <f t="shared" si="3"/>
        <v>120034</v>
      </c>
      <c r="B238" s="26">
        <v>10</v>
      </c>
      <c r="C238" s="26">
        <v>22</v>
      </c>
      <c r="D238" s="26" t="s">
        <v>42</v>
      </c>
      <c r="E238" s="26">
        <v>12</v>
      </c>
      <c r="F238" s="26">
        <v>34</v>
      </c>
      <c r="G238" s="26">
        <v>8323.3240000000005</v>
      </c>
      <c r="H238" s="26">
        <v>6.8929999999999998</v>
      </c>
      <c r="I238" s="26">
        <v>7550.3918999999996</v>
      </c>
      <c r="J238" s="26">
        <v>0.20269999999999999</v>
      </c>
    </row>
    <row r="239" spans="1:10" x14ac:dyDescent="0.2">
      <c r="A239" s="26">
        <f t="shared" si="3"/>
        <v>130034</v>
      </c>
      <c r="B239" s="26">
        <v>8</v>
      </c>
      <c r="C239" s="26">
        <v>21</v>
      </c>
      <c r="D239" s="26" t="s">
        <v>43</v>
      </c>
      <c r="E239" s="26">
        <v>13</v>
      </c>
      <c r="F239" s="26">
        <v>34</v>
      </c>
      <c r="G239" s="26">
        <v>-2997.6190000000001</v>
      </c>
      <c r="H239" s="26">
        <v>2.105</v>
      </c>
      <c r="I239" s="26">
        <v>7860.3505999999998</v>
      </c>
      <c r="J239" s="26">
        <v>6.1899999999999997E-2</v>
      </c>
    </row>
    <row r="240" spans="1:10" x14ac:dyDescent="0.2">
      <c r="A240" s="26">
        <f t="shared" si="3"/>
        <v>140034</v>
      </c>
      <c r="B240" s="26">
        <v>6</v>
      </c>
      <c r="C240" s="26">
        <v>20</v>
      </c>
      <c r="D240" s="26" t="s">
        <v>44</v>
      </c>
      <c r="E240" s="26">
        <v>14</v>
      </c>
      <c r="F240" s="26">
        <v>34</v>
      </c>
      <c r="G240" s="26">
        <v>19991.684000000001</v>
      </c>
      <c r="H240" s="26">
        <v>0.80100000000000005</v>
      </c>
      <c r="I240" s="26">
        <v>8337.1659</v>
      </c>
      <c r="J240" s="26">
        <v>2.3599999999999999E-2</v>
      </c>
    </row>
    <row r="241" spans="1:10" x14ac:dyDescent="0.2">
      <c r="A241" s="26">
        <f t="shared" si="3"/>
        <v>150034</v>
      </c>
      <c r="B241" s="26">
        <v>4</v>
      </c>
      <c r="C241" s="26">
        <v>19</v>
      </c>
      <c r="D241" s="26" t="s">
        <v>45</v>
      </c>
      <c r="E241" s="26">
        <v>15</v>
      </c>
      <c r="F241" s="26">
        <v>34</v>
      </c>
      <c r="G241" s="26">
        <v>24548.702000000001</v>
      </c>
      <c r="H241" s="26">
        <v>0.81</v>
      </c>
      <c r="I241" s="26">
        <v>8448.1856000000007</v>
      </c>
      <c r="J241" s="26">
        <v>2.3800000000000002E-2</v>
      </c>
    </row>
    <row r="242" spans="1:10" x14ac:dyDescent="0.2">
      <c r="A242" s="26">
        <f t="shared" si="3"/>
        <v>160034</v>
      </c>
      <c r="B242" s="26">
        <v>2</v>
      </c>
      <c r="C242" s="26">
        <v>18</v>
      </c>
      <c r="D242" s="26" t="s">
        <v>46</v>
      </c>
      <c r="E242" s="26">
        <v>16</v>
      </c>
      <c r="F242" s="26">
        <v>34</v>
      </c>
      <c r="G242" s="26">
        <v>29931.688999999998</v>
      </c>
      <c r="H242" s="26">
        <v>4.4999999999999998E-2</v>
      </c>
      <c r="I242" s="26">
        <v>8583.4986000000008</v>
      </c>
      <c r="J242" s="26">
        <v>1.2999999999999999E-3</v>
      </c>
    </row>
    <row r="243" spans="1:10" x14ac:dyDescent="0.2">
      <c r="A243" s="26">
        <f t="shared" si="3"/>
        <v>170034</v>
      </c>
      <c r="B243" s="26">
        <v>0</v>
      </c>
      <c r="C243" s="26">
        <v>17</v>
      </c>
      <c r="D243" s="26" t="s">
        <v>47</v>
      </c>
      <c r="E243" s="26">
        <v>17</v>
      </c>
      <c r="F243" s="26">
        <v>34</v>
      </c>
      <c r="G243" s="26">
        <v>24440.085999999999</v>
      </c>
      <c r="H243" s="26">
        <v>4.9000000000000002E-2</v>
      </c>
      <c r="I243" s="26">
        <v>8398.9706000000006</v>
      </c>
      <c r="J243" s="26">
        <v>1.4E-3</v>
      </c>
    </row>
    <row r="244" spans="1:10" x14ac:dyDescent="0.2">
      <c r="A244" s="26">
        <f t="shared" si="3"/>
        <v>180034</v>
      </c>
      <c r="B244" s="26">
        <v>-2</v>
      </c>
      <c r="C244" s="26">
        <v>16</v>
      </c>
      <c r="D244" s="26" t="s">
        <v>48</v>
      </c>
      <c r="E244" s="26">
        <v>18</v>
      </c>
      <c r="F244" s="26">
        <v>34</v>
      </c>
      <c r="G244" s="26">
        <v>18378.293000000001</v>
      </c>
      <c r="H244" s="26">
        <v>7.8E-2</v>
      </c>
      <c r="I244" s="26">
        <v>8197.6723999999995</v>
      </c>
      <c r="J244" s="26">
        <v>2.3E-3</v>
      </c>
    </row>
    <row r="245" spans="1:10" x14ac:dyDescent="0.2">
      <c r="A245" s="26">
        <f t="shared" si="3"/>
        <v>190034</v>
      </c>
      <c r="B245" s="26">
        <v>-4</v>
      </c>
      <c r="C245" s="26">
        <v>15</v>
      </c>
      <c r="D245" s="26" t="s">
        <v>49</v>
      </c>
      <c r="E245" s="26">
        <v>19</v>
      </c>
      <c r="F245" s="26">
        <v>34</v>
      </c>
      <c r="G245" s="26">
        <v>-1220</v>
      </c>
      <c r="H245" s="26">
        <v>196</v>
      </c>
      <c r="I245" s="26">
        <v>7670</v>
      </c>
      <c r="J245" s="26">
        <v>6</v>
      </c>
    </row>
    <row r="246" spans="1:10" x14ac:dyDescent="0.2">
      <c r="A246" s="26">
        <f t="shared" si="3"/>
        <v>200034</v>
      </c>
      <c r="B246" s="26">
        <v>-6</v>
      </c>
      <c r="C246" s="26">
        <v>14</v>
      </c>
      <c r="D246" s="26" t="s">
        <v>50</v>
      </c>
      <c r="E246" s="26">
        <v>20</v>
      </c>
      <c r="F246" s="26">
        <v>34</v>
      </c>
      <c r="G246" s="26">
        <v>14890</v>
      </c>
      <c r="H246" s="26">
        <v>300</v>
      </c>
      <c r="I246" s="26">
        <v>7173</v>
      </c>
      <c r="J246" s="26">
        <v>9</v>
      </c>
    </row>
    <row r="247" spans="1:10" x14ac:dyDescent="0.2">
      <c r="A247" s="26">
        <f t="shared" si="3"/>
        <v>110035</v>
      </c>
      <c r="B247" s="26">
        <v>13</v>
      </c>
      <c r="C247" s="26">
        <v>24</v>
      </c>
      <c r="D247" s="26" t="s">
        <v>40</v>
      </c>
      <c r="E247" s="26">
        <v>11</v>
      </c>
      <c r="F247" s="26">
        <v>35</v>
      </c>
      <c r="G247" s="26">
        <v>37831</v>
      </c>
      <c r="H247" s="26">
        <v>670</v>
      </c>
      <c r="I247" s="26">
        <v>6745</v>
      </c>
      <c r="J247" s="26">
        <v>19</v>
      </c>
    </row>
    <row r="248" spans="1:10" x14ac:dyDescent="0.2">
      <c r="A248" s="26">
        <f t="shared" si="3"/>
        <v>120035</v>
      </c>
      <c r="B248" s="26">
        <v>11</v>
      </c>
      <c r="C248" s="26">
        <v>23</v>
      </c>
      <c r="D248" s="26" t="s">
        <v>42</v>
      </c>
      <c r="E248" s="26">
        <v>12</v>
      </c>
      <c r="F248" s="26">
        <v>35</v>
      </c>
      <c r="G248" s="26">
        <v>15639.786</v>
      </c>
      <c r="H248" s="26">
        <v>269.66800000000001</v>
      </c>
      <c r="I248" s="26">
        <v>7356.2338</v>
      </c>
      <c r="J248" s="26">
        <v>7.7047999999999996</v>
      </c>
    </row>
    <row r="249" spans="1:10" x14ac:dyDescent="0.2">
      <c r="A249" s="26">
        <f t="shared" si="3"/>
        <v>130035</v>
      </c>
      <c r="B249" s="26">
        <v>9</v>
      </c>
      <c r="C249" s="26">
        <v>22</v>
      </c>
      <c r="D249" s="26" t="s">
        <v>43</v>
      </c>
      <c r="E249" s="26">
        <v>13</v>
      </c>
      <c r="F249" s="26">
        <v>35</v>
      </c>
      <c r="G249" s="26">
        <v>-223.73</v>
      </c>
      <c r="H249" s="26">
        <v>7.359</v>
      </c>
      <c r="I249" s="26">
        <v>7787.1243000000004</v>
      </c>
      <c r="J249" s="26">
        <v>0.21029999999999999</v>
      </c>
    </row>
    <row r="250" spans="1:10" x14ac:dyDescent="0.2">
      <c r="A250" s="26">
        <f t="shared" si="3"/>
        <v>140035</v>
      </c>
      <c r="B250" s="26">
        <v>7</v>
      </c>
      <c r="C250" s="26">
        <v>21</v>
      </c>
      <c r="D250" s="26" t="s">
        <v>44</v>
      </c>
      <c r="E250" s="26">
        <v>14</v>
      </c>
      <c r="F250" s="26">
        <v>35</v>
      </c>
      <c r="G250" s="26">
        <v>14391.48</v>
      </c>
      <c r="H250" s="26">
        <v>35.856999999999999</v>
      </c>
      <c r="I250" s="26">
        <v>8169.5644000000002</v>
      </c>
      <c r="J250" s="26">
        <v>1.0245</v>
      </c>
    </row>
    <row r="251" spans="1:10" x14ac:dyDescent="0.2">
      <c r="A251" s="26">
        <f t="shared" si="3"/>
        <v>150035</v>
      </c>
      <c r="B251" s="26">
        <v>5</v>
      </c>
      <c r="C251" s="26">
        <v>20</v>
      </c>
      <c r="D251" s="26" t="s">
        <v>45</v>
      </c>
      <c r="E251" s="26">
        <v>15</v>
      </c>
      <c r="F251" s="26">
        <v>35</v>
      </c>
      <c r="G251" s="26">
        <v>24857.809000000001</v>
      </c>
      <c r="H251" s="26">
        <v>1.8660000000000001</v>
      </c>
      <c r="I251" s="26">
        <v>8446.2495999999992</v>
      </c>
      <c r="J251" s="26">
        <v>5.33E-2</v>
      </c>
    </row>
    <row r="252" spans="1:10" x14ac:dyDescent="0.2">
      <c r="A252" s="26">
        <f t="shared" si="3"/>
        <v>160035</v>
      </c>
      <c r="B252" s="26">
        <v>3</v>
      </c>
      <c r="C252" s="26">
        <v>19</v>
      </c>
      <c r="D252" s="26" t="s">
        <v>46</v>
      </c>
      <c r="E252" s="26">
        <v>16</v>
      </c>
      <c r="F252" s="26">
        <v>35</v>
      </c>
      <c r="G252" s="26">
        <v>28846.21</v>
      </c>
      <c r="H252" s="26">
        <v>0.04</v>
      </c>
      <c r="I252" s="26">
        <v>8537.8510999999999</v>
      </c>
      <c r="J252" s="26">
        <v>1.1999999999999999E-3</v>
      </c>
    </row>
    <row r="253" spans="1:10" x14ac:dyDescent="0.2">
      <c r="A253" s="26">
        <f t="shared" si="3"/>
        <v>170035</v>
      </c>
      <c r="B253" s="26">
        <v>1</v>
      </c>
      <c r="C253" s="26">
        <v>18</v>
      </c>
      <c r="D253" s="26" t="s">
        <v>47</v>
      </c>
      <c r="E253" s="26">
        <v>17</v>
      </c>
      <c r="F253" s="26">
        <v>35</v>
      </c>
      <c r="G253" s="26">
        <v>29013.531999999999</v>
      </c>
      <c r="H253" s="26">
        <v>3.5000000000000003E-2</v>
      </c>
      <c r="I253" s="26">
        <v>8520.2790000000005</v>
      </c>
      <c r="J253" s="26">
        <v>1E-3</v>
      </c>
    </row>
    <row r="254" spans="1:10" x14ac:dyDescent="0.2">
      <c r="A254" s="26">
        <f t="shared" si="3"/>
        <v>180035</v>
      </c>
      <c r="B254" s="26">
        <v>-1</v>
      </c>
      <c r="C254" s="26">
        <v>17</v>
      </c>
      <c r="D254" s="26" t="s">
        <v>48</v>
      </c>
      <c r="E254" s="26">
        <v>18</v>
      </c>
      <c r="F254" s="26">
        <v>35</v>
      </c>
      <c r="G254" s="26">
        <v>23047.289000000001</v>
      </c>
      <c r="H254" s="26">
        <v>0.68</v>
      </c>
      <c r="I254" s="26">
        <v>8327.4621000000006</v>
      </c>
      <c r="J254" s="26">
        <v>1.9400000000000001E-2</v>
      </c>
    </row>
    <row r="255" spans="1:10" x14ac:dyDescent="0.2">
      <c r="A255" s="26">
        <f t="shared" si="3"/>
        <v>190035</v>
      </c>
      <c r="B255" s="26">
        <v>-3</v>
      </c>
      <c r="C255" s="26">
        <v>16</v>
      </c>
      <c r="D255" s="26" t="s">
        <v>49</v>
      </c>
      <c r="E255" s="26">
        <v>19</v>
      </c>
      <c r="F255" s="26">
        <v>35</v>
      </c>
      <c r="G255" s="26">
        <v>11172.893</v>
      </c>
      <c r="H255" s="26">
        <v>0.51200000000000001</v>
      </c>
      <c r="I255" s="26">
        <v>7965.8409000000001</v>
      </c>
      <c r="J255" s="26">
        <v>1.46E-2</v>
      </c>
    </row>
    <row r="256" spans="1:10" x14ac:dyDescent="0.2">
      <c r="A256" s="26">
        <f t="shared" si="3"/>
        <v>200035</v>
      </c>
      <c r="B256" s="26">
        <v>-5</v>
      </c>
      <c r="C256" s="26">
        <v>15</v>
      </c>
      <c r="D256" s="26" t="s">
        <v>50</v>
      </c>
      <c r="E256" s="26">
        <v>20</v>
      </c>
      <c r="F256" s="26">
        <v>35</v>
      </c>
      <c r="G256" s="26">
        <v>5190</v>
      </c>
      <c r="H256" s="26">
        <v>200</v>
      </c>
      <c r="I256" s="26">
        <v>7476</v>
      </c>
      <c r="J256" s="26">
        <v>6</v>
      </c>
    </row>
    <row r="257" spans="1:10" x14ac:dyDescent="0.2">
      <c r="A257" s="26">
        <f t="shared" si="3"/>
        <v>210035</v>
      </c>
      <c r="B257" s="26">
        <v>-7</v>
      </c>
      <c r="C257" s="26">
        <v>14</v>
      </c>
      <c r="D257" s="26" t="s">
        <v>51</v>
      </c>
      <c r="E257" s="26">
        <v>21</v>
      </c>
      <c r="F257" s="26">
        <v>35</v>
      </c>
      <c r="G257" s="26">
        <v>27100</v>
      </c>
      <c r="H257" s="26">
        <v>400</v>
      </c>
      <c r="I257" s="26">
        <v>6828</v>
      </c>
      <c r="J257" s="26">
        <v>11</v>
      </c>
    </row>
    <row r="258" spans="1:10" x14ac:dyDescent="0.2">
      <c r="A258" s="26">
        <f t="shared" si="3"/>
        <v>110036</v>
      </c>
      <c r="B258" s="26">
        <v>14</v>
      </c>
      <c r="C258" s="26">
        <v>25</v>
      </c>
      <c r="D258" s="26" t="s">
        <v>40</v>
      </c>
      <c r="E258" s="26">
        <v>11</v>
      </c>
      <c r="F258" s="26">
        <v>36</v>
      </c>
      <c r="G258" s="26">
        <v>45903</v>
      </c>
      <c r="H258" s="26">
        <v>687</v>
      </c>
      <c r="I258" s="26">
        <v>6557</v>
      </c>
      <c r="J258" s="26">
        <v>19</v>
      </c>
    </row>
    <row r="259" spans="1:10" x14ac:dyDescent="0.2">
      <c r="A259" s="26">
        <f t="shared" ref="A259:A322" si="4">F259+10000*E259</f>
        <v>120036</v>
      </c>
      <c r="B259" s="26">
        <v>12</v>
      </c>
      <c r="C259" s="26">
        <v>24</v>
      </c>
      <c r="D259" s="26" t="s">
        <v>42</v>
      </c>
      <c r="E259" s="26">
        <v>12</v>
      </c>
      <c r="F259" s="26">
        <v>36</v>
      </c>
      <c r="G259" s="26">
        <v>20380.159</v>
      </c>
      <c r="H259" s="26">
        <v>690.23699999999997</v>
      </c>
      <c r="I259" s="26">
        <v>7244.4201999999996</v>
      </c>
      <c r="J259" s="26">
        <v>19.173300000000001</v>
      </c>
    </row>
    <row r="260" spans="1:10" x14ac:dyDescent="0.2">
      <c r="A260" s="26">
        <f t="shared" si="4"/>
        <v>130036</v>
      </c>
      <c r="B260" s="26">
        <v>10</v>
      </c>
      <c r="C260" s="26">
        <v>23</v>
      </c>
      <c r="D260" s="26" t="s">
        <v>43</v>
      </c>
      <c r="E260" s="26">
        <v>13</v>
      </c>
      <c r="F260" s="26">
        <v>36</v>
      </c>
      <c r="G260" s="26">
        <v>5950.384</v>
      </c>
      <c r="H260" s="26">
        <v>149.505</v>
      </c>
      <c r="I260" s="26">
        <v>7623.5154000000002</v>
      </c>
      <c r="J260" s="26">
        <v>4.1528999999999998</v>
      </c>
    </row>
    <row r="261" spans="1:10" x14ac:dyDescent="0.2">
      <c r="A261" s="26">
        <f t="shared" si="4"/>
        <v>140036</v>
      </c>
      <c r="B261" s="26">
        <v>8</v>
      </c>
      <c r="C261" s="26">
        <v>22</v>
      </c>
      <c r="D261" s="26" t="s">
        <v>44</v>
      </c>
      <c r="E261" s="26">
        <v>14</v>
      </c>
      <c r="F261" s="26">
        <v>36</v>
      </c>
      <c r="G261" s="26">
        <v>12436.125</v>
      </c>
      <c r="H261" s="26">
        <v>71.796999999999997</v>
      </c>
      <c r="I261" s="26">
        <v>8112.5199000000002</v>
      </c>
      <c r="J261" s="26">
        <v>1.9944</v>
      </c>
    </row>
    <row r="262" spans="1:10" x14ac:dyDescent="0.2">
      <c r="A262" s="26">
        <f t="shared" si="4"/>
        <v>150036</v>
      </c>
      <c r="B262" s="26">
        <v>6</v>
      </c>
      <c r="C262" s="26">
        <v>21</v>
      </c>
      <c r="D262" s="26" t="s">
        <v>45</v>
      </c>
      <c r="E262" s="26">
        <v>15</v>
      </c>
      <c r="F262" s="26">
        <v>36</v>
      </c>
      <c r="G262" s="26">
        <v>20251.044999999998</v>
      </c>
      <c r="H262" s="26">
        <v>13.114000000000001</v>
      </c>
      <c r="I262" s="26">
        <v>8307.8691999999992</v>
      </c>
      <c r="J262" s="26">
        <v>0.36430000000000001</v>
      </c>
    </row>
    <row r="263" spans="1:10" x14ac:dyDescent="0.2">
      <c r="A263" s="26">
        <f t="shared" si="4"/>
        <v>160036</v>
      </c>
      <c r="B263" s="26">
        <v>4</v>
      </c>
      <c r="C263" s="26">
        <v>20</v>
      </c>
      <c r="D263" s="26" t="s">
        <v>46</v>
      </c>
      <c r="E263" s="26">
        <v>16</v>
      </c>
      <c r="F263" s="26">
        <v>36</v>
      </c>
      <c r="G263" s="26">
        <v>30664.141</v>
      </c>
      <c r="H263" s="26">
        <v>0.188</v>
      </c>
      <c r="I263" s="26">
        <v>8575.39</v>
      </c>
      <c r="J263" s="26">
        <v>5.1999999999999998E-3</v>
      </c>
    </row>
    <row r="264" spans="1:10" x14ac:dyDescent="0.2">
      <c r="A264" s="26">
        <f t="shared" si="4"/>
        <v>170036</v>
      </c>
      <c r="B264" s="26">
        <v>2</v>
      </c>
      <c r="C264" s="26">
        <v>19</v>
      </c>
      <c r="D264" s="26" t="s">
        <v>47</v>
      </c>
      <c r="E264" s="26">
        <v>17</v>
      </c>
      <c r="F264" s="26">
        <v>36</v>
      </c>
      <c r="G264" s="26">
        <v>29522.008000000002</v>
      </c>
      <c r="H264" s="26">
        <v>3.5999999999999997E-2</v>
      </c>
      <c r="I264" s="26">
        <v>8521.9321999999993</v>
      </c>
      <c r="J264" s="26">
        <v>1E-3</v>
      </c>
    </row>
    <row r="265" spans="1:10" x14ac:dyDescent="0.2">
      <c r="A265" s="26">
        <f t="shared" si="4"/>
        <v>180036</v>
      </c>
      <c r="B265" s="26">
        <v>0</v>
      </c>
      <c r="C265" s="26">
        <v>18</v>
      </c>
      <c r="D265" s="26" t="s">
        <v>48</v>
      </c>
      <c r="E265" s="26">
        <v>18</v>
      </c>
      <c r="F265" s="26">
        <v>36</v>
      </c>
      <c r="G265" s="26">
        <v>30231.542000000001</v>
      </c>
      <c r="H265" s="26">
        <v>2.7E-2</v>
      </c>
      <c r="I265" s="26">
        <v>8519.9096000000009</v>
      </c>
      <c r="J265" s="26">
        <v>8.0000000000000004E-4</v>
      </c>
    </row>
    <row r="266" spans="1:10" x14ac:dyDescent="0.2">
      <c r="A266" s="26">
        <f t="shared" si="4"/>
        <v>190036</v>
      </c>
      <c r="B266" s="26">
        <v>-2</v>
      </c>
      <c r="C266" s="26">
        <v>17</v>
      </c>
      <c r="D266" s="26" t="s">
        <v>49</v>
      </c>
      <c r="E266" s="26">
        <v>19</v>
      </c>
      <c r="F266" s="26">
        <v>36</v>
      </c>
      <c r="G266" s="26">
        <v>17417.182000000001</v>
      </c>
      <c r="H266" s="26">
        <v>0.32500000000000001</v>
      </c>
      <c r="I266" s="26">
        <v>8142.2232999999997</v>
      </c>
      <c r="J266" s="26">
        <v>8.9999999999999993E-3</v>
      </c>
    </row>
    <row r="267" spans="1:10" x14ac:dyDescent="0.2">
      <c r="A267" s="26">
        <f t="shared" si="4"/>
        <v>200036</v>
      </c>
      <c r="B267" s="26">
        <v>-4</v>
      </c>
      <c r="C267" s="26">
        <v>16</v>
      </c>
      <c r="D267" s="26" t="s">
        <v>50</v>
      </c>
      <c r="E267" s="26">
        <v>20</v>
      </c>
      <c r="F267" s="26">
        <v>36</v>
      </c>
      <c r="G267" s="26">
        <v>-6451.1660000000002</v>
      </c>
      <c r="H267" s="26">
        <v>40</v>
      </c>
      <c r="I267" s="26">
        <v>7815.8798999999999</v>
      </c>
      <c r="J267" s="26">
        <v>1.1111</v>
      </c>
    </row>
    <row r="268" spans="1:10" x14ac:dyDescent="0.2">
      <c r="A268" s="26">
        <f t="shared" si="4"/>
        <v>210036</v>
      </c>
      <c r="B268" s="26">
        <v>-6</v>
      </c>
      <c r="C268" s="26">
        <v>15</v>
      </c>
      <c r="D268" s="26" t="s">
        <v>51</v>
      </c>
      <c r="E268" s="26">
        <v>21</v>
      </c>
      <c r="F268" s="26">
        <v>36</v>
      </c>
      <c r="G268" s="26">
        <v>16150</v>
      </c>
      <c r="H268" s="26">
        <v>300</v>
      </c>
      <c r="I268" s="26">
        <v>7166</v>
      </c>
      <c r="J268" s="26">
        <v>8</v>
      </c>
    </row>
    <row r="269" spans="1:10" x14ac:dyDescent="0.2">
      <c r="A269" s="26">
        <f t="shared" si="4"/>
        <v>110037</v>
      </c>
      <c r="B269" s="26">
        <v>15</v>
      </c>
      <c r="C269" s="26">
        <v>26</v>
      </c>
      <c r="D269" s="26" t="s">
        <v>40</v>
      </c>
      <c r="E269" s="26">
        <v>11</v>
      </c>
      <c r="F269" s="26">
        <v>37</v>
      </c>
      <c r="G269" s="26">
        <v>53134</v>
      </c>
      <c r="H269" s="26">
        <v>687</v>
      </c>
      <c r="I269" s="26">
        <v>6403</v>
      </c>
      <c r="J269" s="26">
        <v>19</v>
      </c>
    </row>
    <row r="270" spans="1:10" x14ac:dyDescent="0.2">
      <c r="A270" s="26">
        <f t="shared" si="4"/>
        <v>120037</v>
      </c>
      <c r="B270" s="26">
        <v>13</v>
      </c>
      <c r="C270" s="26">
        <v>25</v>
      </c>
      <c r="D270" s="26" t="s">
        <v>42</v>
      </c>
      <c r="E270" s="26">
        <v>12</v>
      </c>
      <c r="F270" s="26">
        <v>37</v>
      </c>
      <c r="G270" s="26">
        <v>28211.477999999999</v>
      </c>
      <c r="H270" s="26">
        <v>698.947</v>
      </c>
      <c r="I270" s="26">
        <v>7055.1115</v>
      </c>
      <c r="J270" s="26">
        <v>18.890499999999999</v>
      </c>
    </row>
    <row r="271" spans="1:10" x14ac:dyDescent="0.2">
      <c r="A271" s="26">
        <f t="shared" si="4"/>
        <v>130037</v>
      </c>
      <c r="B271" s="26">
        <v>11</v>
      </c>
      <c r="C271" s="26">
        <v>24</v>
      </c>
      <c r="D271" s="26" t="s">
        <v>43</v>
      </c>
      <c r="E271" s="26">
        <v>13</v>
      </c>
      <c r="F271" s="26">
        <v>37</v>
      </c>
      <c r="G271" s="26">
        <v>9809.5640000000003</v>
      </c>
      <c r="H271" s="26">
        <v>180.244</v>
      </c>
      <c r="I271" s="26">
        <v>7531.3159999999998</v>
      </c>
      <c r="J271" s="26">
        <v>4.8715000000000002</v>
      </c>
    </row>
    <row r="272" spans="1:10" x14ac:dyDescent="0.2">
      <c r="A272" s="26">
        <f t="shared" si="4"/>
        <v>140037</v>
      </c>
      <c r="B272" s="26">
        <v>9</v>
      </c>
      <c r="C272" s="26">
        <v>23</v>
      </c>
      <c r="D272" s="26" t="s">
        <v>44</v>
      </c>
      <c r="E272" s="26">
        <v>14</v>
      </c>
      <c r="F272" s="26">
        <v>37</v>
      </c>
      <c r="G272" s="26">
        <v>-6571.5119999999997</v>
      </c>
      <c r="H272" s="26">
        <v>113.809</v>
      </c>
      <c r="I272" s="26">
        <v>7952.9032999999999</v>
      </c>
      <c r="J272" s="26">
        <v>3.0758999999999999</v>
      </c>
    </row>
    <row r="273" spans="1:10" x14ac:dyDescent="0.2">
      <c r="A273" s="26">
        <f t="shared" si="4"/>
        <v>150037</v>
      </c>
      <c r="B273" s="26">
        <v>7</v>
      </c>
      <c r="C273" s="26">
        <v>22</v>
      </c>
      <c r="D273" s="26" t="s">
        <v>45</v>
      </c>
      <c r="E273" s="26">
        <v>15</v>
      </c>
      <c r="F273" s="26">
        <v>37</v>
      </c>
      <c r="G273" s="26">
        <v>18996.011999999999</v>
      </c>
      <c r="H273" s="26">
        <v>37.948</v>
      </c>
      <c r="I273" s="26">
        <v>8267.5560999999998</v>
      </c>
      <c r="J273" s="26">
        <v>1.0256000000000001</v>
      </c>
    </row>
    <row r="274" spans="1:10" x14ac:dyDescent="0.2">
      <c r="A274" s="26">
        <f t="shared" si="4"/>
        <v>160037</v>
      </c>
      <c r="B274" s="26">
        <v>5</v>
      </c>
      <c r="C274" s="26">
        <v>21</v>
      </c>
      <c r="D274" s="26" t="s">
        <v>46</v>
      </c>
      <c r="E274" s="26">
        <v>16</v>
      </c>
      <c r="F274" s="26">
        <v>37</v>
      </c>
      <c r="G274" s="26">
        <v>26896.425999999999</v>
      </c>
      <c r="H274" s="26">
        <v>0.19800000000000001</v>
      </c>
      <c r="I274" s="26">
        <v>8459.9362999999994</v>
      </c>
      <c r="J274" s="26">
        <v>5.4000000000000003E-3</v>
      </c>
    </row>
    <row r="275" spans="1:10" x14ac:dyDescent="0.2">
      <c r="A275" s="26">
        <f t="shared" si="4"/>
        <v>170037</v>
      </c>
      <c r="B275" s="26">
        <v>3</v>
      </c>
      <c r="C275" s="26">
        <v>20</v>
      </c>
      <c r="D275" s="26" t="s">
        <v>47</v>
      </c>
      <c r="E275" s="26">
        <v>17</v>
      </c>
      <c r="F275" s="26">
        <v>37</v>
      </c>
      <c r="G275" s="26">
        <v>31761.552</v>
      </c>
      <c r="H275" s="26">
        <v>5.1999999999999998E-2</v>
      </c>
      <c r="I275" s="26">
        <v>8570.2816000000003</v>
      </c>
      <c r="J275" s="26">
        <v>1.4E-3</v>
      </c>
    </row>
    <row r="276" spans="1:10" x14ac:dyDescent="0.2">
      <c r="A276" s="26">
        <f t="shared" si="4"/>
        <v>180037</v>
      </c>
      <c r="B276" s="26">
        <v>1</v>
      </c>
      <c r="C276" s="26">
        <v>19</v>
      </c>
      <c r="D276" s="26" t="s">
        <v>48</v>
      </c>
      <c r="E276" s="26">
        <v>18</v>
      </c>
      <c r="F276" s="26">
        <v>37</v>
      </c>
      <c r="G276" s="26">
        <v>30947.679</v>
      </c>
      <c r="H276" s="26">
        <v>0.20699999999999999</v>
      </c>
      <c r="I276" s="26">
        <v>8527.1406000000006</v>
      </c>
      <c r="J276" s="26">
        <v>5.5999999999999999E-3</v>
      </c>
    </row>
    <row r="277" spans="1:10" x14ac:dyDescent="0.2">
      <c r="A277" s="26">
        <f t="shared" si="4"/>
        <v>190037</v>
      </c>
      <c r="B277" s="26">
        <v>-1</v>
      </c>
      <c r="C277" s="26">
        <v>18</v>
      </c>
      <c r="D277" s="26" t="s">
        <v>49</v>
      </c>
      <c r="E277" s="26">
        <v>19</v>
      </c>
      <c r="F277" s="26">
        <v>37</v>
      </c>
      <c r="G277" s="26">
        <v>24800.201000000001</v>
      </c>
      <c r="H277" s="26">
        <v>9.4E-2</v>
      </c>
      <c r="I277" s="26">
        <v>8339.848</v>
      </c>
      <c r="J277" s="26">
        <v>2.5000000000000001E-3</v>
      </c>
    </row>
    <row r="278" spans="1:10" x14ac:dyDescent="0.2">
      <c r="A278" s="26">
        <f t="shared" si="4"/>
        <v>200037</v>
      </c>
      <c r="B278" s="26">
        <v>-3</v>
      </c>
      <c r="C278" s="26">
        <v>17</v>
      </c>
      <c r="D278" s="26" t="s">
        <v>50</v>
      </c>
      <c r="E278" s="26">
        <v>20</v>
      </c>
      <c r="F278" s="26">
        <v>37</v>
      </c>
      <c r="G278" s="26">
        <v>13136.07</v>
      </c>
      <c r="H278" s="26">
        <v>0.63400000000000001</v>
      </c>
      <c r="I278" s="26">
        <v>8003.4566999999997</v>
      </c>
      <c r="J278" s="26">
        <v>1.7100000000000001E-2</v>
      </c>
    </row>
    <row r="279" spans="1:10" x14ac:dyDescent="0.2">
      <c r="A279" s="26">
        <f t="shared" si="4"/>
        <v>210037</v>
      </c>
      <c r="B279" s="26">
        <v>-5</v>
      </c>
      <c r="C279" s="26">
        <v>16</v>
      </c>
      <c r="D279" s="26" t="s">
        <v>51</v>
      </c>
      <c r="E279" s="26">
        <v>21</v>
      </c>
      <c r="F279" s="26">
        <v>37</v>
      </c>
      <c r="G279" s="26">
        <v>3780</v>
      </c>
      <c r="H279" s="26">
        <v>300</v>
      </c>
      <c r="I279" s="26">
        <v>7525</v>
      </c>
      <c r="J279" s="26">
        <v>8</v>
      </c>
    </row>
    <row r="280" spans="1:10" x14ac:dyDescent="0.2">
      <c r="A280" s="26">
        <f t="shared" si="4"/>
        <v>220037</v>
      </c>
      <c r="B280" s="26">
        <v>-7</v>
      </c>
      <c r="C280" s="26">
        <v>15</v>
      </c>
      <c r="D280" s="26" t="s">
        <v>52</v>
      </c>
      <c r="E280" s="26">
        <v>22</v>
      </c>
      <c r="F280" s="26">
        <v>37</v>
      </c>
      <c r="G280" s="26">
        <v>25170</v>
      </c>
      <c r="H280" s="26">
        <v>400</v>
      </c>
      <c r="I280" s="26">
        <v>6926</v>
      </c>
      <c r="J280" s="26">
        <v>11</v>
      </c>
    </row>
    <row r="281" spans="1:10" x14ac:dyDescent="0.2">
      <c r="A281" s="26">
        <f t="shared" si="4"/>
        <v>110038</v>
      </c>
      <c r="B281" s="26">
        <v>16</v>
      </c>
      <c r="C281" s="26">
        <v>27</v>
      </c>
      <c r="D281" s="26" t="s">
        <v>40</v>
      </c>
      <c r="E281" s="26">
        <v>11</v>
      </c>
      <c r="F281" s="26">
        <v>38</v>
      </c>
      <c r="G281" s="26">
        <v>61905</v>
      </c>
      <c r="H281" s="26">
        <v>715</v>
      </c>
      <c r="I281" s="26">
        <v>6216</v>
      </c>
      <c r="J281" s="26">
        <v>19</v>
      </c>
    </row>
    <row r="282" spans="1:10" x14ac:dyDescent="0.2">
      <c r="A282" s="26">
        <f t="shared" si="4"/>
        <v>120038</v>
      </c>
      <c r="B282" s="26">
        <v>14</v>
      </c>
      <c r="C282" s="26">
        <v>26</v>
      </c>
      <c r="D282" s="26" t="s">
        <v>42</v>
      </c>
      <c r="E282" s="26">
        <v>12</v>
      </c>
      <c r="F282" s="26">
        <v>38</v>
      </c>
      <c r="G282" s="26">
        <v>34074</v>
      </c>
      <c r="H282" s="26">
        <v>503</v>
      </c>
      <c r="I282" s="26">
        <v>6928</v>
      </c>
      <c r="J282" s="26">
        <v>13</v>
      </c>
    </row>
    <row r="283" spans="1:10" x14ac:dyDescent="0.2">
      <c r="A283" s="26">
        <f t="shared" si="4"/>
        <v>130038</v>
      </c>
      <c r="B283" s="26">
        <v>12</v>
      </c>
      <c r="C283" s="26">
        <v>25</v>
      </c>
      <c r="D283" s="26" t="s">
        <v>43</v>
      </c>
      <c r="E283" s="26">
        <v>13</v>
      </c>
      <c r="F283" s="26">
        <v>38</v>
      </c>
      <c r="G283" s="26">
        <v>16470</v>
      </c>
      <c r="H283" s="26">
        <v>150</v>
      </c>
      <c r="I283" s="26">
        <v>7370</v>
      </c>
      <c r="J283" s="26">
        <v>4</v>
      </c>
    </row>
    <row r="284" spans="1:10" x14ac:dyDescent="0.2">
      <c r="A284" s="26">
        <f t="shared" si="4"/>
        <v>140038</v>
      </c>
      <c r="B284" s="26">
        <v>10</v>
      </c>
      <c r="C284" s="26">
        <v>24</v>
      </c>
      <c r="D284" s="26" t="s">
        <v>44</v>
      </c>
      <c r="E284" s="26">
        <v>14</v>
      </c>
      <c r="F284" s="26">
        <v>38</v>
      </c>
      <c r="G284" s="26">
        <v>-4170.299</v>
      </c>
      <c r="H284" s="26">
        <v>104.79300000000001</v>
      </c>
      <c r="I284" s="26">
        <v>7892.8297000000002</v>
      </c>
      <c r="J284" s="26">
        <v>2.7576999999999998</v>
      </c>
    </row>
    <row r="285" spans="1:10" x14ac:dyDescent="0.2">
      <c r="A285" s="26">
        <f t="shared" si="4"/>
        <v>150038</v>
      </c>
      <c r="B285" s="26">
        <v>8</v>
      </c>
      <c r="C285" s="26">
        <v>23</v>
      </c>
      <c r="D285" s="26" t="s">
        <v>45</v>
      </c>
      <c r="E285" s="26">
        <v>15</v>
      </c>
      <c r="F285" s="26">
        <v>38</v>
      </c>
      <c r="G285" s="26">
        <v>14621.565000000001</v>
      </c>
      <c r="H285" s="26">
        <v>72.581000000000003</v>
      </c>
      <c r="I285" s="26">
        <v>8147.2749000000003</v>
      </c>
      <c r="J285" s="26">
        <v>1.91</v>
      </c>
    </row>
    <row r="286" spans="1:10" x14ac:dyDescent="0.2">
      <c r="A286" s="26">
        <f t="shared" si="4"/>
        <v>160038</v>
      </c>
      <c r="B286" s="26">
        <v>6</v>
      </c>
      <c r="C286" s="26">
        <v>22</v>
      </c>
      <c r="D286" s="26" t="s">
        <v>46</v>
      </c>
      <c r="E286" s="26">
        <v>16</v>
      </c>
      <c r="F286" s="26">
        <v>38</v>
      </c>
      <c r="G286" s="26">
        <v>26861.216</v>
      </c>
      <c r="H286" s="26">
        <v>7.1719999999999997</v>
      </c>
      <c r="I286" s="26">
        <v>8448.7829000000002</v>
      </c>
      <c r="J286" s="26">
        <v>0.18870000000000001</v>
      </c>
    </row>
    <row r="287" spans="1:10" x14ac:dyDescent="0.2">
      <c r="A287" s="26">
        <f t="shared" si="4"/>
        <v>170038</v>
      </c>
      <c r="B287" s="26">
        <v>4</v>
      </c>
      <c r="C287" s="26">
        <v>21</v>
      </c>
      <c r="D287" s="26" t="s">
        <v>47</v>
      </c>
      <c r="E287" s="26">
        <v>17</v>
      </c>
      <c r="F287" s="26">
        <v>38</v>
      </c>
      <c r="G287" s="26">
        <v>29798.116000000002</v>
      </c>
      <c r="H287" s="26">
        <v>9.8000000000000004E-2</v>
      </c>
      <c r="I287" s="26">
        <v>8505.4817000000003</v>
      </c>
      <c r="J287" s="26">
        <v>2.5999999999999999E-3</v>
      </c>
    </row>
    <row r="288" spans="1:10" x14ac:dyDescent="0.2">
      <c r="A288" s="26">
        <f t="shared" si="4"/>
        <v>180038</v>
      </c>
      <c r="B288" s="26">
        <v>2</v>
      </c>
      <c r="C288" s="26">
        <v>20</v>
      </c>
      <c r="D288" s="26" t="s">
        <v>48</v>
      </c>
      <c r="E288" s="26">
        <v>18</v>
      </c>
      <c r="F288" s="26">
        <v>38</v>
      </c>
      <c r="G288" s="26">
        <v>34714.826999999997</v>
      </c>
      <c r="H288" s="26">
        <v>0.19500000000000001</v>
      </c>
      <c r="I288" s="26">
        <v>8614.2806999999993</v>
      </c>
      <c r="J288" s="26">
        <v>5.1000000000000004E-3</v>
      </c>
    </row>
    <row r="289" spans="1:10" x14ac:dyDescent="0.2">
      <c r="A289" s="26">
        <f t="shared" si="4"/>
        <v>190038</v>
      </c>
      <c r="B289" s="26">
        <v>0</v>
      </c>
      <c r="C289" s="26">
        <v>19</v>
      </c>
      <c r="D289" s="26" t="s">
        <v>49</v>
      </c>
      <c r="E289" s="26">
        <v>19</v>
      </c>
      <c r="F289" s="26">
        <v>38</v>
      </c>
      <c r="G289" s="26">
        <v>28800.76</v>
      </c>
      <c r="H289" s="26">
        <v>0.19500000000000001</v>
      </c>
      <c r="I289" s="26">
        <v>8438.0593000000008</v>
      </c>
      <c r="J289" s="26">
        <v>5.1000000000000004E-3</v>
      </c>
    </row>
    <row r="290" spans="1:10" x14ac:dyDescent="0.2">
      <c r="A290" s="26">
        <f t="shared" si="4"/>
        <v>200038</v>
      </c>
      <c r="B290" s="26">
        <v>-2</v>
      </c>
      <c r="C290" s="26">
        <v>18</v>
      </c>
      <c r="D290" s="26" t="s">
        <v>50</v>
      </c>
      <c r="E290" s="26">
        <v>20</v>
      </c>
      <c r="F290" s="26">
        <v>38</v>
      </c>
      <c r="G290" s="26">
        <v>22058.503000000001</v>
      </c>
      <c r="H290" s="26">
        <v>0.19400000000000001</v>
      </c>
      <c r="I290" s="26">
        <v>8240.0434000000005</v>
      </c>
      <c r="J290" s="26">
        <v>5.1000000000000004E-3</v>
      </c>
    </row>
    <row r="291" spans="1:10" x14ac:dyDescent="0.2">
      <c r="A291" s="26">
        <f t="shared" si="4"/>
        <v>210038</v>
      </c>
      <c r="B291" s="26">
        <v>-4</v>
      </c>
      <c r="C291" s="26">
        <v>17</v>
      </c>
      <c r="D291" s="26" t="s">
        <v>51</v>
      </c>
      <c r="E291" s="26">
        <v>21</v>
      </c>
      <c r="F291" s="26">
        <v>38</v>
      </c>
      <c r="G291" s="26">
        <v>-4249</v>
      </c>
      <c r="H291" s="26">
        <v>200</v>
      </c>
      <c r="I291" s="26">
        <v>7751</v>
      </c>
      <c r="J291" s="26">
        <v>5</v>
      </c>
    </row>
    <row r="292" spans="1:10" x14ac:dyDescent="0.2">
      <c r="A292" s="26">
        <f t="shared" si="4"/>
        <v>220038</v>
      </c>
      <c r="B292" s="26">
        <v>-6</v>
      </c>
      <c r="C292" s="26">
        <v>16</v>
      </c>
      <c r="D292" s="26" t="s">
        <v>52</v>
      </c>
      <c r="E292" s="26">
        <v>22</v>
      </c>
      <c r="F292" s="26">
        <v>38</v>
      </c>
      <c r="G292" s="26">
        <v>11370</v>
      </c>
      <c r="H292" s="26">
        <v>300</v>
      </c>
      <c r="I292" s="26">
        <v>7319</v>
      </c>
      <c r="J292" s="26">
        <v>8</v>
      </c>
    </row>
    <row r="293" spans="1:10" x14ac:dyDescent="0.2">
      <c r="A293" s="26">
        <f t="shared" si="4"/>
        <v>110039</v>
      </c>
      <c r="B293" s="26">
        <v>17</v>
      </c>
      <c r="C293" s="26">
        <v>28</v>
      </c>
      <c r="D293" s="26" t="s">
        <v>40</v>
      </c>
      <c r="E293" s="26">
        <v>11</v>
      </c>
      <c r="F293" s="26">
        <v>39</v>
      </c>
      <c r="G293" s="26">
        <v>69977</v>
      </c>
      <c r="H293" s="26">
        <v>743</v>
      </c>
      <c r="I293" s="26">
        <v>6056</v>
      </c>
      <c r="J293" s="26">
        <v>19</v>
      </c>
    </row>
    <row r="294" spans="1:10" x14ac:dyDescent="0.2">
      <c r="A294" s="26">
        <f t="shared" si="4"/>
        <v>120039</v>
      </c>
      <c r="B294" s="26">
        <v>15</v>
      </c>
      <c r="C294" s="26">
        <v>27</v>
      </c>
      <c r="D294" s="26" t="s">
        <v>42</v>
      </c>
      <c r="E294" s="26">
        <v>12</v>
      </c>
      <c r="F294" s="26">
        <v>39</v>
      </c>
      <c r="G294" s="26">
        <v>42775</v>
      </c>
      <c r="H294" s="26">
        <v>513</v>
      </c>
      <c r="I294" s="26">
        <v>6734</v>
      </c>
      <c r="J294" s="26">
        <v>13</v>
      </c>
    </row>
    <row r="295" spans="1:10" x14ac:dyDescent="0.2">
      <c r="A295" s="26">
        <f t="shared" si="4"/>
        <v>130039</v>
      </c>
      <c r="B295" s="26">
        <v>13</v>
      </c>
      <c r="C295" s="26">
        <v>26</v>
      </c>
      <c r="D295" s="26" t="s">
        <v>43</v>
      </c>
      <c r="E295" s="26">
        <v>13</v>
      </c>
      <c r="F295" s="26">
        <v>39</v>
      </c>
      <c r="G295" s="26">
        <v>21490</v>
      </c>
      <c r="H295" s="26">
        <v>300</v>
      </c>
      <c r="I295" s="26">
        <v>7260</v>
      </c>
      <c r="J295" s="26">
        <v>8</v>
      </c>
    </row>
    <row r="296" spans="1:10" x14ac:dyDescent="0.2">
      <c r="A296" s="26">
        <f t="shared" si="4"/>
        <v>140039</v>
      </c>
      <c r="B296" s="26">
        <v>11</v>
      </c>
      <c r="C296" s="26">
        <v>25</v>
      </c>
      <c r="D296" s="26" t="s">
        <v>44</v>
      </c>
      <c r="E296" s="26">
        <v>14</v>
      </c>
      <c r="F296" s="26">
        <v>39</v>
      </c>
      <c r="G296" s="26">
        <v>2320.3519999999999</v>
      </c>
      <c r="H296" s="26">
        <v>135.53200000000001</v>
      </c>
      <c r="I296" s="26">
        <v>7730.9793</v>
      </c>
      <c r="J296" s="26">
        <v>3.4752000000000001</v>
      </c>
    </row>
    <row r="297" spans="1:10" x14ac:dyDescent="0.2">
      <c r="A297" s="26">
        <f t="shared" si="4"/>
        <v>150039</v>
      </c>
      <c r="B297" s="26">
        <v>9</v>
      </c>
      <c r="C297" s="26">
        <v>24</v>
      </c>
      <c r="D297" s="26" t="s">
        <v>45</v>
      </c>
      <c r="E297" s="26">
        <v>15</v>
      </c>
      <c r="F297" s="26">
        <v>39</v>
      </c>
      <c r="G297" s="26">
        <v>12774.636</v>
      </c>
      <c r="H297" s="26">
        <v>112.645</v>
      </c>
      <c r="I297" s="26">
        <v>8097.9700999999995</v>
      </c>
      <c r="J297" s="26">
        <v>2.8883000000000001</v>
      </c>
    </row>
    <row r="298" spans="1:10" x14ac:dyDescent="0.2">
      <c r="A298" s="26">
        <f t="shared" si="4"/>
        <v>160039</v>
      </c>
      <c r="B298" s="26">
        <v>7</v>
      </c>
      <c r="C298" s="26">
        <v>23</v>
      </c>
      <c r="D298" s="26" t="s">
        <v>46</v>
      </c>
      <c r="E298" s="26">
        <v>16</v>
      </c>
      <c r="F298" s="26">
        <v>39</v>
      </c>
      <c r="G298" s="26">
        <v>23162.671999999999</v>
      </c>
      <c r="H298" s="26">
        <v>50</v>
      </c>
      <c r="I298" s="26">
        <v>8344.2698</v>
      </c>
      <c r="J298" s="26">
        <v>1.2821</v>
      </c>
    </row>
    <row r="299" spans="1:10" x14ac:dyDescent="0.2">
      <c r="A299" s="26">
        <f t="shared" si="4"/>
        <v>170039</v>
      </c>
      <c r="B299" s="26">
        <v>5</v>
      </c>
      <c r="C299" s="26">
        <v>22</v>
      </c>
      <c r="D299" s="26" t="s">
        <v>47</v>
      </c>
      <c r="E299" s="26">
        <v>17</v>
      </c>
      <c r="F299" s="26">
        <v>39</v>
      </c>
      <c r="G299" s="26">
        <v>29800.218000000001</v>
      </c>
      <c r="H299" s="26">
        <v>1.732</v>
      </c>
      <c r="I299" s="26">
        <v>8494.4032000000007</v>
      </c>
      <c r="J299" s="26">
        <v>4.4400000000000002E-2</v>
      </c>
    </row>
    <row r="300" spans="1:10" x14ac:dyDescent="0.2">
      <c r="A300" s="26">
        <f t="shared" si="4"/>
        <v>180039</v>
      </c>
      <c r="B300" s="26">
        <v>3</v>
      </c>
      <c r="C300" s="26">
        <v>21</v>
      </c>
      <c r="D300" s="26" t="s">
        <v>48</v>
      </c>
      <c r="E300" s="26">
        <v>18</v>
      </c>
      <c r="F300" s="26">
        <v>39</v>
      </c>
      <c r="G300" s="26">
        <v>33242.195</v>
      </c>
      <c r="H300" s="26">
        <v>5</v>
      </c>
      <c r="I300" s="26">
        <v>8562.5987999999998</v>
      </c>
      <c r="J300" s="26">
        <v>0.12820000000000001</v>
      </c>
    </row>
    <row r="301" spans="1:10" x14ac:dyDescent="0.2">
      <c r="A301" s="26">
        <f t="shared" si="4"/>
        <v>190039</v>
      </c>
      <c r="B301" s="26">
        <v>1</v>
      </c>
      <c r="C301" s="26">
        <v>20</v>
      </c>
      <c r="D301" s="26" t="s">
        <v>49</v>
      </c>
      <c r="E301" s="26">
        <v>19</v>
      </c>
      <c r="F301" s="26">
        <v>39</v>
      </c>
      <c r="G301" s="26">
        <v>33807.195350000002</v>
      </c>
      <c r="H301" s="26">
        <v>4.5599999999999998E-3</v>
      </c>
      <c r="I301" s="26">
        <v>8557.0257999999994</v>
      </c>
      <c r="J301" s="26">
        <v>2.9999999999999997E-4</v>
      </c>
    </row>
    <row r="302" spans="1:10" x14ac:dyDescent="0.2">
      <c r="A302" s="26">
        <f t="shared" si="4"/>
        <v>200039</v>
      </c>
      <c r="B302" s="26">
        <v>-1</v>
      </c>
      <c r="C302" s="26">
        <v>19</v>
      </c>
      <c r="D302" s="26" t="s">
        <v>50</v>
      </c>
      <c r="E302" s="26">
        <v>20</v>
      </c>
      <c r="F302" s="26">
        <v>39</v>
      </c>
      <c r="G302" s="26">
        <v>27282.706999999999</v>
      </c>
      <c r="H302" s="26">
        <v>0.59599999999999997</v>
      </c>
      <c r="I302" s="26">
        <v>8369.6710999999996</v>
      </c>
      <c r="J302" s="26">
        <v>1.5299999999999999E-2</v>
      </c>
    </row>
    <row r="303" spans="1:10" x14ac:dyDescent="0.2">
      <c r="A303" s="26">
        <f t="shared" si="4"/>
        <v>210039</v>
      </c>
      <c r="B303" s="26">
        <v>-3</v>
      </c>
      <c r="C303" s="26">
        <v>18</v>
      </c>
      <c r="D303" s="26" t="s">
        <v>51</v>
      </c>
      <c r="E303" s="26">
        <v>21</v>
      </c>
      <c r="F303" s="26">
        <v>39</v>
      </c>
      <c r="G303" s="26">
        <v>14172.726000000001</v>
      </c>
      <c r="H303" s="26">
        <v>24</v>
      </c>
      <c r="I303" s="26">
        <v>8013.4575000000004</v>
      </c>
      <c r="J303" s="26">
        <v>0.61539999999999995</v>
      </c>
    </row>
    <row r="304" spans="1:10" x14ac:dyDescent="0.2">
      <c r="A304" s="26">
        <f t="shared" si="4"/>
        <v>220039</v>
      </c>
      <c r="B304" s="26">
        <v>-5</v>
      </c>
      <c r="C304" s="26">
        <v>17</v>
      </c>
      <c r="D304" s="26" t="s">
        <v>52</v>
      </c>
      <c r="E304" s="26">
        <v>22</v>
      </c>
      <c r="F304" s="26">
        <v>39</v>
      </c>
      <c r="G304" s="26">
        <v>2500</v>
      </c>
      <c r="H304" s="26">
        <v>200</v>
      </c>
      <c r="I304" s="26">
        <v>7566</v>
      </c>
      <c r="J304" s="26">
        <v>5</v>
      </c>
    </row>
    <row r="305" spans="1:10" x14ac:dyDescent="0.2">
      <c r="A305" s="26">
        <f t="shared" si="4"/>
        <v>230039</v>
      </c>
      <c r="B305" s="26">
        <v>-7</v>
      </c>
      <c r="C305" s="26">
        <v>16</v>
      </c>
      <c r="D305" s="26" t="s">
        <v>53</v>
      </c>
      <c r="E305" s="26">
        <v>23</v>
      </c>
      <c r="F305" s="26">
        <v>39</v>
      </c>
      <c r="G305" s="26">
        <v>22570</v>
      </c>
      <c r="H305" s="26">
        <v>400</v>
      </c>
      <c r="I305" s="26">
        <v>7031</v>
      </c>
      <c r="J305" s="26">
        <v>10</v>
      </c>
    </row>
    <row r="306" spans="1:10" x14ac:dyDescent="0.2">
      <c r="A306" s="26">
        <f t="shared" si="4"/>
        <v>120040</v>
      </c>
      <c r="B306" s="26">
        <v>16</v>
      </c>
      <c r="C306" s="26">
        <v>28</v>
      </c>
      <c r="D306" s="26" t="s">
        <v>42</v>
      </c>
      <c r="E306" s="26">
        <v>12</v>
      </c>
      <c r="F306" s="26">
        <v>40</v>
      </c>
      <c r="G306" s="26">
        <v>49550</v>
      </c>
      <c r="H306" s="26">
        <v>500</v>
      </c>
      <c r="I306" s="26">
        <v>6598</v>
      </c>
      <c r="J306" s="26">
        <v>13</v>
      </c>
    </row>
    <row r="307" spans="1:10" x14ac:dyDescent="0.2">
      <c r="A307" s="26">
        <f t="shared" si="4"/>
        <v>130040</v>
      </c>
      <c r="B307" s="26">
        <v>14</v>
      </c>
      <c r="C307" s="26">
        <v>27</v>
      </c>
      <c r="D307" s="26" t="s">
        <v>43</v>
      </c>
      <c r="E307" s="26">
        <v>13</v>
      </c>
      <c r="F307" s="26">
        <v>40</v>
      </c>
      <c r="G307" s="26">
        <v>28820</v>
      </c>
      <c r="H307" s="26">
        <v>300</v>
      </c>
      <c r="I307" s="26">
        <v>7097</v>
      </c>
      <c r="J307" s="26">
        <v>7</v>
      </c>
    </row>
    <row r="308" spans="1:10" x14ac:dyDescent="0.2">
      <c r="A308" s="26">
        <f t="shared" si="4"/>
        <v>140040</v>
      </c>
      <c r="B308" s="26">
        <v>12</v>
      </c>
      <c r="C308" s="26">
        <v>26</v>
      </c>
      <c r="D308" s="26" t="s">
        <v>44</v>
      </c>
      <c r="E308" s="26">
        <v>14</v>
      </c>
      <c r="F308" s="26">
        <v>40</v>
      </c>
      <c r="G308" s="26">
        <v>5666.8760000000002</v>
      </c>
      <c r="H308" s="26">
        <v>121.991</v>
      </c>
      <c r="I308" s="26">
        <v>7655.8247000000001</v>
      </c>
      <c r="J308" s="26">
        <v>3.0497999999999998</v>
      </c>
    </row>
    <row r="309" spans="1:10" x14ac:dyDescent="0.2">
      <c r="A309" s="26">
        <f t="shared" si="4"/>
        <v>150040</v>
      </c>
      <c r="B309" s="26">
        <v>10</v>
      </c>
      <c r="C309" s="26">
        <v>25</v>
      </c>
      <c r="D309" s="26" t="s">
        <v>45</v>
      </c>
      <c r="E309" s="26">
        <v>15</v>
      </c>
      <c r="F309" s="26">
        <v>40</v>
      </c>
      <c r="G309" s="26">
        <v>-8139.1890000000003</v>
      </c>
      <c r="H309" s="26">
        <v>83.606999999999999</v>
      </c>
      <c r="I309" s="26">
        <v>7981.4177</v>
      </c>
      <c r="J309" s="26">
        <v>2.0901999999999998</v>
      </c>
    </row>
    <row r="310" spans="1:10" x14ac:dyDescent="0.2">
      <c r="A310" s="26">
        <f t="shared" si="4"/>
        <v>160040</v>
      </c>
      <c r="B310" s="26">
        <v>8</v>
      </c>
      <c r="C310" s="26">
        <v>24</v>
      </c>
      <c r="D310" s="26" t="s">
        <v>46</v>
      </c>
      <c r="E310" s="26">
        <v>16</v>
      </c>
      <c r="F310" s="26">
        <v>40</v>
      </c>
      <c r="G310" s="26">
        <v>22837.85</v>
      </c>
      <c r="H310" s="26">
        <v>3.9820000000000002</v>
      </c>
      <c r="I310" s="26">
        <v>8329.3255000000008</v>
      </c>
      <c r="J310" s="26">
        <v>9.9599999999999994E-2</v>
      </c>
    </row>
    <row r="311" spans="1:10" x14ac:dyDescent="0.2">
      <c r="A311" s="26">
        <f t="shared" si="4"/>
        <v>170040</v>
      </c>
      <c r="B311" s="26">
        <v>6</v>
      </c>
      <c r="C311" s="26">
        <v>23</v>
      </c>
      <c r="D311" s="26" t="s">
        <v>47</v>
      </c>
      <c r="E311" s="26">
        <v>17</v>
      </c>
      <c r="F311" s="26">
        <v>40</v>
      </c>
      <c r="G311" s="26">
        <v>27557.817999999999</v>
      </c>
      <c r="H311" s="26">
        <v>32.066000000000003</v>
      </c>
      <c r="I311" s="26">
        <v>8427.7659999999996</v>
      </c>
      <c r="J311" s="26">
        <v>0.80159999999999998</v>
      </c>
    </row>
    <row r="312" spans="1:10" x14ac:dyDescent="0.2">
      <c r="A312" s="26">
        <f t="shared" si="4"/>
        <v>180040</v>
      </c>
      <c r="B312" s="26">
        <v>4</v>
      </c>
      <c r="C312" s="26">
        <v>22</v>
      </c>
      <c r="D312" s="26" t="s">
        <v>48</v>
      </c>
      <c r="E312" s="26">
        <v>18</v>
      </c>
      <c r="F312" s="26">
        <v>40</v>
      </c>
      <c r="G312" s="26">
        <v>35039.899969999999</v>
      </c>
      <c r="H312" s="26">
        <v>2.1800000000000001E-3</v>
      </c>
      <c r="I312" s="26">
        <v>8595.2594000000008</v>
      </c>
      <c r="J312" s="26">
        <v>2.0000000000000001E-4</v>
      </c>
    </row>
    <row r="313" spans="1:10" x14ac:dyDescent="0.2">
      <c r="A313" s="26">
        <f t="shared" si="4"/>
        <v>190040</v>
      </c>
      <c r="B313" s="26">
        <v>2</v>
      </c>
      <c r="C313" s="26">
        <v>21</v>
      </c>
      <c r="D313" s="26" t="s">
        <v>49</v>
      </c>
      <c r="E313" s="26">
        <v>19</v>
      </c>
      <c r="F313" s="26">
        <v>40</v>
      </c>
      <c r="G313" s="26">
        <v>33535.497000000003</v>
      </c>
      <c r="H313" s="26">
        <v>5.6000000000000001E-2</v>
      </c>
      <c r="I313" s="26">
        <v>8538.0907000000007</v>
      </c>
      <c r="J313" s="26">
        <v>1.4E-3</v>
      </c>
    </row>
    <row r="314" spans="1:10" x14ac:dyDescent="0.2">
      <c r="A314" s="26">
        <f t="shared" si="4"/>
        <v>200040</v>
      </c>
      <c r="B314" s="26">
        <v>0</v>
      </c>
      <c r="C314" s="26">
        <v>20</v>
      </c>
      <c r="D314" s="26" t="s">
        <v>50</v>
      </c>
      <c r="E314" s="26">
        <v>20</v>
      </c>
      <c r="F314" s="26">
        <v>40</v>
      </c>
      <c r="G314" s="26">
        <v>34846.402000000002</v>
      </c>
      <c r="H314" s="26">
        <v>0.02</v>
      </c>
      <c r="I314" s="26">
        <v>8551.3045999999995</v>
      </c>
      <c r="J314" s="26">
        <v>5.9999999999999995E-4</v>
      </c>
    </row>
    <row r="315" spans="1:10" x14ac:dyDescent="0.2">
      <c r="A315" s="26">
        <f t="shared" si="4"/>
        <v>210040</v>
      </c>
      <c r="B315" s="26">
        <v>-2</v>
      </c>
      <c r="C315" s="26">
        <v>19</v>
      </c>
      <c r="D315" s="26" t="s">
        <v>51</v>
      </c>
      <c r="E315" s="26">
        <v>21</v>
      </c>
      <c r="F315" s="26">
        <v>40</v>
      </c>
      <c r="G315" s="26">
        <v>20523.352999999999</v>
      </c>
      <c r="H315" s="26">
        <v>2.8279999999999998</v>
      </c>
      <c r="I315" s="26">
        <v>8173.6697000000004</v>
      </c>
      <c r="J315" s="26">
        <v>7.0699999999999999E-2</v>
      </c>
    </row>
    <row r="316" spans="1:10" x14ac:dyDescent="0.2">
      <c r="A316" s="26">
        <f t="shared" si="4"/>
        <v>220040</v>
      </c>
      <c r="B316" s="26">
        <v>-4</v>
      </c>
      <c r="C316" s="26">
        <v>18</v>
      </c>
      <c r="D316" s="26" t="s">
        <v>52</v>
      </c>
      <c r="E316" s="26">
        <v>22</v>
      </c>
      <c r="F316" s="26">
        <v>40</v>
      </c>
      <c r="G316" s="26">
        <v>-8993.4390000000003</v>
      </c>
      <c r="H316" s="26">
        <v>68.244</v>
      </c>
      <c r="I316" s="26">
        <v>7865.8631999999998</v>
      </c>
      <c r="J316" s="26">
        <v>1.7060999999999999</v>
      </c>
    </row>
    <row r="317" spans="1:10" x14ac:dyDescent="0.2">
      <c r="A317" s="26">
        <f t="shared" si="4"/>
        <v>230040</v>
      </c>
      <c r="B317" s="26">
        <v>-6</v>
      </c>
      <c r="C317" s="26">
        <v>17</v>
      </c>
      <c r="D317" s="26" t="s">
        <v>53</v>
      </c>
      <c r="E317" s="26">
        <v>23</v>
      </c>
      <c r="F317" s="26">
        <v>40</v>
      </c>
      <c r="G317" s="26">
        <v>12470</v>
      </c>
      <c r="H317" s="26">
        <v>300</v>
      </c>
      <c r="I317" s="26">
        <v>7310</v>
      </c>
      <c r="J317" s="26">
        <v>7</v>
      </c>
    </row>
    <row r="318" spans="1:10" x14ac:dyDescent="0.2">
      <c r="A318" s="26">
        <f t="shared" si="4"/>
        <v>120041</v>
      </c>
      <c r="B318" s="26">
        <v>17</v>
      </c>
      <c r="C318" s="26">
        <v>29</v>
      </c>
      <c r="D318" s="26" t="s">
        <v>42</v>
      </c>
      <c r="E318" s="26">
        <v>12</v>
      </c>
      <c r="F318" s="26">
        <v>41</v>
      </c>
      <c r="G318" s="26">
        <v>58100</v>
      </c>
      <c r="H318" s="26">
        <v>500</v>
      </c>
      <c r="I318" s="26">
        <v>6425</v>
      </c>
      <c r="J318" s="26">
        <v>12</v>
      </c>
    </row>
    <row r="319" spans="1:10" x14ac:dyDescent="0.2">
      <c r="A319" s="26">
        <f t="shared" si="4"/>
        <v>130041</v>
      </c>
      <c r="B319" s="26">
        <v>15</v>
      </c>
      <c r="C319" s="26">
        <v>28</v>
      </c>
      <c r="D319" s="26" t="s">
        <v>43</v>
      </c>
      <c r="E319" s="26">
        <v>13</v>
      </c>
      <c r="F319" s="26">
        <v>41</v>
      </c>
      <c r="G319" s="26">
        <v>34590</v>
      </c>
      <c r="H319" s="26">
        <v>400</v>
      </c>
      <c r="I319" s="26">
        <v>6980</v>
      </c>
      <c r="J319" s="26">
        <v>10</v>
      </c>
    </row>
    <row r="320" spans="1:10" x14ac:dyDescent="0.2">
      <c r="A320" s="26">
        <f t="shared" si="4"/>
        <v>140041</v>
      </c>
      <c r="B320" s="26">
        <v>13</v>
      </c>
      <c r="C320" s="26">
        <v>27</v>
      </c>
      <c r="D320" s="26" t="s">
        <v>44</v>
      </c>
      <c r="E320" s="26">
        <v>14</v>
      </c>
      <c r="F320" s="26">
        <v>41</v>
      </c>
      <c r="G320" s="26">
        <v>13200</v>
      </c>
      <c r="H320" s="26">
        <v>300</v>
      </c>
      <c r="I320" s="26">
        <v>7482</v>
      </c>
      <c r="J320" s="26">
        <v>7</v>
      </c>
    </row>
    <row r="321" spans="1:10" x14ac:dyDescent="0.2">
      <c r="A321" s="26">
        <f t="shared" si="4"/>
        <v>150041</v>
      </c>
      <c r="B321" s="26">
        <v>11</v>
      </c>
      <c r="C321" s="26">
        <v>26</v>
      </c>
      <c r="D321" s="26" t="s">
        <v>45</v>
      </c>
      <c r="E321" s="26">
        <v>15</v>
      </c>
      <c r="F321" s="26">
        <v>41</v>
      </c>
      <c r="G321" s="26">
        <v>-4979.7669999999998</v>
      </c>
      <c r="H321" s="26">
        <v>120.163</v>
      </c>
      <c r="I321" s="26">
        <v>7906.5513000000001</v>
      </c>
      <c r="J321" s="26">
        <v>2.9308000000000001</v>
      </c>
    </row>
    <row r="322" spans="1:10" x14ac:dyDescent="0.2">
      <c r="A322" s="26">
        <f t="shared" si="4"/>
        <v>160041</v>
      </c>
      <c r="B322" s="26">
        <v>9</v>
      </c>
      <c r="C322" s="26">
        <v>25</v>
      </c>
      <c r="D322" s="26" t="s">
        <v>46</v>
      </c>
      <c r="E322" s="26">
        <v>16</v>
      </c>
      <c r="F322" s="26">
        <v>41</v>
      </c>
      <c r="G322" s="26">
        <v>19008.580000000002</v>
      </c>
      <c r="H322" s="26">
        <v>4.0990000000000002</v>
      </c>
      <c r="I322" s="26">
        <v>8229.6358</v>
      </c>
      <c r="J322" s="26">
        <v>0.1</v>
      </c>
    </row>
    <row r="323" spans="1:10" x14ac:dyDescent="0.2">
      <c r="A323" s="26">
        <f t="shared" ref="A323:A386" si="5">F323+10000*E323</f>
        <v>170041</v>
      </c>
      <c r="B323" s="26">
        <v>7</v>
      </c>
      <c r="C323" s="26">
        <v>24</v>
      </c>
      <c r="D323" s="26" t="s">
        <v>47</v>
      </c>
      <c r="E323" s="26">
        <v>17</v>
      </c>
      <c r="F323" s="26">
        <v>41</v>
      </c>
      <c r="G323" s="26">
        <v>27307.191999999999</v>
      </c>
      <c r="H323" s="26">
        <v>68.722999999999999</v>
      </c>
      <c r="I323" s="26">
        <v>8412.9593000000004</v>
      </c>
      <c r="J323" s="26">
        <v>1.6761999999999999</v>
      </c>
    </row>
    <row r="324" spans="1:10" x14ac:dyDescent="0.2">
      <c r="A324" s="26">
        <f t="shared" si="5"/>
        <v>180041</v>
      </c>
      <c r="B324" s="26">
        <v>5</v>
      </c>
      <c r="C324" s="26">
        <v>23</v>
      </c>
      <c r="D324" s="26" t="s">
        <v>48</v>
      </c>
      <c r="E324" s="26">
        <v>18</v>
      </c>
      <c r="F324" s="26">
        <v>41</v>
      </c>
      <c r="G324" s="26">
        <v>33067.51</v>
      </c>
      <c r="H324" s="26">
        <v>0.34699999999999998</v>
      </c>
      <c r="I324" s="26">
        <v>8534.3732999999993</v>
      </c>
      <c r="J324" s="26">
        <v>8.5000000000000006E-3</v>
      </c>
    </row>
    <row r="325" spans="1:10" x14ac:dyDescent="0.2">
      <c r="A325" s="26">
        <f t="shared" si="5"/>
        <v>190041</v>
      </c>
      <c r="B325" s="26">
        <v>3</v>
      </c>
      <c r="C325" s="26">
        <v>22</v>
      </c>
      <c r="D325" s="26" t="s">
        <v>49</v>
      </c>
      <c r="E325" s="26">
        <v>19</v>
      </c>
      <c r="F325" s="26">
        <v>41</v>
      </c>
      <c r="G325" s="26">
        <v>35559.548799999997</v>
      </c>
      <c r="H325" s="26">
        <v>3.7599999999999999E-3</v>
      </c>
      <c r="I325" s="26">
        <v>8576.0730999999996</v>
      </c>
      <c r="J325" s="26">
        <v>2.9999999999999997E-4</v>
      </c>
    </row>
    <row r="326" spans="1:10" x14ac:dyDescent="0.2">
      <c r="A326" s="26">
        <f t="shared" si="5"/>
        <v>200041</v>
      </c>
      <c r="B326" s="26">
        <v>1</v>
      </c>
      <c r="C326" s="26">
        <v>21</v>
      </c>
      <c r="D326" s="26" t="s">
        <v>50</v>
      </c>
      <c r="E326" s="26">
        <v>20</v>
      </c>
      <c r="F326" s="26">
        <v>41</v>
      </c>
      <c r="G326" s="26">
        <v>35137.908000000003</v>
      </c>
      <c r="H326" s="26">
        <v>0.13800000000000001</v>
      </c>
      <c r="I326" s="26">
        <v>8546.7075000000004</v>
      </c>
      <c r="J326" s="26">
        <v>3.3999999999999998E-3</v>
      </c>
    </row>
    <row r="327" spans="1:10" x14ac:dyDescent="0.2">
      <c r="A327" s="26">
        <f t="shared" si="5"/>
        <v>210041</v>
      </c>
      <c r="B327" s="26">
        <v>-1</v>
      </c>
      <c r="C327" s="26">
        <v>20</v>
      </c>
      <c r="D327" s="26" t="s">
        <v>51</v>
      </c>
      <c r="E327" s="26">
        <v>21</v>
      </c>
      <c r="F327" s="26">
        <v>41</v>
      </c>
      <c r="G327" s="26">
        <v>28642.36</v>
      </c>
      <c r="H327" s="26">
        <v>7.6999999999999999E-2</v>
      </c>
      <c r="I327" s="26">
        <v>8369.1978999999992</v>
      </c>
      <c r="J327" s="26">
        <v>1.9E-3</v>
      </c>
    </row>
    <row r="328" spans="1:10" x14ac:dyDescent="0.2">
      <c r="A328" s="26">
        <f t="shared" si="5"/>
        <v>220041</v>
      </c>
      <c r="B328" s="26">
        <v>-3</v>
      </c>
      <c r="C328" s="26">
        <v>19</v>
      </c>
      <c r="D328" s="26" t="s">
        <v>52</v>
      </c>
      <c r="E328" s="26">
        <v>22</v>
      </c>
      <c r="F328" s="26">
        <v>41</v>
      </c>
      <c r="G328" s="26">
        <v>15697.539000000001</v>
      </c>
      <c r="H328" s="26">
        <v>27.945</v>
      </c>
      <c r="I328" s="26">
        <v>8034.3888999999999</v>
      </c>
      <c r="J328" s="26">
        <v>0.68159999999999998</v>
      </c>
    </row>
    <row r="329" spans="1:10" x14ac:dyDescent="0.2">
      <c r="A329" s="26">
        <f t="shared" si="5"/>
        <v>230041</v>
      </c>
      <c r="B329" s="26">
        <v>-5</v>
      </c>
      <c r="C329" s="26">
        <v>18</v>
      </c>
      <c r="D329" s="26" t="s">
        <v>53</v>
      </c>
      <c r="E329" s="26">
        <v>23</v>
      </c>
      <c r="F329" s="26">
        <v>41</v>
      </c>
      <c r="G329" s="26">
        <v>310</v>
      </c>
      <c r="H329" s="26">
        <v>200</v>
      </c>
      <c r="I329" s="26">
        <v>7625</v>
      </c>
      <c r="J329" s="26">
        <v>5</v>
      </c>
    </row>
    <row r="330" spans="1:10" x14ac:dyDescent="0.2">
      <c r="A330" s="26">
        <f t="shared" si="5"/>
        <v>240041</v>
      </c>
      <c r="B330" s="26">
        <v>-7</v>
      </c>
      <c r="C330" s="26">
        <v>17</v>
      </c>
      <c r="D330" s="26" t="s">
        <v>54</v>
      </c>
      <c r="E330" s="26">
        <v>24</v>
      </c>
      <c r="F330" s="26">
        <v>41</v>
      </c>
      <c r="G330" s="26">
        <v>20410</v>
      </c>
      <c r="H330" s="26">
        <v>400</v>
      </c>
      <c r="I330" s="26">
        <v>7116</v>
      </c>
      <c r="J330" s="26">
        <v>10</v>
      </c>
    </row>
    <row r="331" spans="1:10" x14ac:dyDescent="0.2">
      <c r="A331" s="26">
        <f t="shared" si="5"/>
        <v>130042</v>
      </c>
      <c r="B331" s="26">
        <v>16</v>
      </c>
      <c r="C331" s="26">
        <v>29</v>
      </c>
      <c r="D331" s="26" t="s">
        <v>43</v>
      </c>
      <c r="E331" s="26">
        <v>13</v>
      </c>
      <c r="F331" s="26">
        <v>42</v>
      </c>
      <c r="G331" s="26">
        <v>41990</v>
      </c>
      <c r="H331" s="26">
        <v>500</v>
      </c>
      <c r="I331" s="26">
        <v>6829</v>
      </c>
      <c r="J331" s="26">
        <v>12</v>
      </c>
    </row>
    <row r="332" spans="1:10" x14ac:dyDescent="0.2">
      <c r="A332" s="26">
        <f t="shared" si="5"/>
        <v>140042</v>
      </c>
      <c r="B332" s="26">
        <v>14</v>
      </c>
      <c r="C332" s="26">
        <v>28</v>
      </c>
      <c r="D332" s="26" t="s">
        <v>44</v>
      </c>
      <c r="E332" s="26">
        <v>14</v>
      </c>
      <c r="F332" s="26">
        <v>42</v>
      </c>
      <c r="G332" s="26">
        <v>16840</v>
      </c>
      <c r="H332" s="26">
        <v>300</v>
      </c>
      <c r="I332" s="26">
        <v>7410</v>
      </c>
      <c r="J332" s="26">
        <v>7</v>
      </c>
    </row>
    <row r="333" spans="1:10" x14ac:dyDescent="0.2">
      <c r="A333" s="26">
        <f t="shared" si="5"/>
        <v>150042</v>
      </c>
      <c r="B333" s="26">
        <v>12</v>
      </c>
      <c r="C333" s="26">
        <v>27</v>
      </c>
      <c r="D333" s="26" t="s">
        <v>45</v>
      </c>
      <c r="E333" s="26">
        <v>15</v>
      </c>
      <c r="F333" s="26">
        <v>42</v>
      </c>
      <c r="G333" s="26">
        <v>1091.8420000000001</v>
      </c>
      <c r="H333" s="26">
        <v>95.009</v>
      </c>
      <c r="I333" s="26">
        <v>7765.9121999999998</v>
      </c>
      <c r="J333" s="26">
        <v>2.2621000000000002</v>
      </c>
    </row>
    <row r="334" spans="1:10" x14ac:dyDescent="0.2">
      <c r="A334" s="26">
        <f t="shared" si="5"/>
        <v>160042</v>
      </c>
      <c r="B334" s="26">
        <v>10</v>
      </c>
      <c r="C334" s="26">
        <v>26</v>
      </c>
      <c r="D334" s="26" t="s">
        <v>46</v>
      </c>
      <c r="E334" s="26">
        <v>16</v>
      </c>
      <c r="F334" s="26">
        <v>42</v>
      </c>
      <c r="G334" s="26">
        <v>17637.748</v>
      </c>
      <c r="H334" s="26">
        <v>2.794</v>
      </c>
      <c r="I334" s="26">
        <v>8193.2275000000009</v>
      </c>
      <c r="J334" s="26">
        <v>6.6500000000000004E-2</v>
      </c>
    </row>
    <row r="335" spans="1:10" x14ac:dyDescent="0.2">
      <c r="A335" s="26">
        <f t="shared" si="5"/>
        <v>170042</v>
      </c>
      <c r="B335" s="26">
        <v>8</v>
      </c>
      <c r="C335" s="26">
        <v>25</v>
      </c>
      <c r="D335" s="26" t="s">
        <v>47</v>
      </c>
      <c r="E335" s="26">
        <v>17</v>
      </c>
      <c r="F335" s="26">
        <v>42</v>
      </c>
      <c r="G335" s="26">
        <v>24831.77</v>
      </c>
      <c r="H335" s="26">
        <v>59.616</v>
      </c>
      <c r="I335" s="26">
        <v>8345.8863999999994</v>
      </c>
      <c r="J335" s="26">
        <v>1.4194</v>
      </c>
    </row>
    <row r="336" spans="1:10" x14ac:dyDescent="0.2">
      <c r="A336" s="26">
        <f t="shared" si="5"/>
        <v>180042</v>
      </c>
      <c r="B336" s="26">
        <v>6</v>
      </c>
      <c r="C336" s="26">
        <v>24</v>
      </c>
      <c r="D336" s="26" t="s">
        <v>48</v>
      </c>
      <c r="E336" s="26">
        <v>18</v>
      </c>
      <c r="F336" s="26">
        <v>42</v>
      </c>
      <c r="G336" s="26">
        <v>34422.678</v>
      </c>
      <c r="H336" s="26">
        <v>5.7750000000000004</v>
      </c>
      <c r="I336" s="26">
        <v>8555.6141000000007</v>
      </c>
      <c r="J336" s="26">
        <v>0.13750000000000001</v>
      </c>
    </row>
    <row r="337" spans="1:10" x14ac:dyDescent="0.2">
      <c r="A337" s="26">
        <f t="shared" si="5"/>
        <v>190042</v>
      </c>
      <c r="B337" s="26">
        <v>4</v>
      </c>
      <c r="C337" s="26">
        <v>23</v>
      </c>
      <c r="D337" s="26" t="s">
        <v>49</v>
      </c>
      <c r="E337" s="26">
        <v>19</v>
      </c>
      <c r="F337" s="26">
        <v>42</v>
      </c>
      <c r="G337" s="26">
        <v>35022.031000000003</v>
      </c>
      <c r="H337" s="26">
        <v>0.106</v>
      </c>
      <c r="I337" s="26">
        <v>8551.2571000000007</v>
      </c>
      <c r="J337" s="26">
        <v>2.5000000000000001E-3</v>
      </c>
    </row>
    <row r="338" spans="1:10" x14ac:dyDescent="0.2">
      <c r="A338" s="26">
        <f t="shared" si="5"/>
        <v>200042</v>
      </c>
      <c r="B338" s="26">
        <v>2</v>
      </c>
      <c r="C338" s="26">
        <v>22</v>
      </c>
      <c r="D338" s="26" t="s">
        <v>50</v>
      </c>
      <c r="E338" s="26">
        <v>20</v>
      </c>
      <c r="F338" s="26">
        <v>42</v>
      </c>
      <c r="G338" s="26">
        <v>38547.292999999998</v>
      </c>
      <c r="H338" s="26">
        <v>0.14799999999999999</v>
      </c>
      <c r="I338" s="26">
        <v>8616.5645999999997</v>
      </c>
      <c r="J338" s="26">
        <v>3.5000000000000001E-3</v>
      </c>
    </row>
    <row r="339" spans="1:10" x14ac:dyDescent="0.2">
      <c r="A339" s="26">
        <f t="shared" si="5"/>
        <v>210042</v>
      </c>
      <c r="B339" s="26">
        <v>0</v>
      </c>
      <c r="C339" s="26">
        <v>21</v>
      </c>
      <c r="D339" s="26" t="s">
        <v>51</v>
      </c>
      <c r="E339" s="26">
        <v>21</v>
      </c>
      <c r="F339" s="26">
        <v>42</v>
      </c>
      <c r="G339" s="26">
        <v>32121.003000000001</v>
      </c>
      <c r="H339" s="26">
        <v>0.154</v>
      </c>
      <c r="I339" s="26">
        <v>8444.9303</v>
      </c>
      <c r="J339" s="26">
        <v>3.7000000000000002E-3</v>
      </c>
    </row>
    <row r="340" spans="1:10" x14ac:dyDescent="0.2">
      <c r="A340" s="26">
        <f t="shared" si="5"/>
        <v>220042</v>
      </c>
      <c r="B340" s="26">
        <v>-2</v>
      </c>
      <c r="C340" s="26">
        <v>20</v>
      </c>
      <c r="D340" s="26" t="s">
        <v>52</v>
      </c>
      <c r="E340" s="26">
        <v>22</v>
      </c>
      <c r="F340" s="26">
        <v>42</v>
      </c>
      <c r="G340" s="26">
        <v>25104.352999999999</v>
      </c>
      <c r="H340" s="26">
        <v>0.26900000000000002</v>
      </c>
      <c r="I340" s="26">
        <v>8259.24</v>
      </c>
      <c r="J340" s="26">
        <v>6.4000000000000003E-3</v>
      </c>
    </row>
    <row r="341" spans="1:10" x14ac:dyDescent="0.2">
      <c r="A341" s="26">
        <f t="shared" si="5"/>
        <v>230042</v>
      </c>
      <c r="B341" s="26">
        <v>-4</v>
      </c>
      <c r="C341" s="26">
        <v>19</v>
      </c>
      <c r="D341" s="26" t="s">
        <v>53</v>
      </c>
      <c r="E341" s="26">
        <v>23</v>
      </c>
      <c r="F341" s="26">
        <v>42</v>
      </c>
      <c r="G341" s="26">
        <v>-7620</v>
      </c>
      <c r="H341" s="26">
        <v>196</v>
      </c>
      <c r="I341" s="26">
        <v>7824</v>
      </c>
      <c r="J341" s="26">
        <v>5</v>
      </c>
    </row>
    <row r="342" spans="1:10" x14ac:dyDescent="0.2">
      <c r="A342" s="26">
        <f t="shared" si="5"/>
        <v>240042</v>
      </c>
      <c r="B342" s="26">
        <v>-6</v>
      </c>
      <c r="C342" s="26">
        <v>18</v>
      </c>
      <c r="D342" s="26" t="s">
        <v>54</v>
      </c>
      <c r="E342" s="26">
        <v>24</v>
      </c>
      <c r="F342" s="26">
        <v>42</v>
      </c>
      <c r="G342" s="26">
        <v>7060</v>
      </c>
      <c r="H342" s="26">
        <v>300</v>
      </c>
      <c r="I342" s="26">
        <v>7456</v>
      </c>
      <c r="J342" s="26">
        <v>7</v>
      </c>
    </row>
    <row r="343" spans="1:10" x14ac:dyDescent="0.2">
      <c r="A343" s="26">
        <f t="shared" si="5"/>
        <v>130043</v>
      </c>
      <c r="B343" s="26">
        <v>17</v>
      </c>
      <c r="C343" s="26">
        <v>30</v>
      </c>
      <c r="D343" s="26" t="s">
        <v>43</v>
      </c>
      <c r="E343" s="26">
        <v>13</v>
      </c>
      <c r="F343" s="26">
        <v>43</v>
      </c>
      <c r="G343" s="26">
        <v>48270</v>
      </c>
      <c r="H343" s="26">
        <v>600</v>
      </c>
      <c r="I343" s="26">
        <v>6712</v>
      </c>
      <c r="J343" s="26">
        <v>14</v>
      </c>
    </row>
    <row r="344" spans="1:10" x14ac:dyDescent="0.2">
      <c r="A344" s="26">
        <f t="shared" si="5"/>
        <v>140043</v>
      </c>
      <c r="B344" s="26">
        <v>15</v>
      </c>
      <c r="C344" s="26">
        <v>29</v>
      </c>
      <c r="D344" s="26" t="s">
        <v>44</v>
      </c>
      <c r="E344" s="26">
        <v>14</v>
      </c>
      <c r="F344" s="26">
        <v>43</v>
      </c>
      <c r="G344" s="26">
        <v>24330</v>
      </c>
      <c r="H344" s="26">
        <v>400</v>
      </c>
      <c r="I344" s="26">
        <v>7251</v>
      </c>
      <c r="J344" s="26">
        <v>9</v>
      </c>
    </row>
    <row r="345" spans="1:10" x14ac:dyDescent="0.2">
      <c r="A345" s="26">
        <f t="shared" si="5"/>
        <v>150043</v>
      </c>
      <c r="B345" s="26">
        <v>13</v>
      </c>
      <c r="C345" s="26">
        <v>28</v>
      </c>
      <c r="D345" s="26" t="s">
        <v>45</v>
      </c>
      <c r="E345" s="26">
        <v>15</v>
      </c>
      <c r="F345" s="26">
        <v>43</v>
      </c>
      <c r="G345" s="26">
        <v>5040</v>
      </c>
      <c r="H345" s="26">
        <v>300</v>
      </c>
      <c r="I345" s="26">
        <v>7681</v>
      </c>
      <c r="J345" s="26">
        <v>7</v>
      </c>
    </row>
    <row r="346" spans="1:10" x14ac:dyDescent="0.2">
      <c r="A346" s="26">
        <f t="shared" si="5"/>
        <v>160043</v>
      </c>
      <c r="B346" s="26">
        <v>11</v>
      </c>
      <c r="C346" s="26">
        <v>27</v>
      </c>
      <c r="D346" s="26" t="s">
        <v>46</v>
      </c>
      <c r="E346" s="26">
        <v>16</v>
      </c>
      <c r="F346" s="26">
        <v>43</v>
      </c>
      <c r="G346" s="26">
        <v>12195.460999999999</v>
      </c>
      <c r="H346" s="26">
        <v>4.97</v>
      </c>
      <c r="I346" s="26">
        <v>8063.8275999999996</v>
      </c>
      <c r="J346" s="26">
        <v>0.11559999999999999</v>
      </c>
    </row>
    <row r="347" spans="1:10" x14ac:dyDescent="0.2">
      <c r="A347" s="26">
        <f t="shared" si="5"/>
        <v>170043</v>
      </c>
      <c r="B347" s="26">
        <v>9</v>
      </c>
      <c r="C347" s="26">
        <v>26</v>
      </c>
      <c r="D347" s="26" t="s">
        <v>47</v>
      </c>
      <c r="E347" s="26">
        <v>17</v>
      </c>
      <c r="F347" s="26">
        <v>43</v>
      </c>
      <c r="G347" s="26">
        <v>24159.51</v>
      </c>
      <c r="H347" s="26">
        <v>61.859000000000002</v>
      </c>
      <c r="I347" s="26">
        <v>8323.8672000000006</v>
      </c>
      <c r="J347" s="26">
        <v>1.4386000000000001</v>
      </c>
    </row>
    <row r="348" spans="1:10" x14ac:dyDescent="0.2">
      <c r="A348" s="26">
        <f t="shared" si="5"/>
        <v>180043</v>
      </c>
      <c r="B348" s="26">
        <v>7</v>
      </c>
      <c r="C348" s="26">
        <v>25</v>
      </c>
      <c r="D348" s="26" t="s">
        <v>48</v>
      </c>
      <c r="E348" s="26">
        <v>18</v>
      </c>
      <c r="F348" s="26">
        <v>43</v>
      </c>
      <c r="G348" s="26">
        <v>32009.811000000002</v>
      </c>
      <c r="H348" s="26">
        <v>5.31</v>
      </c>
      <c r="I348" s="26">
        <v>8488.2381999999998</v>
      </c>
      <c r="J348" s="26">
        <v>0.1235</v>
      </c>
    </row>
    <row r="349" spans="1:10" x14ac:dyDescent="0.2">
      <c r="A349" s="26">
        <f t="shared" si="5"/>
        <v>190043</v>
      </c>
      <c r="B349" s="26">
        <v>5</v>
      </c>
      <c r="C349" s="26">
        <v>24</v>
      </c>
      <c r="D349" s="26" t="s">
        <v>49</v>
      </c>
      <c r="E349" s="26">
        <v>19</v>
      </c>
      <c r="F349" s="26">
        <v>43</v>
      </c>
      <c r="G349" s="26">
        <v>36575.394</v>
      </c>
      <c r="H349" s="26">
        <v>0.41</v>
      </c>
      <c r="I349" s="26">
        <v>8576.2204000000002</v>
      </c>
      <c r="J349" s="26">
        <v>9.4999999999999998E-3</v>
      </c>
    </row>
    <row r="350" spans="1:10" x14ac:dyDescent="0.2">
      <c r="A350" s="26">
        <f t="shared" si="5"/>
        <v>200043</v>
      </c>
      <c r="B350" s="26">
        <v>3</v>
      </c>
      <c r="C350" s="26">
        <v>23</v>
      </c>
      <c r="D350" s="26" t="s">
        <v>50</v>
      </c>
      <c r="E350" s="26">
        <v>20</v>
      </c>
      <c r="F350" s="26">
        <v>43</v>
      </c>
      <c r="G350" s="26">
        <v>38408.873</v>
      </c>
      <c r="H350" s="26">
        <v>0.22700000000000001</v>
      </c>
      <c r="I350" s="26">
        <v>8600.6653000000006</v>
      </c>
      <c r="J350" s="26">
        <v>5.3E-3</v>
      </c>
    </row>
    <row r="351" spans="1:10" x14ac:dyDescent="0.2">
      <c r="A351" s="26">
        <f t="shared" si="5"/>
        <v>210043</v>
      </c>
      <c r="B351" s="26">
        <v>1</v>
      </c>
      <c r="C351" s="26">
        <v>22</v>
      </c>
      <c r="D351" s="26" t="s">
        <v>51</v>
      </c>
      <c r="E351" s="26">
        <v>21</v>
      </c>
      <c r="F351" s="26">
        <v>43</v>
      </c>
      <c r="G351" s="26">
        <v>36188.15</v>
      </c>
      <c r="H351" s="26">
        <v>1.863</v>
      </c>
      <c r="I351" s="26">
        <v>8530.8264999999992</v>
      </c>
      <c r="J351" s="26">
        <v>4.3299999999999998E-2</v>
      </c>
    </row>
    <row r="352" spans="1:10" x14ac:dyDescent="0.2">
      <c r="A352" s="26">
        <f t="shared" si="5"/>
        <v>220043</v>
      </c>
      <c r="B352" s="26">
        <v>-1</v>
      </c>
      <c r="C352" s="26">
        <v>21</v>
      </c>
      <c r="D352" s="26" t="s">
        <v>52</v>
      </c>
      <c r="E352" s="26">
        <v>22</v>
      </c>
      <c r="F352" s="26">
        <v>43</v>
      </c>
      <c r="G352" s="26">
        <v>29315.591</v>
      </c>
      <c r="H352" s="26">
        <v>5.7190000000000003</v>
      </c>
      <c r="I352" s="26">
        <v>8352.8053999999993</v>
      </c>
      <c r="J352" s="26">
        <v>0.13300000000000001</v>
      </c>
    </row>
    <row r="353" spans="1:10" x14ac:dyDescent="0.2">
      <c r="A353" s="26">
        <f t="shared" si="5"/>
        <v>230043</v>
      </c>
      <c r="B353" s="26">
        <v>-3</v>
      </c>
      <c r="C353" s="26">
        <v>20</v>
      </c>
      <c r="D353" s="26" t="s">
        <v>53</v>
      </c>
      <c r="E353" s="26">
        <v>23</v>
      </c>
      <c r="F353" s="26">
        <v>43</v>
      </c>
      <c r="G353" s="26">
        <v>17916.358</v>
      </c>
      <c r="H353" s="26">
        <v>42.848999999999997</v>
      </c>
      <c r="I353" s="26">
        <v>8069.5128999999997</v>
      </c>
      <c r="J353" s="26">
        <v>0.99650000000000005</v>
      </c>
    </row>
    <row r="354" spans="1:10" x14ac:dyDescent="0.2">
      <c r="A354" s="26">
        <f t="shared" si="5"/>
        <v>240043</v>
      </c>
      <c r="B354" s="26">
        <v>-5</v>
      </c>
      <c r="C354" s="26">
        <v>19</v>
      </c>
      <c r="D354" s="26" t="s">
        <v>54</v>
      </c>
      <c r="E354" s="26">
        <v>24</v>
      </c>
      <c r="F354" s="26">
        <v>43</v>
      </c>
      <c r="G354" s="26">
        <v>-1970</v>
      </c>
      <c r="H354" s="26">
        <v>200</v>
      </c>
      <c r="I354" s="26">
        <v>7680</v>
      </c>
      <c r="J354" s="26">
        <v>5</v>
      </c>
    </row>
    <row r="355" spans="1:10" x14ac:dyDescent="0.2">
      <c r="A355" s="26">
        <f t="shared" si="5"/>
        <v>250043</v>
      </c>
      <c r="B355" s="26">
        <v>-7</v>
      </c>
      <c r="C355" s="26">
        <v>18</v>
      </c>
      <c r="D355" s="26" t="s">
        <v>55</v>
      </c>
      <c r="E355" s="26">
        <v>25</v>
      </c>
      <c r="F355" s="26">
        <v>43</v>
      </c>
      <c r="G355" s="26">
        <v>17370</v>
      </c>
      <c r="H355" s="26">
        <v>400</v>
      </c>
      <c r="I355" s="26">
        <v>7213</v>
      </c>
      <c r="J355" s="26">
        <v>9</v>
      </c>
    </row>
    <row r="356" spans="1:10" x14ac:dyDescent="0.2">
      <c r="A356" s="26">
        <f t="shared" si="5"/>
        <v>140044</v>
      </c>
      <c r="B356" s="26">
        <v>16</v>
      </c>
      <c r="C356" s="26">
        <v>30</v>
      </c>
      <c r="D356" s="26" t="s">
        <v>44</v>
      </c>
      <c r="E356" s="26">
        <v>14</v>
      </c>
      <c r="F356" s="26">
        <v>44</v>
      </c>
      <c r="G356" s="26">
        <v>29310</v>
      </c>
      <c r="H356" s="26">
        <v>500</v>
      </c>
      <c r="I356" s="26">
        <v>7156</v>
      </c>
      <c r="J356" s="26">
        <v>11</v>
      </c>
    </row>
    <row r="357" spans="1:10" x14ac:dyDescent="0.2">
      <c r="A357" s="26">
        <f t="shared" si="5"/>
        <v>150044</v>
      </c>
      <c r="B357" s="26">
        <v>14</v>
      </c>
      <c r="C357" s="26">
        <v>29</v>
      </c>
      <c r="D357" s="26" t="s">
        <v>45</v>
      </c>
      <c r="E357" s="26">
        <v>15</v>
      </c>
      <c r="F357" s="26">
        <v>44</v>
      </c>
      <c r="G357" s="26">
        <v>11110</v>
      </c>
      <c r="H357" s="26">
        <v>400</v>
      </c>
      <c r="I357" s="26">
        <v>7552</v>
      </c>
      <c r="J357" s="26">
        <v>9</v>
      </c>
    </row>
    <row r="358" spans="1:10" x14ac:dyDescent="0.2">
      <c r="A358" s="26">
        <f t="shared" si="5"/>
        <v>160044</v>
      </c>
      <c r="B358" s="26">
        <v>12</v>
      </c>
      <c r="C358" s="26">
        <v>28</v>
      </c>
      <c r="D358" s="26" t="s">
        <v>46</v>
      </c>
      <c r="E358" s="26">
        <v>16</v>
      </c>
      <c r="F358" s="26">
        <v>44</v>
      </c>
      <c r="G358" s="26">
        <v>-9204.2360000000008</v>
      </c>
      <c r="H358" s="26">
        <v>5.2160000000000002</v>
      </c>
      <c r="I358" s="26">
        <v>7996.0154000000002</v>
      </c>
      <c r="J358" s="26">
        <v>0.1186</v>
      </c>
    </row>
    <row r="359" spans="1:10" x14ac:dyDescent="0.2">
      <c r="A359" s="26">
        <f t="shared" si="5"/>
        <v>170044</v>
      </c>
      <c r="B359" s="26">
        <v>10</v>
      </c>
      <c r="C359" s="26">
        <v>27</v>
      </c>
      <c r="D359" s="26" t="s">
        <v>47</v>
      </c>
      <c r="E359" s="26">
        <v>17</v>
      </c>
      <c r="F359" s="26">
        <v>44</v>
      </c>
      <c r="G359" s="26">
        <v>20478.973000000002</v>
      </c>
      <c r="H359" s="26">
        <v>85.566000000000003</v>
      </c>
      <c r="I359" s="26">
        <v>8234.4788000000008</v>
      </c>
      <c r="J359" s="26">
        <v>1.9447000000000001</v>
      </c>
    </row>
    <row r="360" spans="1:10" x14ac:dyDescent="0.2">
      <c r="A360" s="26">
        <f t="shared" si="5"/>
        <v>180044</v>
      </c>
      <c r="B360" s="26">
        <v>8</v>
      </c>
      <c r="C360" s="26">
        <v>26</v>
      </c>
      <c r="D360" s="26" t="s">
        <v>48</v>
      </c>
      <c r="E360" s="26">
        <v>18</v>
      </c>
      <c r="F360" s="26">
        <v>44</v>
      </c>
      <c r="G360" s="26">
        <v>32673.26</v>
      </c>
      <c r="H360" s="26">
        <v>1.5840000000000001</v>
      </c>
      <c r="I360" s="26">
        <v>8493.8410999999996</v>
      </c>
      <c r="J360" s="26">
        <v>3.5999999999999997E-2</v>
      </c>
    </row>
    <row r="361" spans="1:10" x14ac:dyDescent="0.2">
      <c r="A361" s="26">
        <f t="shared" si="5"/>
        <v>190044</v>
      </c>
      <c r="B361" s="26">
        <v>6</v>
      </c>
      <c r="C361" s="26">
        <v>25</v>
      </c>
      <c r="D361" s="26" t="s">
        <v>49</v>
      </c>
      <c r="E361" s="26">
        <v>19</v>
      </c>
      <c r="F361" s="26">
        <v>44</v>
      </c>
      <c r="G361" s="26">
        <v>35781.498</v>
      </c>
      <c r="H361" s="26">
        <v>0.41899999999999998</v>
      </c>
      <c r="I361" s="26">
        <v>8546.7023000000008</v>
      </c>
      <c r="J361" s="26">
        <v>9.4999999999999998E-3</v>
      </c>
    </row>
    <row r="362" spans="1:10" x14ac:dyDescent="0.2">
      <c r="A362" s="26">
        <f t="shared" si="5"/>
        <v>200044</v>
      </c>
      <c r="B362" s="26">
        <v>4</v>
      </c>
      <c r="C362" s="26">
        <v>24</v>
      </c>
      <c r="D362" s="26" t="s">
        <v>50</v>
      </c>
      <c r="E362" s="26">
        <v>20</v>
      </c>
      <c r="F362" s="26">
        <v>44</v>
      </c>
      <c r="G362" s="26">
        <v>41468.730000000003</v>
      </c>
      <c r="H362" s="26">
        <v>0.32500000000000001</v>
      </c>
      <c r="I362" s="26">
        <v>8658.1769000000004</v>
      </c>
      <c r="J362" s="26">
        <v>7.4000000000000003E-3</v>
      </c>
    </row>
    <row r="363" spans="1:10" x14ac:dyDescent="0.2">
      <c r="A363" s="26">
        <f t="shared" si="5"/>
        <v>210044</v>
      </c>
      <c r="B363" s="26">
        <v>2</v>
      </c>
      <c r="C363" s="26">
        <v>23</v>
      </c>
      <c r="D363" s="26" t="s">
        <v>51</v>
      </c>
      <c r="E363" s="26">
        <v>21</v>
      </c>
      <c r="F363" s="26">
        <v>44</v>
      </c>
      <c r="G363" s="26">
        <v>37816.035000000003</v>
      </c>
      <c r="H363" s="26">
        <v>1.756</v>
      </c>
      <c r="I363" s="26">
        <v>8557.3804999999993</v>
      </c>
      <c r="J363" s="26">
        <v>3.9899999999999998E-2</v>
      </c>
    </row>
    <row r="364" spans="1:10" x14ac:dyDescent="0.2">
      <c r="A364" s="26">
        <f t="shared" si="5"/>
        <v>220044</v>
      </c>
      <c r="B364" s="26">
        <v>0</v>
      </c>
      <c r="C364" s="26">
        <v>22</v>
      </c>
      <c r="D364" s="26" t="s">
        <v>52</v>
      </c>
      <c r="E364" s="26">
        <v>22</v>
      </c>
      <c r="F364" s="26">
        <v>44</v>
      </c>
      <c r="G364" s="26">
        <v>37548.586000000003</v>
      </c>
      <c r="H364" s="26">
        <v>0.7</v>
      </c>
      <c r="I364" s="26">
        <v>8533.5215000000007</v>
      </c>
      <c r="J364" s="26">
        <v>1.5900000000000001E-2</v>
      </c>
    </row>
    <row r="365" spans="1:10" x14ac:dyDescent="0.2">
      <c r="A365" s="26">
        <f t="shared" si="5"/>
        <v>230044</v>
      </c>
      <c r="B365" s="26">
        <v>-2</v>
      </c>
      <c r="C365" s="26">
        <v>21</v>
      </c>
      <c r="D365" s="26" t="s">
        <v>53</v>
      </c>
      <c r="E365" s="26">
        <v>23</v>
      </c>
      <c r="F365" s="26">
        <v>44</v>
      </c>
      <c r="G365" s="26">
        <v>23808.079000000002</v>
      </c>
      <c r="H365" s="26">
        <v>7.2649999999999997</v>
      </c>
      <c r="I365" s="26">
        <v>8203.4567000000006</v>
      </c>
      <c r="J365" s="26">
        <v>0.1651</v>
      </c>
    </row>
    <row r="366" spans="1:10" x14ac:dyDescent="0.2">
      <c r="A366" s="26">
        <f t="shared" si="5"/>
        <v>240044</v>
      </c>
      <c r="B366" s="26">
        <v>-4</v>
      </c>
      <c r="C366" s="26">
        <v>20</v>
      </c>
      <c r="D366" s="26" t="s">
        <v>54</v>
      </c>
      <c r="E366" s="26">
        <v>24</v>
      </c>
      <c r="F366" s="26">
        <v>44</v>
      </c>
      <c r="G366" s="26">
        <v>13421.898999999999</v>
      </c>
      <c r="H366" s="26">
        <v>51.231999999999999</v>
      </c>
      <c r="I366" s="26">
        <v>7949.6265000000003</v>
      </c>
      <c r="J366" s="26">
        <v>1.1644000000000001</v>
      </c>
    </row>
    <row r="367" spans="1:10" x14ac:dyDescent="0.2">
      <c r="A367" s="26">
        <f t="shared" si="5"/>
        <v>250044</v>
      </c>
      <c r="B367" s="26">
        <v>-6</v>
      </c>
      <c r="C367" s="26">
        <v>19</v>
      </c>
      <c r="D367" s="26" t="s">
        <v>55</v>
      </c>
      <c r="E367" s="26">
        <v>25</v>
      </c>
      <c r="F367" s="26">
        <v>44</v>
      </c>
      <c r="G367" s="26">
        <v>7460</v>
      </c>
      <c r="H367" s="26">
        <v>300</v>
      </c>
      <c r="I367" s="26">
        <v>7457</v>
      </c>
      <c r="J367" s="26">
        <v>7</v>
      </c>
    </row>
    <row r="368" spans="1:10" x14ac:dyDescent="0.2">
      <c r="A368" s="26">
        <f t="shared" si="5"/>
        <v>140045</v>
      </c>
      <c r="B368" s="26">
        <v>17</v>
      </c>
      <c r="C368" s="26">
        <v>31</v>
      </c>
      <c r="D368" s="26" t="s">
        <v>44</v>
      </c>
      <c r="E368" s="26">
        <v>14</v>
      </c>
      <c r="F368" s="26">
        <v>45</v>
      </c>
      <c r="G368" s="26">
        <v>37090</v>
      </c>
      <c r="H368" s="26">
        <v>600</v>
      </c>
      <c r="I368" s="26">
        <v>7004</v>
      </c>
      <c r="J368" s="26">
        <v>13</v>
      </c>
    </row>
    <row r="369" spans="1:10" x14ac:dyDescent="0.2">
      <c r="A369" s="26">
        <f t="shared" si="5"/>
        <v>150045</v>
      </c>
      <c r="B369" s="26">
        <v>15</v>
      </c>
      <c r="C369" s="26">
        <v>30</v>
      </c>
      <c r="D369" s="26" t="s">
        <v>45</v>
      </c>
      <c r="E369" s="26">
        <v>15</v>
      </c>
      <c r="F369" s="26">
        <v>45</v>
      </c>
      <c r="G369" s="26">
        <v>15960</v>
      </c>
      <c r="H369" s="26">
        <v>500</v>
      </c>
      <c r="I369" s="26">
        <v>7456</v>
      </c>
      <c r="J369" s="26">
        <v>11</v>
      </c>
    </row>
    <row r="370" spans="1:10" x14ac:dyDescent="0.2">
      <c r="A370" s="26">
        <f t="shared" si="5"/>
        <v>160045</v>
      </c>
      <c r="B370" s="26">
        <v>13</v>
      </c>
      <c r="C370" s="26">
        <v>29</v>
      </c>
      <c r="D370" s="26" t="s">
        <v>46</v>
      </c>
      <c r="E370" s="26">
        <v>16</v>
      </c>
      <c r="F370" s="26">
        <v>45</v>
      </c>
      <c r="G370" s="26">
        <v>-3340</v>
      </c>
      <c r="H370" s="26">
        <v>300</v>
      </c>
      <c r="I370" s="26">
        <v>7867</v>
      </c>
      <c r="J370" s="26">
        <v>7</v>
      </c>
    </row>
    <row r="371" spans="1:10" x14ac:dyDescent="0.2">
      <c r="A371" s="26">
        <f t="shared" si="5"/>
        <v>170045</v>
      </c>
      <c r="B371" s="26">
        <v>11</v>
      </c>
      <c r="C371" s="26">
        <v>28</v>
      </c>
      <c r="D371" s="26" t="s">
        <v>47</v>
      </c>
      <c r="E371" s="26">
        <v>17</v>
      </c>
      <c r="F371" s="26">
        <v>45</v>
      </c>
      <c r="G371" s="26">
        <v>18262.544000000002</v>
      </c>
      <c r="H371" s="26">
        <v>136.16300000000001</v>
      </c>
      <c r="I371" s="26">
        <v>8181.5991000000004</v>
      </c>
      <c r="J371" s="26">
        <v>3.0259</v>
      </c>
    </row>
    <row r="372" spans="1:10" x14ac:dyDescent="0.2">
      <c r="A372" s="26">
        <f t="shared" si="5"/>
        <v>180045</v>
      </c>
      <c r="B372" s="26">
        <v>9</v>
      </c>
      <c r="C372" s="26">
        <v>27</v>
      </c>
      <c r="D372" s="26" t="s">
        <v>48</v>
      </c>
      <c r="E372" s="26">
        <v>18</v>
      </c>
      <c r="F372" s="26">
        <v>45</v>
      </c>
      <c r="G372" s="26">
        <v>29770.800999999999</v>
      </c>
      <c r="H372" s="26">
        <v>0.51200000000000001</v>
      </c>
      <c r="I372" s="26">
        <v>8419.9526000000005</v>
      </c>
      <c r="J372" s="26">
        <v>1.14E-2</v>
      </c>
    </row>
    <row r="373" spans="1:10" x14ac:dyDescent="0.2">
      <c r="A373" s="26">
        <f t="shared" si="5"/>
        <v>190045</v>
      </c>
      <c r="B373" s="26">
        <v>7</v>
      </c>
      <c r="C373" s="26">
        <v>26</v>
      </c>
      <c r="D373" s="26" t="s">
        <v>49</v>
      </c>
      <c r="E373" s="26">
        <v>19</v>
      </c>
      <c r="F373" s="26">
        <v>45</v>
      </c>
      <c r="G373" s="26">
        <v>36615.642999999996</v>
      </c>
      <c r="H373" s="26">
        <v>0.52200000000000002</v>
      </c>
      <c r="I373" s="26">
        <v>8554.6746999999996</v>
      </c>
      <c r="J373" s="26">
        <v>1.1599999999999999E-2</v>
      </c>
    </row>
    <row r="374" spans="1:10" x14ac:dyDescent="0.2">
      <c r="A374" s="26">
        <f t="shared" si="5"/>
        <v>200045</v>
      </c>
      <c r="B374" s="26">
        <v>5</v>
      </c>
      <c r="C374" s="26">
        <v>25</v>
      </c>
      <c r="D374" s="26" t="s">
        <v>50</v>
      </c>
      <c r="E374" s="26">
        <v>20</v>
      </c>
      <c r="F374" s="26">
        <v>45</v>
      </c>
      <c r="G374" s="26">
        <v>40812.230000000003</v>
      </c>
      <c r="H374" s="26">
        <v>0.36499999999999999</v>
      </c>
      <c r="I374" s="26">
        <v>8630.5467000000008</v>
      </c>
      <c r="J374" s="26">
        <v>8.0999999999999996E-3</v>
      </c>
    </row>
    <row r="375" spans="1:10" x14ac:dyDescent="0.2">
      <c r="A375" s="26">
        <f t="shared" si="5"/>
        <v>210045</v>
      </c>
      <c r="B375" s="26">
        <v>3</v>
      </c>
      <c r="C375" s="26">
        <v>24</v>
      </c>
      <c r="D375" s="26" t="s">
        <v>51</v>
      </c>
      <c r="E375" s="26">
        <v>21</v>
      </c>
      <c r="F375" s="26">
        <v>45</v>
      </c>
      <c r="G375" s="26">
        <v>41072.321000000004</v>
      </c>
      <c r="H375" s="26">
        <v>0.66300000000000003</v>
      </c>
      <c r="I375" s="26">
        <v>8618.9410000000007</v>
      </c>
      <c r="J375" s="26">
        <v>1.47E-2</v>
      </c>
    </row>
    <row r="376" spans="1:10" x14ac:dyDescent="0.2">
      <c r="A376" s="26">
        <f t="shared" si="5"/>
        <v>220045</v>
      </c>
      <c r="B376" s="26">
        <v>1</v>
      </c>
      <c r="C376" s="26">
        <v>23</v>
      </c>
      <c r="D376" s="26" t="s">
        <v>52</v>
      </c>
      <c r="E376" s="26">
        <v>22</v>
      </c>
      <c r="F376" s="26">
        <v>45</v>
      </c>
      <c r="G376" s="26">
        <v>39010.266000000003</v>
      </c>
      <c r="H376" s="26">
        <v>0.83599999999999997</v>
      </c>
      <c r="I376" s="26">
        <v>8555.7320999999993</v>
      </c>
      <c r="J376" s="26">
        <v>1.8599999999999998E-2</v>
      </c>
    </row>
    <row r="377" spans="1:10" x14ac:dyDescent="0.2">
      <c r="A377" s="26">
        <f t="shared" si="5"/>
        <v>230045</v>
      </c>
      <c r="B377" s="26">
        <v>-1</v>
      </c>
      <c r="C377" s="26">
        <v>22</v>
      </c>
      <c r="D377" s="26" t="s">
        <v>53</v>
      </c>
      <c r="E377" s="26">
        <v>23</v>
      </c>
      <c r="F377" s="26">
        <v>45</v>
      </c>
      <c r="G377" s="26">
        <v>31886.440999999999</v>
      </c>
      <c r="H377" s="26">
        <v>0.86299999999999999</v>
      </c>
      <c r="I377" s="26">
        <v>8380.0393999999997</v>
      </c>
      <c r="J377" s="26">
        <v>1.9199999999999998E-2</v>
      </c>
    </row>
    <row r="378" spans="1:10" x14ac:dyDescent="0.2">
      <c r="A378" s="26">
        <f t="shared" si="5"/>
        <v>240045</v>
      </c>
      <c r="B378" s="26">
        <v>-3</v>
      </c>
      <c r="C378" s="26">
        <v>21</v>
      </c>
      <c r="D378" s="26" t="s">
        <v>54</v>
      </c>
      <c r="E378" s="26">
        <v>24</v>
      </c>
      <c r="F378" s="26">
        <v>45</v>
      </c>
      <c r="G378" s="26">
        <v>19514.800999999999</v>
      </c>
      <c r="H378" s="26">
        <v>35.396999999999998</v>
      </c>
      <c r="I378" s="26">
        <v>8087.7286000000004</v>
      </c>
      <c r="J378" s="26">
        <v>0.78659999999999997</v>
      </c>
    </row>
    <row r="379" spans="1:10" x14ac:dyDescent="0.2">
      <c r="A379" s="26">
        <f t="shared" si="5"/>
        <v>250045</v>
      </c>
      <c r="B379" s="26">
        <v>-5</v>
      </c>
      <c r="C379" s="26">
        <v>20</v>
      </c>
      <c r="D379" s="26" t="s">
        <v>55</v>
      </c>
      <c r="E379" s="26">
        <v>25</v>
      </c>
      <c r="F379" s="26">
        <v>45</v>
      </c>
      <c r="G379" s="26">
        <v>-4980</v>
      </c>
      <c r="H379" s="26">
        <v>300</v>
      </c>
      <c r="I379" s="26">
        <v>7747</v>
      </c>
      <c r="J379" s="26">
        <v>7</v>
      </c>
    </row>
    <row r="380" spans="1:10" x14ac:dyDescent="0.2">
      <c r="A380" s="26">
        <f t="shared" si="5"/>
        <v>260045</v>
      </c>
      <c r="B380" s="26">
        <v>-7</v>
      </c>
      <c r="C380" s="26">
        <v>19</v>
      </c>
      <c r="D380" s="26" t="s">
        <v>56</v>
      </c>
      <c r="E380" s="26">
        <v>26</v>
      </c>
      <c r="F380" s="26">
        <v>45</v>
      </c>
      <c r="G380" s="26">
        <v>14408</v>
      </c>
      <c r="H380" s="26">
        <v>283</v>
      </c>
      <c r="I380" s="26">
        <v>7299</v>
      </c>
      <c r="J380" s="26">
        <v>6</v>
      </c>
    </row>
    <row r="381" spans="1:10" x14ac:dyDescent="0.2">
      <c r="A381" s="26">
        <f t="shared" si="5"/>
        <v>150046</v>
      </c>
      <c r="B381" s="26">
        <v>16</v>
      </c>
      <c r="C381" s="26">
        <v>31</v>
      </c>
      <c r="D381" s="26" t="s">
        <v>45</v>
      </c>
      <c r="E381" s="26">
        <v>15</v>
      </c>
      <c r="F381" s="26">
        <v>46</v>
      </c>
      <c r="G381" s="26">
        <v>22840</v>
      </c>
      <c r="H381" s="26">
        <v>500</v>
      </c>
      <c r="I381" s="26">
        <v>7320</v>
      </c>
      <c r="J381" s="26">
        <v>11</v>
      </c>
    </row>
    <row r="382" spans="1:10" x14ac:dyDescent="0.2">
      <c r="A382" s="26">
        <f t="shared" si="5"/>
        <v>160046</v>
      </c>
      <c r="B382" s="26">
        <v>14</v>
      </c>
      <c r="C382" s="26">
        <v>30</v>
      </c>
      <c r="D382" s="26" t="s">
        <v>46</v>
      </c>
      <c r="E382" s="26">
        <v>16</v>
      </c>
      <c r="F382" s="26">
        <v>46</v>
      </c>
      <c r="G382" s="26">
        <v>640</v>
      </c>
      <c r="H382" s="26">
        <v>400</v>
      </c>
      <c r="I382" s="26">
        <v>7785</v>
      </c>
      <c r="J382" s="26">
        <v>9</v>
      </c>
    </row>
    <row r="383" spans="1:10" x14ac:dyDescent="0.2">
      <c r="A383" s="26">
        <f t="shared" si="5"/>
        <v>170046</v>
      </c>
      <c r="B383" s="26">
        <v>12</v>
      </c>
      <c r="C383" s="26">
        <v>29</v>
      </c>
      <c r="D383" s="26" t="s">
        <v>47</v>
      </c>
      <c r="E383" s="26">
        <v>17</v>
      </c>
      <c r="F383" s="26">
        <v>46</v>
      </c>
      <c r="G383" s="26">
        <v>13734.949000000001</v>
      </c>
      <c r="H383" s="26">
        <v>97.248999999999995</v>
      </c>
      <c r="I383" s="26">
        <v>8080.7757000000001</v>
      </c>
      <c r="J383" s="26">
        <v>2.1141000000000001</v>
      </c>
    </row>
    <row r="384" spans="1:10" x14ac:dyDescent="0.2">
      <c r="A384" s="26">
        <f t="shared" si="5"/>
        <v>180046</v>
      </c>
      <c r="B384" s="26">
        <v>10</v>
      </c>
      <c r="C384" s="26">
        <v>28</v>
      </c>
      <c r="D384" s="26" t="s">
        <v>48</v>
      </c>
      <c r="E384" s="26">
        <v>18</v>
      </c>
      <c r="F384" s="26">
        <v>46</v>
      </c>
      <c r="G384" s="26">
        <v>29771.255000000001</v>
      </c>
      <c r="H384" s="26">
        <v>2.3290000000000002</v>
      </c>
      <c r="I384" s="26">
        <v>8412.3834999999999</v>
      </c>
      <c r="J384" s="26">
        <v>5.0599999999999999E-2</v>
      </c>
    </row>
    <row r="385" spans="1:10" x14ac:dyDescent="0.2">
      <c r="A385" s="26">
        <f t="shared" si="5"/>
        <v>190046</v>
      </c>
      <c r="B385" s="26">
        <v>8</v>
      </c>
      <c r="C385" s="26">
        <v>27</v>
      </c>
      <c r="D385" s="26" t="s">
        <v>49</v>
      </c>
      <c r="E385" s="26">
        <v>19</v>
      </c>
      <c r="F385" s="26">
        <v>46</v>
      </c>
      <c r="G385" s="26">
        <v>35413.928999999996</v>
      </c>
      <c r="H385" s="26">
        <v>0.72699999999999998</v>
      </c>
      <c r="I385" s="26">
        <v>8518.0427999999993</v>
      </c>
      <c r="J385" s="26">
        <v>1.5800000000000002E-2</v>
      </c>
    </row>
    <row r="386" spans="1:10" x14ac:dyDescent="0.2">
      <c r="A386" s="26">
        <f t="shared" si="5"/>
        <v>200046</v>
      </c>
      <c r="B386" s="26">
        <v>6</v>
      </c>
      <c r="C386" s="26">
        <v>26</v>
      </c>
      <c r="D386" s="26" t="s">
        <v>50</v>
      </c>
      <c r="E386" s="26">
        <v>20</v>
      </c>
      <c r="F386" s="26">
        <v>46</v>
      </c>
      <c r="G386" s="26">
        <v>43139.61</v>
      </c>
      <c r="H386" s="26">
        <v>2.234</v>
      </c>
      <c r="I386" s="26">
        <v>8668.9848000000002</v>
      </c>
      <c r="J386" s="26">
        <v>4.8599999999999997E-2</v>
      </c>
    </row>
    <row r="387" spans="1:10" x14ac:dyDescent="0.2">
      <c r="A387" s="26">
        <f t="shared" ref="A387:A450" si="6">F387+10000*E387</f>
        <v>210046</v>
      </c>
      <c r="B387" s="26">
        <v>4</v>
      </c>
      <c r="C387" s="26">
        <v>25</v>
      </c>
      <c r="D387" s="26" t="s">
        <v>51</v>
      </c>
      <c r="E387" s="26">
        <v>21</v>
      </c>
      <c r="F387" s="26">
        <v>46</v>
      </c>
      <c r="G387" s="26">
        <v>41761.642999999996</v>
      </c>
      <c r="H387" s="26">
        <v>0.67100000000000004</v>
      </c>
      <c r="I387" s="26">
        <v>8622.0215000000007</v>
      </c>
      <c r="J387" s="26">
        <v>1.46E-2</v>
      </c>
    </row>
    <row r="388" spans="1:10" x14ac:dyDescent="0.2">
      <c r="A388" s="26">
        <f t="shared" si="6"/>
        <v>220046</v>
      </c>
      <c r="B388" s="26">
        <v>2</v>
      </c>
      <c r="C388" s="26">
        <v>24</v>
      </c>
      <c r="D388" s="26" t="s">
        <v>52</v>
      </c>
      <c r="E388" s="26">
        <v>22</v>
      </c>
      <c r="F388" s="26">
        <v>46</v>
      </c>
      <c r="G388" s="26">
        <v>44128.269</v>
      </c>
      <c r="H388" s="26">
        <v>0.09</v>
      </c>
      <c r="I388" s="26">
        <v>8656.4622999999992</v>
      </c>
      <c r="J388" s="26">
        <v>2E-3</v>
      </c>
    </row>
    <row r="389" spans="1:10" x14ac:dyDescent="0.2">
      <c r="A389" s="26">
        <f t="shared" si="6"/>
        <v>230046</v>
      </c>
      <c r="B389" s="26">
        <v>0</v>
      </c>
      <c r="C389" s="26">
        <v>23</v>
      </c>
      <c r="D389" s="26" t="s">
        <v>53</v>
      </c>
      <c r="E389" s="26">
        <v>23</v>
      </c>
      <c r="F389" s="26">
        <v>46</v>
      </c>
      <c r="G389" s="26">
        <v>37075.896999999997</v>
      </c>
      <c r="H389" s="26">
        <v>0.13400000000000001</v>
      </c>
      <c r="I389" s="26">
        <v>8486.1422999999995</v>
      </c>
      <c r="J389" s="26">
        <v>2.8999999999999998E-3</v>
      </c>
    </row>
    <row r="390" spans="1:10" x14ac:dyDescent="0.2">
      <c r="A390" s="26">
        <f t="shared" si="6"/>
        <v>240046</v>
      </c>
      <c r="B390" s="26">
        <v>-2</v>
      </c>
      <c r="C390" s="26">
        <v>22</v>
      </c>
      <c r="D390" s="26" t="s">
        <v>54</v>
      </c>
      <c r="E390" s="26">
        <v>24</v>
      </c>
      <c r="F390" s="26">
        <v>46</v>
      </c>
      <c r="G390" s="26">
        <v>29471.57</v>
      </c>
      <c r="H390" s="26">
        <v>11.452999999999999</v>
      </c>
      <c r="I390" s="26">
        <v>8303.8233</v>
      </c>
      <c r="J390" s="26">
        <v>0.249</v>
      </c>
    </row>
    <row r="391" spans="1:10" x14ac:dyDescent="0.2">
      <c r="A391" s="26">
        <f t="shared" si="6"/>
        <v>250046</v>
      </c>
      <c r="B391" s="26">
        <v>-4</v>
      </c>
      <c r="C391" s="26">
        <v>21</v>
      </c>
      <c r="D391" s="26" t="s">
        <v>55</v>
      </c>
      <c r="E391" s="26">
        <v>25</v>
      </c>
      <c r="F391" s="26">
        <v>46</v>
      </c>
      <c r="G391" s="26">
        <v>12417.748</v>
      </c>
      <c r="H391" s="26">
        <v>86.629000000000005</v>
      </c>
      <c r="I391" s="26">
        <v>7916.0805</v>
      </c>
      <c r="J391" s="26">
        <v>1.8832</v>
      </c>
    </row>
    <row r="392" spans="1:10" x14ac:dyDescent="0.2">
      <c r="A392" s="26">
        <f t="shared" si="6"/>
        <v>260046</v>
      </c>
      <c r="B392" s="26">
        <v>-6</v>
      </c>
      <c r="C392" s="26">
        <v>20</v>
      </c>
      <c r="D392" s="26" t="s">
        <v>56</v>
      </c>
      <c r="E392" s="26">
        <v>26</v>
      </c>
      <c r="F392" s="26">
        <v>46</v>
      </c>
      <c r="G392" s="26">
        <v>1210</v>
      </c>
      <c r="H392" s="26">
        <v>300</v>
      </c>
      <c r="I392" s="26">
        <v>7603</v>
      </c>
      <c r="J392" s="26">
        <v>7</v>
      </c>
    </row>
    <row r="393" spans="1:10" x14ac:dyDescent="0.2">
      <c r="A393" s="26">
        <f t="shared" si="6"/>
        <v>150047</v>
      </c>
      <c r="B393" s="26">
        <v>17</v>
      </c>
      <c r="C393" s="26">
        <v>32</v>
      </c>
      <c r="D393" s="26" t="s">
        <v>45</v>
      </c>
      <c r="E393" s="26">
        <v>15</v>
      </c>
      <c r="F393" s="26">
        <v>47</v>
      </c>
      <c r="G393" s="26">
        <v>28810</v>
      </c>
      <c r="H393" s="26">
        <v>600</v>
      </c>
      <c r="I393" s="26">
        <v>7209</v>
      </c>
      <c r="J393" s="26">
        <v>13</v>
      </c>
    </row>
    <row r="394" spans="1:10" x14ac:dyDescent="0.2">
      <c r="A394" s="26">
        <f t="shared" si="6"/>
        <v>160047</v>
      </c>
      <c r="B394" s="26">
        <v>15</v>
      </c>
      <c r="C394" s="26">
        <v>31</v>
      </c>
      <c r="D394" s="26" t="s">
        <v>46</v>
      </c>
      <c r="E394" s="26">
        <v>16</v>
      </c>
      <c r="F394" s="26">
        <v>47</v>
      </c>
      <c r="G394" s="26">
        <v>7200</v>
      </c>
      <c r="H394" s="26">
        <v>400</v>
      </c>
      <c r="I394" s="26">
        <v>7652</v>
      </c>
      <c r="J394" s="26">
        <v>9</v>
      </c>
    </row>
    <row r="395" spans="1:10" x14ac:dyDescent="0.2">
      <c r="A395" s="26">
        <f t="shared" si="6"/>
        <v>170047</v>
      </c>
      <c r="B395" s="26">
        <v>13</v>
      </c>
      <c r="C395" s="26">
        <v>30</v>
      </c>
      <c r="D395" s="26" t="s">
        <v>47</v>
      </c>
      <c r="E395" s="26">
        <v>17</v>
      </c>
      <c r="F395" s="26">
        <v>47</v>
      </c>
      <c r="G395" s="26">
        <v>-9580</v>
      </c>
      <c r="H395" s="26">
        <v>200</v>
      </c>
      <c r="I395" s="26">
        <v>7992</v>
      </c>
      <c r="J395" s="26">
        <v>4</v>
      </c>
    </row>
    <row r="396" spans="1:10" x14ac:dyDescent="0.2">
      <c r="A396" s="26">
        <f t="shared" si="6"/>
        <v>180047</v>
      </c>
      <c r="B396" s="26">
        <v>11</v>
      </c>
      <c r="C396" s="26">
        <v>29</v>
      </c>
      <c r="D396" s="26" t="s">
        <v>48</v>
      </c>
      <c r="E396" s="26">
        <v>18</v>
      </c>
      <c r="F396" s="26">
        <v>47</v>
      </c>
      <c r="G396" s="26">
        <v>25367.274000000001</v>
      </c>
      <c r="H396" s="26">
        <v>1.2110000000000001</v>
      </c>
      <c r="I396" s="26">
        <v>8311.4249999999993</v>
      </c>
      <c r="J396" s="26">
        <v>2.58E-2</v>
      </c>
    </row>
    <row r="397" spans="1:10" x14ac:dyDescent="0.2">
      <c r="A397" s="26">
        <f t="shared" si="6"/>
        <v>190047</v>
      </c>
      <c r="B397" s="26">
        <v>9</v>
      </c>
      <c r="C397" s="26">
        <v>28</v>
      </c>
      <c r="D397" s="26" t="s">
        <v>49</v>
      </c>
      <c r="E397" s="26">
        <v>19</v>
      </c>
      <c r="F397" s="26">
        <v>47</v>
      </c>
      <c r="G397" s="26">
        <v>35711.982000000004</v>
      </c>
      <c r="H397" s="26">
        <v>1.397</v>
      </c>
      <c r="I397" s="26">
        <v>8514.8794999999991</v>
      </c>
      <c r="J397" s="26">
        <v>2.9700000000000001E-2</v>
      </c>
    </row>
    <row r="398" spans="1:10" x14ac:dyDescent="0.2">
      <c r="A398" s="26">
        <f t="shared" si="6"/>
        <v>200047</v>
      </c>
      <c r="B398" s="26">
        <v>7</v>
      </c>
      <c r="C398" s="26">
        <v>27</v>
      </c>
      <c r="D398" s="26" t="s">
        <v>50</v>
      </c>
      <c r="E398" s="26">
        <v>20</v>
      </c>
      <c r="F398" s="26">
        <v>47</v>
      </c>
      <c r="G398" s="26">
        <v>42344.665000000001</v>
      </c>
      <c r="H398" s="26">
        <v>2.2210000000000001</v>
      </c>
      <c r="I398" s="26">
        <v>8639.3547999999992</v>
      </c>
      <c r="J398" s="26">
        <v>4.7300000000000002E-2</v>
      </c>
    </row>
    <row r="399" spans="1:10" x14ac:dyDescent="0.2">
      <c r="A399" s="26">
        <f t="shared" si="6"/>
        <v>210047</v>
      </c>
      <c r="B399" s="26">
        <v>5</v>
      </c>
      <c r="C399" s="26">
        <v>26</v>
      </c>
      <c r="D399" s="26" t="s">
        <v>51</v>
      </c>
      <c r="E399" s="26">
        <v>21</v>
      </c>
      <c r="F399" s="26">
        <v>47</v>
      </c>
      <c r="G399" s="26">
        <v>44336.841999999997</v>
      </c>
      <c r="H399" s="26">
        <v>1.931</v>
      </c>
      <c r="I399" s="26">
        <v>8665.0957999999991</v>
      </c>
      <c r="J399" s="26">
        <v>4.1099999999999998E-2</v>
      </c>
    </row>
    <row r="400" spans="1:10" x14ac:dyDescent="0.2">
      <c r="A400" s="26">
        <f t="shared" si="6"/>
        <v>220047</v>
      </c>
      <c r="B400" s="26">
        <v>3</v>
      </c>
      <c r="C400" s="26">
        <v>25</v>
      </c>
      <c r="D400" s="26" t="s">
        <v>52</v>
      </c>
      <c r="E400" s="26">
        <v>22</v>
      </c>
      <c r="F400" s="26">
        <v>47</v>
      </c>
      <c r="G400" s="26">
        <v>44937.612000000001</v>
      </c>
      <c r="H400" s="26">
        <v>0.08</v>
      </c>
      <c r="I400" s="26">
        <v>8661.2325000000001</v>
      </c>
      <c r="J400" s="26">
        <v>1.6999999999999999E-3</v>
      </c>
    </row>
    <row r="401" spans="1:10" x14ac:dyDescent="0.2">
      <c r="A401" s="26">
        <f t="shared" si="6"/>
        <v>230047</v>
      </c>
      <c r="B401" s="26">
        <v>1</v>
      </c>
      <c r="C401" s="26">
        <v>24</v>
      </c>
      <c r="D401" s="26" t="s">
        <v>53</v>
      </c>
      <c r="E401" s="26">
        <v>23</v>
      </c>
      <c r="F401" s="26">
        <v>47</v>
      </c>
      <c r="G401" s="26">
        <v>42007.07</v>
      </c>
      <c r="H401" s="26">
        <v>0.11</v>
      </c>
      <c r="I401" s="26">
        <v>8582.2348000000002</v>
      </c>
      <c r="J401" s="26">
        <v>2.3999999999999998E-3</v>
      </c>
    </row>
    <row r="402" spans="1:10" x14ac:dyDescent="0.2">
      <c r="A402" s="26">
        <f t="shared" si="6"/>
        <v>240047</v>
      </c>
      <c r="B402" s="26">
        <v>-1</v>
      </c>
      <c r="C402" s="26">
        <v>23</v>
      </c>
      <c r="D402" s="26" t="s">
        <v>54</v>
      </c>
      <c r="E402" s="26">
        <v>24</v>
      </c>
      <c r="F402" s="26">
        <v>47</v>
      </c>
      <c r="G402" s="26">
        <v>34563.093000000001</v>
      </c>
      <c r="H402" s="26">
        <v>5.1970000000000001</v>
      </c>
      <c r="I402" s="26">
        <v>8407.2067000000006</v>
      </c>
      <c r="J402" s="26">
        <v>0.1106</v>
      </c>
    </row>
    <row r="403" spans="1:10" x14ac:dyDescent="0.2">
      <c r="A403" s="26">
        <f t="shared" si="6"/>
        <v>250047</v>
      </c>
      <c r="B403" s="26">
        <v>-3</v>
      </c>
      <c r="C403" s="26">
        <v>22</v>
      </c>
      <c r="D403" s="26" t="s">
        <v>55</v>
      </c>
      <c r="E403" s="26">
        <v>25</v>
      </c>
      <c r="F403" s="26">
        <v>47</v>
      </c>
      <c r="G403" s="26">
        <v>22566.376</v>
      </c>
      <c r="H403" s="26">
        <v>31.670999999999999</v>
      </c>
      <c r="I403" s="26">
        <v>8135.3117000000002</v>
      </c>
      <c r="J403" s="26">
        <v>0.67379999999999995</v>
      </c>
    </row>
    <row r="404" spans="1:10" x14ac:dyDescent="0.2">
      <c r="A404" s="26">
        <f t="shared" si="6"/>
        <v>260047</v>
      </c>
      <c r="B404" s="26">
        <v>-5</v>
      </c>
      <c r="C404" s="26">
        <v>21</v>
      </c>
      <c r="D404" s="26" t="s">
        <v>56</v>
      </c>
      <c r="E404" s="26">
        <v>26</v>
      </c>
      <c r="F404" s="26">
        <v>47</v>
      </c>
      <c r="G404" s="26">
        <v>-7130</v>
      </c>
      <c r="H404" s="26">
        <v>500</v>
      </c>
      <c r="I404" s="26">
        <v>7790</v>
      </c>
      <c r="J404" s="26">
        <v>11</v>
      </c>
    </row>
    <row r="405" spans="1:10" x14ac:dyDescent="0.2">
      <c r="A405" s="26">
        <f t="shared" si="6"/>
        <v>270047</v>
      </c>
      <c r="B405" s="26">
        <v>-7</v>
      </c>
      <c r="C405" s="26">
        <v>20</v>
      </c>
      <c r="D405" s="26" t="s">
        <v>57</v>
      </c>
      <c r="E405" s="26">
        <v>27</v>
      </c>
      <c r="F405" s="26">
        <v>47</v>
      </c>
      <c r="G405" s="26">
        <v>10620</v>
      </c>
      <c r="H405" s="26">
        <v>600</v>
      </c>
      <c r="I405" s="26">
        <v>7396</v>
      </c>
      <c r="J405" s="26">
        <v>13</v>
      </c>
    </row>
    <row r="406" spans="1:10" x14ac:dyDescent="0.2">
      <c r="A406" s="26">
        <f t="shared" si="6"/>
        <v>160048</v>
      </c>
      <c r="B406" s="26">
        <v>16</v>
      </c>
      <c r="C406" s="26">
        <v>32</v>
      </c>
      <c r="D406" s="26" t="s">
        <v>46</v>
      </c>
      <c r="E406" s="26">
        <v>16</v>
      </c>
      <c r="F406" s="26">
        <v>48</v>
      </c>
      <c r="G406" s="26">
        <v>12390</v>
      </c>
      <c r="H406" s="26">
        <v>500</v>
      </c>
      <c r="I406" s="26">
        <v>7552</v>
      </c>
      <c r="J406" s="26">
        <v>10</v>
      </c>
    </row>
    <row r="407" spans="1:10" x14ac:dyDescent="0.2">
      <c r="A407" s="26">
        <f t="shared" si="6"/>
        <v>170048</v>
      </c>
      <c r="B407" s="26">
        <v>14</v>
      </c>
      <c r="C407" s="26">
        <v>31</v>
      </c>
      <c r="D407" s="26" t="s">
        <v>47</v>
      </c>
      <c r="E407" s="26">
        <v>17</v>
      </c>
      <c r="F407" s="26">
        <v>48</v>
      </c>
      <c r="G407" s="26">
        <v>-4280</v>
      </c>
      <c r="H407" s="26">
        <v>500</v>
      </c>
      <c r="I407" s="26">
        <v>7883</v>
      </c>
      <c r="J407" s="26">
        <v>10</v>
      </c>
    </row>
    <row r="408" spans="1:10" x14ac:dyDescent="0.2">
      <c r="A408" s="26">
        <f t="shared" si="6"/>
        <v>180048</v>
      </c>
      <c r="B408" s="26">
        <v>12</v>
      </c>
      <c r="C408" s="26">
        <v>30</v>
      </c>
      <c r="D408" s="26" t="s">
        <v>48</v>
      </c>
      <c r="E408" s="26">
        <v>18</v>
      </c>
      <c r="F408" s="26">
        <v>48</v>
      </c>
      <c r="G408" s="26">
        <v>22354.927</v>
      </c>
      <c r="H408" s="26">
        <v>16.766999999999999</v>
      </c>
      <c r="I408" s="26">
        <v>8243.6656000000003</v>
      </c>
      <c r="J408" s="26">
        <v>0.3493</v>
      </c>
    </row>
    <row r="409" spans="1:10" x14ac:dyDescent="0.2">
      <c r="A409" s="26">
        <f t="shared" si="6"/>
        <v>190048</v>
      </c>
      <c r="B409" s="26">
        <v>10</v>
      </c>
      <c r="C409" s="26">
        <v>29</v>
      </c>
      <c r="D409" s="26" t="s">
        <v>49</v>
      </c>
      <c r="E409" s="26">
        <v>19</v>
      </c>
      <c r="F409" s="26">
        <v>48</v>
      </c>
      <c r="G409" s="26">
        <v>32284.482</v>
      </c>
      <c r="H409" s="26">
        <v>0.77300000000000002</v>
      </c>
      <c r="I409" s="26">
        <v>8434.2324000000008</v>
      </c>
      <c r="J409" s="26">
        <v>1.61E-2</v>
      </c>
    </row>
    <row r="410" spans="1:10" x14ac:dyDescent="0.2">
      <c r="A410" s="26">
        <f t="shared" si="6"/>
        <v>200048</v>
      </c>
      <c r="B410" s="26">
        <v>8</v>
      </c>
      <c r="C410" s="26">
        <v>28</v>
      </c>
      <c r="D410" s="26" t="s">
        <v>50</v>
      </c>
      <c r="E410" s="26">
        <v>20</v>
      </c>
      <c r="F410" s="26">
        <v>48</v>
      </c>
      <c r="G410" s="26">
        <v>44224.868000000002</v>
      </c>
      <c r="H410" s="26">
        <v>1.7999999999999999E-2</v>
      </c>
      <c r="I410" s="26">
        <v>8666.6916000000001</v>
      </c>
      <c r="J410" s="26">
        <v>4.0000000000000002E-4</v>
      </c>
    </row>
    <row r="411" spans="1:10" x14ac:dyDescent="0.2">
      <c r="A411" s="26">
        <f t="shared" si="6"/>
        <v>210048</v>
      </c>
      <c r="B411" s="26">
        <v>6</v>
      </c>
      <c r="C411" s="26">
        <v>27</v>
      </c>
      <c r="D411" s="26" t="s">
        <v>51</v>
      </c>
      <c r="E411" s="26">
        <v>21</v>
      </c>
      <c r="F411" s="26">
        <v>48</v>
      </c>
      <c r="G411" s="26">
        <v>44504.082999999999</v>
      </c>
      <c r="H411" s="26">
        <v>4.95</v>
      </c>
      <c r="I411" s="26">
        <v>8656.2096999999994</v>
      </c>
      <c r="J411" s="26">
        <v>0.1031</v>
      </c>
    </row>
    <row r="412" spans="1:10" x14ac:dyDescent="0.2">
      <c r="A412" s="26">
        <f t="shared" si="6"/>
        <v>220048</v>
      </c>
      <c r="B412" s="26">
        <v>4</v>
      </c>
      <c r="C412" s="26">
        <v>26</v>
      </c>
      <c r="D412" s="26" t="s">
        <v>52</v>
      </c>
      <c r="E412" s="26">
        <v>22</v>
      </c>
      <c r="F412" s="26">
        <v>48</v>
      </c>
      <c r="G412" s="26">
        <v>48492.951999999997</v>
      </c>
      <c r="H412" s="26">
        <v>7.3999999999999996E-2</v>
      </c>
      <c r="I412" s="26">
        <v>8723.0121999999992</v>
      </c>
      <c r="J412" s="26">
        <v>1.6000000000000001E-3</v>
      </c>
    </row>
    <row r="413" spans="1:10" x14ac:dyDescent="0.2">
      <c r="A413" s="26">
        <f t="shared" si="6"/>
        <v>230048</v>
      </c>
      <c r="B413" s="26">
        <v>2</v>
      </c>
      <c r="C413" s="26">
        <v>25</v>
      </c>
      <c r="D413" s="26" t="s">
        <v>53</v>
      </c>
      <c r="E413" s="26">
        <v>23</v>
      </c>
      <c r="F413" s="26">
        <v>48</v>
      </c>
      <c r="G413" s="26">
        <v>44478.004999999997</v>
      </c>
      <c r="H413" s="26">
        <v>0.97199999999999998</v>
      </c>
      <c r="I413" s="26">
        <v>8623.0686000000005</v>
      </c>
      <c r="J413" s="26">
        <v>2.0199999999999999E-2</v>
      </c>
    </row>
    <row r="414" spans="1:10" x14ac:dyDescent="0.2">
      <c r="A414" s="26">
        <f t="shared" si="6"/>
        <v>240048</v>
      </c>
      <c r="B414" s="26">
        <v>0</v>
      </c>
      <c r="C414" s="26">
        <v>24</v>
      </c>
      <c r="D414" s="26" t="s">
        <v>54</v>
      </c>
      <c r="E414" s="26">
        <v>24</v>
      </c>
      <c r="F414" s="26">
        <v>48</v>
      </c>
      <c r="G414" s="26">
        <v>42821.313000000002</v>
      </c>
      <c r="H414" s="26">
        <v>7.3109999999999999</v>
      </c>
      <c r="I414" s="26">
        <v>8572.2553000000007</v>
      </c>
      <c r="J414" s="26">
        <v>0.15229999999999999</v>
      </c>
    </row>
    <row r="415" spans="1:10" x14ac:dyDescent="0.2">
      <c r="A415" s="26">
        <f t="shared" si="6"/>
        <v>250048</v>
      </c>
      <c r="B415" s="26">
        <v>-2</v>
      </c>
      <c r="C415" s="26">
        <v>23</v>
      </c>
      <c r="D415" s="26" t="s">
        <v>55</v>
      </c>
      <c r="E415" s="26">
        <v>25</v>
      </c>
      <c r="F415" s="26">
        <v>48</v>
      </c>
      <c r="G415" s="26">
        <v>29296.644</v>
      </c>
      <c r="H415" s="26">
        <v>6.6989999999999998</v>
      </c>
      <c r="I415" s="26">
        <v>8274.1923999999999</v>
      </c>
      <c r="J415" s="26">
        <v>0.1396</v>
      </c>
    </row>
    <row r="416" spans="1:10" x14ac:dyDescent="0.2">
      <c r="A416" s="26">
        <f t="shared" si="6"/>
        <v>260048</v>
      </c>
      <c r="B416" s="26">
        <v>-4</v>
      </c>
      <c r="C416" s="26">
        <v>22</v>
      </c>
      <c r="D416" s="26" t="s">
        <v>56</v>
      </c>
      <c r="E416" s="26">
        <v>26</v>
      </c>
      <c r="F416" s="26">
        <v>48</v>
      </c>
      <c r="G416" s="26">
        <v>18008.575000000001</v>
      </c>
      <c r="H416" s="26">
        <v>92.218000000000004</v>
      </c>
      <c r="I416" s="26">
        <v>8022.7254000000003</v>
      </c>
      <c r="J416" s="26">
        <v>1.9212</v>
      </c>
    </row>
    <row r="417" spans="1:10" x14ac:dyDescent="0.2">
      <c r="A417" s="26">
        <f t="shared" si="6"/>
        <v>270048</v>
      </c>
      <c r="B417" s="26">
        <v>-6</v>
      </c>
      <c r="C417" s="26">
        <v>21</v>
      </c>
      <c r="D417" s="26" t="s">
        <v>57</v>
      </c>
      <c r="E417" s="26">
        <v>27</v>
      </c>
      <c r="F417" s="26">
        <v>48</v>
      </c>
      <c r="G417" s="26">
        <v>1730</v>
      </c>
      <c r="H417" s="26">
        <v>500</v>
      </c>
      <c r="I417" s="26">
        <v>7595</v>
      </c>
      <c r="J417" s="26">
        <v>10</v>
      </c>
    </row>
    <row r="418" spans="1:10" x14ac:dyDescent="0.2">
      <c r="A418" s="26">
        <f t="shared" si="6"/>
        <v>280048</v>
      </c>
      <c r="B418" s="26">
        <v>-8</v>
      </c>
      <c r="C418" s="26">
        <v>20</v>
      </c>
      <c r="D418" s="26" t="s">
        <v>58</v>
      </c>
      <c r="E418" s="26">
        <v>28</v>
      </c>
      <c r="F418" s="26">
        <v>48</v>
      </c>
      <c r="G418" s="26">
        <v>18178</v>
      </c>
      <c r="H418" s="26">
        <v>424</v>
      </c>
      <c r="I418" s="26">
        <v>7236</v>
      </c>
      <c r="J418" s="26">
        <v>9</v>
      </c>
    </row>
    <row r="419" spans="1:10" x14ac:dyDescent="0.2">
      <c r="A419" s="26">
        <f t="shared" si="6"/>
        <v>160049</v>
      </c>
      <c r="B419" s="26">
        <v>17</v>
      </c>
      <c r="C419" s="26">
        <v>33</v>
      </c>
      <c r="D419" s="26" t="s">
        <v>46</v>
      </c>
      <c r="E419" s="26">
        <v>16</v>
      </c>
      <c r="F419" s="26">
        <v>49</v>
      </c>
      <c r="G419" s="26">
        <v>20391</v>
      </c>
      <c r="H419" s="26">
        <v>583</v>
      </c>
      <c r="I419" s="26">
        <v>7400</v>
      </c>
      <c r="J419" s="26">
        <v>12</v>
      </c>
    </row>
    <row r="420" spans="1:10" x14ac:dyDescent="0.2">
      <c r="A420" s="26">
        <f t="shared" si="6"/>
        <v>170049</v>
      </c>
      <c r="B420" s="26">
        <v>15</v>
      </c>
      <c r="C420" s="26">
        <v>32</v>
      </c>
      <c r="D420" s="26" t="s">
        <v>47</v>
      </c>
      <c r="E420" s="26">
        <v>17</v>
      </c>
      <c r="F420" s="26">
        <v>49</v>
      </c>
      <c r="G420" s="26">
        <v>740</v>
      </c>
      <c r="H420" s="26">
        <v>400</v>
      </c>
      <c r="I420" s="26">
        <v>7785</v>
      </c>
      <c r="J420" s="26">
        <v>8</v>
      </c>
    </row>
    <row r="421" spans="1:10" x14ac:dyDescent="0.2">
      <c r="A421" s="26">
        <f t="shared" si="6"/>
        <v>180049</v>
      </c>
      <c r="B421" s="26">
        <v>13</v>
      </c>
      <c r="C421" s="26">
        <v>31</v>
      </c>
      <c r="D421" s="26" t="s">
        <v>48</v>
      </c>
      <c r="E421" s="26">
        <v>18</v>
      </c>
      <c r="F421" s="26">
        <v>49</v>
      </c>
      <c r="G421" s="26">
        <v>17060</v>
      </c>
      <c r="H421" s="26">
        <v>400</v>
      </c>
      <c r="I421" s="26">
        <v>8132</v>
      </c>
      <c r="J421" s="26">
        <v>8</v>
      </c>
    </row>
    <row r="422" spans="1:10" x14ac:dyDescent="0.2">
      <c r="A422" s="26">
        <f t="shared" si="6"/>
        <v>190049</v>
      </c>
      <c r="B422" s="26">
        <v>11</v>
      </c>
      <c r="C422" s="26">
        <v>30</v>
      </c>
      <c r="D422" s="26" t="s">
        <v>49</v>
      </c>
      <c r="E422" s="26">
        <v>19</v>
      </c>
      <c r="F422" s="26">
        <v>49</v>
      </c>
      <c r="G422" s="26">
        <v>29611.495999999999</v>
      </c>
      <c r="H422" s="26">
        <v>0.80100000000000005</v>
      </c>
      <c r="I422" s="26">
        <v>8372.2752999999993</v>
      </c>
      <c r="J422" s="26">
        <v>1.6400000000000001E-2</v>
      </c>
    </row>
    <row r="423" spans="1:10" x14ac:dyDescent="0.2">
      <c r="A423" s="26">
        <f t="shared" si="6"/>
        <v>200049</v>
      </c>
      <c r="B423" s="26">
        <v>9</v>
      </c>
      <c r="C423" s="26">
        <v>29</v>
      </c>
      <c r="D423" s="26" t="s">
        <v>50</v>
      </c>
      <c r="E423" s="26">
        <v>20</v>
      </c>
      <c r="F423" s="26">
        <v>49</v>
      </c>
      <c r="G423" s="26">
        <v>41300.002999999997</v>
      </c>
      <c r="H423" s="26">
        <v>0.17799999999999999</v>
      </c>
      <c r="I423" s="26">
        <v>8594.85</v>
      </c>
      <c r="J423" s="26">
        <v>3.5999999999999999E-3</v>
      </c>
    </row>
    <row r="424" spans="1:10" x14ac:dyDescent="0.2">
      <c r="A424" s="26">
        <f t="shared" si="6"/>
        <v>210049</v>
      </c>
      <c r="B424" s="26">
        <v>7</v>
      </c>
      <c r="C424" s="26">
        <v>28</v>
      </c>
      <c r="D424" s="26" t="s">
        <v>51</v>
      </c>
      <c r="E424" s="26">
        <v>21</v>
      </c>
      <c r="F424" s="26">
        <v>49</v>
      </c>
      <c r="G424" s="26">
        <v>46562.447</v>
      </c>
      <c r="H424" s="26">
        <v>2.2679999999999998</v>
      </c>
      <c r="I424" s="26">
        <v>8686.2805000000008</v>
      </c>
      <c r="J424" s="26">
        <v>4.6300000000000001E-2</v>
      </c>
    </row>
    <row r="425" spans="1:10" x14ac:dyDescent="0.2">
      <c r="A425" s="26">
        <f t="shared" si="6"/>
        <v>220049</v>
      </c>
      <c r="B425" s="26">
        <v>5</v>
      </c>
      <c r="C425" s="26">
        <v>27</v>
      </c>
      <c r="D425" s="26" t="s">
        <v>52</v>
      </c>
      <c r="E425" s="26">
        <v>22</v>
      </c>
      <c r="F425" s="26">
        <v>49</v>
      </c>
      <c r="G425" s="26">
        <v>48564.012000000002</v>
      </c>
      <c r="H425" s="26">
        <v>7.8E-2</v>
      </c>
      <c r="I425" s="26">
        <v>8711.1625000000004</v>
      </c>
      <c r="J425" s="26">
        <v>1.6000000000000001E-3</v>
      </c>
    </row>
    <row r="426" spans="1:10" x14ac:dyDescent="0.2">
      <c r="A426" s="26">
        <f t="shared" si="6"/>
        <v>230049</v>
      </c>
      <c r="B426" s="26">
        <v>3</v>
      </c>
      <c r="C426" s="26">
        <v>26</v>
      </c>
      <c r="D426" s="26" t="s">
        <v>53</v>
      </c>
      <c r="E426" s="26">
        <v>23</v>
      </c>
      <c r="F426" s="26">
        <v>49</v>
      </c>
      <c r="G426" s="26">
        <v>47962.156999999999</v>
      </c>
      <c r="H426" s="26">
        <v>0.82399999999999995</v>
      </c>
      <c r="I426" s="26">
        <v>8682.9135000000006</v>
      </c>
      <c r="J426" s="26">
        <v>1.6799999999999999E-2</v>
      </c>
    </row>
    <row r="427" spans="1:10" x14ac:dyDescent="0.2">
      <c r="A427" s="26">
        <f t="shared" si="6"/>
        <v>240049</v>
      </c>
      <c r="B427" s="26">
        <v>1</v>
      </c>
      <c r="C427" s="26">
        <v>25</v>
      </c>
      <c r="D427" s="26" t="s">
        <v>54</v>
      </c>
      <c r="E427" s="26">
        <v>24</v>
      </c>
      <c r="F427" s="26">
        <v>49</v>
      </c>
      <c r="G427" s="26">
        <v>45332.351999999999</v>
      </c>
      <c r="H427" s="26">
        <v>2.202</v>
      </c>
      <c r="I427" s="26">
        <v>8613.2777000000006</v>
      </c>
      <c r="J427" s="26">
        <v>4.4900000000000002E-2</v>
      </c>
    </row>
    <row r="428" spans="1:10" x14ac:dyDescent="0.2">
      <c r="A428" s="26">
        <f t="shared" si="6"/>
        <v>250049</v>
      </c>
      <c r="B428" s="26">
        <v>-1</v>
      </c>
      <c r="C428" s="26">
        <v>24</v>
      </c>
      <c r="D428" s="26" t="s">
        <v>55</v>
      </c>
      <c r="E428" s="26">
        <v>25</v>
      </c>
      <c r="F428" s="26">
        <v>49</v>
      </c>
      <c r="G428" s="26">
        <v>37619.925000000003</v>
      </c>
      <c r="H428" s="26">
        <v>2.214</v>
      </c>
      <c r="I428" s="26">
        <v>8439.9150000000009</v>
      </c>
      <c r="J428" s="26">
        <v>4.5199999999999997E-2</v>
      </c>
    </row>
    <row r="429" spans="1:10" x14ac:dyDescent="0.2">
      <c r="A429" s="26">
        <f t="shared" si="6"/>
        <v>260049</v>
      </c>
      <c r="B429" s="26">
        <v>-3</v>
      </c>
      <c r="C429" s="26">
        <v>23</v>
      </c>
      <c r="D429" s="26" t="s">
        <v>56</v>
      </c>
      <c r="E429" s="26">
        <v>26</v>
      </c>
      <c r="F429" s="26">
        <v>49</v>
      </c>
      <c r="G429" s="26">
        <v>24750.73</v>
      </c>
      <c r="H429" s="26">
        <v>24.219000000000001</v>
      </c>
      <c r="I429" s="26">
        <v>8161.3121000000001</v>
      </c>
      <c r="J429" s="26">
        <v>0.49430000000000002</v>
      </c>
    </row>
    <row r="430" spans="1:10" x14ac:dyDescent="0.2">
      <c r="A430" s="26">
        <f t="shared" si="6"/>
        <v>270049</v>
      </c>
      <c r="B430" s="26">
        <v>-5</v>
      </c>
      <c r="C430" s="26">
        <v>22</v>
      </c>
      <c r="D430" s="26" t="s">
        <v>57</v>
      </c>
      <c r="E430" s="26">
        <v>27</v>
      </c>
      <c r="F430" s="26">
        <v>49</v>
      </c>
      <c r="G430" s="26">
        <v>-9780</v>
      </c>
      <c r="H430" s="26">
        <v>500</v>
      </c>
      <c r="I430" s="26">
        <v>7840</v>
      </c>
      <c r="J430" s="26">
        <v>10</v>
      </c>
    </row>
    <row r="431" spans="1:10" x14ac:dyDescent="0.2">
      <c r="A431" s="26">
        <f t="shared" si="6"/>
        <v>280049</v>
      </c>
      <c r="B431" s="26">
        <v>-7</v>
      </c>
      <c r="C431" s="26">
        <v>21</v>
      </c>
      <c r="D431" s="26" t="s">
        <v>58</v>
      </c>
      <c r="E431" s="26">
        <v>28</v>
      </c>
      <c r="F431" s="26">
        <v>49</v>
      </c>
      <c r="G431" s="26">
        <v>8530</v>
      </c>
      <c r="H431" s="26">
        <v>600</v>
      </c>
      <c r="I431" s="26">
        <v>7450</v>
      </c>
      <c r="J431" s="26">
        <v>12</v>
      </c>
    </row>
    <row r="432" spans="1:10" x14ac:dyDescent="0.2">
      <c r="A432" s="26">
        <f t="shared" si="6"/>
        <v>170050</v>
      </c>
      <c r="B432" s="26">
        <v>16</v>
      </c>
      <c r="C432" s="26">
        <v>33</v>
      </c>
      <c r="D432" s="26" t="s">
        <v>47</v>
      </c>
      <c r="E432" s="26">
        <v>17</v>
      </c>
      <c r="F432" s="26">
        <v>50</v>
      </c>
      <c r="G432" s="26">
        <v>7700</v>
      </c>
      <c r="H432" s="26">
        <v>400</v>
      </c>
      <c r="I432" s="26">
        <v>7651</v>
      </c>
      <c r="J432" s="26">
        <v>8</v>
      </c>
    </row>
    <row r="433" spans="1:10" x14ac:dyDescent="0.2">
      <c r="A433" s="26">
        <f t="shared" si="6"/>
        <v>180050</v>
      </c>
      <c r="B433" s="26">
        <v>14</v>
      </c>
      <c r="C433" s="26">
        <v>32</v>
      </c>
      <c r="D433" s="26" t="s">
        <v>48</v>
      </c>
      <c r="E433" s="26">
        <v>18</v>
      </c>
      <c r="F433" s="26">
        <v>50</v>
      </c>
      <c r="G433" s="26">
        <v>13230</v>
      </c>
      <c r="H433" s="26">
        <v>500</v>
      </c>
      <c r="I433" s="26">
        <v>8054</v>
      </c>
      <c r="J433" s="26">
        <v>10</v>
      </c>
    </row>
    <row r="434" spans="1:10" x14ac:dyDescent="0.2">
      <c r="A434" s="26">
        <f t="shared" si="6"/>
        <v>190050</v>
      </c>
      <c r="B434" s="26">
        <v>12</v>
      </c>
      <c r="C434" s="26">
        <v>31</v>
      </c>
      <c r="D434" s="26" t="s">
        <v>49</v>
      </c>
      <c r="E434" s="26">
        <v>19</v>
      </c>
      <c r="F434" s="26">
        <v>50</v>
      </c>
      <c r="G434" s="26">
        <v>25727.852999999999</v>
      </c>
      <c r="H434" s="26">
        <v>7.7309999999999999</v>
      </c>
      <c r="I434" s="26">
        <v>8288.5833000000002</v>
      </c>
      <c r="J434" s="26">
        <v>0.15459999999999999</v>
      </c>
    </row>
    <row r="435" spans="1:10" x14ac:dyDescent="0.2">
      <c r="A435" s="26">
        <f t="shared" si="6"/>
        <v>200050</v>
      </c>
      <c r="B435" s="26">
        <v>10</v>
      </c>
      <c r="C435" s="26">
        <v>30</v>
      </c>
      <c r="D435" s="26" t="s">
        <v>50</v>
      </c>
      <c r="E435" s="26">
        <v>20</v>
      </c>
      <c r="F435" s="26">
        <v>50</v>
      </c>
      <c r="G435" s="26">
        <v>39589.230000000003</v>
      </c>
      <c r="H435" s="26">
        <v>1.5840000000000001</v>
      </c>
      <c r="I435" s="26">
        <v>8550.1638999999996</v>
      </c>
      <c r="J435" s="26">
        <v>3.1699999999999999E-2</v>
      </c>
    </row>
    <row r="436" spans="1:10" x14ac:dyDescent="0.2">
      <c r="A436" s="26">
        <f t="shared" si="6"/>
        <v>210050</v>
      </c>
      <c r="B436" s="26">
        <v>8</v>
      </c>
      <c r="C436" s="26">
        <v>29</v>
      </c>
      <c r="D436" s="26" t="s">
        <v>51</v>
      </c>
      <c r="E436" s="26">
        <v>21</v>
      </c>
      <c r="F436" s="26">
        <v>50</v>
      </c>
      <c r="G436" s="26">
        <v>44537.120000000003</v>
      </c>
      <c r="H436" s="26">
        <v>2.5150000000000001</v>
      </c>
      <c r="I436" s="26">
        <v>8633.4747000000007</v>
      </c>
      <c r="J436" s="26">
        <v>5.0299999999999997E-2</v>
      </c>
    </row>
    <row r="437" spans="1:10" x14ac:dyDescent="0.2">
      <c r="A437" s="26">
        <f t="shared" si="6"/>
        <v>220050</v>
      </c>
      <c r="B437" s="26">
        <v>6</v>
      </c>
      <c r="C437" s="26">
        <v>28</v>
      </c>
      <c r="D437" s="26" t="s">
        <v>52</v>
      </c>
      <c r="E437" s="26">
        <v>22</v>
      </c>
      <c r="F437" s="26">
        <v>50</v>
      </c>
      <c r="G437" s="26">
        <v>51431.866999999998</v>
      </c>
      <c r="H437" s="26">
        <v>8.2000000000000003E-2</v>
      </c>
      <c r="I437" s="26">
        <v>8755.7227000000003</v>
      </c>
      <c r="J437" s="26">
        <v>1.6999999999999999E-3</v>
      </c>
    </row>
    <row r="438" spans="1:10" x14ac:dyDescent="0.2">
      <c r="A438" s="26">
        <f t="shared" si="6"/>
        <v>230050</v>
      </c>
      <c r="B438" s="26">
        <v>4</v>
      </c>
      <c r="C438" s="26">
        <v>27</v>
      </c>
      <c r="D438" s="26" t="s">
        <v>53</v>
      </c>
      <c r="E438" s="26">
        <v>23</v>
      </c>
      <c r="F438" s="26">
        <v>50</v>
      </c>
      <c r="G438" s="26">
        <v>49223.24</v>
      </c>
      <c r="H438" s="26">
        <v>9.2999999999999999E-2</v>
      </c>
      <c r="I438" s="26">
        <v>8695.9032000000007</v>
      </c>
      <c r="J438" s="26">
        <v>1.9E-3</v>
      </c>
    </row>
    <row r="439" spans="1:10" x14ac:dyDescent="0.2">
      <c r="A439" s="26">
        <f t="shared" si="6"/>
        <v>240050</v>
      </c>
      <c r="B439" s="26">
        <v>2</v>
      </c>
      <c r="C439" s="26">
        <v>26</v>
      </c>
      <c r="D439" s="26" t="s">
        <v>54</v>
      </c>
      <c r="E439" s="26">
        <v>24</v>
      </c>
      <c r="F439" s="26">
        <v>50</v>
      </c>
      <c r="G439" s="26">
        <v>50261.364000000001</v>
      </c>
      <c r="H439" s="26">
        <v>9.4E-2</v>
      </c>
      <c r="I439" s="26">
        <v>8701.0187999999998</v>
      </c>
      <c r="J439" s="26">
        <v>1.9E-3</v>
      </c>
    </row>
    <row r="440" spans="1:10" x14ac:dyDescent="0.2">
      <c r="A440" s="26">
        <f t="shared" si="6"/>
        <v>250050</v>
      </c>
      <c r="B440" s="26">
        <v>0</v>
      </c>
      <c r="C440" s="26">
        <v>25</v>
      </c>
      <c r="D440" s="26" t="s">
        <v>55</v>
      </c>
      <c r="E440" s="26">
        <v>25</v>
      </c>
      <c r="F440" s="26">
        <v>50</v>
      </c>
      <c r="G440" s="26">
        <v>42626.885999999999</v>
      </c>
      <c r="H440" s="26">
        <v>0.115</v>
      </c>
      <c r="I440" s="26">
        <v>8532.6823000000004</v>
      </c>
      <c r="J440" s="26">
        <v>2.3E-3</v>
      </c>
    </row>
    <row r="441" spans="1:10" x14ac:dyDescent="0.2">
      <c r="A441" s="26">
        <f t="shared" si="6"/>
        <v>260050</v>
      </c>
      <c r="B441" s="26">
        <v>-2</v>
      </c>
      <c r="C441" s="26">
        <v>24</v>
      </c>
      <c r="D441" s="26" t="s">
        <v>56</v>
      </c>
      <c r="E441" s="26">
        <v>26</v>
      </c>
      <c r="F441" s="26">
        <v>50</v>
      </c>
      <c r="G441" s="26">
        <v>34476.46</v>
      </c>
      <c r="H441" s="26">
        <v>8.3829999999999991</v>
      </c>
      <c r="I441" s="26">
        <v>8354.0267999999996</v>
      </c>
      <c r="J441" s="26">
        <v>0.16769999999999999</v>
      </c>
    </row>
    <row r="442" spans="1:10" x14ac:dyDescent="0.2">
      <c r="A442" s="26">
        <f t="shared" si="6"/>
        <v>270050</v>
      </c>
      <c r="B442" s="26">
        <v>-4</v>
      </c>
      <c r="C442" s="26">
        <v>23</v>
      </c>
      <c r="D442" s="26" t="s">
        <v>57</v>
      </c>
      <c r="E442" s="26">
        <v>27</v>
      </c>
      <c r="F442" s="26">
        <v>50</v>
      </c>
      <c r="G442" s="26">
        <v>17589.402999999998</v>
      </c>
      <c r="H442" s="26">
        <v>125.752</v>
      </c>
      <c r="I442" s="26">
        <v>8000.6387000000004</v>
      </c>
      <c r="J442" s="26">
        <v>2.5150000000000001</v>
      </c>
    </row>
    <row r="443" spans="1:10" x14ac:dyDescent="0.2">
      <c r="A443" s="26">
        <f t="shared" si="6"/>
        <v>280050</v>
      </c>
      <c r="B443" s="26">
        <v>-6</v>
      </c>
      <c r="C443" s="26">
        <v>22</v>
      </c>
      <c r="D443" s="26" t="s">
        <v>58</v>
      </c>
      <c r="E443" s="26">
        <v>28</v>
      </c>
      <c r="F443" s="26">
        <v>50</v>
      </c>
      <c r="G443" s="26">
        <v>-3460</v>
      </c>
      <c r="H443" s="26">
        <v>500</v>
      </c>
      <c r="I443" s="26">
        <v>7702</v>
      </c>
      <c r="J443" s="26">
        <v>10</v>
      </c>
    </row>
    <row r="444" spans="1:10" x14ac:dyDescent="0.2">
      <c r="A444" s="26">
        <f t="shared" si="6"/>
        <v>170051</v>
      </c>
      <c r="B444" s="26">
        <v>17</v>
      </c>
      <c r="C444" s="26">
        <v>34</v>
      </c>
      <c r="D444" s="26" t="s">
        <v>47</v>
      </c>
      <c r="E444" s="26">
        <v>17</v>
      </c>
      <c r="F444" s="26">
        <v>51</v>
      </c>
      <c r="G444" s="26">
        <v>14290</v>
      </c>
      <c r="H444" s="26">
        <v>700</v>
      </c>
      <c r="I444" s="26">
        <v>7530</v>
      </c>
      <c r="J444" s="26">
        <v>14</v>
      </c>
    </row>
    <row r="445" spans="1:10" x14ac:dyDescent="0.2">
      <c r="A445" s="26">
        <f t="shared" si="6"/>
        <v>180051</v>
      </c>
      <c r="B445" s="26">
        <v>15</v>
      </c>
      <c r="C445" s="26">
        <v>33</v>
      </c>
      <c r="D445" s="26" t="s">
        <v>48</v>
      </c>
      <c r="E445" s="26">
        <v>18</v>
      </c>
      <c r="F445" s="26">
        <v>51</v>
      </c>
      <c r="G445" s="26">
        <v>-6490</v>
      </c>
      <c r="H445" s="26">
        <v>400</v>
      </c>
      <c r="I445" s="26">
        <v>7922</v>
      </c>
      <c r="J445" s="26">
        <v>8</v>
      </c>
    </row>
    <row r="446" spans="1:10" x14ac:dyDescent="0.2">
      <c r="A446" s="26">
        <f t="shared" si="6"/>
        <v>190051</v>
      </c>
      <c r="B446" s="26">
        <v>13</v>
      </c>
      <c r="C446" s="26">
        <v>32</v>
      </c>
      <c r="D446" s="26" t="s">
        <v>49</v>
      </c>
      <c r="E446" s="26">
        <v>19</v>
      </c>
      <c r="F446" s="26">
        <v>51</v>
      </c>
      <c r="G446" s="26">
        <v>22515.456999999999</v>
      </c>
      <c r="H446" s="26">
        <v>13.041</v>
      </c>
      <c r="I446" s="26">
        <v>8221.3349999999991</v>
      </c>
      <c r="J446" s="26">
        <v>0.25569999999999998</v>
      </c>
    </row>
    <row r="447" spans="1:10" x14ac:dyDescent="0.2">
      <c r="A447" s="26">
        <f t="shared" si="6"/>
        <v>200051</v>
      </c>
      <c r="B447" s="26">
        <v>11</v>
      </c>
      <c r="C447" s="26">
        <v>31</v>
      </c>
      <c r="D447" s="26" t="s">
        <v>50</v>
      </c>
      <c r="E447" s="26">
        <v>20</v>
      </c>
      <c r="F447" s="26">
        <v>51</v>
      </c>
      <c r="G447" s="26">
        <v>36332.31</v>
      </c>
      <c r="H447" s="26">
        <v>0.52200000000000002</v>
      </c>
      <c r="I447" s="26">
        <v>8476.9135000000006</v>
      </c>
      <c r="J447" s="26">
        <v>1.0200000000000001E-2</v>
      </c>
    </row>
    <row r="448" spans="1:10" x14ac:dyDescent="0.2">
      <c r="A448" s="26">
        <f t="shared" si="6"/>
        <v>210051</v>
      </c>
      <c r="B448" s="26">
        <v>9</v>
      </c>
      <c r="C448" s="26">
        <v>30</v>
      </c>
      <c r="D448" s="26" t="s">
        <v>51</v>
      </c>
      <c r="E448" s="26">
        <v>21</v>
      </c>
      <c r="F448" s="26">
        <v>51</v>
      </c>
      <c r="G448" s="26">
        <v>43250.353000000003</v>
      </c>
      <c r="H448" s="26">
        <v>2.5150000000000001</v>
      </c>
      <c r="I448" s="26">
        <v>8597.2212999999992</v>
      </c>
      <c r="J448" s="26">
        <v>4.9299999999999997E-2</v>
      </c>
    </row>
    <row r="449" spans="1:10" x14ac:dyDescent="0.2">
      <c r="A449" s="26">
        <f t="shared" si="6"/>
        <v>220051</v>
      </c>
      <c r="B449" s="26">
        <v>7</v>
      </c>
      <c r="C449" s="26">
        <v>29</v>
      </c>
      <c r="D449" s="26" t="s">
        <v>52</v>
      </c>
      <c r="E449" s="26">
        <v>22</v>
      </c>
      <c r="F449" s="26">
        <v>51</v>
      </c>
      <c r="G449" s="26">
        <v>49732.964999999997</v>
      </c>
      <c r="H449" s="26">
        <v>0.48399999999999999</v>
      </c>
      <c r="I449" s="26">
        <v>8708.9912000000004</v>
      </c>
      <c r="J449" s="26">
        <v>9.4999999999999998E-3</v>
      </c>
    </row>
    <row r="450" spans="1:10" x14ac:dyDescent="0.2">
      <c r="A450" s="26">
        <f t="shared" si="6"/>
        <v>230051</v>
      </c>
      <c r="B450" s="26">
        <v>5</v>
      </c>
      <c r="C450" s="26">
        <v>28</v>
      </c>
      <c r="D450" s="26" t="s">
        <v>53</v>
      </c>
      <c r="E450" s="26">
        <v>23</v>
      </c>
      <c r="F450" s="26">
        <v>51</v>
      </c>
      <c r="G450" s="26">
        <v>52203.105000000003</v>
      </c>
      <c r="H450" s="26">
        <v>9.7000000000000003E-2</v>
      </c>
      <c r="I450" s="26">
        <v>8742.0851999999995</v>
      </c>
      <c r="J450" s="26">
        <v>1.9E-3</v>
      </c>
    </row>
    <row r="451" spans="1:10" x14ac:dyDescent="0.2">
      <c r="A451" s="26">
        <f t="shared" ref="A451:A514" si="7">F451+10000*E451</f>
        <v>240051</v>
      </c>
      <c r="B451" s="26">
        <v>3</v>
      </c>
      <c r="C451" s="26">
        <v>27</v>
      </c>
      <c r="D451" s="26" t="s">
        <v>54</v>
      </c>
      <c r="E451" s="26">
        <v>24</v>
      </c>
      <c r="F451" s="26">
        <v>51</v>
      </c>
      <c r="G451" s="26">
        <v>51450.714999999997</v>
      </c>
      <c r="H451" s="26">
        <v>0.16700000000000001</v>
      </c>
      <c r="I451" s="26">
        <v>8711.9922999999999</v>
      </c>
      <c r="J451" s="26">
        <v>3.3E-3</v>
      </c>
    </row>
    <row r="452" spans="1:10" x14ac:dyDescent="0.2">
      <c r="A452" s="26">
        <f t="shared" si="7"/>
        <v>250051</v>
      </c>
      <c r="B452" s="26">
        <v>1</v>
      </c>
      <c r="C452" s="26">
        <v>26</v>
      </c>
      <c r="D452" s="26" t="s">
        <v>55</v>
      </c>
      <c r="E452" s="26">
        <v>25</v>
      </c>
      <c r="F452" s="26">
        <v>51</v>
      </c>
      <c r="G452" s="26">
        <v>48243.224999999999</v>
      </c>
      <c r="H452" s="26">
        <v>0.30399999999999999</v>
      </c>
      <c r="I452" s="26">
        <v>8633.7602000000006</v>
      </c>
      <c r="J452" s="26">
        <v>6.0000000000000001E-3</v>
      </c>
    </row>
    <row r="453" spans="1:10" x14ac:dyDescent="0.2">
      <c r="A453" s="26">
        <f t="shared" si="7"/>
        <v>260051</v>
      </c>
      <c r="B453" s="26">
        <v>-1</v>
      </c>
      <c r="C453" s="26">
        <v>25</v>
      </c>
      <c r="D453" s="26" t="s">
        <v>56</v>
      </c>
      <c r="E453" s="26">
        <v>26</v>
      </c>
      <c r="F453" s="26">
        <v>51</v>
      </c>
      <c r="G453" s="26">
        <v>40189.184999999998</v>
      </c>
      <c r="H453" s="26">
        <v>1.3979999999999999</v>
      </c>
      <c r="I453" s="26">
        <v>8460.4976999999999</v>
      </c>
      <c r="J453" s="26">
        <v>2.7400000000000001E-2</v>
      </c>
    </row>
    <row r="454" spans="1:10" x14ac:dyDescent="0.2">
      <c r="A454" s="26">
        <f t="shared" si="7"/>
        <v>270051</v>
      </c>
      <c r="B454" s="26">
        <v>-3</v>
      </c>
      <c r="C454" s="26">
        <v>24</v>
      </c>
      <c r="D454" s="26" t="s">
        <v>57</v>
      </c>
      <c r="E454" s="26">
        <v>27</v>
      </c>
      <c r="F454" s="26">
        <v>51</v>
      </c>
      <c r="G454" s="26">
        <v>27342.146000000001</v>
      </c>
      <c r="H454" s="26">
        <v>48.438000000000002</v>
      </c>
      <c r="I454" s="26">
        <v>8193.2548999999999</v>
      </c>
      <c r="J454" s="26">
        <v>0.94979999999999998</v>
      </c>
    </row>
    <row r="455" spans="1:10" x14ac:dyDescent="0.2">
      <c r="A455" s="26">
        <f t="shared" si="7"/>
        <v>280051</v>
      </c>
      <c r="B455" s="26">
        <v>-5</v>
      </c>
      <c r="C455" s="26">
        <v>23</v>
      </c>
      <c r="D455" s="26" t="s">
        <v>58</v>
      </c>
      <c r="E455" s="26">
        <v>28</v>
      </c>
      <c r="F455" s="26">
        <v>51</v>
      </c>
      <c r="G455" s="26">
        <v>11650</v>
      </c>
      <c r="H455" s="26">
        <v>500</v>
      </c>
      <c r="I455" s="26">
        <v>7870</v>
      </c>
      <c r="J455" s="26">
        <v>10</v>
      </c>
    </row>
    <row r="456" spans="1:10" x14ac:dyDescent="0.2">
      <c r="A456" s="26">
        <f t="shared" si="7"/>
        <v>170052</v>
      </c>
      <c r="B456" s="26">
        <v>18</v>
      </c>
      <c r="C456" s="26">
        <v>35</v>
      </c>
      <c r="D456" s="26" t="s">
        <v>47</v>
      </c>
      <c r="E456" s="26">
        <v>17</v>
      </c>
      <c r="F456" s="26">
        <v>52</v>
      </c>
      <c r="G456" s="26">
        <v>22360</v>
      </c>
      <c r="H456" s="26">
        <v>700</v>
      </c>
      <c r="I456" s="26">
        <v>7386</v>
      </c>
      <c r="J456" s="26">
        <v>13</v>
      </c>
    </row>
    <row r="457" spans="1:10" x14ac:dyDescent="0.2">
      <c r="A457" s="26">
        <f t="shared" si="7"/>
        <v>180052</v>
      </c>
      <c r="B457" s="26">
        <v>16</v>
      </c>
      <c r="C457" s="26">
        <v>34</v>
      </c>
      <c r="D457" s="26" t="s">
        <v>48</v>
      </c>
      <c r="E457" s="26">
        <v>18</v>
      </c>
      <c r="F457" s="26">
        <v>52</v>
      </c>
      <c r="G457" s="26">
        <v>-1380</v>
      </c>
      <c r="H457" s="26">
        <v>600</v>
      </c>
      <c r="I457" s="26">
        <v>7827</v>
      </c>
      <c r="J457" s="26">
        <v>12</v>
      </c>
    </row>
    <row r="458" spans="1:10" x14ac:dyDescent="0.2">
      <c r="A458" s="26">
        <f t="shared" si="7"/>
        <v>190052</v>
      </c>
      <c r="B458" s="26">
        <v>14</v>
      </c>
      <c r="C458" s="26">
        <v>33</v>
      </c>
      <c r="D458" s="26" t="s">
        <v>49</v>
      </c>
      <c r="E458" s="26">
        <v>19</v>
      </c>
      <c r="F458" s="26">
        <v>52</v>
      </c>
      <c r="G458" s="26">
        <v>17137.628000000001</v>
      </c>
      <c r="H458" s="26">
        <v>33.533999999999999</v>
      </c>
      <c r="I458" s="26">
        <v>8115.0303000000004</v>
      </c>
      <c r="J458" s="26">
        <v>0.64490000000000003</v>
      </c>
    </row>
    <row r="459" spans="1:10" x14ac:dyDescent="0.2">
      <c r="A459" s="26">
        <f t="shared" si="7"/>
        <v>200052</v>
      </c>
      <c r="B459" s="26">
        <v>12</v>
      </c>
      <c r="C459" s="26">
        <v>32</v>
      </c>
      <c r="D459" s="26" t="s">
        <v>50</v>
      </c>
      <c r="E459" s="26">
        <v>20</v>
      </c>
      <c r="F459" s="26">
        <v>52</v>
      </c>
      <c r="G459" s="26">
        <v>34266.271999999997</v>
      </c>
      <c r="H459" s="26">
        <v>0.67100000000000004</v>
      </c>
      <c r="I459" s="26">
        <v>8429.3821000000007</v>
      </c>
      <c r="J459" s="26">
        <v>1.29E-2</v>
      </c>
    </row>
    <row r="460" spans="1:10" x14ac:dyDescent="0.2">
      <c r="A460" s="26">
        <f t="shared" si="7"/>
        <v>210052</v>
      </c>
      <c r="B460" s="26">
        <v>10</v>
      </c>
      <c r="C460" s="26">
        <v>31</v>
      </c>
      <c r="D460" s="26" t="s">
        <v>51</v>
      </c>
      <c r="E460" s="26">
        <v>21</v>
      </c>
      <c r="F460" s="26">
        <v>52</v>
      </c>
      <c r="G460" s="26">
        <v>40523.56</v>
      </c>
      <c r="H460" s="26">
        <v>3.0739999999999998</v>
      </c>
      <c r="I460" s="26">
        <v>8534.6695</v>
      </c>
      <c r="J460" s="26">
        <v>5.91E-2</v>
      </c>
    </row>
    <row r="461" spans="1:10" x14ac:dyDescent="0.2">
      <c r="A461" s="26">
        <f t="shared" si="7"/>
        <v>220052</v>
      </c>
      <c r="B461" s="26">
        <v>8</v>
      </c>
      <c r="C461" s="26">
        <v>30</v>
      </c>
      <c r="D461" s="26" t="s">
        <v>52</v>
      </c>
      <c r="E461" s="26">
        <v>22</v>
      </c>
      <c r="F461" s="26">
        <v>52</v>
      </c>
      <c r="G461" s="26">
        <v>49477.697999999997</v>
      </c>
      <c r="H461" s="26">
        <v>2.7469999999999999</v>
      </c>
      <c r="I461" s="26">
        <v>8691.8192999999992</v>
      </c>
      <c r="J461" s="26">
        <v>5.28E-2</v>
      </c>
    </row>
    <row r="462" spans="1:10" x14ac:dyDescent="0.2">
      <c r="A462" s="26">
        <f t="shared" si="7"/>
        <v>230052</v>
      </c>
      <c r="B462" s="26">
        <v>6</v>
      </c>
      <c r="C462" s="26">
        <v>29</v>
      </c>
      <c r="D462" s="26" t="s">
        <v>53</v>
      </c>
      <c r="E462" s="26">
        <v>23</v>
      </c>
      <c r="F462" s="26">
        <v>52</v>
      </c>
      <c r="G462" s="26">
        <v>51443.031999999999</v>
      </c>
      <c r="H462" s="26">
        <v>0.159</v>
      </c>
      <c r="I462" s="26">
        <v>8714.5689999999995</v>
      </c>
      <c r="J462" s="26">
        <v>3.0999999999999999E-3</v>
      </c>
    </row>
    <row r="463" spans="1:10" x14ac:dyDescent="0.2">
      <c r="A463" s="26">
        <f t="shared" si="7"/>
        <v>240052</v>
      </c>
      <c r="B463" s="26">
        <v>4</v>
      </c>
      <c r="C463" s="26">
        <v>28</v>
      </c>
      <c r="D463" s="26" t="s">
        <v>54</v>
      </c>
      <c r="E463" s="26">
        <v>24</v>
      </c>
      <c r="F463" s="26">
        <v>52</v>
      </c>
      <c r="G463" s="26">
        <v>55419.508000000002</v>
      </c>
      <c r="H463" s="26">
        <v>0.112</v>
      </c>
      <c r="I463" s="26">
        <v>8775.9946</v>
      </c>
      <c r="J463" s="26">
        <v>2.2000000000000001E-3</v>
      </c>
    </row>
    <row r="464" spans="1:10" x14ac:dyDescent="0.2">
      <c r="A464" s="26">
        <f t="shared" si="7"/>
        <v>250052</v>
      </c>
      <c r="B464" s="26">
        <v>2</v>
      </c>
      <c r="C464" s="26">
        <v>27</v>
      </c>
      <c r="D464" s="26" t="s">
        <v>55</v>
      </c>
      <c r="E464" s="26">
        <v>25</v>
      </c>
      <c r="F464" s="26">
        <v>52</v>
      </c>
      <c r="G464" s="26">
        <v>50711.387000000002</v>
      </c>
      <c r="H464" s="26">
        <v>0.129</v>
      </c>
      <c r="I464" s="26">
        <v>8670.4087</v>
      </c>
      <c r="J464" s="26">
        <v>2.5000000000000001E-3</v>
      </c>
    </row>
    <row r="465" spans="1:10" x14ac:dyDescent="0.2">
      <c r="A465" s="26">
        <f t="shared" si="7"/>
        <v>260052</v>
      </c>
      <c r="B465" s="26">
        <v>0</v>
      </c>
      <c r="C465" s="26">
        <v>26</v>
      </c>
      <c r="D465" s="26" t="s">
        <v>56</v>
      </c>
      <c r="E465" s="26">
        <v>26</v>
      </c>
      <c r="F465" s="26">
        <v>52</v>
      </c>
      <c r="G465" s="26">
        <v>48332.095000000001</v>
      </c>
      <c r="H465" s="26">
        <v>0.17899999999999999</v>
      </c>
      <c r="I465" s="26">
        <v>8609.6079000000009</v>
      </c>
      <c r="J465" s="26">
        <v>3.5000000000000001E-3</v>
      </c>
    </row>
    <row r="466" spans="1:10" x14ac:dyDescent="0.2">
      <c r="A466" s="26">
        <f t="shared" si="7"/>
        <v>270052</v>
      </c>
      <c r="B466" s="26">
        <v>-2</v>
      </c>
      <c r="C466" s="26">
        <v>25</v>
      </c>
      <c r="D466" s="26" t="s">
        <v>57</v>
      </c>
      <c r="E466" s="26">
        <v>27</v>
      </c>
      <c r="F466" s="26">
        <v>52</v>
      </c>
      <c r="G466" s="26">
        <v>34343.978999999999</v>
      </c>
      <c r="H466" s="26">
        <v>5.282</v>
      </c>
      <c r="I466" s="26">
        <v>8325.5606000000007</v>
      </c>
      <c r="J466" s="26">
        <v>0.1016</v>
      </c>
    </row>
    <row r="467" spans="1:10" x14ac:dyDescent="0.2">
      <c r="A467" s="26">
        <f t="shared" si="7"/>
        <v>280052</v>
      </c>
      <c r="B467" s="26">
        <v>-4</v>
      </c>
      <c r="C467" s="26">
        <v>24</v>
      </c>
      <c r="D467" s="26" t="s">
        <v>58</v>
      </c>
      <c r="E467" s="26">
        <v>28</v>
      </c>
      <c r="F467" s="26">
        <v>52</v>
      </c>
      <c r="G467" s="26">
        <v>22559.856</v>
      </c>
      <c r="H467" s="26">
        <v>82.903000000000006</v>
      </c>
      <c r="I467" s="26">
        <v>8083.8977000000004</v>
      </c>
      <c r="J467" s="26">
        <v>1.5943000000000001</v>
      </c>
    </row>
    <row r="468" spans="1:10" x14ac:dyDescent="0.2">
      <c r="A468" s="26">
        <f t="shared" si="7"/>
        <v>290052</v>
      </c>
      <c r="B468" s="26">
        <v>-6</v>
      </c>
      <c r="C468" s="26">
        <v>23</v>
      </c>
      <c r="D468" s="26" t="s">
        <v>59</v>
      </c>
      <c r="E468" s="26">
        <v>29</v>
      </c>
      <c r="F468" s="26">
        <v>52</v>
      </c>
      <c r="G468" s="26">
        <v>-1880</v>
      </c>
      <c r="H468" s="26">
        <v>600</v>
      </c>
      <c r="I468" s="26">
        <v>7671</v>
      </c>
      <c r="J468" s="26">
        <v>12</v>
      </c>
    </row>
    <row r="469" spans="1:10" x14ac:dyDescent="0.2">
      <c r="A469" s="26">
        <f t="shared" si="7"/>
        <v>180053</v>
      </c>
      <c r="B469" s="26">
        <v>17</v>
      </c>
      <c r="C469" s="26">
        <v>35</v>
      </c>
      <c r="D469" s="26" t="s">
        <v>48</v>
      </c>
      <c r="E469" s="26">
        <v>18</v>
      </c>
      <c r="F469" s="26">
        <v>53</v>
      </c>
      <c r="G469" s="26">
        <v>6791</v>
      </c>
      <c r="H469" s="26">
        <v>699</v>
      </c>
      <c r="I469" s="26">
        <v>7677</v>
      </c>
      <c r="J469" s="26">
        <v>13</v>
      </c>
    </row>
    <row r="470" spans="1:10" x14ac:dyDescent="0.2">
      <c r="A470" s="26">
        <f t="shared" si="7"/>
        <v>190053</v>
      </c>
      <c r="B470" s="26">
        <v>15</v>
      </c>
      <c r="C470" s="26">
        <v>34</v>
      </c>
      <c r="D470" s="26" t="s">
        <v>49</v>
      </c>
      <c r="E470" s="26">
        <v>19</v>
      </c>
      <c r="F470" s="26">
        <v>53</v>
      </c>
      <c r="G470" s="26">
        <v>12295.722</v>
      </c>
      <c r="H470" s="26">
        <v>111.779</v>
      </c>
      <c r="I470" s="26">
        <v>8022.8487999999998</v>
      </c>
      <c r="J470" s="26">
        <v>2.109</v>
      </c>
    </row>
    <row r="471" spans="1:10" x14ac:dyDescent="0.2">
      <c r="A471" s="26">
        <f t="shared" si="7"/>
        <v>200053</v>
      </c>
      <c r="B471" s="26">
        <v>13</v>
      </c>
      <c r="C471" s="26">
        <v>33</v>
      </c>
      <c r="D471" s="26" t="s">
        <v>50</v>
      </c>
      <c r="E471" s="26">
        <v>20</v>
      </c>
      <c r="F471" s="26">
        <v>53</v>
      </c>
      <c r="G471" s="26">
        <v>29387.706999999999</v>
      </c>
      <c r="H471" s="26">
        <v>43.78</v>
      </c>
      <c r="I471" s="26">
        <v>8330.5777999999991</v>
      </c>
      <c r="J471" s="26">
        <v>0.82599999999999996</v>
      </c>
    </row>
    <row r="472" spans="1:10" x14ac:dyDescent="0.2">
      <c r="A472" s="26">
        <f t="shared" si="7"/>
        <v>210053</v>
      </c>
      <c r="B472" s="26">
        <v>11</v>
      </c>
      <c r="C472" s="26">
        <v>32</v>
      </c>
      <c r="D472" s="26" t="s">
        <v>51</v>
      </c>
      <c r="E472" s="26">
        <v>21</v>
      </c>
      <c r="F472" s="26">
        <v>53</v>
      </c>
      <c r="G472" s="26">
        <v>38769.555</v>
      </c>
      <c r="H472" s="26">
        <v>17.698</v>
      </c>
      <c r="I472" s="26">
        <v>8492.8325000000004</v>
      </c>
      <c r="J472" s="26">
        <v>0.33389999999999997</v>
      </c>
    </row>
    <row r="473" spans="1:10" x14ac:dyDescent="0.2">
      <c r="A473" s="26">
        <f t="shared" si="7"/>
        <v>220053</v>
      </c>
      <c r="B473" s="26">
        <v>9</v>
      </c>
      <c r="C473" s="26">
        <v>31</v>
      </c>
      <c r="D473" s="26" t="s">
        <v>52</v>
      </c>
      <c r="E473" s="26">
        <v>22</v>
      </c>
      <c r="F473" s="26">
        <v>53</v>
      </c>
      <c r="G473" s="26">
        <v>46881.432999999997</v>
      </c>
      <c r="H473" s="26">
        <v>2.8879999999999999</v>
      </c>
      <c r="I473" s="26">
        <v>8631.1255999999994</v>
      </c>
      <c r="J473" s="26">
        <v>5.45E-2</v>
      </c>
    </row>
    <row r="474" spans="1:10" x14ac:dyDescent="0.2">
      <c r="A474" s="26">
        <f t="shared" si="7"/>
        <v>230053</v>
      </c>
      <c r="B474" s="26">
        <v>7</v>
      </c>
      <c r="C474" s="26">
        <v>30</v>
      </c>
      <c r="D474" s="26" t="s">
        <v>53</v>
      </c>
      <c r="E474" s="26">
        <v>23</v>
      </c>
      <c r="F474" s="26">
        <v>53</v>
      </c>
      <c r="G474" s="26">
        <v>51851.675000000003</v>
      </c>
      <c r="H474" s="26">
        <v>3.1030000000000002</v>
      </c>
      <c r="I474" s="26">
        <v>8710.1424999999999</v>
      </c>
      <c r="J474" s="26">
        <v>5.8500000000000003E-2</v>
      </c>
    </row>
    <row r="475" spans="1:10" x14ac:dyDescent="0.2">
      <c r="A475" s="26">
        <f t="shared" si="7"/>
        <v>240053</v>
      </c>
      <c r="B475" s="26">
        <v>5</v>
      </c>
      <c r="C475" s="26">
        <v>29</v>
      </c>
      <c r="D475" s="26" t="s">
        <v>54</v>
      </c>
      <c r="E475" s="26">
        <v>24</v>
      </c>
      <c r="F475" s="26">
        <v>53</v>
      </c>
      <c r="G475" s="26">
        <v>55287.618000000002</v>
      </c>
      <c r="H475" s="26">
        <v>0.11600000000000001</v>
      </c>
      <c r="I475" s="26">
        <v>8760.2103000000006</v>
      </c>
      <c r="J475" s="26">
        <v>2.2000000000000001E-3</v>
      </c>
    </row>
    <row r="476" spans="1:10" x14ac:dyDescent="0.2">
      <c r="A476" s="26">
        <f t="shared" si="7"/>
        <v>250053</v>
      </c>
      <c r="B476" s="26">
        <v>3</v>
      </c>
      <c r="C476" s="26">
        <v>28</v>
      </c>
      <c r="D476" s="26" t="s">
        <v>55</v>
      </c>
      <c r="E476" s="26">
        <v>25</v>
      </c>
      <c r="F476" s="26">
        <v>53</v>
      </c>
      <c r="G476" s="26">
        <v>54690.35</v>
      </c>
      <c r="H476" s="26">
        <v>0.34599999999999997</v>
      </c>
      <c r="I476" s="26">
        <v>8734.1797999999999</v>
      </c>
      <c r="J476" s="26">
        <v>6.4999999999999997E-3</v>
      </c>
    </row>
    <row r="477" spans="1:10" x14ac:dyDescent="0.2">
      <c r="A477" s="26">
        <f t="shared" si="7"/>
        <v>260053</v>
      </c>
      <c r="B477" s="26">
        <v>1</v>
      </c>
      <c r="C477" s="26">
        <v>27</v>
      </c>
      <c r="D477" s="26" t="s">
        <v>56</v>
      </c>
      <c r="E477" s="26">
        <v>26</v>
      </c>
      <c r="F477" s="26">
        <v>53</v>
      </c>
      <c r="G477" s="26">
        <v>50947.483</v>
      </c>
      <c r="H477" s="26">
        <v>1.669</v>
      </c>
      <c r="I477" s="26">
        <v>8648.7985000000008</v>
      </c>
      <c r="J477" s="26">
        <v>3.15E-2</v>
      </c>
    </row>
    <row r="478" spans="1:10" x14ac:dyDescent="0.2">
      <c r="A478" s="26">
        <f t="shared" si="7"/>
        <v>270053</v>
      </c>
      <c r="B478" s="26">
        <v>-1</v>
      </c>
      <c r="C478" s="26">
        <v>26</v>
      </c>
      <c r="D478" s="26" t="s">
        <v>57</v>
      </c>
      <c r="E478" s="26">
        <v>27</v>
      </c>
      <c r="F478" s="26">
        <v>53</v>
      </c>
      <c r="G478" s="26">
        <v>42659.375999999997</v>
      </c>
      <c r="H478" s="26">
        <v>1.7270000000000001</v>
      </c>
      <c r="I478" s="26">
        <v>8477.6578000000009</v>
      </c>
      <c r="J478" s="26">
        <v>3.2599999999999997E-2</v>
      </c>
    </row>
    <row r="479" spans="1:10" x14ac:dyDescent="0.2">
      <c r="A479" s="26">
        <f t="shared" si="7"/>
        <v>280053</v>
      </c>
      <c r="B479" s="26">
        <v>-3</v>
      </c>
      <c r="C479" s="26">
        <v>25</v>
      </c>
      <c r="D479" s="26" t="s">
        <v>58</v>
      </c>
      <c r="E479" s="26">
        <v>28</v>
      </c>
      <c r="F479" s="26">
        <v>53</v>
      </c>
      <c r="G479" s="26">
        <v>29630.827000000001</v>
      </c>
      <c r="H479" s="26">
        <v>25.15</v>
      </c>
      <c r="I479" s="26">
        <v>8217.0748999999996</v>
      </c>
      <c r="J479" s="26">
        <v>0.47449999999999998</v>
      </c>
    </row>
    <row r="480" spans="1:10" x14ac:dyDescent="0.2">
      <c r="A480" s="26">
        <f t="shared" si="7"/>
        <v>290053</v>
      </c>
      <c r="B480" s="26">
        <v>-5</v>
      </c>
      <c r="C480" s="26">
        <v>24</v>
      </c>
      <c r="D480" s="26" t="s">
        <v>59</v>
      </c>
      <c r="E480" s="26">
        <v>29</v>
      </c>
      <c r="F480" s="26">
        <v>53</v>
      </c>
      <c r="G480" s="26">
        <v>13140</v>
      </c>
      <c r="H480" s="26">
        <v>500</v>
      </c>
      <c r="I480" s="26">
        <v>7891</v>
      </c>
      <c r="J480" s="26">
        <v>9</v>
      </c>
    </row>
    <row r="481" spans="1:10" x14ac:dyDescent="0.2">
      <c r="A481" s="26">
        <f t="shared" si="7"/>
        <v>180054</v>
      </c>
      <c r="B481" s="26">
        <v>18</v>
      </c>
      <c r="C481" s="26">
        <v>36</v>
      </c>
      <c r="D481" s="26" t="s">
        <v>48</v>
      </c>
      <c r="E481" s="26">
        <v>18</v>
      </c>
      <c r="F481" s="26">
        <v>54</v>
      </c>
      <c r="G481" s="26">
        <v>12560</v>
      </c>
      <c r="H481" s="26">
        <v>800</v>
      </c>
      <c r="I481" s="26">
        <v>7578</v>
      </c>
      <c r="J481" s="26">
        <v>15</v>
      </c>
    </row>
    <row r="482" spans="1:10" x14ac:dyDescent="0.2">
      <c r="A482" s="26">
        <f t="shared" si="7"/>
        <v>190054</v>
      </c>
      <c r="B482" s="26">
        <v>16</v>
      </c>
      <c r="C482" s="26">
        <v>35</v>
      </c>
      <c r="D482" s="26" t="s">
        <v>49</v>
      </c>
      <c r="E482" s="26">
        <v>19</v>
      </c>
      <c r="F482" s="26">
        <v>54</v>
      </c>
      <c r="G482" s="26">
        <v>-5150</v>
      </c>
      <c r="H482" s="26">
        <v>400</v>
      </c>
      <c r="I482" s="26">
        <v>7891</v>
      </c>
      <c r="J482" s="26">
        <v>7</v>
      </c>
    </row>
    <row r="483" spans="1:10" x14ac:dyDescent="0.2">
      <c r="A483" s="26">
        <f t="shared" si="7"/>
        <v>200054</v>
      </c>
      <c r="B483" s="26">
        <v>14</v>
      </c>
      <c r="C483" s="26">
        <v>34</v>
      </c>
      <c r="D483" s="26" t="s">
        <v>50</v>
      </c>
      <c r="E483" s="26">
        <v>20</v>
      </c>
      <c r="F483" s="26">
        <v>54</v>
      </c>
      <c r="G483" s="26">
        <v>25160.587</v>
      </c>
      <c r="H483" s="26">
        <v>48.438000000000002</v>
      </c>
      <c r="I483" s="26">
        <v>8247.4966999999997</v>
      </c>
      <c r="J483" s="26">
        <v>0.89700000000000002</v>
      </c>
    </row>
    <row r="484" spans="1:10" x14ac:dyDescent="0.2">
      <c r="A484" s="26">
        <f t="shared" si="7"/>
        <v>210054</v>
      </c>
      <c r="B484" s="26">
        <v>12</v>
      </c>
      <c r="C484" s="26">
        <v>33</v>
      </c>
      <c r="D484" s="26" t="s">
        <v>51</v>
      </c>
      <c r="E484" s="26">
        <v>21</v>
      </c>
      <c r="F484" s="26">
        <v>54</v>
      </c>
      <c r="G484" s="26">
        <v>34437.934000000001</v>
      </c>
      <c r="H484" s="26">
        <v>13.973000000000001</v>
      </c>
      <c r="I484" s="26">
        <v>8404.8114999999998</v>
      </c>
      <c r="J484" s="26">
        <v>0.25879999999999997</v>
      </c>
    </row>
    <row r="485" spans="1:10" x14ac:dyDescent="0.2">
      <c r="A485" s="26">
        <f t="shared" si="7"/>
        <v>220054</v>
      </c>
      <c r="B485" s="26">
        <v>10</v>
      </c>
      <c r="C485" s="26">
        <v>32</v>
      </c>
      <c r="D485" s="26" t="s">
        <v>52</v>
      </c>
      <c r="E485" s="26">
        <v>22</v>
      </c>
      <c r="F485" s="26">
        <v>54</v>
      </c>
      <c r="G485" s="26">
        <v>45743.811999999998</v>
      </c>
      <c r="H485" s="26">
        <v>15.835000000000001</v>
      </c>
      <c r="I485" s="26">
        <v>8599.6916999999994</v>
      </c>
      <c r="J485" s="26">
        <v>0.29320000000000002</v>
      </c>
    </row>
    <row r="486" spans="1:10" x14ac:dyDescent="0.2">
      <c r="A486" s="26">
        <f t="shared" si="7"/>
        <v>230054</v>
      </c>
      <c r="B486" s="26">
        <v>8</v>
      </c>
      <c r="C486" s="26">
        <v>31</v>
      </c>
      <c r="D486" s="26" t="s">
        <v>53</v>
      </c>
      <c r="E486" s="26">
        <v>23</v>
      </c>
      <c r="F486" s="26">
        <v>54</v>
      </c>
      <c r="G486" s="26">
        <v>49898.267</v>
      </c>
      <c r="H486" s="26">
        <v>11.18</v>
      </c>
      <c r="I486" s="26">
        <v>8662.1381999999994</v>
      </c>
      <c r="J486" s="26">
        <v>0.20699999999999999</v>
      </c>
    </row>
    <row r="487" spans="1:10" x14ac:dyDescent="0.2">
      <c r="A487" s="26">
        <f t="shared" si="7"/>
        <v>240054</v>
      </c>
      <c r="B487" s="26">
        <v>6</v>
      </c>
      <c r="C487" s="26">
        <v>30</v>
      </c>
      <c r="D487" s="26" t="s">
        <v>54</v>
      </c>
      <c r="E487" s="26">
        <v>24</v>
      </c>
      <c r="F487" s="26">
        <v>54</v>
      </c>
      <c r="G487" s="26">
        <v>56935.379000000001</v>
      </c>
      <c r="H487" s="26">
        <v>0.13200000000000001</v>
      </c>
      <c r="I487" s="26">
        <v>8777.9671999999991</v>
      </c>
      <c r="J487" s="26">
        <v>2.5000000000000001E-3</v>
      </c>
    </row>
    <row r="488" spans="1:10" x14ac:dyDescent="0.2">
      <c r="A488" s="26">
        <f t="shared" si="7"/>
        <v>250054</v>
      </c>
      <c r="B488" s="26">
        <v>4</v>
      </c>
      <c r="C488" s="26">
        <v>29</v>
      </c>
      <c r="D488" s="26" t="s">
        <v>55</v>
      </c>
      <c r="E488" s="26">
        <v>25</v>
      </c>
      <c r="F488" s="26">
        <v>54</v>
      </c>
      <c r="G488" s="26">
        <v>55558.247000000003</v>
      </c>
      <c r="H488" s="26">
        <v>1.0069999999999999</v>
      </c>
      <c r="I488" s="26">
        <v>8737.9768000000004</v>
      </c>
      <c r="J488" s="26">
        <v>1.8599999999999998E-2</v>
      </c>
    </row>
    <row r="489" spans="1:10" x14ac:dyDescent="0.2">
      <c r="A489" s="26">
        <f t="shared" si="7"/>
        <v>260054</v>
      </c>
      <c r="B489" s="26">
        <v>2</v>
      </c>
      <c r="C489" s="26">
        <v>28</v>
      </c>
      <c r="D489" s="26" t="s">
        <v>56</v>
      </c>
      <c r="E489" s="26">
        <v>26</v>
      </c>
      <c r="F489" s="26">
        <v>54</v>
      </c>
      <c r="G489" s="26">
        <v>56254.614999999998</v>
      </c>
      <c r="H489" s="26">
        <v>0.34300000000000003</v>
      </c>
      <c r="I489" s="26">
        <v>8736.3845999999994</v>
      </c>
      <c r="J489" s="26">
        <v>6.4000000000000003E-3</v>
      </c>
    </row>
    <row r="490" spans="1:10" x14ac:dyDescent="0.2">
      <c r="A490" s="26">
        <f t="shared" si="7"/>
        <v>270054</v>
      </c>
      <c r="B490" s="26">
        <v>0</v>
      </c>
      <c r="C490" s="26">
        <v>27</v>
      </c>
      <c r="D490" s="26" t="s">
        <v>57</v>
      </c>
      <c r="E490" s="26">
        <v>27</v>
      </c>
      <c r="F490" s="26">
        <v>54</v>
      </c>
      <c r="G490" s="26">
        <v>48010.067999999999</v>
      </c>
      <c r="H490" s="26">
        <v>0.35499999999999998</v>
      </c>
      <c r="I490" s="26">
        <v>8569.2199000000001</v>
      </c>
      <c r="J490" s="26">
        <v>6.6E-3</v>
      </c>
    </row>
    <row r="491" spans="1:10" x14ac:dyDescent="0.2">
      <c r="A491" s="26">
        <f t="shared" si="7"/>
        <v>280054</v>
      </c>
      <c r="B491" s="26">
        <v>-2</v>
      </c>
      <c r="C491" s="26">
        <v>26</v>
      </c>
      <c r="D491" s="26" t="s">
        <v>58</v>
      </c>
      <c r="E491" s="26">
        <v>28</v>
      </c>
      <c r="F491" s="26">
        <v>54</v>
      </c>
      <c r="G491" s="26">
        <v>39278.311999999998</v>
      </c>
      <c r="H491" s="26">
        <v>4.657</v>
      </c>
      <c r="I491" s="26">
        <v>8393.0328000000009</v>
      </c>
      <c r="J491" s="26">
        <v>8.6199999999999999E-2</v>
      </c>
    </row>
    <row r="492" spans="1:10" x14ac:dyDescent="0.2">
      <c r="A492" s="26">
        <f t="shared" si="7"/>
        <v>290054</v>
      </c>
      <c r="B492" s="26">
        <v>-4</v>
      </c>
      <c r="C492" s="26">
        <v>25</v>
      </c>
      <c r="D492" s="26" t="s">
        <v>59</v>
      </c>
      <c r="E492" s="26">
        <v>29</v>
      </c>
      <c r="F492" s="26">
        <v>54</v>
      </c>
      <c r="G492" s="26">
        <v>21240</v>
      </c>
      <c r="H492" s="26">
        <v>400</v>
      </c>
      <c r="I492" s="26">
        <v>8045</v>
      </c>
      <c r="J492" s="26">
        <v>7</v>
      </c>
    </row>
    <row r="493" spans="1:10" x14ac:dyDescent="0.2">
      <c r="A493" s="26">
        <f t="shared" si="7"/>
        <v>300054</v>
      </c>
      <c r="B493" s="26">
        <v>-6</v>
      </c>
      <c r="C493" s="26">
        <v>24</v>
      </c>
      <c r="D493" s="26" t="s">
        <v>60</v>
      </c>
      <c r="E493" s="26">
        <v>30</v>
      </c>
      <c r="F493" s="26">
        <v>54</v>
      </c>
      <c r="G493" s="26">
        <v>-5702</v>
      </c>
      <c r="H493" s="26">
        <v>217</v>
      </c>
      <c r="I493" s="26">
        <v>7742</v>
      </c>
      <c r="J493" s="26">
        <v>4</v>
      </c>
    </row>
    <row r="494" spans="1:10" x14ac:dyDescent="0.2">
      <c r="A494" s="26">
        <f t="shared" si="7"/>
        <v>190055</v>
      </c>
      <c r="B494" s="26">
        <v>17</v>
      </c>
      <c r="C494" s="26">
        <v>36</v>
      </c>
      <c r="D494" s="26" t="s">
        <v>49</v>
      </c>
      <c r="E494" s="26">
        <v>19</v>
      </c>
      <c r="F494" s="26">
        <v>55</v>
      </c>
      <c r="G494" s="26">
        <v>470</v>
      </c>
      <c r="H494" s="26">
        <v>500</v>
      </c>
      <c r="I494" s="26">
        <v>7792</v>
      </c>
      <c r="J494" s="26">
        <v>9</v>
      </c>
    </row>
    <row r="495" spans="1:10" x14ac:dyDescent="0.2">
      <c r="A495" s="26">
        <f t="shared" si="7"/>
        <v>200055</v>
      </c>
      <c r="B495" s="26">
        <v>15</v>
      </c>
      <c r="C495" s="26">
        <v>35</v>
      </c>
      <c r="D495" s="26" t="s">
        <v>50</v>
      </c>
      <c r="E495" s="26">
        <v>20</v>
      </c>
      <c r="F495" s="26">
        <v>55</v>
      </c>
      <c r="G495" s="26">
        <v>18650.375</v>
      </c>
      <c r="H495" s="26">
        <v>160.21700000000001</v>
      </c>
      <c r="I495" s="26">
        <v>8125.9260000000004</v>
      </c>
      <c r="J495" s="26">
        <v>2.9129999999999998</v>
      </c>
    </row>
    <row r="496" spans="1:10" x14ac:dyDescent="0.2">
      <c r="A496" s="26">
        <f t="shared" si="7"/>
        <v>210055</v>
      </c>
      <c r="B496" s="26">
        <v>13</v>
      </c>
      <c r="C496" s="26">
        <v>34</v>
      </c>
      <c r="D496" s="26" t="s">
        <v>51</v>
      </c>
      <c r="E496" s="26">
        <v>21</v>
      </c>
      <c r="F496" s="26">
        <v>55</v>
      </c>
      <c r="G496" s="26">
        <v>30842.108</v>
      </c>
      <c r="H496" s="26">
        <v>62.411000000000001</v>
      </c>
      <c r="I496" s="26">
        <v>8333.3693999999996</v>
      </c>
      <c r="J496" s="26">
        <v>1.1347</v>
      </c>
    </row>
    <row r="497" spans="1:10" x14ac:dyDescent="0.2">
      <c r="A497" s="26">
        <f t="shared" si="7"/>
        <v>220055</v>
      </c>
      <c r="B497" s="26">
        <v>11</v>
      </c>
      <c r="C497" s="26">
        <v>33</v>
      </c>
      <c r="D497" s="26" t="s">
        <v>52</v>
      </c>
      <c r="E497" s="26">
        <v>22</v>
      </c>
      <c r="F497" s="26">
        <v>55</v>
      </c>
      <c r="G497" s="26">
        <v>41832.468999999997</v>
      </c>
      <c r="H497" s="26">
        <v>28.876000000000001</v>
      </c>
      <c r="I497" s="26">
        <v>8518.9696000000004</v>
      </c>
      <c r="J497" s="26">
        <v>0.52500000000000002</v>
      </c>
    </row>
    <row r="498" spans="1:10" x14ac:dyDescent="0.2">
      <c r="A498" s="26">
        <f t="shared" si="7"/>
        <v>230055</v>
      </c>
      <c r="B498" s="26">
        <v>9</v>
      </c>
      <c r="C498" s="26">
        <v>32</v>
      </c>
      <c r="D498" s="26" t="s">
        <v>53</v>
      </c>
      <c r="E498" s="26">
        <v>23</v>
      </c>
      <c r="F498" s="26">
        <v>55</v>
      </c>
      <c r="G498" s="26">
        <v>49125.135999999999</v>
      </c>
      <c r="H498" s="26">
        <v>27.013000000000002</v>
      </c>
      <c r="I498" s="26">
        <v>8637.3390999999992</v>
      </c>
      <c r="J498" s="26">
        <v>0.49120000000000003</v>
      </c>
    </row>
    <row r="499" spans="1:10" x14ac:dyDescent="0.2">
      <c r="A499" s="26">
        <f t="shared" si="7"/>
        <v>240055</v>
      </c>
      <c r="B499" s="26">
        <v>7</v>
      </c>
      <c r="C499" s="26">
        <v>31</v>
      </c>
      <c r="D499" s="26" t="s">
        <v>54</v>
      </c>
      <c r="E499" s="26">
        <v>24</v>
      </c>
      <c r="F499" s="26">
        <v>55</v>
      </c>
      <c r="G499" s="26">
        <v>55110.324000000001</v>
      </c>
      <c r="H499" s="26">
        <v>0.22800000000000001</v>
      </c>
      <c r="I499" s="26">
        <v>8731.9362000000001</v>
      </c>
      <c r="J499" s="26">
        <v>4.1999999999999997E-3</v>
      </c>
    </row>
    <row r="500" spans="1:10" x14ac:dyDescent="0.2">
      <c r="A500" s="26">
        <f t="shared" si="7"/>
        <v>250055</v>
      </c>
      <c r="B500" s="26">
        <v>5</v>
      </c>
      <c r="C500" s="26">
        <v>30</v>
      </c>
      <c r="D500" s="26" t="s">
        <v>55</v>
      </c>
      <c r="E500" s="26">
        <v>25</v>
      </c>
      <c r="F500" s="26">
        <v>55</v>
      </c>
      <c r="G500" s="26">
        <v>57712.542000000001</v>
      </c>
      <c r="H500" s="26">
        <v>0.26</v>
      </c>
      <c r="I500" s="26">
        <v>8765.0246999999999</v>
      </c>
      <c r="J500" s="26">
        <v>4.7000000000000002E-3</v>
      </c>
    </row>
    <row r="501" spans="1:10" x14ac:dyDescent="0.2">
      <c r="A501" s="26">
        <f t="shared" si="7"/>
        <v>260055</v>
      </c>
      <c r="B501" s="26">
        <v>3</v>
      </c>
      <c r="C501" s="26">
        <v>29</v>
      </c>
      <c r="D501" s="26" t="s">
        <v>56</v>
      </c>
      <c r="E501" s="26">
        <v>26</v>
      </c>
      <c r="F501" s="26">
        <v>55</v>
      </c>
      <c r="G501" s="26">
        <v>57481.421999999999</v>
      </c>
      <c r="H501" s="26">
        <v>0.308</v>
      </c>
      <c r="I501" s="26">
        <v>8746.5980999999992</v>
      </c>
      <c r="J501" s="26">
        <v>5.5999999999999999E-3</v>
      </c>
    </row>
    <row r="502" spans="1:10" x14ac:dyDescent="0.2">
      <c r="A502" s="26">
        <f t="shared" si="7"/>
        <v>270055</v>
      </c>
      <c r="B502" s="26">
        <v>1</v>
      </c>
      <c r="C502" s="26">
        <v>28</v>
      </c>
      <c r="D502" s="26" t="s">
        <v>57</v>
      </c>
      <c r="E502" s="26">
        <v>27</v>
      </c>
      <c r="F502" s="26">
        <v>55</v>
      </c>
      <c r="G502" s="26">
        <v>54029.995999999999</v>
      </c>
      <c r="H502" s="26">
        <v>0.40500000000000003</v>
      </c>
      <c r="I502" s="26">
        <v>8669.6203999999998</v>
      </c>
      <c r="J502" s="26">
        <v>7.4000000000000003E-3</v>
      </c>
    </row>
    <row r="503" spans="1:10" x14ac:dyDescent="0.2">
      <c r="A503" s="26">
        <f t="shared" si="7"/>
        <v>280055</v>
      </c>
      <c r="B503" s="26">
        <v>-1</v>
      </c>
      <c r="C503" s="26">
        <v>27</v>
      </c>
      <c r="D503" s="26" t="s">
        <v>58</v>
      </c>
      <c r="E503" s="26">
        <v>28</v>
      </c>
      <c r="F503" s="26">
        <v>55</v>
      </c>
      <c r="G503" s="26">
        <v>45335.961000000003</v>
      </c>
      <c r="H503" s="26">
        <v>0.70499999999999996</v>
      </c>
      <c r="I503" s="26">
        <v>8497.3225000000002</v>
      </c>
      <c r="J503" s="26">
        <v>1.2800000000000001E-2</v>
      </c>
    </row>
    <row r="504" spans="1:10" x14ac:dyDescent="0.2">
      <c r="A504" s="26">
        <f t="shared" si="7"/>
        <v>290055</v>
      </c>
      <c r="B504" s="26">
        <v>-3</v>
      </c>
      <c r="C504" s="26">
        <v>26</v>
      </c>
      <c r="D504" s="26" t="s">
        <v>59</v>
      </c>
      <c r="E504" s="26">
        <v>29</v>
      </c>
      <c r="F504" s="26">
        <v>55</v>
      </c>
      <c r="G504" s="26">
        <v>31635.402999999998</v>
      </c>
      <c r="H504" s="26">
        <v>155.56</v>
      </c>
      <c r="I504" s="26">
        <v>8233.9969999999994</v>
      </c>
      <c r="J504" s="26">
        <v>2.8283999999999998</v>
      </c>
    </row>
    <row r="505" spans="1:10" x14ac:dyDescent="0.2">
      <c r="A505" s="26">
        <f t="shared" si="7"/>
        <v>300055</v>
      </c>
      <c r="B505" s="26">
        <v>-5</v>
      </c>
      <c r="C505" s="26">
        <v>25</v>
      </c>
      <c r="D505" s="26" t="s">
        <v>60</v>
      </c>
      <c r="E505" s="26">
        <v>30</v>
      </c>
      <c r="F505" s="26">
        <v>55</v>
      </c>
      <c r="G505" s="26">
        <v>14270</v>
      </c>
      <c r="H505" s="26">
        <v>400</v>
      </c>
      <c r="I505" s="26">
        <v>7904</v>
      </c>
      <c r="J505" s="26">
        <v>7</v>
      </c>
    </row>
    <row r="506" spans="1:10" x14ac:dyDescent="0.2">
      <c r="A506" s="26">
        <f t="shared" si="7"/>
        <v>190056</v>
      </c>
      <c r="B506" s="26">
        <v>18</v>
      </c>
      <c r="C506" s="26">
        <v>37</v>
      </c>
      <c r="D506" s="26" t="s">
        <v>49</v>
      </c>
      <c r="E506" s="26">
        <v>19</v>
      </c>
      <c r="F506" s="26">
        <v>56</v>
      </c>
      <c r="G506" s="26">
        <v>7980</v>
      </c>
      <c r="H506" s="26">
        <v>600</v>
      </c>
      <c r="I506" s="26">
        <v>7663</v>
      </c>
      <c r="J506" s="26">
        <v>11</v>
      </c>
    </row>
    <row r="507" spans="1:10" x14ac:dyDescent="0.2">
      <c r="A507" s="26">
        <f t="shared" si="7"/>
        <v>200056</v>
      </c>
      <c r="B507" s="26">
        <v>16</v>
      </c>
      <c r="C507" s="26">
        <v>36</v>
      </c>
      <c r="D507" s="26" t="s">
        <v>50</v>
      </c>
      <c r="E507" s="26">
        <v>20</v>
      </c>
      <c r="F507" s="26">
        <v>56</v>
      </c>
      <c r="G507" s="26">
        <v>13510.39</v>
      </c>
      <c r="H507" s="26">
        <v>249.64</v>
      </c>
      <c r="I507" s="26">
        <v>8033.1653999999999</v>
      </c>
      <c r="J507" s="26">
        <v>4.4579000000000004</v>
      </c>
    </row>
    <row r="508" spans="1:10" x14ac:dyDescent="0.2">
      <c r="A508" s="26">
        <f t="shared" si="7"/>
        <v>210056</v>
      </c>
      <c r="B508" s="26">
        <v>14</v>
      </c>
      <c r="C508" s="26">
        <v>35</v>
      </c>
      <c r="D508" s="26" t="s">
        <v>51</v>
      </c>
      <c r="E508" s="26">
        <v>21</v>
      </c>
      <c r="F508" s="26">
        <v>56</v>
      </c>
      <c r="G508" s="26">
        <v>25515.848000000002</v>
      </c>
      <c r="H508" s="26">
        <v>259.66500000000002</v>
      </c>
      <c r="I508" s="26">
        <v>8233.5781000000006</v>
      </c>
      <c r="J508" s="26">
        <v>4.6368999999999998</v>
      </c>
    </row>
    <row r="509" spans="1:10" x14ac:dyDescent="0.2">
      <c r="A509" s="26">
        <f t="shared" si="7"/>
        <v>220056</v>
      </c>
      <c r="B509" s="26">
        <v>12</v>
      </c>
      <c r="C509" s="26">
        <v>34</v>
      </c>
      <c r="D509" s="26" t="s">
        <v>52</v>
      </c>
      <c r="E509" s="26">
        <v>22</v>
      </c>
      <c r="F509" s="26">
        <v>56</v>
      </c>
      <c r="G509" s="26">
        <v>39422.995000000003</v>
      </c>
      <c r="H509" s="26">
        <v>100.20099999999999</v>
      </c>
      <c r="I509" s="26">
        <v>8467.9495000000006</v>
      </c>
      <c r="J509" s="26">
        <v>1.7892999999999999</v>
      </c>
    </row>
    <row r="510" spans="1:10" x14ac:dyDescent="0.2">
      <c r="A510" s="26">
        <f t="shared" si="7"/>
        <v>230056</v>
      </c>
      <c r="B510" s="26">
        <v>10</v>
      </c>
      <c r="C510" s="26">
        <v>33</v>
      </c>
      <c r="D510" s="26" t="s">
        <v>53</v>
      </c>
      <c r="E510" s="26">
        <v>23</v>
      </c>
      <c r="F510" s="26">
        <v>56</v>
      </c>
      <c r="G510" s="26">
        <v>46183.400999999998</v>
      </c>
      <c r="H510" s="26">
        <v>175.88399999999999</v>
      </c>
      <c r="I510" s="26">
        <v>8574.7006000000001</v>
      </c>
      <c r="J510" s="26">
        <v>3.1408</v>
      </c>
    </row>
    <row r="511" spans="1:10" x14ac:dyDescent="0.2">
      <c r="A511" s="26">
        <f t="shared" si="7"/>
        <v>240056</v>
      </c>
      <c r="B511" s="26">
        <v>8</v>
      </c>
      <c r="C511" s="26">
        <v>32</v>
      </c>
      <c r="D511" s="26" t="s">
        <v>54</v>
      </c>
      <c r="E511" s="26">
        <v>24</v>
      </c>
      <c r="F511" s="26">
        <v>56</v>
      </c>
      <c r="G511" s="26">
        <v>55285.127999999997</v>
      </c>
      <c r="H511" s="26">
        <v>0.57799999999999996</v>
      </c>
      <c r="I511" s="26">
        <v>8723.2608999999993</v>
      </c>
      <c r="J511" s="26">
        <v>1.03E-2</v>
      </c>
    </row>
    <row r="512" spans="1:10" x14ac:dyDescent="0.2">
      <c r="A512" s="26">
        <f t="shared" si="7"/>
        <v>250056</v>
      </c>
      <c r="B512" s="26">
        <v>6</v>
      </c>
      <c r="C512" s="26">
        <v>31</v>
      </c>
      <c r="D512" s="26" t="s">
        <v>55</v>
      </c>
      <c r="E512" s="26">
        <v>25</v>
      </c>
      <c r="F512" s="26">
        <v>56</v>
      </c>
      <c r="G512" s="26">
        <v>56911.665999999997</v>
      </c>
      <c r="H512" s="26">
        <v>0.29299999999999998</v>
      </c>
      <c r="I512" s="26">
        <v>8738.3358000000007</v>
      </c>
      <c r="J512" s="26">
        <v>5.1999999999999998E-3</v>
      </c>
    </row>
    <row r="513" spans="1:10" x14ac:dyDescent="0.2">
      <c r="A513" s="26">
        <f t="shared" si="7"/>
        <v>260056</v>
      </c>
      <c r="B513" s="26">
        <v>4</v>
      </c>
      <c r="C513" s="26">
        <v>30</v>
      </c>
      <c r="D513" s="26" t="s">
        <v>56</v>
      </c>
      <c r="E513" s="26">
        <v>26</v>
      </c>
      <c r="F513" s="26">
        <v>56</v>
      </c>
      <c r="G513" s="26">
        <v>60607.163</v>
      </c>
      <c r="H513" s="26">
        <v>0.26800000000000002</v>
      </c>
      <c r="I513" s="26">
        <v>8790.3562999999995</v>
      </c>
      <c r="J513" s="26">
        <v>4.7999999999999996E-3</v>
      </c>
    </row>
    <row r="514" spans="1:10" x14ac:dyDescent="0.2">
      <c r="A514" s="26">
        <f t="shared" si="7"/>
        <v>270056</v>
      </c>
      <c r="B514" s="26">
        <v>2</v>
      </c>
      <c r="C514" s="26">
        <v>29</v>
      </c>
      <c r="D514" s="26" t="s">
        <v>57</v>
      </c>
      <c r="E514" s="26">
        <v>27</v>
      </c>
      <c r="F514" s="26">
        <v>56</v>
      </c>
      <c r="G514" s="26">
        <v>56040.517999999996</v>
      </c>
      <c r="H514" s="26">
        <v>0.47499999999999998</v>
      </c>
      <c r="I514" s="26">
        <v>8694.8385999999991</v>
      </c>
      <c r="J514" s="26">
        <v>8.5000000000000006E-3</v>
      </c>
    </row>
    <row r="515" spans="1:10" x14ac:dyDescent="0.2">
      <c r="A515" s="26">
        <f t="shared" ref="A515:A578" si="8">F515+10000*E515</f>
        <v>280056</v>
      </c>
      <c r="B515" s="26">
        <v>0</v>
      </c>
      <c r="C515" s="26">
        <v>28</v>
      </c>
      <c r="D515" s="26" t="s">
        <v>58</v>
      </c>
      <c r="E515" s="26">
        <v>28</v>
      </c>
      <c r="F515" s="26">
        <v>56</v>
      </c>
      <c r="G515" s="26">
        <v>53907.648999999998</v>
      </c>
      <c r="H515" s="26">
        <v>0.39900000000000002</v>
      </c>
      <c r="I515" s="26">
        <v>8642.7811000000002</v>
      </c>
      <c r="J515" s="26">
        <v>7.1000000000000004E-3</v>
      </c>
    </row>
    <row r="516" spans="1:10" x14ac:dyDescent="0.2">
      <c r="A516" s="26">
        <f t="shared" si="8"/>
        <v>290056</v>
      </c>
      <c r="B516" s="26">
        <v>-2</v>
      </c>
      <c r="C516" s="26">
        <v>27</v>
      </c>
      <c r="D516" s="26" t="s">
        <v>59</v>
      </c>
      <c r="E516" s="26">
        <v>29</v>
      </c>
      <c r="F516" s="26">
        <v>56</v>
      </c>
      <c r="G516" s="26">
        <v>38629.733</v>
      </c>
      <c r="H516" s="26">
        <v>6.3949999999999996</v>
      </c>
      <c r="I516" s="26">
        <v>8355.9907000000003</v>
      </c>
      <c r="J516" s="26">
        <v>0.1142</v>
      </c>
    </row>
    <row r="517" spans="1:10" x14ac:dyDescent="0.2">
      <c r="A517" s="26">
        <f t="shared" si="8"/>
        <v>300056</v>
      </c>
      <c r="B517" s="26">
        <v>-4</v>
      </c>
      <c r="C517" s="26">
        <v>26</v>
      </c>
      <c r="D517" s="26" t="s">
        <v>60</v>
      </c>
      <c r="E517" s="26">
        <v>30</v>
      </c>
      <c r="F517" s="26">
        <v>56</v>
      </c>
      <c r="G517" s="26">
        <v>25390</v>
      </c>
      <c r="H517" s="26">
        <v>400</v>
      </c>
      <c r="I517" s="26">
        <v>8106</v>
      </c>
      <c r="J517" s="26">
        <v>7</v>
      </c>
    </row>
    <row r="518" spans="1:10" x14ac:dyDescent="0.2">
      <c r="A518" s="26">
        <f t="shared" si="8"/>
        <v>310056</v>
      </c>
      <c r="B518" s="26">
        <v>-6</v>
      </c>
      <c r="C518" s="26">
        <v>25</v>
      </c>
      <c r="D518" s="26" t="s">
        <v>61</v>
      </c>
      <c r="E518" s="26">
        <v>31</v>
      </c>
      <c r="F518" s="26">
        <v>56</v>
      </c>
      <c r="G518" s="26">
        <v>-3840</v>
      </c>
      <c r="H518" s="26">
        <v>500</v>
      </c>
      <c r="I518" s="26">
        <v>7707</v>
      </c>
      <c r="J518" s="26">
        <v>9</v>
      </c>
    </row>
    <row r="519" spans="1:10" x14ac:dyDescent="0.2">
      <c r="A519" s="26">
        <f t="shared" si="8"/>
        <v>190057</v>
      </c>
      <c r="B519" s="26">
        <v>19</v>
      </c>
      <c r="C519" s="26">
        <v>38</v>
      </c>
      <c r="D519" s="26" t="s">
        <v>49</v>
      </c>
      <c r="E519" s="26">
        <v>19</v>
      </c>
      <c r="F519" s="26">
        <v>57</v>
      </c>
      <c r="G519" s="26">
        <v>14130</v>
      </c>
      <c r="H519" s="26">
        <v>600</v>
      </c>
      <c r="I519" s="26">
        <v>7563</v>
      </c>
      <c r="J519" s="26">
        <v>11</v>
      </c>
    </row>
    <row r="520" spans="1:10" x14ac:dyDescent="0.2">
      <c r="A520" s="26">
        <f t="shared" si="8"/>
        <v>200057</v>
      </c>
      <c r="B520" s="26">
        <v>17</v>
      </c>
      <c r="C520" s="26">
        <v>37</v>
      </c>
      <c r="D520" s="26" t="s">
        <v>50</v>
      </c>
      <c r="E520" s="26">
        <v>20</v>
      </c>
      <c r="F520" s="26">
        <v>57</v>
      </c>
      <c r="G520" s="26">
        <v>-6560</v>
      </c>
      <c r="H520" s="26">
        <v>400</v>
      </c>
      <c r="I520" s="26">
        <v>7912</v>
      </c>
      <c r="J520" s="26">
        <v>7</v>
      </c>
    </row>
    <row r="521" spans="1:10" x14ac:dyDescent="0.2">
      <c r="A521" s="26">
        <f t="shared" si="8"/>
        <v>210057</v>
      </c>
      <c r="B521" s="26">
        <v>15</v>
      </c>
      <c r="C521" s="26">
        <v>36</v>
      </c>
      <c r="D521" s="26" t="s">
        <v>51</v>
      </c>
      <c r="E521" s="26">
        <v>21</v>
      </c>
      <c r="F521" s="26">
        <v>57</v>
      </c>
      <c r="G521" s="26">
        <v>21379.652999999998</v>
      </c>
      <c r="H521" s="26">
        <v>179.77799999999999</v>
      </c>
      <c r="I521" s="26">
        <v>8158.1665999999996</v>
      </c>
      <c r="J521" s="26">
        <v>3.1539999999999999</v>
      </c>
    </row>
    <row r="522" spans="1:10" x14ac:dyDescent="0.2">
      <c r="A522" s="26">
        <f t="shared" si="8"/>
        <v>220057</v>
      </c>
      <c r="B522" s="26">
        <v>13</v>
      </c>
      <c r="C522" s="26">
        <v>35</v>
      </c>
      <c r="D522" s="26" t="s">
        <v>52</v>
      </c>
      <c r="E522" s="26">
        <v>22</v>
      </c>
      <c r="F522" s="26">
        <v>57</v>
      </c>
      <c r="G522" s="26">
        <v>34401.847999999998</v>
      </c>
      <c r="H522" s="26">
        <v>205.87899999999999</v>
      </c>
      <c r="I522" s="26">
        <v>8372.9007999999994</v>
      </c>
      <c r="J522" s="26">
        <v>3.6118999999999999</v>
      </c>
    </row>
    <row r="523" spans="1:10" x14ac:dyDescent="0.2">
      <c r="A523" s="26">
        <f t="shared" si="8"/>
        <v>230057</v>
      </c>
      <c r="B523" s="26">
        <v>11</v>
      </c>
      <c r="C523" s="26">
        <v>34</v>
      </c>
      <c r="D523" s="26" t="s">
        <v>53</v>
      </c>
      <c r="E523" s="26">
        <v>23</v>
      </c>
      <c r="F523" s="26">
        <v>57</v>
      </c>
      <c r="G523" s="26">
        <v>44435.063000000002</v>
      </c>
      <c r="H523" s="26">
        <v>84.766000000000005</v>
      </c>
      <c r="I523" s="26">
        <v>8535.1967000000004</v>
      </c>
      <c r="J523" s="26">
        <v>1.4871000000000001</v>
      </c>
    </row>
    <row r="524" spans="1:10" x14ac:dyDescent="0.2">
      <c r="A524" s="26">
        <f t="shared" si="8"/>
        <v>240057</v>
      </c>
      <c r="B524" s="26">
        <v>9</v>
      </c>
      <c r="C524" s="26">
        <v>33</v>
      </c>
      <c r="D524" s="26" t="s">
        <v>54</v>
      </c>
      <c r="E524" s="26">
        <v>24</v>
      </c>
      <c r="F524" s="26">
        <v>57</v>
      </c>
      <c r="G524" s="26">
        <v>52524.985000000001</v>
      </c>
      <c r="H524" s="26">
        <v>1.863</v>
      </c>
      <c r="I524" s="26">
        <v>8663.3997999999992</v>
      </c>
      <c r="J524" s="26">
        <v>3.27E-2</v>
      </c>
    </row>
    <row r="525" spans="1:10" x14ac:dyDescent="0.2">
      <c r="A525" s="26">
        <f t="shared" si="8"/>
        <v>250057</v>
      </c>
      <c r="B525" s="26">
        <v>7</v>
      </c>
      <c r="C525" s="26">
        <v>32</v>
      </c>
      <c r="D525" s="26" t="s">
        <v>55</v>
      </c>
      <c r="E525" s="26">
        <v>25</v>
      </c>
      <c r="F525" s="26">
        <v>57</v>
      </c>
      <c r="G525" s="26">
        <v>57486.279000000002</v>
      </c>
      <c r="H525" s="26">
        <v>1.5049999999999999</v>
      </c>
      <c r="I525" s="26">
        <v>8736.7145999999993</v>
      </c>
      <c r="J525" s="26">
        <v>2.64E-2</v>
      </c>
    </row>
    <row r="526" spans="1:10" x14ac:dyDescent="0.2">
      <c r="A526" s="26">
        <f t="shared" si="8"/>
        <v>260057</v>
      </c>
      <c r="B526" s="26">
        <v>5</v>
      </c>
      <c r="C526" s="26">
        <v>31</v>
      </c>
      <c r="D526" s="26" t="s">
        <v>56</v>
      </c>
      <c r="E526" s="26">
        <v>26</v>
      </c>
      <c r="F526" s="26">
        <v>57</v>
      </c>
      <c r="G526" s="26">
        <v>60182.017</v>
      </c>
      <c r="H526" s="26">
        <v>0.26800000000000002</v>
      </c>
      <c r="I526" s="26">
        <v>8770.2829000000002</v>
      </c>
      <c r="J526" s="26">
        <v>4.7000000000000002E-3</v>
      </c>
    </row>
    <row r="527" spans="1:10" x14ac:dyDescent="0.2">
      <c r="A527" s="26">
        <f t="shared" si="8"/>
        <v>270057</v>
      </c>
      <c r="B527" s="26">
        <v>3</v>
      </c>
      <c r="C527" s="26">
        <v>30</v>
      </c>
      <c r="D527" s="26" t="s">
        <v>57</v>
      </c>
      <c r="E527" s="26">
        <v>27</v>
      </c>
      <c r="F527" s="26">
        <v>57</v>
      </c>
      <c r="G527" s="26">
        <v>59345.658000000003</v>
      </c>
      <c r="H527" s="26">
        <v>0.51600000000000001</v>
      </c>
      <c r="I527" s="26">
        <v>8741.8845000000001</v>
      </c>
      <c r="J527" s="26">
        <v>8.9999999999999993E-3</v>
      </c>
    </row>
    <row r="528" spans="1:10" x14ac:dyDescent="0.2">
      <c r="A528" s="26">
        <f t="shared" si="8"/>
        <v>280057</v>
      </c>
      <c r="B528" s="26">
        <v>1</v>
      </c>
      <c r="C528" s="26">
        <v>29</v>
      </c>
      <c r="D528" s="26" t="s">
        <v>58</v>
      </c>
      <c r="E528" s="26">
        <v>28</v>
      </c>
      <c r="F528" s="26">
        <v>57</v>
      </c>
      <c r="G528" s="26">
        <v>56083.961000000003</v>
      </c>
      <c r="H528" s="26">
        <v>0.56599999999999995</v>
      </c>
      <c r="I528" s="26">
        <v>8670.9364000000005</v>
      </c>
      <c r="J528" s="26">
        <v>9.9000000000000008E-3</v>
      </c>
    </row>
    <row r="529" spans="1:10" x14ac:dyDescent="0.2">
      <c r="A529" s="26">
        <f t="shared" si="8"/>
        <v>290057</v>
      </c>
      <c r="B529" s="26">
        <v>-1</v>
      </c>
      <c r="C529" s="26">
        <v>28</v>
      </c>
      <c r="D529" s="26" t="s">
        <v>59</v>
      </c>
      <c r="E529" s="26">
        <v>29</v>
      </c>
      <c r="F529" s="26">
        <v>57</v>
      </c>
      <c r="G529" s="26">
        <v>47309.014000000003</v>
      </c>
      <c r="H529" s="26">
        <v>0.501</v>
      </c>
      <c r="I529" s="26">
        <v>8503.2646000000004</v>
      </c>
      <c r="J529" s="26">
        <v>8.8000000000000005E-3</v>
      </c>
    </row>
    <row r="530" spans="1:10" x14ac:dyDescent="0.2">
      <c r="A530" s="26">
        <f t="shared" si="8"/>
        <v>300057</v>
      </c>
      <c r="B530" s="26">
        <v>-3</v>
      </c>
      <c r="C530" s="26">
        <v>27</v>
      </c>
      <c r="D530" s="26" t="s">
        <v>60</v>
      </c>
      <c r="E530" s="26">
        <v>30</v>
      </c>
      <c r="F530" s="26">
        <v>57</v>
      </c>
      <c r="G530" s="26">
        <v>32550</v>
      </c>
      <c r="H530" s="26">
        <v>200</v>
      </c>
      <c r="I530" s="26">
        <v>8231</v>
      </c>
      <c r="J530" s="26">
        <v>4</v>
      </c>
    </row>
    <row r="531" spans="1:10" x14ac:dyDescent="0.2">
      <c r="A531" s="26">
        <f t="shared" si="8"/>
        <v>310057</v>
      </c>
      <c r="B531" s="26">
        <v>-5</v>
      </c>
      <c r="C531" s="26">
        <v>26</v>
      </c>
      <c r="D531" s="26" t="s">
        <v>61</v>
      </c>
      <c r="E531" s="26">
        <v>31</v>
      </c>
      <c r="F531" s="26">
        <v>57</v>
      </c>
      <c r="G531" s="26">
        <v>15410</v>
      </c>
      <c r="H531" s="26">
        <v>400</v>
      </c>
      <c r="I531" s="26">
        <v>7916</v>
      </c>
      <c r="J531" s="26">
        <v>7</v>
      </c>
    </row>
    <row r="532" spans="1:10" x14ac:dyDescent="0.2">
      <c r="A532" s="26">
        <f t="shared" si="8"/>
        <v>190058</v>
      </c>
      <c r="B532" s="26">
        <v>20</v>
      </c>
      <c r="C532" s="26">
        <v>39</v>
      </c>
      <c r="D532" s="26" t="s">
        <v>49</v>
      </c>
      <c r="E532" s="26">
        <v>19</v>
      </c>
      <c r="F532" s="26">
        <v>58</v>
      </c>
      <c r="G532" s="26">
        <v>21930</v>
      </c>
      <c r="H532" s="26">
        <v>700</v>
      </c>
      <c r="I532" s="26">
        <v>7437</v>
      </c>
      <c r="J532" s="26">
        <v>12</v>
      </c>
    </row>
    <row r="533" spans="1:10" x14ac:dyDescent="0.2">
      <c r="A533" s="26">
        <f t="shared" si="8"/>
        <v>200058</v>
      </c>
      <c r="B533" s="26">
        <v>18</v>
      </c>
      <c r="C533" s="26">
        <v>38</v>
      </c>
      <c r="D533" s="26" t="s">
        <v>50</v>
      </c>
      <c r="E533" s="26">
        <v>20</v>
      </c>
      <c r="F533" s="26">
        <v>58</v>
      </c>
      <c r="G533" s="26">
        <v>-1530</v>
      </c>
      <c r="H533" s="26">
        <v>500</v>
      </c>
      <c r="I533" s="26">
        <v>7828</v>
      </c>
      <c r="J533" s="26">
        <v>9</v>
      </c>
    </row>
    <row r="534" spans="1:10" x14ac:dyDescent="0.2">
      <c r="A534" s="26">
        <f t="shared" si="8"/>
        <v>210058</v>
      </c>
      <c r="B534" s="26">
        <v>16</v>
      </c>
      <c r="C534" s="26">
        <v>37</v>
      </c>
      <c r="D534" s="26" t="s">
        <v>51</v>
      </c>
      <c r="E534" s="26">
        <v>21</v>
      </c>
      <c r="F534" s="26">
        <v>58</v>
      </c>
      <c r="G534" s="26">
        <v>15479.569</v>
      </c>
      <c r="H534" s="26">
        <v>190.02500000000001</v>
      </c>
      <c r="I534" s="26">
        <v>8054.9435999999996</v>
      </c>
      <c r="J534" s="26">
        <v>3.2763</v>
      </c>
    </row>
    <row r="535" spans="1:10" x14ac:dyDescent="0.2">
      <c r="A535" s="26">
        <f t="shared" si="8"/>
        <v>220058</v>
      </c>
      <c r="B535" s="26">
        <v>14</v>
      </c>
      <c r="C535" s="26">
        <v>36</v>
      </c>
      <c r="D535" s="26" t="s">
        <v>52</v>
      </c>
      <c r="E535" s="26">
        <v>22</v>
      </c>
      <c r="F535" s="26">
        <v>58</v>
      </c>
      <c r="G535" s="26">
        <v>30917.668000000001</v>
      </c>
      <c r="H535" s="26">
        <v>183.34</v>
      </c>
      <c r="I535" s="26">
        <v>8307.6290000000008</v>
      </c>
      <c r="J535" s="26">
        <v>3.161</v>
      </c>
    </row>
    <row r="536" spans="1:10" x14ac:dyDescent="0.2">
      <c r="A536" s="26">
        <f t="shared" si="8"/>
        <v>230058</v>
      </c>
      <c r="B536" s="26">
        <v>12</v>
      </c>
      <c r="C536" s="26">
        <v>35</v>
      </c>
      <c r="D536" s="26" t="s">
        <v>53</v>
      </c>
      <c r="E536" s="26">
        <v>23</v>
      </c>
      <c r="F536" s="26">
        <v>58</v>
      </c>
      <c r="G536" s="26">
        <v>40430.584000000003</v>
      </c>
      <c r="H536" s="26">
        <v>95.816000000000003</v>
      </c>
      <c r="I536" s="26">
        <v>8458.1560000000009</v>
      </c>
      <c r="J536" s="26">
        <v>1.6519999999999999</v>
      </c>
    </row>
    <row r="537" spans="1:10" x14ac:dyDescent="0.2">
      <c r="A537" s="26">
        <f t="shared" si="8"/>
        <v>240058</v>
      </c>
      <c r="B537" s="26">
        <v>10</v>
      </c>
      <c r="C537" s="26">
        <v>34</v>
      </c>
      <c r="D537" s="26" t="s">
        <v>54</v>
      </c>
      <c r="E537" s="26">
        <v>24</v>
      </c>
      <c r="F537" s="26">
        <v>58</v>
      </c>
      <c r="G537" s="26">
        <v>51991.807999999997</v>
      </c>
      <c r="H537" s="26">
        <v>2.9809999999999999</v>
      </c>
      <c r="I537" s="26">
        <v>8643.9987000000001</v>
      </c>
      <c r="J537" s="26">
        <v>5.1400000000000001E-2</v>
      </c>
    </row>
    <row r="538" spans="1:10" x14ac:dyDescent="0.2">
      <c r="A538" s="26">
        <f t="shared" si="8"/>
        <v>250058</v>
      </c>
      <c r="B538" s="26">
        <v>8</v>
      </c>
      <c r="C538" s="26">
        <v>33</v>
      </c>
      <c r="D538" s="26" t="s">
        <v>55</v>
      </c>
      <c r="E538" s="26">
        <v>25</v>
      </c>
      <c r="F538" s="26">
        <v>58</v>
      </c>
      <c r="G538" s="26">
        <v>55827.567999999999</v>
      </c>
      <c r="H538" s="26">
        <v>2.7010000000000001</v>
      </c>
      <c r="I538" s="26">
        <v>8696.6437999999998</v>
      </c>
      <c r="J538" s="26">
        <v>4.6600000000000003E-2</v>
      </c>
    </row>
    <row r="539" spans="1:10" x14ac:dyDescent="0.2">
      <c r="A539" s="26">
        <f t="shared" si="8"/>
        <v>260058</v>
      </c>
      <c r="B539" s="26">
        <v>6</v>
      </c>
      <c r="C539" s="26">
        <v>32</v>
      </c>
      <c r="D539" s="26" t="s">
        <v>56</v>
      </c>
      <c r="E539" s="26">
        <v>26</v>
      </c>
      <c r="F539" s="26">
        <v>58</v>
      </c>
      <c r="G539" s="26">
        <v>62155.271000000001</v>
      </c>
      <c r="H539" s="26">
        <v>0.316</v>
      </c>
      <c r="I539" s="26">
        <v>8792.2533999999996</v>
      </c>
      <c r="J539" s="26">
        <v>5.4999999999999997E-3</v>
      </c>
    </row>
    <row r="540" spans="1:10" x14ac:dyDescent="0.2">
      <c r="A540" s="26">
        <f t="shared" si="8"/>
        <v>270058</v>
      </c>
      <c r="B540" s="26">
        <v>4</v>
      </c>
      <c r="C540" s="26">
        <v>31</v>
      </c>
      <c r="D540" s="26" t="s">
        <v>57</v>
      </c>
      <c r="E540" s="26">
        <v>27</v>
      </c>
      <c r="F540" s="26">
        <v>58</v>
      </c>
      <c r="G540" s="26">
        <v>59847.292000000001</v>
      </c>
      <c r="H540" s="26">
        <v>1.153</v>
      </c>
      <c r="I540" s="26">
        <v>8738.9719000000005</v>
      </c>
      <c r="J540" s="26">
        <v>1.9900000000000001E-2</v>
      </c>
    </row>
    <row r="541" spans="1:10" x14ac:dyDescent="0.2">
      <c r="A541" s="26">
        <f t="shared" si="8"/>
        <v>280058</v>
      </c>
      <c r="B541" s="26">
        <v>2</v>
      </c>
      <c r="C541" s="26">
        <v>30</v>
      </c>
      <c r="D541" s="26" t="s">
        <v>58</v>
      </c>
      <c r="E541" s="26">
        <v>28</v>
      </c>
      <c r="F541" s="26">
        <v>58</v>
      </c>
      <c r="G541" s="26">
        <v>60228.870999999999</v>
      </c>
      <c r="H541" s="26">
        <v>0.34899999999999998</v>
      </c>
      <c r="I541" s="26">
        <v>8732.0620999999992</v>
      </c>
      <c r="J541" s="26">
        <v>6.0000000000000001E-3</v>
      </c>
    </row>
    <row r="542" spans="1:10" x14ac:dyDescent="0.2">
      <c r="A542" s="26">
        <f t="shared" si="8"/>
        <v>290058</v>
      </c>
      <c r="B542" s="26">
        <v>0</v>
      </c>
      <c r="C542" s="26">
        <v>29</v>
      </c>
      <c r="D542" s="26" t="s">
        <v>59</v>
      </c>
      <c r="E542" s="26">
        <v>29</v>
      </c>
      <c r="F542" s="26">
        <v>58</v>
      </c>
      <c r="G542" s="26">
        <v>51667.851000000002</v>
      </c>
      <c r="H542" s="26">
        <v>0.56399999999999995</v>
      </c>
      <c r="I542" s="26">
        <v>8570.9696000000004</v>
      </c>
      <c r="J542" s="26">
        <v>9.7000000000000003E-3</v>
      </c>
    </row>
    <row r="543" spans="1:10" x14ac:dyDescent="0.2">
      <c r="A543" s="26">
        <f t="shared" si="8"/>
        <v>300058</v>
      </c>
      <c r="B543" s="26">
        <v>-2</v>
      </c>
      <c r="C543" s="26">
        <v>28</v>
      </c>
      <c r="D543" s="26" t="s">
        <v>60</v>
      </c>
      <c r="E543" s="26">
        <v>30</v>
      </c>
      <c r="F543" s="26">
        <v>58</v>
      </c>
      <c r="G543" s="26">
        <v>42298.870999999999</v>
      </c>
      <c r="H543" s="26">
        <v>50.000999999999998</v>
      </c>
      <c r="I543" s="26">
        <v>8395.9467000000004</v>
      </c>
      <c r="J543" s="26">
        <v>0.86209999999999998</v>
      </c>
    </row>
    <row r="544" spans="1:10" x14ac:dyDescent="0.2">
      <c r="A544" s="26">
        <f t="shared" si="8"/>
        <v>310058</v>
      </c>
      <c r="B544" s="26">
        <v>-4</v>
      </c>
      <c r="C544" s="26">
        <v>27</v>
      </c>
      <c r="D544" s="26" t="s">
        <v>61</v>
      </c>
      <c r="E544" s="26">
        <v>31</v>
      </c>
      <c r="F544" s="26">
        <v>58</v>
      </c>
      <c r="G544" s="26">
        <v>23540</v>
      </c>
      <c r="H544" s="26">
        <v>300</v>
      </c>
      <c r="I544" s="26">
        <v>8059</v>
      </c>
      <c r="J544" s="26">
        <v>5</v>
      </c>
    </row>
    <row r="545" spans="1:10" x14ac:dyDescent="0.2">
      <c r="A545" s="26">
        <f t="shared" si="8"/>
        <v>320058</v>
      </c>
      <c r="B545" s="26">
        <v>-6</v>
      </c>
      <c r="C545" s="26">
        <v>26</v>
      </c>
      <c r="D545" s="26" t="s">
        <v>62</v>
      </c>
      <c r="E545" s="26">
        <v>32</v>
      </c>
      <c r="F545" s="26">
        <v>58</v>
      </c>
      <c r="G545" s="26">
        <v>-7580</v>
      </c>
      <c r="H545" s="26">
        <v>500</v>
      </c>
      <c r="I545" s="26">
        <v>7770</v>
      </c>
      <c r="J545" s="26">
        <v>9</v>
      </c>
    </row>
    <row r="546" spans="1:10" x14ac:dyDescent="0.2">
      <c r="A546" s="26">
        <f t="shared" si="8"/>
        <v>190059</v>
      </c>
      <c r="B546" s="26">
        <v>21</v>
      </c>
      <c r="C546" s="26">
        <v>40</v>
      </c>
      <c r="D546" s="26" t="s">
        <v>49</v>
      </c>
      <c r="E546" s="26">
        <v>19</v>
      </c>
      <c r="F546" s="26">
        <v>59</v>
      </c>
      <c r="G546" s="26">
        <v>28750</v>
      </c>
      <c r="H546" s="26">
        <v>800</v>
      </c>
      <c r="I546" s="26">
        <v>7332</v>
      </c>
      <c r="J546" s="26">
        <v>14</v>
      </c>
    </row>
    <row r="547" spans="1:10" x14ac:dyDescent="0.2">
      <c r="A547" s="26">
        <f t="shared" si="8"/>
        <v>200059</v>
      </c>
      <c r="B547" s="26">
        <v>19</v>
      </c>
      <c r="C547" s="26">
        <v>39</v>
      </c>
      <c r="D547" s="26" t="s">
        <v>50</v>
      </c>
      <c r="E547" s="26">
        <v>20</v>
      </c>
      <c r="F547" s="26">
        <v>59</v>
      </c>
      <c r="G547" s="26">
        <v>5810</v>
      </c>
      <c r="H547" s="26">
        <v>600</v>
      </c>
      <c r="I547" s="26">
        <v>7708</v>
      </c>
      <c r="J547" s="26">
        <v>10</v>
      </c>
    </row>
    <row r="548" spans="1:10" x14ac:dyDescent="0.2">
      <c r="A548" s="26">
        <f t="shared" si="8"/>
        <v>210059</v>
      </c>
      <c r="B548" s="26">
        <v>17</v>
      </c>
      <c r="C548" s="26">
        <v>38</v>
      </c>
      <c r="D548" s="26" t="s">
        <v>51</v>
      </c>
      <c r="E548" s="26">
        <v>21</v>
      </c>
      <c r="F548" s="26">
        <v>59</v>
      </c>
      <c r="G548" s="26">
        <v>10829.55</v>
      </c>
      <c r="H548" s="26">
        <v>249.64</v>
      </c>
      <c r="I548" s="26">
        <v>7976.4072999999999</v>
      </c>
      <c r="J548" s="26">
        <v>4.2312000000000003</v>
      </c>
    </row>
    <row r="549" spans="1:10" x14ac:dyDescent="0.2">
      <c r="A549" s="26">
        <f t="shared" si="8"/>
        <v>220059</v>
      </c>
      <c r="B549" s="26">
        <v>15</v>
      </c>
      <c r="C549" s="26">
        <v>37</v>
      </c>
      <c r="D549" s="26" t="s">
        <v>52</v>
      </c>
      <c r="E549" s="26">
        <v>22</v>
      </c>
      <c r="F549" s="26">
        <v>59</v>
      </c>
      <c r="G549" s="26">
        <v>25880</v>
      </c>
      <c r="H549" s="26">
        <v>300</v>
      </c>
      <c r="I549" s="26">
        <v>8218</v>
      </c>
      <c r="J549" s="26">
        <v>5</v>
      </c>
    </row>
    <row r="550" spans="1:10" x14ac:dyDescent="0.2">
      <c r="A550" s="26">
        <f t="shared" si="8"/>
        <v>230059</v>
      </c>
      <c r="B550" s="26">
        <v>13</v>
      </c>
      <c r="C550" s="26">
        <v>36</v>
      </c>
      <c r="D550" s="26" t="s">
        <v>53</v>
      </c>
      <c r="E550" s="26">
        <v>23</v>
      </c>
      <c r="F550" s="26">
        <v>59</v>
      </c>
      <c r="G550" s="26">
        <v>37610.616999999998</v>
      </c>
      <c r="H550" s="26">
        <v>137.4</v>
      </c>
      <c r="I550" s="26">
        <v>8403.8034000000007</v>
      </c>
      <c r="J550" s="26">
        <v>2.3288000000000002</v>
      </c>
    </row>
    <row r="551" spans="1:10" x14ac:dyDescent="0.2">
      <c r="A551" s="26">
        <f t="shared" si="8"/>
        <v>240059</v>
      </c>
      <c r="B551" s="26">
        <v>11</v>
      </c>
      <c r="C551" s="26">
        <v>35</v>
      </c>
      <c r="D551" s="26" t="s">
        <v>54</v>
      </c>
      <c r="E551" s="26">
        <v>24</v>
      </c>
      <c r="F551" s="26">
        <v>59</v>
      </c>
      <c r="G551" s="26">
        <v>48115.930999999997</v>
      </c>
      <c r="H551" s="26">
        <v>0.67100000000000004</v>
      </c>
      <c r="I551" s="26">
        <v>8568.5995000000003</v>
      </c>
      <c r="J551" s="26">
        <v>1.14E-2</v>
      </c>
    </row>
    <row r="552" spans="1:10" x14ac:dyDescent="0.2">
      <c r="A552" s="26">
        <f t="shared" si="8"/>
        <v>250059</v>
      </c>
      <c r="B552" s="26">
        <v>9</v>
      </c>
      <c r="C552" s="26">
        <v>34</v>
      </c>
      <c r="D552" s="26" t="s">
        <v>55</v>
      </c>
      <c r="E552" s="26">
        <v>25</v>
      </c>
      <c r="F552" s="26">
        <v>59</v>
      </c>
      <c r="G552" s="26">
        <v>55525.328000000001</v>
      </c>
      <c r="H552" s="26">
        <v>2.3290000000000002</v>
      </c>
      <c r="I552" s="26">
        <v>8680.9223999999995</v>
      </c>
      <c r="J552" s="26">
        <v>3.95E-2</v>
      </c>
    </row>
    <row r="553" spans="1:10" x14ac:dyDescent="0.2">
      <c r="A553" s="26">
        <f t="shared" si="8"/>
        <v>260059</v>
      </c>
      <c r="B553" s="26">
        <v>7</v>
      </c>
      <c r="C553" s="26">
        <v>33</v>
      </c>
      <c r="D553" s="26" t="s">
        <v>56</v>
      </c>
      <c r="E553" s="26">
        <v>26</v>
      </c>
      <c r="F553" s="26">
        <v>59</v>
      </c>
      <c r="G553" s="26">
        <v>60664.957000000002</v>
      </c>
      <c r="H553" s="26">
        <v>0.33</v>
      </c>
      <c r="I553" s="26">
        <v>8754.7746000000006</v>
      </c>
      <c r="J553" s="26">
        <v>5.5999999999999999E-3</v>
      </c>
    </row>
    <row r="554" spans="1:10" x14ac:dyDescent="0.2">
      <c r="A554" s="26">
        <f t="shared" si="8"/>
        <v>270059</v>
      </c>
      <c r="B554" s="26">
        <v>5</v>
      </c>
      <c r="C554" s="26">
        <v>32</v>
      </c>
      <c r="D554" s="26" t="s">
        <v>57</v>
      </c>
      <c r="E554" s="26">
        <v>27</v>
      </c>
      <c r="F554" s="26">
        <v>59</v>
      </c>
      <c r="G554" s="26">
        <v>62229.838000000003</v>
      </c>
      <c r="H554" s="26">
        <v>0.39700000000000002</v>
      </c>
      <c r="I554" s="26">
        <v>8768.0378999999994</v>
      </c>
      <c r="J554" s="26">
        <v>6.7000000000000002E-3</v>
      </c>
    </row>
    <row r="555" spans="1:10" x14ac:dyDescent="0.2">
      <c r="A555" s="26">
        <f t="shared" si="8"/>
        <v>280059</v>
      </c>
      <c r="B555" s="26">
        <v>3</v>
      </c>
      <c r="C555" s="26">
        <v>31</v>
      </c>
      <c r="D555" s="26" t="s">
        <v>58</v>
      </c>
      <c r="E555" s="26">
        <v>28</v>
      </c>
      <c r="F555" s="26">
        <v>59</v>
      </c>
      <c r="G555" s="26">
        <v>61156.832999999999</v>
      </c>
      <c r="H555" s="26">
        <v>0.35099999999999998</v>
      </c>
      <c r="I555" s="26">
        <v>8736.5912000000008</v>
      </c>
      <c r="J555" s="26">
        <v>6.0000000000000001E-3</v>
      </c>
    </row>
    <row r="556" spans="1:10" x14ac:dyDescent="0.2">
      <c r="A556" s="26">
        <f t="shared" si="8"/>
        <v>290059</v>
      </c>
      <c r="B556" s="26">
        <v>1</v>
      </c>
      <c r="C556" s="26">
        <v>30</v>
      </c>
      <c r="D556" s="26" t="s">
        <v>59</v>
      </c>
      <c r="E556" s="26">
        <v>29</v>
      </c>
      <c r="F556" s="26">
        <v>59</v>
      </c>
      <c r="G556" s="26">
        <v>56358.453999999998</v>
      </c>
      <c r="H556" s="26">
        <v>0.52800000000000002</v>
      </c>
      <c r="I556" s="26">
        <v>8642.0026999999991</v>
      </c>
      <c r="J556" s="26">
        <v>8.9999999999999993E-3</v>
      </c>
    </row>
    <row r="557" spans="1:10" x14ac:dyDescent="0.2">
      <c r="A557" s="26">
        <f t="shared" si="8"/>
        <v>300059</v>
      </c>
      <c r="B557" s="26">
        <v>-1</v>
      </c>
      <c r="C557" s="26">
        <v>29</v>
      </c>
      <c r="D557" s="26" t="s">
        <v>60</v>
      </c>
      <c r="E557" s="26">
        <v>30</v>
      </c>
      <c r="F557" s="26">
        <v>59</v>
      </c>
      <c r="G557" s="26">
        <v>47215.678</v>
      </c>
      <c r="H557" s="26">
        <v>0.75900000000000001</v>
      </c>
      <c r="I557" s="26">
        <v>8473.7801999999992</v>
      </c>
      <c r="J557" s="26">
        <v>1.29E-2</v>
      </c>
    </row>
    <row r="558" spans="1:10" x14ac:dyDescent="0.2">
      <c r="A558" s="26">
        <f t="shared" si="8"/>
        <v>310059</v>
      </c>
      <c r="B558" s="26">
        <v>-3</v>
      </c>
      <c r="C558" s="26">
        <v>28</v>
      </c>
      <c r="D558" s="26" t="s">
        <v>61</v>
      </c>
      <c r="E558" s="26">
        <v>31</v>
      </c>
      <c r="F558" s="26">
        <v>59</v>
      </c>
      <c r="G558" s="26">
        <v>33760</v>
      </c>
      <c r="H558" s="26">
        <v>170</v>
      </c>
      <c r="I558" s="26">
        <v>8232</v>
      </c>
      <c r="J558" s="26">
        <v>3</v>
      </c>
    </row>
    <row r="559" spans="1:10" x14ac:dyDescent="0.2">
      <c r="A559" s="26">
        <f t="shared" si="8"/>
        <v>320059</v>
      </c>
      <c r="B559" s="26">
        <v>-5</v>
      </c>
      <c r="C559" s="26">
        <v>27</v>
      </c>
      <c r="D559" s="26" t="s">
        <v>62</v>
      </c>
      <c r="E559" s="26">
        <v>32</v>
      </c>
      <c r="F559" s="26">
        <v>59</v>
      </c>
      <c r="G559" s="26">
        <v>16370</v>
      </c>
      <c r="H559" s="26">
        <v>400</v>
      </c>
      <c r="I559" s="26">
        <v>7924</v>
      </c>
      <c r="J559" s="26">
        <v>7</v>
      </c>
    </row>
    <row r="560" spans="1:10" x14ac:dyDescent="0.2">
      <c r="A560" s="26">
        <f t="shared" si="8"/>
        <v>200060</v>
      </c>
      <c r="B560" s="26">
        <v>20</v>
      </c>
      <c r="C560" s="26">
        <v>40</v>
      </c>
      <c r="D560" s="26" t="s">
        <v>50</v>
      </c>
      <c r="E560" s="26">
        <v>20</v>
      </c>
      <c r="F560" s="26">
        <v>60</v>
      </c>
      <c r="G560" s="26">
        <v>11000</v>
      </c>
      <c r="H560" s="26">
        <v>700</v>
      </c>
      <c r="I560" s="26">
        <v>7627</v>
      </c>
      <c r="J560" s="26">
        <v>12</v>
      </c>
    </row>
    <row r="561" spans="1:10" x14ac:dyDescent="0.2">
      <c r="A561" s="26">
        <f t="shared" si="8"/>
        <v>210060</v>
      </c>
      <c r="B561" s="26">
        <v>18</v>
      </c>
      <c r="C561" s="26">
        <v>39</v>
      </c>
      <c r="D561" s="26" t="s">
        <v>51</v>
      </c>
      <c r="E561" s="26">
        <v>21</v>
      </c>
      <c r="F561" s="26">
        <v>60</v>
      </c>
      <c r="G561" s="26">
        <v>-4550</v>
      </c>
      <c r="H561" s="26">
        <v>500</v>
      </c>
      <c r="I561" s="26">
        <v>7873</v>
      </c>
      <c r="J561" s="26">
        <v>8</v>
      </c>
    </row>
    <row r="562" spans="1:10" x14ac:dyDescent="0.2">
      <c r="A562" s="26">
        <f t="shared" si="8"/>
        <v>220060</v>
      </c>
      <c r="B562" s="26">
        <v>16</v>
      </c>
      <c r="C562" s="26">
        <v>38</v>
      </c>
      <c r="D562" s="26" t="s">
        <v>52</v>
      </c>
      <c r="E562" s="26">
        <v>22</v>
      </c>
      <c r="F562" s="26">
        <v>60</v>
      </c>
      <c r="G562" s="26">
        <v>22099.698</v>
      </c>
      <c r="H562" s="26">
        <v>240.32499999999999</v>
      </c>
      <c r="I562" s="26">
        <v>8152.7857999999997</v>
      </c>
      <c r="J562" s="26">
        <v>4.0053999999999998</v>
      </c>
    </row>
    <row r="563" spans="1:10" x14ac:dyDescent="0.2">
      <c r="A563" s="26">
        <f t="shared" si="8"/>
        <v>230060</v>
      </c>
      <c r="B563" s="26">
        <v>14</v>
      </c>
      <c r="C563" s="26">
        <v>37</v>
      </c>
      <c r="D563" s="26" t="s">
        <v>53</v>
      </c>
      <c r="E563" s="26">
        <v>23</v>
      </c>
      <c r="F563" s="26">
        <v>60</v>
      </c>
      <c r="G563" s="26">
        <v>33087.402000000002</v>
      </c>
      <c r="H563" s="26">
        <v>181.946</v>
      </c>
      <c r="I563" s="26">
        <v>8322.8750999999993</v>
      </c>
      <c r="J563" s="26">
        <v>3.0324</v>
      </c>
    </row>
    <row r="564" spans="1:10" x14ac:dyDescent="0.2">
      <c r="A564" s="26">
        <f t="shared" si="8"/>
        <v>240060</v>
      </c>
      <c r="B564" s="26">
        <v>12</v>
      </c>
      <c r="C564" s="26">
        <v>36</v>
      </c>
      <c r="D564" s="26" t="s">
        <v>54</v>
      </c>
      <c r="E564" s="26">
        <v>24</v>
      </c>
      <c r="F564" s="26">
        <v>60</v>
      </c>
      <c r="G564" s="26">
        <v>46908.5</v>
      </c>
      <c r="H564" s="26">
        <v>1.1180000000000001</v>
      </c>
      <c r="I564" s="26">
        <v>8540.1875999999993</v>
      </c>
      <c r="J564" s="26">
        <v>1.8599999999999998E-2</v>
      </c>
    </row>
    <row r="565" spans="1:10" x14ac:dyDescent="0.2">
      <c r="A565" s="26">
        <f t="shared" si="8"/>
        <v>250060</v>
      </c>
      <c r="B565" s="26">
        <v>10</v>
      </c>
      <c r="C565" s="26">
        <v>35</v>
      </c>
      <c r="D565" s="26" t="s">
        <v>55</v>
      </c>
      <c r="E565" s="26">
        <v>25</v>
      </c>
      <c r="F565" s="26">
        <v>60</v>
      </c>
      <c r="G565" s="26">
        <v>52967.946000000004</v>
      </c>
      <c r="H565" s="26">
        <v>2.3290000000000002</v>
      </c>
      <c r="I565" s="26">
        <v>8628.1391999999996</v>
      </c>
      <c r="J565" s="26">
        <v>3.8800000000000001E-2</v>
      </c>
    </row>
    <row r="566" spans="1:10" x14ac:dyDescent="0.2">
      <c r="A566" s="26">
        <f t="shared" si="8"/>
        <v>260060</v>
      </c>
      <c r="B566" s="26">
        <v>8</v>
      </c>
      <c r="C566" s="26">
        <v>34</v>
      </c>
      <c r="D566" s="26" t="s">
        <v>56</v>
      </c>
      <c r="E566" s="26">
        <v>26</v>
      </c>
      <c r="F566" s="26">
        <v>60</v>
      </c>
      <c r="G566" s="26">
        <v>61413.173999999999</v>
      </c>
      <c r="H566" s="26">
        <v>3.4060000000000001</v>
      </c>
      <c r="I566" s="26">
        <v>8755.8539000000001</v>
      </c>
      <c r="J566" s="26">
        <v>5.6800000000000003E-2</v>
      </c>
    </row>
    <row r="567" spans="1:10" x14ac:dyDescent="0.2">
      <c r="A567" s="26">
        <f t="shared" si="8"/>
        <v>270060</v>
      </c>
      <c r="B567" s="26">
        <v>6</v>
      </c>
      <c r="C567" s="26">
        <v>33</v>
      </c>
      <c r="D567" s="26" t="s">
        <v>57</v>
      </c>
      <c r="E567" s="26">
        <v>27</v>
      </c>
      <c r="F567" s="26">
        <v>60</v>
      </c>
      <c r="G567" s="26">
        <v>61650.436999999998</v>
      </c>
      <c r="H567" s="26">
        <v>0.40300000000000002</v>
      </c>
      <c r="I567" s="26">
        <v>8746.7692000000006</v>
      </c>
      <c r="J567" s="26">
        <v>6.7000000000000002E-3</v>
      </c>
    </row>
    <row r="568" spans="1:10" x14ac:dyDescent="0.2">
      <c r="A568" s="26">
        <f t="shared" si="8"/>
        <v>280060</v>
      </c>
      <c r="B568" s="26">
        <v>4</v>
      </c>
      <c r="C568" s="26">
        <v>32</v>
      </c>
      <c r="D568" s="26" t="s">
        <v>58</v>
      </c>
      <c r="E568" s="26">
        <v>28</v>
      </c>
      <c r="F568" s="26">
        <v>60</v>
      </c>
      <c r="G568" s="26">
        <v>64473.243000000002</v>
      </c>
      <c r="H568" s="26">
        <v>0.35299999999999998</v>
      </c>
      <c r="I568" s="26">
        <v>8780.7769000000008</v>
      </c>
      <c r="J568" s="26">
        <v>5.8999999999999999E-3</v>
      </c>
    </row>
    <row r="569" spans="1:10" x14ac:dyDescent="0.2">
      <c r="A569" s="26">
        <f t="shared" si="8"/>
        <v>290060</v>
      </c>
      <c r="B569" s="26">
        <v>2</v>
      </c>
      <c r="C569" s="26">
        <v>31</v>
      </c>
      <c r="D569" s="26" t="s">
        <v>59</v>
      </c>
      <c r="E569" s="26">
        <v>29</v>
      </c>
      <c r="F569" s="26">
        <v>60</v>
      </c>
      <c r="G569" s="26">
        <v>58345.262000000002</v>
      </c>
      <c r="H569" s="26">
        <v>1.613</v>
      </c>
      <c r="I569" s="26">
        <v>8665.6046999999999</v>
      </c>
      <c r="J569" s="26">
        <v>2.69E-2</v>
      </c>
    </row>
    <row r="570" spans="1:10" x14ac:dyDescent="0.2">
      <c r="A570" s="26">
        <f t="shared" si="8"/>
        <v>300060</v>
      </c>
      <c r="B570" s="26">
        <v>0</v>
      </c>
      <c r="C570" s="26">
        <v>30</v>
      </c>
      <c r="D570" s="26" t="s">
        <v>60</v>
      </c>
      <c r="E570" s="26">
        <v>30</v>
      </c>
      <c r="F570" s="26">
        <v>60</v>
      </c>
      <c r="G570" s="26">
        <v>54174.47</v>
      </c>
      <c r="H570" s="26">
        <v>0.54800000000000004</v>
      </c>
      <c r="I570" s="26">
        <v>8583.0524000000005</v>
      </c>
      <c r="J570" s="26">
        <v>9.1000000000000004E-3</v>
      </c>
    </row>
    <row r="571" spans="1:10" x14ac:dyDescent="0.2">
      <c r="A571" s="26">
        <f t="shared" si="8"/>
        <v>310060</v>
      </c>
      <c r="B571" s="26">
        <v>-2</v>
      </c>
      <c r="C571" s="26">
        <v>29</v>
      </c>
      <c r="D571" s="26" t="s">
        <v>61</v>
      </c>
      <c r="E571" s="26">
        <v>31</v>
      </c>
      <c r="F571" s="26">
        <v>60</v>
      </c>
      <c r="G571" s="26">
        <v>39590</v>
      </c>
      <c r="H571" s="26">
        <v>200</v>
      </c>
      <c r="I571" s="26">
        <v>8327</v>
      </c>
      <c r="J571" s="26">
        <v>3</v>
      </c>
    </row>
    <row r="572" spans="1:10" x14ac:dyDescent="0.2">
      <c r="A572" s="26">
        <f t="shared" si="8"/>
        <v>320060</v>
      </c>
      <c r="B572" s="26">
        <v>-4</v>
      </c>
      <c r="C572" s="26">
        <v>28</v>
      </c>
      <c r="D572" s="26" t="s">
        <v>62</v>
      </c>
      <c r="E572" s="26">
        <v>32</v>
      </c>
      <c r="F572" s="26">
        <v>60</v>
      </c>
      <c r="G572" s="26">
        <v>27530</v>
      </c>
      <c r="H572" s="26">
        <v>300</v>
      </c>
      <c r="I572" s="26">
        <v>8113</v>
      </c>
      <c r="J572" s="26">
        <v>5</v>
      </c>
    </row>
    <row r="573" spans="1:10" x14ac:dyDescent="0.2">
      <c r="A573" s="26">
        <f t="shared" si="8"/>
        <v>330060</v>
      </c>
      <c r="B573" s="26">
        <v>-6</v>
      </c>
      <c r="C573" s="26">
        <v>27</v>
      </c>
      <c r="D573" s="26" t="s">
        <v>63</v>
      </c>
      <c r="E573" s="26">
        <v>33</v>
      </c>
      <c r="F573" s="26">
        <v>60</v>
      </c>
      <c r="G573" s="26">
        <v>-5640</v>
      </c>
      <c r="H573" s="26">
        <v>400</v>
      </c>
      <c r="I573" s="26">
        <v>7735</v>
      </c>
      <c r="J573" s="26">
        <v>7</v>
      </c>
    </row>
    <row r="574" spans="1:10" x14ac:dyDescent="0.2">
      <c r="A574" s="26">
        <f t="shared" si="8"/>
        <v>200061</v>
      </c>
      <c r="B574" s="26">
        <v>21</v>
      </c>
      <c r="C574" s="26">
        <v>41</v>
      </c>
      <c r="D574" s="26" t="s">
        <v>50</v>
      </c>
      <c r="E574" s="26">
        <v>20</v>
      </c>
      <c r="F574" s="26">
        <v>61</v>
      </c>
      <c r="G574" s="26">
        <v>19010</v>
      </c>
      <c r="H574" s="26">
        <v>800</v>
      </c>
      <c r="I574" s="26">
        <v>7503</v>
      </c>
      <c r="J574" s="26">
        <v>13</v>
      </c>
    </row>
    <row r="575" spans="1:10" x14ac:dyDescent="0.2">
      <c r="A575" s="26">
        <f t="shared" si="8"/>
        <v>210061</v>
      </c>
      <c r="B575" s="26">
        <v>19</v>
      </c>
      <c r="C575" s="26">
        <v>40</v>
      </c>
      <c r="D575" s="26" t="s">
        <v>51</v>
      </c>
      <c r="E575" s="26">
        <v>21</v>
      </c>
      <c r="F575" s="26">
        <v>61</v>
      </c>
      <c r="G575" s="26">
        <v>500</v>
      </c>
      <c r="H575" s="26">
        <v>600</v>
      </c>
      <c r="I575" s="26">
        <v>7794</v>
      </c>
      <c r="J575" s="26">
        <v>10</v>
      </c>
    </row>
    <row r="576" spans="1:10" x14ac:dyDescent="0.2">
      <c r="A576" s="26">
        <f t="shared" si="8"/>
        <v>220061</v>
      </c>
      <c r="B576" s="26">
        <v>17</v>
      </c>
      <c r="C576" s="26">
        <v>39</v>
      </c>
      <c r="D576" s="26" t="s">
        <v>52</v>
      </c>
      <c r="E576" s="26">
        <v>22</v>
      </c>
      <c r="F576" s="26">
        <v>61</v>
      </c>
      <c r="G576" s="26">
        <v>16370</v>
      </c>
      <c r="H576" s="26">
        <v>300</v>
      </c>
      <c r="I576" s="26">
        <v>8058</v>
      </c>
      <c r="J576" s="26">
        <v>5</v>
      </c>
    </row>
    <row r="577" spans="1:10" x14ac:dyDescent="0.2">
      <c r="A577" s="26">
        <f t="shared" si="8"/>
        <v>230061</v>
      </c>
      <c r="B577" s="26">
        <v>15</v>
      </c>
      <c r="C577" s="26">
        <v>38</v>
      </c>
      <c r="D577" s="26" t="s">
        <v>53</v>
      </c>
      <c r="E577" s="26">
        <v>23</v>
      </c>
      <c r="F577" s="26">
        <v>61</v>
      </c>
      <c r="G577" s="26">
        <v>30177.120999999999</v>
      </c>
      <c r="H577" s="26">
        <v>234.92</v>
      </c>
      <c r="I577" s="26">
        <v>8271.0416999999998</v>
      </c>
      <c r="J577" s="26">
        <v>3.8511000000000002</v>
      </c>
    </row>
    <row r="578" spans="1:10" x14ac:dyDescent="0.2">
      <c r="A578" s="26">
        <f t="shared" si="8"/>
        <v>240061</v>
      </c>
      <c r="B578" s="26">
        <v>13</v>
      </c>
      <c r="C578" s="26">
        <v>37</v>
      </c>
      <c r="D578" s="26" t="s">
        <v>54</v>
      </c>
      <c r="E578" s="26">
        <v>24</v>
      </c>
      <c r="F578" s="26">
        <v>61</v>
      </c>
      <c r="G578" s="26">
        <v>42496.502</v>
      </c>
      <c r="H578" s="26">
        <v>1.863</v>
      </c>
      <c r="I578" s="26">
        <v>8460.1733999999997</v>
      </c>
      <c r="J578" s="26">
        <v>3.0499999999999999E-2</v>
      </c>
    </row>
    <row r="579" spans="1:10" x14ac:dyDescent="0.2">
      <c r="A579" s="26">
        <f t="shared" ref="A579:A642" si="9">F579+10000*E579</f>
        <v>250061</v>
      </c>
      <c r="B579" s="26">
        <v>11</v>
      </c>
      <c r="C579" s="26">
        <v>36</v>
      </c>
      <c r="D579" s="26" t="s">
        <v>55</v>
      </c>
      <c r="E579" s="26">
        <v>25</v>
      </c>
      <c r="F579" s="26">
        <v>61</v>
      </c>
      <c r="G579" s="26">
        <v>51742.13</v>
      </c>
      <c r="H579" s="26">
        <v>2.3290000000000002</v>
      </c>
      <c r="I579" s="26">
        <v>8598.9156999999996</v>
      </c>
      <c r="J579" s="26">
        <v>3.8199999999999998E-2</v>
      </c>
    </row>
    <row r="580" spans="1:10" x14ac:dyDescent="0.2">
      <c r="A580" s="26">
        <f t="shared" si="9"/>
        <v>260061</v>
      </c>
      <c r="B580" s="26">
        <v>9</v>
      </c>
      <c r="C580" s="26">
        <v>35</v>
      </c>
      <c r="D580" s="26" t="s">
        <v>56</v>
      </c>
      <c r="E580" s="26">
        <v>26</v>
      </c>
      <c r="F580" s="26">
        <v>61</v>
      </c>
      <c r="G580" s="26">
        <v>58920.502999999997</v>
      </c>
      <c r="H580" s="26">
        <v>2.6080000000000001</v>
      </c>
      <c r="I580" s="26">
        <v>8703.7685999999994</v>
      </c>
      <c r="J580" s="26">
        <v>4.2799999999999998E-2</v>
      </c>
    </row>
    <row r="581" spans="1:10" x14ac:dyDescent="0.2">
      <c r="A581" s="26">
        <f t="shared" si="9"/>
        <v>270061</v>
      </c>
      <c r="B581" s="26">
        <v>7</v>
      </c>
      <c r="C581" s="26">
        <v>34</v>
      </c>
      <c r="D581" s="26" t="s">
        <v>57</v>
      </c>
      <c r="E581" s="26">
        <v>27</v>
      </c>
      <c r="F581" s="26">
        <v>61</v>
      </c>
      <c r="G581" s="26">
        <v>62898.178999999996</v>
      </c>
      <c r="H581" s="26">
        <v>0.83899999999999997</v>
      </c>
      <c r="I581" s="26">
        <v>8756.1509999999998</v>
      </c>
      <c r="J581" s="26">
        <v>1.38E-2</v>
      </c>
    </row>
    <row r="582" spans="1:10" x14ac:dyDescent="0.2">
      <c r="A582" s="26">
        <f t="shared" si="9"/>
        <v>280061</v>
      </c>
      <c r="B582" s="26">
        <v>5</v>
      </c>
      <c r="C582" s="26">
        <v>33</v>
      </c>
      <c r="D582" s="26" t="s">
        <v>58</v>
      </c>
      <c r="E582" s="26">
        <v>28</v>
      </c>
      <c r="F582" s="26">
        <v>61</v>
      </c>
      <c r="G582" s="26">
        <v>64222.029000000002</v>
      </c>
      <c r="H582" s="26">
        <v>0.35499999999999998</v>
      </c>
      <c r="I582" s="26">
        <v>8765.0280999999995</v>
      </c>
      <c r="J582" s="26">
        <v>5.7999999999999996E-3</v>
      </c>
    </row>
    <row r="583" spans="1:10" x14ac:dyDescent="0.2">
      <c r="A583" s="26">
        <f t="shared" si="9"/>
        <v>290061</v>
      </c>
      <c r="B583" s="26">
        <v>3</v>
      </c>
      <c r="C583" s="26">
        <v>32</v>
      </c>
      <c r="D583" s="26" t="s">
        <v>59</v>
      </c>
      <c r="E583" s="26">
        <v>29</v>
      </c>
      <c r="F583" s="26">
        <v>61</v>
      </c>
      <c r="G583" s="26">
        <v>61984.063000000002</v>
      </c>
      <c r="H583" s="26">
        <v>0.95099999999999996</v>
      </c>
      <c r="I583" s="26">
        <v>8715.5148000000008</v>
      </c>
      <c r="J583" s="26">
        <v>1.5599999999999999E-2</v>
      </c>
    </row>
    <row r="584" spans="1:10" x14ac:dyDescent="0.2">
      <c r="A584" s="26">
        <f t="shared" si="9"/>
        <v>300061</v>
      </c>
      <c r="B584" s="26">
        <v>1</v>
      </c>
      <c r="C584" s="26">
        <v>31</v>
      </c>
      <c r="D584" s="26" t="s">
        <v>60</v>
      </c>
      <c r="E584" s="26">
        <v>30</v>
      </c>
      <c r="F584" s="26">
        <v>61</v>
      </c>
      <c r="G584" s="26">
        <v>56348.906000000003</v>
      </c>
      <c r="H584" s="26">
        <v>15.898999999999999</v>
      </c>
      <c r="I584" s="26">
        <v>8610.3098000000009</v>
      </c>
      <c r="J584" s="26">
        <v>0.2606</v>
      </c>
    </row>
    <row r="585" spans="1:10" x14ac:dyDescent="0.2">
      <c r="A585" s="26">
        <f t="shared" si="9"/>
        <v>310061</v>
      </c>
      <c r="B585" s="26">
        <v>-1</v>
      </c>
      <c r="C585" s="26">
        <v>30</v>
      </c>
      <c r="D585" s="26" t="s">
        <v>61</v>
      </c>
      <c r="E585" s="26">
        <v>31</v>
      </c>
      <c r="F585" s="26">
        <v>61</v>
      </c>
      <c r="G585" s="26">
        <v>47134.661999999997</v>
      </c>
      <c r="H585" s="26">
        <v>37.994</v>
      </c>
      <c r="I585" s="26">
        <v>8446.4313000000002</v>
      </c>
      <c r="J585" s="26">
        <v>0.62280000000000002</v>
      </c>
    </row>
    <row r="586" spans="1:10" x14ac:dyDescent="0.2">
      <c r="A586" s="26">
        <f t="shared" si="9"/>
        <v>320061</v>
      </c>
      <c r="B586" s="26">
        <v>-3</v>
      </c>
      <c r="C586" s="26">
        <v>29</v>
      </c>
      <c r="D586" s="26" t="s">
        <v>62</v>
      </c>
      <c r="E586" s="26">
        <v>32</v>
      </c>
      <c r="F586" s="26">
        <v>61</v>
      </c>
      <c r="G586" s="26">
        <v>33790</v>
      </c>
      <c r="H586" s="26">
        <v>300</v>
      </c>
      <c r="I586" s="26">
        <v>8215</v>
      </c>
      <c r="J586" s="26">
        <v>5</v>
      </c>
    </row>
    <row r="587" spans="1:10" x14ac:dyDescent="0.2">
      <c r="A587" s="26">
        <f t="shared" si="9"/>
        <v>330061</v>
      </c>
      <c r="B587" s="26">
        <v>-5</v>
      </c>
      <c r="C587" s="26">
        <v>28</v>
      </c>
      <c r="D587" s="26" t="s">
        <v>63</v>
      </c>
      <c r="E587" s="26">
        <v>33</v>
      </c>
      <c r="F587" s="26">
        <v>61</v>
      </c>
      <c r="G587" s="26">
        <v>17200</v>
      </c>
      <c r="H587" s="26">
        <v>300</v>
      </c>
      <c r="I587" s="26">
        <v>7930</v>
      </c>
      <c r="J587" s="26">
        <v>5</v>
      </c>
    </row>
    <row r="588" spans="1:10" x14ac:dyDescent="0.2">
      <c r="A588" s="26">
        <f t="shared" si="9"/>
        <v>210062</v>
      </c>
      <c r="B588" s="26">
        <v>20</v>
      </c>
      <c r="C588" s="26">
        <v>41</v>
      </c>
      <c r="D588" s="26" t="s">
        <v>51</v>
      </c>
      <c r="E588" s="26">
        <v>21</v>
      </c>
      <c r="F588" s="26">
        <v>62</v>
      </c>
      <c r="G588" s="26">
        <v>7310</v>
      </c>
      <c r="H588" s="26">
        <v>600</v>
      </c>
      <c r="I588" s="26">
        <v>7688</v>
      </c>
      <c r="J588" s="26">
        <v>10</v>
      </c>
    </row>
    <row r="589" spans="1:10" x14ac:dyDescent="0.2">
      <c r="A589" s="26">
        <f t="shared" si="9"/>
        <v>220062</v>
      </c>
      <c r="B589" s="26">
        <v>18</v>
      </c>
      <c r="C589" s="26">
        <v>40</v>
      </c>
      <c r="D589" s="26" t="s">
        <v>52</v>
      </c>
      <c r="E589" s="26">
        <v>22</v>
      </c>
      <c r="F589" s="26">
        <v>62</v>
      </c>
      <c r="G589" s="26">
        <v>12200</v>
      </c>
      <c r="H589" s="26">
        <v>400</v>
      </c>
      <c r="I589" s="26">
        <v>7990</v>
      </c>
      <c r="J589" s="26">
        <v>6</v>
      </c>
    </row>
    <row r="590" spans="1:10" x14ac:dyDescent="0.2">
      <c r="A590" s="26">
        <f t="shared" si="9"/>
        <v>230062</v>
      </c>
      <c r="B590" s="26">
        <v>16</v>
      </c>
      <c r="C590" s="26">
        <v>39</v>
      </c>
      <c r="D590" s="26" t="s">
        <v>53</v>
      </c>
      <c r="E590" s="26">
        <v>23</v>
      </c>
      <c r="F590" s="26">
        <v>62</v>
      </c>
      <c r="G590" s="26">
        <v>25213.164000000001</v>
      </c>
      <c r="H590" s="26">
        <v>264.28699999999998</v>
      </c>
      <c r="I590" s="26">
        <v>8187.7565000000004</v>
      </c>
      <c r="J590" s="26">
        <v>4.2626999999999997</v>
      </c>
    </row>
    <row r="591" spans="1:10" x14ac:dyDescent="0.2">
      <c r="A591" s="26">
        <f t="shared" si="9"/>
        <v>240062</v>
      </c>
      <c r="B591" s="26">
        <v>14</v>
      </c>
      <c r="C591" s="26">
        <v>38</v>
      </c>
      <c r="D591" s="26" t="s">
        <v>54</v>
      </c>
      <c r="E591" s="26">
        <v>24</v>
      </c>
      <c r="F591" s="26">
        <v>62</v>
      </c>
      <c r="G591" s="26">
        <v>40852.610999999997</v>
      </c>
      <c r="H591" s="26">
        <v>3.4470000000000001</v>
      </c>
      <c r="I591" s="26">
        <v>8427.3870999999999</v>
      </c>
      <c r="J591" s="26">
        <v>5.5599999999999997E-2</v>
      </c>
    </row>
    <row r="592" spans="1:10" x14ac:dyDescent="0.2">
      <c r="A592" s="26">
        <f t="shared" si="9"/>
        <v>250062</v>
      </c>
      <c r="B592" s="26">
        <v>12</v>
      </c>
      <c r="C592" s="26">
        <v>37</v>
      </c>
      <c r="D592" s="26" t="s">
        <v>55</v>
      </c>
      <c r="E592" s="26">
        <v>25</v>
      </c>
      <c r="F592" s="26">
        <v>62</v>
      </c>
      <c r="G592" s="26">
        <v>48523.964999999997</v>
      </c>
      <c r="H592" s="26">
        <v>6.5419999999999998</v>
      </c>
      <c r="I592" s="26">
        <v>8538.5002000000004</v>
      </c>
      <c r="J592" s="26">
        <v>0.1055</v>
      </c>
    </row>
    <row r="593" spans="1:10" x14ac:dyDescent="0.2">
      <c r="A593" s="26">
        <f t="shared" si="9"/>
        <v>260062</v>
      </c>
      <c r="B593" s="26">
        <v>10</v>
      </c>
      <c r="C593" s="26">
        <v>36</v>
      </c>
      <c r="D593" s="26" t="s">
        <v>56</v>
      </c>
      <c r="E593" s="26">
        <v>26</v>
      </c>
      <c r="F593" s="26">
        <v>62</v>
      </c>
      <c r="G593" s="26">
        <v>58878.057000000001</v>
      </c>
      <c r="H593" s="26">
        <v>2.794</v>
      </c>
      <c r="I593" s="26">
        <v>8692.8830999999991</v>
      </c>
      <c r="J593" s="26">
        <v>4.5100000000000001E-2</v>
      </c>
    </row>
    <row r="594" spans="1:10" x14ac:dyDescent="0.2">
      <c r="A594" s="26">
        <f t="shared" si="9"/>
        <v>270062</v>
      </c>
      <c r="B594" s="26">
        <v>8</v>
      </c>
      <c r="C594" s="26">
        <v>35</v>
      </c>
      <c r="D594" s="26" t="s">
        <v>57</v>
      </c>
      <c r="E594" s="26">
        <v>27</v>
      </c>
      <c r="F594" s="26">
        <v>62</v>
      </c>
      <c r="G594" s="26">
        <v>61424.398999999998</v>
      </c>
      <c r="H594" s="26">
        <v>18.574000000000002</v>
      </c>
      <c r="I594" s="26">
        <v>8721.3346999999994</v>
      </c>
      <c r="J594" s="26">
        <v>0.29959999999999998</v>
      </c>
    </row>
    <row r="595" spans="1:10" x14ac:dyDescent="0.2">
      <c r="A595" s="26">
        <f t="shared" si="9"/>
        <v>280062</v>
      </c>
      <c r="B595" s="26">
        <v>6</v>
      </c>
      <c r="C595" s="26">
        <v>34</v>
      </c>
      <c r="D595" s="26" t="s">
        <v>58</v>
      </c>
      <c r="E595" s="26">
        <v>28</v>
      </c>
      <c r="F595" s="26">
        <v>62</v>
      </c>
      <c r="G595" s="26">
        <v>66746.44</v>
      </c>
      <c r="H595" s="26">
        <v>0.42499999999999999</v>
      </c>
      <c r="I595" s="26">
        <v>8794.5555000000004</v>
      </c>
      <c r="J595" s="26">
        <v>6.8999999999999999E-3</v>
      </c>
    </row>
    <row r="596" spans="1:10" x14ac:dyDescent="0.2">
      <c r="A596" s="26">
        <f t="shared" si="9"/>
        <v>290062</v>
      </c>
      <c r="B596" s="26">
        <v>4</v>
      </c>
      <c r="C596" s="26">
        <v>33</v>
      </c>
      <c r="D596" s="26" t="s">
        <v>59</v>
      </c>
      <c r="E596" s="26">
        <v>29</v>
      </c>
      <c r="F596" s="26">
        <v>62</v>
      </c>
      <c r="G596" s="26">
        <v>62787.542999999998</v>
      </c>
      <c r="H596" s="26">
        <v>0.63700000000000001</v>
      </c>
      <c r="I596" s="26">
        <v>8718.0838999999996</v>
      </c>
      <c r="J596" s="26">
        <v>1.03E-2</v>
      </c>
    </row>
    <row r="597" spans="1:10" x14ac:dyDescent="0.2">
      <c r="A597" s="26">
        <f t="shared" si="9"/>
        <v>300062</v>
      </c>
      <c r="B597" s="26">
        <v>2</v>
      </c>
      <c r="C597" s="26">
        <v>32</v>
      </c>
      <c r="D597" s="26" t="s">
        <v>60</v>
      </c>
      <c r="E597" s="26">
        <v>30</v>
      </c>
      <c r="F597" s="26">
        <v>62</v>
      </c>
      <c r="G597" s="26">
        <v>61168.088000000003</v>
      </c>
      <c r="H597" s="26">
        <v>0.61499999999999999</v>
      </c>
      <c r="I597" s="26">
        <v>8679.3451000000005</v>
      </c>
      <c r="J597" s="26">
        <v>9.9000000000000008E-3</v>
      </c>
    </row>
    <row r="598" spans="1:10" x14ac:dyDescent="0.2">
      <c r="A598" s="26">
        <f t="shared" si="9"/>
        <v>310062</v>
      </c>
      <c r="B598" s="26">
        <v>0</v>
      </c>
      <c r="C598" s="26">
        <v>31</v>
      </c>
      <c r="D598" s="26" t="s">
        <v>61</v>
      </c>
      <c r="E598" s="26">
        <v>31</v>
      </c>
      <c r="F598" s="26">
        <v>62</v>
      </c>
      <c r="G598" s="26">
        <v>51987.021999999997</v>
      </c>
      <c r="H598" s="26">
        <v>0.63700000000000001</v>
      </c>
      <c r="I598" s="26">
        <v>8518.6448999999993</v>
      </c>
      <c r="J598" s="26">
        <v>1.03E-2</v>
      </c>
    </row>
    <row r="599" spans="1:10" x14ac:dyDescent="0.2">
      <c r="A599" s="26">
        <f t="shared" si="9"/>
        <v>320062</v>
      </c>
      <c r="B599" s="26">
        <v>-2</v>
      </c>
      <c r="C599" s="26">
        <v>30</v>
      </c>
      <c r="D599" s="26" t="s">
        <v>62</v>
      </c>
      <c r="E599" s="26">
        <v>32</v>
      </c>
      <c r="F599" s="26">
        <v>62</v>
      </c>
      <c r="G599" s="26">
        <v>42140</v>
      </c>
      <c r="H599" s="26">
        <v>140</v>
      </c>
      <c r="I599" s="26">
        <v>8347</v>
      </c>
      <c r="J599" s="26">
        <v>2</v>
      </c>
    </row>
    <row r="600" spans="1:10" x14ac:dyDescent="0.2">
      <c r="A600" s="26">
        <f t="shared" si="9"/>
        <v>330062</v>
      </c>
      <c r="B600" s="26">
        <v>-4</v>
      </c>
      <c r="C600" s="26">
        <v>29</v>
      </c>
      <c r="D600" s="26" t="s">
        <v>63</v>
      </c>
      <c r="E600" s="26">
        <v>33</v>
      </c>
      <c r="F600" s="26">
        <v>62</v>
      </c>
      <c r="G600" s="26">
        <v>24420</v>
      </c>
      <c r="H600" s="26">
        <v>300</v>
      </c>
      <c r="I600" s="26">
        <v>8049</v>
      </c>
      <c r="J600" s="26">
        <v>5</v>
      </c>
    </row>
    <row r="601" spans="1:10" x14ac:dyDescent="0.2">
      <c r="A601" s="26">
        <f t="shared" si="9"/>
        <v>210063</v>
      </c>
      <c r="B601" s="26">
        <v>21</v>
      </c>
      <c r="C601" s="26">
        <v>42</v>
      </c>
      <c r="D601" s="26" t="s">
        <v>51</v>
      </c>
      <c r="E601" s="26">
        <v>21</v>
      </c>
      <c r="F601" s="26">
        <v>63</v>
      </c>
      <c r="G601" s="26">
        <v>13070</v>
      </c>
      <c r="H601" s="26">
        <v>700</v>
      </c>
      <c r="I601" s="26">
        <v>7603</v>
      </c>
      <c r="J601" s="26">
        <v>11</v>
      </c>
    </row>
    <row r="602" spans="1:10" x14ac:dyDescent="0.2">
      <c r="A602" s="26">
        <f t="shared" si="9"/>
        <v>220063</v>
      </c>
      <c r="B602" s="26">
        <v>19</v>
      </c>
      <c r="C602" s="26">
        <v>41</v>
      </c>
      <c r="D602" s="26" t="s">
        <v>52</v>
      </c>
      <c r="E602" s="26">
        <v>22</v>
      </c>
      <c r="F602" s="26">
        <v>63</v>
      </c>
      <c r="G602" s="26">
        <v>-5860</v>
      </c>
      <c r="H602" s="26">
        <v>500</v>
      </c>
      <c r="I602" s="26">
        <v>7891</v>
      </c>
      <c r="J602" s="26">
        <v>8</v>
      </c>
    </row>
    <row r="603" spans="1:10" x14ac:dyDescent="0.2">
      <c r="A603" s="26">
        <f t="shared" si="9"/>
        <v>230063</v>
      </c>
      <c r="B603" s="26">
        <v>17</v>
      </c>
      <c r="C603" s="26">
        <v>40</v>
      </c>
      <c r="D603" s="26" t="s">
        <v>53</v>
      </c>
      <c r="E603" s="26">
        <v>23</v>
      </c>
      <c r="F603" s="26">
        <v>63</v>
      </c>
      <c r="G603" s="26">
        <v>21740.141</v>
      </c>
      <c r="H603" s="26">
        <v>339.995</v>
      </c>
      <c r="I603" s="26">
        <v>8130.7808999999997</v>
      </c>
      <c r="J603" s="26">
        <v>5.3967999999999998</v>
      </c>
    </row>
    <row r="604" spans="1:10" x14ac:dyDescent="0.2">
      <c r="A604" s="26">
        <f t="shared" si="9"/>
        <v>240063</v>
      </c>
      <c r="B604" s="26">
        <v>15</v>
      </c>
      <c r="C604" s="26">
        <v>39</v>
      </c>
      <c r="D604" s="26" t="s">
        <v>54</v>
      </c>
      <c r="E604" s="26">
        <v>24</v>
      </c>
      <c r="F604" s="26">
        <v>63</v>
      </c>
      <c r="G604" s="26">
        <v>36178.298999999999</v>
      </c>
      <c r="H604" s="26">
        <v>72.656999999999996</v>
      </c>
      <c r="I604" s="26">
        <v>8347.5398000000005</v>
      </c>
      <c r="J604" s="26">
        <v>1.1533</v>
      </c>
    </row>
    <row r="605" spans="1:10" x14ac:dyDescent="0.2">
      <c r="A605" s="26">
        <f t="shared" si="9"/>
        <v>250063</v>
      </c>
      <c r="B605" s="26">
        <v>13</v>
      </c>
      <c r="C605" s="26">
        <v>38</v>
      </c>
      <c r="D605" s="26" t="s">
        <v>55</v>
      </c>
      <c r="E605" s="26">
        <v>25</v>
      </c>
      <c r="F605" s="26">
        <v>63</v>
      </c>
      <c r="G605" s="26">
        <v>46887.061000000002</v>
      </c>
      <c r="H605" s="26">
        <v>3.726</v>
      </c>
      <c r="I605" s="26">
        <v>8505.1020000000008</v>
      </c>
      <c r="J605" s="26">
        <v>5.91E-2</v>
      </c>
    </row>
    <row r="606" spans="1:10" x14ac:dyDescent="0.2">
      <c r="A606" s="26">
        <f t="shared" si="9"/>
        <v>260063</v>
      </c>
      <c r="B606" s="26">
        <v>11</v>
      </c>
      <c r="C606" s="26">
        <v>37</v>
      </c>
      <c r="D606" s="26" t="s">
        <v>56</v>
      </c>
      <c r="E606" s="26">
        <v>26</v>
      </c>
      <c r="F606" s="26">
        <v>63</v>
      </c>
      <c r="G606" s="26">
        <v>55635.629000000001</v>
      </c>
      <c r="H606" s="26">
        <v>4.3019999999999996</v>
      </c>
      <c r="I606" s="26">
        <v>8631.5499</v>
      </c>
      <c r="J606" s="26">
        <v>6.83E-2</v>
      </c>
    </row>
    <row r="607" spans="1:10" x14ac:dyDescent="0.2">
      <c r="A607" s="26">
        <f t="shared" si="9"/>
        <v>270063</v>
      </c>
      <c r="B607" s="26">
        <v>9</v>
      </c>
      <c r="C607" s="26">
        <v>36</v>
      </c>
      <c r="D607" s="26" t="s">
        <v>57</v>
      </c>
      <c r="E607" s="26">
        <v>27</v>
      </c>
      <c r="F607" s="26">
        <v>63</v>
      </c>
      <c r="G607" s="26">
        <v>61851.553</v>
      </c>
      <c r="H607" s="26">
        <v>18.574999999999999</v>
      </c>
      <c r="I607" s="26">
        <v>8717.7972000000009</v>
      </c>
      <c r="J607" s="26">
        <v>0.29480000000000001</v>
      </c>
    </row>
    <row r="608" spans="1:10" x14ac:dyDescent="0.2">
      <c r="A608" s="26">
        <f t="shared" si="9"/>
        <v>280063</v>
      </c>
      <c r="B608" s="26">
        <v>7</v>
      </c>
      <c r="C608" s="26">
        <v>35</v>
      </c>
      <c r="D608" s="26" t="s">
        <v>58</v>
      </c>
      <c r="E608" s="26">
        <v>28</v>
      </c>
      <c r="F608" s="26">
        <v>63</v>
      </c>
      <c r="G608" s="26">
        <v>65512.891000000003</v>
      </c>
      <c r="H608" s="26">
        <v>0.42599999999999999</v>
      </c>
      <c r="I608" s="26">
        <v>8763.4955000000009</v>
      </c>
      <c r="J608" s="26">
        <v>6.7999999999999996E-3</v>
      </c>
    </row>
    <row r="609" spans="1:10" x14ac:dyDescent="0.2">
      <c r="A609" s="26">
        <f t="shared" si="9"/>
        <v>290063</v>
      </c>
      <c r="B609" s="26">
        <v>5</v>
      </c>
      <c r="C609" s="26">
        <v>34</v>
      </c>
      <c r="D609" s="26" t="s">
        <v>59</v>
      </c>
      <c r="E609" s="26">
        <v>29</v>
      </c>
      <c r="F609" s="26">
        <v>63</v>
      </c>
      <c r="G609" s="26">
        <v>65579.868000000002</v>
      </c>
      <c r="H609" s="26">
        <v>0.42599999999999999</v>
      </c>
      <c r="I609" s="26">
        <v>8752.1404000000002</v>
      </c>
      <c r="J609" s="26">
        <v>6.7999999999999996E-3</v>
      </c>
    </row>
    <row r="610" spans="1:10" x14ac:dyDescent="0.2">
      <c r="A610" s="26">
        <f t="shared" si="9"/>
        <v>300063</v>
      </c>
      <c r="B610" s="26">
        <v>3</v>
      </c>
      <c r="C610" s="26">
        <v>33</v>
      </c>
      <c r="D610" s="26" t="s">
        <v>60</v>
      </c>
      <c r="E610" s="26">
        <v>30</v>
      </c>
      <c r="F610" s="26">
        <v>63</v>
      </c>
      <c r="G610" s="26">
        <v>62213.428999999996</v>
      </c>
      <c r="H610" s="26">
        <v>1.56</v>
      </c>
      <c r="I610" s="26">
        <v>8686.2865999999995</v>
      </c>
      <c r="J610" s="26">
        <v>2.4799999999999999E-2</v>
      </c>
    </row>
    <row r="611" spans="1:10" x14ac:dyDescent="0.2">
      <c r="A611" s="26">
        <f t="shared" si="9"/>
        <v>310063</v>
      </c>
      <c r="B611" s="26">
        <v>1</v>
      </c>
      <c r="C611" s="26">
        <v>32</v>
      </c>
      <c r="D611" s="26" t="s">
        <v>61</v>
      </c>
      <c r="E611" s="26">
        <v>31</v>
      </c>
      <c r="F611" s="26">
        <v>63</v>
      </c>
      <c r="G611" s="26">
        <v>56547.1</v>
      </c>
      <c r="H611" s="26">
        <v>1.304</v>
      </c>
      <c r="I611" s="26">
        <v>8583.9267</v>
      </c>
      <c r="J611" s="26">
        <v>2.07E-2</v>
      </c>
    </row>
    <row r="612" spans="1:10" x14ac:dyDescent="0.2">
      <c r="A612" s="26">
        <f t="shared" si="9"/>
        <v>320063</v>
      </c>
      <c r="B612" s="26">
        <v>-1</v>
      </c>
      <c r="C612" s="26">
        <v>31</v>
      </c>
      <c r="D612" s="26" t="s">
        <v>62</v>
      </c>
      <c r="E612" s="26">
        <v>32</v>
      </c>
      <c r="F612" s="26">
        <v>63</v>
      </c>
      <c r="G612" s="26">
        <v>46921.220999999998</v>
      </c>
      <c r="H612" s="26">
        <v>37.26</v>
      </c>
      <c r="I612" s="26">
        <v>8418.7167000000009</v>
      </c>
      <c r="J612" s="26">
        <v>0.59140000000000004</v>
      </c>
    </row>
    <row r="613" spans="1:10" x14ac:dyDescent="0.2">
      <c r="A613" s="26">
        <f t="shared" si="9"/>
        <v>330063</v>
      </c>
      <c r="B613" s="26">
        <v>-3</v>
      </c>
      <c r="C613" s="26">
        <v>30</v>
      </c>
      <c r="D613" s="26" t="s">
        <v>63</v>
      </c>
      <c r="E613" s="26">
        <v>33</v>
      </c>
      <c r="F613" s="26">
        <v>63</v>
      </c>
      <c r="G613" s="26">
        <v>33500</v>
      </c>
      <c r="H613" s="26">
        <v>200</v>
      </c>
      <c r="I613" s="26">
        <v>8193</v>
      </c>
      <c r="J613" s="26">
        <v>3</v>
      </c>
    </row>
    <row r="614" spans="1:10" x14ac:dyDescent="0.2">
      <c r="A614" s="26">
        <f t="shared" si="9"/>
        <v>340063</v>
      </c>
      <c r="B614" s="26">
        <v>-5</v>
      </c>
      <c r="C614" s="26">
        <v>29</v>
      </c>
      <c r="D614" s="26" t="s">
        <v>64</v>
      </c>
      <c r="E614" s="26">
        <v>34</v>
      </c>
      <c r="F614" s="26">
        <v>63</v>
      </c>
      <c r="G614" s="26">
        <v>16850</v>
      </c>
      <c r="H614" s="26">
        <v>500</v>
      </c>
      <c r="I614" s="26">
        <v>7917</v>
      </c>
      <c r="J614" s="26">
        <v>8</v>
      </c>
    </row>
    <row r="615" spans="1:10" x14ac:dyDescent="0.2">
      <c r="A615" s="26">
        <f t="shared" si="9"/>
        <v>220064</v>
      </c>
      <c r="B615" s="26">
        <v>20</v>
      </c>
      <c r="C615" s="26">
        <v>42</v>
      </c>
      <c r="D615" s="26" t="s">
        <v>52</v>
      </c>
      <c r="E615" s="26">
        <v>22</v>
      </c>
      <c r="F615" s="26">
        <v>64</v>
      </c>
      <c r="G615" s="26">
        <v>-1480</v>
      </c>
      <c r="H615" s="26">
        <v>600</v>
      </c>
      <c r="I615" s="26">
        <v>7826</v>
      </c>
      <c r="J615" s="26">
        <v>9</v>
      </c>
    </row>
    <row r="616" spans="1:10" x14ac:dyDescent="0.2">
      <c r="A616" s="26">
        <f t="shared" si="9"/>
        <v>230064</v>
      </c>
      <c r="B616" s="26">
        <v>18</v>
      </c>
      <c r="C616" s="26">
        <v>41</v>
      </c>
      <c r="D616" s="26" t="s">
        <v>53</v>
      </c>
      <c r="E616" s="26">
        <v>23</v>
      </c>
      <c r="F616" s="26">
        <v>64</v>
      </c>
      <c r="G616" s="26">
        <v>16320</v>
      </c>
      <c r="H616" s="26">
        <v>400</v>
      </c>
      <c r="I616" s="26">
        <v>8045</v>
      </c>
      <c r="J616" s="26">
        <v>6</v>
      </c>
    </row>
    <row r="617" spans="1:10" x14ac:dyDescent="0.2">
      <c r="A617" s="26">
        <f t="shared" si="9"/>
        <v>240064</v>
      </c>
      <c r="B617" s="26">
        <v>16</v>
      </c>
      <c r="C617" s="26">
        <v>40</v>
      </c>
      <c r="D617" s="26" t="s">
        <v>54</v>
      </c>
      <c r="E617" s="26">
        <v>24</v>
      </c>
      <c r="F617" s="26">
        <v>64</v>
      </c>
      <c r="G617" s="26">
        <v>33639.978000000003</v>
      </c>
      <c r="H617" s="26">
        <v>299.94099999999997</v>
      </c>
      <c r="I617" s="26">
        <v>8303.5625999999993</v>
      </c>
      <c r="J617" s="26">
        <v>4.6866000000000003</v>
      </c>
    </row>
    <row r="618" spans="1:10" x14ac:dyDescent="0.2">
      <c r="A618" s="26">
        <f t="shared" si="9"/>
        <v>250064</v>
      </c>
      <c r="B618" s="26">
        <v>14</v>
      </c>
      <c r="C618" s="26">
        <v>39</v>
      </c>
      <c r="D618" s="26" t="s">
        <v>55</v>
      </c>
      <c r="E618" s="26">
        <v>25</v>
      </c>
      <c r="F618" s="26">
        <v>64</v>
      </c>
      <c r="G618" s="26">
        <v>42989.04</v>
      </c>
      <c r="H618" s="26">
        <v>3.54</v>
      </c>
      <c r="I618" s="26">
        <v>8437.4174999999996</v>
      </c>
      <c r="J618" s="26">
        <v>5.5300000000000002E-2</v>
      </c>
    </row>
    <row r="619" spans="1:10" x14ac:dyDescent="0.2">
      <c r="A619" s="26">
        <f t="shared" si="9"/>
        <v>260064</v>
      </c>
      <c r="B619" s="26">
        <v>12</v>
      </c>
      <c r="C619" s="26">
        <v>38</v>
      </c>
      <c r="D619" s="26" t="s">
        <v>56</v>
      </c>
      <c r="E619" s="26">
        <v>26</v>
      </c>
      <c r="F619" s="26">
        <v>64</v>
      </c>
      <c r="G619" s="26">
        <v>54969.552000000003</v>
      </c>
      <c r="H619" s="26">
        <v>5.0170000000000003</v>
      </c>
      <c r="I619" s="26">
        <v>8612.3888000000006</v>
      </c>
      <c r="J619" s="26">
        <v>7.8399999999999997E-2</v>
      </c>
    </row>
    <row r="620" spans="1:10" x14ac:dyDescent="0.2">
      <c r="A620" s="26">
        <f t="shared" si="9"/>
        <v>270064</v>
      </c>
      <c r="B620" s="26">
        <v>10</v>
      </c>
      <c r="C620" s="26">
        <v>37</v>
      </c>
      <c r="D620" s="26" t="s">
        <v>57</v>
      </c>
      <c r="E620" s="26">
        <v>27</v>
      </c>
      <c r="F620" s="26">
        <v>64</v>
      </c>
      <c r="G620" s="26">
        <v>59792.442000000003</v>
      </c>
      <c r="H620" s="26">
        <v>20.004999999999999</v>
      </c>
      <c r="I620" s="26">
        <v>8675.5223000000005</v>
      </c>
      <c r="J620" s="26">
        <v>0.31259999999999999</v>
      </c>
    </row>
    <row r="621" spans="1:10" x14ac:dyDescent="0.2">
      <c r="A621" s="26">
        <f t="shared" si="9"/>
        <v>280064</v>
      </c>
      <c r="B621" s="26">
        <v>8</v>
      </c>
      <c r="C621" s="26">
        <v>36</v>
      </c>
      <c r="D621" s="26" t="s">
        <v>58</v>
      </c>
      <c r="E621" s="26">
        <v>28</v>
      </c>
      <c r="F621" s="26">
        <v>64</v>
      </c>
      <c r="G621" s="26">
        <v>67099.034</v>
      </c>
      <c r="H621" s="26">
        <v>0.46300000000000002</v>
      </c>
      <c r="I621" s="26">
        <v>8777.4637000000002</v>
      </c>
      <c r="J621" s="26">
        <v>7.1999999999999998E-3</v>
      </c>
    </row>
    <row r="622" spans="1:10" x14ac:dyDescent="0.2">
      <c r="A622" s="26">
        <f t="shared" si="9"/>
        <v>290064</v>
      </c>
      <c r="B622" s="26">
        <v>6</v>
      </c>
      <c r="C622" s="26">
        <v>35</v>
      </c>
      <c r="D622" s="26" t="s">
        <v>59</v>
      </c>
      <c r="E622" s="26">
        <v>29</v>
      </c>
      <c r="F622" s="26">
        <v>64</v>
      </c>
      <c r="G622" s="26">
        <v>65424.417999999998</v>
      </c>
      <c r="H622" s="26">
        <v>0.42699999999999999</v>
      </c>
      <c r="I622" s="26">
        <v>8739.0735999999997</v>
      </c>
      <c r="J622" s="26">
        <v>6.7000000000000002E-3</v>
      </c>
    </row>
    <row r="623" spans="1:10" x14ac:dyDescent="0.2">
      <c r="A623" s="26">
        <f t="shared" si="9"/>
        <v>300064</v>
      </c>
      <c r="B623" s="26">
        <v>4</v>
      </c>
      <c r="C623" s="26">
        <v>34</v>
      </c>
      <c r="D623" s="26" t="s">
        <v>60</v>
      </c>
      <c r="E623" s="26">
        <v>30</v>
      </c>
      <c r="F623" s="26">
        <v>64</v>
      </c>
      <c r="G623" s="26">
        <v>66004.017999999996</v>
      </c>
      <c r="H623" s="26">
        <v>0.64400000000000002</v>
      </c>
      <c r="I623" s="26">
        <v>8735.9056999999993</v>
      </c>
      <c r="J623" s="26">
        <v>1.01E-2</v>
      </c>
    </row>
    <row r="624" spans="1:10" x14ac:dyDescent="0.2">
      <c r="A624" s="26">
        <f t="shared" si="9"/>
        <v>310064</v>
      </c>
      <c r="B624" s="26">
        <v>2</v>
      </c>
      <c r="C624" s="26">
        <v>33</v>
      </c>
      <c r="D624" s="26" t="s">
        <v>61</v>
      </c>
      <c r="E624" s="26">
        <v>31</v>
      </c>
      <c r="F624" s="26">
        <v>64</v>
      </c>
      <c r="G624" s="26">
        <v>58832.826999999997</v>
      </c>
      <c r="H624" s="26">
        <v>1.429</v>
      </c>
      <c r="I624" s="26">
        <v>8611.6316999999999</v>
      </c>
      <c r="J624" s="26">
        <v>2.23E-2</v>
      </c>
    </row>
    <row r="625" spans="1:10" x14ac:dyDescent="0.2">
      <c r="A625" s="26">
        <f t="shared" si="9"/>
        <v>320064</v>
      </c>
      <c r="B625" s="26">
        <v>0</v>
      </c>
      <c r="C625" s="26">
        <v>32</v>
      </c>
      <c r="D625" s="26" t="s">
        <v>62</v>
      </c>
      <c r="E625" s="26">
        <v>32</v>
      </c>
      <c r="F625" s="26">
        <v>64</v>
      </c>
      <c r="G625" s="26">
        <v>54315.502999999997</v>
      </c>
      <c r="H625" s="26">
        <v>3.726</v>
      </c>
      <c r="I625" s="26">
        <v>8528.8243000000002</v>
      </c>
      <c r="J625" s="26">
        <v>5.8200000000000002E-2</v>
      </c>
    </row>
    <row r="626" spans="1:10" x14ac:dyDescent="0.2">
      <c r="A626" s="26">
        <f t="shared" si="9"/>
        <v>330064</v>
      </c>
      <c r="B626" s="26">
        <v>-2</v>
      </c>
      <c r="C626" s="26">
        <v>31</v>
      </c>
      <c r="D626" s="26" t="s">
        <v>63</v>
      </c>
      <c r="E626" s="26">
        <v>33</v>
      </c>
      <c r="F626" s="26">
        <v>64</v>
      </c>
      <c r="G626" s="26">
        <v>39532</v>
      </c>
      <c r="H626" s="26">
        <v>203</v>
      </c>
      <c r="I626" s="26">
        <v>8286</v>
      </c>
      <c r="J626" s="26">
        <v>3</v>
      </c>
    </row>
    <row r="627" spans="1:10" x14ac:dyDescent="0.2">
      <c r="A627" s="26">
        <f t="shared" si="9"/>
        <v>340064</v>
      </c>
      <c r="B627" s="26">
        <v>-4</v>
      </c>
      <c r="C627" s="26">
        <v>30</v>
      </c>
      <c r="D627" s="26" t="s">
        <v>64</v>
      </c>
      <c r="E627" s="26">
        <v>34</v>
      </c>
      <c r="F627" s="26">
        <v>64</v>
      </c>
      <c r="G627" s="26">
        <v>26860</v>
      </c>
      <c r="H627" s="26">
        <v>500</v>
      </c>
      <c r="I627" s="26">
        <v>8075</v>
      </c>
      <c r="J627" s="26">
        <v>8</v>
      </c>
    </row>
    <row r="628" spans="1:10" x14ac:dyDescent="0.2">
      <c r="A628" s="26">
        <f t="shared" si="9"/>
        <v>220065</v>
      </c>
      <c r="B628" s="26">
        <v>21</v>
      </c>
      <c r="C628" s="26">
        <v>43</v>
      </c>
      <c r="D628" s="26" t="s">
        <v>52</v>
      </c>
      <c r="E628" s="26">
        <v>22</v>
      </c>
      <c r="F628" s="26">
        <v>65</v>
      </c>
      <c r="G628" s="26">
        <v>5210</v>
      </c>
      <c r="H628" s="26">
        <v>700</v>
      </c>
      <c r="I628" s="26">
        <v>7726</v>
      </c>
      <c r="J628" s="26">
        <v>11</v>
      </c>
    </row>
    <row r="629" spans="1:10" x14ac:dyDescent="0.2">
      <c r="A629" s="26">
        <f t="shared" si="9"/>
        <v>230065</v>
      </c>
      <c r="B629" s="26">
        <v>19</v>
      </c>
      <c r="C629" s="26">
        <v>42</v>
      </c>
      <c r="D629" s="26" t="s">
        <v>53</v>
      </c>
      <c r="E629" s="26">
        <v>23</v>
      </c>
      <c r="F629" s="26">
        <v>65</v>
      </c>
      <c r="G629" s="26">
        <v>12110</v>
      </c>
      <c r="H629" s="26">
        <v>500</v>
      </c>
      <c r="I629" s="26">
        <v>7981</v>
      </c>
      <c r="J629" s="26">
        <v>8</v>
      </c>
    </row>
    <row r="630" spans="1:10" x14ac:dyDescent="0.2">
      <c r="A630" s="26">
        <f t="shared" si="9"/>
        <v>240065</v>
      </c>
      <c r="B630" s="26">
        <v>17</v>
      </c>
      <c r="C630" s="26">
        <v>41</v>
      </c>
      <c r="D630" s="26" t="s">
        <v>54</v>
      </c>
      <c r="E630" s="26">
        <v>24</v>
      </c>
      <c r="F630" s="26">
        <v>65</v>
      </c>
      <c r="G630" s="26">
        <v>28310</v>
      </c>
      <c r="H630" s="26">
        <v>200</v>
      </c>
      <c r="I630" s="26">
        <v>8218</v>
      </c>
      <c r="J630" s="26">
        <v>3</v>
      </c>
    </row>
    <row r="631" spans="1:10" x14ac:dyDescent="0.2">
      <c r="A631" s="26">
        <f t="shared" si="9"/>
        <v>250065</v>
      </c>
      <c r="B631" s="26">
        <v>15</v>
      </c>
      <c r="C631" s="26">
        <v>40</v>
      </c>
      <c r="D631" s="26" t="s">
        <v>55</v>
      </c>
      <c r="E631" s="26">
        <v>25</v>
      </c>
      <c r="F631" s="26">
        <v>65</v>
      </c>
      <c r="G631" s="26">
        <v>40967.343999999997</v>
      </c>
      <c r="H631" s="26">
        <v>3.726</v>
      </c>
      <c r="I631" s="26">
        <v>8400.6821999999993</v>
      </c>
      <c r="J631" s="26">
        <v>5.7299999999999997E-2</v>
      </c>
    </row>
    <row r="632" spans="1:10" x14ac:dyDescent="0.2">
      <c r="A632" s="26">
        <f t="shared" si="9"/>
        <v>260065</v>
      </c>
      <c r="B632" s="26">
        <v>13</v>
      </c>
      <c r="C632" s="26">
        <v>39</v>
      </c>
      <c r="D632" s="26" t="s">
        <v>56</v>
      </c>
      <c r="E632" s="26">
        <v>26</v>
      </c>
      <c r="F632" s="26">
        <v>65</v>
      </c>
      <c r="G632" s="26">
        <v>51217.902000000002</v>
      </c>
      <c r="H632" s="26">
        <v>5.1120000000000001</v>
      </c>
      <c r="I632" s="26">
        <v>8546.3469999999998</v>
      </c>
      <c r="J632" s="26">
        <v>7.8600000000000003E-2</v>
      </c>
    </row>
    <row r="633" spans="1:10" x14ac:dyDescent="0.2">
      <c r="A633" s="26">
        <f t="shared" si="9"/>
        <v>270065</v>
      </c>
      <c r="B633" s="26">
        <v>11</v>
      </c>
      <c r="C633" s="26">
        <v>38</v>
      </c>
      <c r="D633" s="26" t="s">
        <v>57</v>
      </c>
      <c r="E633" s="26">
        <v>27</v>
      </c>
      <c r="F633" s="26">
        <v>65</v>
      </c>
      <c r="G633" s="26">
        <v>59185.205000000002</v>
      </c>
      <c r="H633" s="26">
        <v>2.0830000000000002</v>
      </c>
      <c r="I633" s="26">
        <v>8656.8847999999998</v>
      </c>
      <c r="J633" s="26">
        <v>3.2000000000000001E-2</v>
      </c>
    </row>
    <row r="634" spans="1:10" x14ac:dyDescent="0.2">
      <c r="A634" s="26">
        <f t="shared" si="9"/>
        <v>280065</v>
      </c>
      <c r="B634" s="26">
        <v>9</v>
      </c>
      <c r="C634" s="26">
        <v>37</v>
      </c>
      <c r="D634" s="26" t="s">
        <v>58</v>
      </c>
      <c r="E634" s="26">
        <v>28</v>
      </c>
      <c r="F634" s="26">
        <v>65</v>
      </c>
      <c r="G634" s="26">
        <v>65125.796000000002</v>
      </c>
      <c r="H634" s="26">
        <v>0.48299999999999998</v>
      </c>
      <c r="I634" s="26">
        <v>8736.2423999999992</v>
      </c>
      <c r="J634" s="26">
        <v>7.4000000000000003E-3</v>
      </c>
    </row>
    <row r="635" spans="1:10" x14ac:dyDescent="0.2">
      <c r="A635" s="26">
        <f t="shared" si="9"/>
        <v>290065</v>
      </c>
      <c r="B635" s="26">
        <v>7</v>
      </c>
      <c r="C635" s="26">
        <v>36</v>
      </c>
      <c r="D635" s="26" t="s">
        <v>59</v>
      </c>
      <c r="E635" s="26">
        <v>29</v>
      </c>
      <c r="F635" s="26">
        <v>65</v>
      </c>
      <c r="G635" s="26">
        <v>67263.676999999996</v>
      </c>
      <c r="H635" s="26">
        <v>0.64300000000000002</v>
      </c>
      <c r="I635" s="26">
        <v>8757.0967000000001</v>
      </c>
      <c r="J635" s="26">
        <v>9.9000000000000008E-3</v>
      </c>
    </row>
    <row r="636" spans="1:10" x14ac:dyDescent="0.2">
      <c r="A636" s="26">
        <f t="shared" si="9"/>
        <v>300065</v>
      </c>
      <c r="B636" s="26">
        <v>5</v>
      </c>
      <c r="C636" s="26">
        <v>35</v>
      </c>
      <c r="D636" s="26" t="s">
        <v>60</v>
      </c>
      <c r="E636" s="26">
        <v>30</v>
      </c>
      <c r="F636" s="26">
        <v>65</v>
      </c>
      <c r="G636" s="26">
        <v>65912.024000000005</v>
      </c>
      <c r="H636" s="26">
        <v>0.64600000000000002</v>
      </c>
      <c r="I636" s="26">
        <v>8724.2659999999996</v>
      </c>
      <c r="J636" s="26">
        <v>9.9000000000000008E-3</v>
      </c>
    </row>
    <row r="637" spans="1:10" x14ac:dyDescent="0.2">
      <c r="A637" s="26">
        <f t="shared" si="9"/>
        <v>310065</v>
      </c>
      <c r="B637" s="26">
        <v>3</v>
      </c>
      <c r="C637" s="26">
        <v>34</v>
      </c>
      <c r="D637" s="26" t="s">
        <v>61</v>
      </c>
      <c r="E637" s="26">
        <v>31</v>
      </c>
      <c r="F637" s="26">
        <v>65</v>
      </c>
      <c r="G637" s="26">
        <v>62657.485999999997</v>
      </c>
      <c r="H637" s="26">
        <v>0.79100000000000004</v>
      </c>
      <c r="I637" s="26">
        <v>8662.1600999999991</v>
      </c>
      <c r="J637" s="26">
        <v>1.2200000000000001E-2</v>
      </c>
    </row>
    <row r="638" spans="1:10" x14ac:dyDescent="0.2">
      <c r="A638" s="26">
        <f t="shared" si="9"/>
        <v>320065</v>
      </c>
      <c r="B638" s="26">
        <v>1</v>
      </c>
      <c r="C638" s="26">
        <v>33</v>
      </c>
      <c r="D638" s="26" t="s">
        <v>62</v>
      </c>
      <c r="E638" s="26">
        <v>32</v>
      </c>
      <c r="F638" s="26">
        <v>65</v>
      </c>
      <c r="G638" s="26">
        <v>56478.222999999998</v>
      </c>
      <c r="H638" s="26">
        <v>2.165</v>
      </c>
      <c r="I638" s="26">
        <v>8555.0583999999999</v>
      </c>
      <c r="J638" s="26">
        <v>3.3300000000000003E-2</v>
      </c>
    </row>
    <row r="639" spans="1:10" x14ac:dyDescent="0.2">
      <c r="A639" s="26">
        <f t="shared" si="9"/>
        <v>330065</v>
      </c>
      <c r="B639" s="26">
        <v>-1</v>
      </c>
      <c r="C639" s="26">
        <v>32</v>
      </c>
      <c r="D639" s="26" t="s">
        <v>63</v>
      </c>
      <c r="E639" s="26">
        <v>33</v>
      </c>
      <c r="F639" s="26">
        <v>65</v>
      </c>
      <c r="G639" s="26">
        <v>46937.055999999997</v>
      </c>
      <c r="H639" s="26">
        <v>84.766000000000005</v>
      </c>
      <c r="I639" s="26">
        <v>8396.2350999999999</v>
      </c>
      <c r="J639" s="26">
        <v>1.3041</v>
      </c>
    </row>
    <row r="640" spans="1:10" x14ac:dyDescent="0.2">
      <c r="A640" s="26">
        <f t="shared" si="9"/>
        <v>340065</v>
      </c>
      <c r="B640" s="26">
        <v>-3</v>
      </c>
      <c r="C640" s="26">
        <v>31</v>
      </c>
      <c r="D640" s="26" t="s">
        <v>64</v>
      </c>
      <c r="E640" s="26">
        <v>34</v>
      </c>
      <c r="F640" s="26">
        <v>65</v>
      </c>
      <c r="G640" s="26">
        <v>33020</v>
      </c>
      <c r="H640" s="26">
        <v>300</v>
      </c>
      <c r="I640" s="26">
        <v>8170</v>
      </c>
      <c r="J640" s="26">
        <v>5</v>
      </c>
    </row>
    <row r="641" spans="1:10" x14ac:dyDescent="0.2">
      <c r="A641" s="26">
        <f t="shared" si="9"/>
        <v>350065</v>
      </c>
      <c r="B641" s="26">
        <v>-5</v>
      </c>
      <c r="C641" s="26">
        <v>30</v>
      </c>
      <c r="D641" s="26" t="s">
        <v>65</v>
      </c>
      <c r="E641" s="26">
        <v>35</v>
      </c>
      <c r="F641" s="26">
        <v>65</v>
      </c>
      <c r="G641" s="26">
        <v>16490</v>
      </c>
      <c r="H641" s="26">
        <v>500</v>
      </c>
      <c r="I641" s="26">
        <v>7904</v>
      </c>
      <c r="J641" s="26">
        <v>8</v>
      </c>
    </row>
    <row r="642" spans="1:10" x14ac:dyDescent="0.2">
      <c r="A642" s="26">
        <f t="shared" si="9"/>
        <v>230066</v>
      </c>
      <c r="B642" s="26">
        <v>20</v>
      </c>
      <c r="C642" s="26">
        <v>43</v>
      </c>
      <c r="D642" s="26" t="s">
        <v>53</v>
      </c>
      <c r="E642" s="26">
        <v>23</v>
      </c>
      <c r="F642" s="26">
        <v>66</v>
      </c>
      <c r="G642" s="26">
        <v>-6300</v>
      </c>
      <c r="H642" s="26">
        <v>500</v>
      </c>
      <c r="I642" s="26">
        <v>7894</v>
      </c>
      <c r="J642" s="26">
        <v>8</v>
      </c>
    </row>
    <row r="643" spans="1:10" x14ac:dyDescent="0.2">
      <c r="A643" s="26">
        <f t="shared" ref="A643:A706" si="10">F643+10000*E643</f>
        <v>240066</v>
      </c>
      <c r="B643" s="26">
        <v>18</v>
      </c>
      <c r="C643" s="26">
        <v>42</v>
      </c>
      <c r="D643" s="26" t="s">
        <v>54</v>
      </c>
      <c r="E643" s="26">
        <v>24</v>
      </c>
      <c r="F643" s="26">
        <v>66</v>
      </c>
      <c r="G643" s="26">
        <v>25140</v>
      </c>
      <c r="H643" s="26">
        <v>300</v>
      </c>
      <c r="I643" s="26">
        <v>8168</v>
      </c>
      <c r="J643" s="26">
        <v>5</v>
      </c>
    </row>
    <row r="644" spans="1:10" x14ac:dyDescent="0.2">
      <c r="A644" s="26">
        <f t="shared" si="10"/>
        <v>250066</v>
      </c>
      <c r="B644" s="26">
        <v>16</v>
      </c>
      <c r="C644" s="26">
        <v>41</v>
      </c>
      <c r="D644" s="26" t="s">
        <v>55</v>
      </c>
      <c r="E644" s="26">
        <v>25</v>
      </c>
      <c r="F644" s="26">
        <v>66</v>
      </c>
      <c r="G644" s="26">
        <v>36750.392</v>
      </c>
      <c r="H644" s="26">
        <v>11.178000000000001</v>
      </c>
      <c r="I644" s="26">
        <v>8331.7986000000001</v>
      </c>
      <c r="J644" s="26">
        <v>0.1694</v>
      </c>
    </row>
    <row r="645" spans="1:10" x14ac:dyDescent="0.2">
      <c r="A645" s="26">
        <f t="shared" si="10"/>
        <v>260066</v>
      </c>
      <c r="B645" s="26">
        <v>14</v>
      </c>
      <c r="C645" s="26">
        <v>40</v>
      </c>
      <c r="D645" s="26" t="s">
        <v>56</v>
      </c>
      <c r="E645" s="26">
        <v>26</v>
      </c>
      <c r="F645" s="26">
        <v>66</v>
      </c>
      <c r="G645" s="26">
        <v>50067.847000000002</v>
      </c>
      <c r="H645" s="26">
        <v>4.0990000000000002</v>
      </c>
      <c r="I645" s="26">
        <v>8521.7245000000003</v>
      </c>
      <c r="J645" s="26">
        <v>6.2100000000000002E-2</v>
      </c>
    </row>
    <row r="646" spans="1:10" x14ac:dyDescent="0.2">
      <c r="A646" s="26">
        <f t="shared" si="10"/>
        <v>270066</v>
      </c>
      <c r="B646" s="26">
        <v>12</v>
      </c>
      <c r="C646" s="26">
        <v>39</v>
      </c>
      <c r="D646" s="26" t="s">
        <v>57</v>
      </c>
      <c r="E646" s="26">
        <v>27</v>
      </c>
      <c r="F646" s="26">
        <v>66</v>
      </c>
      <c r="G646" s="26">
        <v>56408.540999999997</v>
      </c>
      <c r="H646" s="26">
        <v>13.972</v>
      </c>
      <c r="I646" s="26">
        <v>8605.9418999999998</v>
      </c>
      <c r="J646" s="26">
        <v>0.2117</v>
      </c>
    </row>
    <row r="647" spans="1:10" x14ac:dyDescent="0.2">
      <c r="A647" s="26">
        <f t="shared" si="10"/>
        <v>280066</v>
      </c>
      <c r="B647" s="26">
        <v>10</v>
      </c>
      <c r="C647" s="26">
        <v>38</v>
      </c>
      <c r="D647" s="26" t="s">
        <v>58</v>
      </c>
      <c r="E647" s="26">
        <v>28</v>
      </c>
      <c r="F647" s="26">
        <v>66</v>
      </c>
      <c r="G647" s="26">
        <v>66006.293000000005</v>
      </c>
      <c r="H647" s="26">
        <v>1.397</v>
      </c>
      <c r="I647" s="26">
        <v>8739.5085999999992</v>
      </c>
      <c r="J647" s="26">
        <v>2.12E-2</v>
      </c>
    </row>
    <row r="648" spans="1:10" x14ac:dyDescent="0.2">
      <c r="A648" s="26">
        <f t="shared" si="10"/>
        <v>290066</v>
      </c>
      <c r="B648" s="26">
        <v>8</v>
      </c>
      <c r="C648" s="26">
        <v>37</v>
      </c>
      <c r="D648" s="26" t="s">
        <v>59</v>
      </c>
      <c r="E648" s="26">
        <v>29</v>
      </c>
      <c r="F648" s="26">
        <v>66</v>
      </c>
      <c r="G648" s="26">
        <v>66258.289000000004</v>
      </c>
      <c r="H648" s="26">
        <v>0.64900000000000002</v>
      </c>
      <c r="I648" s="26">
        <v>8731.473</v>
      </c>
      <c r="J648" s="26">
        <v>9.7999999999999997E-3</v>
      </c>
    </row>
    <row r="649" spans="1:10" x14ac:dyDescent="0.2">
      <c r="A649" s="26">
        <f t="shared" si="10"/>
        <v>300066</v>
      </c>
      <c r="B649" s="26">
        <v>6</v>
      </c>
      <c r="C649" s="26">
        <v>36</v>
      </c>
      <c r="D649" s="26" t="s">
        <v>60</v>
      </c>
      <c r="E649" s="26">
        <v>30</v>
      </c>
      <c r="F649" s="26">
        <v>66</v>
      </c>
      <c r="G649" s="26">
        <v>68899.229000000007</v>
      </c>
      <c r="H649" s="26">
        <v>0.74399999999999999</v>
      </c>
      <c r="I649" s="26">
        <v>8759.6334999999999</v>
      </c>
      <c r="J649" s="26">
        <v>1.1299999999999999E-2</v>
      </c>
    </row>
    <row r="650" spans="1:10" x14ac:dyDescent="0.2">
      <c r="A650" s="26">
        <f t="shared" si="10"/>
        <v>310066</v>
      </c>
      <c r="B650" s="26">
        <v>4</v>
      </c>
      <c r="C650" s="26">
        <v>35</v>
      </c>
      <c r="D650" s="26" t="s">
        <v>61</v>
      </c>
      <c r="E650" s="26">
        <v>31</v>
      </c>
      <c r="F650" s="26">
        <v>66</v>
      </c>
      <c r="G650" s="26">
        <v>63723.728999999999</v>
      </c>
      <c r="H650" s="26">
        <v>1.0920000000000001</v>
      </c>
      <c r="I650" s="26">
        <v>8669.3631000000005</v>
      </c>
      <c r="J650" s="26">
        <v>1.66E-2</v>
      </c>
    </row>
    <row r="651" spans="1:10" x14ac:dyDescent="0.2">
      <c r="A651" s="26">
        <f t="shared" si="10"/>
        <v>320066</v>
      </c>
      <c r="B651" s="26">
        <v>2</v>
      </c>
      <c r="C651" s="26">
        <v>34</v>
      </c>
      <c r="D651" s="26" t="s">
        <v>62</v>
      </c>
      <c r="E651" s="26">
        <v>32</v>
      </c>
      <c r="F651" s="26">
        <v>66</v>
      </c>
      <c r="G651" s="26">
        <v>61607.040999999997</v>
      </c>
      <c r="H651" s="26">
        <v>2.4009999999999998</v>
      </c>
      <c r="I651" s="26">
        <v>8625.4382999999998</v>
      </c>
      <c r="J651" s="26">
        <v>3.6400000000000002E-2</v>
      </c>
    </row>
    <row r="652" spans="1:10" x14ac:dyDescent="0.2">
      <c r="A652" s="26">
        <f t="shared" si="10"/>
        <v>330066</v>
      </c>
      <c r="B652" s="26">
        <v>0</v>
      </c>
      <c r="C652" s="26">
        <v>33</v>
      </c>
      <c r="D652" s="26" t="s">
        <v>63</v>
      </c>
      <c r="E652" s="26">
        <v>33</v>
      </c>
      <c r="F652" s="26">
        <v>66</v>
      </c>
      <c r="G652" s="26">
        <v>52025.084000000003</v>
      </c>
      <c r="H652" s="26">
        <v>5.6820000000000004</v>
      </c>
      <c r="I652" s="26">
        <v>8468.4033999999992</v>
      </c>
      <c r="J652" s="26">
        <v>8.6099999999999996E-2</v>
      </c>
    </row>
    <row r="653" spans="1:10" x14ac:dyDescent="0.2">
      <c r="A653" s="26">
        <f t="shared" si="10"/>
        <v>340066</v>
      </c>
      <c r="B653" s="26">
        <v>-2</v>
      </c>
      <c r="C653" s="26">
        <v>32</v>
      </c>
      <c r="D653" s="26" t="s">
        <v>64</v>
      </c>
      <c r="E653" s="26">
        <v>34</v>
      </c>
      <c r="F653" s="26">
        <v>66</v>
      </c>
      <c r="G653" s="26">
        <v>41660</v>
      </c>
      <c r="H653" s="26">
        <v>200</v>
      </c>
      <c r="I653" s="26">
        <v>8300</v>
      </c>
      <c r="J653" s="26">
        <v>3</v>
      </c>
    </row>
    <row r="654" spans="1:10" x14ac:dyDescent="0.2">
      <c r="A654" s="26">
        <f t="shared" si="10"/>
        <v>350066</v>
      </c>
      <c r="B654" s="26">
        <v>-4</v>
      </c>
      <c r="C654" s="26">
        <v>31</v>
      </c>
      <c r="D654" s="26" t="s">
        <v>65</v>
      </c>
      <c r="E654" s="26">
        <v>35</v>
      </c>
      <c r="F654" s="26">
        <v>66</v>
      </c>
      <c r="G654" s="26">
        <v>23570</v>
      </c>
      <c r="H654" s="26">
        <v>400</v>
      </c>
      <c r="I654" s="26">
        <v>8014</v>
      </c>
      <c r="J654" s="26">
        <v>6</v>
      </c>
    </row>
    <row r="655" spans="1:10" x14ac:dyDescent="0.2">
      <c r="A655" s="26">
        <f t="shared" si="10"/>
        <v>230067</v>
      </c>
      <c r="B655" s="26">
        <v>21</v>
      </c>
      <c r="C655" s="26">
        <v>44</v>
      </c>
      <c r="D655" s="26" t="s">
        <v>53</v>
      </c>
      <c r="E655" s="26">
        <v>23</v>
      </c>
      <c r="F655" s="26">
        <v>67</v>
      </c>
      <c r="G655" s="26">
        <v>-1744</v>
      </c>
      <c r="H655" s="26">
        <v>600</v>
      </c>
      <c r="I655" s="26">
        <v>7829</v>
      </c>
      <c r="J655" s="26">
        <v>9</v>
      </c>
    </row>
    <row r="656" spans="1:10" x14ac:dyDescent="0.2">
      <c r="A656" s="26">
        <f t="shared" si="10"/>
        <v>240067</v>
      </c>
      <c r="B656" s="26">
        <v>19</v>
      </c>
      <c r="C656" s="26">
        <v>43</v>
      </c>
      <c r="D656" s="26" t="s">
        <v>54</v>
      </c>
      <c r="E656" s="26">
        <v>24</v>
      </c>
      <c r="F656" s="26">
        <v>67</v>
      </c>
      <c r="G656" s="26">
        <v>19270</v>
      </c>
      <c r="H656" s="26">
        <v>400</v>
      </c>
      <c r="I656" s="26">
        <v>8079</v>
      </c>
      <c r="J656" s="26">
        <v>6</v>
      </c>
    </row>
    <row r="657" spans="1:10" x14ac:dyDescent="0.2">
      <c r="A657" s="26">
        <f t="shared" si="10"/>
        <v>250067</v>
      </c>
      <c r="B657" s="26">
        <v>17</v>
      </c>
      <c r="C657" s="26">
        <v>42</v>
      </c>
      <c r="D657" s="26" t="s">
        <v>55</v>
      </c>
      <c r="E657" s="26">
        <v>25</v>
      </c>
      <c r="F657" s="26">
        <v>67</v>
      </c>
      <c r="G657" s="26">
        <v>33580</v>
      </c>
      <c r="H657" s="26">
        <v>200</v>
      </c>
      <c r="I657" s="26">
        <v>8281</v>
      </c>
      <c r="J657" s="26">
        <v>3</v>
      </c>
    </row>
    <row r="658" spans="1:10" x14ac:dyDescent="0.2">
      <c r="A658" s="26">
        <f t="shared" si="10"/>
        <v>260067</v>
      </c>
      <c r="B658" s="26">
        <v>15</v>
      </c>
      <c r="C658" s="26">
        <v>41</v>
      </c>
      <c r="D658" s="26" t="s">
        <v>56</v>
      </c>
      <c r="E658" s="26">
        <v>26</v>
      </c>
      <c r="F658" s="26">
        <v>67</v>
      </c>
      <c r="G658" s="26">
        <v>45708.415999999997</v>
      </c>
      <c r="H658" s="26">
        <v>3.819</v>
      </c>
      <c r="I658" s="26">
        <v>8449.9359000000004</v>
      </c>
      <c r="J658" s="26">
        <v>5.7000000000000002E-2</v>
      </c>
    </row>
    <row r="659" spans="1:10" x14ac:dyDescent="0.2">
      <c r="A659" s="26">
        <f t="shared" si="10"/>
        <v>270067</v>
      </c>
      <c r="B659" s="26">
        <v>13</v>
      </c>
      <c r="C659" s="26">
        <v>40</v>
      </c>
      <c r="D659" s="26" t="s">
        <v>57</v>
      </c>
      <c r="E659" s="26">
        <v>27</v>
      </c>
      <c r="F659" s="26">
        <v>67</v>
      </c>
      <c r="G659" s="26">
        <v>55321.783000000003</v>
      </c>
      <c r="H659" s="26">
        <v>6.4429999999999996</v>
      </c>
      <c r="I659" s="26">
        <v>8581.7422000000006</v>
      </c>
      <c r="J659" s="26">
        <v>9.6199999999999994E-2</v>
      </c>
    </row>
    <row r="660" spans="1:10" x14ac:dyDescent="0.2">
      <c r="A660" s="26">
        <f t="shared" si="10"/>
        <v>280067</v>
      </c>
      <c r="B660" s="26">
        <v>11</v>
      </c>
      <c r="C660" s="26">
        <v>39</v>
      </c>
      <c r="D660" s="26" t="s">
        <v>58</v>
      </c>
      <c r="E660" s="26">
        <v>28</v>
      </c>
      <c r="F660" s="26">
        <v>67</v>
      </c>
      <c r="G660" s="26">
        <v>63742.688000000002</v>
      </c>
      <c r="H660" s="26">
        <v>2.8879999999999999</v>
      </c>
      <c r="I660" s="26">
        <v>8695.7505000000001</v>
      </c>
      <c r="J660" s="26">
        <v>4.3099999999999999E-2</v>
      </c>
    </row>
    <row r="661" spans="1:10" x14ac:dyDescent="0.2">
      <c r="A661" s="26">
        <f t="shared" si="10"/>
        <v>290067</v>
      </c>
      <c r="B661" s="26">
        <v>9</v>
      </c>
      <c r="C661" s="26">
        <v>38</v>
      </c>
      <c r="D661" s="26" t="s">
        <v>59</v>
      </c>
      <c r="E661" s="26">
        <v>29</v>
      </c>
      <c r="F661" s="26">
        <v>67</v>
      </c>
      <c r="G661" s="26">
        <v>67319.553</v>
      </c>
      <c r="H661" s="26">
        <v>0.89200000000000002</v>
      </c>
      <c r="I661" s="26">
        <v>8737.4596999999994</v>
      </c>
      <c r="J661" s="26">
        <v>1.3299999999999999E-2</v>
      </c>
    </row>
    <row r="662" spans="1:10" x14ac:dyDescent="0.2">
      <c r="A662" s="26">
        <f t="shared" si="10"/>
        <v>300067</v>
      </c>
      <c r="B662" s="26">
        <v>7</v>
      </c>
      <c r="C662" s="26">
        <v>37</v>
      </c>
      <c r="D662" s="26" t="s">
        <v>60</v>
      </c>
      <c r="E662" s="26">
        <v>30</v>
      </c>
      <c r="F662" s="26">
        <v>67</v>
      </c>
      <c r="G662" s="26">
        <v>67880.376000000004</v>
      </c>
      <c r="H662" s="26">
        <v>0.755</v>
      </c>
      <c r="I662" s="26">
        <v>8734.1533999999992</v>
      </c>
      <c r="J662" s="26">
        <v>1.1299999999999999E-2</v>
      </c>
    </row>
    <row r="663" spans="1:10" x14ac:dyDescent="0.2">
      <c r="A663" s="26">
        <f t="shared" si="10"/>
        <v>310067</v>
      </c>
      <c r="B663" s="26">
        <v>5</v>
      </c>
      <c r="C663" s="26">
        <v>36</v>
      </c>
      <c r="D663" s="26" t="s">
        <v>61</v>
      </c>
      <c r="E663" s="26">
        <v>31</v>
      </c>
      <c r="F663" s="26">
        <v>67</v>
      </c>
      <c r="G663" s="26">
        <v>66879.156000000003</v>
      </c>
      <c r="H663" s="26">
        <v>1.1759999999999999</v>
      </c>
      <c r="I663" s="26">
        <v>8707.5329999999994</v>
      </c>
      <c r="J663" s="26">
        <v>1.7600000000000001E-2</v>
      </c>
    </row>
    <row r="664" spans="1:10" x14ac:dyDescent="0.2">
      <c r="A664" s="26">
        <f t="shared" si="10"/>
        <v>320067</v>
      </c>
      <c r="B664" s="26">
        <v>3</v>
      </c>
      <c r="C664" s="26">
        <v>35</v>
      </c>
      <c r="D664" s="26" t="s">
        <v>62</v>
      </c>
      <c r="E664" s="26">
        <v>32</v>
      </c>
      <c r="F664" s="26">
        <v>67</v>
      </c>
      <c r="G664" s="26">
        <v>62673.718000000001</v>
      </c>
      <c r="H664" s="26">
        <v>4.319</v>
      </c>
      <c r="I664" s="26">
        <v>8633.0884000000005</v>
      </c>
      <c r="J664" s="26">
        <v>6.4500000000000002E-2</v>
      </c>
    </row>
    <row r="665" spans="1:10" x14ac:dyDescent="0.2">
      <c r="A665" s="26">
        <f t="shared" si="10"/>
        <v>330067</v>
      </c>
      <c r="B665" s="26">
        <v>1</v>
      </c>
      <c r="C665" s="26">
        <v>34</v>
      </c>
      <c r="D665" s="26" t="s">
        <v>63</v>
      </c>
      <c r="E665" s="26">
        <v>33</v>
      </c>
      <c r="F665" s="26">
        <v>67</v>
      </c>
      <c r="G665" s="26">
        <v>56587.232000000004</v>
      </c>
      <c r="H665" s="26">
        <v>0.443</v>
      </c>
      <c r="I665" s="26">
        <v>8530.5684999999994</v>
      </c>
      <c r="J665" s="26">
        <v>6.6E-3</v>
      </c>
    </row>
    <row r="666" spans="1:10" x14ac:dyDescent="0.2">
      <c r="A666" s="26">
        <f t="shared" si="10"/>
        <v>340067</v>
      </c>
      <c r="B666" s="26">
        <v>-1</v>
      </c>
      <c r="C666" s="26">
        <v>33</v>
      </c>
      <c r="D666" s="26" t="s">
        <v>64</v>
      </c>
      <c r="E666" s="26">
        <v>34</v>
      </c>
      <c r="F666" s="26">
        <v>67</v>
      </c>
      <c r="G666" s="26">
        <v>46580.294000000002</v>
      </c>
      <c r="H666" s="26">
        <v>67.067999999999998</v>
      </c>
      <c r="I666" s="26">
        <v>8369.5344000000005</v>
      </c>
      <c r="J666" s="26">
        <v>1.0009999999999999</v>
      </c>
    </row>
    <row r="667" spans="1:10" x14ac:dyDescent="0.2">
      <c r="A667" s="26">
        <f t="shared" si="10"/>
        <v>350067</v>
      </c>
      <c r="B667" s="26">
        <v>-3</v>
      </c>
      <c r="C667" s="26">
        <v>32</v>
      </c>
      <c r="D667" s="26" t="s">
        <v>65</v>
      </c>
      <c r="E667" s="26">
        <v>35</v>
      </c>
      <c r="F667" s="26">
        <v>67</v>
      </c>
      <c r="G667" s="26">
        <v>32530</v>
      </c>
      <c r="H667" s="26">
        <v>300</v>
      </c>
      <c r="I667" s="26">
        <v>8148</v>
      </c>
      <c r="J667" s="26">
        <v>4</v>
      </c>
    </row>
    <row r="668" spans="1:10" x14ac:dyDescent="0.2">
      <c r="A668" s="26">
        <f t="shared" si="10"/>
        <v>360067</v>
      </c>
      <c r="B668" s="26">
        <v>-5</v>
      </c>
      <c r="C668" s="26">
        <v>31</v>
      </c>
      <c r="D668" s="26" t="s">
        <v>66</v>
      </c>
      <c r="E668" s="26">
        <v>36</v>
      </c>
      <c r="F668" s="26">
        <v>67</v>
      </c>
      <c r="G668" s="26">
        <v>15552</v>
      </c>
      <c r="H668" s="26">
        <v>424</v>
      </c>
      <c r="I668" s="26">
        <v>7883</v>
      </c>
      <c r="J668" s="26">
        <v>6</v>
      </c>
    </row>
    <row r="669" spans="1:10" x14ac:dyDescent="0.2">
      <c r="A669" s="26">
        <f t="shared" si="10"/>
        <v>240068</v>
      </c>
      <c r="B669" s="26">
        <v>20</v>
      </c>
      <c r="C669" s="26">
        <v>44</v>
      </c>
      <c r="D669" s="26" t="s">
        <v>54</v>
      </c>
      <c r="E669" s="26">
        <v>24</v>
      </c>
      <c r="F669" s="26">
        <v>68</v>
      </c>
      <c r="G669" s="26">
        <v>15690</v>
      </c>
      <c r="H669" s="26">
        <v>500</v>
      </c>
      <c r="I669" s="26">
        <v>8026</v>
      </c>
      <c r="J669" s="26">
        <v>7</v>
      </c>
    </row>
    <row r="670" spans="1:10" x14ac:dyDescent="0.2">
      <c r="A670" s="26">
        <f t="shared" si="10"/>
        <v>250068</v>
      </c>
      <c r="B670" s="26">
        <v>18</v>
      </c>
      <c r="C670" s="26">
        <v>43</v>
      </c>
      <c r="D670" s="26" t="s">
        <v>55</v>
      </c>
      <c r="E670" s="26">
        <v>25</v>
      </c>
      <c r="F670" s="26">
        <v>68</v>
      </c>
      <c r="G670" s="26">
        <v>28920</v>
      </c>
      <c r="H670" s="26">
        <v>300</v>
      </c>
      <c r="I670" s="26">
        <v>8209</v>
      </c>
      <c r="J670" s="26">
        <v>4</v>
      </c>
    </row>
    <row r="671" spans="1:10" x14ac:dyDescent="0.2">
      <c r="A671" s="26">
        <f t="shared" si="10"/>
        <v>260068</v>
      </c>
      <c r="B671" s="26">
        <v>16</v>
      </c>
      <c r="C671" s="26">
        <v>42</v>
      </c>
      <c r="D671" s="26" t="s">
        <v>56</v>
      </c>
      <c r="E671" s="26">
        <v>26</v>
      </c>
      <c r="F671" s="26">
        <v>68</v>
      </c>
      <c r="G671" s="26">
        <v>43897</v>
      </c>
      <c r="H671" s="26">
        <v>193</v>
      </c>
      <c r="I671" s="26">
        <v>8418</v>
      </c>
      <c r="J671" s="26">
        <v>3</v>
      </c>
    </row>
    <row r="672" spans="1:10" x14ac:dyDescent="0.2">
      <c r="A672" s="26">
        <f t="shared" si="10"/>
        <v>270068</v>
      </c>
      <c r="B672" s="26">
        <v>14</v>
      </c>
      <c r="C672" s="26">
        <v>41</v>
      </c>
      <c r="D672" s="26" t="s">
        <v>57</v>
      </c>
      <c r="E672" s="26">
        <v>27</v>
      </c>
      <c r="F672" s="26">
        <v>68</v>
      </c>
      <c r="G672" s="26">
        <v>51642.591</v>
      </c>
      <c r="H672" s="26">
        <v>3.859</v>
      </c>
      <c r="I672" s="26">
        <v>8520.1301000000003</v>
      </c>
      <c r="J672" s="26">
        <v>5.67E-2</v>
      </c>
    </row>
    <row r="673" spans="1:10" x14ac:dyDescent="0.2">
      <c r="A673" s="26">
        <f t="shared" si="10"/>
        <v>280068</v>
      </c>
      <c r="B673" s="26">
        <v>12</v>
      </c>
      <c r="C673" s="26">
        <v>40</v>
      </c>
      <c r="D673" s="26" t="s">
        <v>58</v>
      </c>
      <c r="E673" s="26">
        <v>28</v>
      </c>
      <c r="F673" s="26">
        <v>68</v>
      </c>
      <c r="G673" s="26">
        <v>63463.822</v>
      </c>
      <c r="H673" s="26">
        <v>2.9809999999999999</v>
      </c>
      <c r="I673" s="26">
        <v>8682.4667000000009</v>
      </c>
      <c r="J673" s="26">
        <v>4.3799999999999999E-2</v>
      </c>
    </row>
    <row r="674" spans="1:10" x14ac:dyDescent="0.2">
      <c r="A674" s="26">
        <f t="shared" si="10"/>
        <v>290068</v>
      </c>
      <c r="B674" s="26">
        <v>10</v>
      </c>
      <c r="C674" s="26">
        <v>39</v>
      </c>
      <c r="D674" s="26" t="s">
        <v>59</v>
      </c>
      <c r="E674" s="26">
        <v>29</v>
      </c>
      <c r="F674" s="26">
        <v>68</v>
      </c>
      <c r="G674" s="26">
        <v>65567.043000000005</v>
      </c>
      <c r="H674" s="26">
        <v>1.5840000000000001</v>
      </c>
      <c r="I674" s="26">
        <v>8701.8912999999993</v>
      </c>
      <c r="J674" s="26">
        <v>2.3300000000000001E-2</v>
      </c>
    </row>
    <row r="675" spans="1:10" x14ac:dyDescent="0.2">
      <c r="A675" s="26">
        <f t="shared" si="10"/>
        <v>300068</v>
      </c>
      <c r="B675" s="26">
        <v>8</v>
      </c>
      <c r="C675" s="26">
        <v>38</v>
      </c>
      <c r="D675" s="26" t="s">
        <v>60</v>
      </c>
      <c r="E675" s="26">
        <v>30</v>
      </c>
      <c r="F675" s="26">
        <v>68</v>
      </c>
      <c r="G675" s="26">
        <v>70007.153999999995</v>
      </c>
      <c r="H675" s="26">
        <v>0.77800000000000002</v>
      </c>
      <c r="I675" s="26">
        <v>8755.6820000000007</v>
      </c>
      <c r="J675" s="26">
        <v>1.15E-2</v>
      </c>
    </row>
    <row r="676" spans="1:10" x14ac:dyDescent="0.2">
      <c r="A676" s="26">
        <f t="shared" si="10"/>
        <v>310068</v>
      </c>
      <c r="B676" s="26">
        <v>6</v>
      </c>
      <c r="C676" s="26">
        <v>37</v>
      </c>
      <c r="D676" s="26" t="s">
        <v>61</v>
      </c>
      <c r="E676" s="26">
        <v>31</v>
      </c>
      <c r="F676" s="26">
        <v>68</v>
      </c>
      <c r="G676" s="26">
        <v>67086.054000000004</v>
      </c>
      <c r="H676" s="26">
        <v>1.43</v>
      </c>
      <c r="I676" s="26">
        <v>8701.2194999999992</v>
      </c>
      <c r="J676" s="26">
        <v>2.1000000000000001E-2</v>
      </c>
    </row>
    <row r="677" spans="1:10" x14ac:dyDescent="0.2">
      <c r="A677" s="26">
        <f t="shared" si="10"/>
        <v>320068</v>
      </c>
      <c r="B677" s="26">
        <v>4</v>
      </c>
      <c r="C677" s="26">
        <v>36</v>
      </c>
      <c r="D677" s="26" t="s">
        <v>62</v>
      </c>
      <c r="E677" s="26">
        <v>32</v>
      </c>
      <c r="F677" s="26">
        <v>68</v>
      </c>
      <c r="G677" s="26">
        <v>66978.798999999999</v>
      </c>
      <c r="H677" s="26">
        <v>1.8759999999999999</v>
      </c>
      <c r="I677" s="26">
        <v>8688.1370999999999</v>
      </c>
      <c r="J677" s="26">
        <v>2.76E-2</v>
      </c>
    </row>
    <row r="678" spans="1:10" x14ac:dyDescent="0.2">
      <c r="A678" s="26">
        <f t="shared" si="10"/>
        <v>330068</v>
      </c>
      <c r="B678" s="26">
        <v>2</v>
      </c>
      <c r="C678" s="26">
        <v>35</v>
      </c>
      <c r="D678" s="26" t="s">
        <v>63</v>
      </c>
      <c r="E678" s="26">
        <v>33</v>
      </c>
      <c r="F678" s="26">
        <v>68</v>
      </c>
      <c r="G678" s="26">
        <v>58894.527000000002</v>
      </c>
      <c r="H678" s="26">
        <v>1.8460000000000001</v>
      </c>
      <c r="I678" s="26">
        <v>8557.7456999999995</v>
      </c>
      <c r="J678" s="26">
        <v>2.7099999999999999E-2</v>
      </c>
    </row>
    <row r="679" spans="1:10" x14ac:dyDescent="0.2">
      <c r="A679" s="26">
        <f t="shared" si="10"/>
        <v>340068</v>
      </c>
      <c r="B679" s="26">
        <v>0</v>
      </c>
      <c r="C679" s="26">
        <v>34</v>
      </c>
      <c r="D679" s="26" t="s">
        <v>64</v>
      </c>
      <c r="E679" s="26">
        <v>34</v>
      </c>
      <c r="F679" s="26">
        <v>68</v>
      </c>
      <c r="G679" s="26">
        <v>54189.449000000001</v>
      </c>
      <c r="H679" s="26">
        <v>0.496</v>
      </c>
      <c r="I679" s="26">
        <v>8477.0481999999993</v>
      </c>
      <c r="J679" s="26">
        <v>7.3000000000000001E-3</v>
      </c>
    </row>
    <row r="680" spans="1:10" x14ac:dyDescent="0.2">
      <c r="A680" s="26">
        <f t="shared" si="10"/>
        <v>350068</v>
      </c>
      <c r="B680" s="26">
        <v>-2</v>
      </c>
      <c r="C680" s="26">
        <v>33</v>
      </c>
      <c r="D680" s="26" t="s">
        <v>65</v>
      </c>
      <c r="E680" s="26">
        <v>35</v>
      </c>
      <c r="F680" s="26">
        <v>68</v>
      </c>
      <c r="G680" s="26">
        <v>38791</v>
      </c>
      <c r="H680" s="26">
        <v>259</v>
      </c>
      <c r="I680" s="26">
        <v>8239</v>
      </c>
      <c r="J680" s="26">
        <v>4</v>
      </c>
    </row>
    <row r="681" spans="1:10" x14ac:dyDescent="0.2">
      <c r="A681" s="26">
        <f t="shared" si="10"/>
        <v>360068</v>
      </c>
      <c r="B681" s="26">
        <v>-4</v>
      </c>
      <c r="C681" s="26">
        <v>32</v>
      </c>
      <c r="D681" s="26" t="s">
        <v>66</v>
      </c>
      <c r="E681" s="26">
        <v>36</v>
      </c>
      <c r="F681" s="26">
        <v>68</v>
      </c>
      <c r="G681" s="26">
        <v>25626</v>
      </c>
      <c r="H681" s="26">
        <v>500</v>
      </c>
      <c r="I681" s="26">
        <v>8034</v>
      </c>
      <c r="J681" s="26">
        <v>7</v>
      </c>
    </row>
    <row r="682" spans="1:10" x14ac:dyDescent="0.2">
      <c r="A682" s="26">
        <f t="shared" si="10"/>
        <v>240069</v>
      </c>
      <c r="B682" s="26">
        <v>21</v>
      </c>
      <c r="C682" s="26">
        <v>45</v>
      </c>
      <c r="D682" s="26" t="s">
        <v>54</v>
      </c>
      <c r="E682" s="26">
        <v>24</v>
      </c>
      <c r="F682" s="26">
        <v>69</v>
      </c>
      <c r="G682" s="26">
        <v>-9630</v>
      </c>
      <c r="H682" s="26">
        <v>500</v>
      </c>
      <c r="I682" s="26">
        <v>7939</v>
      </c>
      <c r="J682" s="26">
        <v>7</v>
      </c>
    </row>
    <row r="683" spans="1:10" x14ac:dyDescent="0.2">
      <c r="A683" s="26">
        <f t="shared" si="10"/>
        <v>250069</v>
      </c>
      <c r="B683" s="26">
        <v>19</v>
      </c>
      <c r="C683" s="26">
        <v>44</v>
      </c>
      <c r="D683" s="26" t="s">
        <v>55</v>
      </c>
      <c r="E683" s="26">
        <v>25</v>
      </c>
      <c r="F683" s="26">
        <v>69</v>
      </c>
      <c r="G683" s="26">
        <v>25360</v>
      </c>
      <c r="H683" s="26">
        <v>400</v>
      </c>
      <c r="I683" s="26">
        <v>8155</v>
      </c>
      <c r="J683" s="26">
        <v>6</v>
      </c>
    </row>
    <row r="684" spans="1:10" x14ac:dyDescent="0.2">
      <c r="A684" s="26">
        <f t="shared" si="10"/>
        <v>260069</v>
      </c>
      <c r="B684" s="26">
        <v>17</v>
      </c>
      <c r="C684" s="26">
        <v>43</v>
      </c>
      <c r="D684" s="26" t="s">
        <v>56</v>
      </c>
      <c r="E684" s="26">
        <v>26</v>
      </c>
      <c r="F684" s="26">
        <v>69</v>
      </c>
      <c r="G684" s="26">
        <v>39199</v>
      </c>
      <c r="H684" s="26">
        <v>200</v>
      </c>
      <c r="I684" s="26">
        <v>8345</v>
      </c>
      <c r="J684" s="26">
        <v>3</v>
      </c>
    </row>
    <row r="685" spans="1:10" x14ac:dyDescent="0.2">
      <c r="A685" s="26">
        <f t="shared" si="10"/>
        <v>270069</v>
      </c>
      <c r="B685" s="26">
        <v>15</v>
      </c>
      <c r="C685" s="26">
        <v>42</v>
      </c>
      <c r="D685" s="26" t="s">
        <v>57</v>
      </c>
      <c r="E685" s="26">
        <v>27</v>
      </c>
      <c r="F685" s="26">
        <v>69</v>
      </c>
      <c r="G685" s="26">
        <v>50385.447</v>
      </c>
      <c r="H685" s="26">
        <v>85.697000000000003</v>
      </c>
      <c r="I685" s="26">
        <v>8495.4061999999994</v>
      </c>
      <c r="J685" s="26">
        <v>1.242</v>
      </c>
    </row>
    <row r="686" spans="1:10" x14ac:dyDescent="0.2">
      <c r="A686" s="26">
        <f t="shared" si="10"/>
        <v>280069</v>
      </c>
      <c r="B686" s="26">
        <v>13</v>
      </c>
      <c r="C686" s="26">
        <v>41</v>
      </c>
      <c r="D686" s="26" t="s">
        <v>58</v>
      </c>
      <c r="E686" s="26">
        <v>28</v>
      </c>
      <c r="F686" s="26">
        <v>69</v>
      </c>
      <c r="G686" s="26">
        <v>59978.656000000003</v>
      </c>
      <c r="H686" s="26">
        <v>3.726</v>
      </c>
      <c r="I686" s="26">
        <v>8623.0998</v>
      </c>
      <c r="J686" s="26">
        <v>5.3999999999999999E-2</v>
      </c>
    </row>
    <row r="687" spans="1:10" x14ac:dyDescent="0.2">
      <c r="A687" s="26">
        <f t="shared" si="10"/>
        <v>290069</v>
      </c>
      <c r="B687" s="26">
        <v>11</v>
      </c>
      <c r="C687" s="26">
        <v>40</v>
      </c>
      <c r="D687" s="26" t="s">
        <v>59</v>
      </c>
      <c r="E687" s="26">
        <v>29</v>
      </c>
      <c r="F687" s="26">
        <v>69</v>
      </c>
      <c r="G687" s="26">
        <v>65736.221000000005</v>
      </c>
      <c r="H687" s="26">
        <v>1.397</v>
      </c>
      <c r="I687" s="26">
        <v>8695.2044000000005</v>
      </c>
      <c r="J687" s="26">
        <v>2.0299999999999999E-2</v>
      </c>
    </row>
    <row r="688" spans="1:10" x14ac:dyDescent="0.2">
      <c r="A688" s="26">
        <f t="shared" si="10"/>
        <v>300069</v>
      </c>
      <c r="B688" s="26">
        <v>9</v>
      </c>
      <c r="C688" s="26">
        <v>39</v>
      </c>
      <c r="D688" s="26" t="s">
        <v>60</v>
      </c>
      <c r="E688" s="26">
        <v>30</v>
      </c>
      <c r="F688" s="26">
        <v>69</v>
      </c>
      <c r="G688" s="26">
        <v>68417.906000000003</v>
      </c>
      <c r="H688" s="26">
        <v>0.79500000000000004</v>
      </c>
      <c r="I688" s="26">
        <v>8722.7311000000009</v>
      </c>
      <c r="J688" s="26">
        <v>1.15E-2</v>
      </c>
    </row>
    <row r="689" spans="1:10" x14ac:dyDescent="0.2">
      <c r="A689" s="26">
        <f t="shared" si="10"/>
        <v>310069</v>
      </c>
      <c r="B689" s="26">
        <v>7</v>
      </c>
      <c r="C689" s="26">
        <v>38</v>
      </c>
      <c r="D689" s="26" t="s">
        <v>61</v>
      </c>
      <c r="E689" s="26">
        <v>31</v>
      </c>
      <c r="F689" s="26">
        <v>69</v>
      </c>
      <c r="G689" s="26">
        <v>69327.820000000007</v>
      </c>
      <c r="H689" s="26">
        <v>1.1970000000000001</v>
      </c>
      <c r="I689" s="26">
        <v>8724.5797999999995</v>
      </c>
      <c r="J689" s="26">
        <v>1.7399999999999999E-2</v>
      </c>
    </row>
    <row r="690" spans="1:10" x14ac:dyDescent="0.2">
      <c r="A690" s="26">
        <f t="shared" si="10"/>
        <v>320069</v>
      </c>
      <c r="B690" s="26">
        <v>5</v>
      </c>
      <c r="C690" s="26">
        <v>37</v>
      </c>
      <c r="D690" s="26" t="s">
        <v>62</v>
      </c>
      <c r="E690" s="26">
        <v>32</v>
      </c>
      <c r="F690" s="26">
        <v>69</v>
      </c>
      <c r="G690" s="26">
        <v>67100.673999999999</v>
      </c>
      <c r="H690" s="26">
        <v>1.3180000000000001</v>
      </c>
      <c r="I690" s="26">
        <v>8680.9639999999999</v>
      </c>
      <c r="J690" s="26">
        <v>1.9099999999999999E-2</v>
      </c>
    </row>
    <row r="691" spans="1:10" x14ac:dyDescent="0.2">
      <c r="A691" s="26">
        <f t="shared" si="10"/>
        <v>330069</v>
      </c>
      <c r="B691" s="26">
        <v>3</v>
      </c>
      <c r="C691" s="26">
        <v>36</v>
      </c>
      <c r="D691" s="26" t="s">
        <v>63</v>
      </c>
      <c r="E691" s="26">
        <v>33</v>
      </c>
      <c r="F691" s="26">
        <v>69</v>
      </c>
      <c r="G691" s="26">
        <v>63112.180999999997</v>
      </c>
      <c r="H691" s="26">
        <v>31.998999999999999</v>
      </c>
      <c r="I691" s="26">
        <v>8611.8214000000007</v>
      </c>
      <c r="J691" s="26">
        <v>0.46379999999999999</v>
      </c>
    </row>
    <row r="692" spans="1:10" x14ac:dyDescent="0.2">
      <c r="A692" s="26">
        <f t="shared" si="10"/>
        <v>340069</v>
      </c>
      <c r="B692" s="26">
        <v>1</v>
      </c>
      <c r="C692" s="26">
        <v>35</v>
      </c>
      <c r="D692" s="26" t="s">
        <v>64</v>
      </c>
      <c r="E692" s="26">
        <v>34</v>
      </c>
      <c r="F692" s="26">
        <v>69</v>
      </c>
      <c r="G692" s="26">
        <v>56434.714</v>
      </c>
      <c r="H692" s="26">
        <v>1.49</v>
      </c>
      <c r="I692" s="26">
        <v>8503.7081999999991</v>
      </c>
      <c r="J692" s="26">
        <v>2.1600000000000001E-2</v>
      </c>
    </row>
    <row r="693" spans="1:10" x14ac:dyDescent="0.2">
      <c r="A693" s="26">
        <f t="shared" si="10"/>
        <v>350069</v>
      </c>
      <c r="B693" s="26">
        <v>-1</v>
      </c>
      <c r="C693" s="26">
        <v>34</v>
      </c>
      <c r="D693" s="26" t="s">
        <v>65</v>
      </c>
      <c r="E693" s="26">
        <v>35</v>
      </c>
      <c r="F693" s="26">
        <v>69</v>
      </c>
      <c r="G693" s="26">
        <v>46259.478000000003</v>
      </c>
      <c r="H693" s="26">
        <v>42.003</v>
      </c>
      <c r="I693" s="26">
        <v>8344.9025999999994</v>
      </c>
      <c r="J693" s="26">
        <v>0.60870000000000002</v>
      </c>
    </row>
    <row r="694" spans="1:10" x14ac:dyDescent="0.2">
      <c r="A694" s="26">
        <f t="shared" si="10"/>
        <v>360069</v>
      </c>
      <c r="B694" s="26">
        <v>-3</v>
      </c>
      <c r="C694" s="26">
        <v>33</v>
      </c>
      <c r="D694" s="26" t="s">
        <v>66</v>
      </c>
      <c r="E694" s="26">
        <v>36</v>
      </c>
      <c r="F694" s="26">
        <v>69</v>
      </c>
      <c r="G694" s="26">
        <v>32140</v>
      </c>
      <c r="H694" s="26">
        <v>300</v>
      </c>
      <c r="I694" s="26">
        <v>8129</v>
      </c>
      <c r="J694" s="26">
        <v>4</v>
      </c>
    </row>
    <row r="695" spans="1:10" x14ac:dyDescent="0.2">
      <c r="A695" s="26">
        <f t="shared" si="10"/>
        <v>240070</v>
      </c>
      <c r="B695" s="26">
        <v>22</v>
      </c>
      <c r="C695" s="26">
        <v>46</v>
      </c>
      <c r="D695" s="26" t="s">
        <v>54</v>
      </c>
      <c r="E695" s="26">
        <v>24</v>
      </c>
      <c r="F695" s="26">
        <v>70</v>
      </c>
      <c r="G695" s="26">
        <v>-5640</v>
      </c>
      <c r="H695" s="26">
        <v>600</v>
      </c>
      <c r="I695" s="26">
        <v>7884</v>
      </c>
      <c r="J695" s="26">
        <v>9</v>
      </c>
    </row>
    <row r="696" spans="1:10" x14ac:dyDescent="0.2">
      <c r="A696" s="26">
        <f t="shared" si="10"/>
        <v>250070</v>
      </c>
      <c r="B696" s="26">
        <v>20</v>
      </c>
      <c r="C696" s="26">
        <v>45</v>
      </c>
      <c r="D696" s="26" t="s">
        <v>55</v>
      </c>
      <c r="E696" s="26">
        <v>25</v>
      </c>
      <c r="F696" s="26">
        <v>70</v>
      </c>
      <c r="G696" s="26">
        <v>20450</v>
      </c>
      <c r="H696" s="26">
        <v>500</v>
      </c>
      <c r="I696" s="26">
        <v>8084</v>
      </c>
      <c r="J696" s="26">
        <v>7</v>
      </c>
    </row>
    <row r="697" spans="1:10" x14ac:dyDescent="0.2">
      <c r="A697" s="26">
        <f t="shared" si="10"/>
        <v>260070</v>
      </c>
      <c r="B697" s="26">
        <v>18</v>
      </c>
      <c r="C697" s="26">
        <v>44</v>
      </c>
      <c r="D697" s="26" t="s">
        <v>56</v>
      </c>
      <c r="E697" s="26">
        <v>26</v>
      </c>
      <c r="F697" s="26">
        <v>70</v>
      </c>
      <c r="G697" s="26">
        <v>36890</v>
      </c>
      <c r="H697" s="26">
        <v>300</v>
      </c>
      <c r="I697" s="26">
        <v>8308</v>
      </c>
      <c r="J697" s="26">
        <v>4</v>
      </c>
    </row>
    <row r="698" spans="1:10" x14ac:dyDescent="0.2">
      <c r="A698" s="26">
        <f t="shared" si="10"/>
        <v>270070</v>
      </c>
      <c r="B698" s="26">
        <v>16</v>
      </c>
      <c r="C698" s="26">
        <v>43</v>
      </c>
      <c r="D698" s="26" t="s">
        <v>57</v>
      </c>
      <c r="E698" s="26">
        <v>27</v>
      </c>
      <c r="F698" s="26">
        <v>70</v>
      </c>
      <c r="G698" s="26">
        <v>46524.963000000003</v>
      </c>
      <c r="H698" s="26">
        <v>10.992000000000001</v>
      </c>
      <c r="I698" s="26">
        <v>8434.1980000000003</v>
      </c>
      <c r="J698" s="26">
        <v>0.157</v>
      </c>
    </row>
    <row r="699" spans="1:10" x14ac:dyDescent="0.2">
      <c r="A699" s="26">
        <f t="shared" si="10"/>
        <v>280070</v>
      </c>
      <c r="B699" s="26">
        <v>14</v>
      </c>
      <c r="C699" s="26">
        <v>42</v>
      </c>
      <c r="D699" s="26" t="s">
        <v>58</v>
      </c>
      <c r="E699" s="26">
        <v>28</v>
      </c>
      <c r="F699" s="26">
        <v>70</v>
      </c>
      <c r="G699" s="26">
        <v>59213.868000000002</v>
      </c>
      <c r="H699" s="26">
        <v>2.1440000000000001</v>
      </c>
      <c r="I699" s="26">
        <v>8604.2916999999998</v>
      </c>
      <c r="J699" s="26">
        <v>3.0599999999999999E-2</v>
      </c>
    </row>
    <row r="700" spans="1:10" x14ac:dyDescent="0.2">
      <c r="A700" s="26">
        <f t="shared" si="10"/>
        <v>290070</v>
      </c>
      <c r="B700" s="26">
        <v>12</v>
      </c>
      <c r="C700" s="26">
        <v>41</v>
      </c>
      <c r="D700" s="26" t="s">
        <v>59</v>
      </c>
      <c r="E700" s="26">
        <v>29</v>
      </c>
      <c r="F700" s="26">
        <v>70</v>
      </c>
      <c r="G700" s="26">
        <v>62976.381000000001</v>
      </c>
      <c r="H700" s="26">
        <v>1.0820000000000001</v>
      </c>
      <c r="I700" s="26">
        <v>8646.8654999999999</v>
      </c>
      <c r="J700" s="26">
        <v>1.55E-2</v>
      </c>
    </row>
    <row r="701" spans="1:10" x14ac:dyDescent="0.2">
      <c r="A701" s="26">
        <f t="shared" si="10"/>
        <v>300070</v>
      </c>
      <c r="B701" s="26">
        <v>10</v>
      </c>
      <c r="C701" s="26">
        <v>40</v>
      </c>
      <c r="D701" s="26" t="s">
        <v>60</v>
      </c>
      <c r="E701" s="26">
        <v>30</v>
      </c>
      <c r="F701" s="26">
        <v>70</v>
      </c>
      <c r="G701" s="26">
        <v>69564.748000000007</v>
      </c>
      <c r="H701" s="26">
        <v>1.9179999999999999</v>
      </c>
      <c r="I701" s="26">
        <v>8729.8086000000003</v>
      </c>
      <c r="J701" s="26">
        <v>2.7400000000000001E-2</v>
      </c>
    </row>
    <row r="702" spans="1:10" x14ac:dyDescent="0.2">
      <c r="A702" s="26">
        <f t="shared" si="10"/>
        <v>310070</v>
      </c>
      <c r="B702" s="26">
        <v>8</v>
      </c>
      <c r="C702" s="26">
        <v>39</v>
      </c>
      <c r="D702" s="26" t="s">
        <v>61</v>
      </c>
      <c r="E702" s="26">
        <v>31</v>
      </c>
      <c r="F702" s="26">
        <v>70</v>
      </c>
      <c r="G702" s="26">
        <v>68910.149999999994</v>
      </c>
      <c r="H702" s="26">
        <v>1.2010000000000001</v>
      </c>
      <c r="I702" s="26">
        <v>8709.2808000000005</v>
      </c>
      <c r="J702" s="26">
        <v>1.72E-2</v>
      </c>
    </row>
    <row r="703" spans="1:10" x14ac:dyDescent="0.2">
      <c r="A703" s="26">
        <f t="shared" si="10"/>
        <v>320070</v>
      </c>
      <c r="B703" s="26">
        <v>6</v>
      </c>
      <c r="C703" s="26">
        <v>38</v>
      </c>
      <c r="D703" s="26" t="s">
        <v>62</v>
      </c>
      <c r="E703" s="26">
        <v>32</v>
      </c>
      <c r="F703" s="26">
        <v>70</v>
      </c>
      <c r="G703" s="26">
        <v>70562.035999999993</v>
      </c>
      <c r="H703" s="26">
        <v>0.82</v>
      </c>
      <c r="I703" s="26">
        <v>8721.7027999999991</v>
      </c>
      <c r="J703" s="26">
        <v>1.17E-2</v>
      </c>
    </row>
    <row r="704" spans="1:10" x14ac:dyDescent="0.2">
      <c r="A704" s="26">
        <f t="shared" si="10"/>
        <v>330070</v>
      </c>
      <c r="B704" s="26">
        <v>4</v>
      </c>
      <c r="C704" s="26">
        <v>37</v>
      </c>
      <c r="D704" s="26" t="s">
        <v>63</v>
      </c>
      <c r="E704" s="26">
        <v>33</v>
      </c>
      <c r="F704" s="26">
        <v>70</v>
      </c>
      <c r="G704" s="26">
        <v>64333.972999999998</v>
      </c>
      <c r="H704" s="26">
        <v>1.397</v>
      </c>
      <c r="I704" s="26">
        <v>8621.5540999999994</v>
      </c>
      <c r="J704" s="26">
        <v>0.02</v>
      </c>
    </row>
    <row r="705" spans="1:10" x14ac:dyDescent="0.2">
      <c r="A705" s="26">
        <f t="shared" si="10"/>
        <v>340070</v>
      </c>
      <c r="B705" s="26">
        <v>2</v>
      </c>
      <c r="C705" s="26">
        <v>36</v>
      </c>
      <c r="D705" s="26" t="s">
        <v>64</v>
      </c>
      <c r="E705" s="26">
        <v>34</v>
      </c>
      <c r="F705" s="26">
        <v>70</v>
      </c>
      <c r="G705" s="26">
        <v>61929.9</v>
      </c>
      <c r="H705" s="26">
        <v>1.5840000000000001</v>
      </c>
      <c r="I705" s="26">
        <v>8576.0337999999992</v>
      </c>
      <c r="J705" s="26">
        <v>2.2599999999999999E-2</v>
      </c>
    </row>
    <row r="706" spans="1:10" x14ac:dyDescent="0.2">
      <c r="A706" s="26">
        <f t="shared" si="10"/>
        <v>350070</v>
      </c>
      <c r="B706" s="26">
        <v>0</v>
      </c>
      <c r="C706" s="26">
        <v>35</v>
      </c>
      <c r="D706" s="26" t="s">
        <v>65</v>
      </c>
      <c r="E706" s="26">
        <v>35</v>
      </c>
      <c r="F706" s="26">
        <v>70</v>
      </c>
      <c r="G706" s="26">
        <v>51425.627</v>
      </c>
      <c r="H706" s="26">
        <v>14.904</v>
      </c>
      <c r="I706" s="26">
        <v>8414.7963999999993</v>
      </c>
      <c r="J706" s="26">
        <v>0.21290000000000001</v>
      </c>
    </row>
    <row r="707" spans="1:10" x14ac:dyDescent="0.2">
      <c r="A707" s="26">
        <f t="shared" ref="A707:A770" si="11">F707+10000*E707</f>
        <v>360070</v>
      </c>
      <c r="B707" s="26">
        <v>-2</v>
      </c>
      <c r="C707" s="26">
        <v>34</v>
      </c>
      <c r="D707" s="26" t="s">
        <v>66</v>
      </c>
      <c r="E707" s="26">
        <v>36</v>
      </c>
      <c r="F707" s="26">
        <v>70</v>
      </c>
      <c r="G707" s="26">
        <v>41100</v>
      </c>
      <c r="H707" s="26">
        <v>200</v>
      </c>
      <c r="I707" s="26">
        <v>8256</v>
      </c>
      <c r="J707" s="26">
        <v>3</v>
      </c>
    </row>
    <row r="708" spans="1:10" x14ac:dyDescent="0.2">
      <c r="A708" s="26">
        <f t="shared" si="11"/>
        <v>250071</v>
      </c>
      <c r="B708" s="26">
        <v>21</v>
      </c>
      <c r="C708" s="26">
        <v>46</v>
      </c>
      <c r="D708" s="26" t="s">
        <v>55</v>
      </c>
      <c r="E708" s="26">
        <v>25</v>
      </c>
      <c r="F708" s="26">
        <v>71</v>
      </c>
      <c r="G708" s="26">
        <v>16620</v>
      </c>
      <c r="H708" s="26">
        <v>500</v>
      </c>
      <c r="I708" s="26">
        <v>8030</v>
      </c>
      <c r="J708" s="26">
        <v>7</v>
      </c>
    </row>
    <row r="709" spans="1:10" x14ac:dyDescent="0.2">
      <c r="A709" s="26">
        <f t="shared" si="11"/>
        <v>260071</v>
      </c>
      <c r="B709" s="26">
        <v>19</v>
      </c>
      <c r="C709" s="26">
        <v>45</v>
      </c>
      <c r="D709" s="26" t="s">
        <v>56</v>
      </c>
      <c r="E709" s="26">
        <v>26</v>
      </c>
      <c r="F709" s="26">
        <v>71</v>
      </c>
      <c r="G709" s="26">
        <v>31930</v>
      </c>
      <c r="H709" s="26">
        <v>400</v>
      </c>
      <c r="I709" s="26">
        <v>8235</v>
      </c>
      <c r="J709" s="26">
        <v>6</v>
      </c>
    </row>
    <row r="710" spans="1:10" x14ac:dyDescent="0.2">
      <c r="A710" s="26">
        <f t="shared" si="11"/>
        <v>270071</v>
      </c>
      <c r="B710" s="26">
        <v>17</v>
      </c>
      <c r="C710" s="26">
        <v>44</v>
      </c>
      <c r="D710" s="26" t="s">
        <v>57</v>
      </c>
      <c r="E710" s="26">
        <v>27</v>
      </c>
      <c r="F710" s="26">
        <v>71</v>
      </c>
      <c r="G710" s="26">
        <v>44369.93</v>
      </c>
      <c r="H710" s="26">
        <v>465.03</v>
      </c>
      <c r="I710" s="26">
        <v>8398.7343999999994</v>
      </c>
      <c r="J710" s="26">
        <v>6.5496999999999996</v>
      </c>
    </row>
    <row r="711" spans="1:10" x14ac:dyDescent="0.2">
      <c r="A711" s="26">
        <f t="shared" si="11"/>
        <v>280071</v>
      </c>
      <c r="B711" s="26">
        <v>15</v>
      </c>
      <c r="C711" s="26">
        <v>43</v>
      </c>
      <c r="D711" s="26" t="s">
        <v>58</v>
      </c>
      <c r="E711" s="26">
        <v>28</v>
      </c>
      <c r="F711" s="26">
        <v>71</v>
      </c>
      <c r="G711" s="26">
        <v>55406.235999999997</v>
      </c>
      <c r="H711" s="26">
        <v>2.2370000000000001</v>
      </c>
      <c r="I711" s="26">
        <v>8543.1563999999998</v>
      </c>
      <c r="J711" s="26">
        <v>3.15E-2</v>
      </c>
    </row>
    <row r="712" spans="1:10" x14ac:dyDescent="0.2">
      <c r="A712" s="26">
        <f t="shared" si="11"/>
        <v>290071</v>
      </c>
      <c r="B712" s="26">
        <v>13</v>
      </c>
      <c r="C712" s="26">
        <v>42</v>
      </c>
      <c r="D712" s="26" t="s">
        <v>59</v>
      </c>
      <c r="E712" s="26">
        <v>29</v>
      </c>
      <c r="F712" s="26">
        <v>71</v>
      </c>
      <c r="G712" s="26">
        <v>62711.133999999998</v>
      </c>
      <c r="H712" s="26">
        <v>1.49</v>
      </c>
      <c r="I712" s="26">
        <v>8635.0233000000007</v>
      </c>
      <c r="J712" s="26">
        <v>2.1000000000000001E-2</v>
      </c>
    </row>
    <row r="713" spans="1:10" x14ac:dyDescent="0.2">
      <c r="A713" s="26">
        <f t="shared" si="11"/>
        <v>300071</v>
      </c>
      <c r="B713" s="26">
        <v>11</v>
      </c>
      <c r="C713" s="26">
        <v>41</v>
      </c>
      <c r="D713" s="26" t="s">
        <v>60</v>
      </c>
      <c r="E713" s="26">
        <v>30</v>
      </c>
      <c r="F713" s="26">
        <v>71</v>
      </c>
      <c r="G713" s="26">
        <v>67328.785999999993</v>
      </c>
      <c r="H713" s="26">
        <v>2.6539999999999999</v>
      </c>
      <c r="I713" s="26">
        <v>8689.0416999999998</v>
      </c>
      <c r="J713" s="26">
        <v>3.7400000000000003E-2</v>
      </c>
    </row>
    <row r="714" spans="1:10" x14ac:dyDescent="0.2">
      <c r="A714" s="26">
        <f t="shared" si="11"/>
        <v>310071</v>
      </c>
      <c r="B714" s="26">
        <v>9</v>
      </c>
      <c r="C714" s="26">
        <v>40</v>
      </c>
      <c r="D714" s="26" t="s">
        <v>61</v>
      </c>
      <c r="E714" s="26">
        <v>31</v>
      </c>
      <c r="F714" s="26">
        <v>71</v>
      </c>
      <c r="G714" s="26">
        <v>70139.126999999993</v>
      </c>
      <c r="H714" s="26">
        <v>0.81100000000000005</v>
      </c>
      <c r="I714" s="26">
        <v>8717.6049999999996</v>
      </c>
      <c r="J714" s="26">
        <v>1.14E-2</v>
      </c>
    </row>
    <row r="715" spans="1:10" x14ac:dyDescent="0.2">
      <c r="A715" s="26">
        <f t="shared" si="11"/>
        <v>320071</v>
      </c>
      <c r="B715" s="26">
        <v>7</v>
      </c>
      <c r="C715" s="26">
        <v>39</v>
      </c>
      <c r="D715" s="26" t="s">
        <v>62</v>
      </c>
      <c r="E715" s="26">
        <v>32</v>
      </c>
      <c r="F715" s="26">
        <v>71</v>
      </c>
      <c r="G715" s="26">
        <v>69906.657000000007</v>
      </c>
      <c r="H715" s="26">
        <v>0.81499999999999995</v>
      </c>
      <c r="I715" s="26">
        <v>8703.3117999999995</v>
      </c>
      <c r="J715" s="26">
        <v>1.15E-2</v>
      </c>
    </row>
    <row r="716" spans="1:10" x14ac:dyDescent="0.2">
      <c r="A716" s="26">
        <f t="shared" si="11"/>
        <v>330071</v>
      </c>
      <c r="B716" s="26">
        <v>5</v>
      </c>
      <c r="C716" s="26">
        <v>38</v>
      </c>
      <c r="D716" s="26" t="s">
        <v>63</v>
      </c>
      <c r="E716" s="26">
        <v>33</v>
      </c>
      <c r="F716" s="26">
        <v>71</v>
      </c>
      <c r="G716" s="26">
        <v>67893.256999999998</v>
      </c>
      <c r="H716" s="26">
        <v>4.1630000000000003</v>
      </c>
      <c r="I716" s="26">
        <v>8663.9349999999995</v>
      </c>
      <c r="J716" s="26">
        <v>5.8599999999999999E-2</v>
      </c>
    </row>
    <row r="717" spans="1:10" x14ac:dyDescent="0.2">
      <c r="A717" s="26">
        <f t="shared" si="11"/>
        <v>340071</v>
      </c>
      <c r="B717" s="26">
        <v>3</v>
      </c>
      <c r="C717" s="26">
        <v>37</v>
      </c>
      <c r="D717" s="26" t="s">
        <v>64</v>
      </c>
      <c r="E717" s="26">
        <v>34</v>
      </c>
      <c r="F717" s="26">
        <v>71</v>
      </c>
      <c r="G717" s="26">
        <v>63146.514999999999</v>
      </c>
      <c r="H717" s="26">
        <v>2.794</v>
      </c>
      <c r="I717" s="26">
        <v>8586.0606000000007</v>
      </c>
      <c r="J717" s="26">
        <v>3.9399999999999998E-2</v>
      </c>
    </row>
    <row r="718" spans="1:10" x14ac:dyDescent="0.2">
      <c r="A718" s="26">
        <f t="shared" si="11"/>
        <v>350071</v>
      </c>
      <c r="B718" s="26">
        <v>1</v>
      </c>
      <c r="C718" s="26">
        <v>36</v>
      </c>
      <c r="D718" s="26" t="s">
        <v>65</v>
      </c>
      <c r="E718" s="26">
        <v>35</v>
      </c>
      <c r="F718" s="26">
        <v>71</v>
      </c>
      <c r="G718" s="26">
        <v>56502.425999999999</v>
      </c>
      <c r="H718" s="26">
        <v>5.4020000000000001</v>
      </c>
      <c r="I718" s="26">
        <v>8481.4629000000004</v>
      </c>
      <c r="J718" s="26">
        <v>7.6100000000000001E-2</v>
      </c>
    </row>
    <row r="719" spans="1:10" x14ac:dyDescent="0.2">
      <c r="A719" s="26">
        <f t="shared" si="11"/>
        <v>360071</v>
      </c>
      <c r="B719" s="26">
        <v>-1</v>
      </c>
      <c r="C719" s="26">
        <v>35</v>
      </c>
      <c r="D719" s="26" t="s">
        <v>66</v>
      </c>
      <c r="E719" s="26">
        <v>36</v>
      </c>
      <c r="F719" s="26">
        <v>71</v>
      </c>
      <c r="G719" s="26">
        <v>46327.211000000003</v>
      </c>
      <c r="H719" s="26">
        <v>128.76900000000001</v>
      </c>
      <c r="I719" s="26">
        <v>8327.1309999999994</v>
      </c>
      <c r="J719" s="26">
        <v>1.8136000000000001</v>
      </c>
    </row>
    <row r="720" spans="1:10" x14ac:dyDescent="0.2">
      <c r="A720" s="26">
        <f t="shared" si="11"/>
        <v>370071</v>
      </c>
      <c r="B720" s="26">
        <v>-3</v>
      </c>
      <c r="C720" s="26">
        <v>34</v>
      </c>
      <c r="D720" s="26" t="s">
        <v>67</v>
      </c>
      <c r="E720" s="26">
        <v>37</v>
      </c>
      <c r="F720" s="26">
        <v>71</v>
      </c>
      <c r="G720" s="26">
        <v>32290</v>
      </c>
      <c r="H720" s="26">
        <v>400</v>
      </c>
      <c r="I720" s="26">
        <v>8118</v>
      </c>
      <c r="J720" s="26">
        <v>6</v>
      </c>
    </row>
    <row r="721" spans="1:10" x14ac:dyDescent="0.2">
      <c r="A721" s="26">
        <f t="shared" si="11"/>
        <v>250072</v>
      </c>
      <c r="B721" s="26">
        <v>22</v>
      </c>
      <c r="C721" s="26">
        <v>47</v>
      </c>
      <c r="D721" s="26" t="s">
        <v>55</v>
      </c>
      <c r="E721" s="26">
        <v>25</v>
      </c>
      <c r="F721" s="26">
        <v>72</v>
      </c>
      <c r="G721" s="26">
        <v>11170</v>
      </c>
      <c r="H721" s="26">
        <v>600</v>
      </c>
      <c r="I721" s="26">
        <v>7955</v>
      </c>
      <c r="J721" s="26">
        <v>8</v>
      </c>
    </row>
    <row r="722" spans="1:10" x14ac:dyDescent="0.2">
      <c r="A722" s="26">
        <f t="shared" si="11"/>
        <v>260072</v>
      </c>
      <c r="B722" s="26">
        <v>20</v>
      </c>
      <c r="C722" s="26">
        <v>46</v>
      </c>
      <c r="D722" s="26" t="s">
        <v>56</v>
      </c>
      <c r="E722" s="26">
        <v>26</v>
      </c>
      <c r="F722" s="26">
        <v>72</v>
      </c>
      <c r="G722" s="26">
        <v>29250</v>
      </c>
      <c r="H722" s="26">
        <v>500</v>
      </c>
      <c r="I722" s="26">
        <v>8195</v>
      </c>
      <c r="J722" s="26">
        <v>7</v>
      </c>
    </row>
    <row r="723" spans="1:10" x14ac:dyDescent="0.2">
      <c r="A723" s="26">
        <f t="shared" si="11"/>
        <v>270072</v>
      </c>
      <c r="B723" s="26">
        <v>18</v>
      </c>
      <c r="C723" s="26">
        <v>45</v>
      </c>
      <c r="D723" s="26" t="s">
        <v>57</v>
      </c>
      <c r="E723" s="26">
        <v>27</v>
      </c>
      <c r="F723" s="26">
        <v>72</v>
      </c>
      <c r="G723" s="26">
        <v>40300</v>
      </c>
      <c r="H723" s="26">
        <v>300</v>
      </c>
      <c r="I723" s="26">
        <v>8338</v>
      </c>
      <c r="J723" s="26">
        <v>4</v>
      </c>
    </row>
    <row r="724" spans="1:10" x14ac:dyDescent="0.2">
      <c r="A724" s="26">
        <f t="shared" si="11"/>
        <v>280072</v>
      </c>
      <c r="B724" s="26">
        <v>16</v>
      </c>
      <c r="C724" s="26">
        <v>44</v>
      </c>
      <c r="D724" s="26" t="s">
        <v>58</v>
      </c>
      <c r="E724" s="26">
        <v>28</v>
      </c>
      <c r="F724" s="26">
        <v>72</v>
      </c>
      <c r="G724" s="26">
        <v>54226.067999999999</v>
      </c>
      <c r="H724" s="26">
        <v>2.2370000000000001</v>
      </c>
      <c r="I724" s="26">
        <v>8520.2117999999991</v>
      </c>
      <c r="J724" s="26">
        <v>3.1099999999999999E-2</v>
      </c>
    </row>
    <row r="725" spans="1:10" x14ac:dyDescent="0.2">
      <c r="A725" s="26">
        <f t="shared" si="11"/>
        <v>290072</v>
      </c>
      <c r="B725" s="26">
        <v>14</v>
      </c>
      <c r="C725" s="26">
        <v>43</v>
      </c>
      <c r="D725" s="26" t="s">
        <v>59</v>
      </c>
      <c r="E725" s="26">
        <v>29</v>
      </c>
      <c r="F725" s="26">
        <v>72</v>
      </c>
      <c r="G725" s="26">
        <v>59783.006000000001</v>
      </c>
      <c r="H725" s="26">
        <v>1.397</v>
      </c>
      <c r="I725" s="26">
        <v>8586.5256000000008</v>
      </c>
      <c r="J725" s="26">
        <v>1.9400000000000001E-2</v>
      </c>
    </row>
    <row r="726" spans="1:10" x14ac:dyDescent="0.2">
      <c r="A726" s="26">
        <f t="shared" si="11"/>
        <v>300072</v>
      </c>
      <c r="B726" s="26">
        <v>12</v>
      </c>
      <c r="C726" s="26">
        <v>42</v>
      </c>
      <c r="D726" s="26" t="s">
        <v>60</v>
      </c>
      <c r="E726" s="26">
        <v>30</v>
      </c>
      <c r="F726" s="26">
        <v>72</v>
      </c>
      <c r="G726" s="26">
        <v>68145.494999999995</v>
      </c>
      <c r="H726" s="26">
        <v>2.1419999999999999</v>
      </c>
      <c r="I726" s="26">
        <v>8691.8053</v>
      </c>
      <c r="J726" s="26">
        <v>2.98E-2</v>
      </c>
    </row>
    <row r="727" spans="1:10" x14ac:dyDescent="0.2">
      <c r="A727" s="26">
        <f t="shared" si="11"/>
        <v>310072</v>
      </c>
      <c r="B727" s="26">
        <v>10</v>
      </c>
      <c r="C727" s="26">
        <v>41</v>
      </c>
      <c r="D727" s="26" t="s">
        <v>61</v>
      </c>
      <c r="E727" s="26">
        <v>31</v>
      </c>
      <c r="F727" s="26">
        <v>72</v>
      </c>
      <c r="G727" s="26">
        <v>68588.284</v>
      </c>
      <c r="H727" s="26">
        <v>0.81799999999999995</v>
      </c>
      <c r="I727" s="26">
        <v>8687.0892999999996</v>
      </c>
      <c r="J727" s="26">
        <v>1.14E-2</v>
      </c>
    </row>
    <row r="728" spans="1:10" x14ac:dyDescent="0.2">
      <c r="A728" s="26">
        <f t="shared" si="11"/>
        <v>320072</v>
      </c>
      <c r="B728" s="26">
        <v>8</v>
      </c>
      <c r="C728" s="26">
        <v>40</v>
      </c>
      <c r="D728" s="26" t="s">
        <v>62</v>
      </c>
      <c r="E728" s="26">
        <v>32</v>
      </c>
      <c r="F728" s="26">
        <v>72</v>
      </c>
      <c r="G728" s="26">
        <v>72585.91</v>
      </c>
      <c r="H728" s="26">
        <v>7.5999999999999998E-2</v>
      </c>
      <c r="I728" s="26">
        <v>8731.7458999999999</v>
      </c>
      <c r="J728" s="26">
        <v>1.1000000000000001E-3</v>
      </c>
    </row>
    <row r="729" spans="1:10" x14ac:dyDescent="0.2">
      <c r="A729" s="26">
        <f t="shared" si="11"/>
        <v>330072</v>
      </c>
      <c r="B729" s="26">
        <v>6</v>
      </c>
      <c r="C729" s="26">
        <v>39</v>
      </c>
      <c r="D729" s="26" t="s">
        <v>63</v>
      </c>
      <c r="E729" s="26">
        <v>33</v>
      </c>
      <c r="F729" s="26">
        <v>72</v>
      </c>
      <c r="G729" s="26">
        <v>68229.808000000005</v>
      </c>
      <c r="H729" s="26">
        <v>4.0830000000000002</v>
      </c>
      <c r="I729" s="26">
        <v>8660.3786</v>
      </c>
      <c r="J729" s="26">
        <v>5.67E-2</v>
      </c>
    </row>
    <row r="730" spans="1:10" x14ac:dyDescent="0.2">
      <c r="A730" s="26">
        <f t="shared" si="11"/>
        <v>340072</v>
      </c>
      <c r="B730" s="26">
        <v>4</v>
      </c>
      <c r="C730" s="26">
        <v>38</v>
      </c>
      <c r="D730" s="26" t="s">
        <v>64</v>
      </c>
      <c r="E730" s="26">
        <v>34</v>
      </c>
      <c r="F730" s="26">
        <v>72</v>
      </c>
      <c r="G730" s="26">
        <v>67868.188999999998</v>
      </c>
      <c r="H730" s="26">
        <v>1.956</v>
      </c>
      <c r="I730" s="26">
        <v>8644.4902000000002</v>
      </c>
      <c r="J730" s="26">
        <v>2.7199999999999998E-2</v>
      </c>
    </row>
    <row r="731" spans="1:10" x14ac:dyDescent="0.2">
      <c r="A731" s="26">
        <f t="shared" si="11"/>
        <v>350072</v>
      </c>
      <c r="B731" s="26">
        <v>2</v>
      </c>
      <c r="C731" s="26">
        <v>37</v>
      </c>
      <c r="D731" s="26" t="s">
        <v>65</v>
      </c>
      <c r="E731" s="26">
        <v>35</v>
      </c>
      <c r="F731" s="26">
        <v>72</v>
      </c>
      <c r="G731" s="26">
        <v>59061.75</v>
      </c>
      <c r="H731" s="26">
        <v>1.0249999999999999</v>
      </c>
      <c r="I731" s="26">
        <v>8511.3125999999993</v>
      </c>
      <c r="J731" s="26">
        <v>1.4200000000000001E-2</v>
      </c>
    </row>
    <row r="732" spans="1:10" x14ac:dyDescent="0.2">
      <c r="A732" s="26">
        <f t="shared" si="11"/>
        <v>360072</v>
      </c>
      <c r="B732" s="26">
        <v>0</v>
      </c>
      <c r="C732" s="26">
        <v>36</v>
      </c>
      <c r="D732" s="26" t="s">
        <v>66</v>
      </c>
      <c r="E732" s="26">
        <v>36</v>
      </c>
      <c r="F732" s="26">
        <v>72</v>
      </c>
      <c r="G732" s="26">
        <v>53940.582000000002</v>
      </c>
      <c r="H732" s="26">
        <v>8.0109999999999992</v>
      </c>
      <c r="I732" s="26">
        <v>8429.3192999999992</v>
      </c>
      <c r="J732" s="26">
        <v>0.1113</v>
      </c>
    </row>
    <row r="733" spans="1:10" x14ac:dyDescent="0.2">
      <c r="A733" s="26">
        <f t="shared" si="11"/>
        <v>370072</v>
      </c>
      <c r="B733" s="26">
        <v>-2</v>
      </c>
      <c r="C733" s="26">
        <v>35</v>
      </c>
      <c r="D733" s="26" t="s">
        <v>67</v>
      </c>
      <c r="E733" s="26">
        <v>37</v>
      </c>
      <c r="F733" s="26">
        <v>72</v>
      </c>
      <c r="G733" s="26">
        <v>38330</v>
      </c>
      <c r="H733" s="26">
        <v>500</v>
      </c>
      <c r="I733" s="26">
        <v>8202</v>
      </c>
      <c r="J733" s="26">
        <v>7</v>
      </c>
    </row>
    <row r="734" spans="1:10" x14ac:dyDescent="0.2">
      <c r="A734" s="26">
        <f t="shared" si="11"/>
        <v>250073</v>
      </c>
      <c r="B734" s="26">
        <v>23</v>
      </c>
      <c r="C734" s="26">
        <v>48</v>
      </c>
      <c r="D734" s="26" t="s">
        <v>55</v>
      </c>
      <c r="E734" s="26">
        <v>25</v>
      </c>
      <c r="F734" s="26">
        <v>73</v>
      </c>
      <c r="G734" s="26">
        <v>-6700</v>
      </c>
      <c r="H734" s="26">
        <v>600</v>
      </c>
      <c r="I734" s="26">
        <v>7895</v>
      </c>
      <c r="J734" s="26">
        <v>8</v>
      </c>
    </row>
    <row r="735" spans="1:10" x14ac:dyDescent="0.2">
      <c r="A735" s="26">
        <f t="shared" si="11"/>
        <v>260073</v>
      </c>
      <c r="B735" s="26">
        <v>21</v>
      </c>
      <c r="C735" s="26">
        <v>47</v>
      </c>
      <c r="D735" s="26" t="s">
        <v>56</v>
      </c>
      <c r="E735" s="26">
        <v>26</v>
      </c>
      <c r="F735" s="26">
        <v>73</v>
      </c>
      <c r="G735" s="26">
        <v>23990</v>
      </c>
      <c r="H735" s="26">
        <v>500</v>
      </c>
      <c r="I735" s="26">
        <v>8121</v>
      </c>
      <c r="J735" s="26">
        <v>7</v>
      </c>
    </row>
    <row r="736" spans="1:10" x14ac:dyDescent="0.2">
      <c r="A736" s="26">
        <f t="shared" si="11"/>
        <v>270073</v>
      </c>
      <c r="B736" s="26">
        <v>19</v>
      </c>
      <c r="C736" s="26">
        <v>46</v>
      </c>
      <c r="D736" s="26" t="s">
        <v>57</v>
      </c>
      <c r="E736" s="26">
        <v>27</v>
      </c>
      <c r="F736" s="26">
        <v>73</v>
      </c>
      <c r="G736" s="26">
        <v>37970</v>
      </c>
      <c r="H736" s="26">
        <v>300</v>
      </c>
      <c r="I736" s="26">
        <v>8302</v>
      </c>
      <c r="J736" s="26">
        <v>4</v>
      </c>
    </row>
    <row r="737" spans="1:10" x14ac:dyDescent="0.2">
      <c r="A737" s="26">
        <f t="shared" si="11"/>
        <v>280073</v>
      </c>
      <c r="B737" s="26">
        <v>17</v>
      </c>
      <c r="C737" s="26">
        <v>45</v>
      </c>
      <c r="D737" s="26" t="s">
        <v>58</v>
      </c>
      <c r="E737" s="26">
        <v>28</v>
      </c>
      <c r="F737" s="26">
        <v>73</v>
      </c>
      <c r="G737" s="26">
        <v>50108.159</v>
      </c>
      <c r="H737" s="26">
        <v>2.423</v>
      </c>
      <c r="I737" s="26">
        <v>8457.6528999999991</v>
      </c>
      <c r="J737" s="26">
        <v>3.32E-2</v>
      </c>
    </row>
    <row r="738" spans="1:10" x14ac:dyDescent="0.2">
      <c r="A738" s="26">
        <f t="shared" si="11"/>
        <v>290073</v>
      </c>
      <c r="B738" s="26">
        <v>15</v>
      </c>
      <c r="C738" s="26">
        <v>44</v>
      </c>
      <c r="D738" s="26" t="s">
        <v>59</v>
      </c>
      <c r="E738" s="26">
        <v>29</v>
      </c>
      <c r="F738" s="26">
        <v>73</v>
      </c>
      <c r="G738" s="26">
        <v>58987.445</v>
      </c>
      <c r="H738" s="26">
        <v>1.9419999999999999</v>
      </c>
      <c r="I738" s="26">
        <v>8568.5699000000004</v>
      </c>
      <c r="J738" s="26">
        <v>2.6599999999999999E-2</v>
      </c>
    </row>
    <row r="739" spans="1:10" x14ac:dyDescent="0.2">
      <c r="A739" s="26">
        <f t="shared" si="11"/>
        <v>300073</v>
      </c>
      <c r="B739" s="26">
        <v>13</v>
      </c>
      <c r="C739" s="26">
        <v>43</v>
      </c>
      <c r="D739" s="26" t="s">
        <v>60</v>
      </c>
      <c r="E739" s="26">
        <v>30</v>
      </c>
      <c r="F739" s="26">
        <v>73</v>
      </c>
      <c r="G739" s="26">
        <v>65593.410999999993</v>
      </c>
      <c r="H739" s="26">
        <v>1.863</v>
      </c>
      <c r="I739" s="26">
        <v>8648.3454999999994</v>
      </c>
      <c r="J739" s="26">
        <v>2.5499999999999998E-2</v>
      </c>
    </row>
    <row r="740" spans="1:10" x14ac:dyDescent="0.2">
      <c r="A740" s="26">
        <f t="shared" si="11"/>
        <v>310073</v>
      </c>
      <c r="B740" s="26">
        <v>11</v>
      </c>
      <c r="C740" s="26">
        <v>42</v>
      </c>
      <c r="D740" s="26" t="s">
        <v>61</v>
      </c>
      <c r="E740" s="26">
        <v>31</v>
      </c>
      <c r="F740" s="26">
        <v>73</v>
      </c>
      <c r="G740" s="26">
        <v>69699.342999999993</v>
      </c>
      <c r="H740" s="26">
        <v>1.677</v>
      </c>
      <c r="I740" s="26">
        <v>8693.8739999999998</v>
      </c>
      <c r="J740" s="26">
        <v>2.3E-2</v>
      </c>
    </row>
    <row r="741" spans="1:10" x14ac:dyDescent="0.2">
      <c r="A741" s="26">
        <f t="shared" si="11"/>
        <v>320073</v>
      </c>
      <c r="B741" s="26">
        <v>9</v>
      </c>
      <c r="C741" s="26">
        <v>41</v>
      </c>
      <c r="D741" s="26" t="s">
        <v>62</v>
      </c>
      <c r="E741" s="26">
        <v>32</v>
      </c>
      <c r="F741" s="26">
        <v>73</v>
      </c>
      <c r="G741" s="26">
        <v>71297.532000000007</v>
      </c>
      <c r="H741" s="26">
        <v>5.7000000000000002E-2</v>
      </c>
      <c r="I741" s="26">
        <v>8705.0499999999993</v>
      </c>
      <c r="J741" s="26">
        <v>8.0000000000000004E-4</v>
      </c>
    </row>
    <row r="742" spans="1:10" x14ac:dyDescent="0.2">
      <c r="A742" s="26">
        <f t="shared" si="11"/>
        <v>330073</v>
      </c>
      <c r="B742" s="26">
        <v>7</v>
      </c>
      <c r="C742" s="26">
        <v>40</v>
      </c>
      <c r="D742" s="26" t="s">
        <v>63</v>
      </c>
      <c r="E742" s="26">
        <v>33</v>
      </c>
      <c r="F742" s="26">
        <v>73</v>
      </c>
      <c r="G742" s="26">
        <v>70952.756999999998</v>
      </c>
      <c r="H742" s="26">
        <v>3.8530000000000002</v>
      </c>
      <c r="I742" s="26">
        <v>8689.6098999999995</v>
      </c>
      <c r="J742" s="26">
        <v>5.28E-2</v>
      </c>
    </row>
    <row r="743" spans="1:10" x14ac:dyDescent="0.2">
      <c r="A743" s="26">
        <f t="shared" si="11"/>
        <v>340073</v>
      </c>
      <c r="B743" s="26">
        <v>5</v>
      </c>
      <c r="C743" s="26">
        <v>39</v>
      </c>
      <c r="D743" s="26" t="s">
        <v>64</v>
      </c>
      <c r="E743" s="26">
        <v>34</v>
      </c>
      <c r="F743" s="26">
        <v>73</v>
      </c>
      <c r="G743" s="26">
        <v>68227.395999999993</v>
      </c>
      <c r="H743" s="26">
        <v>7.4240000000000004</v>
      </c>
      <c r="I743" s="26">
        <v>8641.5591000000004</v>
      </c>
      <c r="J743" s="26">
        <v>0.1017</v>
      </c>
    </row>
    <row r="744" spans="1:10" x14ac:dyDescent="0.2">
      <c r="A744" s="26">
        <f t="shared" si="11"/>
        <v>350073</v>
      </c>
      <c r="B744" s="26">
        <v>3</v>
      </c>
      <c r="C744" s="26">
        <v>38</v>
      </c>
      <c r="D744" s="26" t="s">
        <v>65</v>
      </c>
      <c r="E744" s="26">
        <v>35</v>
      </c>
      <c r="F744" s="26">
        <v>73</v>
      </c>
      <c r="G744" s="26">
        <v>63645.786999999997</v>
      </c>
      <c r="H744" s="26">
        <v>6.7409999999999997</v>
      </c>
      <c r="I744" s="26">
        <v>8568.0802999999996</v>
      </c>
      <c r="J744" s="26">
        <v>9.2299999999999993E-2</v>
      </c>
    </row>
    <row r="745" spans="1:10" x14ac:dyDescent="0.2">
      <c r="A745" s="26">
        <f t="shared" si="11"/>
        <v>360073</v>
      </c>
      <c r="B745" s="26">
        <v>1</v>
      </c>
      <c r="C745" s="26">
        <v>37</v>
      </c>
      <c r="D745" s="26" t="s">
        <v>66</v>
      </c>
      <c r="E745" s="26">
        <v>36</v>
      </c>
      <c r="F745" s="26">
        <v>73</v>
      </c>
      <c r="G745" s="26">
        <v>56551.758000000002</v>
      </c>
      <c r="H745" s="26">
        <v>6.5780000000000003</v>
      </c>
      <c r="I745" s="26">
        <v>8460.1846999999998</v>
      </c>
      <c r="J745" s="26">
        <v>9.01E-2</v>
      </c>
    </row>
    <row r="746" spans="1:10" x14ac:dyDescent="0.2">
      <c r="A746" s="26">
        <f t="shared" si="11"/>
        <v>370073</v>
      </c>
      <c r="B746" s="26">
        <v>-1</v>
      </c>
      <c r="C746" s="26">
        <v>36</v>
      </c>
      <c r="D746" s="26" t="s">
        <v>67</v>
      </c>
      <c r="E746" s="26">
        <v>37</v>
      </c>
      <c r="F746" s="26">
        <v>73</v>
      </c>
      <c r="G746" s="26">
        <v>46011.610999999997</v>
      </c>
      <c r="H746" s="26">
        <v>40.793999999999997</v>
      </c>
      <c r="I746" s="26">
        <v>8305.0820999999996</v>
      </c>
      <c r="J746" s="26">
        <v>0.55879999999999996</v>
      </c>
    </row>
    <row r="747" spans="1:10" x14ac:dyDescent="0.2">
      <c r="A747" s="26">
        <f t="shared" si="11"/>
        <v>380073</v>
      </c>
      <c r="B747" s="26">
        <v>-3</v>
      </c>
      <c r="C747" s="26">
        <v>35</v>
      </c>
      <c r="D747" s="26" t="s">
        <v>68</v>
      </c>
      <c r="E747" s="26">
        <v>38</v>
      </c>
      <c r="F747" s="26">
        <v>73</v>
      </c>
      <c r="G747" s="26">
        <v>31950</v>
      </c>
      <c r="H747" s="26">
        <v>401</v>
      </c>
      <c r="I747" s="26">
        <v>8102</v>
      </c>
      <c r="J747" s="26">
        <v>5</v>
      </c>
    </row>
    <row r="748" spans="1:10" x14ac:dyDescent="0.2">
      <c r="A748" s="26">
        <f t="shared" si="11"/>
        <v>260074</v>
      </c>
      <c r="B748" s="26">
        <v>22</v>
      </c>
      <c r="C748" s="26">
        <v>48</v>
      </c>
      <c r="D748" s="26" t="s">
        <v>56</v>
      </c>
      <c r="E748" s="26">
        <v>26</v>
      </c>
      <c r="F748" s="26">
        <v>74</v>
      </c>
      <c r="G748" s="26">
        <v>20660</v>
      </c>
      <c r="H748" s="26">
        <v>500</v>
      </c>
      <c r="I748" s="26">
        <v>8076</v>
      </c>
      <c r="J748" s="26">
        <v>7</v>
      </c>
    </row>
    <row r="749" spans="1:10" x14ac:dyDescent="0.2">
      <c r="A749" s="26">
        <f t="shared" si="11"/>
        <v>270074</v>
      </c>
      <c r="B749" s="26">
        <v>20</v>
      </c>
      <c r="C749" s="26">
        <v>47</v>
      </c>
      <c r="D749" s="26" t="s">
        <v>57</v>
      </c>
      <c r="E749" s="26">
        <v>27</v>
      </c>
      <c r="F749" s="26">
        <v>74</v>
      </c>
      <c r="G749" s="26">
        <v>33540</v>
      </c>
      <c r="H749" s="26">
        <v>400</v>
      </c>
      <c r="I749" s="26">
        <v>8239</v>
      </c>
      <c r="J749" s="26">
        <v>5</v>
      </c>
    </row>
    <row r="750" spans="1:10" x14ac:dyDescent="0.2">
      <c r="A750" s="26">
        <f t="shared" si="11"/>
        <v>280074</v>
      </c>
      <c r="B750" s="26">
        <v>18</v>
      </c>
      <c r="C750" s="26">
        <v>46</v>
      </c>
      <c r="D750" s="26" t="s">
        <v>58</v>
      </c>
      <c r="E750" s="26">
        <v>28</v>
      </c>
      <c r="F750" s="26">
        <v>74</v>
      </c>
      <c r="G750" s="26">
        <v>48700</v>
      </c>
      <c r="H750" s="26">
        <v>200</v>
      </c>
      <c r="I750" s="26">
        <v>8433</v>
      </c>
      <c r="J750" s="26">
        <v>3</v>
      </c>
    </row>
    <row r="751" spans="1:10" x14ac:dyDescent="0.2">
      <c r="A751" s="26">
        <f t="shared" si="11"/>
        <v>290074</v>
      </c>
      <c r="B751" s="26">
        <v>16</v>
      </c>
      <c r="C751" s="26">
        <v>45</v>
      </c>
      <c r="D751" s="26" t="s">
        <v>59</v>
      </c>
      <c r="E751" s="26">
        <v>29</v>
      </c>
      <c r="F751" s="26">
        <v>74</v>
      </c>
      <c r="G751" s="26">
        <v>56006.213000000003</v>
      </c>
      <c r="H751" s="26">
        <v>6.1479999999999997</v>
      </c>
      <c r="I751" s="26">
        <v>8521.5632999999998</v>
      </c>
      <c r="J751" s="26">
        <v>8.3099999999999993E-2</v>
      </c>
    </row>
    <row r="752" spans="1:10" x14ac:dyDescent="0.2">
      <c r="A752" s="26">
        <f t="shared" si="11"/>
        <v>300074</v>
      </c>
      <c r="B752" s="26">
        <v>14</v>
      </c>
      <c r="C752" s="26">
        <v>44</v>
      </c>
      <c r="D752" s="26" t="s">
        <v>60</v>
      </c>
      <c r="E752" s="26">
        <v>30</v>
      </c>
      <c r="F752" s="26">
        <v>74</v>
      </c>
      <c r="G752" s="26">
        <v>65756.72</v>
      </c>
      <c r="H752" s="26">
        <v>2.5150000000000001</v>
      </c>
      <c r="I752" s="26">
        <v>8642.7546999999995</v>
      </c>
      <c r="J752" s="26">
        <v>3.4000000000000002E-2</v>
      </c>
    </row>
    <row r="753" spans="1:10" x14ac:dyDescent="0.2">
      <c r="A753" s="26">
        <f t="shared" si="11"/>
        <v>310074</v>
      </c>
      <c r="B753" s="26">
        <v>12</v>
      </c>
      <c r="C753" s="26">
        <v>43</v>
      </c>
      <c r="D753" s="26" t="s">
        <v>61</v>
      </c>
      <c r="E753" s="26">
        <v>31</v>
      </c>
      <c r="F753" s="26">
        <v>74</v>
      </c>
      <c r="G753" s="26">
        <v>68049.626000000004</v>
      </c>
      <c r="H753" s="26">
        <v>2.9940000000000002</v>
      </c>
      <c r="I753" s="26">
        <v>8663.1676000000007</v>
      </c>
      <c r="J753" s="26">
        <v>4.0500000000000001E-2</v>
      </c>
    </row>
    <row r="754" spans="1:10" x14ac:dyDescent="0.2">
      <c r="A754" s="26">
        <f t="shared" si="11"/>
        <v>320074</v>
      </c>
      <c r="B754" s="26">
        <v>10</v>
      </c>
      <c r="C754" s="26">
        <v>42</v>
      </c>
      <c r="D754" s="26" t="s">
        <v>62</v>
      </c>
      <c r="E754" s="26">
        <v>32</v>
      </c>
      <c r="F754" s="26">
        <v>74</v>
      </c>
      <c r="G754" s="26">
        <v>73422.451000000001</v>
      </c>
      <c r="H754" s="26">
        <v>1.2999999999999999E-2</v>
      </c>
      <c r="I754" s="26">
        <v>8725.2011000000002</v>
      </c>
      <c r="J754" s="26">
        <v>2.9999999999999997E-4</v>
      </c>
    </row>
    <row r="755" spans="1:10" x14ac:dyDescent="0.2">
      <c r="A755" s="26">
        <f t="shared" si="11"/>
        <v>330074</v>
      </c>
      <c r="B755" s="26">
        <v>8</v>
      </c>
      <c r="C755" s="26">
        <v>41</v>
      </c>
      <c r="D755" s="26" t="s">
        <v>63</v>
      </c>
      <c r="E755" s="26">
        <v>33</v>
      </c>
      <c r="F755" s="26">
        <v>74</v>
      </c>
      <c r="G755" s="26">
        <v>70860.063999999998</v>
      </c>
      <c r="H755" s="26">
        <v>1.6930000000000001</v>
      </c>
      <c r="I755" s="26">
        <v>8680.0020000000004</v>
      </c>
      <c r="J755" s="26">
        <v>2.29E-2</v>
      </c>
    </row>
    <row r="756" spans="1:10" x14ac:dyDescent="0.2">
      <c r="A756" s="26">
        <f t="shared" si="11"/>
        <v>340074</v>
      </c>
      <c r="B756" s="26">
        <v>6</v>
      </c>
      <c r="C756" s="26">
        <v>40</v>
      </c>
      <c r="D756" s="26" t="s">
        <v>64</v>
      </c>
      <c r="E756" s="26">
        <v>34</v>
      </c>
      <c r="F756" s="26">
        <v>74</v>
      </c>
      <c r="G756" s="26">
        <v>72213.210000000006</v>
      </c>
      <c r="H756" s="26">
        <v>1.4999999999999999E-2</v>
      </c>
      <c r="I756" s="26">
        <v>8687.7155000000002</v>
      </c>
      <c r="J756" s="26">
        <v>2.9999999999999997E-4</v>
      </c>
    </row>
    <row r="757" spans="1:10" x14ac:dyDescent="0.2">
      <c r="A757" s="26">
        <f t="shared" si="11"/>
        <v>350074</v>
      </c>
      <c r="B757" s="26">
        <v>4</v>
      </c>
      <c r="C757" s="26">
        <v>39</v>
      </c>
      <c r="D757" s="26" t="s">
        <v>65</v>
      </c>
      <c r="E757" s="26">
        <v>35</v>
      </c>
      <c r="F757" s="26">
        <v>74</v>
      </c>
      <c r="G757" s="26">
        <v>65288.161</v>
      </c>
      <c r="H757" s="26">
        <v>5.835</v>
      </c>
      <c r="I757" s="26">
        <v>8583.5614999999998</v>
      </c>
      <c r="J757" s="26">
        <v>7.8899999999999998E-2</v>
      </c>
    </row>
    <row r="758" spans="1:10" x14ac:dyDescent="0.2">
      <c r="A758" s="26">
        <f t="shared" si="11"/>
        <v>360074</v>
      </c>
      <c r="B758" s="26">
        <v>2</v>
      </c>
      <c r="C758" s="26">
        <v>38</v>
      </c>
      <c r="D758" s="26" t="s">
        <v>66</v>
      </c>
      <c r="E758" s="26">
        <v>36</v>
      </c>
      <c r="F758" s="26">
        <v>74</v>
      </c>
      <c r="G758" s="26">
        <v>62331.843999999997</v>
      </c>
      <c r="H758" s="26">
        <v>2.0129999999999999</v>
      </c>
      <c r="I758" s="26">
        <v>8533.0390000000007</v>
      </c>
      <c r="J758" s="26">
        <v>2.7199999999999998E-2</v>
      </c>
    </row>
    <row r="759" spans="1:10" x14ac:dyDescent="0.2">
      <c r="A759" s="26">
        <f t="shared" si="11"/>
        <v>370074</v>
      </c>
      <c r="B759" s="26">
        <v>0</v>
      </c>
      <c r="C759" s="26">
        <v>37</v>
      </c>
      <c r="D759" s="26" t="s">
        <v>67</v>
      </c>
      <c r="E759" s="26">
        <v>37</v>
      </c>
      <c r="F759" s="26">
        <v>74</v>
      </c>
      <c r="G759" s="26">
        <v>51916.016000000003</v>
      </c>
      <c r="H759" s="26">
        <v>3.0270000000000001</v>
      </c>
      <c r="I759" s="26">
        <v>8381.7122999999992</v>
      </c>
      <c r="J759" s="26">
        <v>4.0899999999999999E-2</v>
      </c>
    </row>
    <row r="760" spans="1:10" x14ac:dyDescent="0.2">
      <c r="A760" s="26">
        <f t="shared" si="11"/>
        <v>380074</v>
      </c>
      <c r="B760" s="26">
        <v>-2</v>
      </c>
      <c r="C760" s="26">
        <v>36</v>
      </c>
      <c r="D760" s="26" t="s">
        <v>68</v>
      </c>
      <c r="E760" s="26">
        <v>38</v>
      </c>
      <c r="F760" s="26">
        <v>74</v>
      </c>
      <c r="G760" s="26">
        <v>40827</v>
      </c>
      <c r="H760" s="26">
        <v>100</v>
      </c>
      <c r="I760" s="26">
        <v>8221</v>
      </c>
      <c r="J760" s="26">
        <v>1</v>
      </c>
    </row>
    <row r="761" spans="1:10" x14ac:dyDescent="0.2">
      <c r="A761" s="26">
        <f t="shared" si="11"/>
        <v>260075</v>
      </c>
      <c r="B761" s="26">
        <v>23</v>
      </c>
      <c r="C761" s="26">
        <v>49</v>
      </c>
      <c r="D761" s="26" t="s">
        <v>56</v>
      </c>
      <c r="E761" s="26">
        <v>26</v>
      </c>
      <c r="F761" s="26">
        <v>75</v>
      </c>
      <c r="G761" s="26">
        <v>14700</v>
      </c>
      <c r="H761" s="26">
        <v>600</v>
      </c>
      <c r="I761" s="26">
        <v>7996</v>
      </c>
      <c r="J761" s="26">
        <v>8</v>
      </c>
    </row>
    <row r="762" spans="1:10" x14ac:dyDescent="0.2">
      <c r="A762" s="26">
        <f t="shared" si="11"/>
        <v>270075</v>
      </c>
      <c r="B762" s="26">
        <v>21</v>
      </c>
      <c r="C762" s="26">
        <v>48</v>
      </c>
      <c r="D762" s="26" t="s">
        <v>57</v>
      </c>
      <c r="E762" s="26">
        <v>27</v>
      </c>
      <c r="F762" s="26">
        <v>75</v>
      </c>
      <c r="G762" s="26">
        <v>30560</v>
      </c>
      <c r="H762" s="26">
        <v>400</v>
      </c>
      <c r="I762" s="26">
        <v>8197</v>
      </c>
      <c r="J762" s="26">
        <v>5</v>
      </c>
    </row>
    <row r="763" spans="1:10" x14ac:dyDescent="0.2">
      <c r="A763" s="26">
        <f t="shared" si="11"/>
        <v>280075</v>
      </c>
      <c r="B763" s="26">
        <v>19</v>
      </c>
      <c r="C763" s="26">
        <v>47</v>
      </c>
      <c r="D763" s="26" t="s">
        <v>58</v>
      </c>
      <c r="E763" s="26">
        <v>28</v>
      </c>
      <c r="F763" s="26">
        <v>75</v>
      </c>
      <c r="G763" s="26">
        <v>44240</v>
      </c>
      <c r="H763" s="26">
        <v>200</v>
      </c>
      <c r="I763" s="26">
        <v>8369</v>
      </c>
      <c r="J763" s="26">
        <v>3</v>
      </c>
    </row>
    <row r="764" spans="1:10" x14ac:dyDescent="0.2">
      <c r="A764" s="26">
        <f t="shared" si="11"/>
        <v>290075</v>
      </c>
      <c r="B764" s="26">
        <v>17</v>
      </c>
      <c r="C764" s="26">
        <v>46</v>
      </c>
      <c r="D764" s="26" t="s">
        <v>59</v>
      </c>
      <c r="E764" s="26">
        <v>29</v>
      </c>
      <c r="F764" s="26">
        <v>75</v>
      </c>
      <c r="G764" s="26">
        <v>54470.218999999997</v>
      </c>
      <c r="H764" s="26">
        <v>0.71799999999999997</v>
      </c>
      <c r="I764" s="26">
        <v>8495.0800999999992</v>
      </c>
      <c r="J764" s="26">
        <v>9.5999999999999992E-3</v>
      </c>
    </row>
    <row r="765" spans="1:10" x14ac:dyDescent="0.2">
      <c r="A765" s="26">
        <f t="shared" si="11"/>
        <v>300075</v>
      </c>
      <c r="B765" s="26">
        <v>15</v>
      </c>
      <c r="C765" s="26">
        <v>45</v>
      </c>
      <c r="D765" s="26" t="s">
        <v>60</v>
      </c>
      <c r="E765" s="26">
        <v>30</v>
      </c>
      <c r="F765" s="26">
        <v>75</v>
      </c>
      <c r="G765" s="26">
        <v>62558.915999999997</v>
      </c>
      <c r="H765" s="26">
        <v>1.956</v>
      </c>
      <c r="I765" s="26">
        <v>8592.4981000000007</v>
      </c>
      <c r="J765" s="26">
        <v>2.6100000000000002E-2</v>
      </c>
    </row>
    <row r="766" spans="1:10" x14ac:dyDescent="0.2">
      <c r="A766" s="26">
        <f t="shared" si="11"/>
        <v>310075</v>
      </c>
      <c r="B766" s="26">
        <v>13</v>
      </c>
      <c r="C766" s="26">
        <v>44</v>
      </c>
      <c r="D766" s="26" t="s">
        <v>61</v>
      </c>
      <c r="E766" s="26">
        <v>31</v>
      </c>
      <c r="F766" s="26">
        <v>75</v>
      </c>
      <c r="G766" s="26">
        <v>68460.638999999996</v>
      </c>
      <c r="H766" s="26">
        <v>0.67100000000000004</v>
      </c>
      <c r="I766" s="26">
        <v>8660.7564999999995</v>
      </c>
      <c r="J766" s="26">
        <v>8.8999999999999999E-3</v>
      </c>
    </row>
    <row r="767" spans="1:10" x14ac:dyDescent="0.2">
      <c r="A767" s="26">
        <f t="shared" si="11"/>
        <v>320075</v>
      </c>
      <c r="B767" s="26">
        <v>11</v>
      </c>
      <c r="C767" s="26">
        <v>43</v>
      </c>
      <c r="D767" s="26" t="s">
        <v>62</v>
      </c>
      <c r="E767" s="26">
        <v>32</v>
      </c>
      <c r="F767" s="26">
        <v>75</v>
      </c>
      <c r="G767" s="26">
        <v>71856.972999999998</v>
      </c>
      <c r="H767" s="26">
        <v>5.1999999999999998E-2</v>
      </c>
      <c r="I767" s="26">
        <v>8695.6095999999998</v>
      </c>
      <c r="J767" s="26">
        <v>6.9999999999999999E-4</v>
      </c>
    </row>
    <row r="768" spans="1:10" x14ac:dyDescent="0.2">
      <c r="A768" s="26">
        <f t="shared" si="11"/>
        <v>330075</v>
      </c>
      <c r="B768" s="26">
        <v>9</v>
      </c>
      <c r="C768" s="26">
        <v>42</v>
      </c>
      <c r="D768" s="26" t="s">
        <v>63</v>
      </c>
      <c r="E768" s="26">
        <v>33</v>
      </c>
      <c r="F768" s="26">
        <v>75</v>
      </c>
      <c r="G768" s="26">
        <v>73034.202999999994</v>
      </c>
      <c r="H768" s="26">
        <v>0.88400000000000001</v>
      </c>
      <c r="I768" s="26">
        <v>8700.8747999999996</v>
      </c>
      <c r="J768" s="26">
        <v>1.18E-2</v>
      </c>
    </row>
    <row r="769" spans="1:10" x14ac:dyDescent="0.2">
      <c r="A769" s="26">
        <f t="shared" si="11"/>
        <v>340075</v>
      </c>
      <c r="B769" s="26">
        <v>7</v>
      </c>
      <c r="C769" s="26">
        <v>41</v>
      </c>
      <c r="D769" s="26" t="s">
        <v>64</v>
      </c>
      <c r="E769" s="26">
        <v>34</v>
      </c>
      <c r="F769" s="26">
        <v>75</v>
      </c>
      <c r="G769" s="26">
        <v>72169.489000000001</v>
      </c>
      <c r="H769" s="26">
        <v>7.2999999999999995E-2</v>
      </c>
      <c r="I769" s="26">
        <v>8678.9138999999996</v>
      </c>
      <c r="J769" s="26">
        <v>1E-3</v>
      </c>
    </row>
    <row r="770" spans="1:10" x14ac:dyDescent="0.2">
      <c r="A770" s="26">
        <f t="shared" si="11"/>
        <v>350075</v>
      </c>
      <c r="B770" s="26">
        <v>5</v>
      </c>
      <c r="C770" s="26">
        <v>40</v>
      </c>
      <c r="D770" s="26" t="s">
        <v>65</v>
      </c>
      <c r="E770" s="26">
        <v>35</v>
      </c>
      <c r="F770" s="26">
        <v>75</v>
      </c>
      <c r="G770" s="26">
        <v>69107.02</v>
      </c>
      <c r="H770" s="26">
        <v>4.2850000000000001</v>
      </c>
      <c r="I770" s="26">
        <v>8627.6496999999999</v>
      </c>
      <c r="J770" s="26">
        <v>5.7099999999999998E-2</v>
      </c>
    </row>
    <row r="771" spans="1:10" x14ac:dyDescent="0.2">
      <c r="A771" s="26">
        <f t="shared" ref="A771:A834" si="12">F771+10000*E771</f>
        <v>360075</v>
      </c>
      <c r="B771" s="26">
        <v>3</v>
      </c>
      <c r="C771" s="26">
        <v>39</v>
      </c>
      <c r="D771" s="26" t="s">
        <v>66</v>
      </c>
      <c r="E771" s="26">
        <v>36</v>
      </c>
      <c r="F771" s="26">
        <v>75</v>
      </c>
      <c r="G771" s="26">
        <v>64323.631999999998</v>
      </c>
      <c r="H771" s="26">
        <v>8.1039999999999992</v>
      </c>
      <c r="I771" s="26">
        <v>8553.4398999999994</v>
      </c>
      <c r="J771" s="26">
        <v>0.1081</v>
      </c>
    </row>
    <row r="772" spans="1:10" x14ac:dyDescent="0.2">
      <c r="A772" s="26">
        <f t="shared" si="12"/>
        <v>370075</v>
      </c>
      <c r="B772" s="26">
        <v>1</v>
      </c>
      <c r="C772" s="26">
        <v>38</v>
      </c>
      <c r="D772" s="26" t="s">
        <v>67</v>
      </c>
      <c r="E772" s="26">
        <v>37</v>
      </c>
      <c r="F772" s="26">
        <v>75</v>
      </c>
      <c r="G772" s="26">
        <v>57218.701999999997</v>
      </c>
      <c r="H772" s="26">
        <v>1.18</v>
      </c>
      <c r="I772" s="26">
        <v>8448.2762000000002</v>
      </c>
      <c r="J772" s="26">
        <v>1.5699999999999999E-2</v>
      </c>
    </row>
    <row r="773" spans="1:10" x14ac:dyDescent="0.2">
      <c r="A773" s="26">
        <f t="shared" si="12"/>
        <v>380075</v>
      </c>
      <c r="B773" s="26">
        <v>-1</v>
      </c>
      <c r="C773" s="26">
        <v>37</v>
      </c>
      <c r="D773" s="26" t="s">
        <v>68</v>
      </c>
      <c r="E773" s="26">
        <v>38</v>
      </c>
      <c r="F773" s="26">
        <v>75</v>
      </c>
      <c r="G773" s="26">
        <v>46618.701999999997</v>
      </c>
      <c r="H773" s="26">
        <v>220.00299999999999</v>
      </c>
      <c r="I773" s="26">
        <v>8296.5115999999998</v>
      </c>
      <c r="J773" s="26">
        <v>2.9333999999999998</v>
      </c>
    </row>
    <row r="774" spans="1:10" x14ac:dyDescent="0.2">
      <c r="A774" s="26">
        <f t="shared" si="12"/>
        <v>390075</v>
      </c>
      <c r="B774" s="26">
        <v>-3</v>
      </c>
      <c r="C774" s="26">
        <v>36</v>
      </c>
      <c r="D774" s="26" t="s">
        <v>69</v>
      </c>
      <c r="E774" s="26">
        <v>39</v>
      </c>
      <c r="F774" s="26">
        <v>75</v>
      </c>
      <c r="G774" s="26">
        <v>31820</v>
      </c>
      <c r="H774" s="26">
        <v>300</v>
      </c>
      <c r="I774" s="26">
        <v>8089</v>
      </c>
      <c r="J774" s="26">
        <v>4</v>
      </c>
    </row>
    <row r="775" spans="1:10" x14ac:dyDescent="0.2">
      <c r="A775" s="26">
        <f t="shared" si="12"/>
        <v>260076</v>
      </c>
      <c r="B775" s="26">
        <v>24</v>
      </c>
      <c r="C775" s="26">
        <v>50</v>
      </c>
      <c r="D775" s="26" t="s">
        <v>56</v>
      </c>
      <c r="E775" s="26">
        <v>26</v>
      </c>
      <c r="F775" s="26">
        <v>76</v>
      </c>
      <c r="G775" s="26">
        <v>10590</v>
      </c>
      <c r="H775" s="26">
        <v>600</v>
      </c>
      <c r="I775" s="26">
        <v>7943</v>
      </c>
      <c r="J775" s="26">
        <v>8</v>
      </c>
    </row>
    <row r="776" spans="1:10" x14ac:dyDescent="0.2">
      <c r="A776" s="26">
        <f t="shared" si="12"/>
        <v>270076</v>
      </c>
      <c r="B776" s="26">
        <v>22</v>
      </c>
      <c r="C776" s="26">
        <v>49</v>
      </c>
      <c r="D776" s="26" t="s">
        <v>57</v>
      </c>
      <c r="E776" s="26">
        <v>27</v>
      </c>
      <c r="F776" s="26">
        <v>76</v>
      </c>
      <c r="G776" s="26">
        <v>25660</v>
      </c>
      <c r="H776" s="26">
        <v>500</v>
      </c>
      <c r="I776" s="26">
        <v>8131</v>
      </c>
      <c r="J776" s="26">
        <v>7</v>
      </c>
    </row>
    <row r="777" spans="1:10" x14ac:dyDescent="0.2">
      <c r="A777" s="26">
        <f t="shared" si="12"/>
        <v>280076</v>
      </c>
      <c r="B777" s="26">
        <v>20</v>
      </c>
      <c r="C777" s="26">
        <v>48</v>
      </c>
      <c r="D777" s="26" t="s">
        <v>58</v>
      </c>
      <c r="E777" s="26">
        <v>28</v>
      </c>
      <c r="F777" s="26">
        <v>76</v>
      </c>
      <c r="G777" s="26">
        <v>42190</v>
      </c>
      <c r="H777" s="26">
        <v>300</v>
      </c>
      <c r="I777" s="26">
        <v>8338</v>
      </c>
      <c r="J777" s="26">
        <v>4</v>
      </c>
    </row>
    <row r="778" spans="1:10" x14ac:dyDescent="0.2">
      <c r="A778" s="26">
        <f t="shared" si="12"/>
        <v>290076</v>
      </c>
      <c r="B778" s="26">
        <v>18</v>
      </c>
      <c r="C778" s="26">
        <v>47</v>
      </c>
      <c r="D778" s="26" t="s">
        <v>59</v>
      </c>
      <c r="E778" s="26">
        <v>29</v>
      </c>
      <c r="F778" s="26">
        <v>76</v>
      </c>
      <c r="G778" s="26">
        <v>50981.627</v>
      </c>
      <c r="H778" s="26">
        <v>0.91300000000000003</v>
      </c>
      <c r="I778" s="26">
        <v>8443.6018000000004</v>
      </c>
      <c r="J778" s="26">
        <v>1.2E-2</v>
      </c>
    </row>
    <row r="779" spans="1:10" x14ac:dyDescent="0.2">
      <c r="A779" s="26">
        <f t="shared" si="12"/>
        <v>300076</v>
      </c>
      <c r="B779" s="26">
        <v>16</v>
      </c>
      <c r="C779" s="26">
        <v>46</v>
      </c>
      <c r="D779" s="26" t="s">
        <v>60</v>
      </c>
      <c r="E779" s="26">
        <v>30</v>
      </c>
      <c r="F779" s="26">
        <v>76</v>
      </c>
      <c r="G779" s="26">
        <v>62303.023999999998</v>
      </c>
      <c r="H779" s="26">
        <v>1.456</v>
      </c>
      <c r="I779" s="26">
        <v>8582.2734999999993</v>
      </c>
      <c r="J779" s="26">
        <v>1.9199999999999998E-2</v>
      </c>
    </row>
    <row r="780" spans="1:10" x14ac:dyDescent="0.2">
      <c r="A780" s="26">
        <f t="shared" si="12"/>
        <v>310076</v>
      </c>
      <c r="B780" s="26">
        <v>14</v>
      </c>
      <c r="C780" s="26">
        <v>45</v>
      </c>
      <c r="D780" s="26" t="s">
        <v>61</v>
      </c>
      <c r="E780" s="26">
        <v>31</v>
      </c>
      <c r="F780" s="26">
        <v>76</v>
      </c>
      <c r="G780" s="26">
        <v>66296.648000000001</v>
      </c>
      <c r="H780" s="26">
        <v>1.956</v>
      </c>
      <c r="I780" s="26">
        <v>8624.5272000000004</v>
      </c>
      <c r="J780" s="26">
        <v>2.5700000000000001E-2</v>
      </c>
    </row>
    <row r="781" spans="1:10" x14ac:dyDescent="0.2">
      <c r="A781" s="26">
        <f t="shared" si="12"/>
        <v>320076</v>
      </c>
      <c r="B781" s="26">
        <v>12</v>
      </c>
      <c r="C781" s="26">
        <v>44</v>
      </c>
      <c r="D781" s="26" t="s">
        <v>62</v>
      </c>
      <c r="E781" s="26">
        <v>32</v>
      </c>
      <c r="F781" s="26">
        <v>76</v>
      </c>
      <c r="G781" s="26">
        <v>73212.898000000001</v>
      </c>
      <c r="H781" s="26">
        <v>1.7999999999999999E-2</v>
      </c>
      <c r="I781" s="26">
        <v>8705.2363999999998</v>
      </c>
      <c r="J781" s="26">
        <v>2.9999999999999997E-4</v>
      </c>
    </row>
    <row r="782" spans="1:10" x14ac:dyDescent="0.2">
      <c r="A782" s="26">
        <f t="shared" si="12"/>
        <v>330076</v>
      </c>
      <c r="B782" s="26">
        <v>10</v>
      </c>
      <c r="C782" s="26">
        <v>43</v>
      </c>
      <c r="D782" s="26" t="s">
        <v>63</v>
      </c>
      <c r="E782" s="26">
        <v>33</v>
      </c>
      <c r="F782" s="26">
        <v>76</v>
      </c>
      <c r="G782" s="26">
        <v>72291.384000000005</v>
      </c>
      <c r="H782" s="26">
        <v>0.88600000000000001</v>
      </c>
      <c r="I782" s="26">
        <v>8682.8171999999995</v>
      </c>
      <c r="J782" s="26">
        <v>1.17E-2</v>
      </c>
    </row>
    <row r="783" spans="1:10" x14ac:dyDescent="0.2">
      <c r="A783" s="26">
        <f t="shared" si="12"/>
        <v>340076</v>
      </c>
      <c r="B783" s="26">
        <v>8</v>
      </c>
      <c r="C783" s="26">
        <v>42</v>
      </c>
      <c r="D783" s="26" t="s">
        <v>64</v>
      </c>
      <c r="E783" s="26">
        <v>34</v>
      </c>
      <c r="F783" s="26">
        <v>76</v>
      </c>
      <c r="G783" s="26">
        <v>75251.959000000003</v>
      </c>
      <c r="H783" s="26">
        <v>1.6E-2</v>
      </c>
      <c r="I783" s="26">
        <v>8711.4781000000003</v>
      </c>
      <c r="J783" s="26">
        <v>2.9999999999999997E-4</v>
      </c>
    </row>
    <row r="784" spans="1:10" x14ac:dyDescent="0.2">
      <c r="A784" s="26">
        <f t="shared" si="12"/>
        <v>350076</v>
      </c>
      <c r="B784" s="26">
        <v>6</v>
      </c>
      <c r="C784" s="26">
        <v>41</v>
      </c>
      <c r="D784" s="26" t="s">
        <v>65</v>
      </c>
      <c r="E784" s="26">
        <v>35</v>
      </c>
      <c r="F784" s="26">
        <v>76</v>
      </c>
      <c r="G784" s="26">
        <v>70289.077999999994</v>
      </c>
      <c r="H784" s="26">
        <v>9.3219999999999992</v>
      </c>
      <c r="I784" s="26">
        <v>8635.8829999999998</v>
      </c>
      <c r="J784" s="26">
        <v>0.1227</v>
      </c>
    </row>
    <row r="785" spans="1:10" x14ac:dyDescent="0.2">
      <c r="A785" s="26">
        <f t="shared" si="12"/>
        <v>360076</v>
      </c>
      <c r="B785" s="26">
        <v>4</v>
      </c>
      <c r="C785" s="26">
        <v>40</v>
      </c>
      <c r="D785" s="26" t="s">
        <v>66</v>
      </c>
      <c r="E785" s="26">
        <v>36</v>
      </c>
      <c r="F785" s="26">
        <v>76</v>
      </c>
      <c r="G785" s="26">
        <v>69013.706000000006</v>
      </c>
      <c r="H785" s="26">
        <v>4.0129999999999999</v>
      </c>
      <c r="I785" s="26">
        <v>8608.8076999999994</v>
      </c>
      <c r="J785" s="26">
        <v>5.28E-2</v>
      </c>
    </row>
    <row r="786" spans="1:10" x14ac:dyDescent="0.2">
      <c r="A786" s="26">
        <f t="shared" si="12"/>
        <v>370076</v>
      </c>
      <c r="B786" s="26">
        <v>2</v>
      </c>
      <c r="C786" s="26">
        <v>39</v>
      </c>
      <c r="D786" s="26" t="s">
        <v>67</v>
      </c>
      <c r="E786" s="26">
        <v>37</v>
      </c>
      <c r="F786" s="26">
        <v>76</v>
      </c>
      <c r="G786" s="26">
        <v>60479.089</v>
      </c>
      <c r="H786" s="26">
        <v>0.93799999999999994</v>
      </c>
      <c r="I786" s="26">
        <v>8486.2160999999996</v>
      </c>
      <c r="J786" s="26">
        <v>1.23E-2</v>
      </c>
    </row>
    <row r="787" spans="1:10" x14ac:dyDescent="0.2">
      <c r="A787" s="26">
        <f t="shared" si="12"/>
        <v>380076</v>
      </c>
      <c r="B787" s="26">
        <v>0</v>
      </c>
      <c r="C787" s="26">
        <v>38</v>
      </c>
      <c r="D787" s="26" t="s">
        <v>68</v>
      </c>
      <c r="E787" s="26">
        <v>38</v>
      </c>
      <c r="F787" s="26">
        <v>76</v>
      </c>
      <c r="G787" s="26">
        <v>54247.644999999997</v>
      </c>
      <c r="H787" s="26">
        <v>34.465000000000003</v>
      </c>
      <c r="I787" s="26">
        <v>8393.9294000000009</v>
      </c>
      <c r="J787" s="26">
        <v>0.45350000000000001</v>
      </c>
    </row>
    <row r="788" spans="1:10" x14ac:dyDescent="0.2">
      <c r="A788" s="26">
        <f t="shared" si="12"/>
        <v>390076</v>
      </c>
      <c r="B788" s="26">
        <v>-2</v>
      </c>
      <c r="C788" s="26">
        <v>37</v>
      </c>
      <c r="D788" s="26" t="s">
        <v>69</v>
      </c>
      <c r="E788" s="26">
        <v>39</v>
      </c>
      <c r="F788" s="26">
        <v>76</v>
      </c>
      <c r="G788" s="26">
        <v>38250</v>
      </c>
      <c r="H788" s="26">
        <v>300</v>
      </c>
      <c r="I788" s="26">
        <v>8173</v>
      </c>
      <c r="J788" s="26">
        <v>4</v>
      </c>
    </row>
    <row r="789" spans="1:10" x14ac:dyDescent="0.2">
      <c r="A789" s="26">
        <f t="shared" si="12"/>
        <v>270077</v>
      </c>
      <c r="B789" s="26">
        <v>23</v>
      </c>
      <c r="C789" s="26">
        <v>50</v>
      </c>
      <c r="D789" s="26" t="s">
        <v>57</v>
      </c>
      <c r="E789" s="26">
        <v>27</v>
      </c>
      <c r="F789" s="26">
        <v>77</v>
      </c>
      <c r="G789" s="26">
        <v>21910</v>
      </c>
      <c r="H789" s="26">
        <v>600</v>
      </c>
      <c r="I789" s="26">
        <v>8082</v>
      </c>
      <c r="J789" s="26">
        <v>8</v>
      </c>
    </row>
    <row r="790" spans="1:10" x14ac:dyDescent="0.2">
      <c r="A790" s="26">
        <f t="shared" si="12"/>
        <v>280077</v>
      </c>
      <c r="B790" s="26">
        <v>21</v>
      </c>
      <c r="C790" s="26">
        <v>49</v>
      </c>
      <c r="D790" s="26" t="s">
        <v>58</v>
      </c>
      <c r="E790" s="26">
        <v>28</v>
      </c>
      <c r="F790" s="26">
        <v>77</v>
      </c>
      <c r="G790" s="26">
        <v>37350</v>
      </c>
      <c r="H790" s="26">
        <v>400</v>
      </c>
      <c r="I790" s="26">
        <v>8272</v>
      </c>
      <c r="J790" s="26">
        <v>5</v>
      </c>
    </row>
    <row r="791" spans="1:10" x14ac:dyDescent="0.2">
      <c r="A791" s="26">
        <f t="shared" si="12"/>
        <v>290077</v>
      </c>
      <c r="B791" s="26">
        <v>19</v>
      </c>
      <c r="C791" s="26">
        <v>48</v>
      </c>
      <c r="D791" s="26" t="s">
        <v>59</v>
      </c>
      <c r="E791" s="26">
        <v>29</v>
      </c>
      <c r="F791" s="26">
        <v>77</v>
      </c>
      <c r="G791" s="26">
        <v>48862.828000000001</v>
      </c>
      <c r="H791" s="26">
        <v>1.2110000000000001</v>
      </c>
      <c r="I791" s="26">
        <v>8411.2500999999993</v>
      </c>
      <c r="J791" s="26">
        <v>1.5699999999999999E-2</v>
      </c>
    </row>
    <row r="792" spans="1:10" x14ac:dyDescent="0.2">
      <c r="A792" s="26">
        <f t="shared" si="12"/>
        <v>300077</v>
      </c>
      <c r="B792" s="26">
        <v>17</v>
      </c>
      <c r="C792" s="26">
        <v>47</v>
      </c>
      <c r="D792" s="26" t="s">
        <v>60</v>
      </c>
      <c r="E792" s="26">
        <v>30</v>
      </c>
      <c r="F792" s="26">
        <v>77</v>
      </c>
      <c r="G792" s="26">
        <v>58789.203000000001</v>
      </c>
      <c r="H792" s="26">
        <v>1.9730000000000001</v>
      </c>
      <c r="I792" s="26">
        <v>8530.0036999999993</v>
      </c>
      <c r="J792" s="26">
        <v>2.5600000000000001E-2</v>
      </c>
    </row>
    <row r="793" spans="1:10" x14ac:dyDescent="0.2">
      <c r="A793" s="26">
        <f t="shared" si="12"/>
        <v>310077</v>
      </c>
      <c r="B793" s="26">
        <v>15</v>
      </c>
      <c r="C793" s="26">
        <v>46</v>
      </c>
      <c r="D793" s="26" t="s">
        <v>61</v>
      </c>
      <c r="E793" s="26">
        <v>31</v>
      </c>
      <c r="F793" s="26">
        <v>77</v>
      </c>
      <c r="G793" s="26">
        <v>65992.351999999999</v>
      </c>
      <c r="H793" s="26">
        <v>2.4220000000000002</v>
      </c>
      <c r="I793" s="26">
        <v>8613.3906999999999</v>
      </c>
      <c r="J793" s="26">
        <v>3.15E-2</v>
      </c>
    </row>
    <row r="794" spans="1:10" x14ac:dyDescent="0.2">
      <c r="A794" s="26">
        <f t="shared" si="12"/>
        <v>320077</v>
      </c>
      <c r="B794" s="26">
        <v>13</v>
      </c>
      <c r="C794" s="26">
        <v>45</v>
      </c>
      <c r="D794" s="26" t="s">
        <v>62</v>
      </c>
      <c r="E794" s="26">
        <v>32</v>
      </c>
      <c r="F794" s="26">
        <v>77</v>
      </c>
      <c r="G794" s="26">
        <v>71212.87</v>
      </c>
      <c r="H794" s="26">
        <v>5.2999999999999999E-2</v>
      </c>
      <c r="I794" s="26">
        <v>8671.0293000000001</v>
      </c>
      <c r="J794" s="26">
        <v>6.9999999999999999E-4</v>
      </c>
    </row>
    <row r="795" spans="1:10" x14ac:dyDescent="0.2">
      <c r="A795" s="26">
        <f t="shared" si="12"/>
        <v>330077</v>
      </c>
      <c r="B795" s="26">
        <v>11</v>
      </c>
      <c r="C795" s="26">
        <v>44</v>
      </c>
      <c r="D795" s="26" t="s">
        <v>63</v>
      </c>
      <c r="E795" s="26">
        <v>33</v>
      </c>
      <c r="F795" s="26">
        <v>77</v>
      </c>
      <c r="G795" s="26">
        <v>73916.334000000003</v>
      </c>
      <c r="H795" s="26">
        <v>1.6919999999999999</v>
      </c>
      <c r="I795" s="26">
        <v>8695.9789000000001</v>
      </c>
      <c r="J795" s="26">
        <v>2.1999999999999999E-2</v>
      </c>
    </row>
    <row r="796" spans="1:10" x14ac:dyDescent="0.2">
      <c r="A796" s="26">
        <f t="shared" si="12"/>
        <v>340077</v>
      </c>
      <c r="B796" s="26">
        <v>9</v>
      </c>
      <c r="C796" s="26">
        <v>43</v>
      </c>
      <c r="D796" s="26" t="s">
        <v>64</v>
      </c>
      <c r="E796" s="26">
        <v>34</v>
      </c>
      <c r="F796" s="26">
        <v>77</v>
      </c>
      <c r="G796" s="26">
        <v>74599.497000000003</v>
      </c>
      <c r="H796" s="26">
        <v>6.2E-2</v>
      </c>
      <c r="I796" s="26">
        <v>8694.6908000000003</v>
      </c>
      <c r="J796" s="26">
        <v>8.0000000000000004E-4</v>
      </c>
    </row>
    <row r="797" spans="1:10" x14ac:dyDescent="0.2">
      <c r="A797" s="26">
        <f t="shared" si="12"/>
        <v>350077</v>
      </c>
      <c r="B797" s="26">
        <v>7</v>
      </c>
      <c r="C797" s="26">
        <v>42</v>
      </c>
      <c r="D797" s="26" t="s">
        <v>65</v>
      </c>
      <c r="E797" s="26">
        <v>35</v>
      </c>
      <c r="F797" s="26">
        <v>77</v>
      </c>
      <c r="G797" s="26">
        <v>73234.817999999999</v>
      </c>
      <c r="H797" s="26">
        <v>2.8109999999999999</v>
      </c>
      <c r="I797" s="26">
        <v>8666.8073000000004</v>
      </c>
      <c r="J797" s="26">
        <v>3.6499999999999998E-2</v>
      </c>
    </row>
    <row r="798" spans="1:10" x14ac:dyDescent="0.2">
      <c r="A798" s="26">
        <f t="shared" si="12"/>
        <v>360077</v>
      </c>
      <c r="B798" s="26">
        <v>5</v>
      </c>
      <c r="C798" s="26">
        <v>41</v>
      </c>
      <c r="D798" s="26" t="s">
        <v>66</v>
      </c>
      <c r="E798" s="26">
        <v>36</v>
      </c>
      <c r="F798" s="26">
        <v>77</v>
      </c>
      <c r="G798" s="26">
        <v>70169.451000000001</v>
      </c>
      <c r="H798" s="26">
        <v>1.956</v>
      </c>
      <c r="I798" s="26">
        <v>8616.8369999999995</v>
      </c>
      <c r="J798" s="26">
        <v>2.5399999999999999E-2</v>
      </c>
    </row>
    <row r="799" spans="1:10" x14ac:dyDescent="0.2">
      <c r="A799" s="26">
        <f t="shared" si="12"/>
        <v>370077</v>
      </c>
      <c r="B799" s="26">
        <v>3</v>
      </c>
      <c r="C799" s="26">
        <v>40</v>
      </c>
      <c r="D799" s="26" t="s">
        <v>67</v>
      </c>
      <c r="E799" s="26">
        <v>37</v>
      </c>
      <c r="F799" s="26">
        <v>77</v>
      </c>
      <c r="G799" s="26">
        <v>64830.5</v>
      </c>
      <c r="H799" s="26">
        <v>1.304</v>
      </c>
      <c r="I799" s="26">
        <v>8537.3395999999993</v>
      </c>
      <c r="J799" s="26">
        <v>1.6899999999999998E-2</v>
      </c>
    </row>
    <row r="800" spans="1:10" x14ac:dyDescent="0.2">
      <c r="A800" s="26">
        <f t="shared" si="12"/>
        <v>380077</v>
      </c>
      <c r="B800" s="26">
        <v>1</v>
      </c>
      <c r="C800" s="26">
        <v>39</v>
      </c>
      <c r="D800" s="26" t="s">
        <v>68</v>
      </c>
      <c r="E800" s="26">
        <v>38</v>
      </c>
      <c r="F800" s="26">
        <v>77</v>
      </c>
      <c r="G800" s="26">
        <v>57803.442999999999</v>
      </c>
      <c r="H800" s="26">
        <v>7.9180000000000001</v>
      </c>
      <c r="I800" s="26">
        <v>8435.9187999999995</v>
      </c>
      <c r="J800" s="26">
        <v>0.1028</v>
      </c>
    </row>
    <row r="801" spans="1:10" x14ac:dyDescent="0.2">
      <c r="A801" s="26">
        <f t="shared" si="12"/>
        <v>390077</v>
      </c>
      <c r="B801" s="26">
        <v>-1</v>
      </c>
      <c r="C801" s="26">
        <v>38</v>
      </c>
      <c r="D801" s="26" t="s">
        <v>69</v>
      </c>
      <c r="E801" s="26">
        <v>39</v>
      </c>
      <c r="F801" s="26">
        <v>77</v>
      </c>
      <c r="G801" s="26">
        <v>46439</v>
      </c>
      <c r="H801" s="26">
        <v>203</v>
      </c>
      <c r="I801" s="26">
        <v>8278</v>
      </c>
      <c r="J801" s="26">
        <v>3</v>
      </c>
    </row>
    <row r="802" spans="1:10" x14ac:dyDescent="0.2">
      <c r="A802" s="26">
        <f t="shared" si="12"/>
        <v>400077</v>
      </c>
      <c r="B802" s="26">
        <v>-3</v>
      </c>
      <c r="C802" s="26">
        <v>37</v>
      </c>
      <c r="D802" s="26" t="s">
        <v>70</v>
      </c>
      <c r="E802" s="26">
        <v>40</v>
      </c>
      <c r="F802" s="26">
        <v>77</v>
      </c>
      <c r="G802" s="26">
        <v>31600</v>
      </c>
      <c r="H802" s="26">
        <v>400</v>
      </c>
      <c r="I802" s="26">
        <v>8075</v>
      </c>
      <c r="J802" s="26">
        <v>5</v>
      </c>
    </row>
    <row r="803" spans="1:10" x14ac:dyDescent="0.2">
      <c r="A803" s="26">
        <f t="shared" si="12"/>
        <v>270078</v>
      </c>
      <c r="B803" s="26">
        <v>24</v>
      </c>
      <c r="C803" s="26">
        <v>51</v>
      </c>
      <c r="D803" s="26" t="s">
        <v>57</v>
      </c>
      <c r="E803" s="26">
        <v>27</v>
      </c>
      <c r="F803" s="26">
        <v>78</v>
      </c>
      <c r="G803" s="26">
        <v>15320</v>
      </c>
      <c r="H803" s="26">
        <v>700</v>
      </c>
      <c r="I803" s="26">
        <v>7997</v>
      </c>
      <c r="J803" s="26">
        <v>9</v>
      </c>
    </row>
    <row r="804" spans="1:10" x14ac:dyDescent="0.2">
      <c r="A804" s="26">
        <f t="shared" si="12"/>
        <v>280078</v>
      </c>
      <c r="B804" s="26">
        <v>22</v>
      </c>
      <c r="C804" s="26">
        <v>50</v>
      </c>
      <c r="D804" s="26" t="s">
        <v>58</v>
      </c>
      <c r="E804" s="26">
        <v>28</v>
      </c>
      <c r="F804" s="26">
        <v>78</v>
      </c>
      <c r="G804" s="26">
        <v>34880</v>
      </c>
      <c r="H804" s="26">
        <v>400</v>
      </c>
      <c r="I804" s="26">
        <v>8238</v>
      </c>
      <c r="J804" s="26">
        <v>5</v>
      </c>
    </row>
    <row r="805" spans="1:10" x14ac:dyDescent="0.2">
      <c r="A805" s="26">
        <f t="shared" si="12"/>
        <v>290078</v>
      </c>
      <c r="B805" s="26">
        <v>20</v>
      </c>
      <c r="C805" s="26">
        <v>49</v>
      </c>
      <c r="D805" s="26" t="s">
        <v>59</v>
      </c>
      <c r="E805" s="26">
        <v>29</v>
      </c>
      <c r="F805" s="26">
        <v>78</v>
      </c>
      <c r="G805" s="26">
        <v>44789.474000000002</v>
      </c>
      <c r="H805" s="26">
        <v>13.332000000000001</v>
      </c>
      <c r="I805" s="26">
        <v>8354.6695</v>
      </c>
      <c r="J805" s="26">
        <v>0.1709</v>
      </c>
    </row>
    <row r="806" spans="1:10" x14ac:dyDescent="0.2">
      <c r="A806" s="26">
        <f t="shared" si="12"/>
        <v>300078</v>
      </c>
      <c r="B806" s="26">
        <v>18</v>
      </c>
      <c r="C806" s="26">
        <v>48</v>
      </c>
      <c r="D806" s="26" t="s">
        <v>60</v>
      </c>
      <c r="E806" s="26">
        <v>30</v>
      </c>
      <c r="F806" s="26">
        <v>78</v>
      </c>
      <c r="G806" s="26">
        <v>57483.241999999998</v>
      </c>
      <c r="H806" s="26">
        <v>1.944</v>
      </c>
      <c r="I806" s="26">
        <v>8507.3799999999992</v>
      </c>
      <c r="J806" s="26">
        <v>2.4899999999999999E-2</v>
      </c>
    </row>
    <row r="807" spans="1:10" x14ac:dyDescent="0.2">
      <c r="A807" s="26">
        <f t="shared" si="12"/>
        <v>310078</v>
      </c>
      <c r="B807" s="26">
        <v>16</v>
      </c>
      <c r="C807" s="26">
        <v>47</v>
      </c>
      <c r="D807" s="26" t="s">
        <v>61</v>
      </c>
      <c r="E807" s="26">
        <v>31</v>
      </c>
      <c r="F807" s="26">
        <v>78</v>
      </c>
      <c r="G807" s="26">
        <v>63704.084999999999</v>
      </c>
      <c r="H807" s="26">
        <v>1.0509999999999999</v>
      </c>
      <c r="I807" s="26">
        <v>8577.1043000000009</v>
      </c>
      <c r="J807" s="26">
        <v>1.35E-2</v>
      </c>
    </row>
    <row r="808" spans="1:10" x14ac:dyDescent="0.2">
      <c r="A808" s="26">
        <f t="shared" si="12"/>
        <v>320078</v>
      </c>
      <c r="B808" s="26">
        <v>14</v>
      </c>
      <c r="C808" s="26">
        <v>46</v>
      </c>
      <c r="D808" s="26" t="s">
        <v>62</v>
      </c>
      <c r="E808" s="26">
        <v>32</v>
      </c>
      <c r="F808" s="26">
        <v>78</v>
      </c>
      <c r="G808" s="26">
        <v>71862.058000000005</v>
      </c>
      <c r="H808" s="26">
        <v>3.536</v>
      </c>
      <c r="I808" s="26">
        <v>8671.6635999999999</v>
      </c>
      <c r="J808" s="26">
        <v>4.53E-2</v>
      </c>
    </row>
    <row r="809" spans="1:10" x14ac:dyDescent="0.2">
      <c r="A809" s="26">
        <f t="shared" si="12"/>
        <v>330078</v>
      </c>
      <c r="B809" s="26">
        <v>12</v>
      </c>
      <c r="C809" s="26">
        <v>45</v>
      </c>
      <c r="D809" s="26" t="s">
        <v>63</v>
      </c>
      <c r="E809" s="26">
        <v>33</v>
      </c>
      <c r="F809" s="26">
        <v>78</v>
      </c>
      <c r="G809" s="26">
        <v>72816.97</v>
      </c>
      <c r="H809" s="26">
        <v>9.7789999999999999</v>
      </c>
      <c r="I809" s="26">
        <v>8673.8760000000002</v>
      </c>
      <c r="J809" s="26">
        <v>0.12540000000000001</v>
      </c>
    </row>
    <row r="810" spans="1:10" x14ac:dyDescent="0.2">
      <c r="A810" s="26">
        <f t="shared" si="12"/>
        <v>340078</v>
      </c>
      <c r="B810" s="26">
        <v>10</v>
      </c>
      <c r="C810" s="26">
        <v>44</v>
      </c>
      <c r="D810" s="26" t="s">
        <v>64</v>
      </c>
      <c r="E810" s="26">
        <v>34</v>
      </c>
      <c r="F810" s="26">
        <v>78</v>
      </c>
      <c r="G810" s="26">
        <v>77025.952000000005</v>
      </c>
      <c r="H810" s="26">
        <v>0.17899999999999999</v>
      </c>
      <c r="I810" s="26">
        <v>8717.8071999999993</v>
      </c>
      <c r="J810" s="26">
        <v>2.3E-3</v>
      </c>
    </row>
    <row r="811" spans="1:10" x14ac:dyDescent="0.2">
      <c r="A811" s="26">
        <f t="shared" si="12"/>
        <v>350078</v>
      </c>
      <c r="B811" s="26">
        <v>8</v>
      </c>
      <c r="C811" s="26">
        <v>43</v>
      </c>
      <c r="D811" s="26" t="s">
        <v>65</v>
      </c>
      <c r="E811" s="26">
        <v>35</v>
      </c>
      <c r="F811" s="26">
        <v>78</v>
      </c>
      <c r="G811" s="26">
        <v>73452.168000000005</v>
      </c>
      <c r="H811" s="26">
        <v>3.58</v>
      </c>
      <c r="I811" s="26">
        <v>8661.9593999999997</v>
      </c>
      <c r="J811" s="26">
        <v>4.5900000000000003E-2</v>
      </c>
    </row>
    <row r="812" spans="1:10" x14ac:dyDescent="0.2">
      <c r="A812" s="26">
        <f t="shared" si="12"/>
        <v>360078</v>
      </c>
      <c r="B812" s="26">
        <v>6</v>
      </c>
      <c r="C812" s="26">
        <v>42</v>
      </c>
      <c r="D812" s="26" t="s">
        <v>66</v>
      </c>
      <c r="E812" s="26">
        <v>36</v>
      </c>
      <c r="F812" s="26">
        <v>78</v>
      </c>
      <c r="G812" s="26">
        <v>74178.282999999996</v>
      </c>
      <c r="H812" s="26">
        <v>0.307</v>
      </c>
      <c r="I812" s="26">
        <v>8661.2384999999995</v>
      </c>
      <c r="J812" s="26">
        <v>3.8999999999999998E-3</v>
      </c>
    </row>
    <row r="813" spans="1:10" x14ac:dyDescent="0.2">
      <c r="A813" s="26">
        <f t="shared" si="12"/>
        <v>370078</v>
      </c>
      <c r="B813" s="26">
        <v>4</v>
      </c>
      <c r="C813" s="26">
        <v>41</v>
      </c>
      <c r="D813" s="26" t="s">
        <v>67</v>
      </c>
      <c r="E813" s="26">
        <v>37</v>
      </c>
      <c r="F813" s="26">
        <v>78</v>
      </c>
      <c r="G813" s="26">
        <v>66935.426999999996</v>
      </c>
      <c r="H813" s="26">
        <v>3.2370000000000001</v>
      </c>
      <c r="I813" s="26">
        <v>8558.3511999999992</v>
      </c>
      <c r="J813" s="26">
        <v>4.1500000000000002E-2</v>
      </c>
    </row>
    <row r="814" spans="1:10" x14ac:dyDescent="0.2">
      <c r="A814" s="26">
        <f t="shared" si="12"/>
        <v>380078</v>
      </c>
      <c r="B814" s="26">
        <v>2</v>
      </c>
      <c r="C814" s="26">
        <v>40</v>
      </c>
      <c r="D814" s="26" t="s">
        <v>68</v>
      </c>
      <c r="E814" s="26">
        <v>38</v>
      </c>
      <c r="F814" s="26">
        <v>78</v>
      </c>
      <c r="G814" s="26">
        <v>63173.949000000001</v>
      </c>
      <c r="H814" s="26">
        <v>7.452</v>
      </c>
      <c r="I814" s="26">
        <v>8500.0971000000009</v>
      </c>
      <c r="J814" s="26">
        <v>9.5500000000000002E-2</v>
      </c>
    </row>
    <row r="815" spans="1:10" x14ac:dyDescent="0.2">
      <c r="A815" s="26">
        <f t="shared" si="12"/>
        <v>390078</v>
      </c>
      <c r="B815" s="26">
        <v>0</v>
      </c>
      <c r="C815" s="26">
        <v>39</v>
      </c>
      <c r="D815" s="26" t="s">
        <v>69</v>
      </c>
      <c r="E815" s="26">
        <v>39</v>
      </c>
      <c r="F815" s="26">
        <v>78</v>
      </c>
      <c r="G815" s="26">
        <v>52173</v>
      </c>
      <c r="H815" s="26">
        <v>298</v>
      </c>
      <c r="I815" s="26">
        <v>8349</v>
      </c>
      <c r="J815" s="26">
        <v>4</v>
      </c>
    </row>
    <row r="816" spans="1:10" x14ac:dyDescent="0.2">
      <c r="A816" s="26">
        <f t="shared" si="12"/>
        <v>400078</v>
      </c>
      <c r="B816" s="26">
        <v>-2</v>
      </c>
      <c r="C816" s="26">
        <v>38</v>
      </c>
      <c r="D816" s="26" t="s">
        <v>70</v>
      </c>
      <c r="E816" s="26">
        <v>40</v>
      </c>
      <c r="F816" s="26">
        <v>78</v>
      </c>
      <c r="G816" s="26">
        <v>40850</v>
      </c>
      <c r="H816" s="26">
        <v>400</v>
      </c>
      <c r="I816" s="26">
        <v>8194</v>
      </c>
      <c r="J816" s="26">
        <v>5</v>
      </c>
    </row>
    <row r="817" spans="1:10" x14ac:dyDescent="0.2">
      <c r="A817" s="26">
        <f t="shared" si="12"/>
        <v>280079</v>
      </c>
      <c r="B817" s="26">
        <v>23</v>
      </c>
      <c r="C817" s="26">
        <v>51</v>
      </c>
      <c r="D817" s="26" t="s">
        <v>58</v>
      </c>
      <c r="E817" s="26">
        <v>28</v>
      </c>
      <c r="F817" s="26">
        <v>79</v>
      </c>
      <c r="G817" s="26">
        <v>28160</v>
      </c>
      <c r="H817" s="26">
        <v>500</v>
      </c>
      <c r="I817" s="26">
        <v>8150</v>
      </c>
      <c r="J817" s="26">
        <v>6</v>
      </c>
    </row>
    <row r="818" spans="1:10" x14ac:dyDescent="0.2">
      <c r="A818" s="26">
        <f t="shared" si="12"/>
        <v>290079</v>
      </c>
      <c r="B818" s="26">
        <v>21</v>
      </c>
      <c r="C818" s="26">
        <v>50</v>
      </c>
      <c r="D818" s="26" t="s">
        <v>59</v>
      </c>
      <c r="E818" s="26">
        <v>29</v>
      </c>
      <c r="F818" s="26">
        <v>79</v>
      </c>
      <c r="G818" s="26">
        <v>42408.038999999997</v>
      </c>
      <c r="H818" s="26">
        <v>104.979</v>
      </c>
      <c r="I818" s="26">
        <v>8320.9380000000001</v>
      </c>
      <c r="J818" s="26">
        <v>1.3289</v>
      </c>
    </row>
    <row r="819" spans="1:10" x14ac:dyDescent="0.2">
      <c r="A819" s="26">
        <f t="shared" si="12"/>
        <v>300079</v>
      </c>
      <c r="B819" s="26">
        <v>19</v>
      </c>
      <c r="C819" s="26">
        <v>49</v>
      </c>
      <c r="D819" s="26" t="s">
        <v>60</v>
      </c>
      <c r="E819" s="26">
        <v>30</v>
      </c>
      <c r="F819" s="26">
        <v>79</v>
      </c>
      <c r="G819" s="26">
        <v>53432.302000000003</v>
      </c>
      <c r="H819" s="26">
        <v>2.2250000000000001</v>
      </c>
      <c r="I819" s="26">
        <v>8450.5825000000004</v>
      </c>
      <c r="J819" s="26">
        <v>2.8199999999999999E-2</v>
      </c>
    </row>
    <row r="820" spans="1:10" x14ac:dyDescent="0.2">
      <c r="A820" s="26">
        <f t="shared" si="12"/>
        <v>310079</v>
      </c>
      <c r="B820" s="26">
        <v>17</v>
      </c>
      <c r="C820" s="26">
        <v>48</v>
      </c>
      <c r="D820" s="26" t="s">
        <v>61</v>
      </c>
      <c r="E820" s="26">
        <v>31</v>
      </c>
      <c r="F820" s="26">
        <v>79</v>
      </c>
      <c r="G820" s="26">
        <v>62548.355000000003</v>
      </c>
      <c r="H820" s="26">
        <v>1.208</v>
      </c>
      <c r="I820" s="26">
        <v>8556.0725000000002</v>
      </c>
      <c r="J820" s="26">
        <v>1.5299999999999999E-2</v>
      </c>
    </row>
    <row r="821" spans="1:10" x14ac:dyDescent="0.2">
      <c r="A821" s="26">
        <f t="shared" si="12"/>
        <v>320079</v>
      </c>
      <c r="B821" s="26">
        <v>15</v>
      </c>
      <c r="C821" s="26">
        <v>47</v>
      </c>
      <c r="D821" s="26" t="s">
        <v>62</v>
      </c>
      <c r="E821" s="26">
        <v>32</v>
      </c>
      <c r="F821" s="26">
        <v>79</v>
      </c>
      <c r="G821" s="26">
        <v>69527.179999999993</v>
      </c>
      <c r="H821" s="26">
        <v>37.161000000000001</v>
      </c>
      <c r="I821" s="26">
        <v>8634.5089000000007</v>
      </c>
      <c r="J821" s="26">
        <v>0.47039999999999998</v>
      </c>
    </row>
    <row r="822" spans="1:10" x14ac:dyDescent="0.2">
      <c r="A822" s="26">
        <f t="shared" si="12"/>
        <v>330079</v>
      </c>
      <c r="B822" s="26">
        <v>13</v>
      </c>
      <c r="C822" s="26">
        <v>46</v>
      </c>
      <c r="D822" s="26" t="s">
        <v>63</v>
      </c>
      <c r="E822" s="26">
        <v>33</v>
      </c>
      <c r="F822" s="26">
        <v>79</v>
      </c>
      <c r="G822" s="26">
        <v>73636.081000000006</v>
      </c>
      <c r="H822" s="26">
        <v>5.3250000000000002</v>
      </c>
      <c r="I822" s="26">
        <v>8676.6172000000006</v>
      </c>
      <c r="J822" s="26">
        <v>6.7400000000000002E-2</v>
      </c>
    </row>
    <row r="823" spans="1:10" x14ac:dyDescent="0.2">
      <c r="A823" s="26">
        <f t="shared" si="12"/>
        <v>340079</v>
      </c>
      <c r="B823" s="26">
        <v>11</v>
      </c>
      <c r="C823" s="26">
        <v>45</v>
      </c>
      <c r="D823" s="26" t="s">
        <v>64</v>
      </c>
      <c r="E823" s="26">
        <v>34</v>
      </c>
      <c r="F823" s="26">
        <v>79</v>
      </c>
      <c r="G823" s="26">
        <v>75917.466</v>
      </c>
      <c r="H823" s="26">
        <v>0.223</v>
      </c>
      <c r="I823" s="26">
        <v>8695.5923000000003</v>
      </c>
      <c r="J823" s="26">
        <v>2.8E-3</v>
      </c>
    </row>
    <row r="824" spans="1:10" x14ac:dyDescent="0.2">
      <c r="A824" s="26">
        <f t="shared" si="12"/>
        <v>350079</v>
      </c>
      <c r="B824" s="26">
        <v>9</v>
      </c>
      <c r="C824" s="26">
        <v>44</v>
      </c>
      <c r="D824" s="26" t="s">
        <v>65</v>
      </c>
      <c r="E824" s="26">
        <v>35</v>
      </c>
      <c r="F824" s="26">
        <v>79</v>
      </c>
      <c r="G824" s="26">
        <v>76068.066999999995</v>
      </c>
      <c r="H824" s="26">
        <v>1.0009999999999999</v>
      </c>
      <c r="I824" s="26">
        <v>8687.5956000000006</v>
      </c>
      <c r="J824" s="26">
        <v>1.2699999999999999E-2</v>
      </c>
    </row>
    <row r="825" spans="1:10" x14ac:dyDescent="0.2">
      <c r="A825" s="26">
        <f t="shared" si="12"/>
        <v>360079</v>
      </c>
      <c r="B825" s="26">
        <v>7</v>
      </c>
      <c r="C825" s="26">
        <v>43</v>
      </c>
      <c r="D825" s="26" t="s">
        <v>66</v>
      </c>
      <c r="E825" s="26">
        <v>36</v>
      </c>
      <c r="F825" s="26">
        <v>79</v>
      </c>
      <c r="G825" s="26">
        <v>74442.289999999994</v>
      </c>
      <c r="H825" s="26">
        <v>3.48</v>
      </c>
      <c r="I825" s="26">
        <v>8657.1129999999994</v>
      </c>
      <c r="J825" s="26">
        <v>4.41E-2</v>
      </c>
    </row>
    <row r="826" spans="1:10" x14ac:dyDescent="0.2">
      <c r="A826" s="26">
        <f t="shared" si="12"/>
        <v>370079</v>
      </c>
      <c r="B826" s="26">
        <v>5</v>
      </c>
      <c r="C826" s="26">
        <v>42</v>
      </c>
      <c r="D826" s="26" t="s">
        <v>67</v>
      </c>
      <c r="E826" s="26">
        <v>37</v>
      </c>
      <c r="F826" s="26">
        <v>79</v>
      </c>
      <c r="G826" s="26">
        <v>70802.778000000006</v>
      </c>
      <c r="H826" s="26">
        <v>1.9430000000000001</v>
      </c>
      <c r="I826" s="26">
        <v>8601.1401000000005</v>
      </c>
      <c r="J826" s="26">
        <v>2.46E-2</v>
      </c>
    </row>
    <row r="827" spans="1:10" x14ac:dyDescent="0.2">
      <c r="A827" s="26">
        <f t="shared" si="12"/>
        <v>380079</v>
      </c>
      <c r="B827" s="26">
        <v>3</v>
      </c>
      <c r="C827" s="26">
        <v>41</v>
      </c>
      <c r="D827" s="26" t="s">
        <v>68</v>
      </c>
      <c r="E827" s="26">
        <v>38</v>
      </c>
      <c r="F827" s="26">
        <v>79</v>
      </c>
      <c r="G827" s="26">
        <v>65479.663999999997</v>
      </c>
      <c r="H827" s="26">
        <v>7.4210000000000003</v>
      </c>
      <c r="I827" s="26">
        <v>8523.8557999999994</v>
      </c>
      <c r="J827" s="26">
        <v>9.3899999999999997E-2</v>
      </c>
    </row>
    <row r="828" spans="1:10" x14ac:dyDescent="0.2">
      <c r="A828" s="26">
        <f t="shared" si="12"/>
        <v>390079</v>
      </c>
      <c r="B828" s="26">
        <v>1</v>
      </c>
      <c r="C828" s="26">
        <v>40</v>
      </c>
      <c r="D828" s="26" t="s">
        <v>69</v>
      </c>
      <c r="E828" s="26">
        <v>39</v>
      </c>
      <c r="F828" s="26">
        <v>79</v>
      </c>
      <c r="G828" s="26">
        <v>57802.934999999998</v>
      </c>
      <c r="H828" s="26">
        <v>80.108000000000004</v>
      </c>
      <c r="I828" s="26">
        <v>8416.7788</v>
      </c>
      <c r="J828" s="26">
        <v>1.014</v>
      </c>
    </row>
    <row r="829" spans="1:10" x14ac:dyDescent="0.2">
      <c r="A829" s="26">
        <f t="shared" si="12"/>
        <v>400079</v>
      </c>
      <c r="B829" s="26">
        <v>-1</v>
      </c>
      <c r="C829" s="26">
        <v>39</v>
      </c>
      <c r="D829" s="26" t="s">
        <v>70</v>
      </c>
      <c r="E829" s="26">
        <v>40</v>
      </c>
      <c r="F829" s="26">
        <v>79</v>
      </c>
      <c r="G829" s="26">
        <v>46770</v>
      </c>
      <c r="H829" s="26">
        <v>300</v>
      </c>
      <c r="I829" s="26">
        <v>8267</v>
      </c>
      <c r="J829" s="26">
        <v>4</v>
      </c>
    </row>
    <row r="830" spans="1:10" x14ac:dyDescent="0.2">
      <c r="A830" s="26">
        <f t="shared" si="12"/>
        <v>410079</v>
      </c>
      <c r="B830" s="26">
        <v>-3</v>
      </c>
      <c r="C830" s="26">
        <v>38</v>
      </c>
      <c r="D830" s="26" t="s">
        <v>71</v>
      </c>
      <c r="E830" s="26">
        <v>41</v>
      </c>
      <c r="F830" s="26">
        <v>79</v>
      </c>
      <c r="G830" s="26">
        <v>31650</v>
      </c>
      <c r="H830" s="26">
        <v>500</v>
      </c>
      <c r="I830" s="26">
        <v>8066</v>
      </c>
      <c r="J830" s="26">
        <v>6</v>
      </c>
    </row>
    <row r="831" spans="1:10" x14ac:dyDescent="0.2">
      <c r="A831" s="26">
        <f t="shared" si="12"/>
        <v>280080</v>
      </c>
      <c r="B831" s="26">
        <v>24</v>
      </c>
      <c r="C831" s="26">
        <v>52</v>
      </c>
      <c r="D831" s="26" t="s">
        <v>58</v>
      </c>
      <c r="E831" s="26">
        <v>28</v>
      </c>
      <c r="F831" s="26">
        <v>80</v>
      </c>
      <c r="G831" s="26">
        <v>23240</v>
      </c>
      <c r="H831" s="26">
        <v>600</v>
      </c>
      <c r="I831" s="26">
        <v>8088</v>
      </c>
      <c r="J831" s="26">
        <v>7</v>
      </c>
    </row>
    <row r="832" spans="1:10" x14ac:dyDescent="0.2">
      <c r="A832" s="26">
        <f t="shared" si="12"/>
        <v>290080</v>
      </c>
      <c r="B832" s="26">
        <v>22</v>
      </c>
      <c r="C832" s="26">
        <v>51</v>
      </c>
      <c r="D832" s="26" t="s">
        <v>59</v>
      </c>
      <c r="E832" s="26">
        <v>29</v>
      </c>
      <c r="F832" s="26">
        <v>80</v>
      </c>
      <c r="G832" s="26">
        <v>36679</v>
      </c>
      <c r="H832" s="26">
        <v>300</v>
      </c>
      <c r="I832" s="26">
        <v>8246</v>
      </c>
      <c r="J832" s="26">
        <v>4</v>
      </c>
    </row>
    <row r="833" spans="1:10" x14ac:dyDescent="0.2">
      <c r="A833" s="26">
        <f t="shared" si="12"/>
        <v>300080</v>
      </c>
      <c r="B833" s="26">
        <v>20</v>
      </c>
      <c r="C833" s="26">
        <v>50</v>
      </c>
      <c r="D833" s="26" t="s">
        <v>60</v>
      </c>
      <c r="E833" s="26">
        <v>30</v>
      </c>
      <c r="F833" s="26">
        <v>80</v>
      </c>
      <c r="G833" s="26">
        <v>51648.618999999999</v>
      </c>
      <c r="H833" s="26">
        <v>2.585</v>
      </c>
      <c r="I833" s="26">
        <v>8423.5457000000006</v>
      </c>
      <c r="J833" s="26">
        <v>3.2300000000000002E-2</v>
      </c>
    </row>
    <row r="834" spans="1:10" x14ac:dyDescent="0.2">
      <c r="A834" s="26">
        <f t="shared" si="12"/>
        <v>310080</v>
      </c>
      <c r="B834" s="26">
        <v>18</v>
      </c>
      <c r="C834" s="26">
        <v>49</v>
      </c>
      <c r="D834" s="26" t="s">
        <v>61</v>
      </c>
      <c r="E834" s="26">
        <v>31</v>
      </c>
      <c r="F834" s="26">
        <v>80</v>
      </c>
      <c r="G834" s="26">
        <v>59223.675000000003</v>
      </c>
      <c r="H834" s="26">
        <v>2.891</v>
      </c>
      <c r="I834" s="26">
        <v>8508.4544999999998</v>
      </c>
      <c r="J834" s="26">
        <v>3.61E-2</v>
      </c>
    </row>
    <row r="835" spans="1:10" x14ac:dyDescent="0.2">
      <c r="A835" s="26">
        <f t="shared" ref="A835:A898" si="13">F835+10000*E835</f>
        <v>320080</v>
      </c>
      <c r="B835" s="26">
        <v>16</v>
      </c>
      <c r="C835" s="26">
        <v>48</v>
      </c>
      <c r="D835" s="26" t="s">
        <v>62</v>
      </c>
      <c r="E835" s="26">
        <v>32</v>
      </c>
      <c r="F835" s="26">
        <v>80</v>
      </c>
      <c r="G835" s="26">
        <v>69535.313999999998</v>
      </c>
      <c r="H835" s="26">
        <v>2.0539999999999998</v>
      </c>
      <c r="I835" s="26">
        <v>8627.5707000000002</v>
      </c>
      <c r="J835" s="26">
        <v>2.5700000000000001E-2</v>
      </c>
    </row>
    <row r="836" spans="1:10" x14ac:dyDescent="0.2">
      <c r="A836" s="26">
        <f t="shared" si="13"/>
        <v>330080</v>
      </c>
      <c r="B836" s="26">
        <v>14</v>
      </c>
      <c r="C836" s="26">
        <v>47</v>
      </c>
      <c r="D836" s="26" t="s">
        <v>63</v>
      </c>
      <c r="E836" s="26">
        <v>33</v>
      </c>
      <c r="F836" s="26">
        <v>80</v>
      </c>
      <c r="G836" s="26">
        <v>72214.600999999995</v>
      </c>
      <c r="H836" s="26">
        <v>3.3330000000000002</v>
      </c>
      <c r="I836" s="26">
        <v>8651.2824000000001</v>
      </c>
      <c r="J836" s="26">
        <v>4.1700000000000001E-2</v>
      </c>
    </row>
    <row r="837" spans="1:10" x14ac:dyDescent="0.2">
      <c r="A837" s="26">
        <f t="shared" si="13"/>
        <v>340080</v>
      </c>
      <c r="B837" s="26">
        <v>12</v>
      </c>
      <c r="C837" s="26">
        <v>46</v>
      </c>
      <c r="D837" s="26" t="s">
        <v>64</v>
      </c>
      <c r="E837" s="26">
        <v>34</v>
      </c>
      <c r="F837" s="26">
        <v>80</v>
      </c>
      <c r="G837" s="26">
        <v>77759.486999999994</v>
      </c>
      <c r="H837" s="26">
        <v>0.94699999999999995</v>
      </c>
      <c r="I837" s="26">
        <v>8710.8142000000007</v>
      </c>
      <c r="J837" s="26">
        <v>1.18E-2</v>
      </c>
    </row>
    <row r="838" spans="1:10" x14ac:dyDescent="0.2">
      <c r="A838" s="26">
        <f t="shared" si="13"/>
        <v>350080</v>
      </c>
      <c r="B838" s="26">
        <v>10</v>
      </c>
      <c r="C838" s="26">
        <v>45</v>
      </c>
      <c r="D838" s="26" t="s">
        <v>65</v>
      </c>
      <c r="E838" s="26">
        <v>35</v>
      </c>
      <c r="F838" s="26">
        <v>80</v>
      </c>
      <c r="G838" s="26">
        <v>75889.024999999994</v>
      </c>
      <c r="H838" s="26">
        <v>0.99299999999999999</v>
      </c>
      <c r="I838" s="26">
        <v>8677.6540999999997</v>
      </c>
      <c r="J838" s="26">
        <v>1.24E-2</v>
      </c>
    </row>
    <row r="839" spans="1:10" x14ac:dyDescent="0.2">
      <c r="A839" s="26">
        <f t="shared" si="13"/>
        <v>360080</v>
      </c>
      <c r="B839" s="26">
        <v>8</v>
      </c>
      <c r="C839" s="26">
        <v>44</v>
      </c>
      <c r="D839" s="26" t="s">
        <v>66</v>
      </c>
      <c r="E839" s="26">
        <v>36</v>
      </c>
      <c r="F839" s="26">
        <v>80</v>
      </c>
      <c r="G839" s="26">
        <v>77893.455000000002</v>
      </c>
      <c r="H839" s="26">
        <v>0.69499999999999995</v>
      </c>
      <c r="I839" s="26">
        <v>8692.9300999999996</v>
      </c>
      <c r="J839" s="26">
        <v>8.6999999999999994E-3</v>
      </c>
    </row>
    <row r="840" spans="1:10" x14ac:dyDescent="0.2">
      <c r="A840" s="26">
        <f t="shared" si="13"/>
        <v>370080</v>
      </c>
      <c r="B840" s="26">
        <v>6</v>
      </c>
      <c r="C840" s="26">
        <v>43</v>
      </c>
      <c r="D840" s="26" t="s">
        <v>67</v>
      </c>
      <c r="E840" s="26">
        <v>37</v>
      </c>
      <c r="F840" s="26">
        <v>80</v>
      </c>
      <c r="G840" s="26">
        <v>72175.475999999995</v>
      </c>
      <c r="H840" s="26">
        <v>1.863</v>
      </c>
      <c r="I840" s="26">
        <v>8611.6759999999995</v>
      </c>
      <c r="J840" s="26">
        <v>2.3300000000000001E-2</v>
      </c>
    </row>
    <row r="841" spans="1:10" x14ac:dyDescent="0.2">
      <c r="A841" s="26">
        <f t="shared" si="13"/>
        <v>380080</v>
      </c>
      <c r="B841" s="26">
        <v>4</v>
      </c>
      <c r="C841" s="26">
        <v>42</v>
      </c>
      <c r="D841" s="26" t="s">
        <v>68</v>
      </c>
      <c r="E841" s="26">
        <v>38</v>
      </c>
      <c r="F841" s="26">
        <v>80</v>
      </c>
      <c r="G841" s="26">
        <v>70311.467000000004</v>
      </c>
      <c r="H841" s="26">
        <v>3.464</v>
      </c>
      <c r="I841" s="26">
        <v>8578.5966000000008</v>
      </c>
      <c r="J841" s="26">
        <v>4.3299999999999998E-2</v>
      </c>
    </row>
    <row r="842" spans="1:10" x14ac:dyDescent="0.2">
      <c r="A842" s="26">
        <f t="shared" si="13"/>
        <v>390080</v>
      </c>
      <c r="B842" s="26">
        <v>2</v>
      </c>
      <c r="C842" s="26">
        <v>41</v>
      </c>
      <c r="D842" s="26" t="s">
        <v>69</v>
      </c>
      <c r="E842" s="26">
        <v>39</v>
      </c>
      <c r="F842" s="26">
        <v>80</v>
      </c>
      <c r="G842" s="26">
        <v>61148.161999999997</v>
      </c>
      <c r="H842" s="26">
        <v>6.242</v>
      </c>
      <c r="I842" s="26">
        <v>8454.2759000000005</v>
      </c>
      <c r="J842" s="26">
        <v>7.8E-2</v>
      </c>
    </row>
    <row r="843" spans="1:10" x14ac:dyDescent="0.2">
      <c r="A843" s="26">
        <f t="shared" si="13"/>
        <v>400080</v>
      </c>
      <c r="B843" s="26">
        <v>0</v>
      </c>
      <c r="C843" s="26">
        <v>40</v>
      </c>
      <c r="D843" s="26" t="s">
        <v>70</v>
      </c>
      <c r="E843" s="26">
        <v>40</v>
      </c>
      <c r="F843" s="26">
        <v>80</v>
      </c>
      <c r="G843" s="26">
        <v>54760</v>
      </c>
      <c r="H843" s="26">
        <v>300</v>
      </c>
      <c r="I843" s="26">
        <v>8365</v>
      </c>
      <c r="J843" s="26">
        <v>4</v>
      </c>
    </row>
    <row r="844" spans="1:10" x14ac:dyDescent="0.2">
      <c r="A844" s="26">
        <f t="shared" si="13"/>
        <v>410080</v>
      </c>
      <c r="B844" s="26">
        <v>-2</v>
      </c>
      <c r="C844" s="26">
        <v>39</v>
      </c>
      <c r="D844" s="26" t="s">
        <v>71</v>
      </c>
      <c r="E844" s="26">
        <v>41</v>
      </c>
      <c r="F844" s="26">
        <v>80</v>
      </c>
      <c r="G844" s="26">
        <v>38420</v>
      </c>
      <c r="H844" s="26">
        <v>400</v>
      </c>
      <c r="I844" s="26">
        <v>8151</v>
      </c>
      <c r="J844" s="26">
        <v>5</v>
      </c>
    </row>
    <row r="845" spans="1:10" x14ac:dyDescent="0.2">
      <c r="A845" s="26">
        <f t="shared" si="13"/>
        <v>280081</v>
      </c>
      <c r="B845" s="26">
        <v>25</v>
      </c>
      <c r="C845" s="26">
        <v>53</v>
      </c>
      <c r="D845" s="26" t="s">
        <v>58</v>
      </c>
      <c r="E845" s="26">
        <v>28</v>
      </c>
      <c r="F845" s="26">
        <v>81</v>
      </c>
      <c r="G845" s="26">
        <v>16090</v>
      </c>
      <c r="H845" s="26">
        <v>700</v>
      </c>
      <c r="I845" s="26">
        <v>8000</v>
      </c>
      <c r="J845" s="26">
        <v>9</v>
      </c>
    </row>
    <row r="846" spans="1:10" x14ac:dyDescent="0.2">
      <c r="A846" s="26">
        <f t="shared" si="13"/>
        <v>290081</v>
      </c>
      <c r="B846" s="26">
        <v>23</v>
      </c>
      <c r="C846" s="26">
        <v>52</v>
      </c>
      <c r="D846" s="26" t="s">
        <v>59</v>
      </c>
      <c r="E846" s="26">
        <v>29</v>
      </c>
      <c r="F846" s="26">
        <v>81</v>
      </c>
      <c r="G846" s="26">
        <v>31910</v>
      </c>
      <c r="H846" s="26">
        <v>300</v>
      </c>
      <c r="I846" s="26">
        <v>8185</v>
      </c>
      <c r="J846" s="26">
        <v>4</v>
      </c>
    </row>
    <row r="847" spans="1:10" x14ac:dyDescent="0.2">
      <c r="A847" s="26">
        <f t="shared" si="13"/>
        <v>300081</v>
      </c>
      <c r="B847" s="26">
        <v>21</v>
      </c>
      <c r="C847" s="26">
        <v>51</v>
      </c>
      <c r="D847" s="26" t="s">
        <v>60</v>
      </c>
      <c r="E847" s="26">
        <v>30</v>
      </c>
      <c r="F847" s="26">
        <v>81</v>
      </c>
      <c r="G847" s="26">
        <v>46199.669000000002</v>
      </c>
      <c r="H847" s="26">
        <v>5.03</v>
      </c>
      <c r="I847" s="26">
        <v>8351.9261999999999</v>
      </c>
      <c r="J847" s="26">
        <v>6.2100000000000002E-2</v>
      </c>
    </row>
    <row r="848" spans="1:10" x14ac:dyDescent="0.2">
      <c r="A848" s="26">
        <f t="shared" si="13"/>
        <v>310081</v>
      </c>
      <c r="B848" s="26">
        <v>19</v>
      </c>
      <c r="C848" s="26">
        <v>50</v>
      </c>
      <c r="D848" s="26" t="s">
        <v>61</v>
      </c>
      <c r="E848" s="26">
        <v>31</v>
      </c>
      <c r="F848" s="26">
        <v>81</v>
      </c>
      <c r="G848" s="26">
        <v>57627.962</v>
      </c>
      <c r="H848" s="26">
        <v>3.2639999999999998</v>
      </c>
      <c r="I848" s="26">
        <v>8483.3575999999994</v>
      </c>
      <c r="J848" s="26">
        <v>4.0300000000000002E-2</v>
      </c>
    </row>
    <row r="849" spans="1:10" x14ac:dyDescent="0.2">
      <c r="A849" s="26">
        <f t="shared" si="13"/>
        <v>320081</v>
      </c>
      <c r="B849" s="26">
        <v>17</v>
      </c>
      <c r="C849" s="26">
        <v>49</v>
      </c>
      <c r="D849" s="26" t="s">
        <v>62</v>
      </c>
      <c r="E849" s="26">
        <v>32</v>
      </c>
      <c r="F849" s="26">
        <v>81</v>
      </c>
      <c r="G849" s="26">
        <v>66291.695000000007</v>
      </c>
      <c r="H849" s="26">
        <v>2.0550000000000002</v>
      </c>
      <c r="I849" s="26">
        <v>8580.6587</v>
      </c>
      <c r="J849" s="26">
        <v>2.5399999999999999E-2</v>
      </c>
    </row>
    <row r="850" spans="1:10" x14ac:dyDescent="0.2">
      <c r="A850" s="26">
        <f t="shared" si="13"/>
        <v>330081</v>
      </c>
      <c r="B850" s="26">
        <v>15</v>
      </c>
      <c r="C850" s="26">
        <v>48</v>
      </c>
      <c r="D850" s="26" t="s">
        <v>63</v>
      </c>
      <c r="E850" s="26">
        <v>33</v>
      </c>
      <c r="F850" s="26">
        <v>81</v>
      </c>
      <c r="G850" s="26">
        <v>72533.313999999998</v>
      </c>
      <c r="H850" s="26">
        <v>2.6440000000000001</v>
      </c>
      <c r="I850" s="26">
        <v>8648.0571</v>
      </c>
      <c r="J850" s="26">
        <v>3.2599999999999997E-2</v>
      </c>
    </row>
    <row r="851" spans="1:10" x14ac:dyDescent="0.2">
      <c r="A851" s="26">
        <f t="shared" si="13"/>
        <v>340081</v>
      </c>
      <c r="B851" s="26">
        <v>13</v>
      </c>
      <c r="C851" s="26">
        <v>47</v>
      </c>
      <c r="D851" s="26" t="s">
        <v>64</v>
      </c>
      <c r="E851" s="26">
        <v>34</v>
      </c>
      <c r="F851" s="26">
        <v>81</v>
      </c>
      <c r="G851" s="26">
        <v>76389.019</v>
      </c>
      <c r="H851" s="26">
        <v>0.97699999999999998</v>
      </c>
      <c r="I851" s="26">
        <v>8685.9997999999996</v>
      </c>
      <c r="J851" s="26">
        <v>1.21E-2</v>
      </c>
    </row>
    <row r="852" spans="1:10" x14ac:dyDescent="0.2">
      <c r="A852" s="26">
        <f t="shared" si="13"/>
        <v>350081</v>
      </c>
      <c r="B852" s="26">
        <v>11</v>
      </c>
      <c r="C852" s="26">
        <v>46</v>
      </c>
      <c r="D852" s="26" t="s">
        <v>65</v>
      </c>
      <c r="E852" s="26">
        <v>35</v>
      </c>
      <c r="F852" s="26">
        <v>81</v>
      </c>
      <c r="G852" s="26">
        <v>77977.051000000007</v>
      </c>
      <c r="H852" s="26">
        <v>0.97799999999999998</v>
      </c>
      <c r="I852" s="26">
        <v>8695.9465</v>
      </c>
      <c r="J852" s="26">
        <v>1.21E-2</v>
      </c>
    </row>
    <row r="853" spans="1:10" x14ac:dyDescent="0.2">
      <c r="A853" s="26">
        <f t="shared" si="13"/>
        <v>360081</v>
      </c>
      <c r="B853" s="26">
        <v>9</v>
      </c>
      <c r="C853" s="26">
        <v>45</v>
      </c>
      <c r="D853" s="26" t="s">
        <v>66</v>
      </c>
      <c r="E853" s="26">
        <v>36</v>
      </c>
      <c r="F853" s="26">
        <v>81</v>
      </c>
      <c r="G853" s="26">
        <v>77696.198999999993</v>
      </c>
      <c r="H853" s="26">
        <v>1.0740000000000001</v>
      </c>
      <c r="I853" s="26">
        <v>8682.8205999999991</v>
      </c>
      <c r="J853" s="26">
        <v>1.3299999999999999E-2</v>
      </c>
    </row>
    <row r="854" spans="1:10" x14ac:dyDescent="0.2">
      <c r="A854" s="26">
        <f t="shared" si="13"/>
        <v>370081</v>
      </c>
      <c r="B854" s="26">
        <v>7</v>
      </c>
      <c r="C854" s="26">
        <v>44</v>
      </c>
      <c r="D854" s="26" t="s">
        <v>67</v>
      </c>
      <c r="E854" s="26">
        <v>37</v>
      </c>
      <c r="F854" s="26">
        <v>81</v>
      </c>
      <c r="G854" s="26">
        <v>75456.703999999998</v>
      </c>
      <c r="H854" s="26">
        <v>4.9039999999999999</v>
      </c>
      <c r="I854" s="26">
        <v>8645.5138999999999</v>
      </c>
      <c r="J854" s="26">
        <v>6.0499999999999998E-2</v>
      </c>
    </row>
    <row r="855" spans="1:10" x14ac:dyDescent="0.2">
      <c r="A855" s="26">
        <f t="shared" si="13"/>
        <v>380081</v>
      </c>
      <c r="B855" s="26">
        <v>5</v>
      </c>
      <c r="C855" s="26">
        <v>43</v>
      </c>
      <c r="D855" s="26" t="s">
        <v>68</v>
      </c>
      <c r="E855" s="26">
        <v>38</v>
      </c>
      <c r="F855" s="26">
        <v>81</v>
      </c>
      <c r="G855" s="26">
        <v>71528.134000000005</v>
      </c>
      <c r="H855" s="26">
        <v>3.1280000000000001</v>
      </c>
      <c r="I855" s="26">
        <v>8587.3544999999995</v>
      </c>
      <c r="J855" s="26">
        <v>3.8600000000000002E-2</v>
      </c>
    </row>
    <row r="856" spans="1:10" x14ac:dyDescent="0.2">
      <c r="A856" s="26">
        <f t="shared" si="13"/>
        <v>390081</v>
      </c>
      <c r="B856" s="26">
        <v>3</v>
      </c>
      <c r="C856" s="26">
        <v>42</v>
      </c>
      <c r="D856" s="26" t="s">
        <v>69</v>
      </c>
      <c r="E856" s="26">
        <v>39</v>
      </c>
      <c r="F856" s="26">
        <v>81</v>
      </c>
      <c r="G856" s="26">
        <v>65712.918999999994</v>
      </c>
      <c r="H856" s="26">
        <v>5.4050000000000002</v>
      </c>
      <c r="I856" s="26">
        <v>8505.9030999999995</v>
      </c>
      <c r="J856" s="26">
        <v>6.6699999999999995E-2</v>
      </c>
    </row>
    <row r="857" spans="1:10" x14ac:dyDescent="0.2">
      <c r="A857" s="26">
        <f t="shared" si="13"/>
        <v>400081</v>
      </c>
      <c r="B857" s="26">
        <v>1</v>
      </c>
      <c r="C857" s="26">
        <v>41</v>
      </c>
      <c r="D857" s="26" t="s">
        <v>70</v>
      </c>
      <c r="E857" s="26">
        <v>40</v>
      </c>
      <c r="F857" s="26">
        <v>81</v>
      </c>
      <c r="G857" s="26">
        <v>57524.417999999998</v>
      </c>
      <c r="H857" s="26">
        <v>92.218000000000004</v>
      </c>
      <c r="I857" s="26">
        <v>8395.1519000000008</v>
      </c>
      <c r="J857" s="26">
        <v>1.1385000000000001</v>
      </c>
    </row>
    <row r="858" spans="1:10" x14ac:dyDescent="0.2">
      <c r="A858" s="26">
        <f t="shared" si="13"/>
        <v>410081</v>
      </c>
      <c r="B858" s="26">
        <v>-1</v>
      </c>
      <c r="C858" s="26">
        <v>40</v>
      </c>
      <c r="D858" s="26" t="s">
        <v>71</v>
      </c>
      <c r="E858" s="26">
        <v>41</v>
      </c>
      <c r="F858" s="26">
        <v>81</v>
      </c>
      <c r="G858" s="26">
        <v>46360</v>
      </c>
      <c r="H858" s="26">
        <v>400</v>
      </c>
      <c r="I858" s="26">
        <v>8248</v>
      </c>
      <c r="J858" s="26">
        <v>5</v>
      </c>
    </row>
    <row r="859" spans="1:10" x14ac:dyDescent="0.2">
      <c r="A859" s="26">
        <f t="shared" si="13"/>
        <v>420081</v>
      </c>
      <c r="B859" s="26">
        <v>-3</v>
      </c>
      <c r="C859" s="26">
        <v>39</v>
      </c>
      <c r="D859" s="26" t="s">
        <v>72</v>
      </c>
      <c r="E859" s="26">
        <v>42</v>
      </c>
      <c r="F859" s="26">
        <v>81</v>
      </c>
      <c r="G859" s="26">
        <v>31460</v>
      </c>
      <c r="H859" s="26">
        <v>500</v>
      </c>
      <c r="I859" s="26">
        <v>8054</v>
      </c>
      <c r="J859" s="26">
        <v>6</v>
      </c>
    </row>
    <row r="860" spans="1:10" x14ac:dyDescent="0.2">
      <c r="A860" s="26">
        <f t="shared" si="13"/>
        <v>280082</v>
      </c>
      <c r="B860" s="26">
        <v>26</v>
      </c>
      <c r="C860" s="26">
        <v>54</v>
      </c>
      <c r="D860" s="26" t="s">
        <v>58</v>
      </c>
      <c r="E860" s="26">
        <v>28</v>
      </c>
      <c r="F860" s="26">
        <v>82</v>
      </c>
      <c r="G860" s="26">
        <v>10720</v>
      </c>
      <c r="H860" s="26">
        <v>800</v>
      </c>
      <c r="I860" s="26">
        <v>7935</v>
      </c>
      <c r="J860" s="26">
        <v>10</v>
      </c>
    </row>
    <row r="861" spans="1:10" x14ac:dyDescent="0.2">
      <c r="A861" s="26">
        <f t="shared" si="13"/>
        <v>290082</v>
      </c>
      <c r="B861" s="26">
        <v>24</v>
      </c>
      <c r="C861" s="26">
        <v>53</v>
      </c>
      <c r="D861" s="26" t="s">
        <v>59</v>
      </c>
      <c r="E861" s="26">
        <v>29</v>
      </c>
      <c r="F861" s="26">
        <v>82</v>
      </c>
      <c r="G861" s="26">
        <v>25730</v>
      </c>
      <c r="H861" s="26">
        <v>400</v>
      </c>
      <c r="I861" s="26">
        <v>8108</v>
      </c>
      <c r="J861" s="26">
        <v>5</v>
      </c>
    </row>
    <row r="862" spans="1:10" x14ac:dyDescent="0.2">
      <c r="A862" s="26">
        <f t="shared" si="13"/>
        <v>300082</v>
      </c>
      <c r="B862" s="26">
        <v>22</v>
      </c>
      <c r="C862" s="26">
        <v>52</v>
      </c>
      <c r="D862" s="26" t="s">
        <v>60</v>
      </c>
      <c r="E862" s="26">
        <v>30</v>
      </c>
      <c r="F862" s="26">
        <v>82</v>
      </c>
      <c r="G862" s="26">
        <v>42313.96</v>
      </c>
      <c r="H862" s="26">
        <v>3.0739999999999998</v>
      </c>
      <c r="I862" s="26">
        <v>8301.1175000000003</v>
      </c>
      <c r="J862" s="26">
        <v>3.7499999999999999E-2</v>
      </c>
    </row>
    <row r="863" spans="1:10" x14ac:dyDescent="0.2">
      <c r="A863" s="26">
        <f t="shared" si="13"/>
        <v>310082</v>
      </c>
      <c r="B863" s="26">
        <v>20</v>
      </c>
      <c r="C863" s="26">
        <v>51</v>
      </c>
      <c r="D863" s="26" t="s">
        <v>61</v>
      </c>
      <c r="E863" s="26">
        <v>31</v>
      </c>
      <c r="F863" s="26">
        <v>82</v>
      </c>
      <c r="G863" s="26">
        <v>52930.724999999999</v>
      </c>
      <c r="H863" s="26">
        <v>2.4260000000000002</v>
      </c>
      <c r="I863" s="26">
        <v>8421.0493999999999</v>
      </c>
      <c r="J863" s="26">
        <v>2.9600000000000001E-2</v>
      </c>
    </row>
    <row r="864" spans="1:10" x14ac:dyDescent="0.2">
      <c r="A864" s="26">
        <f t="shared" si="13"/>
        <v>320082</v>
      </c>
      <c r="B864" s="26">
        <v>18</v>
      </c>
      <c r="C864" s="26">
        <v>50</v>
      </c>
      <c r="D864" s="26" t="s">
        <v>62</v>
      </c>
      <c r="E864" s="26">
        <v>32</v>
      </c>
      <c r="F864" s="26">
        <v>82</v>
      </c>
      <c r="G864" s="26">
        <v>65415.074999999997</v>
      </c>
      <c r="H864" s="26">
        <v>2.2400000000000002</v>
      </c>
      <c r="I864" s="26">
        <v>8563.7566999999999</v>
      </c>
      <c r="J864" s="26">
        <v>2.7300000000000001E-2</v>
      </c>
    </row>
    <row r="865" spans="1:10" x14ac:dyDescent="0.2">
      <c r="A865" s="26">
        <f t="shared" si="13"/>
        <v>330082</v>
      </c>
      <c r="B865" s="26">
        <v>16</v>
      </c>
      <c r="C865" s="26">
        <v>49</v>
      </c>
      <c r="D865" s="26" t="s">
        <v>63</v>
      </c>
      <c r="E865" s="26">
        <v>33</v>
      </c>
      <c r="F865" s="26">
        <v>82</v>
      </c>
      <c r="G865" s="26">
        <v>70105.426999999996</v>
      </c>
      <c r="H865" s="26">
        <v>3.7290000000000001</v>
      </c>
      <c r="I865" s="26">
        <v>8611.4153000000006</v>
      </c>
      <c r="J865" s="26">
        <v>4.5499999999999999E-2</v>
      </c>
    </row>
    <row r="866" spans="1:10" x14ac:dyDescent="0.2">
      <c r="A866" s="26">
        <f t="shared" si="13"/>
        <v>340082</v>
      </c>
      <c r="B866" s="26">
        <v>14</v>
      </c>
      <c r="C866" s="26">
        <v>48</v>
      </c>
      <c r="D866" s="26" t="s">
        <v>64</v>
      </c>
      <c r="E866" s="26">
        <v>34</v>
      </c>
      <c r="F866" s="26">
        <v>82</v>
      </c>
      <c r="G866" s="26">
        <v>77593.895000000004</v>
      </c>
      <c r="H866" s="26">
        <v>0.46600000000000003</v>
      </c>
      <c r="I866" s="26">
        <v>8693.1972999999998</v>
      </c>
      <c r="J866" s="26">
        <v>5.7000000000000002E-3</v>
      </c>
    </row>
    <row r="867" spans="1:10" x14ac:dyDescent="0.2">
      <c r="A867" s="26">
        <f t="shared" si="13"/>
        <v>350082</v>
      </c>
      <c r="B867" s="26">
        <v>12</v>
      </c>
      <c r="C867" s="26">
        <v>47</v>
      </c>
      <c r="D867" s="26" t="s">
        <v>65</v>
      </c>
      <c r="E867" s="26">
        <v>35</v>
      </c>
      <c r="F867" s="26">
        <v>82</v>
      </c>
      <c r="G867" s="26">
        <v>77498.676999999996</v>
      </c>
      <c r="H867" s="26">
        <v>0.97099999999999997</v>
      </c>
      <c r="I867" s="26">
        <v>8682.4953000000005</v>
      </c>
      <c r="J867" s="26">
        <v>1.18E-2</v>
      </c>
    </row>
    <row r="868" spans="1:10" x14ac:dyDescent="0.2">
      <c r="A868" s="26">
        <f t="shared" si="13"/>
        <v>360082</v>
      </c>
      <c r="B868" s="26">
        <v>10</v>
      </c>
      <c r="C868" s="26">
        <v>46</v>
      </c>
      <c r="D868" s="26" t="s">
        <v>66</v>
      </c>
      <c r="E868" s="26">
        <v>36</v>
      </c>
      <c r="F868" s="26">
        <v>82</v>
      </c>
      <c r="G868" s="26">
        <v>80591.79509</v>
      </c>
      <c r="H868" s="26">
        <v>5.5100000000000001E-3</v>
      </c>
      <c r="I868" s="26">
        <v>8710.6754000000001</v>
      </c>
      <c r="J868" s="26">
        <v>2.9999999999999997E-4</v>
      </c>
    </row>
    <row r="869" spans="1:10" x14ac:dyDescent="0.2">
      <c r="A869" s="26">
        <f t="shared" si="13"/>
        <v>370082</v>
      </c>
      <c r="B869" s="26">
        <v>8</v>
      </c>
      <c r="C869" s="26">
        <v>45</v>
      </c>
      <c r="D869" s="26" t="s">
        <v>67</v>
      </c>
      <c r="E869" s="26">
        <v>37</v>
      </c>
      <c r="F869" s="26">
        <v>82</v>
      </c>
      <c r="G869" s="26">
        <v>76187.812999999995</v>
      </c>
      <c r="H869" s="26">
        <v>3.0089999999999999</v>
      </c>
      <c r="I869" s="26">
        <v>8647.4274999999998</v>
      </c>
      <c r="J869" s="26">
        <v>3.6700000000000003E-2</v>
      </c>
    </row>
    <row r="870" spans="1:10" x14ac:dyDescent="0.2">
      <c r="A870" s="26">
        <f t="shared" si="13"/>
        <v>380082</v>
      </c>
      <c r="B870" s="26">
        <v>6</v>
      </c>
      <c r="C870" s="26">
        <v>44</v>
      </c>
      <c r="D870" s="26" t="s">
        <v>68</v>
      </c>
      <c r="E870" s="26">
        <v>38</v>
      </c>
      <c r="F870" s="26">
        <v>82</v>
      </c>
      <c r="G870" s="26">
        <v>76010.062000000005</v>
      </c>
      <c r="H870" s="26">
        <v>5.992</v>
      </c>
      <c r="I870" s="26">
        <v>8635.7189999999991</v>
      </c>
      <c r="J870" s="26">
        <v>7.3099999999999998E-2</v>
      </c>
    </row>
    <row r="871" spans="1:10" x14ac:dyDescent="0.2">
      <c r="A871" s="26">
        <f t="shared" si="13"/>
        <v>390082</v>
      </c>
      <c r="B871" s="26">
        <v>4</v>
      </c>
      <c r="C871" s="26">
        <v>43</v>
      </c>
      <c r="D871" s="26" t="s">
        <v>69</v>
      </c>
      <c r="E871" s="26">
        <v>39</v>
      </c>
      <c r="F871" s="26">
        <v>82</v>
      </c>
      <c r="G871" s="26">
        <v>68064.096999999994</v>
      </c>
      <c r="H871" s="26">
        <v>5.4989999999999997</v>
      </c>
      <c r="I871" s="26">
        <v>8529.2762000000002</v>
      </c>
      <c r="J871" s="26">
        <v>6.7100000000000007E-2</v>
      </c>
    </row>
    <row r="872" spans="1:10" x14ac:dyDescent="0.2">
      <c r="A872" s="26">
        <f t="shared" si="13"/>
        <v>400082</v>
      </c>
      <c r="B872" s="26">
        <v>2</v>
      </c>
      <c r="C872" s="26">
        <v>42</v>
      </c>
      <c r="D872" s="26" t="s">
        <v>70</v>
      </c>
      <c r="E872" s="26">
        <v>40</v>
      </c>
      <c r="F872" s="26">
        <v>82</v>
      </c>
      <c r="G872" s="26">
        <v>63614.063000000002</v>
      </c>
      <c r="H872" s="26">
        <v>1.5840000000000001</v>
      </c>
      <c r="I872" s="26">
        <v>8465.4665999999997</v>
      </c>
      <c r="J872" s="26">
        <v>1.9300000000000001E-2</v>
      </c>
    </row>
    <row r="873" spans="1:10" x14ac:dyDescent="0.2">
      <c r="A873" s="26">
        <f t="shared" si="13"/>
        <v>410082</v>
      </c>
      <c r="B873" s="26">
        <v>0</v>
      </c>
      <c r="C873" s="26">
        <v>41</v>
      </c>
      <c r="D873" s="26" t="s">
        <v>71</v>
      </c>
      <c r="E873" s="26">
        <v>41</v>
      </c>
      <c r="F873" s="26">
        <v>82</v>
      </c>
      <c r="G873" s="26">
        <v>51810</v>
      </c>
      <c r="H873" s="26">
        <v>300</v>
      </c>
      <c r="I873" s="26">
        <v>8312</v>
      </c>
      <c r="J873" s="26">
        <v>4</v>
      </c>
    </row>
    <row r="874" spans="1:10" x14ac:dyDescent="0.2">
      <c r="A874" s="26">
        <f t="shared" si="13"/>
        <v>420082</v>
      </c>
      <c r="B874" s="26">
        <v>-2</v>
      </c>
      <c r="C874" s="26">
        <v>40</v>
      </c>
      <c r="D874" s="26" t="s">
        <v>72</v>
      </c>
      <c r="E874" s="26">
        <v>42</v>
      </c>
      <c r="F874" s="26">
        <v>82</v>
      </c>
      <c r="G874" s="26">
        <v>40370</v>
      </c>
      <c r="H874" s="26">
        <v>400</v>
      </c>
      <c r="I874" s="26">
        <v>8163</v>
      </c>
      <c r="J874" s="26">
        <v>5</v>
      </c>
    </row>
    <row r="875" spans="1:10" x14ac:dyDescent="0.2">
      <c r="A875" s="26">
        <f t="shared" si="13"/>
        <v>290083</v>
      </c>
      <c r="B875" s="26">
        <v>25</v>
      </c>
      <c r="C875" s="26">
        <v>54</v>
      </c>
      <c r="D875" s="26" t="s">
        <v>59</v>
      </c>
      <c r="E875" s="26">
        <v>29</v>
      </c>
      <c r="F875" s="26">
        <v>83</v>
      </c>
      <c r="G875" s="26">
        <v>20390</v>
      </c>
      <c r="H875" s="26">
        <v>500</v>
      </c>
      <c r="I875" s="26">
        <v>8044</v>
      </c>
      <c r="J875" s="26">
        <v>6</v>
      </c>
    </row>
    <row r="876" spans="1:10" x14ac:dyDescent="0.2">
      <c r="A876" s="26">
        <f t="shared" si="13"/>
        <v>300083</v>
      </c>
      <c r="B876" s="26">
        <v>23</v>
      </c>
      <c r="C876" s="26">
        <v>53</v>
      </c>
      <c r="D876" s="26" t="s">
        <v>60</v>
      </c>
      <c r="E876" s="26">
        <v>30</v>
      </c>
      <c r="F876" s="26">
        <v>83</v>
      </c>
      <c r="G876" s="26">
        <v>36290</v>
      </c>
      <c r="H876" s="26">
        <v>300</v>
      </c>
      <c r="I876" s="26">
        <v>8226</v>
      </c>
      <c r="J876" s="26">
        <v>4</v>
      </c>
    </row>
    <row r="877" spans="1:10" x14ac:dyDescent="0.2">
      <c r="A877" s="26">
        <f t="shared" si="13"/>
        <v>310083</v>
      </c>
      <c r="B877" s="26">
        <v>21</v>
      </c>
      <c r="C877" s="26">
        <v>52</v>
      </c>
      <c r="D877" s="26" t="s">
        <v>61</v>
      </c>
      <c r="E877" s="26">
        <v>31</v>
      </c>
      <c r="F877" s="26">
        <v>83</v>
      </c>
      <c r="G877" s="26">
        <v>49257.129000000001</v>
      </c>
      <c r="H877" s="26">
        <v>2.6120000000000001</v>
      </c>
      <c r="I877" s="26">
        <v>8372.5756000000001</v>
      </c>
      <c r="J877" s="26">
        <v>3.15E-2</v>
      </c>
    </row>
    <row r="878" spans="1:10" x14ac:dyDescent="0.2">
      <c r="A878" s="26">
        <f t="shared" si="13"/>
        <v>320083</v>
      </c>
      <c r="B878" s="26">
        <v>19</v>
      </c>
      <c r="C878" s="26">
        <v>51</v>
      </c>
      <c r="D878" s="26" t="s">
        <v>62</v>
      </c>
      <c r="E878" s="26">
        <v>32</v>
      </c>
      <c r="F878" s="26">
        <v>83</v>
      </c>
      <c r="G878" s="26">
        <v>60976.442000000003</v>
      </c>
      <c r="H878" s="26">
        <v>2.427</v>
      </c>
      <c r="I878" s="26">
        <v>8504.3462</v>
      </c>
      <c r="J878" s="26">
        <v>2.92E-2</v>
      </c>
    </row>
    <row r="879" spans="1:10" x14ac:dyDescent="0.2">
      <c r="A879" s="26">
        <f t="shared" si="13"/>
        <v>330083</v>
      </c>
      <c r="B879" s="26">
        <v>17</v>
      </c>
      <c r="C879" s="26">
        <v>50</v>
      </c>
      <c r="D879" s="26" t="s">
        <v>63</v>
      </c>
      <c r="E879" s="26">
        <v>33</v>
      </c>
      <c r="F879" s="26">
        <v>83</v>
      </c>
      <c r="G879" s="26">
        <v>69669.331000000006</v>
      </c>
      <c r="H879" s="26">
        <v>2.7989999999999999</v>
      </c>
      <c r="I879" s="26">
        <v>8599.6540000000005</v>
      </c>
      <c r="J879" s="26">
        <v>3.3700000000000001E-2</v>
      </c>
    </row>
    <row r="880" spans="1:10" x14ac:dyDescent="0.2">
      <c r="A880" s="26">
        <f t="shared" si="13"/>
        <v>340083</v>
      </c>
      <c r="B880" s="26">
        <v>15</v>
      </c>
      <c r="C880" s="26">
        <v>49</v>
      </c>
      <c r="D880" s="26" t="s">
        <v>64</v>
      </c>
      <c r="E880" s="26">
        <v>34</v>
      </c>
      <c r="F880" s="26">
        <v>83</v>
      </c>
      <c r="G880" s="26">
        <v>75340.543000000005</v>
      </c>
      <c r="H880" s="26">
        <v>3.036</v>
      </c>
      <c r="I880" s="26">
        <v>8658.5560000000005</v>
      </c>
      <c r="J880" s="26">
        <v>3.6600000000000001E-2</v>
      </c>
    </row>
    <row r="881" spans="1:10" x14ac:dyDescent="0.2">
      <c r="A881" s="26">
        <f t="shared" si="13"/>
        <v>350083</v>
      </c>
      <c r="B881" s="26">
        <v>13</v>
      </c>
      <c r="C881" s="26">
        <v>48</v>
      </c>
      <c r="D881" s="26" t="s">
        <v>65</v>
      </c>
      <c r="E881" s="26">
        <v>35</v>
      </c>
      <c r="F881" s="26">
        <v>83</v>
      </c>
      <c r="G881" s="26">
        <v>79013.721000000005</v>
      </c>
      <c r="H881" s="26">
        <v>3.7949999999999999</v>
      </c>
      <c r="I881" s="26">
        <v>8693.3852000000006</v>
      </c>
      <c r="J881" s="26">
        <v>4.5699999999999998E-2</v>
      </c>
    </row>
    <row r="882" spans="1:10" x14ac:dyDescent="0.2">
      <c r="A882" s="26">
        <f t="shared" si="13"/>
        <v>360083</v>
      </c>
      <c r="B882" s="26">
        <v>11</v>
      </c>
      <c r="C882" s="26">
        <v>47</v>
      </c>
      <c r="D882" s="26" t="s">
        <v>66</v>
      </c>
      <c r="E882" s="26">
        <v>36</v>
      </c>
      <c r="F882" s="26">
        <v>83</v>
      </c>
      <c r="G882" s="26">
        <v>79990.642999999996</v>
      </c>
      <c r="H882" s="26">
        <v>8.9999999999999993E-3</v>
      </c>
      <c r="I882" s="26">
        <v>8695.7294999999995</v>
      </c>
      <c r="J882" s="26">
        <v>2.9999999999999997E-4</v>
      </c>
    </row>
    <row r="883" spans="1:10" x14ac:dyDescent="0.2">
      <c r="A883" s="26">
        <f t="shared" si="13"/>
        <v>370083</v>
      </c>
      <c r="B883" s="26">
        <v>9</v>
      </c>
      <c r="C883" s="26">
        <v>46</v>
      </c>
      <c r="D883" s="26" t="s">
        <v>67</v>
      </c>
      <c r="E883" s="26">
        <v>37</v>
      </c>
      <c r="F883" s="26">
        <v>83</v>
      </c>
      <c r="G883" s="26">
        <v>79070.638999999996</v>
      </c>
      <c r="H883" s="26">
        <v>2.3290000000000002</v>
      </c>
      <c r="I883" s="26">
        <v>8675.2193000000007</v>
      </c>
      <c r="J883" s="26">
        <v>2.81E-2</v>
      </c>
    </row>
    <row r="884" spans="1:10" x14ac:dyDescent="0.2">
      <c r="A884" s="26">
        <f t="shared" si="13"/>
        <v>380083</v>
      </c>
      <c r="B884" s="26">
        <v>7</v>
      </c>
      <c r="C884" s="26">
        <v>45</v>
      </c>
      <c r="D884" s="26" t="s">
        <v>68</v>
      </c>
      <c r="E884" s="26">
        <v>38</v>
      </c>
      <c r="F884" s="26">
        <v>83</v>
      </c>
      <c r="G884" s="26">
        <v>76797.615999999995</v>
      </c>
      <c r="H884" s="26">
        <v>6.8339999999999996</v>
      </c>
      <c r="I884" s="26">
        <v>8638.4076000000005</v>
      </c>
      <c r="J884" s="26">
        <v>8.2299999999999998E-2</v>
      </c>
    </row>
    <row r="885" spans="1:10" x14ac:dyDescent="0.2">
      <c r="A885" s="26">
        <f t="shared" si="13"/>
        <v>390083</v>
      </c>
      <c r="B885" s="26">
        <v>5</v>
      </c>
      <c r="C885" s="26">
        <v>44</v>
      </c>
      <c r="D885" s="26" t="s">
        <v>69</v>
      </c>
      <c r="E885" s="26">
        <v>39</v>
      </c>
      <c r="F885" s="26">
        <v>83</v>
      </c>
      <c r="G885" s="26">
        <v>72205.672000000006</v>
      </c>
      <c r="H885" s="26">
        <v>18.631</v>
      </c>
      <c r="I885" s="26">
        <v>8573.6571000000004</v>
      </c>
      <c r="J885" s="26">
        <v>0.22450000000000001</v>
      </c>
    </row>
    <row r="886" spans="1:10" x14ac:dyDescent="0.2">
      <c r="A886" s="26">
        <f t="shared" si="13"/>
        <v>400083</v>
      </c>
      <c r="B886" s="26">
        <v>3</v>
      </c>
      <c r="C886" s="26">
        <v>43</v>
      </c>
      <c r="D886" s="26" t="s">
        <v>70</v>
      </c>
      <c r="E886" s="26">
        <v>40</v>
      </c>
      <c r="F886" s="26">
        <v>83</v>
      </c>
      <c r="G886" s="26">
        <v>65911.659</v>
      </c>
      <c r="H886" s="26">
        <v>6.43</v>
      </c>
      <c r="I886" s="26">
        <v>8488.3996999999999</v>
      </c>
      <c r="J886" s="26">
        <v>7.7499999999999999E-2</v>
      </c>
    </row>
    <row r="887" spans="1:10" x14ac:dyDescent="0.2">
      <c r="A887" s="26">
        <f t="shared" si="13"/>
        <v>410083</v>
      </c>
      <c r="B887" s="26">
        <v>1</v>
      </c>
      <c r="C887" s="26">
        <v>42</v>
      </c>
      <c r="D887" s="26" t="s">
        <v>71</v>
      </c>
      <c r="E887" s="26">
        <v>41</v>
      </c>
      <c r="F887" s="26">
        <v>83</v>
      </c>
      <c r="G887" s="26">
        <v>57612.91</v>
      </c>
      <c r="H887" s="26">
        <v>162.08000000000001</v>
      </c>
      <c r="I887" s="26">
        <v>8378.9889000000003</v>
      </c>
      <c r="J887" s="26">
        <v>1.9528000000000001</v>
      </c>
    </row>
    <row r="888" spans="1:10" x14ac:dyDescent="0.2">
      <c r="A888" s="26">
        <f t="shared" si="13"/>
        <v>420083</v>
      </c>
      <c r="B888" s="26">
        <v>-1</v>
      </c>
      <c r="C888" s="26">
        <v>41</v>
      </c>
      <c r="D888" s="26" t="s">
        <v>72</v>
      </c>
      <c r="E888" s="26">
        <v>42</v>
      </c>
      <c r="F888" s="26">
        <v>83</v>
      </c>
      <c r="G888" s="26">
        <v>46340</v>
      </c>
      <c r="H888" s="26">
        <v>401</v>
      </c>
      <c r="I888" s="26">
        <v>8234</v>
      </c>
      <c r="J888" s="26">
        <v>5</v>
      </c>
    </row>
    <row r="889" spans="1:10" x14ac:dyDescent="0.2">
      <c r="A889" s="26">
        <f t="shared" si="13"/>
        <v>430083</v>
      </c>
      <c r="B889" s="26">
        <v>-3</v>
      </c>
      <c r="C889" s="26">
        <v>40</v>
      </c>
      <c r="D889" s="26" t="s">
        <v>73</v>
      </c>
      <c r="E889" s="26">
        <v>43</v>
      </c>
      <c r="F889" s="26">
        <v>83</v>
      </c>
      <c r="G889" s="26">
        <v>31320</v>
      </c>
      <c r="H889" s="26">
        <v>500</v>
      </c>
      <c r="I889" s="26">
        <v>8043</v>
      </c>
      <c r="J889" s="26">
        <v>6</v>
      </c>
    </row>
    <row r="890" spans="1:10" x14ac:dyDescent="0.2">
      <c r="A890" s="26">
        <f t="shared" si="13"/>
        <v>290084</v>
      </c>
      <c r="B890" s="26">
        <v>26</v>
      </c>
      <c r="C890" s="26">
        <v>55</v>
      </c>
      <c r="D890" s="26" t="s">
        <v>59</v>
      </c>
      <c r="E890" s="26">
        <v>29</v>
      </c>
      <c r="F890" s="26">
        <v>84</v>
      </c>
      <c r="G890" s="26">
        <v>13720</v>
      </c>
      <c r="H890" s="26">
        <v>500</v>
      </c>
      <c r="I890" s="26">
        <v>7965</v>
      </c>
      <c r="J890" s="26">
        <v>6</v>
      </c>
    </row>
    <row r="891" spans="1:10" x14ac:dyDescent="0.2">
      <c r="A891" s="26">
        <f t="shared" si="13"/>
        <v>300084</v>
      </c>
      <c r="B891" s="26">
        <v>24</v>
      </c>
      <c r="C891" s="26">
        <v>54</v>
      </c>
      <c r="D891" s="26" t="s">
        <v>60</v>
      </c>
      <c r="E891" s="26">
        <v>30</v>
      </c>
      <c r="F891" s="26">
        <v>84</v>
      </c>
      <c r="G891" s="26">
        <v>31830</v>
      </c>
      <c r="H891" s="26">
        <v>400</v>
      </c>
      <c r="I891" s="26">
        <v>8171</v>
      </c>
      <c r="J891" s="26">
        <v>5</v>
      </c>
    </row>
    <row r="892" spans="1:10" x14ac:dyDescent="0.2">
      <c r="A892" s="26">
        <f t="shared" si="13"/>
        <v>310084</v>
      </c>
      <c r="B892" s="26">
        <v>22</v>
      </c>
      <c r="C892" s="26">
        <v>53</v>
      </c>
      <c r="D892" s="26" t="s">
        <v>61</v>
      </c>
      <c r="E892" s="26">
        <v>31</v>
      </c>
      <c r="F892" s="26">
        <v>84</v>
      </c>
      <c r="G892" s="26">
        <v>44094.135999999999</v>
      </c>
      <c r="H892" s="26">
        <v>29.808</v>
      </c>
      <c r="I892" s="26">
        <v>8307.5249999999996</v>
      </c>
      <c r="J892" s="26">
        <v>0.35489999999999999</v>
      </c>
    </row>
    <row r="893" spans="1:10" x14ac:dyDescent="0.2">
      <c r="A893" s="26">
        <f t="shared" si="13"/>
        <v>320084</v>
      </c>
      <c r="B893" s="26">
        <v>20</v>
      </c>
      <c r="C893" s="26">
        <v>52</v>
      </c>
      <c r="D893" s="26" t="s">
        <v>62</v>
      </c>
      <c r="E893" s="26">
        <v>32</v>
      </c>
      <c r="F893" s="26">
        <v>84</v>
      </c>
      <c r="G893" s="26">
        <v>58148.434999999998</v>
      </c>
      <c r="H893" s="26">
        <v>3.1709999999999998</v>
      </c>
      <c r="I893" s="26">
        <v>8465.5244000000002</v>
      </c>
      <c r="J893" s="26">
        <v>3.7699999999999997E-2</v>
      </c>
    </row>
    <row r="894" spans="1:10" x14ac:dyDescent="0.2">
      <c r="A894" s="26">
        <f t="shared" si="13"/>
        <v>330084</v>
      </c>
      <c r="B894" s="26">
        <v>18</v>
      </c>
      <c r="C894" s="26">
        <v>51</v>
      </c>
      <c r="D894" s="26" t="s">
        <v>63</v>
      </c>
      <c r="E894" s="26">
        <v>33</v>
      </c>
      <c r="F894" s="26">
        <v>84</v>
      </c>
      <c r="G894" s="26">
        <v>65853.567999999999</v>
      </c>
      <c r="H894" s="26">
        <v>3.1709999999999998</v>
      </c>
      <c r="I894" s="26">
        <v>8547.9385000000002</v>
      </c>
      <c r="J894" s="26">
        <v>3.7699999999999997E-2</v>
      </c>
    </row>
    <row r="895" spans="1:10" x14ac:dyDescent="0.2">
      <c r="A895" s="26">
        <f t="shared" si="13"/>
        <v>340084</v>
      </c>
      <c r="B895" s="26">
        <v>16</v>
      </c>
      <c r="C895" s="26">
        <v>50</v>
      </c>
      <c r="D895" s="26" t="s">
        <v>64</v>
      </c>
      <c r="E895" s="26">
        <v>34</v>
      </c>
      <c r="F895" s="26">
        <v>84</v>
      </c>
      <c r="G895" s="26">
        <v>75947.731</v>
      </c>
      <c r="H895" s="26">
        <v>1.9610000000000001</v>
      </c>
      <c r="I895" s="26">
        <v>8658.7934999999998</v>
      </c>
      <c r="J895" s="26">
        <v>2.3300000000000001E-2</v>
      </c>
    </row>
    <row r="896" spans="1:10" x14ac:dyDescent="0.2">
      <c r="A896" s="26">
        <f t="shared" si="13"/>
        <v>350084</v>
      </c>
      <c r="B896" s="26">
        <v>14</v>
      </c>
      <c r="C896" s="26">
        <v>49</v>
      </c>
      <c r="D896" s="26" t="s">
        <v>65</v>
      </c>
      <c r="E896" s="26">
        <v>35</v>
      </c>
      <c r="F896" s="26">
        <v>84</v>
      </c>
      <c r="G896" s="26">
        <v>77783.093999999997</v>
      </c>
      <c r="H896" s="26">
        <v>25.73</v>
      </c>
      <c r="I896" s="26">
        <v>8671.3294000000005</v>
      </c>
      <c r="J896" s="26">
        <v>0.30630000000000002</v>
      </c>
    </row>
    <row r="897" spans="1:10" x14ac:dyDescent="0.2">
      <c r="A897" s="26">
        <f t="shared" si="13"/>
        <v>360084</v>
      </c>
      <c r="B897" s="26">
        <v>12</v>
      </c>
      <c r="C897" s="26">
        <v>48</v>
      </c>
      <c r="D897" s="26" t="s">
        <v>66</v>
      </c>
      <c r="E897" s="26">
        <v>36</v>
      </c>
      <c r="F897" s="26">
        <v>84</v>
      </c>
      <c r="G897" s="26">
        <v>82439.345270000005</v>
      </c>
      <c r="H897" s="26">
        <v>3.82E-3</v>
      </c>
      <c r="I897" s="26">
        <v>8717.4472999999998</v>
      </c>
      <c r="J897" s="26">
        <v>2.9999999999999997E-4</v>
      </c>
    </row>
    <row r="898" spans="1:10" x14ac:dyDescent="0.2">
      <c r="A898" s="26">
        <f t="shared" si="13"/>
        <v>370084</v>
      </c>
      <c r="B898" s="26">
        <v>10</v>
      </c>
      <c r="C898" s="26">
        <v>47</v>
      </c>
      <c r="D898" s="26" t="s">
        <v>67</v>
      </c>
      <c r="E898" s="26">
        <v>37</v>
      </c>
      <c r="F898" s="26">
        <v>84</v>
      </c>
      <c r="G898" s="26">
        <v>79758.975000000006</v>
      </c>
      <c r="H898" s="26">
        <v>2.194</v>
      </c>
      <c r="I898" s="26">
        <v>8676.2243999999992</v>
      </c>
      <c r="J898" s="26">
        <v>2.6100000000000002E-2</v>
      </c>
    </row>
    <row r="899" spans="1:10" x14ac:dyDescent="0.2">
      <c r="A899" s="26">
        <f t="shared" ref="A899:A962" si="14">F899+10000*E899</f>
        <v>380084</v>
      </c>
      <c r="B899" s="26">
        <v>8</v>
      </c>
      <c r="C899" s="26">
        <v>46</v>
      </c>
      <c r="D899" s="26" t="s">
        <v>68</v>
      </c>
      <c r="E899" s="26">
        <v>38</v>
      </c>
      <c r="F899" s="26">
        <v>84</v>
      </c>
      <c r="G899" s="26">
        <v>80649.58</v>
      </c>
      <c r="H899" s="26">
        <v>1.2430000000000001</v>
      </c>
      <c r="I899" s="26">
        <v>8677.5131999999994</v>
      </c>
      <c r="J899" s="26">
        <v>1.4800000000000001E-2</v>
      </c>
    </row>
    <row r="900" spans="1:10" x14ac:dyDescent="0.2">
      <c r="A900" s="26">
        <f t="shared" si="14"/>
        <v>390084</v>
      </c>
      <c r="B900" s="26">
        <v>6</v>
      </c>
      <c r="C900" s="26">
        <v>45</v>
      </c>
      <c r="D900" s="26" t="s">
        <v>69</v>
      </c>
      <c r="E900" s="26">
        <v>39</v>
      </c>
      <c r="F900" s="26">
        <v>84</v>
      </c>
      <c r="G900" s="26">
        <v>73894.438999999998</v>
      </c>
      <c r="H900" s="26">
        <v>4.2990000000000004</v>
      </c>
      <c r="I900" s="26">
        <v>8587.7811999999994</v>
      </c>
      <c r="J900" s="26">
        <v>5.1200000000000002E-2</v>
      </c>
    </row>
    <row r="901" spans="1:10" x14ac:dyDescent="0.2">
      <c r="A901" s="26">
        <f t="shared" si="14"/>
        <v>400084</v>
      </c>
      <c r="B901" s="26">
        <v>4</v>
      </c>
      <c r="C901" s="26">
        <v>44</v>
      </c>
      <c r="D901" s="26" t="s">
        <v>70</v>
      </c>
      <c r="E901" s="26">
        <v>40</v>
      </c>
      <c r="F901" s="26">
        <v>84</v>
      </c>
      <c r="G901" s="26">
        <v>71421.691999999995</v>
      </c>
      <c r="H901" s="26">
        <v>5.4989999999999997</v>
      </c>
      <c r="I901" s="26">
        <v>8549.0300999999999</v>
      </c>
      <c r="J901" s="26">
        <v>6.5500000000000003E-2</v>
      </c>
    </row>
    <row r="902" spans="1:10" x14ac:dyDescent="0.2">
      <c r="A902" s="26">
        <f t="shared" si="14"/>
        <v>410084</v>
      </c>
      <c r="B902" s="26">
        <v>2</v>
      </c>
      <c r="C902" s="26">
        <v>43</v>
      </c>
      <c r="D902" s="26" t="s">
        <v>71</v>
      </c>
      <c r="E902" s="26">
        <v>41</v>
      </c>
      <c r="F902" s="26">
        <v>84</v>
      </c>
      <c r="G902" s="26">
        <v>61193.841999999997</v>
      </c>
      <c r="H902" s="26">
        <v>0.40100000000000002</v>
      </c>
      <c r="I902" s="26">
        <v>8417.9562999999998</v>
      </c>
      <c r="J902" s="26">
        <v>4.7999999999999996E-3</v>
      </c>
    </row>
    <row r="903" spans="1:10" x14ac:dyDescent="0.2">
      <c r="A903" s="26">
        <f t="shared" si="14"/>
        <v>420084</v>
      </c>
      <c r="B903" s="26">
        <v>0</v>
      </c>
      <c r="C903" s="26">
        <v>42</v>
      </c>
      <c r="D903" s="26" t="s">
        <v>72</v>
      </c>
      <c r="E903" s="26">
        <v>42</v>
      </c>
      <c r="F903" s="26">
        <v>84</v>
      </c>
      <c r="G903" s="26">
        <v>54170</v>
      </c>
      <c r="H903" s="26">
        <v>298</v>
      </c>
      <c r="I903" s="26">
        <v>8325</v>
      </c>
      <c r="J903" s="26">
        <v>4</v>
      </c>
    </row>
    <row r="904" spans="1:10" x14ac:dyDescent="0.2">
      <c r="A904" s="26">
        <f t="shared" si="14"/>
        <v>430084</v>
      </c>
      <c r="B904" s="26">
        <v>-2</v>
      </c>
      <c r="C904" s="26">
        <v>41</v>
      </c>
      <c r="D904" s="26" t="s">
        <v>73</v>
      </c>
      <c r="E904" s="26">
        <v>43</v>
      </c>
      <c r="F904" s="26">
        <v>84</v>
      </c>
      <c r="G904" s="26">
        <v>37700</v>
      </c>
      <c r="H904" s="26">
        <v>400</v>
      </c>
      <c r="I904" s="26">
        <v>8120</v>
      </c>
      <c r="J904" s="26">
        <v>5</v>
      </c>
    </row>
    <row r="905" spans="1:10" x14ac:dyDescent="0.2">
      <c r="A905" s="26">
        <f t="shared" si="14"/>
        <v>300085</v>
      </c>
      <c r="B905" s="26">
        <v>25</v>
      </c>
      <c r="C905" s="26">
        <v>55</v>
      </c>
      <c r="D905" s="26" t="s">
        <v>60</v>
      </c>
      <c r="E905" s="26">
        <v>30</v>
      </c>
      <c r="F905" s="26">
        <v>85</v>
      </c>
      <c r="G905" s="26">
        <v>25100</v>
      </c>
      <c r="H905" s="26">
        <v>500</v>
      </c>
      <c r="I905" s="26">
        <v>8090</v>
      </c>
      <c r="J905" s="26">
        <v>6</v>
      </c>
    </row>
    <row r="906" spans="1:10" x14ac:dyDescent="0.2">
      <c r="A906" s="26">
        <f t="shared" si="14"/>
        <v>310085</v>
      </c>
      <c r="B906" s="26">
        <v>23</v>
      </c>
      <c r="C906" s="26">
        <v>54</v>
      </c>
      <c r="D906" s="26" t="s">
        <v>61</v>
      </c>
      <c r="E906" s="26">
        <v>31</v>
      </c>
      <c r="F906" s="26">
        <v>85</v>
      </c>
      <c r="G906" s="26">
        <v>39744.059000000001</v>
      </c>
      <c r="H906" s="26">
        <v>37.26</v>
      </c>
      <c r="I906" s="26">
        <v>8253.5686999999998</v>
      </c>
      <c r="J906" s="26">
        <v>0.43840000000000001</v>
      </c>
    </row>
    <row r="907" spans="1:10" x14ac:dyDescent="0.2">
      <c r="A907" s="26">
        <f t="shared" si="14"/>
        <v>320085</v>
      </c>
      <c r="B907" s="26">
        <v>21</v>
      </c>
      <c r="C907" s="26">
        <v>53</v>
      </c>
      <c r="D907" s="26" t="s">
        <v>62</v>
      </c>
      <c r="E907" s="26">
        <v>32</v>
      </c>
      <c r="F907" s="26">
        <v>85</v>
      </c>
      <c r="G907" s="26">
        <v>53123.427000000003</v>
      </c>
      <c r="H907" s="26">
        <v>3.7290000000000001</v>
      </c>
      <c r="I907" s="26">
        <v>8401.7688999999991</v>
      </c>
      <c r="J907" s="26">
        <v>4.3900000000000002E-2</v>
      </c>
    </row>
    <row r="908" spans="1:10" x14ac:dyDescent="0.2">
      <c r="A908" s="26">
        <f t="shared" si="14"/>
        <v>330085</v>
      </c>
      <c r="B908" s="26">
        <v>19</v>
      </c>
      <c r="C908" s="26">
        <v>52</v>
      </c>
      <c r="D908" s="26" t="s">
        <v>63</v>
      </c>
      <c r="E908" s="26">
        <v>33</v>
      </c>
      <c r="F908" s="26">
        <v>85</v>
      </c>
      <c r="G908" s="26">
        <v>63189.152000000002</v>
      </c>
      <c r="H908" s="26">
        <v>3.0779999999999998</v>
      </c>
      <c r="I908" s="26">
        <v>8510.9850999999999</v>
      </c>
      <c r="J908" s="26">
        <v>3.6200000000000003E-2</v>
      </c>
    </row>
    <row r="909" spans="1:10" x14ac:dyDescent="0.2">
      <c r="A909" s="26">
        <f t="shared" si="14"/>
        <v>340085</v>
      </c>
      <c r="B909" s="26">
        <v>17</v>
      </c>
      <c r="C909" s="26">
        <v>51</v>
      </c>
      <c r="D909" s="26" t="s">
        <v>64</v>
      </c>
      <c r="E909" s="26">
        <v>34</v>
      </c>
      <c r="F909" s="26">
        <v>85</v>
      </c>
      <c r="G909" s="26">
        <v>72413.645000000004</v>
      </c>
      <c r="H909" s="26">
        <v>2.613</v>
      </c>
      <c r="I909" s="26">
        <v>8610.3045000000002</v>
      </c>
      <c r="J909" s="26">
        <v>3.0700000000000002E-2</v>
      </c>
    </row>
    <row r="910" spans="1:10" x14ac:dyDescent="0.2">
      <c r="A910" s="26">
        <f t="shared" si="14"/>
        <v>350085</v>
      </c>
      <c r="B910" s="26">
        <v>15</v>
      </c>
      <c r="C910" s="26">
        <v>50</v>
      </c>
      <c r="D910" s="26" t="s">
        <v>65</v>
      </c>
      <c r="E910" s="26">
        <v>35</v>
      </c>
      <c r="F910" s="26">
        <v>85</v>
      </c>
      <c r="G910" s="26">
        <v>78575.478000000003</v>
      </c>
      <c r="H910" s="26">
        <v>3.0779999999999998</v>
      </c>
      <c r="I910" s="26">
        <v>8673.5925999999999</v>
      </c>
      <c r="J910" s="26">
        <v>3.6200000000000003E-2</v>
      </c>
    </row>
    <row r="911" spans="1:10" x14ac:dyDescent="0.2">
      <c r="A911" s="26">
        <f t="shared" si="14"/>
        <v>360085</v>
      </c>
      <c r="B911" s="26">
        <v>13</v>
      </c>
      <c r="C911" s="26">
        <v>49</v>
      </c>
      <c r="D911" s="26" t="s">
        <v>66</v>
      </c>
      <c r="E911" s="26">
        <v>36</v>
      </c>
      <c r="F911" s="26">
        <v>85</v>
      </c>
      <c r="G911" s="26">
        <v>81480.341</v>
      </c>
      <c r="H911" s="26">
        <v>2</v>
      </c>
      <c r="I911" s="26">
        <v>8698.5632999999998</v>
      </c>
      <c r="J911" s="26">
        <v>2.35E-2</v>
      </c>
    </row>
    <row r="912" spans="1:10" x14ac:dyDescent="0.2">
      <c r="A912" s="26">
        <f t="shared" si="14"/>
        <v>370085</v>
      </c>
      <c r="B912" s="26">
        <v>11</v>
      </c>
      <c r="C912" s="26">
        <v>48</v>
      </c>
      <c r="D912" s="26" t="s">
        <v>67</v>
      </c>
      <c r="E912" s="26">
        <v>37</v>
      </c>
      <c r="F912" s="26">
        <v>85</v>
      </c>
      <c r="G912" s="26">
        <v>82167.340649999998</v>
      </c>
      <c r="H912" s="26">
        <v>5.0000000000000001E-3</v>
      </c>
      <c r="I912" s="26">
        <v>8697.4416000000001</v>
      </c>
      <c r="J912" s="26">
        <v>2.9999999999999997E-4</v>
      </c>
    </row>
    <row r="913" spans="1:10" x14ac:dyDescent="0.2">
      <c r="A913" s="26">
        <f t="shared" si="14"/>
        <v>380085</v>
      </c>
      <c r="B913" s="26">
        <v>9</v>
      </c>
      <c r="C913" s="26">
        <v>47</v>
      </c>
      <c r="D913" s="26" t="s">
        <v>68</v>
      </c>
      <c r="E913" s="26">
        <v>38</v>
      </c>
      <c r="F913" s="26">
        <v>85</v>
      </c>
      <c r="G913" s="26">
        <v>81103.289999999994</v>
      </c>
      <c r="H913" s="26">
        <v>2.8130000000000002</v>
      </c>
      <c r="I913" s="26">
        <v>8675.7193000000007</v>
      </c>
      <c r="J913" s="26">
        <v>3.3099999999999997E-2</v>
      </c>
    </row>
    <row r="914" spans="1:10" x14ac:dyDescent="0.2">
      <c r="A914" s="26">
        <f t="shared" si="14"/>
        <v>390085</v>
      </c>
      <c r="B914" s="26">
        <v>7</v>
      </c>
      <c r="C914" s="26">
        <v>46</v>
      </c>
      <c r="D914" s="26" t="s">
        <v>69</v>
      </c>
      <c r="E914" s="26">
        <v>39</v>
      </c>
      <c r="F914" s="26">
        <v>85</v>
      </c>
      <c r="G914" s="26">
        <v>77842.130999999994</v>
      </c>
      <c r="H914" s="26">
        <v>18.965</v>
      </c>
      <c r="I914" s="26">
        <v>8628.1486000000004</v>
      </c>
      <c r="J914" s="26">
        <v>0.22309999999999999</v>
      </c>
    </row>
    <row r="915" spans="1:10" x14ac:dyDescent="0.2">
      <c r="A915" s="26">
        <f t="shared" si="14"/>
        <v>400085</v>
      </c>
      <c r="B915" s="26">
        <v>5</v>
      </c>
      <c r="C915" s="26">
        <v>45</v>
      </c>
      <c r="D915" s="26" t="s">
        <v>70</v>
      </c>
      <c r="E915" s="26">
        <v>40</v>
      </c>
      <c r="F915" s="26">
        <v>85</v>
      </c>
      <c r="G915" s="26">
        <v>73175.195999999996</v>
      </c>
      <c r="H915" s="26">
        <v>6.43</v>
      </c>
      <c r="I915" s="26">
        <v>8564.0393999999997</v>
      </c>
      <c r="J915" s="26">
        <v>7.5600000000000001E-2</v>
      </c>
    </row>
    <row r="916" spans="1:10" x14ac:dyDescent="0.2">
      <c r="A916" s="26">
        <f t="shared" si="14"/>
        <v>410085</v>
      </c>
      <c r="B916" s="26">
        <v>3</v>
      </c>
      <c r="C916" s="26">
        <v>44</v>
      </c>
      <c r="D916" s="26" t="s">
        <v>71</v>
      </c>
      <c r="E916" s="26">
        <v>41</v>
      </c>
      <c r="F916" s="26">
        <v>85</v>
      </c>
      <c r="G916" s="26">
        <v>66279.683999999994</v>
      </c>
      <c r="H916" s="26">
        <v>4.0990000000000002</v>
      </c>
      <c r="I916" s="26">
        <v>8473.7116999999998</v>
      </c>
      <c r="J916" s="26">
        <v>4.82E-2</v>
      </c>
    </row>
    <row r="917" spans="1:10" x14ac:dyDescent="0.2">
      <c r="A917" s="26">
        <f t="shared" si="14"/>
        <v>420085</v>
      </c>
      <c r="B917" s="26">
        <v>1</v>
      </c>
      <c r="C917" s="26">
        <v>43</v>
      </c>
      <c r="D917" s="26" t="s">
        <v>72</v>
      </c>
      <c r="E917" s="26">
        <v>42</v>
      </c>
      <c r="F917" s="26">
        <v>85</v>
      </c>
      <c r="G917" s="26">
        <v>57509.760000000002</v>
      </c>
      <c r="H917" s="26">
        <v>15.835000000000001</v>
      </c>
      <c r="I917" s="26">
        <v>8361.3320000000003</v>
      </c>
      <c r="J917" s="26">
        <v>0.18629999999999999</v>
      </c>
    </row>
    <row r="918" spans="1:10" x14ac:dyDescent="0.2">
      <c r="A918" s="26">
        <f t="shared" si="14"/>
        <v>430085</v>
      </c>
      <c r="B918" s="26">
        <v>-1</v>
      </c>
      <c r="C918" s="26">
        <v>42</v>
      </c>
      <c r="D918" s="26" t="s">
        <v>73</v>
      </c>
      <c r="E918" s="26">
        <v>43</v>
      </c>
      <c r="F918" s="26">
        <v>85</v>
      </c>
      <c r="G918" s="26">
        <v>45850</v>
      </c>
      <c r="H918" s="26">
        <v>400</v>
      </c>
      <c r="I918" s="26">
        <v>8215</v>
      </c>
      <c r="J918" s="26">
        <v>5</v>
      </c>
    </row>
    <row r="919" spans="1:10" x14ac:dyDescent="0.2">
      <c r="A919" s="26">
        <f t="shared" si="14"/>
        <v>440085</v>
      </c>
      <c r="B919" s="26">
        <v>-3</v>
      </c>
      <c r="C919" s="26">
        <v>41</v>
      </c>
      <c r="D919" s="26" t="s">
        <v>74</v>
      </c>
      <c r="E919" s="26">
        <v>44</v>
      </c>
      <c r="F919" s="26">
        <v>85</v>
      </c>
      <c r="G919" s="26">
        <v>30630</v>
      </c>
      <c r="H919" s="26">
        <v>500</v>
      </c>
      <c r="I919" s="26">
        <v>8027</v>
      </c>
      <c r="J919" s="26">
        <v>6</v>
      </c>
    </row>
    <row r="920" spans="1:10" x14ac:dyDescent="0.2">
      <c r="A920" s="26">
        <f t="shared" si="14"/>
        <v>300086</v>
      </c>
      <c r="B920" s="26">
        <v>26</v>
      </c>
      <c r="C920" s="26">
        <v>56</v>
      </c>
      <c r="D920" s="26" t="s">
        <v>60</v>
      </c>
      <c r="E920" s="26">
        <v>30</v>
      </c>
      <c r="F920" s="26">
        <v>86</v>
      </c>
      <c r="G920" s="26">
        <v>20062</v>
      </c>
      <c r="H920" s="26">
        <v>500</v>
      </c>
      <c r="I920" s="26">
        <v>8032</v>
      </c>
      <c r="J920" s="26">
        <v>6</v>
      </c>
    </row>
    <row r="921" spans="1:10" x14ac:dyDescent="0.2">
      <c r="A921" s="26">
        <f t="shared" si="14"/>
        <v>310086</v>
      </c>
      <c r="B921" s="26">
        <v>24</v>
      </c>
      <c r="C921" s="26">
        <v>55</v>
      </c>
      <c r="D921" s="26" t="s">
        <v>61</v>
      </c>
      <c r="E921" s="26">
        <v>31</v>
      </c>
      <c r="F921" s="26">
        <v>86</v>
      </c>
      <c r="G921" s="26">
        <v>33760</v>
      </c>
      <c r="H921" s="26">
        <v>400</v>
      </c>
      <c r="I921" s="26">
        <v>8182</v>
      </c>
      <c r="J921" s="26">
        <v>5</v>
      </c>
    </row>
    <row r="922" spans="1:10" x14ac:dyDescent="0.2">
      <c r="A922" s="26">
        <f t="shared" si="14"/>
        <v>320086</v>
      </c>
      <c r="B922" s="26">
        <v>22</v>
      </c>
      <c r="C922" s="26">
        <v>54</v>
      </c>
      <c r="D922" s="26" t="s">
        <v>62</v>
      </c>
      <c r="E922" s="26">
        <v>32</v>
      </c>
      <c r="F922" s="26">
        <v>86</v>
      </c>
      <c r="G922" s="26">
        <v>49399.927000000003</v>
      </c>
      <c r="H922" s="26">
        <v>437.80200000000002</v>
      </c>
      <c r="I922" s="26">
        <v>8354.6299999999992</v>
      </c>
      <c r="J922" s="26">
        <v>5.0907</v>
      </c>
    </row>
    <row r="923" spans="1:10" x14ac:dyDescent="0.2">
      <c r="A923" s="26">
        <f t="shared" si="14"/>
        <v>330086</v>
      </c>
      <c r="B923" s="26">
        <v>20</v>
      </c>
      <c r="C923" s="26">
        <v>53</v>
      </c>
      <c r="D923" s="26" t="s">
        <v>63</v>
      </c>
      <c r="E923" s="26">
        <v>33</v>
      </c>
      <c r="F923" s="26">
        <v>86</v>
      </c>
      <c r="G923" s="26">
        <v>58962.15</v>
      </c>
      <c r="H923" s="26">
        <v>3.45</v>
      </c>
      <c r="I923" s="26">
        <v>8456.7214999999997</v>
      </c>
      <c r="J923" s="26">
        <v>4.0099999999999997E-2</v>
      </c>
    </row>
    <row r="924" spans="1:10" x14ac:dyDescent="0.2">
      <c r="A924" s="26">
        <f t="shared" si="14"/>
        <v>340086</v>
      </c>
      <c r="B924" s="26">
        <v>18</v>
      </c>
      <c r="C924" s="26">
        <v>52</v>
      </c>
      <c r="D924" s="26" t="s">
        <v>64</v>
      </c>
      <c r="E924" s="26">
        <v>34</v>
      </c>
      <c r="F924" s="26">
        <v>86</v>
      </c>
      <c r="G924" s="26">
        <v>70503.175000000003</v>
      </c>
      <c r="H924" s="26">
        <v>2.52</v>
      </c>
      <c r="I924" s="26">
        <v>8581.8223999999991</v>
      </c>
      <c r="J924" s="26">
        <v>2.93E-2</v>
      </c>
    </row>
    <row r="925" spans="1:10" x14ac:dyDescent="0.2">
      <c r="A925" s="26">
        <f t="shared" si="14"/>
        <v>350086</v>
      </c>
      <c r="B925" s="26">
        <v>16</v>
      </c>
      <c r="C925" s="26">
        <v>51</v>
      </c>
      <c r="D925" s="26" t="s">
        <v>65</v>
      </c>
      <c r="E925" s="26">
        <v>35</v>
      </c>
      <c r="F925" s="26">
        <v>86</v>
      </c>
      <c r="G925" s="26">
        <v>75632.260999999999</v>
      </c>
      <c r="H925" s="26">
        <v>3.0779999999999998</v>
      </c>
      <c r="I925" s="26">
        <v>8632.3659000000007</v>
      </c>
      <c r="J925" s="26">
        <v>3.5799999999999998E-2</v>
      </c>
    </row>
    <row r="926" spans="1:10" x14ac:dyDescent="0.2">
      <c r="A926" s="26">
        <f t="shared" si="14"/>
        <v>360086</v>
      </c>
      <c r="B926" s="26">
        <v>14</v>
      </c>
      <c r="C926" s="26">
        <v>50</v>
      </c>
      <c r="D926" s="26" t="s">
        <v>66</v>
      </c>
      <c r="E926" s="26">
        <v>36</v>
      </c>
      <c r="F926" s="26">
        <v>86</v>
      </c>
      <c r="G926" s="26">
        <v>83265.675929999998</v>
      </c>
      <c r="H926" s="26">
        <v>3.7200000000000002E-3</v>
      </c>
      <c r="I926" s="26">
        <v>8712.0295000000006</v>
      </c>
      <c r="J926" s="26">
        <v>2.9999999999999997E-4</v>
      </c>
    </row>
    <row r="927" spans="1:10" x14ac:dyDescent="0.2">
      <c r="A927" s="26">
        <f t="shared" si="14"/>
        <v>370086</v>
      </c>
      <c r="B927" s="26">
        <v>12</v>
      </c>
      <c r="C927" s="26">
        <v>49</v>
      </c>
      <c r="D927" s="26" t="s">
        <v>67</v>
      </c>
      <c r="E927" s="26">
        <v>37</v>
      </c>
      <c r="F927" s="26">
        <v>86</v>
      </c>
      <c r="G927" s="26">
        <v>82747.002999999997</v>
      </c>
      <c r="H927" s="26">
        <v>0.2</v>
      </c>
      <c r="I927" s="26">
        <v>8696.9014000000006</v>
      </c>
      <c r="J927" s="26">
        <v>2.3E-3</v>
      </c>
    </row>
    <row r="928" spans="1:10" x14ac:dyDescent="0.2">
      <c r="A928" s="26">
        <f t="shared" si="14"/>
        <v>380086</v>
      </c>
      <c r="B928" s="26">
        <v>10</v>
      </c>
      <c r="C928" s="26">
        <v>48</v>
      </c>
      <c r="D928" s="26" t="s">
        <v>68</v>
      </c>
      <c r="E928" s="26">
        <v>38</v>
      </c>
      <c r="F928" s="26">
        <v>86</v>
      </c>
      <c r="G928" s="26">
        <v>84523.099770000001</v>
      </c>
      <c r="H928" s="26">
        <v>5.2399999999999999E-3</v>
      </c>
      <c r="I928" s="26">
        <v>8708.4565999999995</v>
      </c>
      <c r="J928" s="26">
        <v>2.9999999999999997E-4</v>
      </c>
    </row>
    <row r="929" spans="1:10" x14ac:dyDescent="0.2">
      <c r="A929" s="26">
        <f t="shared" si="14"/>
        <v>390086</v>
      </c>
      <c r="B929" s="26">
        <v>8</v>
      </c>
      <c r="C929" s="26">
        <v>47</v>
      </c>
      <c r="D929" s="26" t="s">
        <v>69</v>
      </c>
      <c r="E929" s="26">
        <v>39</v>
      </c>
      <c r="F929" s="26">
        <v>86</v>
      </c>
      <c r="G929" s="26">
        <v>79283.100000000006</v>
      </c>
      <c r="H929" s="26">
        <v>14.141999999999999</v>
      </c>
      <c r="I929" s="26">
        <v>8638.4292999999998</v>
      </c>
      <c r="J929" s="26">
        <v>0.16439999999999999</v>
      </c>
    </row>
    <row r="930" spans="1:10" x14ac:dyDescent="0.2">
      <c r="A930" s="26">
        <f t="shared" si="14"/>
        <v>400086</v>
      </c>
      <c r="B930" s="26">
        <v>6</v>
      </c>
      <c r="C930" s="26">
        <v>46</v>
      </c>
      <c r="D930" s="26" t="s">
        <v>70</v>
      </c>
      <c r="E930" s="26">
        <v>40</v>
      </c>
      <c r="F930" s="26">
        <v>86</v>
      </c>
      <c r="G930" s="26">
        <v>77969.023000000001</v>
      </c>
      <c r="H930" s="26">
        <v>3.5659999999999998</v>
      </c>
      <c r="I930" s="26">
        <v>8614.0522999999994</v>
      </c>
      <c r="J930" s="26">
        <v>4.1500000000000002E-2</v>
      </c>
    </row>
    <row r="931" spans="1:10" x14ac:dyDescent="0.2">
      <c r="A931" s="26">
        <f t="shared" si="14"/>
        <v>410086</v>
      </c>
      <c r="B931" s="26">
        <v>4</v>
      </c>
      <c r="C931" s="26">
        <v>45</v>
      </c>
      <c r="D931" s="26" t="s">
        <v>71</v>
      </c>
      <c r="E931" s="26">
        <v>41</v>
      </c>
      <c r="F931" s="26">
        <v>86</v>
      </c>
      <c r="G931" s="26">
        <v>69134.061000000002</v>
      </c>
      <c r="H931" s="26">
        <v>5.4989999999999997</v>
      </c>
      <c r="I931" s="26">
        <v>8502.2230999999992</v>
      </c>
      <c r="J931" s="26">
        <v>6.3899999999999998E-2</v>
      </c>
    </row>
    <row r="932" spans="1:10" x14ac:dyDescent="0.2">
      <c r="A932" s="26">
        <f t="shared" si="14"/>
        <v>420086</v>
      </c>
      <c r="B932" s="26">
        <v>2</v>
      </c>
      <c r="C932" s="26">
        <v>44</v>
      </c>
      <c r="D932" s="26" t="s">
        <v>72</v>
      </c>
      <c r="E932" s="26">
        <v>42</v>
      </c>
      <c r="F932" s="26">
        <v>86</v>
      </c>
      <c r="G932" s="26">
        <v>64110.927000000003</v>
      </c>
      <c r="H932" s="26">
        <v>2.9319999999999999</v>
      </c>
      <c r="I932" s="26">
        <v>8434.7175000000007</v>
      </c>
      <c r="J932" s="26">
        <v>3.4099999999999998E-2</v>
      </c>
    </row>
    <row r="933" spans="1:10" x14ac:dyDescent="0.2">
      <c r="A933" s="26">
        <f t="shared" si="14"/>
        <v>430086</v>
      </c>
      <c r="B933" s="26">
        <v>0</v>
      </c>
      <c r="C933" s="26">
        <v>43</v>
      </c>
      <c r="D933" s="26" t="s">
        <v>73</v>
      </c>
      <c r="E933" s="26">
        <v>43</v>
      </c>
      <c r="F933" s="26">
        <v>86</v>
      </c>
      <c r="G933" s="26">
        <v>51570</v>
      </c>
      <c r="H933" s="26">
        <v>300</v>
      </c>
      <c r="I933" s="26">
        <v>8280</v>
      </c>
      <c r="J933" s="26">
        <v>3</v>
      </c>
    </row>
    <row r="934" spans="1:10" x14ac:dyDescent="0.2">
      <c r="A934" s="26">
        <f t="shared" si="14"/>
        <v>440086</v>
      </c>
      <c r="B934" s="26">
        <v>-2</v>
      </c>
      <c r="C934" s="26">
        <v>42</v>
      </c>
      <c r="D934" s="26" t="s">
        <v>74</v>
      </c>
      <c r="E934" s="26">
        <v>44</v>
      </c>
      <c r="F934" s="26">
        <v>86</v>
      </c>
      <c r="G934" s="26">
        <v>39770</v>
      </c>
      <c r="H934" s="26">
        <v>400</v>
      </c>
      <c r="I934" s="26">
        <v>8133</v>
      </c>
      <c r="J934" s="26">
        <v>5</v>
      </c>
    </row>
    <row r="935" spans="1:10" x14ac:dyDescent="0.2">
      <c r="A935" s="26">
        <f t="shared" si="14"/>
        <v>310087</v>
      </c>
      <c r="B935" s="26">
        <v>25</v>
      </c>
      <c r="C935" s="26">
        <v>56</v>
      </c>
      <c r="D935" s="26" t="s">
        <v>61</v>
      </c>
      <c r="E935" s="26">
        <v>31</v>
      </c>
      <c r="F935" s="26">
        <v>87</v>
      </c>
      <c r="G935" s="26">
        <v>28870</v>
      </c>
      <c r="H935" s="26">
        <v>500</v>
      </c>
      <c r="I935" s="26">
        <v>8124</v>
      </c>
      <c r="J935" s="26">
        <v>6</v>
      </c>
    </row>
    <row r="936" spans="1:10" x14ac:dyDescent="0.2">
      <c r="A936" s="26">
        <f t="shared" si="14"/>
        <v>320087</v>
      </c>
      <c r="B936" s="26">
        <v>23</v>
      </c>
      <c r="C936" s="26">
        <v>55</v>
      </c>
      <c r="D936" s="26" t="s">
        <v>62</v>
      </c>
      <c r="E936" s="26">
        <v>32</v>
      </c>
      <c r="F936" s="26">
        <v>87</v>
      </c>
      <c r="G936" s="26">
        <v>43590</v>
      </c>
      <c r="H936" s="26">
        <v>300</v>
      </c>
      <c r="I936" s="26">
        <v>8285</v>
      </c>
      <c r="J936" s="26">
        <v>3</v>
      </c>
    </row>
    <row r="937" spans="1:10" x14ac:dyDescent="0.2">
      <c r="A937" s="26">
        <f t="shared" si="14"/>
        <v>330087</v>
      </c>
      <c r="B937" s="26">
        <v>21</v>
      </c>
      <c r="C937" s="26">
        <v>54</v>
      </c>
      <c r="D937" s="26" t="s">
        <v>63</v>
      </c>
      <c r="E937" s="26">
        <v>33</v>
      </c>
      <c r="F937" s="26">
        <v>87</v>
      </c>
      <c r="G937" s="26">
        <v>55617.913999999997</v>
      </c>
      <c r="H937" s="26">
        <v>2.9849999999999999</v>
      </c>
      <c r="I937" s="26">
        <v>8413.8521000000001</v>
      </c>
      <c r="J937" s="26">
        <v>3.4299999999999997E-2</v>
      </c>
    </row>
    <row r="938" spans="1:10" x14ac:dyDescent="0.2">
      <c r="A938" s="26">
        <f t="shared" si="14"/>
        <v>340087</v>
      </c>
      <c r="B938" s="26">
        <v>19</v>
      </c>
      <c r="C938" s="26">
        <v>53</v>
      </c>
      <c r="D938" s="26" t="s">
        <v>64</v>
      </c>
      <c r="E938" s="26">
        <v>34</v>
      </c>
      <c r="F938" s="26">
        <v>87</v>
      </c>
      <c r="G938" s="26">
        <v>66426.133000000002</v>
      </c>
      <c r="H938" s="26">
        <v>2.2410000000000001</v>
      </c>
      <c r="I938" s="26">
        <v>8529.0920000000006</v>
      </c>
      <c r="J938" s="26">
        <v>2.58E-2</v>
      </c>
    </row>
    <row r="939" spans="1:10" x14ac:dyDescent="0.2">
      <c r="A939" s="26">
        <f t="shared" si="14"/>
        <v>350087</v>
      </c>
      <c r="B939" s="26">
        <v>17</v>
      </c>
      <c r="C939" s="26">
        <v>52</v>
      </c>
      <c r="D939" s="26" t="s">
        <v>65</v>
      </c>
      <c r="E939" s="26">
        <v>35</v>
      </c>
      <c r="F939" s="26">
        <v>87</v>
      </c>
      <c r="G939" s="26">
        <v>73891.684999999998</v>
      </c>
      <c r="H939" s="26">
        <v>3.1709999999999998</v>
      </c>
      <c r="I939" s="26">
        <v>8605.9105</v>
      </c>
      <c r="J939" s="26">
        <v>3.6400000000000002E-2</v>
      </c>
    </row>
    <row r="940" spans="1:10" x14ac:dyDescent="0.2">
      <c r="A940" s="26">
        <f t="shared" si="14"/>
        <v>360087</v>
      </c>
      <c r="B940" s="26">
        <v>15</v>
      </c>
      <c r="C940" s="26">
        <v>51</v>
      </c>
      <c r="D940" s="26" t="s">
        <v>66</v>
      </c>
      <c r="E940" s="26">
        <v>36</v>
      </c>
      <c r="F940" s="26">
        <v>87</v>
      </c>
      <c r="G940" s="26">
        <v>80709.531000000003</v>
      </c>
      <c r="H940" s="26">
        <v>0.246</v>
      </c>
      <c r="I940" s="26">
        <v>8675.2839999999997</v>
      </c>
      <c r="J940" s="26">
        <v>2.8E-3</v>
      </c>
    </row>
    <row r="941" spans="1:10" x14ac:dyDescent="0.2">
      <c r="A941" s="26">
        <f t="shared" si="14"/>
        <v>370087</v>
      </c>
      <c r="B941" s="26">
        <v>13</v>
      </c>
      <c r="C941" s="26">
        <v>50</v>
      </c>
      <c r="D941" s="26" t="s">
        <v>67</v>
      </c>
      <c r="E941" s="26">
        <v>37</v>
      </c>
      <c r="F941" s="26">
        <v>87</v>
      </c>
      <c r="G941" s="26">
        <v>84597.801999999996</v>
      </c>
      <c r="H941" s="26">
        <v>6.0000000000000001E-3</v>
      </c>
      <c r="I941" s="26">
        <v>8710.9843000000001</v>
      </c>
      <c r="J941" s="26">
        <v>2.9999999999999997E-4</v>
      </c>
    </row>
    <row r="942" spans="1:10" x14ac:dyDescent="0.2">
      <c r="A942" s="26">
        <f t="shared" si="14"/>
        <v>380087</v>
      </c>
      <c r="B942" s="26">
        <v>11</v>
      </c>
      <c r="C942" s="26">
        <v>49</v>
      </c>
      <c r="D942" s="26" t="s">
        <v>68</v>
      </c>
      <c r="E942" s="26">
        <v>38</v>
      </c>
      <c r="F942" s="26">
        <v>87</v>
      </c>
      <c r="G942" s="26">
        <v>84880.076430000001</v>
      </c>
      <c r="H942" s="26">
        <v>5.13E-3</v>
      </c>
      <c r="I942" s="26">
        <v>8705.2363000000005</v>
      </c>
      <c r="J942" s="26">
        <v>2.9999999999999997E-4</v>
      </c>
    </row>
    <row r="943" spans="1:10" x14ac:dyDescent="0.2">
      <c r="A943" s="26">
        <f t="shared" si="14"/>
        <v>390087</v>
      </c>
      <c r="B943" s="26">
        <v>9</v>
      </c>
      <c r="C943" s="26">
        <v>48</v>
      </c>
      <c r="D943" s="26" t="s">
        <v>69</v>
      </c>
      <c r="E943" s="26">
        <v>39</v>
      </c>
      <c r="F943" s="26">
        <v>87</v>
      </c>
      <c r="G943" s="26">
        <v>83018.387000000002</v>
      </c>
      <c r="H943" s="26">
        <v>1.1279999999999999</v>
      </c>
      <c r="I943" s="26">
        <v>8674.8451000000005</v>
      </c>
      <c r="J943" s="26">
        <v>1.2999999999999999E-2</v>
      </c>
    </row>
    <row r="944" spans="1:10" x14ac:dyDescent="0.2">
      <c r="A944" s="26">
        <f t="shared" si="14"/>
        <v>400087</v>
      </c>
      <c r="B944" s="26">
        <v>7</v>
      </c>
      <c r="C944" s="26">
        <v>47</v>
      </c>
      <c r="D944" s="26" t="s">
        <v>70</v>
      </c>
      <c r="E944" s="26">
        <v>40</v>
      </c>
      <c r="F944" s="26">
        <v>87</v>
      </c>
      <c r="G944" s="26">
        <v>79347.146999999997</v>
      </c>
      <c r="H944" s="26">
        <v>4.1459999999999999</v>
      </c>
      <c r="I944" s="26">
        <v>8623.6545000000006</v>
      </c>
      <c r="J944" s="26">
        <v>4.7699999999999999E-2</v>
      </c>
    </row>
    <row r="945" spans="1:10" x14ac:dyDescent="0.2">
      <c r="A945" s="26">
        <f t="shared" si="14"/>
        <v>410087</v>
      </c>
      <c r="B945" s="26">
        <v>5</v>
      </c>
      <c r="C945" s="26">
        <v>46</v>
      </c>
      <c r="D945" s="26" t="s">
        <v>71</v>
      </c>
      <c r="E945" s="26">
        <v>41</v>
      </c>
      <c r="F945" s="26">
        <v>87</v>
      </c>
      <c r="G945" s="26">
        <v>73874.493000000002</v>
      </c>
      <c r="H945" s="26">
        <v>6.8019999999999996</v>
      </c>
      <c r="I945" s="26">
        <v>8551.7579000000005</v>
      </c>
      <c r="J945" s="26">
        <v>7.8200000000000006E-2</v>
      </c>
    </row>
    <row r="946" spans="1:10" x14ac:dyDescent="0.2">
      <c r="A946" s="26">
        <f t="shared" si="14"/>
        <v>420087</v>
      </c>
      <c r="B946" s="26">
        <v>3</v>
      </c>
      <c r="C946" s="26">
        <v>45</v>
      </c>
      <c r="D946" s="26" t="s">
        <v>72</v>
      </c>
      <c r="E946" s="26">
        <v>42</v>
      </c>
      <c r="F946" s="26">
        <v>87</v>
      </c>
      <c r="G946" s="26">
        <v>66884.816999999995</v>
      </c>
      <c r="H946" s="26">
        <v>2.8570000000000002</v>
      </c>
      <c r="I946" s="26">
        <v>8462.4243000000006</v>
      </c>
      <c r="J946" s="26">
        <v>3.2800000000000003E-2</v>
      </c>
    </row>
    <row r="947" spans="1:10" x14ac:dyDescent="0.2">
      <c r="A947" s="26">
        <f t="shared" si="14"/>
        <v>430087</v>
      </c>
      <c r="B947" s="26">
        <v>1</v>
      </c>
      <c r="C947" s="26">
        <v>44</v>
      </c>
      <c r="D947" s="26" t="s">
        <v>73</v>
      </c>
      <c r="E947" s="26">
        <v>43</v>
      </c>
      <c r="F947" s="26">
        <v>87</v>
      </c>
      <c r="G947" s="26">
        <v>57690.052000000003</v>
      </c>
      <c r="H947" s="26">
        <v>4.1920000000000002</v>
      </c>
      <c r="I947" s="26">
        <v>8347.7448999999997</v>
      </c>
      <c r="J947" s="26">
        <v>4.82E-2</v>
      </c>
    </row>
    <row r="948" spans="1:10" x14ac:dyDescent="0.2">
      <c r="A948" s="26">
        <f t="shared" si="14"/>
        <v>440087</v>
      </c>
      <c r="B948" s="26">
        <v>-1</v>
      </c>
      <c r="C948" s="26">
        <v>43</v>
      </c>
      <c r="D948" s="26" t="s">
        <v>74</v>
      </c>
      <c r="E948" s="26">
        <v>44</v>
      </c>
      <c r="F948" s="26">
        <v>87</v>
      </c>
      <c r="G948" s="26">
        <v>45730</v>
      </c>
      <c r="H948" s="26">
        <v>400</v>
      </c>
      <c r="I948" s="26">
        <v>8201</v>
      </c>
      <c r="J948" s="26">
        <v>5</v>
      </c>
    </row>
    <row r="949" spans="1:10" x14ac:dyDescent="0.2">
      <c r="A949" s="26">
        <f t="shared" si="14"/>
        <v>310088</v>
      </c>
      <c r="B949" s="26">
        <v>26</v>
      </c>
      <c r="C949" s="26">
        <v>57</v>
      </c>
      <c r="D949" s="26" t="s">
        <v>61</v>
      </c>
      <c r="E949" s="26">
        <v>31</v>
      </c>
      <c r="F949" s="26">
        <v>88</v>
      </c>
      <c r="G949" s="26">
        <v>22390</v>
      </c>
      <c r="H949" s="26">
        <v>500</v>
      </c>
      <c r="I949" s="26">
        <v>8050</v>
      </c>
      <c r="J949" s="26">
        <v>6</v>
      </c>
    </row>
    <row r="950" spans="1:10" x14ac:dyDescent="0.2">
      <c r="A950" s="26">
        <f t="shared" si="14"/>
        <v>320088</v>
      </c>
      <c r="B950" s="26">
        <v>24</v>
      </c>
      <c r="C950" s="26">
        <v>56</v>
      </c>
      <c r="D950" s="26" t="s">
        <v>62</v>
      </c>
      <c r="E950" s="26">
        <v>32</v>
      </c>
      <c r="F950" s="26">
        <v>88</v>
      </c>
      <c r="G950" s="26">
        <v>39520</v>
      </c>
      <c r="H950" s="26">
        <v>400</v>
      </c>
      <c r="I950" s="26">
        <v>8236</v>
      </c>
      <c r="J950" s="26">
        <v>5</v>
      </c>
    </row>
    <row r="951" spans="1:10" x14ac:dyDescent="0.2">
      <c r="A951" s="26">
        <f t="shared" si="14"/>
        <v>330088</v>
      </c>
      <c r="B951" s="26">
        <v>22</v>
      </c>
      <c r="C951" s="26">
        <v>55</v>
      </c>
      <c r="D951" s="26" t="s">
        <v>63</v>
      </c>
      <c r="E951" s="26">
        <v>33</v>
      </c>
      <c r="F951" s="26">
        <v>88</v>
      </c>
      <c r="G951" s="26">
        <v>50450</v>
      </c>
      <c r="H951" s="26">
        <v>200</v>
      </c>
      <c r="I951" s="26">
        <v>8351</v>
      </c>
      <c r="J951" s="26">
        <v>2</v>
      </c>
    </row>
    <row r="952" spans="1:10" x14ac:dyDescent="0.2">
      <c r="A952" s="26">
        <f t="shared" si="14"/>
        <v>340088</v>
      </c>
      <c r="B952" s="26">
        <v>20</v>
      </c>
      <c r="C952" s="26">
        <v>54</v>
      </c>
      <c r="D952" s="26" t="s">
        <v>64</v>
      </c>
      <c r="E952" s="26">
        <v>34</v>
      </c>
      <c r="F952" s="26">
        <v>88</v>
      </c>
      <c r="G952" s="26">
        <v>63884.203000000001</v>
      </c>
      <c r="H952" s="26">
        <v>3.3570000000000002</v>
      </c>
      <c r="I952" s="26">
        <v>8495.0044999999991</v>
      </c>
      <c r="J952" s="26">
        <v>3.8199999999999998E-2</v>
      </c>
    </row>
    <row r="953" spans="1:10" x14ac:dyDescent="0.2">
      <c r="A953" s="26">
        <f t="shared" si="14"/>
        <v>350088</v>
      </c>
      <c r="B953" s="26">
        <v>18</v>
      </c>
      <c r="C953" s="26">
        <v>53</v>
      </c>
      <c r="D953" s="26" t="s">
        <v>65</v>
      </c>
      <c r="E953" s="26">
        <v>35</v>
      </c>
      <c r="F953" s="26">
        <v>88</v>
      </c>
      <c r="G953" s="26">
        <v>70715.967000000004</v>
      </c>
      <c r="H953" s="26">
        <v>3.1709999999999998</v>
      </c>
      <c r="I953" s="26">
        <v>8563.7479000000003</v>
      </c>
      <c r="J953" s="26">
        <v>3.5999999999999997E-2</v>
      </c>
    </row>
    <row r="954" spans="1:10" x14ac:dyDescent="0.2">
      <c r="A954" s="26">
        <f t="shared" si="14"/>
        <v>360088</v>
      </c>
      <c r="B954" s="26">
        <v>16</v>
      </c>
      <c r="C954" s="26">
        <v>52</v>
      </c>
      <c r="D954" s="26" t="s">
        <v>66</v>
      </c>
      <c r="E954" s="26">
        <v>36</v>
      </c>
      <c r="F954" s="26">
        <v>88</v>
      </c>
      <c r="G954" s="26">
        <v>79691.294999999998</v>
      </c>
      <c r="H954" s="26">
        <v>2.6080000000000001</v>
      </c>
      <c r="I954" s="26">
        <v>8656.8498999999993</v>
      </c>
      <c r="J954" s="26">
        <v>2.9600000000000001E-2</v>
      </c>
    </row>
    <row r="955" spans="1:10" x14ac:dyDescent="0.2">
      <c r="A955" s="26">
        <f t="shared" si="14"/>
        <v>370088</v>
      </c>
      <c r="B955" s="26">
        <v>14</v>
      </c>
      <c r="C955" s="26">
        <v>51</v>
      </c>
      <c r="D955" s="26" t="s">
        <v>67</v>
      </c>
      <c r="E955" s="26">
        <v>37</v>
      </c>
      <c r="F955" s="26">
        <v>88</v>
      </c>
      <c r="G955" s="26">
        <v>82609.004000000001</v>
      </c>
      <c r="H955" s="26">
        <v>0.159</v>
      </c>
      <c r="I955" s="26">
        <v>8681.1154000000006</v>
      </c>
      <c r="J955" s="26">
        <v>1.8E-3</v>
      </c>
    </row>
    <row r="956" spans="1:10" x14ac:dyDescent="0.2">
      <c r="A956" s="26">
        <f t="shared" si="14"/>
        <v>380088</v>
      </c>
      <c r="B956" s="26">
        <v>12</v>
      </c>
      <c r="C956" s="26">
        <v>50</v>
      </c>
      <c r="D956" s="26" t="s">
        <v>68</v>
      </c>
      <c r="E956" s="26">
        <v>38</v>
      </c>
      <c r="F956" s="26">
        <v>88</v>
      </c>
      <c r="G956" s="26">
        <v>87921.628760000007</v>
      </c>
      <c r="H956" s="26">
        <v>5.6100000000000004E-3</v>
      </c>
      <c r="I956" s="26">
        <v>8732.5957999999991</v>
      </c>
      <c r="J956" s="26">
        <v>2.9999999999999997E-4</v>
      </c>
    </row>
    <row r="957" spans="1:10" x14ac:dyDescent="0.2">
      <c r="A957" s="26">
        <f t="shared" si="14"/>
        <v>390088</v>
      </c>
      <c r="B957" s="26">
        <v>10</v>
      </c>
      <c r="C957" s="26">
        <v>49</v>
      </c>
      <c r="D957" s="26" t="s">
        <v>69</v>
      </c>
      <c r="E957" s="26">
        <v>39</v>
      </c>
      <c r="F957" s="26">
        <v>88</v>
      </c>
      <c r="G957" s="26">
        <v>84299.028999999995</v>
      </c>
      <c r="H957" s="26">
        <v>1.5</v>
      </c>
      <c r="I957" s="26">
        <v>8682.5396000000001</v>
      </c>
      <c r="J957" s="26">
        <v>1.7000000000000001E-2</v>
      </c>
    </row>
    <row r="958" spans="1:10" x14ac:dyDescent="0.2">
      <c r="A958" s="26">
        <f t="shared" si="14"/>
        <v>400088</v>
      </c>
      <c r="B958" s="26">
        <v>8</v>
      </c>
      <c r="C958" s="26">
        <v>48</v>
      </c>
      <c r="D958" s="26" t="s">
        <v>70</v>
      </c>
      <c r="E958" s="26">
        <v>40</v>
      </c>
      <c r="F958" s="26">
        <v>88</v>
      </c>
      <c r="G958" s="26">
        <v>83628.873999999996</v>
      </c>
      <c r="H958" s="26">
        <v>5.4029999999999996</v>
      </c>
      <c r="I958" s="26">
        <v>8666.0339000000004</v>
      </c>
      <c r="J958" s="26">
        <v>6.1400000000000003E-2</v>
      </c>
    </row>
    <row r="959" spans="1:10" x14ac:dyDescent="0.2">
      <c r="A959" s="26">
        <f t="shared" si="14"/>
        <v>410088</v>
      </c>
      <c r="B959" s="26">
        <v>6</v>
      </c>
      <c r="C959" s="26">
        <v>47</v>
      </c>
      <c r="D959" s="26" t="s">
        <v>71</v>
      </c>
      <c r="E959" s="26">
        <v>41</v>
      </c>
      <c r="F959" s="26">
        <v>88</v>
      </c>
      <c r="G959" s="26">
        <v>76171.554999999993</v>
      </c>
      <c r="H959" s="26">
        <v>57.808</v>
      </c>
      <c r="I959" s="26">
        <v>8572.4012999999995</v>
      </c>
      <c r="J959" s="26">
        <v>0.65690000000000004</v>
      </c>
    </row>
    <row r="960" spans="1:10" x14ac:dyDescent="0.2">
      <c r="A960" s="26">
        <f t="shared" si="14"/>
        <v>420088</v>
      </c>
      <c r="B960" s="26">
        <v>4</v>
      </c>
      <c r="C960" s="26">
        <v>46</v>
      </c>
      <c r="D960" s="26" t="s">
        <v>72</v>
      </c>
      <c r="E960" s="26">
        <v>42</v>
      </c>
      <c r="F960" s="26">
        <v>88</v>
      </c>
      <c r="G960" s="26">
        <v>72686.553</v>
      </c>
      <c r="H960" s="26">
        <v>3.819</v>
      </c>
      <c r="I960" s="26">
        <v>8523.9087</v>
      </c>
      <c r="J960" s="26">
        <v>4.3400000000000001E-2</v>
      </c>
    </row>
    <row r="961" spans="1:10" x14ac:dyDescent="0.2">
      <c r="A961" s="26">
        <f t="shared" si="14"/>
        <v>430088</v>
      </c>
      <c r="B961" s="26">
        <v>2</v>
      </c>
      <c r="C961" s="26">
        <v>45</v>
      </c>
      <c r="D961" s="26" t="s">
        <v>73</v>
      </c>
      <c r="E961" s="26">
        <v>43</v>
      </c>
      <c r="F961" s="26">
        <v>88</v>
      </c>
      <c r="G961" s="26">
        <v>61670.300999999999</v>
      </c>
      <c r="H961" s="26">
        <v>4.0990000000000002</v>
      </c>
      <c r="I961" s="26">
        <v>8389.8338000000003</v>
      </c>
      <c r="J961" s="26">
        <v>4.6600000000000003E-2</v>
      </c>
    </row>
    <row r="962" spans="1:10" x14ac:dyDescent="0.2">
      <c r="A962" s="26">
        <f t="shared" si="14"/>
        <v>440088</v>
      </c>
      <c r="B962" s="26">
        <v>0</v>
      </c>
      <c r="C962" s="26">
        <v>44</v>
      </c>
      <c r="D962" s="26" t="s">
        <v>74</v>
      </c>
      <c r="E962" s="26">
        <v>44</v>
      </c>
      <c r="F962" s="26">
        <v>88</v>
      </c>
      <c r="G962" s="26">
        <v>54340</v>
      </c>
      <c r="H962" s="26">
        <v>300</v>
      </c>
      <c r="I962" s="26">
        <v>8298</v>
      </c>
      <c r="J962" s="26">
        <v>3</v>
      </c>
    </row>
    <row r="963" spans="1:10" x14ac:dyDescent="0.2">
      <c r="A963" s="26">
        <f t="shared" ref="A963:A1026" si="15">F963+10000*E963</f>
        <v>450088</v>
      </c>
      <c r="B963" s="26">
        <v>-2</v>
      </c>
      <c r="C963" s="26">
        <v>43</v>
      </c>
      <c r="D963" s="26" t="s">
        <v>75</v>
      </c>
      <c r="E963" s="26">
        <v>45</v>
      </c>
      <c r="F963" s="26">
        <v>88</v>
      </c>
      <c r="G963" s="26">
        <v>36860</v>
      </c>
      <c r="H963" s="26">
        <v>400</v>
      </c>
      <c r="I963" s="26">
        <v>8090</v>
      </c>
      <c r="J963" s="26">
        <v>5</v>
      </c>
    </row>
    <row r="964" spans="1:10" x14ac:dyDescent="0.2">
      <c r="A964" s="26">
        <f t="shared" si="15"/>
        <v>320089</v>
      </c>
      <c r="B964" s="26">
        <v>25</v>
      </c>
      <c r="C964" s="26">
        <v>57</v>
      </c>
      <c r="D964" s="26" t="s">
        <v>62</v>
      </c>
      <c r="E964" s="26">
        <v>32</v>
      </c>
      <c r="F964" s="26">
        <v>89</v>
      </c>
      <c r="G964" s="26">
        <v>33040</v>
      </c>
      <c r="H964" s="26">
        <v>400</v>
      </c>
      <c r="I964" s="26">
        <v>8161</v>
      </c>
      <c r="J964" s="26">
        <v>4</v>
      </c>
    </row>
    <row r="965" spans="1:10" x14ac:dyDescent="0.2">
      <c r="A965" s="26">
        <f t="shared" si="15"/>
        <v>330089</v>
      </c>
      <c r="B965" s="26">
        <v>23</v>
      </c>
      <c r="C965" s="26">
        <v>56</v>
      </c>
      <c r="D965" s="26" t="s">
        <v>63</v>
      </c>
      <c r="E965" s="26">
        <v>33</v>
      </c>
      <c r="F965" s="26">
        <v>89</v>
      </c>
      <c r="G965" s="26">
        <v>46530</v>
      </c>
      <c r="H965" s="26">
        <v>300</v>
      </c>
      <c r="I965" s="26">
        <v>8304</v>
      </c>
      <c r="J965" s="26">
        <v>3</v>
      </c>
    </row>
    <row r="966" spans="1:10" x14ac:dyDescent="0.2">
      <c r="A966" s="26">
        <f t="shared" si="15"/>
        <v>340089</v>
      </c>
      <c r="B966" s="26">
        <v>21</v>
      </c>
      <c r="C966" s="26">
        <v>55</v>
      </c>
      <c r="D966" s="26" t="s">
        <v>64</v>
      </c>
      <c r="E966" s="26">
        <v>34</v>
      </c>
      <c r="F966" s="26">
        <v>89</v>
      </c>
      <c r="G966" s="26">
        <v>58992.398000000001</v>
      </c>
      <c r="H966" s="26">
        <v>3.7290000000000001</v>
      </c>
      <c r="I966" s="26">
        <v>8435.2798999999995</v>
      </c>
      <c r="J966" s="26">
        <v>4.19E-2</v>
      </c>
    </row>
    <row r="967" spans="1:10" x14ac:dyDescent="0.2">
      <c r="A967" s="26">
        <f t="shared" si="15"/>
        <v>350089</v>
      </c>
      <c r="B967" s="26">
        <v>19</v>
      </c>
      <c r="C967" s="26">
        <v>54</v>
      </c>
      <c r="D967" s="26" t="s">
        <v>65</v>
      </c>
      <c r="E967" s="26">
        <v>35</v>
      </c>
      <c r="F967" s="26">
        <v>89</v>
      </c>
      <c r="G967" s="26">
        <v>68274.270999999993</v>
      </c>
      <c r="H967" s="26">
        <v>3.2639999999999998</v>
      </c>
      <c r="I967" s="26">
        <v>8530.7801999999992</v>
      </c>
      <c r="J967" s="26">
        <v>3.6700000000000003E-2</v>
      </c>
    </row>
    <row r="968" spans="1:10" x14ac:dyDescent="0.2">
      <c r="A968" s="26">
        <f t="shared" si="15"/>
        <v>360089</v>
      </c>
      <c r="B968" s="26">
        <v>17</v>
      </c>
      <c r="C968" s="26">
        <v>53</v>
      </c>
      <c r="D968" s="26" t="s">
        <v>66</v>
      </c>
      <c r="E968" s="26">
        <v>36</v>
      </c>
      <c r="F968" s="26">
        <v>89</v>
      </c>
      <c r="G968" s="26">
        <v>76535.794999999998</v>
      </c>
      <c r="H968" s="26">
        <v>2.1419999999999999</v>
      </c>
      <c r="I968" s="26">
        <v>8614.8158000000003</v>
      </c>
      <c r="J968" s="26">
        <v>2.41E-2</v>
      </c>
    </row>
    <row r="969" spans="1:10" x14ac:dyDescent="0.2">
      <c r="A969" s="26">
        <f t="shared" si="15"/>
        <v>370089</v>
      </c>
      <c r="B969" s="26">
        <v>15</v>
      </c>
      <c r="C969" s="26">
        <v>52</v>
      </c>
      <c r="D969" s="26" t="s">
        <v>67</v>
      </c>
      <c r="E969" s="26">
        <v>37</v>
      </c>
      <c r="F969" s="26">
        <v>89</v>
      </c>
      <c r="G969" s="26">
        <v>81712.399000000005</v>
      </c>
      <c r="H969" s="26">
        <v>5.4269999999999996</v>
      </c>
      <c r="I969" s="26">
        <v>8664.1895000000004</v>
      </c>
      <c r="J969" s="26">
        <v>6.0999999999999999E-2</v>
      </c>
    </row>
    <row r="970" spans="1:10" x14ac:dyDescent="0.2">
      <c r="A970" s="26">
        <f t="shared" si="15"/>
        <v>380089</v>
      </c>
      <c r="B970" s="26">
        <v>13</v>
      </c>
      <c r="C970" s="26">
        <v>51</v>
      </c>
      <c r="D970" s="26" t="s">
        <v>68</v>
      </c>
      <c r="E970" s="26">
        <v>38</v>
      </c>
      <c r="F970" s="26">
        <v>89</v>
      </c>
      <c r="G970" s="26">
        <v>86209.025999999998</v>
      </c>
      <c r="H970" s="26">
        <v>9.1999999999999998E-2</v>
      </c>
      <c r="I970" s="26">
        <v>8705.9230000000007</v>
      </c>
      <c r="J970" s="26">
        <v>1.1000000000000001E-3</v>
      </c>
    </row>
    <row r="971" spans="1:10" x14ac:dyDescent="0.2">
      <c r="A971" s="26">
        <f t="shared" si="15"/>
        <v>390089</v>
      </c>
      <c r="B971" s="26">
        <v>11</v>
      </c>
      <c r="C971" s="26">
        <v>50</v>
      </c>
      <c r="D971" s="26" t="s">
        <v>69</v>
      </c>
      <c r="E971" s="26">
        <v>39</v>
      </c>
      <c r="F971" s="26">
        <v>89</v>
      </c>
      <c r="G971" s="26">
        <v>87711.202000000005</v>
      </c>
      <c r="H971" s="26">
        <v>0.33900000000000002</v>
      </c>
      <c r="I971" s="26">
        <v>8714.0110000000004</v>
      </c>
      <c r="J971" s="26">
        <v>3.8E-3</v>
      </c>
    </row>
    <row r="972" spans="1:10" x14ac:dyDescent="0.2">
      <c r="A972" s="26">
        <f t="shared" si="15"/>
        <v>400089</v>
      </c>
      <c r="B972" s="26">
        <v>9</v>
      </c>
      <c r="C972" s="26">
        <v>49</v>
      </c>
      <c r="D972" s="26" t="s">
        <v>70</v>
      </c>
      <c r="E972" s="26">
        <v>40</v>
      </c>
      <c r="F972" s="26">
        <v>89</v>
      </c>
      <c r="G972" s="26">
        <v>84877.974000000002</v>
      </c>
      <c r="H972" s="26">
        <v>2.78</v>
      </c>
      <c r="I972" s="26">
        <v>8673.3865000000005</v>
      </c>
      <c r="J972" s="26">
        <v>3.1199999999999999E-2</v>
      </c>
    </row>
    <row r="973" spans="1:10" x14ac:dyDescent="0.2">
      <c r="A973" s="26">
        <f t="shared" si="15"/>
        <v>410089</v>
      </c>
      <c r="B973" s="26">
        <v>7</v>
      </c>
      <c r="C973" s="26">
        <v>48</v>
      </c>
      <c r="D973" s="26" t="s">
        <v>71</v>
      </c>
      <c r="E973" s="26">
        <v>41</v>
      </c>
      <c r="F973" s="26">
        <v>89</v>
      </c>
      <c r="G973" s="26">
        <v>80625.755000000005</v>
      </c>
      <c r="H973" s="26">
        <v>23.63</v>
      </c>
      <c r="I973" s="26">
        <v>8616.8184000000001</v>
      </c>
      <c r="J973" s="26">
        <v>0.26550000000000001</v>
      </c>
    </row>
    <row r="974" spans="1:10" x14ac:dyDescent="0.2">
      <c r="A974" s="26">
        <f t="shared" si="15"/>
        <v>420089</v>
      </c>
      <c r="B974" s="26">
        <v>5</v>
      </c>
      <c r="C974" s="26">
        <v>47</v>
      </c>
      <c r="D974" s="26" t="s">
        <v>72</v>
      </c>
      <c r="E974" s="26">
        <v>42</v>
      </c>
      <c r="F974" s="26">
        <v>89</v>
      </c>
      <c r="G974" s="26">
        <v>75014.944000000003</v>
      </c>
      <c r="H974" s="26">
        <v>3.9119999999999999</v>
      </c>
      <c r="I974" s="26">
        <v>8544.9850999999999</v>
      </c>
      <c r="J974" s="26">
        <v>4.3999999999999997E-2</v>
      </c>
    </row>
    <row r="975" spans="1:10" x14ac:dyDescent="0.2">
      <c r="A975" s="26">
        <f t="shared" si="15"/>
        <v>430089</v>
      </c>
      <c r="B975" s="26">
        <v>3</v>
      </c>
      <c r="C975" s="26">
        <v>46</v>
      </c>
      <c r="D975" s="26" t="s">
        <v>73</v>
      </c>
      <c r="E975" s="26">
        <v>43</v>
      </c>
      <c r="F975" s="26">
        <v>89</v>
      </c>
      <c r="G975" s="26">
        <v>67394.857000000004</v>
      </c>
      <c r="H975" s="26">
        <v>3.819</v>
      </c>
      <c r="I975" s="26">
        <v>8450.5758000000005</v>
      </c>
      <c r="J975" s="26">
        <v>4.2900000000000001E-2</v>
      </c>
    </row>
    <row r="976" spans="1:10" x14ac:dyDescent="0.2">
      <c r="A976" s="26">
        <f t="shared" si="15"/>
        <v>440089</v>
      </c>
      <c r="B976" s="26">
        <v>1</v>
      </c>
      <c r="C976" s="26">
        <v>45</v>
      </c>
      <c r="D976" s="26" t="s">
        <v>74</v>
      </c>
      <c r="E976" s="26">
        <v>44</v>
      </c>
      <c r="F976" s="26">
        <v>89</v>
      </c>
      <c r="G976" s="26">
        <v>58369.423999999999</v>
      </c>
      <c r="H976" s="26">
        <v>24.219000000000001</v>
      </c>
      <c r="I976" s="26">
        <v>8340.3760000000002</v>
      </c>
      <c r="J976" s="26">
        <v>0.27210000000000001</v>
      </c>
    </row>
    <row r="977" spans="1:10" x14ac:dyDescent="0.2">
      <c r="A977" s="26">
        <f t="shared" si="15"/>
        <v>450089</v>
      </c>
      <c r="B977" s="26">
        <v>-1</v>
      </c>
      <c r="C977" s="26">
        <v>44</v>
      </c>
      <c r="D977" s="26" t="s">
        <v>75</v>
      </c>
      <c r="E977" s="26">
        <v>45</v>
      </c>
      <c r="F977" s="26">
        <v>89</v>
      </c>
      <c r="G977" s="26">
        <v>45651</v>
      </c>
      <c r="H977" s="26">
        <v>361</v>
      </c>
      <c r="I977" s="26">
        <v>8189</v>
      </c>
      <c r="J977" s="26">
        <v>4</v>
      </c>
    </row>
    <row r="978" spans="1:10" x14ac:dyDescent="0.2">
      <c r="A978" s="26">
        <f t="shared" si="15"/>
        <v>320090</v>
      </c>
      <c r="B978" s="26">
        <v>26</v>
      </c>
      <c r="C978" s="26">
        <v>58</v>
      </c>
      <c r="D978" s="26" t="s">
        <v>62</v>
      </c>
      <c r="E978" s="26">
        <v>32</v>
      </c>
      <c r="F978" s="26">
        <v>90</v>
      </c>
      <c r="G978" s="26">
        <v>28470</v>
      </c>
      <c r="H978" s="26">
        <v>500</v>
      </c>
      <c r="I978" s="26">
        <v>8109</v>
      </c>
      <c r="J978" s="26">
        <v>6</v>
      </c>
    </row>
    <row r="979" spans="1:10" x14ac:dyDescent="0.2">
      <c r="A979" s="26">
        <f t="shared" si="15"/>
        <v>330090</v>
      </c>
      <c r="B979" s="26">
        <v>24</v>
      </c>
      <c r="C979" s="26">
        <v>57</v>
      </c>
      <c r="D979" s="26" t="s">
        <v>63</v>
      </c>
      <c r="E979" s="26">
        <v>33</v>
      </c>
      <c r="F979" s="26">
        <v>90</v>
      </c>
      <c r="G979" s="26">
        <v>40990</v>
      </c>
      <c r="H979" s="26">
        <v>400</v>
      </c>
      <c r="I979" s="26">
        <v>8240</v>
      </c>
      <c r="J979" s="26">
        <v>4</v>
      </c>
    </row>
    <row r="980" spans="1:10" x14ac:dyDescent="0.2">
      <c r="A980" s="26">
        <f t="shared" si="15"/>
        <v>340090</v>
      </c>
      <c r="B980" s="26">
        <v>22</v>
      </c>
      <c r="C980" s="26">
        <v>56</v>
      </c>
      <c r="D980" s="26" t="s">
        <v>64</v>
      </c>
      <c r="E980" s="26">
        <v>34</v>
      </c>
      <c r="F980" s="26">
        <v>90</v>
      </c>
      <c r="G980" s="26">
        <v>55800.222999999998</v>
      </c>
      <c r="H980" s="26">
        <v>329.74900000000002</v>
      </c>
      <c r="I980" s="26">
        <v>8395.7672000000002</v>
      </c>
      <c r="J980" s="26">
        <v>3.6638999999999999</v>
      </c>
    </row>
    <row r="981" spans="1:10" x14ac:dyDescent="0.2">
      <c r="A981" s="26">
        <f t="shared" si="15"/>
        <v>350090</v>
      </c>
      <c r="B981" s="26">
        <v>20</v>
      </c>
      <c r="C981" s="26">
        <v>55</v>
      </c>
      <c r="D981" s="26" t="s">
        <v>65</v>
      </c>
      <c r="E981" s="26">
        <v>35</v>
      </c>
      <c r="F981" s="26">
        <v>90</v>
      </c>
      <c r="G981" s="26">
        <v>64000.305999999997</v>
      </c>
      <c r="H981" s="26">
        <v>3.3570000000000002</v>
      </c>
      <c r="I981" s="26">
        <v>8478.1864999999998</v>
      </c>
      <c r="J981" s="26">
        <v>3.73E-2</v>
      </c>
    </row>
    <row r="982" spans="1:10" x14ac:dyDescent="0.2">
      <c r="A982" s="26">
        <f t="shared" si="15"/>
        <v>360090</v>
      </c>
      <c r="B982" s="26">
        <v>18</v>
      </c>
      <c r="C982" s="26">
        <v>54</v>
      </c>
      <c r="D982" s="26" t="s">
        <v>66</v>
      </c>
      <c r="E982" s="26">
        <v>36</v>
      </c>
      <c r="F982" s="26">
        <v>90</v>
      </c>
      <c r="G982" s="26">
        <v>74959.259000000005</v>
      </c>
      <c r="H982" s="26">
        <v>1.863</v>
      </c>
      <c r="I982" s="26">
        <v>8591.2598999999991</v>
      </c>
      <c r="J982" s="26">
        <v>2.07E-2</v>
      </c>
    </row>
    <row r="983" spans="1:10" x14ac:dyDescent="0.2">
      <c r="A983" s="26">
        <f t="shared" si="15"/>
        <v>370090</v>
      </c>
      <c r="B983" s="26">
        <v>16</v>
      </c>
      <c r="C983" s="26">
        <v>53</v>
      </c>
      <c r="D983" s="26" t="s">
        <v>67</v>
      </c>
      <c r="E983" s="26">
        <v>37</v>
      </c>
      <c r="F983" s="26">
        <v>90</v>
      </c>
      <c r="G983" s="26">
        <v>79365.573000000004</v>
      </c>
      <c r="H983" s="26">
        <v>6.452</v>
      </c>
      <c r="I983" s="26">
        <v>8631.5262000000002</v>
      </c>
      <c r="J983" s="26">
        <v>7.17E-2</v>
      </c>
    </row>
    <row r="984" spans="1:10" x14ac:dyDescent="0.2">
      <c r="A984" s="26">
        <f t="shared" si="15"/>
        <v>380090</v>
      </c>
      <c r="B984" s="26">
        <v>14</v>
      </c>
      <c r="C984" s="26">
        <v>52</v>
      </c>
      <c r="D984" s="26" t="s">
        <v>68</v>
      </c>
      <c r="E984" s="26">
        <v>38</v>
      </c>
      <c r="F984" s="26">
        <v>90</v>
      </c>
      <c r="G984" s="26">
        <v>85950.945000000007</v>
      </c>
      <c r="H984" s="26">
        <v>1.4490000000000001</v>
      </c>
      <c r="I984" s="26">
        <v>8696.0043000000005</v>
      </c>
      <c r="J984" s="26">
        <v>1.61E-2</v>
      </c>
    </row>
    <row r="985" spans="1:10" x14ac:dyDescent="0.2">
      <c r="A985" s="26">
        <f t="shared" si="15"/>
        <v>390090</v>
      </c>
      <c r="B985" s="26">
        <v>12</v>
      </c>
      <c r="C985" s="26">
        <v>51</v>
      </c>
      <c r="D985" s="26" t="s">
        <v>69</v>
      </c>
      <c r="E985" s="26">
        <v>39</v>
      </c>
      <c r="F985" s="26">
        <v>90</v>
      </c>
      <c r="G985" s="26">
        <v>86496.911999999997</v>
      </c>
      <c r="H985" s="26">
        <v>0.35399999999999998</v>
      </c>
      <c r="I985" s="26">
        <v>8693.3778000000002</v>
      </c>
      <c r="J985" s="26">
        <v>3.8999999999999998E-3</v>
      </c>
    </row>
    <row r="986" spans="1:10" x14ac:dyDescent="0.2">
      <c r="A986" s="26">
        <f t="shared" si="15"/>
        <v>400090</v>
      </c>
      <c r="B986" s="26">
        <v>10</v>
      </c>
      <c r="C986" s="26">
        <v>50</v>
      </c>
      <c r="D986" s="26" t="s">
        <v>70</v>
      </c>
      <c r="E986" s="26">
        <v>40</v>
      </c>
      <c r="F986" s="26">
        <v>90</v>
      </c>
      <c r="G986" s="26">
        <v>88772.547000000006</v>
      </c>
      <c r="H986" s="26">
        <v>0.11799999999999999</v>
      </c>
      <c r="I986" s="26">
        <v>8709.9699000000001</v>
      </c>
      <c r="J986" s="26">
        <v>1.2999999999999999E-3</v>
      </c>
    </row>
    <row r="987" spans="1:10" x14ac:dyDescent="0.2">
      <c r="A987" s="26">
        <f t="shared" si="15"/>
        <v>410090</v>
      </c>
      <c r="B987" s="26">
        <v>8</v>
      </c>
      <c r="C987" s="26">
        <v>49</v>
      </c>
      <c r="D987" s="26" t="s">
        <v>71</v>
      </c>
      <c r="E987" s="26">
        <v>41</v>
      </c>
      <c r="F987" s="26">
        <v>90</v>
      </c>
      <c r="G987" s="26">
        <v>82661.531000000003</v>
      </c>
      <c r="H987" s="26">
        <v>3.3170000000000002</v>
      </c>
      <c r="I987" s="26">
        <v>8633.3770000000004</v>
      </c>
      <c r="J987" s="26">
        <v>3.6900000000000002E-2</v>
      </c>
    </row>
    <row r="988" spans="1:10" x14ac:dyDescent="0.2">
      <c r="A988" s="26">
        <f t="shared" si="15"/>
        <v>420090</v>
      </c>
      <c r="B988" s="26">
        <v>6</v>
      </c>
      <c r="C988" s="26">
        <v>48</v>
      </c>
      <c r="D988" s="26" t="s">
        <v>72</v>
      </c>
      <c r="E988" s="26">
        <v>42</v>
      </c>
      <c r="F988" s="26">
        <v>90</v>
      </c>
      <c r="G988" s="26">
        <v>80172.513999999996</v>
      </c>
      <c r="H988" s="26">
        <v>3.4630000000000001</v>
      </c>
      <c r="I988" s="26">
        <v>8597.0285000000003</v>
      </c>
      <c r="J988" s="26">
        <v>3.85E-2</v>
      </c>
    </row>
    <row r="989" spans="1:10" x14ac:dyDescent="0.2">
      <c r="A989" s="26">
        <f t="shared" si="15"/>
        <v>430090</v>
      </c>
      <c r="B989" s="26">
        <v>4</v>
      </c>
      <c r="C989" s="26">
        <v>47</v>
      </c>
      <c r="D989" s="26" t="s">
        <v>73</v>
      </c>
      <c r="E989" s="26">
        <v>43</v>
      </c>
      <c r="F989" s="26">
        <v>90</v>
      </c>
      <c r="G989" s="26">
        <v>70724.695999999996</v>
      </c>
      <c r="H989" s="26">
        <v>1.0249999999999999</v>
      </c>
      <c r="I989" s="26">
        <v>8483.36</v>
      </c>
      <c r="J989" s="26">
        <v>1.14E-2</v>
      </c>
    </row>
    <row r="990" spans="1:10" x14ac:dyDescent="0.2">
      <c r="A990" s="26">
        <f t="shared" si="15"/>
        <v>440090</v>
      </c>
      <c r="B990" s="26">
        <v>2</v>
      </c>
      <c r="C990" s="26">
        <v>46</v>
      </c>
      <c r="D990" s="26" t="s">
        <v>74</v>
      </c>
      <c r="E990" s="26">
        <v>44</v>
      </c>
      <c r="F990" s="26">
        <v>90</v>
      </c>
      <c r="G990" s="26">
        <v>64883.800999999999</v>
      </c>
      <c r="H990" s="26">
        <v>3.73</v>
      </c>
      <c r="I990" s="26">
        <v>8409.7684000000008</v>
      </c>
      <c r="J990" s="26">
        <v>4.1399999999999999E-2</v>
      </c>
    </row>
    <row r="991" spans="1:10" x14ac:dyDescent="0.2">
      <c r="A991" s="26">
        <f t="shared" si="15"/>
        <v>450090</v>
      </c>
      <c r="B991" s="26">
        <v>0</v>
      </c>
      <c r="C991" s="26">
        <v>45</v>
      </c>
      <c r="D991" s="26" t="s">
        <v>75</v>
      </c>
      <c r="E991" s="26">
        <v>45</v>
      </c>
      <c r="F991" s="26">
        <v>90</v>
      </c>
      <c r="G991" s="26">
        <v>51634</v>
      </c>
      <c r="H991" s="26">
        <v>200</v>
      </c>
      <c r="I991" s="26">
        <v>8254</v>
      </c>
      <c r="J991" s="26">
        <v>2</v>
      </c>
    </row>
    <row r="992" spans="1:10" x14ac:dyDescent="0.2">
      <c r="A992" s="26">
        <f t="shared" si="15"/>
        <v>460090</v>
      </c>
      <c r="B992" s="26">
        <v>-2</v>
      </c>
      <c r="C992" s="26">
        <v>44</v>
      </c>
      <c r="D992" s="26" t="s">
        <v>76</v>
      </c>
      <c r="E992" s="26">
        <v>46</v>
      </c>
      <c r="F992" s="26">
        <v>90</v>
      </c>
      <c r="G992" s="26">
        <v>39710</v>
      </c>
      <c r="H992" s="26">
        <v>400</v>
      </c>
      <c r="I992" s="26">
        <v>8113</v>
      </c>
      <c r="J992" s="26">
        <v>4</v>
      </c>
    </row>
    <row r="993" spans="1:10" x14ac:dyDescent="0.2">
      <c r="A993" s="26">
        <f t="shared" si="15"/>
        <v>330091</v>
      </c>
      <c r="B993" s="26">
        <v>25</v>
      </c>
      <c r="C993" s="26">
        <v>58</v>
      </c>
      <c r="D993" s="26" t="s">
        <v>63</v>
      </c>
      <c r="E993" s="26">
        <v>33</v>
      </c>
      <c r="F993" s="26">
        <v>91</v>
      </c>
      <c r="G993" s="26">
        <v>36500</v>
      </c>
      <c r="H993" s="26">
        <v>400</v>
      </c>
      <c r="I993" s="26">
        <v>8189</v>
      </c>
      <c r="J993" s="26">
        <v>4</v>
      </c>
    </row>
    <row r="994" spans="1:10" x14ac:dyDescent="0.2">
      <c r="A994" s="26">
        <f t="shared" si="15"/>
        <v>340091</v>
      </c>
      <c r="B994" s="26">
        <v>23</v>
      </c>
      <c r="C994" s="26">
        <v>57</v>
      </c>
      <c r="D994" s="26" t="s">
        <v>64</v>
      </c>
      <c r="E994" s="26">
        <v>34</v>
      </c>
      <c r="F994" s="26">
        <v>91</v>
      </c>
      <c r="G994" s="26">
        <v>50580.13</v>
      </c>
      <c r="H994" s="26">
        <v>433.14499999999998</v>
      </c>
      <c r="I994" s="26">
        <v>8334.8382000000001</v>
      </c>
      <c r="J994" s="26">
        <v>4.7598000000000003</v>
      </c>
    </row>
    <row r="995" spans="1:10" x14ac:dyDescent="0.2">
      <c r="A995" s="26">
        <f t="shared" si="15"/>
        <v>350091</v>
      </c>
      <c r="B995" s="26">
        <v>21</v>
      </c>
      <c r="C995" s="26">
        <v>56</v>
      </c>
      <c r="D995" s="26" t="s">
        <v>65</v>
      </c>
      <c r="E995" s="26">
        <v>35</v>
      </c>
      <c r="F995" s="26">
        <v>91</v>
      </c>
      <c r="G995" s="26">
        <v>61107.300999999999</v>
      </c>
      <c r="H995" s="26">
        <v>3.5430000000000001</v>
      </c>
      <c r="I995" s="26">
        <v>8441.9241999999995</v>
      </c>
      <c r="J995" s="26">
        <v>3.8899999999999997E-2</v>
      </c>
    </row>
    <row r="996" spans="1:10" x14ac:dyDescent="0.2">
      <c r="A996" s="26">
        <f t="shared" si="15"/>
        <v>360091</v>
      </c>
      <c r="B996" s="26">
        <v>19</v>
      </c>
      <c r="C996" s="26">
        <v>55</v>
      </c>
      <c r="D996" s="26" t="s">
        <v>66</v>
      </c>
      <c r="E996" s="26">
        <v>36</v>
      </c>
      <c r="F996" s="26">
        <v>91</v>
      </c>
      <c r="G996" s="26">
        <v>70973.974000000002</v>
      </c>
      <c r="H996" s="26">
        <v>2.2360000000000002</v>
      </c>
      <c r="I996" s="26">
        <v>8541.7518999999993</v>
      </c>
      <c r="J996" s="26">
        <v>2.46E-2</v>
      </c>
    </row>
    <row r="997" spans="1:10" x14ac:dyDescent="0.2">
      <c r="A997" s="26">
        <f t="shared" si="15"/>
        <v>370091</v>
      </c>
      <c r="B997" s="26">
        <v>17</v>
      </c>
      <c r="C997" s="26">
        <v>54</v>
      </c>
      <c r="D997" s="26" t="s">
        <v>67</v>
      </c>
      <c r="E997" s="26">
        <v>37</v>
      </c>
      <c r="F997" s="26">
        <v>91</v>
      </c>
      <c r="G997" s="26">
        <v>77745.048999999999</v>
      </c>
      <c r="H997" s="26">
        <v>7.8010000000000002</v>
      </c>
      <c r="I997" s="26">
        <v>8607.5620999999992</v>
      </c>
      <c r="J997" s="26">
        <v>8.5699999999999998E-2</v>
      </c>
    </row>
    <row r="998" spans="1:10" x14ac:dyDescent="0.2">
      <c r="A998" s="26">
        <f t="shared" si="15"/>
        <v>380091</v>
      </c>
      <c r="B998" s="26">
        <v>15</v>
      </c>
      <c r="C998" s="26">
        <v>53</v>
      </c>
      <c r="D998" s="26" t="s">
        <v>68</v>
      </c>
      <c r="E998" s="26">
        <v>38</v>
      </c>
      <c r="F998" s="26">
        <v>91</v>
      </c>
      <c r="G998" s="26">
        <v>83651.95</v>
      </c>
      <c r="H998" s="26">
        <v>5.4530000000000003</v>
      </c>
      <c r="I998" s="26">
        <v>8663.8758999999991</v>
      </c>
      <c r="J998" s="26">
        <v>5.9900000000000002E-2</v>
      </c>
    </row>
    <row r="999" spans="1:10" x14ac:dyDescent="0.2">
      <c r="A999" s="26">
        <f t="shared" si="15"/>
        <v>390091</v>
      </c>
      <c r="B999" s="26">
        <v>13</v>
      </c>
      <c r="C999" s="26">
        <v>52</v>
      </c>
      <c r="D999" s="26" t="s">
        <v>69</v>
      </c>
      <c r="E999" s="26">
        <v>39</v>
      </c>
      <c r="F999" s="26">
        <v>91</v>
      </c>
      <c r="G999" s="26">
        <v>86351.320999999996</v>
      </c>
      <c r="H999" s="26">
        <v>1.843</v>
      </c>
      <c r="I999" s="26">
        <v>8684.9421000000002</v>
      </c>
      <c r="J999" s="26">
        <v>2.0299999999999999E-2</v>
      </c>
    </row>
    <row r="1000" spans="1:10" x14ac:dyDescent="0.2">
      <c r="A1000" s="26">
        <f t="shared" si="15"/>
        <v>400091</v>
      </c>
      <c r="B1000" s="26">
        <v>11</v>
      </c>
      <c r="C1000" s="26">
        <v>51</v>
      </c>
      <c r="D1000" s="26" t="s">
        <v>70</v>
      </c>
      <c r="E1000" s="26">
        <v>40</v>
      </c>
      <c r="F1000" s="26">
        <v>91</v>
      </c>
      <c r="G1000" s="26">
        <v>87895.592000000004</v>
      </c>
      <c r="H1000" s="26">
        <v>9.5000000000000001E-2</v>
      </c>
      <c r="I1000" s="26">
        <v>8693.3148999999994</v>
      </c>
      <c r="J1000" s="26">
        <v>1.1000000000000001E-3</v>
      </c>
    </row>
    <row r="1001" spans="1:10" x14ac:dyDescent="0.2">
      <c r="A1001" s="26">
        <f t="shared" si="15"/>
        <v>410091</v>
      </c>
      <c r="B1001" s="26">
        <v>9</v>
      </c>
      <c r="C1001" s="26">
        <v>50</v>
      </c>
      <c r="D1001" s="26" t="s">
        <v>71</v>
      </c>
      <c r="E1001" s="26">
        <v>41</v>
      </c>
      <c r="F1001" s="26">
        <v>91</v>
      </c>
      <c r="G1001" s="26">
        <v>86638.028000000006</v>
      </c>
      <c r="H1001" s="26">
        <v>2.9260000000000002</v>
      </c>
      <c r="I1001" s="26">
        <v>8670.8983000000007</v>
      </c>
      <c r="J1001" s="26">
        <v>3.2199999999999999E-2</v>
      </c>
    </row>
    <row r="1002" spans="1:10" x14ac:dyDescent="0.2">
      <c r="A1002" s="26">
        <f t="shared" si="15"/>
        <v>420091</v>
      </c>
      <c r="B1002" s="26">
        <v>7</v>
      </c>
      <c r="C1002" s="26">
        <v>49</v>
      </c>
      <c r="D1002" s="26" t="s">
        <v>72</v>
      </c>
      <c r="E1002" s="26">
        <v>42</v>
      </c>
      <c r="F1002" s="26">
        <v>91</v>
      </c>
      <c r="G1002" s="26">
        <v>82208.834000000003</v>
      </c>
      <c r="H1002" s="26">
        <v>6.2380000000000004</v>
      </c>
      <c r="I1002" s="26">
        <v>8613.6286</v>
      </c>
      <c r="J1002" s="26">
        <v>6.8599999999999994E-2</v>
      </c>
    </row>
    <row r="1003" spans="1:10" x14ac:dyDescent="0.2">
      <c r="A1003" s="26">
        <f t="shared" si="15"/>
        <v>430091</v>
      </c>
      <c r="B1003" s="26">
        <v>5</v>
      </c>
      <c r="C1003" s="26">
        <v>48</v>
      </c>
      <c r="D1003" s="26" t="s">
        <v>73</v>
      </c>
      <c r="E1003" s="26">
        <v>43</v>
      </c>
      <c r="F1003" s="26">
        <v>91</v>
      </c>
      <c r="G1003" s="26">
        <v>75986.657000000007</v>
      </c>
      <c r="H1003" s="26">
        <v>2.363</v>
      </c>
      <c r="I1003" s="26">
        <v>8536.6558000000005</v>
      </c>
      <c r="J1003" s="26">
        <v>2.5999999999999999E-2</v>
      </c>
    </row>
    <row r="1004" spans="1:10" x14ac:dyDescent="0.2">
      <c r="A1004" s="26">
        <f t="shared" si="15"/>
        <v>440091</v>
      </c>
      <c r="B1004" s="26">
        <v>3</v>
      </c>
      <c r="C1004" s="26">
        <v>47</v>
      </c>
      <c r="D1004" s="26" t="s">
        <v>74</v>
      </c>
      <c r="E1004" s="26">
        <v>44</v>
      </c>
      <c r="F1004" s="26">
        <v>91</v>
      </c>
      <c r="G1004" s="26">
        <v>68239.832999999999</v>
      </c>
      <c r="H1004" s="26">
        <v>2.2210000000000001</v>
      </c>
      <c r="I1004" s="26">
        <v>8442.9287000000004</v>
      </c>
      <c r="J1004" s="26">
        <v>2.4400000000000002E-2</v>
      </c>
    </row>
    <row r="1005" spans="1:10" x14ac:dyDescent="0.2">
      <c r="A1005" s="26">
        <f t="shared" si="15"/>
        <v>450091</v>
      </c>
      <c r="B1005" s="26">
        <v>1</v>
      </c>
      <c r="C1005" s="26">
        <v>46</v>
      </c>
      <c r="D1005" s="26" t="s">
        <v>75</v>
      </c>
      <c r="E1005" s="26">
        <v>45</v>
      </c>
      <c r="F1005" s="26">
        <v>91</v>
      </c>
      <c r="G1005" s="26">
        <v>58570</v>
      </c>
      <c r="H1005" s="26">
        <v>298</v>
      </c>
      <c r="I1005" s="26">
        <v>8328</v>
      </c>
      <c r="J1005" s="26">
        <v>3</v>
      </c>
    </row>
    <row r="1006" spans="1:10" x14ac:dyDescent="0.2">
      <c r="A1006" s="26">
        <f t="shared" si="15"/>
        <v>460091</v>
      </c>
      <c r="B1006" s="26">
        <v>-1</v>
      </c>
      <c r="C1006" s="26">
        <v>45</v>
      </c>
      <c r="D1006" s="26" t="s">
        <v>76</v>
      </c>
      <c r="E1006" s="26">
        <v>46</v>
      </c>
      <c r="F1006" s="26">
        <v>91</v>
      </c>
      <c r="G1006" s="26">
        <v>46170</v>
      </c>
      <c r="H1006" s="26">
        <v>423</v>
      </c>
      <c r="I1006" s="26">
        <v>8183</v>
      </c>
      <c r="J1006" s="26">
        <v>5</v>
      </c>
    </row>
    <row r="1007" spans="1:10" x14ac:dyDescent="0.2">
      <c r="A1007" s="26">
        <f t="shared" si="15"/>
        <v>330092</v>
      </c>
      <c r="B1007" s="26">
        <v>26</v>
      </c>
      <c r="C1007" s="26">
        <v>59</v>
      </c>
      <c r="D1007" s="26" t="s">
        <v>63</v>
      </c>
      <c r="E1007" s="26">
        <v>33</v>
      </c>
      <c r="F1007" s="26">
        <v>92</v>
      </c>
      <c r="G1007" s="26">
        <v>30380</v>
      </c>
      <c r="H1007" s="26">
        <v>500</v>
      </c>
      <c r="I1007" s="26">
        <v>8121</v>
      </c>
      <c r="J1007" s="26">
        <v>5</v>
      </c>
    </row>
    <row r="1008" spans="1:10" x14ac:dyDescent="0.2">
      <c r="A1008" s="26">
        <f t="shared" si="15"/>
        <v>340092</v>
      </c>
      <c r="B1008" s="26">
        <v>24</v>
      </c>
      <c r="C1008" s="26">
        <v>58</v>
      </c>
      <c r="D1008" s="26" t="s">
        <v>64</v>
      </c>
      <c r="E1008" s="26">
        <v>34</v>
      </c>
      <c r="F1008" s="26">
        <v>92</v>
      </c>
      <c r="G1008" s="26">
        <v>46724</v>
      </c>
      <c r="H1008" s="26">
        <v>400</v>
      </c>
      <c r="I1008" s="26">
        <v>8290</v>
      </c>
      <c r="J1008" s="26">
        <v>4</v>
      </c>
    </row>
    <row r="1009" spans="1:10" x14ac:dyDescent="0.2">
      <c r="A1009" s="26">
        <f t="shared" si="15"/>
        <v>350092</v>
      </c>
      <c r="B1009" s="26">
        <v>22</v>
      </c>
      <c r="C1009" s="26">
        <v>57</v>
      </c>
      <c r="D1009" s="26" t="s">
        <v>65</v>
      </c>
      <c r="E1009" s="26">
        <v>35</v>
      </c>
      <c r="F1009" s="26">
        <v>92</v>
      </c>
      <c r="G1009" s="26">
        <v>56232.811999999998</v>
      </c>
      <c r="H1009" s="26">
        <v>6.7089999999999996</v>
      </c>
      <c r="I1009" s="26">
        <v>8384.9123</v>
      </c>
      <c r="J1009" s="26">
        <v>7.2900000000000006E-2</v>
      </c>
    </row>
    <row r="1010" spans="1:10" x14ac:dyDescent="0.2">
      <c r="A1010" s="26">
        <f t="shared" si="15"/>
        <v>360092</v>
      </c>
      <c r="B1010" s="26">
        <v>20</v>
      </c>
      <c r="C1010" s="26">
        <v>56</v>
      </c>
      <c r="D1010" s="26" t="s">
        <v>66</v>
      </c>
      <c r="E1010" s="26">
        <v>36</v>
      </c>
      <c r="F1010" s="26">
        <v>92</v>
      </c>
      <c r="G1010" s="26">
        <v>68769.328999999998</v>
      </c>
      <c r="H1010" s="26">
        <v>2.7010000000000001</v>
      </c>
      <c r="I1010" s="26">
        <v>8512.6749999999993</v>
      </c>
      <c r="J1010" s="26">
        <v>2.9399999999999999E-2</v>
      </c>
    </row>
    <row r="1011" spans="1:10" x14ac:dyDescent="0.2">
      <c r="A1011" s="26">
        <f t="shared" si="15"/>
        <v>370092</v>
      </c>
      <c r="B1011" s="26">
        <v>18</v>
      </c>
      <c r="C1011" s="26">
        <v>55</v>
      </c>
      <c r="D1011" s="26" t="s">
        <v>67</v>
      </c>
      <c r="E1011" s="26">
        <v>37</v>
      </c>
      <c r="F1011" s="26">
        <v>92</v>
      </c>
      <c r="G1011" s="26">
        <v>74772.45</v>
      </c>
      <c r="H1011" s="26">
        <v>6.1230000000000002</v>
      </c>
      <c r="I1011" s="26">
        <v>8569.4225000000006</v>
      </c>
      <c r="J1011" s="26">
        <v>6.6600000000000006E-2</v>
      </c>
    </row>
    <row r="1012" spans="1:10" x14ac:dyDescent="0.2">
      <c r="A1012" s="26">
        <f t="shared" si="15"/>
        <v>380092</v>
      </c>
      <c r="B1012" s="26">
        <v>16</v>
      </c>
      <c r="C1012" s="26">
        <v>54</v>
      </c>
      <c r="D1012" s="26" t="s">
        <v>68</v>
      </c>
      <c r="E1012" s="26">
        <v>38</v>
      </c>
      <c r="F1012" s="26">
        <v>92</v>
      </c>
      <c r="G1012" s="26">
        <v>82867.370999999999</v>
      </c>
      <c r="H1012" s="26">
        <v>3.423</v>
      </c>
      <c r="I1012" s="26">
        <v>8648.9069999999992</v>
      </c>
      <c r="J1012" s="26">
        <v>3.7199999999999997E-2</v>
      </c>
    </row>
    <row r="1013" spans="1:10" x14ac:dyDescent="0.2">
      <c r="A1013" s="26">
        <f t="shared" si="15"/>
        <v>390092</v>
      </c>
      <c r="B1013" s="26">
        <v>14</v>
      </c>
      <c r="C1013" s="26">
        <v>53</v>
      </c>
      <c r="D1013" s="26" t="s">
        <v>69</v>
      </c>
      <c r="E1013" s="26">
        <v>39</v>
      </c>
      <c r="F1013" s="26">
        <v>92</v>
      </c>
      <c r="G1013" s="26">
        <v>84816.494000000006</v>
      </c>
      <c r="H1013" s="26">
        <v>9.1270000000000007</v>
      </c>
      <c r="I1013" s="26">
        <v>8661.5894000000008</v>
      </c>
      <c r="J1013" s="26">
        <v>9.9199999999999997E-2</v>
      </c>
    </row>
    <row r="1014" spans="1:10" x14ac:dyDescent="0.2">
      <c r="A1014" s="26">
        <f t="shared" si="15"/>
        <v>400092</v>
      </c>
      <c r="B1014" s="26">
        <v>12</v>
      </c>
      <c r="C1014" s="26">
        <v>52</v>
      </c>
      <c r="D1014" s="26" t="s">
        <v>70</v>
      </c>
      <c r="E1014" s="26">
        <v>40</v>
      </c>
      <c r="F1014" s="26">
        <v>92</v>
      </c>
      <c r="G1014" s="26">
        <v>88459.024000000005</v>
      </c>
      <c r="H1014" s="26">
        <v>9.4E-2</v>
      </c>
      <c r="I1014" s="26">
        <v>8692.6782999999996</v>
      </c>
      <c r="J1014" s="26">
        <v>1.1000000000000001E-3</v>
      </c>
    </row>
    <row r="1015" spans="1:10" x14ac:dyDescent="0.2">
      <c r="A1015" s="26">
        <f t="shared" si="15"/>
        <v>410092</v>
      </c>
      <c r="B1015" s="26">
        <v>10</v>
      </c>
      <c r="C1015" s="26">
        <v>51</v>
      </c>
      <c r="D1015" s="26" t="s">
        <v>71</v>
      </c>
      <c r="E1015" s="26">
        <v>41</v>
      </c>
      <c r="F1015" s="26">
        <v>92</v>
      </c>
      <c r="G1015" s="26">
        <v>86453.29</v>
      </c>
      <c r="H1015" s="26">
        <v>1.784</v>
      </c>
      <c r="I1015" s="26">
        <v>8662.3731000000007</v>
      </c>
      <c r="J1015" s="26">
        <v>1.9400000000000001E-2</v>
      </c>
    </row>
    <row r="1016" spans="1:10" x14ac:dyDescent="0.2">
      <c r="A1016" s="26">
        <f t="shared" si="15"/>
        <v>420092</v>
      </c>
      <c r="B1016" s="26">
        <v>8</v>
      </c>
      <c r="C1016" s="26">
        <v>50</v>
      </c>
      <c r="D1016" s="26" t="s">
        <v>72</v>
      </c>
      <c r="E1016" s="26">
        <v>42</v>
      </c>
      <c r="F1016" s="26">
        <v>92</v>
      </c>
      <c r="G1016" s="26">
        <v>86808.587</v>
      </c>
      <c r="H1016" s="26">
        <v>0.157</v>
      </c>
      <c r="I1016" s="26">
        <v>8657.7312000000002</v>
      </c>
      <c r="J1016" s="26">
        <v>1.6999999999999999E-3</v>
      </c>
    </row>
    <row r="1017" spans="1:10" x14ac:dyDescent="0.2">
      <c r="A1017" s="26">
        <f t="shared" si="15"/>
        <v>430092</v>
      </c>
      <c r="B1017" s="26">
        <v>6</v>
      </c>
      <c r="C1017" s="26">
        <v>49</v>
      </c>
      <c r="D1017" s="26" t="s">
        <v>73</v>
      </c>
      <c r="E1017" s="26">
        <v>43</v>
      </c>
      <c r="F1017" s="26">
        <v>92</v>
      </c>
      <c r="G1017" s="26">
        <v>78925.702999999994</v>
      </c>
      <c r="H1017" s="26">
        <v>3.1019999999999999</v>
      </c>
      <c r="I1017" s="26">
        <v>8563.5439999999999</v>
      </c>
      <c r="J1017" s="26">
        <v>3.3700000000000001E-2</v>
      </c>
    </row>
    <row r="1018" spans="1:10" x14ac:dyDescent="0.2">
      <c r="A1018" s="26">
        <f t="shared" si="15"/>
        <v>440092</v>
      </c>
      <c r="B1018" s="26">
        <v>4</v>
      </c>
      <c r="C1018" s="26">
        <v>48</v>
      </c>
      <c r="D1018" s="26" t="s">
        <v>74</v>
      </c>
      <c r="E1018" s="26">
        <v>44</v>
      </c>
      <c r="F1018" s="26">
        <v>92</v>
      </c>
      <c r="G1018" s="26">
        <v>74301.210999999996</v>
      </c>
      <c r="H1018" s="26">
        <v>2.718</v>
      </c>
      <c r="I1018" s="26">
        <v>8504.7739999999994</v>
      </c>
      <c r="J1018" s="26">
        <v>2.9499999999999998E-2</v>
      </c>
    </row>
    <row r="1019" spans="1:10" x14ac:dyDescent="0.2">
      <c r="A1019" s="26">
        <f t="shared" si="15"/>
        <v>450092</v>
      </c>
      <c r="B1019" s="26">
        <v>2</v>
      </c>
      <c r="C1019" s="26">
        <v>47</v>
      </c>
      <c r="D1019" s="26" t="s">
        <v>75</v>
      </c>
      <c r="E1019" s="26">
        <v>45</v>
      </c>
      <c r="F1019" s="26">
        <v>92</v>
      </c>
      <c r="G1019" s="26">
        <v>62999.095000000001</v>
      </c>
      <c r="H1019" s="26">
        <v>4.3780000000000001</v>
      </c>
      <c r="I1019" s="26">
        <v>8373.4210999999996</v>
      </c>
      <c r="J1019" s="26">
        <v>4.7600000000000003E-2</v>
      </c>
    </row>
    <row r="1020" spans="1:10" x14ac:dyDescent="0.2">
      <c r="A1020" s="26">
        <f t="shared" si="15"/>
        <v>460092</v>
      </c>
      <c r="B1020" s="26">
        <v>0</v>
      </c>
      <c r="C1020" s="26">
        <v>46</v>
      </c>
      <c r="D1020" s="26" t="s">
        <v>76</v>
      </c>
      <c r="E1020" s="26">
        <v>46</v>
      </c>
      <c r="F1020" s="26">
        <v>92</v>
      </c>
      <c r="G1020" s="26">
        <v>54779.095000000001</v>
      </c>
      <c r="H1020" s="26">
        <v>345.02800000000002</v>
      </c>
      <c r="I1020" s="26">
        <v>8275.5694999999996</v>
      </c>
      <c r="J1020" s="26">
        <v>3.7503000000000002</v>
      </c>
    </row>
    <row r="1021" spans="1:10" x14ac:dyDescent="0.2">
      <c r="A1021" s="26">
        <f t="shared" si="15"/>
        <v>470092</v>
      </c>
      <c r="B1021" s="26">
        <v>-2</v>
      </c>
      <c r="C1021" s="26">
        <v>45</v>
      </c>
      <c r="D1021" s="26" t="s">
        <v>77</v>
      </c>
      <c r="E1021" s="26">
        <v>47</v>
      </c>
      <c r="F1021" s="26">
        <v>92</v>
      </c>
      <c r="G1021" s="26">
        <v>37530</v>
      </c>
      <c r="H1021" s="26">
        <v>400</v>
      </c>
      <c r="I1021" s="26">
        <v>8080</v>
      </c>
      <c r="J1021" s="26">
        <v>4</v>
      </c>
    </row>
    <row r="1022" spans="1:10" x14ac:dyDescent="0.2">
      <c r="A1022" s="26">
        <f t="shared" si="15"/>
        <v>340093</v>
      </c>
      <c r="B1022" s="26">
        <v>25</v>
      </c>
      <c r="C1022" s="26">
        <v>59</v>
      </c>
      <c r="D1022" s="26" t="s">
        <v>64</v>
      </c>
      <c r="E1022" s="26">
        <v>34</v>
      </c>
      <c r="F1022" s="26">
        <v>93</v>
      </c>
      <c r="G1022" s="26">
        <v>40860</v>
      </c>
      <c r="H1022" s="26">
        <v>400</v>
      </c>
      <c r="I1022" s="26">
        <v>8225</v>
      </c>
      <c r="J1022" s="26">
        <v>4</v>
      </c>
    </row>
    <row r="1023" spans="1:10" x14ac:dyDescent="0.2">
      <c r="A1023" s="26">
        <f t="shared" si="15"/>
        <v>350093</v>
      </c>
      <c r="B1023" s="26">
        <v>23</v>
      </c>
      <c r="C1023" s="26">
        <v>58</v>
      </c>
      <c r="D1023" s="26" t="s">
        <v>65</v>
      </c>
      <c r="E1023" s="26">
        <v>35</v>
      </c>
      <c r="F1023" s="26">
        <v>93</v>
      </c>
      <c r="G1023" s="26">
        <v>52890.235000000001</v>
      </c>
      <c r="H1023" s="26">
        <v>430.81599999999997</v>
      </c>
      <c r="I1023" s="26">
        <v>8345.5985999999994</v>
      </c>
      <c r="J1023" s="26">
        <v>4.6323999999999996</v>
      </c>
    </row>
    <row r="1024" spans="1:10" x14ac:dyDescent="0.2">
      <c r="A1024" s="26">
        <f t="shared" si="15"/>
        <v>360093</v>
      </c>
      <c r="B1024" s="26">
        <v>21</v>
      </c>
      <c r="C1024" s="26">
        <v>57</v>
      </c>
      <c r="D1024" s="26" t="s">
        <v>66</v>
      </c>
      <c r="E1024" s="26">
        <v>36</v>
      </c>
      <c r="F1024" s="26">
        <v>93</v>
      </c>
      <c r="G1024" s="26">
        <v>64136.002</v>
      </c>
      <c r="H1024" s="26">
        <v>2.5150000000000001</v>
      </c>
      <c r="I1024" s="26">
        <v>8458.1085000000003</v>
      </c>
      <c r="J1024" s="26">
        <v>2.7E-2</v>
      </c>
    </row>
    <row r="1025" spans="1:10" x14ac:dyDescent="0.2">
      <c r="A1025" s="26">
        <f t="shared" si="15"/>
        <v>370093</v>
      </c>
      <c r="B1025" s="26">
        <v>19</v>
      </c>
      <c r="C1025" s="26">
        <v>56</v>
      </c>
      <c r="D1025" s="26" t="s">
        <v>67</v>
      </c>
      <c r="E1025" s="26">
        <v>37</v>
      </c>
      <c r="F1025" s="26">
        <v>93</v>
      </c>
      <c r="G1025" s="26">
        <v>72619.899999999994</v>
      </c>
      <c r="H1025" s="26">
        <v>7.83</v>
      </c>
      <c r="I1025" s="26">
        <v>8540.9208999999992</v>
      </c>
      <c r="J1025" s="26">
        <v>8.4199999999999997E-2</v>
      </c>
    </row>
    <row r="1026" spans="1:10" x14ac:dyDescent="0.2">
      <c r="A1026" s="26">
        <f t="shared" si="15"/>
        <v>380093</v>
      </c>
      <c r="B1026" s="26">
        <v>17</v>
      </c>
      <c r="C1026" s="26">
        <v>55</v>
      </c>
      <c r="D1026" s="26" t="s">
        <v>68</v>
      </c>
      <c r="E1026" s="26">
        <v>38</v>
      </c>
      <c r="F1026" s="26">
        <v>93</v>
      </c>
      <c r="G1026" s="26">
        <v>80085.843999999997</v>
      </c>
      <c r="H1026" s="26">
        <v>7.5540000000000003</v>
      </c>
      <c r="I1026" s="26">
        <v>8612.7875000000004</v>
      </c>
      <c r="J1026" s="26">
        <v>8.1199999999999994E-2</v>
      </c>
    </row>
    <row r="1027" spans="1:10" x14ac:dyDescent="0.2">
      <c r="A1027" s="26">
        <f t="shared" ref="A1027:A1090" si="16">F1027+10000*E1027</f>
        <v>390093</v>
      </c>
      <c r="B1027" s="26">
        <v>15</v>
      </c>
      <c r="C1027" s="26">
        <v>54</v>
      </c>
      <c r="D1027" s="26" t="s">
        <v>69</v>
      </c>
      <c r="E1027" s="26">
        <v>39</v>
      </c>
      <c r="F1027" s="26">
        <v>93</v>
      </c>
      <c r="G1027" s="26">
        <v>84227.154999999999</v>
      </c>
      <c r="H1027" s="26">
        <v>10.488</v>
      </c>
      <c r="I1027" s="26">
        <v>8648.9053999999996</v>
      </c>
      <c r="J1027" s="26">
        <v>0.1128</v>
      </c>
    </row>
    <row r="1028" spans="1:10" x14ac:dyDescent="0.2">
      <c r="A1028" s="26">
        <f t="shared" si="16"/>
        <v>400093</v>
      </c>
      <c r="B1028" s="26">
        <v>13</v>
      </c>
      <c r="C1028" s="26">
        <v>53</v>
      </c>
      <c r="D1028" s="26" t="s">
        <v>70</v>
      </c>
      <c r="E1028" s="26">
        <v>40</v>
      </c>
      <c r="F1028" s="26">
        <v>93</v>
      </c>
      <c r="G1028" s="26">
        <v>87122.028000000006</v>
      </c>
      <c r="H1028" s="26">
        <v>0.45600000000000002</v>
      </c>
      <c r="I1028" s="26">
        <v>8671.6206999999995</v>
      </c>
      <c r="J1028" s="26">
        <v>4.8999999999999998E-3</v>
      </c>
    </row>
    <row r="1029" spans="1:10" x14ac:dyDescent="0.2">
      <c r="A1029" s="26">
        <f t="shared" si="16"/>
        <v>410093</v>
      </c>
      <c r="B1029" s="26">
        <v>11</v>
      </c>
      <c r="C1029" s="26">
        <v>52</v>
      </c>
      <c r="D1029" s="26" t="s">
        <v>71</v>
      </c>
      <c r="E1029" s="26">
        <v>41</v>
      </c>
      <c r="F1029" s="26">
        <v>93</v>
      </c>
      <c r="G1029" s="26">
        <v>87212.84</v>
      </c>
      <c r="H1029" s="26">
        <v>1.49</v>
      </c>
      <c r="I1029" s="26">
        <v>8664.1849000000002</v>
      </c>
      <c r="J1029" s="26">
        <v>1.6E-2</v>
      </c>
    </row>
    <row r="1030" spans="1:10" x14ac:dyDescent="0.2">
      <c r="A1030" s="26">
        <f t="shared" si="16"/>
        <v>420093</v>
      </c>
      <c r="B1030" s="26">
        <v>9</v>
      </c>
      <c r="C1030" s="26">
        <v>51</v>
      </c>
      <c r="D1030" s="26" t="s">
        <v>72</v>
      </c>
      <c r="E1030" s="26">
        <v>42</v>
      </c>
      <c r="F1030" s="26">
        <v>93</v>
      </c>
      <c r="G1030" s="26">
        <v>86807.078999999998</v>
      </c>
      <c r="H1030" s="26">
        <v>0.18099999999999999</v>
      </c>
      <c r="I1030" s="26">
        <v>8651.4094999999998</v>
      </c>
      <c r="J1030" s="26">
        <v>2E-3</v>
      </c>
    </row>
    <row r="1031" spans="1:10" x14ac:dyDescent="0.2">
      <c r="A1031" s="26">
        <f t="shared" si="16"/>
        <v>430093</v>
      </c>
      <c r="B1031" s="26">
        <v>7</v>
      </c>
      <c r="C1031" s="26">
        <v>50</v>
      </c>
      <c r="D1031" s="26" t="s">
        <v>73</v>
      </c>
      <c r="E1031" s="26">
        <v>43</v>
      </c>
      <c r="F1031" s="26">
        <v>93</v>
      </c>
      <c r="G1031" s="26">
        <v>83606.115999999995</v>
      </c>
      <c r="H1031" s="26">
        <v>1.012</v>
      </c>
      <c r="I1031" s="26">
        <v>8608.5781999999999</v>
      </c>
      <c r="J1031" s="26">
        <v>1.09E-2</v>
      </c>
    </row>
    <row r="1032" spans="1:10" x14ac:dyDescent="0.2">
      <c r="A1032" s="26">
        <f t="shared" si="16"/>
        <v>440093</v>
      </c>
      <c r="B1032" s="26">
        <v>5</v>
      </c>
      <c r="C1032" s="26">
        <v>49</v>
      </c>
      <c r="D1032" s="26" t="s">
        <v>74</v>
      </c>
      <c r="E1032" s="26">
        <v>44</v>
      </c>
      <c r="F1032" s="26">
        <v>93</v>
      </c>
      <c r="G1032" s="26">
        <v>77216.722999999998</v>
      </c>
      <c r="H1032" s="26">
        <v>2.0649999999999999</v>
      </c>
      <c r="I1032" s="26">
        <v>8531.4627</v>
      </c>
      <c r="J1032" s="26">
        <v>2.2200000000000001E-2</v>
      </c>
    </row>
    <row r="1033" spans="1:10" x14ac:dyDescent="0.2">
      <c r="A1033" s="26">
        <f t="shared" si="16"/>
        <v>450093</v>
      </c>
      <c r="B1033" s="26">
        <v>3</v>
      </c>
      <c r="C1033" s="26">
        <v>48</v>
      </c>
      <c r="D1033" s="26" t="s">
        <v>75</v>
      </c>
      <c r="E1033" s="26">
        <v>45</v>
      </c>
      <c r="F1033" s="26">
        <v>93</v>
      </c>
      <c r="G1033" s="26">
        <v>69011.81</v>
      </c>
      <c r="H1033" s="26">
        <v>2.629</v>
      </c>
      <c r="I1033" s="26">
        <v>8434.8255000000008</v>
      </c>
      <c r="J1033" s="26">
        <v>2.8299999999999999E-2</v>
      </c>
    </row>
    <row r="1034" spans="1:10" x14ac:dyDescent="0.2">
      <c r="A1034" s="26">
        <f t="shared" si="16"/>
        <v>460093</v>
      </c>
      <c r="B1034" s="26">
        <v>1</v>
      </c>
      <c r="C1034" s="26">
        <v>47</v>
      </c>
      <c r="D1034" s="26" t="s">
        <v>76</v>
      </c>
      <c r="E1034" s="26">
        <v>46</v>
      </c>
      <c r="F1034" s="26">
        <v>93</v>
      </c>
      <c r="G1034" s="26">
        <v>58981.81</v>
      </c>
      <c r="H1034" s="26">
        <v>370.00900000000001</v>
      </c>
      <c r="I1034" s="26">
        <v>8318.5637000000006</v>
      </c>
      <c r="J1034" s="26">
        <v>3.9786000000000001</v>
      </c>
    </row>
    <row r="1035" spans="1:10" x14ac:dyDescent="0.2">
      <c r="A1035" s="26">
        <f t="shared" si="16"/>
        <v>470093</v>
      </c>
      <c r="B1035" s="26">
        <v>-1</v>
      </c>
      <c r="C1035" s="26">
        <v>46</v>
      </c>
      <c r="D1035" s="26" t="s">
        <v>77</v>
      </c>
      <c r="E1035" s="26">
        <v>47</v>
      </c>
      <c r="F1035" s="26">
        <v>93</v>
      </c>
      <c r="G1035" s="26">
        <v>46400</v>
      </c>
      <c r="H1035" s="26">
        <v>401</v>
      </c>
      <c r="I1035" s="26">
        <v>8175</v>
      </c>
      <c r="J1035" s="26">
        <v>4</v>
      </c>
    </row>
    <row r="1036" spans="1:10" x14ac:dyDescent="0.2">
      <c r="A1036" s="26">
        <f t="shared" si="16"/>
        <v>340094</v>
      </c>
      <c r="B1036" s="26">
        <v>26</v>
      </c>
      <c r="C1036" s="26">
        <v>60</v>
      </c>
      <c r="D1036" s="26" t="s">
        <v>64</v>
      </c>
      <c r="E1036" s="26">
        <v>34</v>
      </c>
      <c r="F1036" s="26">
        <v>94</v>
      </c>
      <c r="G1036" s="26">
        <v>36803</v>
      </c>
      <c r="H1036" s="26">
        <v>500</v>
      </c>
      <c r="I1036" s="26">
        <v>8180</v>
      </c>
      <c r="J1036" s="26">
        <v>5</v>
      </c>
    </row>
    <row r="1037" spans="1:10" x14ac:dyDescent="0.2">
      <c r="A1037" s="26">
        <f t="shared" si="16"/>
        <v>350094</v>
      </c>
      <c r="B1037" s="26">
        <v>24</v>
      </c>
      <c r="C1037" s="26">
        <v>59</v>
      </c>
      <c r="D1037" s="26" t="s">
        <v>65</v>
      </c>
      <c r="E1037" s="26">
        <v>35</v>
      </c>
      <c r="F1037" s="26">
        <v>94</v>
      </c>
      <c r="G1037" s="26">
        <v>47650</v>
      </c>
      <c r="H1037" s="26">
        <v>200</v>
      </c>
      <c r="I1037" s="26">
        <v>8287</v>
      </c>
      <c r="J1037" s="26">
        <v>2</v>
      </c>
    </row>
    <row r="1038" spans="1:10" x14ac:dyDescent="0.2">
      <c r="A1038" s="26">
        <f t="shared" si="16"/>
        <v>360094</v>
      </c>
      <c r="B1038" s="26">
        <v>22</v>
      </c>
      <c r="C1038" s="26">
        <v>58</v>
      </c>
      <c r="D1038" s="26" t="s">
        <v>66</v>
      </c>
      <c r="E1038" s="26">
        <v>36</v>
      </c>
      <c r="F1038" s="26">
        <v>94</v>
      </c>
      <c r="G1038" s="26">
        <v>61347.78</v>
      </c>
      <c r="H1038" s="26">
        <v>12.109</v>
      </c>
      <c r="I1038" s="26">
        <v>8424.3317999999999</v>
      </c>
      <c r="J1038" s="26">
        <v>0.1288</v>
      </c>
    </row>
    <row r="1039" spans="1:10" x14ac:dyDescent="0.2">
      <c r="A1039" s="26">
        <f t="shared" si="16"/>
        <v>370094</v>
      </c>
      <c r="B1039" s="26">
        <v>20</v>
      </c>
      <c r="C1039" s="26">
        <v>57</v>
      </c>
      <c r="D1039" s="26" t="s">
        <v>67</v>
      </c>
      <c r="E1039" s="26">
        <v>37</v>
      </c>
      <c r="F1039" s="26">
        <v>94</v>
      </c>
      <c r="G1039" s="26">
        <v>68562.790999999997</v>
      </c>
      <c r="H1039" s="26">
        <v>2.0289999999999999</v>
      </c>
      <c r="I1039" s="26">
        <v>8492.7644</v>
      </c>
      <c r="J1039" s="26">
        <v>2.1600000000000001E-2</v>
      </c>
    </row>
    <row r="1040" spans="1:10" x14ac:dyDescent="0.2">
      <c r="A1040" s="26">
        <f t="shared" si="16"/>
        <v>380094</v>
      </c>
      <c r="B1040" s="26">
        <v>18</v>
      </c>
      <c r="C1040" s="26">
        <v>56</v>
      </c>
      <c r="D1040" s="26" t="s">
        <v>68</v>
      </c>
      <c r="E1040" s="26">
        <v>38</v>
      </c>
      <c r="F1040" s="26">
        <v>94</v>
      </c>
      <c r="G1040" s="26">
        <v>78845.721000000005</v>
      </c>
      <c r="H1040" s="26">
        <v>1.663</v>
      </c>
      <c r="I1040" s="26">
        <v>8593.8343999999997</v>
      </c>
      <c r="J1040" s="26">
        <v>1.77E-2</v>
      </c>
    </row>
    <row r="1041" spans="1:10" x14ac:dyDescent="0.2">
      <c r="A1041" s="26">
        <f t="shared" si="16"/>
        <v>390094</v>
      </c>
      <c r="B1041" s="26">
        <v>16</v>
      </c>
      <c r="C1041" s="26">
        <v>55</v>
      </c>
      <c r="D1041" s="26" t="s">
        <v>69</v>
      </c>
      <c r="E1041" s="26">
        <v>39</v>
      </c>
      <c r="F1041" s="26">
        <v>94</v>
      </c>
      <c r="G1041" s="26">
        <v>82351.472999999998</v>
      </c>
      <c r="H1041" s="26">
        <v>6.38</v>
      </c>
      <c r="I1041" s="26">
        <v>8622.8068000000003</v>
      </c>
      <c r="J1041" s="26">
        <v>6.7900000000000002E-2</v>
      </c>
    </row>
    <row r="1042" spans="1:10" x14ac:dyDescent="0.2">
      <c r="A1042" s="26">
        <f t="shared" si="16"/>
        <v>400094</v>
      </c>
      <c r="B1042" s="26">
        <v>14</v>
      </c>
      <c r="C1042" s="26">
        <v>54</v>
      </c>
      <c r="D1042" s="26" t="s">
        <v>70</v>
      </c>
      <c r="E1042" s="26">
        <v>40</v>
      </c>
      <c r="F1042" s="26">
        <v>94</v>
      </c>
      <c r="G1042" s="26">
        <v>87269.331999999995</v>
      </c>
      <c r="H1042" s="26">
        <v>0.16400000000000001</v>
      </c>
      <c r="I1042" s="26">
        <v>8666.8016000000007</v>
      </c>
      <c r="J1042" s="26">
        <v>1.8E-3</v>
      </c>
    </row>
    <row r="1043" spans="1:10" x14ac:dyDescent="0.2">
      <c r="A1043" s="26">
        <f t="shared" si="16"/>
        <v>410094</v>
      </c>
      <c r="B1043" s="26">
        <v>12</v>
      </c>
      <c r="C1043" s="26">
        <v>53</v>
      </c>
      <c r="D1043" s="26" t="s">
        <v>71</v>
      </c>
      <c r="E1043" s="26">
        <v>41</v>
      </c>
      <c r="F1043" s="26">
        <v>94</v>
      </c>
      <c r="G1043" s="26">
        <v>86369.062999999995</v>
      </c>
      <c r="H1043" s="26">
        <v>1.4910000000000001</v>
      </c>
      <c r="I1043" s="26">
        <v>8648.9014000000006</v>
      </c>
      <c r="J1043" s="26">
        <v>1.5900000000000001E-2</v>
      </c>
    </row>
    <row r="1044" spans="1:10" x14ac:dyDescent="0.2">
      <c r="A1044" s="26">
        <f t="shared" si="16"/>
        <v>420094</v>
      </c>
      <c r="B1044" s="26">
        <v>10</v>
      </c>
      <c r="C1044" s="26">
        <v>52</v>
      </c>
      <c r="D1044" s="26" t="s">
        <v>72</v>
      </c>
      <c r="E1044" s="26">
        <v>42</v>
      </c>
      <c r="F1044" s="26">
        <v>94</v>
      </c>
      <c r="G1044" s="26">
        <v>88414.078999999998</v>
      </c>
      <c r="H1044" s="26">
        <v>0.14099999999999999</v>
      </c>
      <c r="I1044" s="26">
        <v>8662.3341</v>
      </c>
      <c r="J1044" s="26">
        <v>1.5E-3</v>
      </c>
    </row>
    <row r="1045" spans="1:10" x14ac:dyDescent="0.2">
      <c r="A1045" s="26">
        <f t="shared" si="16"/>
        <v>430094</v>
      </c>
      <c r="B1045" s="26">
        <v>8</v>
      </c>
      <c r="C1045" s="26">
        <v>51</v>
      </c>
      <c r="D1045" s="26" t="s">
        <v>73</v>
      </c>
      <c r="E1045" s="26">
        <v>43</v>
      </c>
      <c r="F1045" s="26">
        <v>94</v>
      </c>
      <c r="G1045" s="26">
        <v>84158.331999999995</v>
      </c>
      <c r="H1045" s="26">
        <v>4.0709999999999997</v>
      </c>
      <c r="I1045" s="26">
        <v>8608.7373000000007</v>
      </c>
      <c r="J1045" s="26">
        <v>4.3299999999999998E-2</v>
      </c>
    </row>
    <row r="1046" spans="1:10" x14ac:dyDescent="0.2">
      <c r="A1046" s="26">
        <f t="shared" si="16"/>
        <v>440094</v>
      </c>
      <c r="B1046" s="26">
        <v>6</v>
      </c>
      <c r="C1046" s="26">
        <v>50</v>
      </c>
      <c r="D1046" s="26" t="s">
        <v>74</v>
      </c>
      <c r="E1046" s="26">
        <v>44</v>
      </c>
      <c r="F1046" s="26">
        <v>94</v>
      </c>
      <c r="G1046" s="26">
        <v>82583.601999999999</v>
      </c>
      <c r="H1046" s="26">
        <v>3.1429999999999998</v>
      </c>
      <c r="I1046" s="26">
        <v>8583.6620000000003</v>
      </c>
      <c r="J1046" s="26">
        <v>3.3399999999999999E-2</v>
      </c>
    </row>
    <row r="1047" spans="1:10" x14ac:dyDescent="0.2">
      <c r="A1047" s="26">
        <f t="shared" si="16"/>
        <v>450094</v>
      </c>
      <c r="B1047" s="26">
        <v>4</v>
      </c>
      <c r="C1047" s="26">
        <v>49</v>
      </c>
      <c r="D1047" s="26" t="s">
        <v>75</v>
      </c>
      <c r="E1047" s="26">
        <v>45</v>
      </c>
      <c r="F1047" s="26">
        <v>94</v>
      </c>
      <c r="G1047" s="26">
        <v>72907.623000000007</v>
      </c>
      <c r="H1047" s="26">
        <v>3.379</v>
      </c>
      <c r="I1047" s="26">
        <v>8472.4032999999999</v>
      </c>
      <c r="J1047" s="26">
        <v>3.5900000000000001E-2</v>
      </c>
    </row>
    <row r="1048" spans="1:10" x14ac:dyDescent="0.2">
      <c r="A1048" s="26">
        <f t="shared" si="16"/>
        <v>460094</v>
      </c>
      <c r="B1048" s="26">
        <v>2</v>
      </c>
      <c r="C1048" s="26">
        <v>48</v>
      </c>
      <c r="D1048" s="26" t="s">
        <v>76</v>
      </c>
      <c r="E1048" s="26">
        <v>46</v>
      </c>
      <c r="F1048" s="26">
        <v>94</v>
      </c>
      <c r="G1048" s="26">
        <v>66102.281000000003</v>
      </c>
      <c r="H1048" s="26">
        <v>4.2869999999999999</v>
      </c>
      <c r="I1048" s="26">
        <v>8391.6831999999995</v>
      </c>
      <c r="J1048" s="26">
        <v>4.5600000000000002E-2</v>
      </c>
    </row>
    <row r="1049" spans="1:10" x14ac:dyDescent="0.2">
      <c r="A1049" s="26">
        <f t="shared" si="16"/>
        <v>470094</v>
      </c>
      <c r="B1049" s="26">
        <v>0</v>
      </c>
      <c r="C1049" s="26">
        <v>47</v>
      </c>
      <c r="D1049" s="26" t="s">
        <v>77</v>
      </c>
      <c r="E1049" s="26">
        <v>47</v>
      </c>
      <c r="F1049" s="26">
        <v>94</v>
      </c>
      <c r="G1049" s="26">
        <v>52402</v>
      </c>
      <c r="H1049" s="26">
        <v>400</v>
      </c>
      <c r="I1049" s="26">
        <v>8238</v>
      </c>
      <c r="J1049" s="26">
        <v>4</v>
      </c>
    </row>
    <row r="1050" spans="1:10" x14ac:dyDescent="0.2">
      <c r="A1050" s="26">
        <f t="shared" si="16"/>
        <v>480094</v>
      </c>
      <c r="B1050" s="26">
        <v>-2</v>
      </c>
      <c r="C1050" s="26">
        <v>46</v>
      </c>
      <c r="D1050" s="26" t="s">
        <v>78</v>
      </c>
      <c r="E1050" s="26">
        <v>48</v>
      </c>
      <c r="F1050" s="26">
        <v>94</v>
      </c>
      <c r="G1050" s="26">
        <v>40440</v>
      </c>
      <c r="H1050" s="26">
        <v>500</v>
      </c>
      <c r="I1050" s="26">
        <v>8102</v>
      </c>
      <c r="J1050" s="26">
        <v>5</v>
      </c>
    </row>
    <row r="1051" spans="1:10" x14ac:dyDescent="0.2">
      <c r="A1051" s="26">
        <f t="shared" si="16"/>
        <v>340095</v>
      </c>
      <c r="B1051" s="26">
        <v>27</v>
      </c>
      <c r="C1051" s="26">
        <v>61</v>
      </c>
      <c r="D1051" s="26" t="s">
        <v>64</v>
      </c>
      <c r="E1051" s="26">
        <v>34</v>
      </c>
      <c r="F1051" s="26">
        <v>95</v>
      </c>
      <c r="G1051" s="26">
        <v>30460</v>
      </c>
      <c r="H1051" s="26">
        <v>500</v>
      </c>
      <c r="I1051" s="26">
        <v>8112</v>
      </c>
      <c r="J1051" s="26">
        <v>5</v>
      </c>
    </row>
    <row r="1052" spans="1:10" x14ac:dyDescent="0.2">
      <c r="A1052" s="26">
        <f t="shared" si="16"/>
        <v>350095</v>
      </c>
      <c r="B1052" s="26">
        <v>25</v>
      </c>
      <c r="C1052" s="26">
        <v>60</v>
      </c>
      <c r="D1052" s="26" t="s">
        <v>65</v>
      </c>
      <c r="E1052" s="26">
        <v>35</v>
      </c>
      <c r="F1052" s="26">
        <v>95</v>
      </c>
      <c r="G1052" s="26">
        <v>43850</v>
      </c>
      <c r="H1052" s="26">
        <v>300</v>
      </c>
      <c r="I1052" s="26">
        <v>8245</v>
      </c>
      <c r="J1052" s="26">
        <v>3</v>
      </c>
    </row>
    <row r="1053" spans="1:10" x14ac:dyDescent="0.2">
      <c r="A1053" s="26">
        <f t="shared" si="16"/>
        <v>360095</v>
      </c>
      <c r="B1053" s="26">
        <v>23</v>
      </c>
      <c r="C1053" s="26">
        <v>59</v>
      </c>
      <c r="D1053" s="26" t="s">
        <v>66</v>
      </c>
      <c r="E1053" s="26">
        <v>36</v>
      </c>
      <c r="F1053" s="26">
        <v>95</v>
      </c>
      <c r="G1053" s="26">
        <v>56158.92</v>
      </c>
      <c r="H1053" s="26">
        <v>18.63</v>
      </c>
      <c r="I1053" s="26">
        <v>8365.9963000000007</v>
      </c>
      <c r="J1053" s="26">
        <v>0.1961</v>
      </c>
    </row>
    <row r="1054" spans="1:10" x14ac:dyDescent="0.2">
      <c r="A1054" s="26">
        <f t="shared" si="16"/>
        <v>370095</v>
      </c>
      <c r="B1054" s="26">
        <v>21</v>
      </c>
      <c r="C1054" s="26">
        <v>58</v>
      </c>
      <c r="D1054" s="26" t="s">
        <v>67</v>
      </c>
      <c r="E1054" s="26">
        <v>37</v>
      </c>
      <c r="F1054" s="26">
        <v>95</v>
      </c>
      <c r="G1054" s="26">
        <v>65890.307000000001</v>
      </c>
      <c r="H1054" s="26">
        <v>20.245000000000001</v>
      </c>
      <c r="I1054" s="26">
        <v>8460.1967000000004</v>
      </c>
      <c r="J1054" s="26">
        <v>0.21310000000000001</v>
      </c>
    </row>
    <row r="1055" spans="1:10" x14ac:dyDescent="0.2">
      <c r="A1055" s="26">
        <f t="shared" si="16"/>
        <v>380095</v>
      </c>
      <c r="B1055" s="26">
        <v>19</v>
      </c>
      <c r="C1055" s="26">
        <v>57</v>
      </c>
      <c r="D1055" s="26" t="s">
        <v>68</v>
      </c>
      <c r="E1055" s="26">
        <v>38</v>
      </c>
      <c r="F1055" s="26">
        <v>95</v>
      </c>
      <c r="G1055" s="26">
        <v>75117.284</v>
      </c>
      <c r="H1055" s="26">
        <v>5.81</v>
      </c>
      <c r="I1055" s="26">
        <v>8549.0874999999996</v>
      </c>
      <c r="J1055" s="26">
        <v>6.1199999999999997E-2</v>
      </c>
    </row>
    <row r="1056" spans="1:10" x14ac:dyDescent="0.2">
      <c r="A1056" s="26">
        <f t="shared" si="16"/>
        <v>390095</v>
      </c>
      <c r="B1056" s="26">
        <v>17</v>
      </c>
      <c r="C1056" s="26">
        <v>56</v>
      </c>
      <c r="D1056" s="26" t="s">
        <v>69</v>
      </c>
      <c r="E1056" s="26">
        <v>39</v>
      </c>
      <c r="F1056" s="26">
        <v>95</v>
      </c>
      <c r="G1056" s="26">
        <v>81207.937000000005</v>
      </c>
      <c r="H1056" s="26">
        <v>6.7789999999999999</v>
      </c>
      <c r="I1056" s="26">
        <v>8604.9644000000008</v>
      </c>
      <c r="J1056" s="26">
        <v>7.1400000000000005E-2</v>
      </c>
    </row>
    <row r="1057" spans="1:10" x14ac:dyDescent="0.2">
      <c r="A1057" s="26">
        <f t="shared" si="16"/>
        <v>400095</v>
      </c>
      <c r="B1057" s="26">
        <v>15</v>
      </c>
      <c r="C1057" s="26">
        <v>55</v>
      </c>
      <c r="D1057" s="26" t="s">
        <v>70</v>
      </c>
      <c r="E1057" s="26">
        <v>40</v>
      </c>
      <c r="F1057" s="26">
        <v>95</v>
      </c>
      <c r="G1057" s="26">
        <v>85659.94</v>
      </c>
      <c r="H1057" s="26">
        <v>0.86899999999999999</v>
      </c>
      <c r="I1057" s="26">
        <v>8643.5923999999995</v>
      </c>
      <c r="J1057" s="26">
        <v>9.1999999999999998E-3</v>
      </c>
    </row>
    <row r="1058" spans="1:10" x14ac:dyDescent="0.2">
      <c r="A1058" s="26">
        <f t="shared" si="16"/>
        <v>410095</v>
      </c>
      <c r="B1058" s="26">
        <v>13</v>
      </c>
      <c r="C1058" s="26">
        <v>54</v>
      </c>
      <c r="D1058" s="26" t="s">
        <v>71</v>
      </c>
      <c r="E1058" s="26">
        <v>41</v>
      </c>
      <c r="F1058" s="26">
        <v>95</v>
      </c>
      <c r="G1058" s="26">
        <v>86786.271999999997</v>
      </c>
      <c r="H1058" s="26">
        <v>0.50800000000000001</v>
      </c>
      <c r="I1058" s="26">
        <v>8647.2132999999994</v>
      </c>
      <c r="J1058" s="26">
        <v>5.4000000000000003E-3</v>
      </c>
    </row>
    <row r="1059" spans="1:10" x14ac:dyDescent="0.2">
      <c r="A1059" s="26">
        <f t="shared" si="16"/>
        <v>420095</v>
      </c>
      <c r="B1059" s="26">
        <v>11</v>
      </c>
      <c r="C1059" s="26">
        <v>53</v>
      </c>
      <c r="D1059" s="26" t="s">
        <v>72</v>
      </c>
      <c r="E1059" s="26">
        <v>42</v>
      </c>
      <c r="F1059" s="26">
        <v>95</v>
      </c>
      <c r="G1059" s="26">
        <v>87711.872000000003</v>
      </c>
      <c r="H1059" s="26">
        <v>0.123</v>
      </c>
      <c r="I1059" s="26">
        <v>8648.7212</v>
      </c>
      <c r="J1059" s="26">
        <v>1.2999999999999999E-3</v>
      </c>
    </row>
    <row r="1060" spans="1:10" x14ac:dyDescent="0.2">
      <c r="A1060" s="26">
        <f t="shared" si="16"/>
        <v>430095</v>
      </c>
      <c r="B1060" s="26">
        <v>9</v>
      </c>
      <c r="C1060" s="26">
        <v>52</v>
      </c>
      <c r="D1060" s="26" t="s">
        <v>73</v>
      </c>
      <c r="E1060" s="26">
        <v>43</v>
      </c>
      <c r="F1060" s="26">
        <v>95</v>
      </c>
      <c r="G1060" s="26">
        <v>86021.354999999996</v>
      </c>
      <c r="H1060" s="26">
        <v>5.08</v>
      </c>
      <c r="I1060" s="26">
        <v>8622.6911</v>
      </c>
      <c r="J1060" s="26">
        <v>5.3499999999999999E-2</v>
      </c>
    </row>
    <row r="1061" spans="1:10" x14ac:dyDescent="0.2">
      <c r="A1061" s="26">
        <f t="shared" si="16"/>
        <v>440095</v>
      </c>
      <c r="B1061" s="26">
        <v>7</v>
      </c>
      <c r="C1061" s="26">
        <v>51</v>
      </c>
      <c r="D1061" s="26" t="s">
        <v>74</v>
      </c>
      <c r="E1061" s="26">
        <v>44</v>
      </c>
      <c r="F1061" s="26">
        <v>95</v>
      </c>
      <c r="G1061" s="26">
        <v>83457.759000000005</v>
      </c>
      <c r="H1061" s="26">
        <v>9.5020000000000007</v>
      </c>
      <c r="I1061" s="26">
        <v>8587.4706000000006</v>
      </c>
      <c r="J1061" s="26">
        <v>0.1</v>
      </c>
    </row>
    <row r="1062" spans="1:10" x14ac:dyDescent="0.2">
      <c r="A1062" s="26">
        <f t="shared" si="16"/>
        <v>450095</v>
      </c>
      <c r="B1062" s="26">
        <v>5</v>
      </c>
      <c r="C1062" s="26">
        <v>50</v>
      </c>
      <c r="D1062" s="26" t="s">
        <v>75</v>
      </c>
      <c r="E1062" s="26">
        <v>45</v>
      </c>
      <c r="F1062" s="26">
        <v>95</v>
      </c>
      <c r="G1062" s="26">
        <v>78340.615999999995</v>
      </c>
      <c r="H1062" s="26">
        <v>3.8860000000000001</v>
      </c>
      <c r="I1062" s="26">
        <v>8525.3706999999995</v>
      </c>
      <c r="J1062" s="26">
        <v>4.0899999999999999E-2</v>
      </c>
    </row>
    <row r="1063" spans="1:10" x14ac:dyDescent="0.2">
      <c r="A1063" s="26">
        <f t="shared" si="16"/>
        <v>460095</v>
      </c>
      <c r="B1063" s="26">
        <v>3</v>
      </c>
      <c r="C1063" s="26">
        <v>49</v>
      </c>
      <c r="D1063" s="26" t="s">
        <v>76</v>
      </c>
      <c r="E1063" s="26">
        <v>46</v>
      </c>
      <c r="F1063" s="26">
        <v>95</v>
      </c>
      <c r="G1063" s="26">
        <v>69965.913</v>
      </c>
      <c r="H1063" s="26">
        <v>3.0310000000000001</v>
      </c>
      <c r="I1063" s="26">
        <v>8428.9807000000001</v>
      </c>
      <c r="J1063" s="26">
        <v>3.1899999999999998E-2</v>
      </c>
    </row>
    <row r="1064" spans="1:10" x14ac:dyDescent="0.2">
      <c r="A1064" s="26">
        <f t="shared" si="16"/>
        <v>470095</v>
      </c>
      <c r="B1064" s="26">
        <v>1</v>
      </c>
      <c r="C1064" s="26">
        <v>48</v>
      </c>
      <c r="D1064" s="26" t="s">
        <v>77</v>
      </c>
      <c r="E1064" s="26">
        <v>47</v>
      </c>
      <c r="F1064" s="26">
        <v>95</v>
      </c>
      <c r="G1064" s="26">
        <v>59906</v>
      </c>
      <c r="H1064" s="26">
        <v>400</v>
      </c>
      <c r="I1064" s="26">
        <v>8315</v>
      </c>
      <c r="J1064" s="26">
        <v>4</v>
      </c>
    </row>
    <row r="1065" spans="1:10" x14ac:dyDescent="0.2">
      <c r="A1065" s="26">
        <f t="shared" si="16"/>
        <v>480095</v>
      </c>
      <c r="B1065" s="26">
        <v>-1</v>
      </c>
      <c r="C1065" s="26">
        <v>47</v>
      </c>
      <c r="D1065" s="26" t="s">
        <v>78</v>
      </c>
      <c r="E1065" s="26">
        <v>48</v>
      </c>
      <c r="F1065" s="26">
        <v>95</v>
      </c>
      <c r="G1065" s="26">
        <v>47056</v>
      </c>
      <c r="H1065" s="26">
        <v>566</v>
      </c>
      <c r="I1065" s="26">
        <v>8171</v>
      </c>
      <c r="J1065" s="26">
        <v>6</v>
      </c>
    </row>
    <row r="1066" spans="1:10" x14ac:dyDescent="0.2">
      <c r="A1066" s="26">
        <f t="shared" si="16"/>
        <v>350096</v>
      </c>
      <c r="B1066" s="26">
        <v>26</v>
      </c>
      <c r="C1066" s="26">
        <v>61</v>
      </c>
      <c r="D1066" s="26" t="s">
        <v>65</v>
      </c>
      <c r="E1066" s="26">
        <v>35</v>
      </c>
      <c r="F1066" s="26">
        <v>96</v>
      </c>
      <c r="G1066" s="26">
        <v>38210</v>
      </c>
      <c r="H1066" s="26">
        <v>300</v>
      </c>
      <c r="I1066" s="26">
        <v>8184</v>
      </c>
      <c r="J1066" s="26">
        <v>3</v>
      </c>
    </row>
    <row r="1067" spans="1:10" x14ac:dyDescent="0.2">
      <c r="A1067" s="26">
        <f t="shared" si="16"/>
        <v>360096</v>
      </c>
      <c r="B1067" s="26">
        <v>24</v>
      </c>
      <c r="C1067" s="26">
        <v>60</v>
      </c>
      <c r="D1067" s="26" t="s">
        <v>66</v>
      </c>
      <c r="E1067" s="26">
        <v>36</v>
      </c>
      <c r="F1067" s="26">
        <v>96</v>
      </c>
      <c r="G1067" s="26">
        <v>53081.682000000001</v>
      </c>
      <c r="H1067" s="26">
        <v>19.277000000000001</v>
      </c>
      <c r="I1067" s="26">
        <v>8330.8721000000005</v>
      </c>
      <c r="J1067" s="26">
        <v>0.20080000000000001</v>
      </c>
    </row>
    <row r="1068" spans="1:10" x14ac:dyDescent="0.2">
      <c r="A1068" s="26">
        <f t="shared" si="16"/>
        <v>370096</v>
      </c>
      <c r="B1068" s="26">
        <v>22</v>
      </c>
      <c r="C1068" s="26">
        <v>59</v>
      </c>
      <c r="D1068" s="26" t="s">
        <v>67</v>
      </c>
      <c r="E1068" s="26">
        <v>37</v>
      </c>
      <c r="F1068" s="26">
        <v>96</v>
      </c>
      <c r="G1068" s="26">
        <v>61354.351000000002</v>
      </c>
      <c r="H1068" s="26">
        <v>3.3530000000000002</v>
      </c>
      <c r="I1068" s="26">
        <v>8408.8963000000003</v>
      </c>
      <c r="J1068" s="26">
        <v>3.49E-2</v>
      </c>
    </row>
    <row r="1069" spans="1:10" x14ac:dyDescent="0.2">
      <c r="A1069" s="26">
        <f t="shared" si="16"/>
        <v>380096</v>
      </c>
      <c r="B1069" s="26">
        <v>20</v>
      </c>
      <c r="C1069" s="26">
        <v>58</v>
      </c>
      <c r="D1069" s="26" t="s">
        <v>68</v>
      </c>
      <c r="E1069" s="26">
        <v>38</v>
      </c>
      <c r="F1069" s="26">
        <v>96</v>
      </c>
      <c r="G1069" s="26">
        <v>72918.248000000007</v>
      </c>
      <c r="H1069" s="26">
        <v>8.4659999999999993</v>
      </c>
      <c r="I1069" s="26">
        <v>8521.2041000000008</v>
      </c>
      <c r="J1069" s="26">
        <v>8.8200000000000001E-2</v>
      </c>
    </row>
    <row r="1070" spans="1:10" x14ac:dyDescent="0.2">
      <c r="A1070" s="26">
        <f t="shared" si="16"/>
        <v>390096</v>
      </c>
      <c r="B1070" s="26">
        <v>18</v>
      </c>
      <c r="C1070" s="26">
        <v>57</v>
      </c>
      <c r="D1070" s="26" t="s">
        <v>69</v>
      </c>
      <c r="E1070" s="26">
        <v>39</v>
      </c>
      <c r="F1070" s="26">
        <v>96</v>
      </c>
      <c r="G1070" s="26">
        <v>78329.986000000004</v>
      </c>
      <c r="H1070" s="26">
        <v>6.0750000000000002</v>
      </c>
      <c r="I1070" s="26">
        <v>8569.4269000000004</v>
      </c>
      <c r="J1070" s="26">
        <v>6.3299999999999995E-2</v>
      </c>
    </row>
    <row r="1071" spans="1:10" x14ac:dyDescent="0.2">
      <c r="A1071" s="26">
        <f t="shared" si="16"/>
        <v>400096</v>
      </c>
      <c r="B1071" s="26">
        <v>16</v>
      </c>
      <c r="C1071" s="26">
        <v>56</v>
      </c>
      <c r="D1071" s="26" t="s">
        <v>70</v>
      </c>
      <c r="E1071" s="26">
        <v>40</v>
      </c>
      <c r="F1071" s="26">
        <v>96</v>
      </c>
      <c r="G1071" s="26">
        <v>85438.86</v>
      </c>
      <c r="H1071" s="26">
        <v>0.114</v>
      </c>
      <c r="I1071" s="26">
        <v>8635.3282999999992</v>
      </c>
      <c r="J1071" s="26">
        <v>1.1999999999999999E-3</v>
      </c>
    </row>
    <row r="1072" spans="1:10" x14ac:dyDescent="0.2">
      <c r="A1072" s="26">
        <f t="shared" si="16"/>
        <v>410096</v>
      </c>
      <c r="B1072" s="26">
        <v>14</v>
      </c>
      <c r="C1072" s="26">
        <v>55</v>
      </c>
      <c r="D1072" s="26" t="s">
        <v>71</v>
      </c>
      <c r="E1072" s="26">
        <v>41</v>
      </c>
      <c r="F1072" s="26">
        <v>96</v>
      </c>
      <c r="G1072" s="26">
        <v>85602.83</v>
      </c>
      <c r="H1072" s="26">
        <v>0.14699999999999999</v>
      </c>
      <c r="I1072" s="26">
        <v>8628.8868000000002</v>
      </c>
      <c r="J1072" s="26">
        <v>1.5E-3</v>
      </c>
    </row>
    <row r="1073" spans="1:10" x14ac:dyDescent="0.2">
      <c r="A1073" s="26">
        <f t="shared" si="16"/>
        <v>420096</v>
      </c>
      <c r="B1073" s="26">
        <v>12</v>
      </c>
      <c r="C1073" s="26">
        <v>54</v>
      </c>
      <c r="D1073" s="26" t="s">
        <v>72</v>
      </c>
      <c r="E1073" s="26">
        <v>42</v>
      </c>
      <c r="F1073" s="26">
        <v>96</v>
      </c>
      <c r="G1073" s="26">
        <v>88794.888999999996</v>
      </c>
      <c r="H1073" s="26">
        <v>0.12</v>
      </c>
      <c r="I1073" s="26">
        <v>8653.9879999999994</v>
      </c>
      <c r="J1073" s="26">
        <v>1.2999999999999999E-3</v>
      </c>
    </row>
    <row r="1074" spans="1:10" x14ac:dyDescent="0.2">
      <c r="A1074" s="26">
        <f t="shared" si="16"/>
        <v>430096</v>
      </c>
      <c r="B1074" s="26">
        <v>10</v>
      </c>
      <c r="C1074" s="26">
        <v>53</v>
      </c>
      <c r="D1074" s="26" t="s">
        <v>73</v>
      </c>
      <c r="E1074" s="26">
        <v>43</v>
      </c>
      <c r="F1074" s="26">
        <v>96</v>
      </c>
      <c r="G1074" s="26">
        <v>85821.648000000001</v>
      </c>
      <c r="H1074" s="26">
        <v>5.1459999999999999</v>
      </c>
      <c r="I1074" s="26">
        <v>8614.8672999999999</v>
      </c>
      <c r="J1074" s="26">
        <v>5.3600000000000002E-2</v>
      </c>
    </row>
    <row r="1075" spans="1:10" x14ac:dyDescent="0.2">
      <c r="A1075" s="26">
        <f t="shared" si="16"/>
        <v>440096</v>
      </c>
      <c r="B1075" s="26">
        <v>8</v>
      </c>
      <c r="C1075" s="26">
        <v>52</v>
      </c>
      <c r="D1075" s="26" t="s">
        <v>74</v>
      </c>
      <c r="E1075" s="26">
        <v>44</v>
      </c>
      <c r="F1075" s="26">
        <v>96</v>
      </c>
      <c r="G1075" s="26">
        <v>86080.384999999995</v>
      </c>
      <c r="H1075" s="26">
        <v>0.17</v>
      </c>
      <c r="I1075" s="26">
        <v>8609.4130000000005</v>
      </c>
      <c r="J1075" s="26">
        <v>1.8E-3</v>
      </c>
    </row>
    <row r="1076" spans="1:10" x14ac:dyDescent="0.2">
      <c r="A1076" s="26">
        <f t="shared" si="16"/>
        <v>450096</v>
      </c>
      <c r="B1076" s="26">
        <v>6</v>
      </c>
      <c r="C1076" s="26">
        <v>51</v>
      </c>
      <c r="D1076" s="26" t="s">
        <v>75</v>
      </c>
      <c r="E1076" s="26">
        <v>45</v>
      </c>
      <c r="F1076" s="26">
        <v>96</v>
      </c>
      <c r="G1076" s="26">
        <v>79687.732000000004</v>
      </c>
      <c r="H1076" s="26">
        <v>10.000999999999999</v>
      </c>
      <c r="I1076" s="26">
        <v>8534.6735000000008</v>
      </c>
      <c r="J1076" s="26">
        <v>0.1042</v>
      </c>
    </row>
    <row r="1077" spans="1:10" x14ac:dyDescent="0.2">
      <c r="A1077" s="26">
        <f t="shared" si="16"/>
        <v>460096</v>
      </c>
      <c r="B1077" s="26">
        <v>4</v>
      </c>
      <c r="C1077" s="26">
        <v>50</v>
      </c>
      <c r="D1077" s="26" t="s">
        <v>76</v>
      </c>
      <c r="E1077" s="26">
        <v>46</v>
      </c>
      <c r="F1077" s="26">
        <v>96</v>
      </c>
      <c r="G1077" s="26">
        <v>76183.42</v>
      </c>
      <c r="H1077" s="26">
        <v>4.194</v>
      </c>
      <c r="I1077" s="26">
        <v>8490.0206999999991</v>
      </c>
      <c r="J1077" s="26">
        <v>4.3700000000000003E-2</v>
      </c>
    </row>
    <row r="1078" spans="1:10" x14ac:dyDescent="0.2">
      <c r="A1078" s="26">
        <f t="shared" si="16"/>
        <v>470096</v>
      </c>
      <c r="B1078" s="26">
        <v>2</v>
      </c>
      <c r="C1078" s="26">
        <v>49</v>
      </c>
      <c r="D1078" s="26" t="s">
        <v>77</v>
      </c>
      <c r="E1078" s="26">
        <v>47</v>
      </c>
      <c r="F1078" s="26">
        <v>96</v>
      </c>
      <c r="G1078" s="26">
        <v>64511.644999999997</v>
      </c>
      <c r="H1078" s="26">
        <v>90.084000000000003</v>
      </c>
      <c r="I1078" s="26">
        <v>8360.2903000000006</v>
      </c>
      <c r="J1078" s="26">
        <v>0.93840000000000001</v>
      </c>
    </row>
    <row r="1079" spans="1:10" x14ac:dyDescent="0.2">
      <c r="A1079" s="26">
        <f t="shared" si="16"/>
        <v>480096</v>
      </c>
      <c r="B1079" s="26">
        <v>0</v>
      </c>
      <c r="C1079" s="26">
        <v>48</v>
      </c>
      <c r="D1079" s="26" t="s">
        <v>78</v>
      </c>
      <c r="E1079" s="26">
        <v>48</v>
      </c>
      <c r="F1079" s="26">
        <v>96</v>
      </c>
      <c r="G1079" s="26">
        <v>55572</v>
      </c>
      <c r="H1079" s="26">
        <v>410</v>
      </c>
      <c r="I1079" s="26">
        <v>8259</v>
      </c>
      <c r="J1079" s="26">
        <v>4</v>
      </c>
    </row>
    <row r="1080" spans="1:10" x14ac:dyDescent="0.2">
      <c r="A1080" s="26">
        <f t="shared" si="16"/>
        <v>490096</v>
      </c>
      <c r="B1080" s="26">
        <v>-2</v>
      </c>
      <c r="C1080" s="26">
        <v>47</v>
      </c>
      <c r="D1080" s="26" t="s">
        <v>79</v>
      </c>
      <c r="E1080" s="26">
        <v>49</v>
      </c>
      <c r="F1080" s="26">
        <v>96</v>
      </c>
      <c r="G1080" s="26">
        <v>38090</v>
      </c>
      <c r="H1080" s="26">
        <v>500</v>
      </c>
      <c r="I1080" s="26">
        <v>8069</v>
      </c>
      <c r="J1080" s="26">
        <v>5</v>
      </c>
    </row>
    <row r="1081" spans="1:10" x14ac:dyDescent="0.2">
      <c r="A1081" s="26">
        <f t="shared" si="16"/>
        <v>350097</v>
      </c>
      <c r="B1081" s="26">
        <v>27</v>
      </c>
      <c r="C1081" s="26">
        <v>62</v>
      </c>
      <c r="D1081" s="26" t="s">
        <v>65</v>
      </c>
      <c r="E1081" s="26">
        <v>35</v>
      </c>
      <c r="F1081" s="26">
        <v>97</v>
      </c>
      <c r="G1081" s="26">
        <v>34000</v>
      </c>
      <c r="H1081" s="26">
        <v>400</v>
      </c>
      <c r="I1081" s="26">
        <v>8140</v>
      </c>
      <c r="J1081" s="26">
        <v>4</v>
      </c>
    </row>
    <row r="1082" spans="1:10" x14ac:dyDescent="0.2">
      <c r="A1082" s="26">
        <f t="shared" si="16"/>
        <v>360097</v>
      </c>
      <c r="B1082" s="26">
        <v>25</v>
      </c>
      <c r="C1082" s="26">
        <v>61</v>
      </c>
      <c r="D1082" s="26" t="s">
        <v>66</v>
      </c>
      <c r="E1082" s="26">
        <v>36</v>
      </c>
      <c r="F1082" s="26">
        <v>97</v>
      </c>
      <c r="G1082" s="26">
        <v>47423.499000000003</v>
      </c>
      <c r="H1082" s="26">
        <v>130.40899999999999</v>
      </c>
      <c r="I1082" s="26">
        <v>8269.8644999999997</v>
      </c>
      <c r="J1082" s="26">
        <v>1.3444</v>
      </c>
    </row>
    <row r="1083" spans="1:10" x14ac:dyDescent="0.2">
      <c r="A1083" s="26">
        <f t="shared" si="16"/>
        <v>370097</v>
      </c>
      <c r="B1083" s="26">
        <v>23</v>
      </c>
      <c r="C1083" s="26">
        <v>60</v>
      </c>
      <c r="D1083" s="26" t="s">
        <v>67</v>
      </c>
      <c r="E1083" s="26">
        <v>37</v>
      </c>
      <c r="F1083" s="26">
        <v>97</v>
      </c>
      <c r="G1083" s="26">
        <v>58519.144999999997</v>
      </c>
      <c r="H1083" s="26">
        <v>1.9119999999999999</v>
      </c>
      <c r="I1083" s="26">
        <v>8376.1872000000003</v>
      </c>
      <c r="J1083" s="26">
        <v>1.9699999999999999E-2</v>
      </c>
    </row>
    <row r="1084" spans="1:10" x14ac:dyDescent="0.2">
      <c r="A1084" s="26">
        <f t="shared" si="16"/>
        <v>380097</v>
      </c>
      <c r="B1084" s="26">
        <v>21</v>
      </c>
      <c r="C1084" s="26">
        <v>59</v>
      </c>
      <c r="D1084" s="26" t="s">
        <v>68</v>
      </c>
      <c r="E1084" s="26">
        <v>38</v>
      </c>
      <c r="F1084" s="26">
        <v>97</v>
      </c>
      <c r="G1084" s="26">
        <v>68580.673999999999</v>
      </c>
      <c r="H1084" s="26">
        <v>3.3849999999999998</v>
      </c>
      <c r="I1084" s="26">
        <v>8471.8489000000009</v>
      </c>
      <c r="J1084" s="26">
        <v>3.49E-2</v>
      </c>
    </row>
    <row r="1085" spans="1:10" x14ac:dyDescent="0.2">
      <c r="A1085" s="26">
        <f t="shared" si="16"/>
        <v>390097</v>
      </c>
      <c r="B1085" s="26">
        <v>19</v>
      </c>
      <c r="C1085" s="26">
        <v>58</v>
      </c>
      <c r="D1085" s="26" t="s">
        <v>69</v>
      </c>
      <c r="E1085" s="26">
        <v>39</v>
      </c>
      <c r="F1085" s="26">
        <v>97</v>
      </c>
      <c r="G1085" s="26">
        <v>76115.455000000002</v>
      </c>
      <c r="H1085" s="26">
        <v>6.7080000000000002</v>
      </c>
      <c r="I1085" s="26">
        <v>8541.4616000000005</v>
      </c>
      <c r="J1085" s="26">
        <v>6.9199999999999998E-2</v>
      </c>
    </row>
    <row r="1086" spans="1:10" x14ac:dyDescent="0.2">
      <c r="A1086" s="26">
        <f t="shared" si="16"/>
        <v>400097</v>
      </c>
      <c r="B1086" s="26">
        <v>17</v>
      </c>
      <c r="C1086" s="26">
        <v>57</v>
      </c>
      <c r="D1086" s="26" t="s">
        <v>70</v>
      </c>
      <c r="E1086" s="26">
        <v>40</v>
      </c>
      <c r="F1086" s="26">
        <v>97</v>
      </c>
      <c r="G1086" s="26">
        <v>82936.692999999999</v>
      </c>
      <c r="H1086" s="26">
        <v>0.121</v>
      </c>
      <c r="I1086" s="26">
        <v>8603.7181999999993</v>
      </c>
      <c r="J1086" s="26">
        <v>1.2999999999999999E-3</v>
      </c>
    </row>
    <row r="1087" spans="1:10" x14ac:dyDescent="0.2">
      <c r="A1087" s="26">
        <f t="shared" si="16"/>
        <v>410097</v>
      </c>
      <c r="B1087" s="26">
        <v>15</v>
      </c>
      <c r="C1087" s="26">
        <v>56</v>
      </c>
      <c r="D1087" s="26" t="s">
        <v>71</v>
      </c>
      <c r="E1087" s="26">
        <v>41</v>
      </c>
      <c r="F1087" s="26">
        <v>97</v>
      </c>
      <c r="G1087" s="26">
        <v>85602.797000000006</v>
      </c>
      <c r="H1087" s="26">
        <v>4.2439999999999998</v>
      </c>
      <c r="I1087" s="26">
        <v>8623.1383999999998</v>
      </c>
      <c r="J1087" s="26">
        <v>4.3799999999999999E-2</v>
      </c>
    </row>
    <row r="1088" spans="1:10" x14ac:dyDescent="0.2">
      <c r="A1088" s="26">
        <f t="shared" si="16"/>
        <v>420097</v>
      </c>
      <c r="B1088" s="26">
        <v>13</v>
      </c>
      <c r="C1088" s="26">
        <v>55</v>
      </c>
      <c r="D1088" s="26" t="s">
        <v>72</v>
      </c>
      <c r="E1088" s="26">
        <v>42</v>
      </c>
      <c r="F1088" s="26">
        <v>97</v>
      </c>
      <c r="G1088" s="26">
        <v>87544.7</v>
      </c>
      <c r="H1088" s="26">
        <v>0.16500000000000001</v>
      </c>
      <c r="I1088" s="26">
        <v>8635.0925999999999</v>
      </c>
      <c r="J1088" s="26">
        <v>1.6999999999999999E-3</v>
      </c>
    </row>
    <row r="1089" spans="1:10" x14ac:dyDescent="0.2">
      <c r="A1089" s="26">
        <f t="shared" si="16"/>
        <v>430097</v>
      </c>
      <c r="B1089" s="26">
        <v>11</v>
      </c>
      <c r="C1089" s="26">
        <v>54</v>
      </c>
      <c r="D1089" s="26" t="s">
        <v>73</v>
      </c>
      <c r="E1089" s="26">
        <v>43</v>
      </c>
      <c r="F1089" s="26">
        <v>97</v>
      </c>
      <c r="G1089" s="26">
        <v>87224.436000000002</v>
      </c>
      <c r="H1089" s="26">
        <v>4.1180000000000003</v>
      </c>
      <c r="I1089" s="26">
        <v>8623.7253999999994</v>
      </c>
      <c r="J1089" s="26">
        <v>4.2500000000000003E-2</v>
      </c>
    </row>
    <row r="1090" spans="1:10" x14ac:dyDescent="0.2">
      <c r="A1090" s="26">
        <f t="shared" si="16"/>
        <v>440097</v>
      </c>
      <c r="B1090" s="26">
        <v>9</v>
      </c>
      <c r="C1090" s="26">
        <v>53</v>
      </c>
      <c r="D1090" s="26" t="s">
        <v>74</v>
      </c>
      <c r="E1090" s="26">
        <v>44</v>
      </c>
      <c r="F1090" s="26">
        <v>97</v>
      </c>
      <c r="G1090" s="26">
        <v>86120.563999999998</v>
      </c>
      <c r="H1090" s="26">
        <v>2.7629999999999999</v>
      </c>
      <c r="I1090" s="26">
        <v>8604.2798999999995</v>
      </c>
      <c r="J1090" s="26">
        <v>2.8500000000000001E-2</v>
      </c>
    </row>
    <row r="1091" spans="1:10" x14ac:dyDescent="0.2">
      <c r="A1091" s="26">
        <f t="shared" ref="A1091:A1154" si="17">F1091+10000*E1091</f>
        <v>450097</v>
      </c>
      <c r="B1091" s="26">
        <v>7</v>
      </c>
      <c r="C1091" s="26">
        <v>52</v>
      </c>
      <c r="D1091" s="26" t="s">
        <v>75</v>
      </c>
      <c r="E1091" s="26">
        <v>45</v>
      </c>
      <c r="F1091" s="26">
        <v>97</v>
      </c>
      <c r="G1091" s="26">
        <v>82597.563999999998</v>
      </c>
      <c r="H1091" s="26">
        <v>35.463000000000001</v>
      </c>
      <c r="I1091" s="26">
        <v>8559.8948999999993</v>
      </c>
      <c r="J1091" s="26">
        <v>0.36559999999999998</v>
      </c>
    </row>
    <row r="1092" spans="1:10" x14ac:dyDescent="0.2">
      <c r="A1092" s="26">
        <f t="shared" si="17"/>
        <v>460097</v>
      </c>
      <c r="B1092" s="26">
        <v>5</v>
      </c>
      <c r="C1092" s="26">
        <v>51</v>
      </c>
      <c r="D1092" s="26" t="s">
        <v>76</v>
      </c>
      <c r="E1092" s="26">
        <v>46</v>
      </c>
      <c r="F1092" s="26">
        <v>97</v>
      </c>
      <c r="G1092" s="26">
        <v>77805.851999999999</v>
      </c>
      <c r="H1092" s="26">
        <v>4.8440000000000003</v>
      </c>
      <c r="I1092" s="26">
        <v>8502.4303</v>
      </c>
      <c r="J1092" s="26">
        <v>4.99E-2</v>
      </c>
    </row>
    <row r="1093" spans="1:10" x14ac:dyDescent="0.2">
      <c r="A1093" s="26">
        <f t="shared" si="17"/>
        <v>470097</v>
      </c>
      <c r="B1093" s="26">
        <v>3</v>
      </c>
      <c r="C1093" s="26">
        <v>50</v>
      </c>
      <c r="D1093" s="26" t="s">
        <v>77</v>
      </c>
      <c r="E1093" s="26">
        <v>47</v>
      </c>
      <c r="F1093" s="26">
        <v>97</v>
      </c>
      <c r="G1093" s="26">
        <v>70904.027000000002</v>
      </c>
      <c r="H1093" s="26">
        <v>12.016</v>
      </c>
      <c r="I1093" s="26">
        <v>8423.2121000000006</v>
      </c>
      <c r="J1093" s="26">
        <v>0.1239</v>
      </c>
    </row>
    <row r="1094" spans="1:10" x14ac:dyDescent="0.2">
      <c r="A1094" s="26">
        <f t="shared" si="17"/>
        <v>480097</v>
      </c>
      <c r="B1094" s="26">
        <v>1</v>
      </c>
      <c r="C1094" s="26">
        <v>49</v>
      </c>
      <c r="D1094" s="26" t="s">
        <v>78</v>
      </c>
      <c r="E1094" s="26">
        <v>48</v>
      </c>
      <c r="F1094" s="26">
        <v>97</v>
      </c>
      <c r="G1094" s="26">
        <v>60734.027000000002</v>
      </c>
      <c r="H1094" s="26">
        <v>420.17200000000003</v>
      </c>
      <c r="I1094" s="26">
        <v>8310.3012999999992</v>
      </c>
      <c r="J1094" s="26">
        <v>4.3316999999999997</v>
      </c>
    </row>
    <row r="1095" spans="1:10" x14ac:dyDescent="0.2">
      <c r="A1095" s="26">
        <f t="shared" si="17"/>
        <v>490097</v>
      </c>
      <c r="B1095" s="26">
        <v>-1</v>
      </c>
      <c r="C1095" s="26">
        <v>48</v>
      </c>
      <c r="D1095" s="26" t="s">
        <v>79</v>
      </c>
      <c r="E1095" s="26">
        <v>49</v>
      </c>
      <c r="F1095" s="26">
        <v>97</v>
      </c>
      <c r="G1095" s="26">
        <v>47390</v>
      </c>
      <c r="H1095" s="26">
        <v>401</v>
      </c>
      <c r="I1095" s="26">
        <v>8165</v>
      </c>
      <c r="J1095" s="26">
        <v>4</v>
      </c>
    </row>
    <row r="1096" spans="1:10" x14ac:dyDescent="0.2">
      <c r="A1096" s="26">
        <f t="shared" si="17"/>
        <v>350098</v>
      </c>
      <c r="B1096" s="26">
        <v>28</v>
      </c>
      <c r="C1096" s="26">
        <v>63</v>
      </c>
      <c r="D1096" s="26" t="s">
        <v>65</v>
      </c>
      <c r="E1096" s="26">
        <v>35</v>
      </c>
      <c r="F1096" s="26">
        <v>98</v>
      </c>
      <c r="G1096" s="26">
        <v>28050</v>
      </c>
      <c r="H1096" s="26">
        <v>400</v>
      </c>
      <c r="I1096" s="26">
        <v>8078</v>
      </c>
      <c r="J1096" s="26">
        <v>4</v>
      </c>
    </row>
    <row r="1097" spans="1:10" x14ac:dyDescent="0.2">
      <c r="A1097" s="26">
        <f t="shared" si="17"/>
        <v>360098</v>
      </c>
      <c r="B1097" s="26">
        <v>26</v>
      </c>
      <c r="C1097" s="26">
        <v>62</v>
      </c>
      <c r="D1097" s="26" t="s">
        <v>66</v>
      </c>
      <c r="E1097" s="26">
        <v>36</v>
      </c>
      <c r="F1097" s="26">
        <v>98</v>
      </c>
      <c r="G1097" s="26">
        <v>44120</v>
      </c>
      <c r="H1097" s="26">
        <v>300</v>
      </c>
      <c r="I1097" s="26">
        <v>8234</v>
      </c>
      <c r="J1097" s="26">
        <v>3</v>
      </c>
    </row>
    <row r="1098" spans="1:10" x14ac:dyDescent="0.2">
      <c r="A1098" s="26">
        <f t="shared" si="17"/>
        <v>370098</v>
      </c>
      <c r="B1098" s="26">
        <v>24</v>
      </c>
      <c r="C1098" s="26">
        <v>61</v>
      </c>
      <c r="D1098" s="26" t="s">
        <v>67</v>
      </c>
      <c r="E1098" s="26">
        <v>37</v>
      </c>
      <c r="F1098" s="26">
        <v>98</v>
      </c>
      <c r="G1098" s="26">
        <v>54369.152000000002</v>
      </c>
      <c r="H1098" s="26">
        <v>16.082999999999998</v>
      </c>
      <c r="I1098" s="26">
        <v>8330.7294000000002</v>
      </c>
      <c r="J1098" s="26">
        <v>0.1641</v>
      </c>
    </row>
    <row r="1099" spans="1:10" x14ac:dyDescent="0.2">
      <c r="A1099" s="26">
        <f t="shared" si="17"/>
        <v>380098</v>
      </c>
      <c r="B1099" s="26">
        <v>22</v>
      </c>
      <c r="C1099" s="26">
        <v>60</v>
      </c>
      <c r="D1099" s="26" t="s">
        <v>68</v>
      </c>
      <c r="E1099" s="26">
        <v>38</v>
      </c>
      <c r="F1099" s="26">
        <v>98</v>
      </c>
      <c r="G1099" s="26">
        <v>66422.388999999996</v>
      </c>
      <c r="H1099" s="26">
        <v>3.226</v>
      </c>
      <c r="I1099" s="26">
        <v>8445.7384999999995</v>
      </c>
      <c r="J1099" s="26">
        <v>3.2899999999999999E-2</v>
      </c>
    </row>
    <row r="1100" spans="1:10" x14ac:dyDescent="0.2">
      <c r="A1100" s="26">
        <f t="shared" si="17"/>
        <v>390098</v>
      </c>
      <c r="B1100" s="26">
        <v>20</v>
      </c>
      <c r="C1100" s="26">
        <v>59</v>
      </c>
      <c r="D1100" s="26" t="s">
        <v>69</v>
      </c>
      <c r="E1100" s="26">
        <v>39</v>
      </c>
      <c r="F1100" s="26">
        <v>98</v>
      </c>
      <c r="G1100" s="26">
        <v>72288.748000000007</v>
      </c>
      <c r="H1100" s="26">
        <v>7.9189999999999996</v>
      </c>
      <c r="I1100" s="26">
        <v>8497.6162000000004</v>
      </c>
      <c r="J1100" s="26">
        <v>8.0799999999999997E-2</v>
      </c>
    </row>
    <row r="1101" spans="1:10" x14ac:dyDescent="0.2">
      <c r="A1101" s="26">
        <f t="shared" si="17"/>
        <v>400098</v>
      </c>
      <c r="B1101" s="26">
        <v>18</v>
      </c>
      <c r="C1101" s="26">
        <v>58</v>
      </c>
      <c r="D1101" s="26" t="s">
        <v>70</v>
      </c>
      <c r="E1101" s="26">
        <v>40</v>
      </c>
      <c r="F1101" s="26">
        <v>98</v>
      </c>
      <c r="G1101" s="26">
        <v>81281.756999999998</v>
      </c>
      <c r="H1101" s="26">
        <v>8.4450000000000003</v>
      </c>
      <c r="I1101" s="26">
        <v>8581.3984</v>
      </c>
      <c r="J1101" s="26">
        <v>8.6199999999999999E-2</v>
      </c>
    </row>
    <row r="1102" spans="1:10" x14ac:dyDescent="0.2">
      <c r="A1102" s="26">
        <f t="shared" si="17"/>
        <v>410098</v>
      </c>
      <c r="B1102" s="26">
        <v>16</v>
      </c>
      <c r="C1102" s="26">
        <v>57</v>
      </c>
      <c r="D1102" s="26" t="s">
        <v>71</v>
      </c>
      <c r="E1102" s="26">
        <v>41</v>
      </c>
      <c r="F1102" s="26">
        <v>98</v>
      </c>
      <c r="G1102" s="26">
        <v>83524.611999999994</v>
      </c>
      <c r="H1102" s="26">
        <v>5.0010000000000003</v>
      </c>
      <c r="I1102" s="26">
        <v>8596.3016000000007</v>
      </c>
      <c r="J1102" s="26">
        <v>5.0999999999999997E-2</v>
      </c>
    </row>
    <row r="1103" spans="1:10" x14ac:dyDescent="0.2">
      <c r="A1103" s="26">
        <f t="shared" si="17"/>
        <v>420098</v>
      </c>
      <c r="B1103" s="26">
        <v>14</v>
      </c>
      <c r="C1103" s="26">
        <v>56</v>
      </c>
      <c r="D1103" s="26" t="s">
        <v>72</v>
      </c>
      <c r="E1103" s="26">
        <v>42</v>
      </c>
      <c r="F1103" s="26">
        <v>98</v>
      </c>
      <c r="G1103" s="26">
        <v>88115.98</v>
      </c>
      <c r="H1103" s="26">
        <v>0.17399999999999999</v>
      </c>
      <c r="I1103" s="26">
        <v>8635.1690999999992</v>
      </c>
      <c r="J1103" s="26">
        <v>1.8E-3</v>
      </c>
    </row>
    <row r="1104" spans="1:10" x14ac:dyDescent="0.2">
      <c r="A1104" s="26">
        <f t="shared" si="17"/>
        <v>430098</v>
      </c>
      <c r="B1104" s="26">
        <v>12</v>
      </c>
      <c r="C1104" s="26">
        <v>55</v>
      </c>
      <c r="D1104" s="26" t="s">
        <v>73</v>
      </c>
      <c r="E1104" s="26">
        <v>43</v>
      </c>
      <c r="F1104" s="26">
        <v>98</v>
      </c>
      <c r="G1104" s="26">
        <v>86432.214000000007</v>
      </c>
      <c r="H1104" s="26">
        <v>3.38</v>
      </c>
      <c r="I1104" s="26">
        <v>8610.0046999999995</v>
      </c>
      <c r="J1104" s="26">
        <v>3.4500000000000003E-2</v>
      </c>
    </row>
    <row r="1105" spans="1:10" x14ac:dyDescent="0.2">
      <c r="A1105" s="26">
        <f t="shared" si="17"/>
        <v>440098</v>
      </c>
      <c r="B1105" s="26">
        <v>10</v>
      </c>
      <c r="C1105" s="26">
        <v>54</v>
      </c>
      <c r="D1105" s="26" t="s">
        <v>74</v>
      </c>
      <c r="E1105" s="26">
        <v>44</v>
      </c>
      <c r="F1105" s="26">
        <v>98</v>
      </c>
      <c r="G1105" s="26">
        <v>88224.870999999999</v>
      </c>
      <c r="H1105" s="26">
        <v>6.4630000000000001</v>
      </c>
      <c r="I1105" s="26">
        <v>8620.3140000000003</v>
      </c>
      <c r="J1105" s="26">
        <v>6.59E-2</v>
      </c>
    </row>
    <row r="1106" spans="1:10" x14ac:dyDescent="0.2">
      <c r="A1106" s="26">
        <f t="shared" si="17"/>
        <v>450098</v>
      </c>
      <c r="B1106" s="26">
        <v>8</v>
      </c>
      <c r="C1106" s="26">
        <v>53</v>
      </c>
      <c r="D1106" s="26" t="s">
        <v>75</v>
      </c>
      <c r="E1106" s="26">
        <v>45</v>
      </c>
      <c r="F1106" s="26">
        <v>98</v>
      </c>
      <c r="G1106" s="26">
        <v>83175.218999999997</v>
      </c>
      <c r="H1106" s="26">
        <v>11.906000000000001</v>
      </c>
      <c r="I1106" s="26">
        <v>8560.8037999999997</v>
      </c>
      <c r="J1106" s="26">
        <v>0.1215</v>
      </c>
    </row>
    <row r="1107" spans="1:10" x14ac:dyDescent="0.2">
      <c r="A1107" s="26">
        <f t="shared" si="17"/>
        <v>460098</v>
      </c>
      <c r="B1107" s="26">
        <v>6</v>
      </c>
      <c r="C1107" s="26">
        <v>52</v>
      </c>
      <c r="D1107" s="26" t="s">
        <v>76</v>
      </c>
      <c r="E1107" s="26">
        <v>46</v>
      </c>
      <c r="F1107" s="26">
        <v>98</v>
      </c>
      <c r="G1107" s="26">
        <v>81320.985000000001</v>
      </c>
      <c r="H1107" s="26">
        <v>4.742</v>
      </c>
      <c r="I1107" s="26">
        <v>8533.8999000000003</v>
      </c>
      <c r="J1107" s="26">
        <v>4.8399999999999999E-2</v>
      </c>
    </row>
    <row r="1108" spans="1:10" x14ac:dyDescent="0.2">
      <c r="A1108" s="26">
        <f t="shared" si="17"/>
        <v>470098</v>
      </c>
      <c r="B1108" s="26">
        <v>4</v>
      </c>
      <c r="C1108" s="26">
        <v>51</v>
      </c>
      <c r="D1108" s="26" t="s">
        <v>77</v>
      </c>
      <c r="E1108" s="26">
        <v>47</v>
      </c>
      <c r="F1108" s="26">
        <v>98</v>
      </c>
      <c r="G1108" s="26">
        <v>73066.425000000003</v>
      </c>
      <c r="H1108" s="26">
        <v>32.906999999999996</v>
      </c>
      <c r="I1108" s="26">
        <v>8441.6866000000009</v>
      </c>
      <c r="J1108" s="26">
        <v>0.33579999999999999</v>
      </c>
    </row>
    <row r="1109" spans="1:10" x14ac:dyDescent="0.2">
      <c r="A1109" s="26">
        <f t="shared" si="17"/>
        <v>480098</v>
      </c>
      <c r="B1109" s="26">
        <v>2</v>
      </c>
      <c r="C1109" s="26">
        <v>50</v>
      </c>
      <c r="D1109" s="26" t="s">
        <v>78</v>
      </c>
      <c r="E1109" s="26">
        <v>48</v>
      </c>
      <c r="F1109" s="26">
        <v>98</v>
      </c>
      <c r="G1109" s="26">
        <v>67636.425000000003</v>
      </c>
      <c r="H1109" s="26">
        <v>51.796999999999997</v>
      </c>
      <c r="I1109" s="26">
        <v>8378.2952999999998</v>
      </c>
      <c r="J1109" s="26">
        <v>0.52849999999999997</v>
      </c>
    </row>
    <row r="1110" spans="1:10" x14ac:dyDescent="0.2">
      <c r="A1110" s="26">
        <f t="shared" si="17"/>
        <v>490098</v>
      </c>
      <c r="B1110" s="26">
        <v>0</v>
      </c>
      <c r="C1110" s="26">
        <v>49</v>
      </c>
      <c r="D1110" s="26" t="s">
        <v>79</v>
      </c>
      <c r="E1110" s="26">
        <v>49</v>
      </c>
      <c r="F1110" s="26">
        <v>98</v>
      </c>
      <c r="G1110" s="26">
        <v>53906</v>
      </c>
      <c r="H1110" s="26">
        <v>304</v>
      </c>
      <c r="I1110" s="26">
        <v>8230</v>
      </c>
      <c r="J1110" s="26">
        <v>3</v>
      </c>
    </row>
    <row r="1111" spans="1:10" x14ac:dyDescent="0.2">
      <c r="A1111" s="26">
        <f t="shared" si="17"/>
        <v>360099</v>
      </c>
      <c r="B1111" s="26">
        <v>27</v>
      </c>
      <c r="C1111" s="26">
        <v>63</v>
      </c>
      <c r="D1111" s="26" t="s">
        <v>66</v>
      </c>
      <c r="E1111" s="26">
        <v>36</v>
      </c>
      <c r="F1111" s="26">
        <v>99</v>
      </c>
      <c r="G1111" s="26">
        <v>38400</v>
      </c>
      <c r="H1111" s="26">
        <v>400</v>
      </c>
      <c r="I1111" s="26">
        <v>8175</v>
      </c>
      <c r="J1111" s="26">
        <v>4</v>
      </c>
    </row>
    <row r="1112" spans="1:10" x14ac:dyDescent="0.2">
      <c r="A1112" s="26">
        <f t="shared" si="17"/>
        <v>370099</v>
      </c>
      <c r="B1112" s="26">
        <v>25</v>
      </c>
      <c r="C1112" s="26">
        <v>62</v>
      </c>
      <c r="D1112" s="26" t="s">
        <v>67</v>
      </c>
      <c r="E1112" s="26">
        <v>37</v>
      </c>
      <c r="F1112" s="26">
        <v>99</v>
      </c>
      <c r="G1112" s="26">
        <v>51121.15</v>
      </c>
      <c r="H1112" s="26">
        <v>4.0309999999999997</v>
      </c>
      <c r="I1112" s="26">
        <v>8295.3009999999995</v>
      </c>
      <c r="J1112" s="26">
        <v>4.07E-2</v>
      </c>
    </row>
    <row r="1113" spans="1:10" x14ac:dyDescent="0.2">
      <c r="A1113" s="26">
        <f t="shared" si="17"/>
        <v>380099</v>
      </c>
      <c r="B1113" s="26">
        <v>23</v>
      </c>
      <c r="C1113" s="26">
        <v>61</v>
      </c>
      <c r="D1113" s="26" t="s">
        <v>68</v>
      </c>
      <c r="E1113" s="26">
        <v>38</v>
      </c>
      <c r="F1113" s="26">
        <v>99</v>
      </c>
      <c r="G1113" s="26">
        <v>62518.527000000002</v>
      </c>
      <c r="H1113" s="26">
        <v>4.7370000000000001</v>
      </c>
      <c r="I1113" s="26">
        <v>8402.5234999999993</v>
      </c>
      <c r="J1113" s="26">
        <v>4.7899999999999998E-2</v>
      </c>
    </row>
    <row r="1114" spans="1:10" x14ac:dyDescent="0.2">
      <c r="A1114" s="26">
        <f t="shared" si="17"/>
        <v>390099</v>
      </c>
      <c r="B1114" s="26">
        <v>21</v>
      </c>
      <c r="C1114" s="26">
        <v>60</v>
      </c>
      <c r="D1114" s="26" t="s">
        <v>69</v>
      </c>
      <c r="E1114" s="26">
        <v>39</v>
      </c>
      <c r="F1114" s="26">
        <v>99</v>
      </c>
      <c r="G1114" s="26">
        <v>70643.73</v>
      </c>
      <c r="H1114" s="26">
        <v>6.6150000000000002</v>
      </c>
      <c r="I1114" s="26">
        <v>8476.6937999999991</v>
      </c>
      <c r="J1114" s="26">
        <v>6.6799999999999998E-2</v>
      </c>
    </row>
    <row r="1115" spans="1:10" x14ac:dyDescent="0.2">
      <c r="A1115" s="26">
        <f t="shared" si="17"/>
        <v>400099</v>
      </c>
      <c r="B1115" s="26">
        <v>19</v>
      </c>
      <c r="C1115" s="26">
        <v>59</v>
      </c>
      <c r="D1115" s="26" t="s">
        <v>70</v>
      </c>
      <c r="E1115" s="26">
        <v>40</v>
      </c>
      <c r="F1115" s="26">
        <v>99</v>
      </c>
      <c r="G1115" s="26">
        <v>77616.67</v>
      </c>
      <c r="H1115" s="26">
        <v>10.499000000000001</v>
      </c>
      <c r="I1115" s="26">
        <v>8539.2250000000004</v>
      </c>
      <c r="J1115" s="26">
        <v>0.1061</v>
      </c>
    </row>
    <row r="1116" spans="1:10" x14ac:dyDescent="0.2">
      <c r="A1116" s="26">
        <f t="shared" si="17"/>
        <v>410099</v>
      </c>
      <c r="B1116" s="26">
        <v>17</v>
      </c>
      <c r="C1116" s="26">
        <v>58</v>
      </c>
      <c r="D1116" s="26" t="s">
        <v>71</v>
      </c>
      <c r="E1116" s="26">
        <v>41</v>
      </c>
      <c r="F1116" s="26">
        <v>99</v>
      </c>
      <c r="G1116" s="26">
        <v>82335.343999999997</v>
      </c>
      <c r="H1116" s="26">
        <v>12.004</v>
      </c>
      <c r="I1116" s="26">
        <v>8578.9858999999997</v>
      </c>
      <c r="J1116" s="26">
        <v>0.12130000000000001</v>
      </c>
    </row>
    <row r="1117" spans="1:10" x14ac:dyDescent="0.2">
      <c r="A1117" s="26">
        <f t="shared" si="17"/>
        <v>420099</v>
      </c>
      <c r="B1117" s="26">
        <v>15</v>
      </c>
      <c r="C1117" s="26">
        <v>57</v>
      </c>
      <c r="D1117" s="26" t="s">
        <v>72</v>
      </c>
      <c r="E1117" s="26">
        <v>42</v>
      </c>
      <c r="F1117" s="26">
        <v>99</v>
      </c>
      <c r="G1117" s="26">
        <v>85970.106</v>
      </c>
      <c r="H1117" s="26">
        <v>0.22900000000000001</v>
      </c>
      <c r="I1117" s="26">
        <v>8607.7981999999993</v>
      </c>
      <c r="J1117" s="26">
        <v>2.3E-3</v>
      </c>
    </row>
    <row r="1118" spans="1:10" x14ac:dyDescent="0.2">
      <c r="A1118" s="26">
        <f t="shared" si="17"/>
        <v>430099</v>
      </c>
      <c r="B1118" s="26">
        <v>13</v>
      </c>
      <c r="C1118" s="26">
        <v>56</v>
      </c>
      <c r="D1118" s="26" t="s">
        <v>73</v>
      </c>
      <c r="E1118" s="26">
        <v>43</v>
      </c>
      <c r="F1118" s="26">
        <v>99</v>
      </c>
      <c r="G1118" s="26">
        <v>87327.869000000006</v>
      </c>
      <c r="H1118" s="26">
        <v>0.90800000000000003</v>
      </c>
      <c r="I1118" s="26">
        <v>8613.6105000000007</v>
      </c>
      <c r="J1118" s="26">
        <v>9.1999999999999998E-3</v>
      </c>
    </row>
    <row r="1119" spans="1:10" x14ac:dyDescent="0.2">
      <c r="A1119" s="26">
        <f t="shared" si="17"/>
        <v>440099</v>
      </c>
      <c r="B1119" s="26">
        <v>11</v>
      </c>
      <c r="C1119" s="26">
        <v>55</v>
      </c>
      <c r="D1119" s="26" t="s">
        <v>74</v>
      </c>
      <c r="E1119" s="26">
        <v>44</v>
      </c>
      <c r="F1119" s="26">
        <v>99</v>
      </c>
      <c r="G1119" s="26">
        <v>87625.384999999995</v>
      </c>
      <c r="H1119" s="26">
        <v>0.34300000000000003</v>
      </c>
      <c r="I1119" s="26">
        <v>8608.7132000000001</v>
      </c>
      <c r="J1119" s="26">
        <v>3.5000000000000001E-3</v>
      </c>
    </row>
    <row r="1120" spans="1:10" x14ac:dyDescent="0.2">
      <c r="A1120" s="26">
        <f t="shared" si="17"/>
        <v>450099</v>
      </c>
      <c r="B1120" s="26">
        <v>9</v>
      </c>
      <c r="C1120" s="26">
        <v>54</v>
      </c>
      <c r="D1120" s="26" t="s">
        <v>75</v>
      </c>
      <c r="E1120" s="26">
        <v>45</v>
      </c>
      <c r="F1120" s="26">
        <v>99</v>
      </c>
      <c r="G1120" s="26">
        <v>85584.521999999997</v>
      </c>
      <c r="H1120" s="26">
        <v>19.451000000000001</v>
      </c>
      <c r="I1120" s="26">
        <v>8580.1959000000006</v>
      </c>
      <c r="J1120" s="26">
        <v>0.19650000000000001</v>
      </c>
    </row>
    <row r="1121" spans="1:10" x14ac:dyDescent="0.2">
      <c r="A1121" s="26">
        <f t="shared" si="17"/>
        <v>460099</v>
      </c>
      <c r="B1121" s="26">
        <v>7</v>
      </c>
      <c r="C1121" s="26">
        <v>53</v>
      </c>
      <c r="D1121" s="26" t="s">
        <v>76</v>
      </c>
      <c r="E1121" s="26">
        <v>46</v>
      </c>
      <c r="F1121" s="26">
        <v>99</v>
      </c>
      <c r="G1121" s="26">
        <v>82182.861000000004</v>
      </c>
      <c r="H1121" s="26">
        <v>5.1070000000000002</v>
      </c>
      <c r="I1121" s="26">
        <v>8537.9331999999995</v>
      </c>
      <c r="J1121" s="26">
        <v>5.16E-2</v>
      </c>
    </row>
    <row r="1122" spans="1:10" x14ac:dyDescent="0.2">
      <c r="A1122" s="26">
        <f t="shared" si="17"/>
        <v>470099</v>
      </c>
      <c r="B1122" s="26">
        <v>5</v>
      </c>
      <c r="C1122" s="26">
        <v>52</v>
      </c>
      <c r="D1122" s="26" t="s">
        <v>77</v>
      </c>
      <c r="E1122" s="26">
        <v>47</v>
      </c>
      <c r="F1122" s="26">
        <v>99</v>
      </c>
      <c r="G1122" s="26">
        <v>76712.482999999993</v>
      </c>
      <c r="H1122" s="26">
        <v>6.2649999999999997</v>
      </c>
      <c r="I1122" s="26">
        <v>8474.7744000000002</v>
      </c>
      <c r="J1122" s="26">
        <v>6.3299999999999995E-2</v>
      </c>
    </row>
    <row r="1123" spans="1:10" x14ac:dyDescent="0.2">
      <c r="A1123" s="26">
        <f t="shared" si="17"/>
        <v>480099</v>
      </c>
      <c r="B1123" s="26">
        <v>3</v>
      </c>
      <c r="C1123" s="26">
        <v>51</v>
      </c>
      <c r="D1123" s="26" t="s">
        <v>78</v>
      </c>
      <c r="E1123" s="26">
        <v>48</v>
      </c>
      <c r="F1123" s="26">
        <v>99</v>
      </c>
      <c r="G1123" s="26">
        <v>69931.131999999998</v>
      </c>
      <c r="H1123" s="26">
        <v>1.5840000000000001</v>
      </c>
      <c r="I1123" s="26">
        <v>8398.3734000000004</v>
      </c>
      <c r="J1123" s="26">
        <v>1.6E-2</v>
      </c>
    </row>
    <row r="1124" spans="1:10" x14ac:dyDescent="0.2">
      <c r="A1124" s="26">
        <f t="shared" si="17"/>
        <v>490099</v>
      </c>
      <c r="B1124" s="26">
        <v>1</v>
      </c>
      <c r="C1124" s="26">
        <v>50</v>
      </c>
      <c r="D1124" s="26" t="s">
        <v>79</v>
      </c>
      <c r="E1124" s="26">
        <v>49</v>
      </c>
      <c r="F1124" s="26">
        <v>99</v>
      </c>
      <c r="G1124" s="26">
        <v>61376</v>
      </c>
      <c r="H1124" s="26">
        <v>298</v>
      </c>
      <c r="I1124" s="26">
        <v>8304</v>
      </c>
      <c r="J1124" s="26">
        <v>3</v>
      </c>
    </row>
    <row r="1125" spans="1:10" x14ac:dyDescent="0.2">
      <c r="A1125" s="26">
        <f t="shared" si="17"/>
        <v>500099</v>
      </c>
      <c r="B1125" s="26">
        <v>-1</v>
      </c>
      <c r="C1125" s="26">
        <v>49</v>
      </c>
      <c r="D1125" s="26" t="s">
        <v>80</v>
      </c>
      <c r="E1125" s="26">
        <v>50</v>
      </c>
      <c r="F1125" s="26">
        <v>99</v>
      </c>
      <c r="G1125" s="26">
        <v>47976</v>
      </c>
      <c r="H1125" s="26">
        <v>582</v>
      </c>
      <c r="I1125" s="26">
        <v>8161</v>
      </c>
      <c r="J1125" s="26">
        <v>6</v>
      </c>
    </row>
    <row r="1126" spans="1:10" x14ac:dyDescent="0.2">
      <c r="A1126" s="26">
        <f t="shared" si="17"/>
        <v>360100</v>
      </c>
      <c r="B1126" s="26">
        <v>28</v>
      </c>
      <c r="C1126" s="26">
        <v>64</v>
      </c>
      <c r="D1126" s="26" t="s">
        <v>66</v>
      </c>
      <c r="E1126" s="26">
        <v>36</v>
      </c>
      <c r="F1126" s="26">
        <v>100</v>
      </c>
      <c r="G1126" s="26">
        <v>34470</v>
      </c>
      <c r="H1126" s="26">
        <v>400</v>
      </c>
      <c r="I1126" s="26">
        <v>8134</v>
      </c>
      <c r="J1126" s="26">
        <v>4</v>
      </c>
    </row>
    <row r="1127" spans="1:10" x14ac:dyDescent="0.2">
      <c r="A1127" s="26">
        <f t="shared" si="17"/>
        <v>370100</v>
      </c>
      <c r="B1127" s="26">
        <v>26</v>
      </c>
      <c r="C1127" s="26">
        <v>63</v>
      </c>
      <c r="D1127" s="26" t="s">
        <v>67</v>
      </c>
      <c r="E1127" s="26">
        <v>37</v>
      </c>
      <c r="F1127" s="26">
        <v>100</v>
      </c>
      <c r="G1127" s="26">
        <v>46265.883999999998</v>
      </c>
      <c r="H1127" s="26">
        <v>13.124000000000001</v>
      </c>
      <c r="I1127" s="26">
        <v>8244.5084999999999</v>
      </c>
      <c r="J1127" s="26">
        <v>0.13120000000000001</v>
      </c>
    </row>
    <row r="1128" spans="1:10" x14ac:dyDescent="0.2">
      <c r="A1128" s="26">
        <f t="shared" si="17"/>
        <v>380100</v>
      </c>
      <c r="B1128" s="26">
        <v>24</v>
      </c>
      <c r="C1128" s="26">
        <v>62</v>
      </c>
      <c r="D1128" s="26" t="s">
        <v>68</v>
      </c>
      <c r="E1128" s="26">
        <v>38</v>
      </c>
      <c r="F1128" s="26">
        <v>100</v>
      </c>
      <c r="G1128" s="26">
        <v>59817.504999999997</v>
      </c>
      <c r="H1128" s="26">
        <v>6.9180000000000001</v>
      </c>
      <c r="I1128" s="26">
        <v>8372.2011999999995</v>
      </c>
      <c r="J1128" s="26">
        <v>6.9199999999999998E-2</v>
      </c>
    </row>
    <row r="1129" spans="1:10" x14ac:dyDescent="0.2">
      <c r="A1129" s="26">
        <f t="shared" si="17"/>
        <v>390100</v>
      </c>
      <c r="B1129" s="26">
        <v>22</v>
      </c>
      <c r="C1129" s="26">
        <v>61</v>
      </c>
      <c r="D1129" s="26" t="s">
        <v>69</v>
      </c>
      <c r="E1129" s="26">
        <v>39</v>
      </c>
      <c r="F1129" s="26">
        <v>100</v>
      </c>
      <c r="G1129" s="26">
        <v>67321.240999999995</v>
      </c>
      <c r="H1129" s="26">
        <v>11.179</v>
      </c>
      <c r="I1129" s="26">
        <v>8439.4151000000002</v>
      </c>
      <c r="J1129" s="26">
        <v>0.1118</v>
      </c>
    </row>
    <row r="1130" spans="1:10" x14ac:dyDescent="0.2">
      <c r="A1130" s="26">
        <f t="shared" si="17"/>
        <v>400100</v>
      </c>
      <c r="B1130" s="26">
        <v>20</v>
      </c>
      <c r="C1130" s="26">
        <v>60</v>
      </c>
      <c r="D1130" s="26" t="s">
        <v>70</v>
      </c>
      <c r="E1130" s="26">
        <v>40</v>
      </c>
      <c r="F1130" s="26">
        <v>100</v>
      </c>
      <c r="G1130" s="26">
        <v>76372.736000000004</v>
      </c>
      <c r="H1130" s="26">
        <v>8.1430000000000007</v>
      </c>
      <c r="I1130" s="26">
        <v>8522.1065999999992</v>
      </c>
      <c r="J1130" s="26">
        <v>8.14E-2</v>
      </c>
    </row>
    <row r="1131" spans="1:10" x14ac:dyDescent="0.2">
      <c r="A1131" s="26">
        <f t="shared" si="17"/>
        <v>410100</v>
      </c>
      <c r="B1131" s="26">
        <v>18</v>
      </c>
      <c r="C1131" s="26">
        <v>59</v>
      </c>
      <c r="D1131" s="26" t="s">
        <v>71</v>
      </c>
      <c r="E1131" s="26">
        <v>41</v>
      </c>
      <c r="F1131" s="26">
        <v>100</v>
      </c>
      <c r="G1131" s="26">
        <v>79791.245999999999</v>
      </c>
      <c r="H1131" s="26">
        <v>7.976</v>
      </c>
      <c r="I1131" s="26">
        <v>8548.4683000000005</v>
      </c>
      <c r="J1131" s="26">
        <v>7.9799999999999996E-2</v>
      </c>
    </row>
    <row r="1132" spans="1:10" x14ac:dyDescent="0.2">
      <c r="A1132" s="26">
        <f t="shared" si="17"/>
        <v>420100</v>
      </c>
      <c r="B1132" s="26">
        <v>16</v>
      </c>
      <c r="C1132" s="26">
        <v>58</v>
      </c>
      <c r="D1132" s="26" t="s">
        <v>72</v>
      </c>
      <c r="E1132" s="26">
        <v>42</v>
      </c>
      <c r="F1132" s="26">
        <v>100</v>
      </c>
      <c r="G1132" s="26">
        <v>86193.028999999995</v>
      </c>
      <c r="H1132" s="26">
        <v>0.30099999999999999</v>
      </c>
      <c r="I1132" s="26">
        <v>8604.6625999999997</v>
      </c>
      <c r="J1132" s="26">
        <v>3.0000000000000001E-3</v>
      </c>
    </row>
    <row r="1133" spans="1:10" x14ac:dyDescent="0.2">
      <c r="A1133" s="26">
        <f t="shared" si="17"/>
        <v>430100</v>
      </c>
      <c r="B1133" s="26">
        <v>14</v>
      </c>
      <c r="C1133" s="26">
        <v>57</v>
      </c>
      <c r="D1133" s="26" t="s">
        <v>73</v>
      </c>
      <c r="E1133" s="26">
        <v>43</v>
      </c>
      <c r="F1133" s="26">
        <v>100</v>
      </c>
      <c r="G1133" s="26">
        <v>86020.951000000001</v>
      </c>
      <c r="H1133" s="26">
        <v>1.351</v>
      </c>
      <c r="I1133" s="26">
        <v>8595.1183999999994</v>
      </c>
      <c r="J1133" s="26">
        <v>1.35E-2</v>
      </c>
    </row>
    <row r="1134" spans="1:10" x14ac:dyDescent="0.2">
      <c r="A1134" s="26">
        <f t="shared" si="17"/>
        <v>440100</v>
      </c>
      <c r="B1134" s="26">
        <v>12</v>
      </c>
      <c r="C1134" s="26">
        <v>56</v>
      </c>
      <c r="D1134" s="26" t="s">
        <v>74</v>
      </c>
      <c r="E1134" s="26">
        <v>44</v>
      </c>
      <c r="F1134" s="26">
        <v>100</v>
      </c>
      <c r="G1134" s="26">
        <v>89227.391000000003</v>
      </c>
      <c r="H1134" s="26">
        <v>0.34200000000000003</v>
      </c>
      <c r="I1134" s="26">
        <v>8619.3593000000001</v>
      </c>
      <c r="J1134" s="26">
        <v>3.3999999999999998E-3</v>
      </c>
    </row>
    <row r="1135" spans="1:10" x14ac:dyDescent="0.2">
      <c r="A1135" s="26">
        <f t="shared" si="17"/>
        <v>450100</v>
      </c>
      <c r="B1135" s="26">
        <v>10</v>
      </c>
      <c r="C1135" s="26">
        <v>55</v>
      </c>
      <c r="D1135" s="26" t="s">
        <v>75</v>
      </c>
      <c r="E1135" s="26">
        <v>45</v>
      </c>
      <c r="F1135" s="26">
        <v>100</v>
      </c>
      <c r="G1135" s="26">
        <v>85591.13</v>
      </c>
      <c r="H1135" s="26">
        <v>18.125</v>
      </c>
      <c r="I1135" s="26">
        <v>8575.1731999999993</v>
      </c>
      <c r="J1135" s="26">
        <v>0.18129999999999999</v>
      </c>
    </row>
    <row r="1136" spans="1:10" x14ac:dyDescent="0.2">
      <c r="A1136" s="26">
        <f t="shared" si="17"/>
        <v>460100</v>
      </c>
      <c r="B1136" s="26">
        <v>8</v>
      </c>
      <c r="C1136" s="26">
        <v>54</v>
      </c>
      <c r="D1136" s="26" t="s">
        <v>76</v>
      </c>
      <c r="E1136" s="26">
        <v>46</v>
      </c>
      <c r="F1136" s="26">
        <v>100</v>
      </c>
      <c r="G1136" s="26">
        <v>85212.672000000006</v>
      </c>
      <c r="H1136" s="26">
        <v>17.637</v>
      </c>
      <c r="I1136" s="26">
        <v>8563.5651999999991</v>
      </c>
      <c r="J1136" s="26">
        <v>0.1764</v>
      </c>
    </row>
    <row r="1137" spans="1:10" x14ac:dyDescent="0.2">
      <c r="A1137" s="26">
        <f t="shared" si="17"/>
        <v>470100</v>
      </c>
      <c r="B1137" s="26">
        <v>6</v>
      </c>
      <c r="C1137" s="26">
        <v>53</v>
      </c>
      <c r="D1137" s="26" t="s">
        <v>77</v>
      </c>
      <c r="E1137" s="26">
        <v>47</v>
      </c>
      <c r="F1137" s="26">
        <v>100</v>
      </c>
      <c r="G1137" s="26">
        <v>78137.968999999997</v>
      </c>
      <c r="H1137" s="26">
        <v>5</v>
      </c>
      <c r="I1137" s="26">
        <v>8484.9946999999993</v>
      </c>
      <c r="J1137" s="26">
        <v>0.05</v>
      </c>
    </row>
    <row r="1138" spans="1:10" x14ac:dyDescent="0.2">
      <c r="A1138" s="26">
        <f t="shared" si="17"/>
        <v>480100</v>
      </c>
      <c r="B1138" s="26">
        <v>4</v>
      </c>
      <c r="C1138" s="26">
        <v>52</v>
      </c>
      <c r="D1138" s="26" t="s">
        <v>78</v>
      </c>
      <c r="E1138" s="26">
        <v>48</v>
      </c>
      <c r="F1138" s="26">
        <v>100</v>
      </c>
      <c r="G1138" s="26">
        <v>74194.595000000001</v>
      </c>
      <c r="H1138" s="26">
        <v>1.677</v>
      </c>
      <c r="I1138" s="26">
        <v>8437.7374999999993</v>
      </c>
      <c r="J1138" s="26">
        <v>1.6799999999999999E-2</v>
      </c>
    </row>
    <row r="1139" spans="1:10" x14ac:dyDescent="0.2">
      <c r="A1139" s="26">
        <f t="shared" si="17"/>
        <v>490100</v>
      </c>
      <c r="B1139" s="26">
        <v>2</v>
      </c>
      <c r="C1139" s="26">
        <v>51</v>
      </c>
      <c r="D1139" s="26" t="s">
        <v>79</v>
      </c>
      <c r="E1139" s="26">
        <v>49</v>
      </c>
      <c r="F1139" s="26">
        <v>100</v>
      </c>
      <c r="G1139" s="26">
        <v>64178.146000000001</v>
      </c>
      <c r="H1139" s="26">
        <v>2.2360000000000002</v>
      </c>
      <c r="I1139" s="26">
        <v>8329.7494999999999</v>
      </c>
      <c r="J1139" s="26">
        <v>2.24E-2</v>
      </c>
    </row>
    <row r="1140" spans="1:10" x14ac:dyDescent="0.2">
      <c r="A1140" s="26">
        <f t="shared" si="17"/>
        <v>500100</v>
      </c>
      <c r="B1140" s="26">
        <v>0</v>
      </c>
      <c r="C1140" s="26">
        <v>50</v>
      </c>
      <c r="D1140" s="26" t="s">
        <v>80</v>
      </c>
      <c r="E1140" s="26">
        <v>50</v>
      </c>
      <c r="F1140" s="26">
        <v>100</v>
      </c>
      <c r="G1140" s="26">
        <v>57148.146000000001</v>
      </c>
      <c r="H1140" s="26">
        <v>240.01</v>
      </c>
      <c r="I1140" s="26">
        <v>8251.6260000000002</v>
      </c>
      <c r="J1140" s="26">
        <v>2.4001000000000001</v>
      </c>
    </row>
    <row r="1141" spans="1:10" x14ac:dyDescent="0.2">
      <c r="A1141" s="26">
        <f t="shared" si="17"/>
        <v>360101</v>
      </c>
      <c r="B1141" s="26">
        <v>29</v>
      </c>
      <c r="C1141" s="26">
        <v>65</v>
      </c>
      <c r="D1141" s="26" t="s">
        <v>66</v>
      </c>
      <c r="E1141" s="26">
        <v>36</v>
      </c>
      <c r="F1141" s="26">
        <v>101</v>
      </c>
      <c r="G1141" s="26">
        <v>28580</v>
      </c>
      <c r="H1141" s="26">
        <v>500</v>
      </c>
      <c r="I1141" s="26">
        <v>8075</v>
      </c>
      <c r="J1141" s="26">
        <v>5</v>
      </c>
    </row>
    <row r="1142" spans="1:10" x14ac:dyDescent="0.2">
      <c r="A1142" s="26">
        <f t="shared" si="17"/>
        <v>370101</v>
      </c>
      <c r="B1142" s="26">
        <v>27</v>
      </c>
      <c r="C1142" s="26">
        <v>64</v>
      </c>
      <c r="D1142" s="26" t="s">
        <v>67</v>
      </c>
      <c r="E1142" s="26">
        <v>37</v>
      </c>
      <c r="F1142" s="26">
        <v>101</v>
      </c>
      <c r="G1142" s="26">
        <v>42567.417000000001</v>
      </c>
      <c r="H1142" s="26">
        <v>20.492999999999999</v>
      </c>
      <c r="I1142" s="26">
        <v>8206.1753000000008</v>
      </c>
      <c r="J1142" s="26">
        <v>0.2029</v>
      </c>
    </row>
    <row r="1143" spans="1:10" x14ac:dyDescent="0.2">
      <c r="A1143" s="26">
        <f t="shared" si="17"/>
        <v>380101</v>
      </c>
      <c r="B1143" s="26">
        <v>25</v>
      </c>
      <c r="C1143" s="26">
        <v>63</v>
      </c>
      <c r="D1143" s="26" t="s">
        <v>68</v>
      </c>
      <c r="E1143" s="26">
        <v>38</v>
      </c>
      <c r="F1143" s="26">
        <v>101</v>
      </c>
      <c r="G1143" s="26">
        <v>55324.913999999997</v>
      </c>
      <c r="H1143" s="26">
        <v>8.48</v>
      </c>
      <c r="I1143" s="26">
        <v>8324.7410999999993</v>
      </c>
      <c r="J1143" s="26">
        <v>8.4000000000000005E-2</v>
      </c>
    </row>
    <row r="1144" spans="1:10" x14ac:dyDescent="0.2">
      <c r="A1144" s="26">
        <f t="shared" si="17"/>
        <v>390101</v>
      </c>
      <c r="B1144" s="26">
        <v>23</v>
      </c>
      <c r="C1144" s="26">
        <v>62</v>
      </c>
      <c r="D1144" s="26" t="s">
        <v>69</v>
      </c>
      <c r="E1144" s="26">
        <v>39</v>
      </c>
      <c r="F1144" s="26">
        <v>101</v>
      </c>
      <c r="G1144" s="26">
        <v>65054.786999999997</v>
      </c>
      <c r="H1144" s="26">
        <v>7.08</v>
      </c>
      <c r="I1144" s="26">
        <v>8413.3305</v>
      </c>
      <c r="J1144" s="26">
        <v>7.0099999999999996E-2</v>
      </c>
    </row>
    <row r="1145" spans="1:10" x14ac:dyDescent="0.2">
      <c r="A1145" s="26">
        <f t="shared" si="17"/>
        <v>400101</v>
      </c>
      <c r="B1145" s="26">
        <v>21</v>
      </c>
      <c r="C1145" s="26">
        <v>61</v>
      </c>
      <c r="D1145" s="26" t="s">
        <v>70</v>
      </c>
      <c r="E1145" s="26">
        <v>40</v>
      </c>
      <c r="F1145" s="26">
        <v>101</v>
      </c>
      <c r="G1145" s="26">
        <v>73160.986999999994</v>
      </c>
      <c r="H1145" s="26">
        <v>8.3320000000000007</v>
      </c>
      <c r="I1145" s="26">
        <v>8485.8438999999998</v>
      </c>
      <c r="J1145" s="26">
        <v>8.2500000000000004E-2</v>
      </c>
    </row>
    <row r="1146" spans="1:10" x14ac:dyDescent="0.2">
      <c r="A1146" s="26">
        <f t="shared" si="17"/>
        <v>410101</v>
      </c>
      <c r="B1146" s="26">
        <v>19</v>
      </c>
      <c r="C1146" s="26">
        <v>60</v>
      </c>
      <c r="D1146" s="26" t="s">
        <v>71</v>
      </c>
      <c r="E1146" s="26">
        <v>41</v>
      </c>
      <c r="F1146" s="26">
        <v>101</v>
      </c>
      <c r="G1146" s="26">
        <v>78891.487999999998</v>
      </c>
      <c r="H1146" s="26">
        <v>3.7490000000000001</v>
      </c>
      <c r="I1146" s="26">
        <v>8534.8354999999992</v>
      </c>
      <c r="J1146" s="26">
        <v>3.7100000000000001E-2</v>
      </c>
    </row>
    <row r="1147" spans="1:10" x14ac:dyDescent="0.2">
      <c r="A1147" s="26">
        <f t="shared" si="17"/>
        <v>420101</v>
      </c>
      <c r="B1147" s="26">
        <v>17</v>
      </c>
      <c r="C1147" s="26">
        <v>59</v>
      </c>
      <c r="D1147" s="26" t="s">
        <v>72</v>
      </c>
      <c r="E1147" s="26">
        <v>42</v>
      </c>
      <c r="F1147" s="26">
        <v>101</v>
      </c>
      <c r="G1147" s="26">
        <v>83519.952000000005</v>
      </c>
      <c r="H1147" s="26">
        <v>0.308</v>
      </c>
      <c r="I1147" s="26">
        <v>8572.9159</v>
      </c>
      <c r="J1147" s="26">
        <v>3.0999999999999999E-3</v>
      </c>
    </row>
    <row r="1148" spans="1:10" x14ac:dyDescent="0.2">
      <c r="A1148" s="26">
        <f t="shared" si="17"/>
        <v>430101</v>
      </c>
      <c r="B1148" s="26">
        <v>15</v>
      </c>
      <c r="C1148" s="26">
        <v>58</v>
      </c>
      <c r="D1148" s="26" t="s">
        <v>73</v>
      </c>
      <c r="E1148" s="26">
        <v>43</v>
      </c>
      <c r="F1148" s="26">
        <v>101</v>
      </c>
      <c r="G1148" s="26">
        <v>86344.592999999993</v>
      </c>
      <c r="H1148" s="26">
        <v>24.004000000000001</v>
      </c>
      <c r="I1148" s="26">
        <v>8593.1365999999998</v>
      </c>
      <c r="J1148" s="26">
        <v>0.23769999999999999</v>
      </c>
    </row>
    <row r="1149" spans="1:10" x14ac:dyDescent="0.2">
      <c r="A1149" s="26">
        <f t="shared" si="17"/>
        <v>440101</v>
      </c>
      <c r="B1149" s="26">
        <v>13</v>
      </c>
      <c r="C1149" s="26">
        <v>57</v>
      </c>
      <c r="D1149" s="26" t="s">
        <v>74</v>
      </c>
      <c r="E1149" s="26">
        <v>44</v>
      </c>
      <c r="F1149" s="26">
        <v>101</v>
      </c>
      <c r="G1149" s="26">
        <v>87958.112999999998</v>
      </c>
      <c r="H1149" s="26">
        <v>0.41299999999999998</v>
      </c>
      <c r="I1149" s="26">
        <v>8601.366</v>
      </c>
      <c r="J1149" s="26">
        <v>4.1000000000000003E-3</v>
      </c>
    </row>
    <row r="1150" spans="1:10" x14ac:dyDescent="0.2">
      <c r="A1150" s="26">
        <f t="shared" si="17"/>
        <v>450101</v>
      </c>
      <c r="B1150" s="26">
        <v>11</v>
      </c>
      <c r="C1150" s="26">
        <v>56</v>
      </c>
      <c r="D1150" s="26" t="s">
        <v>75</v>
      </c>
      <c r="E1150" s="26">
        <v>45</v>
      </c>
      <c r="F1150" s="26">
        <v>101</v>
      </c>
      <c r="G1150" s="26">
        <v>87412.428</v>
      </c>
      <c r="H1150" s="26">
        <v>5.8410000000000002</v>
      </c>
      <c r="I1150" s="26">
        <v>8588.2171999999991</v>
      </c>
      <c r="J1150" s="26">
        <v>5.7799999999999997E-2</v>
      </c>
    </row>
    <row r="1151" spans="1:10" x14ac:dyDescent="0.2">
      <c r="A1151" s="26">
        <f t="shared" si="17"/>
        <v>460101</v>
      </c>
      <c r="B1151" s="26">
        <v>9</v>
      </c>
      <c r="C1151" s="26">
        <v>55</v>
      </c>
      <c r="D1151" s="26" t="s">
        <v>76</v>
      </c>
      <c r="E1151" s="26">
        <v>46</v>
      </c>
      <c r="F1151" s="26">
        <v>101</v>
      </c>
      <c r="G1151" s="26">
        <v>85432.145000000004</v>
      </c>
      <c r="H1151" s="26">
        <v>4.5880000000000001</v>
      </c>
      <c r="I1151" s="26">
        <v>8560.8644000000004</v>
      </c>
      <c r="J1151" s="26">
        <v>4.5400000000000003E-2</v>
      </c>
    </row>
    <row r="1152" spans="1:10" x14ac:dyDescent="0.2">
      <c r="A1152" s="26">
        <f t="shared" si="17"/>
        <v>470101</v>
      </c>
      <c r="B1152" s="26">
        <v>7</v>
      </c>
      <c r="C1152" s="26">
        <v>54</v>
      </c>
      <c r="D1152" s="26" t="s">
        <v>77</v>
      </c>
      <c r="E1152" s="26">
        <v>47</v>
      </c>
      <c r="F1152" s="26">
        <v>101</v>
      </c>
      <c r="G1152" s="26">
        <v>81334.384000000005</v>
      </c>
      <c r="H1152" s="26">
        <v>4.8380000000000001</v>
      </c>
      <c r="I1152" s="26">
        <v>8512.5465000000004</v>
      </c>
      <c r="J1152" s="26">
        <v>4.7899999999999998E-2</v>
      </c>
    </row>
    <row r="1153" spans="1:10" x14ac:dyDescent="0.2">
      <c r="A1153" s="26">
        <f t="shared" si="17"/>
        <v>480101</v>
      </c>
      <c r="B1153" s="26">
        <v>5</v>
      </c>
      <c r="C1153" s="26">
        <v>53</v>
      </c>
      <c r="D1153" s="26" t="s">
        <v>78</v>
      </c>
      <c r="E1153" s="26">
        <v>48</v>
      </c>
      <c r="F1153" s="26">
        <v>101</v>
      </c>
      <c r="G1153" s="26">
        <v>75836.466</v>
      </c>
      <c r="H1153" s="26">
        <v>1.49</v>
      </c>
      <c r="I1153" s="26">
        <v>8450.3657000000003</v>
      </c>
      <c r="J1153" s="26">
        <v>1.4800000000000001E-2</v>
      </c>
    </row>
    <row r="1154" spans="1:10" x14ac:dyDescent="0.2">
      <c r="A1154" s="26">
        <f t="shared" si="17"/>
        <v>490101</v>
      </c>
      <c r="B1154" s="26">
        <v>3</v>
      </c>
      <c r="C1154" s="26">
        <v>52</v>
      </c>
      <c r="D1154" s="26" t="s">
        <v>79</v>
      </c>
      <c r="E1154" s="26">
        <v>49</v>
      </c>
      <c r="F1154" s="26">
        <v>101</v>
      </c>
      <c r="G1154" s="26">
        <v>68544.900999999998</v>
      </c>
      <c r="H1154" s="26">
        <v>11.662000000000001</v>
      </c>
      <c r="I1154" s="26">
        <v>8370.4259999999995</v>
      </c>
      <c r="J1154" s="26">
        <v>0.11550000000000001</v>
      </c>
    </row>
    <row r="1155" spans="1:10" x14ac:dyDescent="0.2">
      <c r="A1155" s="26">
        <f t="shared" ref="A1155:A1218" si="18">F1155+10000*E1155</f>
        <v>500101</v>
      </c>
      <c r="B1155" s="26">
        <v>1</v>
      </c>
      <c r="C1155" s="26">
        <v>51</v>
      </c>
      <c r="D1155" s="26" t="s">
        <v>80</v>
      </c>
      <c r="E1155" s="26">
        <v>50</v>
      </c>
      <c r="F1155" s="26">
        <v>101</v>
      </c>
      <c r="G1155" s="26">
        <v>60305.624000000003</v>
      </c>
      <c r="H1155" s="26">
        <v>300.005</v>
      </c>
      <c r="I1155" s="26">
        <v>8281.1029999999992</v>
      </c>
      <c r="J1155" s="26">
        <v>2.9702999999999999</v>
      </c>
    </row>
    <row r="1156" spans="1:10" x14ac:dyDescent="0.2">
      <c r="A1156" s="26">
        <f t="shared" si="18"/>
        <v>370102</v>
      </c>
      <c r="B1156" s="26">
        <v>28</v>
      </c>
      <c r="C1156" s="26">
        <v>65</v>
      </c>
      <c r="D1156" s="26" t="s">
        <v>67</v>
      </c>
      <c r="E1156" s="26">
        <v>37</v>
      </c>
      <c r="F1156" s="26">
        <v>102</v>
      </c>
      <c r="G1156" s="26">
        <v>37252.311999999998</v>
      </c>
      <c r="H1156" s="26">
        <v>82.903000000000006</v>
      </c>
      <c r="I1156" s="26">
        <v>8152.7443000000003</v>
      </c>
      <c r="J1156" s="26">
        <v>0.81279999999999997</v>
      </c>
    </row>
    <row r="1157" spans="1:10" x14ac:dyDescent="0.2">
      <c r="A1157" s="26">
        <f t="shared" si="18"/>
        <v>380102</v>
      </c>
      <c r="B1157" s="26">
        <v>26</v>
      </c>
      <c r="C1157" s="26">
        <v>64</v>
      </c>
      <c r="D1157" s="26" t="s">
        <v>68</v>
      </c>
      <c r="E1157" s="26">
        <v>38</v>
      </c>
      <c r="F1157" s="26">
        <v>102</v>
      </c>
      <c r="G1157" s="26">
        <v>52159.311000000002</v>
      </c>
      <c r="H1157" s="26">
        <v>67.067999999999998</v>
      </c>
      <c r="I1157" s="26">
        <v>8291.2212999999992</v>
      </c>
      <c r="J1157" s="26">
        <v>0.65749999999999997</v>
      </c>
    </row>
    <row r="1158" spans="1:10" x14ac:dyDescent="0.2">
      <c r="A1158" s="26">
        <f t="shared" si="18"/>
        <v>390102</v>
      </c>
      <c r="B1158" s="26">
        <v>24</v>
      </c>
      <c r="C1158" s="26">
        <v>63</v>
      </c>
      <c r="D1158" s="26" t="s">
        <v>69</v>
      </c>
      <c r="E1158" s="26">
        <v>39</v>
      </c>
      <c r="F1158" s="26">
        <v>102</v>
      </c>
      <c r="G1158" s="26">
        <v>61172.641000000003</v>
      </c>
      <c r="H1158" s="26">
        <v>4.0810000000000004</v>
      </c>
      <c r="I1158" s="26">
        <v>8371.9171999999999</v>
      </c>
      <c r="J1158" s="26">
        <v>0.04</v>
      </c>
    </row>
    <row r="1159" spans="1:10" x14ac:dyDescent="0.2">
      <c r="A1159" s="26">
        <f t="shared" si="18"/>
        <v>400102</v>
      </c>
      <c r="B1159" s="26">
        <v>22</v>
      </c>
      <c r="C1159" s="26">
        <v>62</v>
      </c>
      <c r="D1159" s="26" t="s">
        <v>70</v>
      </c>
      <c r="E1159" s="26">
        <v>40</v>
      </c>
      <c r="F1159" s="26">
        <v>102</v>
      </c>
      <c r="G1159" s="26">
        <v>71581.426999999996</v>
      </c>
      <c r="H1159" s="26">
        <v>8.7579999999999991</v>
      </c>
      <c r="I1159" s="26">
        <v>8466.2939999999999</v>
      </c>
      <c r="J1159" s="26">
        <v>8.5900000000000004E-2</v>
      </c>
    </row>
    <row r="1160" spans="1:10" x14ac:dyDescent="0.2">
      <c r="A1160" s="26">
        <f t="shared" si="18"/>
        <v>410102</v>
      </c>
      <c r="B1160" s="26">
        <v>20</v>
      </c>
      <c r="C1160" s="26">
        <v>61</v>
      </c>
      <c r="D1160" s="26" t="s">
        <v>71</v>
      </c>
      <c r="E1160" s="26">
        <v>41</v>
      </c>
      <c r="F1160" s="26">
        <v>102</v>
      </c>
      <c r="G1160" s="26">
        <v>76298.264999999999</v>
      </c>
      <c r="H1160" s="26">
        <v>2.5110000000000001</v>
      </c>
      <c r="I1160" s="26">
        <v>8504.8675000000003</v>
      </c>
      <c r="J1160" s="26">
        <v>2.46E-2</v>
      </c>
    </row>
    <row r="1161" spans="1:10" x14ac:dyDescent="0.2">
      <c r="A1161" s="26">
        <f t="shared" si="18"/>
        <v>420102</v>
      </c>
      <c r="B1161" s="26">
        <v>18</v>
      </c>
      <c r="C1161" s="26">
        <v>60</v>
      </c>
      <c r="D1161" s="26" t="s">
        <v>72</v>
      </c>
      <c r="E1161" s="26">
        <v>42</v>
      </c>
      <c r="F1161" s="26">
        <v>102</v>
      </c>
      <c r="G1161" s="26">
        <v>83560.865999999995</v>
      </c>
      <c r="H1161" s="26">
        <v>8.3049999999999997</v>
      </c>
      <c r="I1161" s="26">
        <v>8568.3994000000002</v>
      </c>
      <c r="J1161" s="26">
        <v>8.14E-2</v>
      </c>
    </row>
    <row r="1162" spans="1:10" x14ac:dyDescent="0.2">
      <c r="A1162" s="26">
        <f t="shared" si="18"/>
        <v>430102</v>
      </c>
      <c r="B1162" s="26">
        <v>16</v>
      </c>
      <c r="C1162" s="26">
        <v>59</v>
      </c>
      <c r="D1162" s="26" t="s">
        <v>73</v>
      </c>
      <c r="E1162" s="26">
        <v>43</v>
      </c>
      <c r="F1162" s="26">
        <v>102</v>
      </c>
      <c r="G1162" s="26">
        <v>84572.921000000002</v>
      </c>
      <c r="H1162" s="26">
        <v>9.1660000000000004</v>
      </c>
      <c r="I1162" s="26">
        <v>8570.6514000000006</v>
      </c>
      <c r="J1162" s="26">
        <v>8.9899999999999994E-2</v>
      </c>
    </row>
    <row r="1163" spans="1:10" x14ac:dyDescent="0.2">
      <c r="A1163" s="26">
        <f t="shared" si="18"/>
        <v>440102</v>
      </c>
      <c r="B1163" s="26">
        <v>14</v>
      </c>
      <c r="C1163" s="26">
        <v>58</v>
      </c>
      <c r="D1163" s="26" t="s">
        <v>74</v>
      </c>
      <c r="E1163" s="26">
        <v>44</v>
      </c>
      <c r="F1163" s="26">
        <v>102</v>
      </c>
      <c r="G1163" s="26">
        <v>89106.434999999998</v>
      </c>
      <c r="H1163" s="26">
        <v>0.41599999999999998</v>
      </c>
      <c r="I1163" s="26">
        <v>8607.4274999999998</v>
      </c>
      <c r="J1163" s="26">
        <v>4.1000000000000003E-3</v>
      </c>
    </row>
    <row r="1164" spans="1:10" x14ac:dyDescent="0.2">
      <c r="A1164" s="26">
        <f t="shared" si="18"/>
        <v>450102</v>
      </c>
      <c r="B1164" s="26">
        <v>12</v>
      </c>
      <c r="C1164" s="26">
        <v>57</v>
      </c>
      <c r="D1164" s="26" t="s">
        <v>75</v>
      </c>
      <c r="E1164" s="26">
        <v>45</v>
      </c>
      <c r="F1164" s="26">
        <v>102</v>
      </c>
      <c r="G1164" s="26">
        <v>86783.316000000006</v>
      </c>
      <c r="H1164" s="26">
        <v>6.41</v>
      </c>
      <c r="I1164" s="26">
        <v>8576.9817999999996</v>
      </c>
      <c r="J1164" s="26">
        <v>6.2799999999999995E-2</v>
      </c>
    </row>
    <row r="1165" spans="1:10" x14ac:dyDescent="0.2">
      <c r="A1165" s="26">
        <f t="shared" si="18"/>
        <v>460102</v>
      </c>
      <c r="B1165" s="26">
        <v>10</v>
      </c>
      <c r="C1165" s="26">
        <v>56</v>
      </c>
      <c r="D1165" s="26" t="s">
        <v>76</v>
      </c>
      <c r="E1165" s="26">
        <v>46</v>
      </c>
      <c r="F1165" s="26">
        <v>102</v>
      </c>
      <c r="G1165" s="26">
        <v>87902.963000000003</v>
      </c>
      <c r="H1165" s="26">
        <v>0.41899999999999998</v>
      </c>
      <c r="I1165" s="26">
        <v>8580.2886999999992</v>
      </c>
      <c r="J1165" s="26">
        <v>4.1000000000000003E-3</v>
      </c>
    </row>
    <row r="1166" spans="1:10" x14ac:dyDescent="0.2">
      <c r="A1166" s="26">
        <f t="shared" si="18"/>
        <v>470102</v>
      </c>
      <c r="B1166" s="26">
        <v>8</v>
      </c>
      <c r="C1166" s="26">
        <v>55</v>
      </c>
      <c r="D1166" s="26" t="s">
        <v>77</v>
      </c>
      <c r="E1166" s="26">
        <v>47</v>
      </c>
      <c r="F1166" s="26">
        <v>102</v>
      </c>
      <c r="G1166" s="26">
        <v>82246.702000000005</v>
      </c>
      <c r="H1166" s="26">
        <v>8.1709999999999994</v>
      </c>
      <c r="I1166" s="26">
        <v>8517.1650000000009</v>
      </c>
      <c r="J1166" s="26">
        <v>8.0100000000000005E-2</v>
      </c>
    </row>
    <row r="1167" spans="1:10" x14ac:dyDescent="0.2">
      <c r="A1167" s="26">
        <f t="shared" si="18"/>
        <v>480102</v>
      </c>
      <c r="B1167" s="26">
        <v>6</v>
      </c>
      <c r="C1167" s="26">
        <v>54</v>
      </c>
      <c r="D1167" s="26" t="s">
        <v>78</v>
      </c>
      <c r="E1167" s="26">
        <v>48</v>
      </c>
      <c r="F1167" s="26">
        <v>102</v>
      </c>
      <c r="G1167" s="26">
        <v>79659.702000000005</v>
      </c>
      <c r="H1167" s="26">
        <v>1.6619999999999999</v>
      </c>
      <c r="I1167" s="26">
        <v>8484.1322</v>
      </c>
      <c r="J1167" s="26">
        <v>1.6299999999999999E-2</v>
      </c>
    </row>
    <row r="1168" spans="1:10" x14ac:dyDescent="0.2">
      <c r="A1168" s="26">
        <f t="shared" si="18"/>
        <v>490102</v>
      </c>
      <c r="B1168" s="26">
        <v>4</v>
      </c>
      <c r="C1168" s="26">
        <v>53</v>
      </c>
      <c r="D1168" s="26" t="s">
        <v>79</v>
      </c>
      <c r="E1168" s="26">
        <v>49</v>
      </c>
      <c r="F1168" s="26">
        <v>102</v>
      </c>
      <c r="G1168" s="26">
        <v>70694.895999999993</v>
      </c>
      <c r="H1168" s="26">
        <v>4.5730000000000004</v>
      </c>
      <c r="I1168" s="26">
        <v>8388.5719000000008</v>
      </c>
      <c r="J1168" s="26">
        <v>4.48E-2</v>
      </c>
    </row>
    <row r="1169" spans="1:10" x14ac:dyDescent="0.2">
      <c r="A1169" s="26">
        <f t="shared" si="18"/>
        <v>500102</v>
      </c>
      <c r="B1169" s="26">
        <v>2</v>
      </c>
      <c r="C1169" s="26">
        <v>52</v>
      </c>
      <c r="D1169" s="26" t="s">
        <v>80</v>
      </c>
      <c r="E1169" s="26">
        <v>50</v>
      </c>
      <c r="F1169" s="26">
        <v>102</v>
      </c>
      <c r="G1169" s="26">
        <v>64934.896000000001</v>
      </c>
      <c r="H1169" s="26">
        <v>100.105</v>
      </c>
      <c r="I1169" s="26">
        <v>8324.4313000000002</v>
      </c>
      <c r="J1169" s="26">
        <v>0.98140000000000005</v>
      </c>
    </row>
    <row r="1170" spans="1:10" x14ac:dyDescent="0.2">
      <c r="A1170" s="26">
        <f t="shared" si="18"/>
        <v>510102</v>
      </c>
      <c r="B1170" s="26">
        <v>0</v>
      </c>
      <c r="C1170" s="26">
        <v>51</v>
      </c>
      <c r="D1170" s="26" t="s">
        <v>81</v>
      </c>
      <c r="E1170" s="26">
        <v>51</v>
      </c>
      <c r="F1170" s="26">
        <v>102</v>
      </c>
      <c r="G1170" s="26">
        <v>51100</v>
      </c>
      <c r="H1170" s="26">
        <v>400</v>
      </c>
      <c r="I1170" s="26">
        <v>8181</v>
      </c>
      <c r="J1170" s="26">
        <v>4</v>
      </c>
    </row>
    <row r="1171" spans="1:10" x14ac:dyDescent="0.2">
      <c r="A1171" s="26">
        <f t="shared" si="18"/>
        <v>370103</v>
      </c>
      <c r="B1171" s="26">
        <v>29</v>
      </c>
      <c r="C1171" s="26">
        <v>66</v>
      </c>
      <c r="D1171" s="26" t="s">
        <v>67</v>
      </c>
      <c r="E1171" s="26">
        <v>37</v>
      </c>
      <c r="F1171" s="26">
        <v>103</v>
      </c>
      <c r="G1171" s="26">
        <v>33160</v>
      </c>
      <c r="H1171" s="26">
        <v>400</v>
      </c>
      <c r="I1171" s="26">
        <v>8112</v>
      </c>
      <c r="J1171" s="26">
        <v>4</v>
      </c>
    </row>
    <row r="1172" spans="1:10" x14ac:dyDescent="0.2">
      <c r="A1172" s="26">
        <f t="shared" si="18"/>
        <v>380103</v>
      </c>
      <c r="B1172" s="26">
        <v>27</v>
      </c>
      <c r="C1172" s="26">
        <v>65</v>
      </c>
      <c r="D1172" s="26" t="s">
        <v>68</v>
      </c>
      <c r="E1172" s="26">
        <v>38</v>
      </c>
      <c r="F1172" s="26">
        <v>103</v>
      </c>
      <c r="G1172" s="26">
        <v>47280</v>
      </c>
      <c r="H1172" s="26">
        <v>200</v>
      </c>
      <c r="I1172" s="26">
        <v>8242</v>
      </c>
      <c r="J1172" s="26">
        <v>2</v>
      </c>
    </row>
    <row r="1173" spans="1:10" x14ac:dyDescent="0.2">
      <c r="A1173" s="26">
        <f t="shared" si="18"/>
        <v>390103</v>
      </c>
      <c r="B1173" s="26">
        <v>25</v>
      </c>
      <c r="C1173" s="26">
        <v>64</v>
      </c>
      <c r="D1173" s="26" t="s">
        <v>69</v>
      </c>
      <c r="E1173" s="26">
        <v>39</v>
      </c>
      <c r="F1173" s="26">
        <v>103</v>
      </c>
      <c r="G1173" s="26">
        <v>58457.034</v>
      </c>
      <c r="H1173" s="26">
        <v>11.206</v>
      </c>
      <c r="I1173" s="26">
        <v>8342.6335999999992</v>
      </c>
      <c r="J1173" s="26">
        <v>0.10879999999999999</v>
      </c>
    </row>
    <row r="1174" spans="1:10" x14ac:dyDescent="0.2">
      <c r="A1174" s="26">
        <f t="shared" si="18"/>
        <v>400103</v>
      </c>
      <c r="B1174" s="26">
        <v>23</v>
      </c>
      <c r="C1174" s="26">
        <v>63</v>
      </c>
      <c r="D1174" s="26" t="s">
        <v>70</v>
      </c>
      <c r="E1174" s="26">
        <v>40</v>
      </c>
      <c r="F1174" s="26">
        <v>103</v>
      </c>
      <c r="G1174" s="26">
        <v>67808.993000000002</v>
      </c>
      <c r="H1174" s="26">
        <v>9.2230000000000008</v>
      </c>
      <c r="I1174" s="26">
        <v>8425.8336999999992</v>
      </c>
      <c r="J1174" s="26">
        <v>8.9499999999999996E-2</v>
      </c>
    </row>
    <row r="1175" spans="1:10" x14ac:dyDescent="0.2">
      <c r="A1175" s="26">
        <f t="shared" si="18"/>
        <v>410103</v>
      </c>
      <c r="B1175" s="26">
        <v>21</v>
      </c>
      <c r="C1175" s="26">
        <v>62</v>
      </c>
      <c r="D1175" s="26" t="s">
        <v>71</v>
      </c>
      <c r="E1175" s="26">
        <v>41</v>
      </c>
      <c r="F1175" s="26">
        <v>103</v>
      </c>
      <c r="G1175" s="26">
        <v>75028.667000000001</v>
      </c>
      <c r="H1175" s="26">
        <v>3.9350000000000001</v>
      </c>
      <c r="I1175" s="26">
        <v>8488.3320000000003</v>
      </c>
      <c r="J1175" s="26">
        <v>3.8199999999999998E-2</v>
      </c>
    </row>
    <row r="1176" spans="1:10" x14ac:dyDescent="0.2">
      <c r="A1176" s="26">
        <f t="shared" si="18"/>
        <v>420103</v>
      </c>
      <c r="B1176" s="26">
        <v>19</v>
      </c>
      <c r="C1176" s="26">
        <v>61</v>
      </c>
      <c r="D1176" s="26" t="s">
        <v>72</v>
      </c>
      <c r="E1176" s="26">
        <v>42</v>
      </c>
      <c r="F1176" s="26">
        <v>103</v>
      </c>
      <c r="G1176" s="26">
        <v>80954.331000000006</v>
      </c>
      <c r="H1176" s="26">
        <v>9.2230000000000008</v>
      </c>
      <c r="I1176" s="26">
        <v>8538.2672000000002</v>
      </c>
      <c r="J1176" s="26">
        <v>8.9499999999999996E-2</v>
      </c>
    </row>
    <row r="1177" spans="1:10" x14ac:dyDescent="0.2">
      <c r="A1177" s="26">
        <f t="shared" si="18"/>
        <v>430103</v>
      </c>
      <c r="B1177" s="26">
        <v>17</v>
      </c>
      <c r="C1177" s="26">
        <v>60</v>
      </c>
      <c r="D1177" s="26" t="s">
        <v>73</v>
      </c>
      <c r="E1177" s="26">
        <v>43</v>
      </c>
      <c r="F1177" s="26">
        <v>103</v>
      </c>
      <c r="G1177" s="26">
        <v>84603.92</v>
      </c>
      <c r="H1177" s="26">
        <v>9.81</v>
      </c>
      <c r="I1177" s="26">
        <v>8566.1044999999995</v>
      </c>
      <c r="J1177" s="26">
        <v>9.5200000000000007E-2</v>
      </c>
    </row>
    <row r="1178" spans="1:10" x14ac:dyDescent="0.2">
      <c r="A1178" s="26">
        <f t="shared" si="18"/>
        <v>440103</v>
      </c>
      <c r="B1178" s="26">
        <v>15</v>
      </c>
      <c r="C1178" s="26">
        <v>59</v>
      </c>
      <c r="D1178" s="26" t="s">
        <v>74</v>
      </c>
      <c r="E1178" s="26">
        <v>44</v>
      </c>
      <c r="F1178" s="26">
        <v>103</v>
      </c>
      <c r="G1178" s="26">
        <v>87267.168000000005</v>
      </c>
      <c r="H1178" s="26">
        <v>0.441</v>
      </c>
      <c r="I1178" s="26">
        <v>8584.3655999999992</v>
      </c>
      <c r="J1178" s="26">
        <v>4.3E-3</v>
      </c>
    </row>
    <row r="1179" spans="1:10" x14ac:dyDescent="0.2">
      <c r="A1179" s="26">
        <f t="shared" si="18"/>
        <v>450103</v>
      </c>
      <c r="B1179" s="26">
        <v>13</v>
      </c>
      <c r="C1179" s="26">
        <v>58</v>
      </c>
      <c r="D1179" s="26" t="s">
        <v>75</v>
      </c>
      <c r="E1179" s="26">
        <v>45</v>
      </c>
      <c r="F1179" s="26">
        <v>103</v>
      </c>
      <c r="G1179" s="26">
        <v>88031.705000000002</v>
      </c>
      <c r="H1179" s="26">
        <v>2.3010000000000002</v>
      </c>
      <c r="I1179" s="26">
        <v>8584.1926999999996</v>
      </c>
      <c r="J1179" s="26">
        <v>2.23E-2</v>
      </c>
    </row>
    <row r="1180" spans="1:10" x14ac:dyDescent="0.2">
      <c r="A1180" s="26">
        <f t="shared" si="18"/>
        <v>460103</v>
      </c>
      <c r="B1180" s="26">
        <v>11</v>
      </c>
      <c r="C1180" s="26">
        <v>57</v>
      </c>
      <c r="D1180" s="26" t="s">
        <v>76</v>
      </c>
      <c r="E1180" s="26">
        <v>46</v>
      </c>
      <c r="F1180" s="26">
        <v>103</v>
      </c>
      <c r="G1180" s="26">
        <v>87456.98</v>
      </c>
      <c r="H1180" s="26">
        <v>0.878</v>
      </c>
      <c r="I1180" s="26">
        <v>8571.0172999999995</v>
      </c>
      <c r="J1180" s="26">
        <v>8.5000000000000006E-3</v>
      </c>
    </row>
    <row r="1181" spans="1:10" x14ac:dyDescent="0.2">
      <c r="A1181" s="26">
        <f t="shared" si="18"/>
        <v>470103</v>
      </c>
      <c r="B1181" s="26">
        <v>9</v>
      </c>
      <c r="C1181" s="26">
        <v>56</v>
      </c>
      <c r="D1181" s="26" t="s">
        <v>77</v>
      </c>
      <c r="E1181" s="26">
        <v>47</v>
      </c>
      <c r="F1181" s="26">
        <v>103</v>
      </c>
      <c r="G1181" s="26">
        <v>84802.702000000005</v>
      </c>
      <c r="H1181" s="26">
        <v>4.0990000000000002</v>
      </c>
      <c r="I1181" s="26">
        <v>8537.652</v>
      </c>
      <c r="J1181" s="26">
        <v>3.9800000000000002E-2</v>
      </c>
    </row>
    <row r="1182" spans="1:10" x14ac:dyDescent="0.2">
      <c r="A1182" s="26">
        <f t="shared" si="18"/>
        <v>480103</v>
      </c>
      <c r="B1182" s="26">
        <v>7</v>
      </c>
      <c r="C1182" s="26">
        <v>55</v>
      </c>
      <c r="D1182" s="26" t="s">
        <v>78</v>
      </c>
      <c r="E1182" s="26">
        <v>48</v>
      </c>
      <c r="F1182" s="26">
        <v>103</v>
      </c>
      <c r="G1182" s="26">
        <v>80651.626000000004</v>
      </c>
      <c r="H1182" s="26">
        <v>1.8109999999999999</v>
      </c>
      <c r="I1182" s="26">
        <v>8489.7546999999995</v>
      </c>
      <c r="J1182" s="26">
        <v>1.7600000000000001E-2</v>
      </c>
    </row>
    <row r="1183" spans="1:10" x14ac:dyDescent="0.2">
      <c r="A1183" s="26">
        <f t="shared" si="18"/>
        <v>490103</v>
      </c>
      <c r="B1183" s="26">
        <v>5</v>
      </c>
      <c r="C1183" s="26">
        <v>54</v>
      </c>
      <c r="D1183" s="26" t="s">
        <v>79</v>
      </c>
      <c r="E1183" s="26">
        <v>49</v>
      </c>
      <c r="F1183" s="26">
        <v>103</v>
      </c>
      <c r="G1183" s="26">
        <v>74632.396999999997</v>
      </c>
      <c r="H1183" s="26">
        <v>8.98</v>
      </c>
      <c r="I1183" s="26">
        <v>8423.7199000000001</v>
      </c>
      <c r="J1183" s="26">
        <v>8.72E-2</v>
      </c>
    </row>
    <row r="1184" spans="1:10" x14ac:dyDescent="0.2">
      <c r="A1184" s="26">
        <f t="shared" si="18"/>
        <v>500103</v>
      </c>
      <c r="B1184" s="26">
        <v>3</v>
      </c>
      <c r="C1184" s="26">
        <v>53</v>
      </c>
      <c r="D1184" s="26" t="s">
        <v>80</v>
      </c>
      <c r="E1184" s="26">
        <v>50</v>
      </c>
      <c r="F1184" s="26">
        <v>103</v>
      </c>
      <c r="G1184" s="26">
        <v>67092</v>
      </c>
      <c r="H1184" s="26">
        <v>100</v>
      </c>
      <c r="I1184" s="26">
        <v>8343</v>
      </c>
      <c r="J1184" s="26">
        <v>1</v>
      </c>
    </row>
    <row r="1185" spans="1:10" x14ac:dyDescent="0.2">
      <c r="A1185" s="26">
        <f t="shared" si="18"/>
        <v>510103</v>
      </c>
      <c r="B1185" s="26">
        <v>1</v>
      </c>
      <c r="C1185" s="26">
        <v>52</v>
      </c>
      <c r="D1185" s="26" t="s">
        <v>81</v>
      </c>
      <c r="E1185" s="26">
        <v>51</v>
      </c>
      <c r="F1185" s="26">
        <v>103</v>
      </c>
      <c r="G1185" s="26">
        <v>56670</v>
      </c>
      <c r="H1185" s="26">
        <v>300</v>
      </c>
      <c r="I1185" s="26">
        <v>8234</v>
      </c>
      <c r="J1185" s="26">
        <v>3</v>
      </c>
    </row>
    <row r="1186" spans="1:10" x14ac:dyDescent="0.2">
      <c r="A1186" s="26">
        <f t="shared" si="18"/>
        <v>370104</v>
      </c>
      <c r="B1186" s="26">
        <v>30</v>
      </c>
      <c r="C1186" s="26">
        <v>67</v>
      </c>
      <c r="D1186" s="26" t="s">
        <v>67</v>
      </c>
      <c r="E1186" s="26">
        <v>37</v>
      </c>
      <c r="F1186" s="26">
        <v>104</v>
      </c>
      <c r="G1186" s="26">
        <v>27450</v>
      </c>
      <c r="H1186" s="26">
        <v>500</v>
      </c>
      <c r="I1186" s="26">
        <v>8057</v>
      </c>
      <c r="J1186" s="26">
        <v>5</v>
      </c>
    </row>
    <row r="1187" spans="1:10" x14ac:dyDescent="0.2">
      <c r="A1187" s="26">
        <f t="shared" si="18"/>
        <v>380104</v>
      </c>
      <c r="B1187" s="26">
        <v>28</v>
      </c>
      <c r="C1187" s="26">
        <v>66</v>
      </c>
      <c r="D1187" s="26" t="s">
        <v>68</v>
      </c>
      <c r="E1187" s="26">
        <v>38</v>
      </c>
      <c r="F1187" s="26">
        <v>104</v>
      </c>
      <c r="G1187" s="26">
        <v>43760</v>
      </c>
      <c r="H1187" s="26">
        <v>300</v>
      </c>
      <c r="I1187" s="26">
        <v>8206</v>
      </c>
      <c r="J1187" s="26">
        <v>3</v>
      </c>
    </row>
    <row r="1188" spans="1:10" x14ac:dyDescent="0.2">
      <c r="A1188" s="26">
        <f t="shared" si="18"/>
        <v>390104</v>
      </c>
      <c r="B1188" s="26">
        <v>26</v>
      </c>
      <c r="C1188" s="26">
        <v>65</v>
      </c>
      <c r="D1188" s="26" t="s">
        <v>69</v>
      </c>
      <c r="E1188" s="26">
        <v>39</v>
      </c>
      <c r="F1188" s="26">
        <v>104</v>
      </c>
      <c r="G1188" s="26">
        <v>54080</v>
      </c>
      <c r="H1188" s="26">
        <v>200</v>
      </c>
      <c r="I1188" s="26">
        <v>8298</v>
      </c>
      <c r="J1188" s="26">
        <v>2</v>
      </c>
    </row>
    <row r="1189" spans="1:10" x14ac:dyDescent="0.2">
      <c r="A1189" s="26">
        <f t="shared" si="18"/>
        <v>400104</v>
      </c>
      <c r="B1189" s="26">
        <v>24</v>
      </c>
      <c r="C1189" s="26">
        <v>64</v>
      </c>
      <c r="D1189" s="26" t="s">
        <v>70</v>
      </c>
      <c r="E1189" s="26">
        <v>40</v>
      </c>
      <c r="F1189" s="26">
        <v>104</v>
      </c>
      <c r="G1189" s="26">
        <v>65717.66</v>
      </c>
      <c r="H1189" s="26">
        <v>9.3160000000000007</v>
      </c>
      <c r="I1189" s="26">
        <v>8402.3158999999996</v>
      </c>
      <c r="J1189" s="26">
        <v>8.9599999999999999E-2</v>
      </c>
    </row>
    <row r="1190" spans="1:10" x14ac:dyDescent="0.2">
      <c r="A1190" s="26">
        <f t="shared" si="18"/>
        <v>410104</v>
      </c>
      <c r="B1190" s="26">
        <v>22</v>
      </c>
      <c r="C1190" s="26">
        <v>63</v>
      </c>
      <c r="D1190" s="26" t="s">
        <v>71</v>
      </c>
      <c r="E1190" s="26">
        <v>41</v>
      </c>
      <c r="F1190" s="26">
        <v>104</v>
      </c>
      <c r="G1190" s="26">
        <v>71810.997000000003</v>
      </c>
      <c r="H1190" s="26">
        <v>1.784</v>
      </c>
      <c r="I1190" s="26">
        <v>8453.3832000000002</v>
      </c>
      <c r="J1190" s="26">
        <v>1.72E-2</v>
      </c>
    </row>
    <row r="1191" spans="1:10" x14ac:dyDescent="0.2">
      <c r="A1191" s="26">
        <f t="shared" si="18"/>
        <v>420104</v>
      </c>
      <c r="B1191" s="26">
        <v>20</v>
      </c>
      <c r="C1191" s="26">
        <v>62</v>
      </c>
      <c r="D1191" s="26" t="s">
        <v>72</v>
      </c>
      <c r="E1191" s="26">
        <v>42</v>
      </c>
      <c r="F1191" s="26">
        <v>104</v>
      </c>
      <c r="G1191" s="26">
        <v>80343.748000000007</v>
      </c>
      <c r="H1191" s="26">
        <v>8.9109999999999996</v>
      </c>
      <c r="I1191" s="26">
        <v>8527.9063000000006</v>
      </c>
      <c r="J1191" s="26">
        <v>8.5699999999999998E-2</v>
      </c>
    </row>
    <row r="1192" spans="1:10" x14ac:dyDescent="0.2">
      <c r="A1192" s="26">
        <f t="shared" si="18"/>
        <v>430104</v>
      </c>
      <c r="B1192" s="26">
        <v>18</v>
      </c>
      <c r="C1192" s="26">
        <v>61</v>
      </c>
      <c r="D1192" s="26" t="s">
        <v>73</v>
      </c>
      <c r="E1192" s="26">
        <v>43</v>
      </c>
      <c r="F1192" s="26">
        <v>104</v>
      </c>
      <c r="G1192" s="26">
        <v>82498.968999999997</v>
      </c>
      <c r="H1192" s="26">
        <v>24.885999999999999</v>
      </c>
      <c r="I1192" s="26">
        <v>8541.107</v>
      </c>
      <c r="J1192" s="26">
        <v>0.23930000000000001</v>
      </c>
    </row>
    <row r="1193" spans="1:10" x14ac:dyDescent="0.2">
      <c r="A1193" s="26">
        <f t="shared" si="18"/>
        <v>440104</v>
      </c>
      <c r="B1193" s="26">
        <v>16</v>
      </c>
      <c r="C1193" s="26">
        <v>60</v>
      </c>
      <c r="D1193" s="26" t="s">
        <v>74</v>
      </c>
      <c r="E1193" s="26">
        <v>44</v>
      </c>
      <c r="F1193" s="26">
        <v>104</v>
      </c>
      <c r="G1193" s="26">
        <v>88095.763000000006</v>
      </c>
      <c r="H1193" s="26">
        <v>2.4980000000000002</v>
      </c>
      <c r="I1193" s="26">
        <v>8587.3997999999992</v>
      </c>
      <c r="J1193" s="26">
        <v>2.4E-2</v>
      </c>
    </row>
    <row r="1194" spans="1:10" x14ac:dyDescent="0.2">
      <c r="A1194" s="26">
        <f t="shared" si="18"/>
        <v>450104</v>
      </c>
      <c r="B1194" s="26">
        <v>14</v>
      </c>
      <c r="C1194" s="26">
        <v>59</v>
      </c>
      <c r="D1194" s="26" t="s">
        <v>75</v>
      </c>
      <c r="E1194" s="26">
        <v>45</v>
      </c>
      <c r="F1194" s="26">
        <v>104</v>
      </c>
      <c r="G1194" s="26">
        <v>86959.343999999997</v>
      </c>
      <c r="H1194" s="26">
        <v>2.3029999999999999</v>
      </c>
      <c r="I1194" s="26">
        <v>8568.9501</v>
      </c>
      <c r="J1194" s="26">
        <v>2.2100000000000002E-2</v>
      </c>
    </row>
    <row r="1195" spans="1:10" x14ac:dyDescent="0.2">
      <c r="A1195" s="26">
        <f t="shared" si="18"/>
        <v>460104</v>
      </c>
      <c r="B1195" s="26">
        <v>12</v>
      </c>
      <c r="C1195" s="26">
        <v>58</v>
      </c>
      <c r="D1195" s="26" t="s">
        <v>76</v>
      </c>
      <c r="E1195" s="26">
        <v>46</v>
      </c>
      <c r="F1195" s="26">
        <v>104</v>
      </c>
      <c r="G1195" s="26">
        <v>89395.123000000007</v>
      </c>
      <c r="H1195" s="26">
        <v>1.3360000000000001</v>
      </c>
      <c r="I1195" s="26">
        <v>8584.8485000000001</v>
      </c>
      <c r="J1195" s="26">
        <v>1.29E-2</v>
      </c>
    </row>
    <row r="1196" spans="1:10" x14ac:dyDescent="0.2">
      <c r="A1196" s="26">
        <f t="shared" si="18"/>
        <v>470104</v>
      </c>
      <c r="B1196" s="26">
        <v>10</v>
      </c>
      <c r="C1196" s="26">
        <v>57</v>
      </c>
      <c r="D1196" s="26" t="s">
        <v>77</v>
      </c>
      <c r="E1196" s="26">
        <v>47</v>
      </c>
      <c r="F1196" s="26">
        <v>104</v>
      </c>
      <c r="G1196" s="26">
        <v>85116.47</v>
      </c>
      <c r="H1196" s="26">
        <v>4.2169999999999996</v>
      </c>
      <c r="I1196" s="26">
        <v>8536.1849999999995</v>
      </c>
      <c r="J1196" s="26">
        <v>4.0599999999999997E-2</v>
      </c>
    </row>
    <row r="1197" spans="1:10" x14ac:dyDescent="0.2">
      <c r="A1197" s="26">
        <f t="shared" si="18"/>
        <v>480104</v>
      </c>
      <c r="B1197" s="26">
        <v>8</v>
      </c>
      <c r="C1197" s="26">
        <v>56</v>
      </c>
      <c r="D1197" s="26" t="s">
        <v>78</v>
      </c>
      <c r="E1197" s="26">
        <v>48</v>
      </c>
      <c r="F1197" s="26">
        <v>104</v>
      </c>
      <c r="G1197" s="26">
        <v>83968.391000000003</v>
      </c>
      <c r="H1197" s="26">
        <v>1.673</v>
      </c>
      <c r="I1197" s="26">
        <v>8517.6232</v>
      </c>
      <c r="J1197" s="26">
        <v>1.61E-2</v>
      </c>
    </row>
    <row r="1198" spans="1:10" x14ac:dyDescent="0.2">
      <c r="A1198" s="26">
        <f t="shared" si="18"/>
        <v>490104</v>
      </c>
      <c r="B1198" s="26">
        <v>6</v>
      </c>
      <c r="C1198" s="26">
        <v>55</v>
      </c>
      <c r="D1198" s="26" t="s">
        <v>79</v>
      </c>
      <c r="E1198" s="26">
        <v>49</v>
      </c>
      <c r="F1198" s="26">
        <v>104</v>
      </c>
      <c r="G1198" s="26">
        <v>76182.675000000003</v>
      </c>
      <c r="H1198" s="26">
        <v>5.7750000000000004</v>
      </c>
      <c r="I1198" s="26">
        <v>8435.2379999999994</v>
      </c>
      <c r="J1198" s="26">
        <v>5.5500000000000001E-2</v>
      </c>
    </row>
    <row r="1199" spans="1:10" x14ac:dyDescent="0.2">
      <c r="A1199" s="26">
        <f t="shared" si="18"/>
        <v>500104</v>
      </c>
      <c r="B1199" s="26">
        <v>4</v>
      </c>
      <c r="C1199" s="26">
        <v>54</v>
      </c>
      <c r="D1199" s="26" t="s">
        <v>80</v>
      </c>
      <c r="E1199" s="26">
        <v>50</v>
      </c>
      <c r="F1199" s="26">
        <v>104</v>
      </c>
      <c r="G1199" s="26">
        <v>71627.057000000001</v>
      </c>
      <c r="H1199" s="26">
        <v>5.7450000000000001</v>
      </c>
      <c r="I1199" s="26">
        <v>8383.9114000000009</v>
      </c>
      <c r="J1199" s="26">
        <v>5.5199999999999999E-2</v>
      </c>
    </row>
    <row r="1200" spans="1:10" x14ac:dyDescent="0.2">
      <c r="A1200" s="26">
        <f t="shared" si="18"/>
        <v>510104</v>
      </c>
      <c r="B1200" s="26">
        <v>2</v>
      </c>
      <c r="C1200" s="26">
        <v>53</v>
      </c>
      <c r="D1200" s="26" t="s">
        <v>81</v>
      </c>
      <c r="E1200" s="26">
        <v>51</v>
      </c>
      <c r="F1200" s="26">
        <v>104</v>
      </c>
      <c r="G1200" s="26">
        <v>59295</v>
      </c>
      <c r="H1200" s="26">
        <v>101</v>
      </c>
      <c r="I1200" s="26">
        <v>8258</v>
      </c>
      <c r="J1200" s="26">
        <v>1</v>
      </c>
    </row>
    <row r="1201" spans="1:10" x14ac:dyDescent="0.2">
      <c r="A1201" s="26">
        <f t="shared" si="18"/>
        <v>520104</v>
      </c>
      <c r="B1201" s="26">
        <v>0</v>
      </c>
      <c r="C1201" s="26">
        <v>52</v>
      </c>
      <c r="D1201" s="26" t="s">
        <v>82</v>
      </c>
      <c r="E1201" s="26">
        <v>52</v>
      </c>
      <c r="F1201" s="26">
        <v>104</v>
      </c>
      <c r="G1201" s="26">
        <v>49626.830999999998</v>
      </c>
      <c r="H1201" s="26">
        <v>317.60899999999998</v>
      </c>
      <c r="I1201" s="26">
        <v>8157.3256000000001</v>
      </c>
      <c r="J1201" s="26">
        <v>3.0539000000000001</v>
      </c>
    </row>
    <row r="1202" spans="1:10" x14ac:dyDescent="0.2">
      <c r="A1202" s="26">
        <f t="shared" si="18"/>
        <v>380105</v>
      </c>
      <c r="B1202" s="26">
        <v>29</v>
      </c>
      <c r="C1202" s="26">
        <v>67</v>
      </c>
      <c r="D1202" s="26" t="s">
        <v>68</v>
      </c>
      <c r="E1202" s="26">
        <v>38</v>
      </c>
      <c r="F1202" s="26">
        <v>105</v>
      </c>
      <c r="G1202" s="26">
        <v>38190</v>
      </c>
      <c r="H1202" s="26">
        <v>500</v>
      </c>
      <c r="I1202" s="26">
        <v>8152</v>
      </c>
      <c r="J1202" s="26">
        <v>5</v>
      </c>
    </row>
    <row r="1203" spans="1:10" x14ac:dyDescent="0.2">
      <c r="A1203" s="26">
        <f t="shared" si="18"/>
        <v>390105</v>
      </c>
      <c r="B1203" s="26">
        <v>27</v>
      </c>
      <c r="C1203" s="26">
        <v>66</v>
      </c>
      <c r="D1203" s="26" t="s">
        <v>69</v>
      </c>
      <c r="E1203" s="26">
        <v>39</v>
      </c>
      <c r="F1203" s="26">
        <v>105</v>
      </c>
      <c r="G1203" s="26">
        <v>50570</v>
      </c>
      <c r="H1203" s="26">
        <v>400</v>
      </c>
      <c r="I1203" s="26">
        <v>8262</v>
      </c>
      <c r="J1203" s="26">
        <v>4</v>
      </c>
    </row>
    <row r="1204" spans="1:10" x14ac:dyDescent="0.2">
      <c r="A1204" s="26">
        <f t="shared" si="18"/>
        <v>400105</v>
      </c>
      <c r="B1204" s="26">
        <v>25</v>
      </c>
      <c r="C1204" s="26">
        <v>65</v>
      </c>
      <c r="D1204" s="26" t="s">
        <v>70</v>
      </c>
      <c r="E1204" s="26">
        <v>40</v>
      </c>
      <c r="F1204" s="26">
        <v>105</v>
      </c>
      <c r="G1204" s="26">
        <v>61458.273999999998</v>
      </c>
      <c r="H1204" s="26">
        <v>12.11</v>
      </c>
      <c r="I1204" s="26">
        <v>8358.598</v>
      </c>
      <c r="J1204" s="26">
        <v>0.1153</v>
      </c>
    </row>
    <row r="1205" spans="1:10" x14ac:dyDescent="0.2">
      <c r="A1205" s="26">
        <f t="shared" si="18"/>
        <v>410105</v>
      </c>
      <c r="B1205" s="26">
        <v>23</v>
      </c>
      <c r="C1205" s="26">
        <v>64</v>
      </c>
      <c r="D1205" s="26" t="s">
        <v>71</v>
      </c>
      <c r="E1205" s="26">
        <v>41</v>
      </c>
      <c r="F1205" s="26">
        <v>105</v>
      </c>
      <c r="G1205" s="26">
        <v>69915.547000000006</v>
      </c>
      <c r="H1205" s="26">
        <v>4.0279999999999996</v>
      </c>
      <c r="I1205" s="26">
        <v>8431.6924999999992</v>
      </c>
      <c r="J1205" s="26">
        <v>3.8399999999999997E-2</v>
      </c>
    </row>
    <row r="1206" spans="1:10" x14ac:dyDescent="0.2">
      <c r="A1206" s="26">
        <f t="shared" si="18"/>
        <v>420105</v>
      </c>
      <c r="B1206" s="26">
        <v>21</v>
      </c>
      <c r="C1206" s="26">
        <v>63</v>
      </c>
      <c r="D1206" s="26" t="s">
        <v>72</v>
      </c>
      <c r="E1206" s="26">
        <v>42</v>
      </c>
      <c r="F1206" s="26">
        <v>105</v>
      </c>
      <c r="G1206" s="26">
        <v>77330.788</v>
      </c>
      <c r="H1206" s="26">
        <v>9.0549999999999997</v>
      </c>
      <c r="I1206" s="26">
        <v>8494.8629999999994</v>
      </c>
      <c r="J1206" s="26">
        <v>8.6199999999999999E-2</v>
      </c>
    </row>
    <row r="1207" spans="1:10" x14ac:dyDescent="0.2">
      <c r="A1207" s="26">
        <f t="shared" si="18"/>
        <v>430105</v>
      </c>
      <c r="B1207" s="26">
        <v>19</v>
      </c>
      <c r="C1207" s="26">
        <v>62</v>
      </c>
      <c r="D1207" s="26" t="s">
        <v>73</v>
      </c>
      <c r="E1207" s="26">
        <v>43</v>
      </c>
      <c r="F1207" s="26">
        <v>105</v>
      </c>
      <c r="G1207" s="26">
        <v>82286.303</v>
      </c>
      <c r="H1207" s="26">
        <v>35.262999999999998</v>
      </c>
      <c r="I1207" s="26">
        <v>8534.6074000000008</v>
      </c>
      <c r="J1207" s="26">
        <v>0.33579999999999999</v>
      </c>
    </row>
    <row r="1208" spans="1:10" x14ac:dyDescent="0.2">
      <c r="A1208" s="26">
        <f t="shared" si="18"/>
        <v>440105</v>
      </c>
      <c r="B1208" s="26">
        <v>17</v>
      </c>
      <c r="C1208" s="26">
        <v>61</v>
      </c>
      <c r="D1208" s="26" t="s">
        <v>74</v>
      </c>
      <c r="E1208" s="26">
        <v>44</v>
      </c>
      <c r="F1208" s="26">
        <v>105</v>
      </c>
      <c r="G1208" s="26">
        <v>85934.543000000005</v>
      </c>
      <c r="H1208" s="26">
        <v>2.4990000000000001</v>
      </c>
      <c r="I1208" s="26">
        <v>8561.9015999999992</v>
      </c>
      <c r="J1208" s="26">
        <v>2.3800000000000002E-2</v>
      </c>
    </row>
    <row r="1209" spans="1:10" x14ac:dyDescent="0.2">
      <c r="A1209" s="26">
        <f t="shared" si="18"/>
        <v>450105</v>
      </c>
      <c r="B1209" s="26">
        <v>15</v>
      </c>
      <c r="C1209" s="26">
        <v>60</v>
      </c>
      <c r="D1209" s="26" t="s">
        <v>75</v>
      </c>
      <c r="E1209" s="26">
        <v>45</v>
      </c>
      <c r="F1209" s="26">
        <v>105</v>
      </c>
      <c r="G1209" s="26">
        <v>87851.27</v>
      </c>
      <c r="H1209" s="26">
        <v>2.5019999999999998</v>
      </c>
      <c r="I1209" s="26">
        <v>8572.7052999999996</v>
      </c>
      <c r="J1209" s="26">
        <v>2.3800000000000002E-2</v>
      </c>
    </row>
    <row r="1210" spans="1:10" x14ac:dyDescent="0.2">
      <c r="A1210" s="26">
        <f t="shared" si="18"/>
        <v>460105</v>
      </c>
      <c r="B1210" s="26">
        <v>13</v>
      </c>
      <c r="C1210" s="26">
        <v>59</v>
      </c>
      <c r="D1210" s="26" t="s">
        <v>76</v>
      </c>
      <c r="E1210" s="26">
        <v>46</v>
      </c>
      <c r="F1210" s="26">
        <v>105</v>
      </c>
      <c r="G1210" s="26">
        <v>88417.904999999999</v>
      </c>
      <c r="H1210" s="26">
        <v>1.1379999999999999</v>
      </c>
      <c r="I1210" s="26">
        <v>8570.6509000000005</v>
      </c>
      <c r="J1210" s="26">
        <v>1.0800000000000001E-2</v>
      </c>
    </row>
    <row r="1211" spans="1:10" x14ac:dyDescent="0.2">
      <c r="A1211" s="26">
        <f t="shared" si="18"/>
        <v>470105</v>
      </c>
      <c r="B1211" s="26">
        <v>11</v>
      </c>
      <c r="C1211" s="26">
        <v>58</v>
      </c>
      <c r="D1211" s="26" t="s">
        <v>77</v>
      </c>
      <c r="E1211" s="26">
        <v>47</v>
      </c>
      <c r="F1211" s="26">
        <v>105</v>
      </c>
      <c r="G1211" s="26">
        <v>87070.847999999998</v>
      </c>
      <c r="H1211" s="26">
        <v>4.5439999999999996</v>
      </c>
      <c r="I1211" s="26">
        <v>8550.3708000000006</v>
      </c>
      <c r="J1211" s="26">
        <v>4.3299999999999998E-2</v>
      </c>
    </row>
    <row r="1212" spans="1:10" x14ac:dyDescent="0.2">
      <c r="A1212" s="26">
        <f t="shared" si="18"/>
        <v>480105</v>
      </c>
      <c r="B1212" s="26">
        <v>9</v>
      </c>
      <c r="C1212" s="26">
        <v>57</v>
      </c>
      <c r="D1212" s="26" t="s">
        <v>78</v>
      </c>
      <c r="E1212" s="26">
        <v>48</v>
      </c>
      <c r="F1212" s="26">
        <v>105</v>
      </c>
      <c r="G1212" s="26">
        <v>84333.849000000002</v>
      </c>
      <c r="H1212" s="26">
        <v>1.3919999999999999</v>
      </c>
      <c r="I1212" s="26">
        <v>8516.8531999999996</v>
      </c>
      <c r="J1212" s="26">
        <v>1.3299999999999999E-2</v>
      </c>
    </row>
    <row r="1213" spans="1:10" x14ac:dyDescent="0.2">
      <c r="A1213" s="26">
        <f t="shared" si="18"/>
        <v>490105</v>
      </c>
      <c r="B1213" s="26">
        <v>7</v>
      </c>
      <c r="C1213" s="26">
        <v>56</v>
      </c>
      <c r="D1213" s="26" t="s">
        <v>79</v>
      </c>
      <c r="E1213" s="26">
        <v>49</v>
      </c>
      <c r="F1213" s="26">
        <v>105</v>
      </c>
      <c r="G1213" s="26">
        <v>79640.581999999995</v>
      </c>
      <c r="H1213" s="26">
        <v>10.246</v>
      </c>
      <c r="I1213" s="26">
        <v>8464.7044999999998</v>
      </c>
      <c r="J1213" s="26">
        <v>9.7600000000000006E-2</v>
      </c>
    </row>
    <row r="1214" spans="1:10" x14ac:dyDescent="0.2">
      <c r="A1214" s="26">
        <f t="shared" si="18"/>
        <v>500105</v>
      </c>
      <c r="B1214" s="26">
        <v>5</v>
      </c>
      <c r="C1214" s="26">
        <v>55</v>
      </c>
      <c r="D1214" s="26" t="s">
        <v>80</v>
      </c>
      <c r="E1214" s="26">
        <v>50</v>
      </c>
      <c r="F1214" s="26">
        <v>105</v>
      </c>
      <c r="G1214" s="26">
        <v>73338.001000000004</v>
      </c>
      <c r="H1214" s="26">
        <v>3.9710000000000001</v>
      </c>
      <c r="I1214" s="26">
        <v>8397.2289999999994</v>
      </c>
      <c r="J1214" s="26">
        <v>3.78E-2</v>
      </c>
    </row>
    <row r="1215" spans="1:10" x14ac:dyDescent="0.2">
      <c r="A1215" s="26">
        <f t="shared" si="18"/>
        <v>510105</v>
      </c>
      <c r="B1215" s="26">
        <v>3</v>
      </c>
      <c r="C1215" s="26">
        <v>54</v>
      </c>
      <c r="D1215" s="26" t="s">
        <v>81</v>
      </c>
      <c r="E1215" s="26">
        <v>51</v>
      </c>
      <c r="F1215" s="26">
        <v>105</v>
      </c>
      <c r="G1215" s="26">
        <v>64015.491000000002</v>
      </c>
      <c r="H1215" s="26">
        <v>21.827000000000002</v>
      </c>
      <c r="I1215" s="26">
        <v>8300.9922999999999</v>
      </c>
      <c r="J1215" s="26">
        <v>0.2079</v>
      </c>
    </row>
    <row r="1216" spans="1:10" x14ac:dyDescent="0.2">
      <c r="A1216" s="26">
        <f t="shared" si="18"/>
        <v>520105</v>
      </c>
      <c r="B1216" s="26">
        <v>1</v>
      </c>
      <c r="C1216" s="26">
        <v>53</v>
      </c>
      <c r="D1216" s="26" t="s">
        <v>82</v>
      </c>
      <c r="E1216" s="26">
        <v>52</v>
      </c>
      <c r="F1216" s="26">
        <v>105</v>
      </c>
      <c r="G1216" s="26">
        <v>52811.508999999998</v>
      </c>
      <c r="H1216" s="26">
        <v>300.02</v>
      </c>
      <c r="I1216" s="26">
        <v>8186.8368</v>
      </c>
      <c r="J1216" s="26">
        <v>2.8573</v>
      </c>
    </row>
    <row r="1217" spans="1:10" x14ac:dyDescent="0.2">
      <c r="A1217" s="26">
        <f t="shared" si="18"/>
        <v>380106</v>
      </c>
      <c r="B1217" s="26">
        <v>30</v>
      </c>
      <c r="C1217" s="26">
        <v>68</v>
      </c>
      <c r="D1217" s="26" t="s">
        <v>68</v>
      </c>
      <c r="E1217" s="26">
        <v>38</v>
      </c>
      <c r="F1217" s="26">
        <v>106</v>
      </c>
      <c r="G1217" s="26">
        <v>34300</v>
      </c>
      <c r="H1217" s="26">
        <v>600</v>
      </c>
      <c r="I1217" s="26">
        <v>8114</v>
      </c>
      <c r="J1217" s="26">
        <v>6</v>
      </c>
    </row>
    <row r="1218" spans="1:10" x14ac:dyDescent="0.2">
      <c r="A1218" s="26">
        <f t="shared" si="18"/>
        <v>390106</v>
      </c>
      <c r="B1218" s="26">
        <v>28</v>
      </c>
      <c r="C1218" s="26">
        <v>67</v>
      </c>
      <c r="D1218" s="26" t="s">
        <v>69</v>
      </c>
      <c r="E1218" s="26">
        <v>39</v>
      </c>
      <c r="F1218" s="26">
        <v>106</v>
      </c>
      <c r="G1218" s="26">
        <v>45790</v>
      </c>
      <c r="H1218" s="26">
        <v>500</v>
      </c>
      <c r="I1218" s="26">
        <v>8215</v>
      </c>
      <c r="J1218" s="26">
        <v>5</v>
      </c>
    </row>
    <row r="1219" spans="1:10" x14ac:dyDescent="0.2">
      <c r="A1219" s="26">
        <f t="shared" ref="A1219:A1282" si="19">F1219+10000*E1219</f>
        <v>400106</v>
      </c>
      <c r="B1219" s="26">
        <v>26</v>
      </c>
      <c r="C1219" s="26">
        <v>66</v>
      </c>
      <c r="D1219" s="26" t="s">
        <v>70</v>
      </c>
      <c r="E1219" s="26">
        <v>40</v>
      </c>
      <c r="F1219" s="26">
        <v>106</v>
      </c>
      <c r="G1219" s="26">
        <v>58749</v>
      </c>
      <c r="H1219" s="26">
        <v>200</v>
      </c>
      <c r="I1219" s="26">
        <v>8330</v>
      </c>
      <c r="J1219" s="26">
        <v>2</v>
      </c>
    </row>
    <row r="1220" spans="1:10" x14ac:dyDescent="0.2">
      <c r="A1220" s="26">
        <f t="shared" si="19"/>
        <v>410106</v>
      </c>
      <c r="B1220" s="26">
        <v>24</v>
      </c>
      <c r="C1220" s="26">
        <v>65</v>
      </c>
      <c r="D1220" s="26" t="s">
        <v>71</v>
      </c>
      <c r="E1220" s="26">
        <v>41</v>
      </c>
      <c r="F1220" s="26">
        <v>106</v>
      </c>
      <c r="G1220" s="26">
        <v>66202.678</v>
      </c>
      <c r="H1220" s="26">
        <v>1.4159999999999999</v>
      </c>
      <c r="I1220" s="26">
        <v>8393.2656999999999</v>
      </c>
      <c r="J1220" s="26">
        <v>1.34E-2</v>
      </c>
    </row>
    <row r="1221" spans="1:10" x14ac:dyDescent="0.2">
      <c r="A1221" s="26">
        <f t="shared" si="19"/>
        <v>420106</v>
      </c>
      <c r="B1221" s="26">
        <v>22</v>
      </c>
      <c r="C1221" s="26">
        <v>64</v>
      </c>
      <c r="D1221" s="26" t="s">
        <v>72</v>
      </c>
      <c r="E1221" s="26">
        <v>42</v>
      </c>
      <c r="F1221" s="26">
        <v>106</v>
      </c>
      <c r="G1221" s="26">
        <v>76128.002999999997</v>
      </c>
      <c r="H1221" s="26">
        <v>9.1300000000000008</v>
      </c>
      <c r="I1221" s="26">
        <v>8479.5202000000008</v>
      </c>
      <c r="J1221" s="26">
        <v>8.6099999999999996E-2</v>
      </c>
    </row>
    <row r="1222" spans="1:10" x14ac:dyDescent="0.2">
      <c r="A1222" s="26">
        <f t="shared" si="19"/>
        <v>430106</v>
      </c>
      <c r="B1222" s="26">
        <v>20</v>
      </c>
      <c r="C1222" s="26">
        <v>63</v>
      </c>
      <c r="D1222" s="26" t="s">
        <v>73</v>
      </c>
      <c r="E1222" s="26">
        <v>43</v>
      </c>
      <c r="F1222" s="26">
        <v>106</v>
      </c>
      <c r="G1222" s="26">
        <v>79776.252999999997</v>
      </c>
      <c r="H1222" s="26">
        <v>12.25</v>
      </c>
      <c r="I1222" s="26">
        <v>8506.5570000000007</v>
      </c>
      <c r="J1222" s="26">
        <v>0.11559999999999999</v>
      </c>
    </row>
    <row r="1223" spans="1:10" x14ac:dyDescent="0.2">
      <c r="A1223" s="26">
        <f t="shared" si="19"/>
        <v>440106</v>
      </c>
      <c r="B1223" s="26">
        <v>18</v>
      </c>
      <c r="C1223" s="26">
        <v>62</v>
      </c>
      <c r="D1223" s="26" t="s">
        <v>74</v>
      </c>
      <c r="E1223" s="26">
        <v>44</v>
      </c>
      <c r="F1223" s="26">
        <v>106</v>
      </c>
      <c r="G1223" s="26">
        <v>86323.252999999997</v>
      </c>
      <c r="H1223" s="26">
        <v>5.391</v>
      </c>
      <c r="I1223" s="26">
        <v>8560.9405999999999</v>
      </c>
      <c r="J1223" s="26">
        <v>5.0900000000000001E-2</v>
      </c>
    </row>
    <row r="1224" spans="1:10" x14ac:dyDescent="0.2">
      <c r="A1224" s="26">
        <f t="shared" si="19"/>
        <v>450106</v>
      </c>
      <c r="B1224" s="26">
        <v>16</v>
      </c>
      <c r="C1224" s="26">
        <v>61</v>
      </c>
      <c r="D1224" s="26" t="s">
        <v>75</v>
      </c>
      <c r="E1224" s="26">
        <v>45</v>
      </c>
      <c r="F1224" s="26">
        <v>106</v>
      </c>
      <c r="G1224" s="26">
        <v>86362.656000000003</v>
      </c>
      <c r="H1224" s="26">
        <v>5.39</v>
      </c>
      <c r="I1224" s="26">
        <v>8553.9316999999992</v>
      </c>
      <c r="J1224" s="26">
        <v>5.0799999999999998E-2</v>
      </c>
    </row>
    <row r="1225" spans="1:10" x14ac:dyDescent="0.2">
      <c r="A1225" s="26">
        <f t="shared" si="19"/>
        <v>460106</v>
      </c>
      <c r="B1225" s="26">
        <v>14</v>
      </c>
      <c r="C1225" s="26">
        <v>60</v>
      </c>
      <c r="D1225" s="26" t="s">
        <v>76</v>
      </c>
      <c r="E1225" s="26">
        <v>46</v>
      </c>
      <c r="F1225" s="26">
        <v>106</v>
      </c>
      <c r="G1225" s="26">
        <v>89907.543000000005</v>
      </c>
      <c r="H1225" s="26">
        <v>1.1060000000000001</v>
      </c>
      <c r="I1225" s="26">
        <v>8579.9933999999994</v>
      </c>
      <c r="J1225" s="26">
        <v>1.04E-2</v>
      </c>
    </row>
    <row r="1226" spans="1:10" x14ac:dyDescent="0.2">
      <c r="A1226" s="26">
        <f t="shared" si="19"/>
        <v>470106</v>
      </c>
      <c r="B1226" s="26">
        <v>12</v>
      </c>
      <c r="C1226" s="26">
        <v>59</v>
      </c>
      <c r="D1226" s="26" t="s">
        <v>77</v>
      </c>
      <c r="E1226" s="26">
        <v>47</v>
      </c>
      <c r="F1226" s="26">
        <v>106</v>
      </c>
      <c r="G1226" s="26">
        <v>86942.399000000005</v>
      </c>
      <c r="H1226" s="26">
        <v>3.016</v>
      </c>
      <c r="I1226" s="26">
        <v>8544.6396999999997</v>
      </c>
      <c r="J1226" s="26">
        <v>2.8500000000000001E-2</v>
      </c>
    </row>
    <row r="1227" spans="1:10" x14ac:dyDescent="0.2">
      <c r="A1227" s="26">
        <f t="shared" si="19"/>
        <v>480106</v>
      </c>
      <c r="B1227" s="26">
        <v>10</v>
      </c>
      <c r="C1227" s="26">
        <v>58</v>
      </c>
      <c r="D1227" s="26" t="s">
        <v>78</v>
      </c>
      <c r="E1227" s="26">
        <v>48</v>
      </c>
      <c r="F1227" s="26">
        <v>106</v>
      </c>
      <c r="G1227" s="26">
        <v>87132.153000000006</v>
      </c>
      <c r="H1227" s="26">
        <v>1.1040000000000001</v>
      </c>
      <c r="I1227" s="26">
        <v>8539.0491999999995</v>
      </c>
      <c r="J1227" s="26">
        <v>1.04E-2</v>
      </c>
    </row>
    <row r="1228" spans="1:10" x14ac:dyDescent="0.2">
      <c r="A1228" s="26">
        <f t="shared" si="19"/>
        <v>490106</v>
      </c>
      <c r="B1228" s="26">
        <v>8</v>
      </c>
      <c r="C1228" s="26">
        <v>57</v>
      </c>
      <c r="D1228" s="26" t="s">
        <v>79</v>
      </c>
      <c r="E1228" s="26">
        <v>49</v>
      </c>
      <c r="F1228" s="26">
        <v>106</v>
      </c>
      <c r="G1228" s="26">
        <v>80608.149999999994</v>
      </c>
      <c r="H1228" s="26">
        <v>12.226000000000001</v>
      </c>
      <c r="I1228" s="26">
        <v>8470.1213000000007</v>
      </c>
      <c r="J1228" s="26">
        <v>0.1153</v>
      </c>
    </row>
    <row r="1229" spans="1:10" x14ac:dyDescent="0.2">
      <c r="A1229" s="26">
        <f t="shared" si="19"/>
        <v>500106</v>
      </c>
      <c r="B1229" s="26">
        <v>6</v>
      </c>
      <c r="C1229" s="26">
        <v>56</v>
      </c>
      <c r="D1229" s="26" t="s">
        <v>80</v>
      </c>
      <c r="E1229" s="26">
        <v>50</v>
      </c>
      <c r="F1229" s="26">
        <v>106</v>
      </c>
      <c r="G1229" s="26">
        <v>77353.698000000004</v>
      </c>
      <c r="H1229" s="26">
        <v>5.0910000000000002</v>
      </c>
      <c r="I1229" s="26">
        <v>8432.0383000000002</v>
      </c>
      <c r="J1229" s="26">
        <v>4.8000000000000001E-2</v>
      </c>
    </row>
    <row r="1230" spans="1:10" x14ac:dyDescent="0.2">
      <c r="A1230" s="26">
        <f t="shared" si="19"/>
        <v>510106</v>
      </c>
      <c r="B1230" s="26">
        <v>4</v>
      </c>
      <c r="C1230" s="26">
        <v>55</v>
      </c>
      <c r="D1230" s="26" t="s">
        <v>81</v>
      </c>
      <c r="E1230" s="26">
        <v>51</v>
      </c>
      <c r="F1230" s="26">
        <v>106</v>
      </c>
      <c r="G1230" s="26">
        <v>66473.301000000007</v>
      </c>
      <c r="H1230" s="26">
        <v>7.452</v>
      </c>
      <c r="I1230" s="26">
        <v>8322.0123999999996</v>
      </c>
      <c r="J1230" s="26">
        <v>7.0300000000000001E-2</v>
      </c>
    </row>
    <row r="1231" spans="1:10" x14ac:dyDescent="0.2">
      <c r="A1231" s="26">
        <f t="shared" si="19"/>
        <v>520106</v>
      </c>
      <c r="B1231" s="26">
        <v>2</v>
      </c>
      <c r="C1231" s="26">
        <v>54</v>
      </c>
      <c r="D1231" s="26" t="s">
        <v>82</v>
      </c>
      <c r="E1231" s="26">
        <v>52</v>
      </c>
      <c r="F1231" s="26">
        <v>106</v>
      </c>
      <c r="G1231" s="26">
        <v>58219.758999999998</v>
      </c>
      <c r="H1231" s="26">
        <v>100.541</v>
      </c>
      <c r="I1231" s="26">
        <v>8236.7682000000004</v>
      </c>
      <c r="J1231" s="26">
        <v>0.94850000000000001</v>
      </c>
    </row>
    <row r="1232" spans="1:10" x14ac:dyDescent="0.2">
      <c r="A1232" s="26">
        <f t="shared" si="19"/>
        <v>530106</v>
      </c>
      <c r="B1232" s="26">
        <v>0</v>
      </c>
      <c r="C1232" s="26">
        <v>53</v>
      </c>
      <c r="D1232" s="26" t="s">
        <v>83</v>
      </c>
      <c r="E1232" s="26">
        <v>53</v>
      </c>
      <c r="F1232" s="26">
        <v>106</v>
      </c>
      <c r="G1232" s="26">
        <v>43300</v>
      </c>
      <c r="H1232" s="26">
        <v>400</v>
      </c>
      <c r="I1232" s="26">
        <v>8089</v>
      </c>
      <c r="J1232" s="26">
        <v>4</v>
      </c>
    </row>
    <row r="1233" spans="1:10" x14ac:dyDescent="0.2">
      <c r="A1233" s="26">
        <f t="shared" si="19"/>
        <v>380107</v>
      </c>
      <c r="B1233" s="26">
        <v>31</v>
      </c>
      <c r="C1233" s="26">
        <v>69</v>
      </c>
      <c r="D1233" s="26" t="s">
        <v>68</v>
      </c>
      <c r="E1233" s="26">
        <v>38</v>
      </c>
      <c r="F1233" s="26">
        <v>107</v>
      </c>
      <c r="G1233" s="26">
        <v>28250</v>
      </c>
      <c r="H1233" s="26">
        <v>700</v>
      </c>
      <c r="I1233" s="26">
        <v>8057</v>
      </c>
      <c r="J1233" s="26">
        <v>7</v>
      </c>
    </row>
    <row r="1234" spans="1:10" x14ac:dyDescent="0.2">
      <c r="A1234" s="26">
        <f t="shared" si="19"/>
        <v>390107</v>
      </c>
      <c r="B1234" s="26">
        <v>29</v>
      </c>
      <c r="C1234" s="26">
        <v>68</v>
      </c>
      <c r="D1234" s="26" t="s">
        <v>69</v>
      </c>
      <c r="E1234" s="26">
        <v>39</v>
      </c>
      <c r="F1234" s="26">
        <v>107</v>
      </c>
      <c r="G1234" s="26">
        <v>41970</v>
      </c>
      <c r="H1234" s="26">
        <v>500</v>
      </c>
      <c r="I1234" s="26">
        <v>8178</v>
      </c>
      <c r="J1234" s="26">
        <v>5</v>
      </c>
    </row>
    <row r="1235" spans="1:10" x14ac:dyDescent="0.2">
      <c r="A1235" s="26">
        <f t="shared" si="19"/>
        <v>400107</v>
      </c>
      <c r="B1235" s="26">
        <v>27</v>
      </c>
      <c r="C1235" s="26">
        <v>67</v>
      </c>
      <c r="D1235" s="26" t="s">
        <v>70</v>
      </c>
      <c r="E1235" s="26">
        <v>40</v>
      </c>
      <c r="F1235" s="26">
        <v>107</v>
      </c>
      <c r="G1235" s="26">
        <v>54020</v>
      </c>
      <c r="H1235" s="26">
        <v>300</v>
      </c>
      <c r="I1235" s="26">
        <v>8284</v>
      </c>
      <c r="J1235" s="26">
        <v>3</v>
      </c>
    </row>
    <row r="1236" spans="1:10" x14ac:dyDescent="0.2">
      <c r="A1236" s="26">
        <f t="shared" si="19"/>
        <v>410107</v>
      </c>
      <c r="B1236" s="26">
        <v>25</v>
      </c>
      <c r="C1236" s="26">
        <v>66</v>
      </c>
      <c r="D1236" s="26" t="s">
        <v>71</v>
      </c>
      <c r="E1236" s="26">
        <v>41</v>
      </c>
      <c r="F1236" s="26">
        <v>107</v>
      </c>
      <c r="G1236" s="26">
        <v>63723.805</v>
      </c>
      <c r="H1236" s="26">
        <v>8.0229999999999997</v>
      </c>
      <c r="I1236" s="26">
        <v>8367.0897999999997</v>
      </c>
      <c r="J1236" s="26">
        <v>7.4999999999999997E-2</v>
      </c>
    </row>
    <row r="1237" spans="1:10" x14ac:dyDescent="0.2">
      <c r="A1237" s="26">
        <f t="shared" si="19"/>
        <v>420107</v>
      </c>
      <c r="B1237" s="26">
        <v>23</v>
      </c>
      <c r="C1237" s="26">
        <v>65</v>
      </c>
      <c r="D1237" s="26" t="s">
        <v>72</v>
      </c>
      <c r="E1237" s="26">
        <v>42</v>
      </c>
      <c r="F1237" s="26">
        <v>107</v>
      </c>
      <c r="G1237" s="26">
        <v>72544.975000000006</v>
      </c>
      <c r="H1237" s="26">
        <v>9.2230000000000008</v>
      </c>
      <c r="I1237" s="26">
        <v>8442.2189999999991</v>
      </c>
      <c r="J1237" s="26">
        <v>8.6199999999999999E-2</v>
      </c>
    </row>
    <row r="1238" spans="1:10" x14ac:dyDescent="0.2">
      <c r="A1238" s="26">
        <f t="shared" si="19"/>
        <v>430107</v>
      </c>
      <c r="B1238" s="26">
        <v>21</v>
      </c>
      <c r="C1238" s="26">
        <v>64</v>
      </c>
      <c r="D1238" s="26" t="s">
        <v>73</v>
      </c>
      <c r="E1238" s="26">
        <v>43</v>
      </c>
      <c r="F1238" s="26">
        <v>107</v>
      </c>
      <c r="G1238" s="26">
        <v>78749.967000000004</v>
      </c>
      <c r="H1238" s="26">
        <v>8.673</v>
      </c>
      <c r="I1238" s="26">
        <v>8492.8978999999999</v>
      </c>
      <c r="J1238" s="26">
        <v>8.1100000000000005E-2</v>
      </c>
    </row>
    <row r="1239" spans="1:10" x14ac:dyDescent="0.2">
      <c r="A1239" s="26">
        <f t="shared" si="19"/>
        <v>440107</v>
      </c>
      <c r="B1239" s="26">
        <v>19</v>
      </c>
      <c r="C1239" s="26">
        <v>63</v>
      </c>
      <c r="D1239" s="26" t="s">
        <v>74</v>
      </c>
      <c r="E1239" s="26">
        <v>44</v>
      </c>
      <c r="F1239" s="26">
        <v>107</v>
      </c>
      <c r="G1239" s="26">
        <v>83862.565000000002</v>
      </c>
      <c r="H1239" s="26">
        <v>8.673</v>
      </c>
      <c r="I1239" s="26">
        <v>8533.3675999999996</v>
      </c>
      <c r="J1239" s="26">
        <v>8.1100000000000005E-2</v>
      </c>
    </row>
    <row r="1240" spans="1:10" x14ac:dyDescent="0.2">
      <c r="A1240" s="26">
        <f t="shared" si="19"/>
        <v>450107</v>
      </c>
      <c r="B1240" s="26">
        <v>17</v>
      </c>
      <c r="C1240" s="26">
        <v>62</v>
      </c>
      <c r="D1240" s="26" t="s">
        <v>75</v>
      </c>
      <c r="E1240" s="26">
        <v>45</v>
      </c>
      <c r="F1240" s="26">
        <v>107</v>
      </c>
      <c r="G1240" s="26">
        <v>86863.710999999996</v>
      </c>
      <c r="H1240" s="26">
        <v>12.051</v>
      </c>
      <c r="I1240" s="26">
        <v>8554.1039999999994</v>
      </c>
      <c r="J1240" s="26">
        <v>0.11260000000000001</v>
      </c>
    </row>
    <row r="1241" spans="1:10" x14ac:dyDescent="0.2">
      <c r="A1241" s="26">
        <f t="shared" si="19"/>
        <v>460107</v>
      </c>
      <c r="B1241" s="26">
        <v>15</v>
      </c>
      <c r="C1241" s="26">
        <v>61</v>
      </c>
      <c r="D1241" s="26" t="s">
        <v>76</v>
      </c>
      <c r="E1241" s="26">
        <v>46</v>
      </c>
      <c r="F1241" s="26">
        <v>107</v>
      </c>
      <c r="G1241" s="26">
        <v>88372.653999999995</v>
      </c>
      <c r="H1241" s="26">
        <v>1.2010000000000001</v>
      </c>
      <c r="I1241" s="26">
        <v>8560.8945999999996</v>
      </c>
      <c r="J1241" s="26">
        <v>1.12E-2</v>
      </c>
    </row>
    <row r="1242" spans="1:10" x14ac:dyDescent="0.2">
      <c r="A1242" s="26">
        <f t="shared" si="19"/>
        <v>470107</v>
      </c>
      <c r="B1242" s="26">
        <v>13</v>
      </c>
      <c r="C1242" s="26">
        <v>60</v>
      </c>
      <c r="D1242" s="26" t="s">
        <v>77</v>
      </c>
      <c r="E1242" s="26">
        <v>47</v>
      </c>
      <c r="F1242" s="26">
        <v>107</v>
      </c>
      <c r="G1242" s="26">
        <v>88406.7</v>
      </c>
      <c r="H1242" s="26">
        <v>2.3820000000000001</v>
      </c>
      <c r="I1242" s="26">
        <v>8553.9012000000002</v>
      </c>
      <c r="J1242" s="26">
        <v>2.23E-2</v>
      </c>
    </row>
    <row r="1243" spans="1:10" x14ac:dyDescent="0.2">
      <c r="A1243" s="26">
        <f t="shared" si="19"/>
        <v>480107</v>
      </c>
      <c r="B1243" s="26">
        <v>11</v>
      </c>
      <c r="C1243" s="26">
        <v>59</v>
      </c>
      <c r="D1243" s="26" t="s">
        <v>78</v>
      </c>
      <c r="E1243" s="26">
        <v>48</v>
      </c>
      <c r="F1243" s="26">
        <v>107</v>
      </c>
      <c r="G1243" s="26">
        <v>86990.324999999997</v>
      </c>
      <c r="H1243" s="26">
        <v>1.66</v>
      </c>
      <c r="I1243" s="26">
        <v>8533.3523999999998</v>
      </c>
      <c r="J1243" s="26">
        <v>1.55E-2</v>
      </c>
    </row>
    <row r="1244" spans="1:10" x14ac:dyDescent="0.2">
      <c r="A1244" s="26">
        <f t="shared" si="19"/>
        <v>490107</v>
      </c>
      <c r="B1244" s="26">
        <v>9</v>
      </c>
      <c r="C1244" s="26">
        <v>58</v>
      </c>
      <c r="D1244" s="26" t="s">
        <v>79</v>
      </c>
      <c r="E1244" s="26">
        <v>49</v>
      </c>
      <c r="F1244" s="26">
        <v>107</v>
      </c>
      <c r="G1244" s="26">
        <v>83566.667000000001</v>
      </c>
      <c r="H1244" s="26">
        <v>9.6539999999999999</v>
      </c>
      <c r="I1244" s="26">
        <v>8494.0439000000006</v>
      </c>
      <c r="J1244" s="26">
        <v>9.0200000000000002E-2</v>
      </c>
    </row>
    <row r="1245" spans="1:10" x14ac:dyDescent="0.2">
      <c r="A1245" s="26">
        <f t="shared" si="19"/>
        <v>500107</v>
      </c>
      <c r="B1245" s="26">
        <v>7</v>
      </c>
      <c r="C1245" s="26">
        <v>57</v>
      </c>
      <c r="D1245" s="26" t="s">
        <v>80</v>
      </c>
      <c r="E1245" s="26">
        <v>50</v>
      </c>
      <c r="F1245" s="26">
        <v>107</v>
      </c>
      <c r="G1245" s="26">
        <v>78512.239000000001</v>
      </c>
      <c r="H1245" s="26">
        <v>5.31</v>
      </c>
      <c r="I1245" s="26">
        <v>8439.4946</v>
      </c>
      <c r="J1245" s="26">
        <v>4.9599999999999998E-2</v>
      </c>
    </row>
    <row r="1246" spans="1:10" x14ac:dyDescent="0.2">
      <c r="A1246" s="26">
        <f t="shared" si="19"/>
        <v>510107</v>
      </c>
      <c r="B1246" s="26">
        <v>5</v>
      </c>
      <c r="C1246" s="26">
        <v>56</v>
      </c>
      <c r="D1246" s="26" t="s">
        <v>81</v>
      </c>
      <c r="E1246" s="26">
        <v>51</v>
      </c>
      <c r="F1246" s="26">
        <v>107</v>
      </c>
      <c r="G1246" s="26">
        <v>70653.248000000007</v>
      </c>
      <c r="H1246" s="26">
        <v>4.1479999999999997</v>
      </c>
      <c r="I1246" s="26">
        <v>8358.7343999999994</v>
      </c>
      <c r="J1246" s="26">
        <v>3.8800000000000001E-2</v>
      </c>
    </row>
    <row r="1247" spans="1:10" x14ac:dyDescent="0.2">
      <c r="A1247" s="26">
        <f t="shared" si="19"/>
        <v>520107</v>
      </c>
      <c r="B1247" s="26">
        <v>3</v>
      </c>
      <c r="C1247" s="26">
        <v>55</v>
      </c>
      <c r="D1247" s="26" t="s">
        <v>82</v>
      </c>
      <c r="E1247" s="26">
        <v>52</v>
      </c>
      <c r="F1247" s="26">
        <v>107</v>
      </c>
      <c r="G1247" s="26">
        <v>60657</v>
      </c>
      <c r="H1247" s="26">
        <v>101</v>
      </c>
      <c r="I1247" s="26">
        <v>8258</v>
      </c>
      <c r="J1247" s="26">
        <v>1</v>
      </c>
    </row>
    <row r="1248" spans="1:10" x14ac:dyDescent="0.2">
      <c r="A1248" s="26">
        <f t="shared" si="19"/>
        <v>530107</v>
      </c>
      <c r="B1248" s="26">
        <v>1</v>
      </c>
      <c r="C1248" s="26">
        <v>54</v>
      </c>
      <c r="D1248" s="26" t="s">
        <v>83</v>
      </c>
      <c r="E1248" s="26">
        <v>53</v>
      </c>
      <c r="F1248" s="26">
        <v>107</v>
      </c>
      <c r="G1248" s="26">
        <v>49430</v>
      </c>
      <c r="H1248" s="26">
        <v>300</v>
      </c>
      <c r="I1248" s="26">
        <v>8146</v>
      </c>
      <c r="J1248" s="26">
        <v>3</v>
      </c>
    </row>
    <row r="1249" spans="1:10" x14ac:dyDescent="0.2">
      <c r="A1249" s="26">
        <f t="shared" si="19"/>
        <v>390108</v>
      </c>
      <c r="B1249" s="26">
        <v>30</v>
      </c>
      <c r="C1249" s="26">
        <v>69</v>
      </c>
      <c r="D1249" s="26" t="s">
        <v>69</v>
      </c>
      <c r="E1249" s="26">
        <v>39</v>
      </c>
      <c r="F1249" s="26">
        <v>108</v>
      </c>
      <c r="G1249" s="26">
        <v>36780</v>
      </c>
      <c r="H1249" s="26">
        <v>600</v>
      </c>
      <c r="I1249" s="26">
        <v>8129</v>
      </c>
      <c r="J1249" s="26">
        <v>6</v>
      </c>
    </row>
    <row r="1250" spans="1:10" x14ac:dyDescent="0.2">
      <c r="A1250" s="26">
        <f t="shared" si="19"/>
        <v>400108</v>
      </c>
      <c r="B1250" s="26">
        <v>28</v>
      </c>
      <c r="C1250" s="26">
        <v>68</v>
      </c>
      <c r="D1250" s="26" t="s">
        <v>70</v>
      </c>
      <c r="E1250" s="26">
        <v>40</v>
      </c>
      <c r="F1250" s="26">
        <v>108</v>
      </c>
      <c r="G1250" s="26">
        <v>50950</v>
      </c>
      <c r="H1250" s="26">
        <v>400</v>
      </c>
      <c r="I1250" s="26">
        <v>8253</v>
      </c>
      <c r="J1250" s="26">
        <v>4</v>
      </c>
    </row>
    <row r="1251" spans="1:10" x14ac:dyDescent="0.2">
      <c r="A1251" s="26">
        <f t="shared" si="19"/>
        <v>410108</v>
      </c>
      <c r="B1251" s="26">
        <v>26</v>
      </c>
      <c r="C1251" s="26">
        <v>67</v>
      </c>
      <c r="D1251" s="26" t="s">
        <v>71</v>
      </c>
      <c r="E1251" s="26">
        <v>41</v>
      </c>
      <c r="F1251" s="26">
        <v>108</v>
      </c>
      <c r="G1251" s="26">
        <v>59545.197999999997</v>
      </c>
      <c r="H1251" s="26">
        <v>8.2390000000000008</v>
      </c>
      <c r="I1251" s="26">
        <v>8325.6604000000007</v>
      </c>
      <c r="J1251" s="26">
        <v>7.6300000000000007E-2</v>
      </c>
    </row>
    <row r="1252" spans="1:10" x14ac:dyDescent="0.2">
      <c r="A1252" s="26">
        <f t="shared" si="19"/>
        <v>420108</v>
      </c>
      <c r="B1252" s="26">
        <v>24</v>
      </c>
      <c r="C1252" s="26">
        <v>66</v>
      </c>
      <c r="D1252" s="26" t="s">
        <v>72</v>
      </c>
      <c r="E1252" s="26">
        <v>42</v>
      </c>
      <c r="F1252" s="26">
        <v>108</v>
      </c>
      <c r="G1252" s="26">
        <v>70749.297000000006</v>
      </c>
      <c r="H1252" s="26">
        <v>9.2230000000000008</v>
      </c>
      <c r="I1252" s="26">
        <v>8422.1581000000006</v>
      </c>
      <c r="J1252" s="26">
        <v>8.5400000000000004E-2</v>
      </c>
    </row>
    <row r="1253" spans="1:10" x14ac:dyDescent="0.2">
      <c r="A1253" s="26">
        <f t="shared" si="19"/>
        <v>430108</v>
      </c>
      <c r="B1253" s="26">
        <v>22</v>
      </c>
      <c r="C1253" s="26">
        <v>65</v>
      </c>
      <c r="D1253" s="26" t="s">
        <v>73</v>
      </c>
      <c r="E1253" s="26">
        <v>43</v>
      </c>
      <c r="F1253" s="26">
        <v>108</v>
      </c>
      <c r="G1253" s="26">
        <v>75922.831000000006</v>
      </c>
      <c r="H1253" s="26">
        <v>8.7690000000000001</v>
      </c>
      <c r="I1253" s="26">
        <v>8462.8171999999995</v>
      </c>
      <c r="J1253" s="26">
        <v>8.1199999999999994E-2</v>
      </c>
    </row>
    <row r="1254" spans="1:10" x14ac:dyDescent="0.2">
      <c r="A1254" s="26">
        <f t="shared" si="19"/>
        <v>440108</v>
      </c>
      <c r="B1254" s="26">
        <v>20</v>
      </c>
      <c r="C1254" s="26">
        <v>64</v>
      </c>
      <c r="D1254" s="26" t="s">
        <v>74</v>
      </c>
      <c r="E1254" s="26">
        <v>44</v>
      </c>
      <c r="F1254" s="26">
        <v>108</v>
      </c>
      <c r="G1254" s="26">
        <v>83661.403999999995</v>
      </c>
      <c r="H1254" s="26">
        <v>8.68</v>
      </c>
      <c r="I1254" s="26">
        <v>8527.2266999999993</v>
      </c>
      <c r="J1254" s="26">
        <v>8.0399999999999999E-2</v>
      </c>
    </row>
    <row r="1255" spans="1:10" x14ac:dyDescent="0.2">
      <c r="A1255" s="26">
        <f t="shared" si="19"/>
        <v>450108</v>
      </c>
      <c r="B1255" s="26">
        <v>18</v>
      </c>
      <c r="C1255" s="26">
        <v>63</v>
      </c>
      <c r="D1255" s="26" t="s">
        <v>75</v>
      </c>
      <c r="E1255" s="26">
        <v>45</v>
      </c>
      <c r="F1255" s="26">
        <v>108</v>
      </c>
      <c r="G1255" s="26">
        <v>85031.156000000003</v>
      </c>
      <c r="H1255" s="26">
        <v>13.997</v>
      </c>
      <c r="I1255" s="26">
        <v>8532.6656999999996</v>
      </c>
      <c r="J1255" s="26">
        <v>0.12959999999999999</v>
      </c>
    </row>
    <row r="1256" spans="1:10" x14ac:dyDescent="0.2">
      <c r="A1256" s="26">
        <f t="shared" si="19"/>
        <v>460108</v>
      </c>
      <c r="B1256" s="26">
        <v>16</v>
      </c>
      <c r="C1256" s="26">
        <v>62</v>
      </c>
      <c r="D1256" s="26" t="s">
        <v>76</v>
      </c>
      <c r="E1256" s="26">
        <v>46</v>
      </c>
      <c r="F1256" s="26">
        <v>108</v>
      </c>
      <c r="G1256" s="26">
        <v>89524.214999999997</v>
      </c>
      <c r="H1256" s="26">
        <v>1.1080000000000001</v>
      </c>
      <c r="I1256" s="26">
        <v>8567.0241000000005</v>
      </c>
      <c r="J1256" s="26">
        <v>1.03E-2</v>
      </c>
    </row>
    <row r="1257" spans="1:10" x14ac:dyDescent="0.2">
      <c r="A1257" s="26">
        <f t="shared" si="19"/>
        <v>470108</v>
      </c>
      <c r="B1257" s="26">
        <v>14</v>
      </c>
      <c r="C1257" s="26">
        <v>61</v>
      </c>
      <c r="D1257" s="26" t="s">
        <v>77</v>
      </c>
      <c r="E1257" s="26">
        <v>47</v>
      </c>
      <c r="F1257" s="26">
        <v>108</v>
      </c>
      <c r="G1257" s="26">
        <v>87606.792000000001</v>
      </c>
      <c r="H1257" s="26">
        <v>2.3879999999999999</v>
      </c>
      <c r="I1257" s="26">
        <v>8542.0262000000002</v>
      </c>
      <c r="J1257" s="26">
        <v>2.2100000000000002E-2</v>
      </c>
    </row>
    <row r="1258" spans="1:10" x14ac:dyDescent="0.2">
      <c r="A1258" s="26">
        <f t="shared" si="19"/>
        <v>480108</v>
      </c>
      <c r="B1258" s="26">
        <v>12</v>
      </c>
      <c r="C1258" s="26">
        <v>60</v>
      </c>
      <c r="D1258" s="26" t="s">
        <v>78</v>
      </c>
      <c r="E1258" s="26">
        <v>48</v>
      </c>
      <c r="F1258" s="26">
        <v>108</v>
      </c>
      <c r="G1258" s="26">
        <v>89252.422999999995</v>
      </c>
      <c r="H1258" s="26">
        <v>1.123</v>
      </c>
      <c r="I1258" s="26">
        <v>8550.0195999999996</v>
      </c>
      <c r="J1258" s="26">
        <v>1.04E-2</v>
      </c>
    </row>
    <row r="1259" spans="1:10" x14ac:dyDescent="0.2">
      <c r="A1259" s="26">
        <f t="shared" si="19"/>
        <v>490108</v>
      </c>
      <c r="B1259" s="26">
        <v>10</v>
      </c>
      <c r="C1259" s="26">
        <v>59</v>
      </c>
      <c r="D1259" s="26" t="s">
        <v>79</v>
      </c>
      <c r="E1259" s="26">
        <v>49</v>
      </c>
      <c r="F1259" s="26">
        <v>108</v>
      </c>
      <c r="G1259" s="26">
        <v>84119.827999999994</v>
      </c>
      <c r="H1259" s="26">
        <v>8.641</v>
      </c>
      <c r="I1259" s="26">
        <v>8495.2515999999996</v>
      </c>
      <c r="J1259" s="26">
        <v>0.08</v>
      </c>
    </row>
    <row r="1260" spans="1:10" x14ac:dyDescent="0.2">
      <c r="A1260" s="26">
        <f t="shared" si="19"/>
        <v>500108</v>
      </c>
      <c r="B1260" s="26">
        <v>8</v>
      </c>
      <c r="C1260" s="26">
        <v>58</v>
      </c>
      <c r="D1260" s="26" t="s">
        <v>80</v>
      </c>
      <c r="E1260" s="26">
        <v>50</v>
      </c>
      <c r="F1260" s="26">
        <v>108</v>
      </c>
      <c r="G1260" s="26">
        <v>82069.948999999993</v>
      </c>
      <c r="H1260" s="26">
        <v>5.3819999999999997</v>
      </c>
      <c r="I1260" s="26">
        <v>8469.0272999999997</v>
      </c>
      <c r="J1260" s="26">
        <v>4.9799999999999997E-2</v>
      </c>
    </row>
    <row r="1261" spans="1:10" x14ac:dyDescent="0.2">
      <c r="A1261" s="26">
        <f t="shared" si="19"/>
        <v>510108</v>
      </c>
      <c r="B1261" s="26">
        <v>6</v>
      </c>
      <c r="C1261" s="26">
        <v>57</v>
      </c>
      <c r="D1261" s="26" t="s">
        <v>81</v>
      </c>
      <c r="E1261" s="26">
        <v>51</v>
      </c>
      <c r="F1261" s="26">
        <v>108</v>
      </c>
      <c r="G1261" s="26">
        <v>72445.341</v>
      </c>
      <c r="H1261" s="26">
        <v>5.4960000000000004</v>
      </c>
      <c r="I1261" s="26">
        <v>8372.6666000000005</v>
      </c>
      <c r="J1261" s="26">
        <v>5.0900000000000001E-2</v>
      </c>
    </row>
    <row r="1262" spans="1:10" x14ac:dyDescent="0.2">
      <c r="A1262" s="26">
        <f t="shared" si="19"/>
        <v>520108</v>
      </c>
      <c r="B1262" s="26">
        <v>4</v>
      </c>
      <c r="C1262" s="26">
        <v>56</v>
      </c>
      <c r="D1262" s="26" t="s">
        <v>82</v>
      </c>
      <c r="E1262" s="26">
        <v>52</v>
      </c>
      <c r="F1262" s="26">
        <v>108</v>
      </c>
      <c r="G1262" s="26">
        <v>65781.676000000007</v>
      </c>
      <c r="H1262" s="26">
        <v>5.4109999999999996</v>
      </c>
      <c r="I1262" s="26">
        <v>8303.7221000000009</v>
      </c>
      <c r="J1262" s="26">
        <v>5.0099999999999999E-2</v>
      </c>
    </row>
    <row r="1263" spans="1:10" x14ac:dyDescent="0.2">
      <c r="A1263" s="26">
        <f t="shared" si="19"/>
        <v>530108</v>
      </c>
      <c r="B1263" s="26">
        <v>2</v>
      </c>
      <c r="C1263" s="26">
        <v>55</v>
      </c>
      <c r="D1263" s="26" t="s">
        <v>83</v>
      </c>
      <c r="E1263" s="26">
        <v>53</v>
      </c>
      <c r="F1263" s="26">
        <v>108</v>
      </c>
      <c r="G1263" s="26">
        <v>52771</v>
      </c>
      <c r="H1263" s="26">
        <v>101</v>
      </c>
      <c r="I1263" s="26">
        <v>8176</v>
      </c>
      <c r="J1263" s="26">
        <v>1</v>
      </c>
    </row>
    <row r="1264" spans="1:10" x14ac:dyDescent="0.2">
      <c r="A1264" s="26">
        <f t="shared" si="19"/>
        <v>540108</v>
      </c>
      <c r="B1264" s="26">
        <v>0</v>
      </c>
      <c r="C1264" s="26">
        <v>54</v>
      </c>
      <c r="D1264" s="26" t="s">
        <v>84</v>
      </c>
      <c r="E1264" s="26">
        <v>54</v>
      </c>
      <c r="F1264" s="26">
        <v>108</v>
      </c>
      <c r="G1264" s="26">
        <v>42632.357000000004</v>
      </c>
      <c r="H1264" s="26">
        <v>379.49700000000001</v>
      </c>
      <c r="I1264" s="26">
        <v>8074.8886000000002</v>
      </c>
      <c r="J1264" s="26">
        <v>3.5139</v>
      </c>
    </row>
    <row r="1265" spans="1:10" x14ac:dyDescent="0.2">
      <c r="A1265" s="26">
        <f t="shared" si="19"/>
        <v>390109</v>
      </c>
      <c r="B1265" s="26">
        <v>31</v>
      </c>
      <c r="C1265" s="26">
        <v>70</v>
      </c>
      <c r="D1265" s="26" t="s">
        <v>69</v>
      </c>
      <c r="E1265" s="26">
        <v>39</v>
      </c>
      <c r="F1265" s="26">
        <v>109</v>
      </c>
      <c r="G1265" s="26">
        <v>32480</v>
      </c>
      <c r="H1265" s="26">
        <v>700</v>
      </c>
      <c r="I1265" s="26">
        <v>8089</v>
      </c>
      <c r="J1265" s="26">
        <v>6</v>
      </c>
    </row>
    <row r="1266" spans="1:10" x14ac:dyDescent="0.2">
      <c r="A1266" s="26">
        <f t="shared" si="19"/>
        <v>400109</v>
      </c>
      <c r="B1266" s="26">
        <v>29</v>
      </c>
      <c r="C1266" s="26">
        <v>69</v>
      </c>
      <c r="D1266" s="26" t="s">
        <v>70</v>
      </c>
      <c r="E1266" s="26">
        <v>40</v>
      </c>
      <c r="F1266" s="26">
        <v>109</v>
      </c>
      <c r="G1266" s="26">
        <v>45730</v>
      </c>
      <c r="H1266" s="26">
        <v>500</v>
      </c>
      <c r="I1266" s="26">
        <v>8204</v>
      </c>
      <c r="J1266" s="26">
        <v>5</v>
      </c>
    </row>
    <row r="1267" spans="1:10" x14ac:dyDescent="0.2">
      <c r="A1267" s="26">
        <f t="shared" si="19"/>
        <v>410109</v>
      </c>
      <c r="B1267" s="26">
        <v>27</v>
      </c>
      <c r="C1267" s="26">
        <v>68</v>
      </c>
      <c r="D1267" s="26" t="s">
        <v>71</v>
      </c>
      <c r="E1267" s="26">
        <v>41</v>
      </c>
      <c r="F1267" s="26">
        <v>109</v>
      </c>
      <c r="G1267" s="26">
        <v>56689.8</v>
      </c>
      <c r="H1267" s="26">
        <v>430.81599999999997</v>
      </c>
      <c r="I1267" s="26">
        <v>8297.1306999999997</v>
      </c>
      <c r="J1267" s="26">
        <v>3.9523999999999999</v>
      </c>
    </row>
    <row r="1268" spans="1:10" x14ac:dyDescent="0.2">
      <c r="A1268" s="26">
        <f t="shared" si="19"/>
        <v>420109</v>
      </c>
      <c r="B1268" s="26">
        <v>25</v>
      </c>
      <c r="C1268" s="26">
        <v>67</v>
      </c>
      <c r="D1268" s="26" t="s">
        <v>72</v>
      </c>
      <c r="E1268" s="26">
        <v>42</v>
      </c>
      <c r="F1268" s="26">
        <v>109</v>
      </c>
      <c r="G1268" s="26">
        <v>66659.285000000003</v>
      </c>
      <c r="H1268" s="26">
        <v>11.179</v>
      </c>
      <c r="I1268" s="26">
        <v>8381.4163000000008</v>
      </c>
      <c r="J1268" s="26">
        <v>0.1026</v>
      </c>
    </row>
    <row r="1269" spans="1:10" x14ac:dyDescent="0.2">
      <c r="A1269" s="26">
        <f t="shared" si="19"/>
        <v>430109</v>
      </c>
      <c r="B1269" s="26">
        <v>23</v>
      </c>
      <c r="C1269" s="26">
        <v>66</v>
      </c>
      <c r="D1269" s="26" t="s">
        <v>73</v>
      </c>
      <c r="E1269" s="26">
        <v>43</v>
      </c>
      <c r="F1269" s="26">
        <v>109</v>
      </c>
      <c r="G1269" s="26">
        <v>74282.827999999994</v>
      </c>
      <c r="H1269" s="26">
        <v>9.6690000000000005</v>
      </c>
      <c r="I1269" s="26">
        <v>8444.1795999999995</v>
      </c>
      <c r="J1269" s="26">
        <v>8.8700000000000001E-2</v>
      </c>
    </row>
    <row r="1270" spans="1:10" x14ac:dyDescent="0.2">
      <c r="A1270" s="26">
        <f t="shared" si="19"/>
        <v>440109</v>
      </c>
      <c r="B1270" s="26">
        <v>21</v>
      </c>
      <c r="C1270" s="26">
        <v>65</v>
      </c>
      <c r="D1270" s="26" t="s">
        <v>74</v>
      </c>
      <c r="E1270" s="26">
        <v>44</v>
      </c>
      <c r="F1270" s="26">
        <v>109</v>
      </c>
      <c r="G1270" s="26">
        <v>80738.455000000002</v>
      </c>
      <c r="H1270" s="26">
        <v>8.9540000000000006</v>
      </c>
      <c r="I1270" s="26">
        <v>8496.2279999999992</v>
      </c>
      <c r="J1270" s="26">
        <v>8.2100000000000006E-2</v>
      </c>
    </row>
    <row r="1271" spans="1:10" x14ac:dyDescent="0.2">
      <c r="A1271" s="26">
        <f t="shared" si="19"/>
        <v>450109</v>
      </c>
      <c r="B1271" s="26">
        <v>19</v>
      </c>
      <c r="C1271" s="26">
        <v>64</v>
      </c>
      <c r="D1271" s="26" t="s">
        <v>75</v>
      </c>
      <c r="E1271" s="26">
        <v>45</v>
      </c>
      <c r="F1271" s="26">
        <v>109</v>
      </c>
      <c r="G1271" s="26">
        <v>84999.251000000004</v>
      </c>
      <c r="H1271" s="26">
        <v>4.04</v>
      </c>
      <c r="I1271" s="26">
        <v>8528.1404000000002</v>
      </c>
      <c r="J1271" s="26">
        <v>3.7100000000000001E-2</v>
      </c>
    </row>
    <row r="1272" spans="1:10" x14ac:dyDescent="0.2">
      <c r="A1272" s="26">
        <f t="shared" si="19"/>
        <v>460109</v>
      </c>
      <c r="B1272" s="26">
        <v>17</v>
      </c>
      <c r="C1272" s="26">
        <v>63</v>
      </c>
      <c r="D1272" s="26" t="s">
        <v>76</v>
      </c>
      <c r="E1272" s="26">
        <v>46</v>
      </c>
      <c r="F1272" s="26">
        <v>109</v>
      </c>
      <c r="G1272" s="26">
        <v>87606.483999999997</v>
      </c>
      <c r="H1272" s="26">
        <v>1.1140000000000001</v>
      </c>
      <c r="I1272" s="26">
        <v>8544.8824999999997</v>
      </c>
      <c r="J1272" s="26">
        <v>1.0200000000000001E-2</v>
      </c>
    </row>
    <row r="1273" spans="1:10" x14ac:dyDescent="0.2">
      <c r="A1273" s="26">
        <f t="shared" si="19"/>
        <v>470109</v>
      </c>
      <c r="B1273" s="26">
        <v>15</v>
      </c>
      <c r="C1273" s="26">
        <v>62</v>
      </c>
      <c r="D1273" s="26" t="s">
        <v>77</v>
      </c>
      <c r="E1273" s="26">
        <v>47</v>
      </c>
      <c r="F1273" s="26">
        <v>109</v>
      </c>
      <c r="G1273" s="26">
        <v>88719.430999999997</v>
      </c>
      <c r="H1273" s="26">
        <v>1.2869999999999999</v>
      </c>
      <c r="I1273" s="26">
        <v>8547.9154999999992</v>
      </c>
      <c r="J1273" s="26">
        <v>1.18E-2</v>
      </c>
    </row>
    <row r="1274" spans="1:10" x14ac:dyDescent="0.2">
      <c r="A1274" s="26">
        <f t="shared" si="19"/>
        <v>480109</v>
      </c>
      <c r="B1274" s="26">
        <v>13</v>
      </c>
      <c r="C1274" s="26">
        <v>61</v>
      </c>
      <c r="D1274" s="26" t="s">
        <v>78</v>
      </c>
      <c r="E1274" s="26">
        <v>48</v>
      </c>
      <c r="F1274" s="26">
        <v>109</v>
      </c>
      <c r="G1274" s="26">
        <v>88504.33</v>
      </c>
      <c r="H1274" s="26">
        <v>1.536</v>
      </c>
      <c r="I1274" s="26">
        <v>8538.7646000000004</v>
      </c>
      <c r="J1274" s="26">
        <v>1.41E-2</v>
      </c>
    </row>
    <row r="1275" spans="1:10" x14ac:dyDescent="0.2">
      <c r="A1275" s="26">
        <f t="shared" si="19"/>
        <v>490109</v>
      </c>
      <c r="B1275" s="26">
        <v>11</v>
      </c>
      <c r="C1275" s="26">
        <v>60</v>
      </c>
      <c r="D1275" s="26" t="s">
        <v>79</v>
      </c>
      <c r="E1275" s="26">
        <v>49</v>
      </c>
      <c r="F1275" s="26">
        <v>109</v>
      </c>
      <c r="G1275" s="26">
        <v>86489.525999999998</v>
      </c>
      <c r="H1275" s="26">
        <v>3.9689999999999999</v>
      </c>
      <c r="I1275" s="26">
        <v>8513.1026999999995</v>
      </c>
      <c r="J1275" s="26">
        <v>3.6400000000000002E-2</v>
      </c>
    </row>
    <row r="1276" spans="1:10" x14ac:dyDescent="0.2">
      <c r="A1276" s="26">
        <f t="shared" si="19"/>
        <v>500109</v>
      </c>
      <c r="B1276" s="26">
        <v>9</v>
      </c>
      <c r="C1276" s="26">
        <v>59</v>
      </c>
      <c r="D1276" s="26" t="s">
        <v>80</v>
      </c>
      <c r="E1276" s="26">
        <v>50</v>
      </c>
      <c r="F1276" s="26">
        <v>109</v>
      </c>
      <c r="G1276" s="26">
        <v>82630.179999999993</v>
      </c>
      <c r="H1276" s="26">
        <v>7.9489999999999998</v>
      </c>
      <c r="I1276" s="26">
        <v>8470.5182999999997</v>
      </c>
      <c r="J1276" s="26">
        <v>7.2900000000000006E-2</v>
      </c>
    </row>
    <row r="1277" spans="1:10" x14ac:dyDescent="0.2">
      <c r="A1277" s="26">
        <f t="shared" si="19"/>
        <v>510109</v>
      </c>
      <c r="B1277" s="26">
        <v>7</v>
      </c>
      <c r="C1277" s="26">
        <v>58</v>
      </c>
      <c r="D1277" s="26" t="s">
        <v>81</v>
      </c>
      <c r="E1277" s="26">
        <v>51</v>
      </c>
      <c r="F1277" s="26">
        <v>109</v>
      </c>
      <c r="G1277" s="26">
        <v>76250.986000000004</v>
      </c>
      <c r="H1277" s="26">
        <v>5.2649999999999997</v>
      </c>
      <c r="I1277" s="26">
        <v>8404.8161</v>
      </c>
      <c r="J1277" s="26">
        <v>4.8300000000000003E-2</v>
      </c>
    </row>
    <row r="1278" spans="1:10" x14ac:dyDescent="0.2">
      <c r="A1278" s="26">
        <f t="shared" si="19"/>
        <v>520109</v>
      </c>
      <c r="B1278" s="26">
        <v>5</v>
      </c>
      <c r="C1278" s="26">
        <v>57</v>
      </c>
      <c r="D1278" s="26" t="s">
        <v>82</v>
      </c>
      <c r="E1278" s="26">
        <v>52</v>
      </c>
      <c r="F1278" s="26">
        <v>109</v>
      </c>
      <c r="G1278" s="26">
        <v>67715.399000000005</v>
      </c>
      <c r="H1278" s="26">
        <v>4.3819999999999997</v>
      </c>
      <c r="I1278" s="26">
        <v>8319.3305</v>
      </c>
      <c r="J1278" s="26">
        <v>4.02E-2</v>
      </c>
    </row>
    <row r="1279" spans="1:10" x14ac:dyDescent="0.2">
      <c r="A1279" s="26">
        <f t="shared" si="19"/>
        <v>530109</v>
      </c>
      <c r="B1279" s="26">
        <v>3</v>
      </c>
      <c r="C1279" s="26">
        <v>56</v>
      </c>
      <c r="D1279" s="26" t="s">
        <v>83</v>
      </c>
      <c r="E1279" s="26">
        <v>53</v>
      </c>
      <c r="F1279" s="26">
        <v>109</v>
      </c>
      <c r="G1279" s="26">
        <v>57672.504999999997</v>
      </c>
      <c r="H1279" s="26">
        <v>6.7290000000000001</v>
      </c>
      <c r="I1279" s="26">
        <v>8220.0164000000004</v>
      </c>
      <c r="J1279" s="26">
        <v>6.1699999999999998E-2</v>
      </c>
    </row>
    <row r="1280" spans="1:10" x14ac:dyDescent="0.2">
      <c r="A1280" s="26">
        <f t="shared" si="19"/>
        <v>540109</v>
      </c>
      <c r="B1280" s="26">
        <v>1</v>
      </c>
      <c r="C1280" s="26">
        <v>55</v>
      </c>
      <c r="D1280" s="26" t="s">
        <v>84</v>
      </c>
      <c r="E1280" s="26">
        <v>54</v>
      </c>
      <c r="F1280" s="26">
        <v>109</v>
      </c>
      <c r="G1280" s="26">
        <v>46169.546000000002</v>
      </c>
      <c r="H1280" s="26">
        <v>300.108</v>
      </c>
      <c r="I1280" s="26">
        <v>8107.3071</v>
      </c>
      <c r="J1280" s="26">
        <v>2.7532999999999999</v>
      </c>
    </row>
    <row r="1281" spans="1:10" x14ac:dyDescent="0.2">
      <c r="A1281" s="26">
        <f t="shared" si="19"/>
        <v>400110</v>
      </c>
      <c r="B1281" s="26">
        <v>30</v>
      </c>
      <c r="C1281" s="26">
        <v>70</v>
      </c>
      <c r="D1281" s="26" t="s">
        <v>70</v>
      </c>
      <c r="E1281" s="26">
        <v>40</v>
      </c>
      <c r="F1281" s="26">
        <v>110</v>
      </c>
      <c r="G1281" s="26">
        <v>42220</v>
      </c>
      <c r="H1281" s="26">
        <v>500</v>
      </c>
      <c r="I1281" s="26">
        <v>8171</v>
      </c>
      <c r="J1281" s="26">
        <v>5</v>
      </c>
    </row>
    <row r="1282" spans="1:10" x14ac:dyDescent="0.2">
      <c r="A1282" s="26">
        <f t="shared" si="19"/>
        <v>410110</v>
      </c>
      <c r="B1282" s="26">
        <v>28</v>
      </c>
      <c r="C1282" s="26">
        <v>69</v>
      </c>
      <c r="D1282" s="26" t="s">
        <v>71</v>
      </c>
      <c r="E1282" s="26">
        <v>41</v>
      </c>
      <c r="F1282" s="26">
        <v>110</v>
      </c>
      <c r="G1282" s="26">
        <v>52309.913999999997</v>
      </c>
      <c r="H1282" s="26">
        <v>838.34500000000003</v>
      </c>
      <c r="I1282" s="26">
        <v>8255.2607000000007</v>
      </c>
      <c r="J1282" s="26">
        <v>7.6212999999999997</v>
      </c>
    </row>
    <row r="1283" spans="1:10" x14ac:dyDescent="0.2">
      <c r="A1283" s="26">
        <f t="shared" ref="A1283:A1346" si="20">F1283+10000*E1283</f>
        <v>420110</v>
      </c>
      <c r="B1283" s="26">
        <v>26</v>
      </c>
      <c r="C1283" s="26">
        <v>68</v>
      </c>
      <c r="D1283" s="26" t="s">
        <v>72</v>
      </c>
      <c r="E1283" s="26">
        <v>42</v>
      </c>
      <c r="F1283" s="26">
        <v>110</v>
      </c>
      <c r="G1283" s="26">
        <v>64535.813999999998</v>
      </c>
      <c r="H1283" s="26">
        <v>24.219000000000001</v>
      </c>
      <c r="I1283" s="26">
        <v>8359.2929999999997</v>
      </c>
      <c r="J1283" s="26">
        <v>0.22020000000000001</v>
      </c>
    </row>
    <row r="1284" spans="1:10" x14ac:dyDescent="0.2">
      <c r="A1284" s="26">
        <f t="shared" si="20"/>
        <v>430110</v>
      </c>
      <c r="B1284" s="26">
        <v>24</v>
      </c>
      <c r="C1284" s="26">
        <v>67</v>
      </c>
      <c r="D1284" s="26" t="s">
        <v>73</v>
      </c>
      <c r="E1284" s="26">
        <v>43</v>
      </c>
      <c r="F1284" s="26">
        <v>110</v>
      </c>
      <c r="G1284" s="26">
        <v>71034.563999999998</v>
      </c>
      <c r="H1284" s="26">
        <v>9.4969999999999999</v>
      </c>
      <c r="I1284" s="26">
        <v>8411.2602999999999</v>
      </c>
      <c r="J1284" s="26">
        <v>8.6300000000000002E-2</v>
      </c>
    </row>
    <row r="1285" spans="1:10" x14ac:dyDescent="0.2">
      <c r="A1285" s="26">
        <f t="shared" si="20"/>
        <v>440110</v>
      </c>
      <c r="B1285" s="26">
        <v>22</v>
      </c>
      <c r="C1285" s="26">
        <v>66</v>
      </c>
      <c r="D1285" s="26" t="s">
        <v>74</v>
      </c>
      <c r="E1285" s="26">
        <v>44</v>
      </c>
      <c r="F1285" s="26">
        <v>110</v>
      </c>
      <c r="G1285" s="26">
        <v>80072.629000000001</v>
      </c>
      <c r="H1285" s="26">
        <v>8.9239999999999995</v>
      </c>
      <c r="I1285" s="26">
        <v>8486.3122999999996</v>
      </c>
      <c r="J1285" s="26">
        <v>8.1100000000000005E-2</v>
      </c>
    </row>
    <row r="1286" spans="1:10" x14ac:dyDescent="0.2">
      <c r="A1286" s="26">
        <f t="shared" si="20"/>
        <v>450110</v>
      </c>
      <c r="B1286" s="26">
        <v>20</v>
      </c>
      <c r="C1286" s="26">
        <v>65</v>
      </c>
      <c r="D1286" s="26" t="s">
        <v>75</v>
      </c>
      <c r="E1286" s="26">
        <v>45</v>
      </c>
      <c r="F1286" s="26">
        <v>110</v>
      </c>
      <c r="G1286" s="26">
        <v>82828.692999999999</v>
      </c>
      <c r="H1286" s="26">
        <v>17.805</v>
      </c>
      <c r="I1286" s="26">
        <v>8504.2551000000003</v>
      </c>
      <c r="J1286" s="26">
        <v>0.16189999999999999</v>
      </c>
    </row>
    <row r="1287" spans="1:10" x14ac:dyDescent="0.2">
      <c r="A1287" s="26">
        <f t="shared" si="20"/>
        <v>460110</v>
      </c>
      <c r="B1287" s="26">
        <v>18</v>
      </c>
      <c r="C1287" s="26">
        <v>64</v>
      </c>
      <c r="D1287" s="26" t="s">
        <v>76</v>
      </c>
      <c r="E1287" s="26">
        <v>46</v>
      </c>
      <c r="F1287" s="26">
        <v>110</v>
      </c>
      <c r="G1287" s="26">
        <v>88330.903999999995</v>
      </c>
      <c r="H1287" s="26">
        <v>0.61199999999999999</v>
      </c>
      <c r="I1287" s="26">
        <v>8547.1630000000005</v>
      </c>
      <c r="J1287" s="26">
        <v>5.5999999999999999E-3</v>
      </c>
    </row>
    <row r="1288" spans="1:10" x14ac:dyDescent="0.2">
      <c r="A1288" s="26">
        <f t="shared" si="20"/>
        <v>470110</v>
      </c>
      <c r="B1288" s="26">
        <v>16</v>
      </c>
      <c r="C1288" s="26">
        <v>63</v>
      </c>
      <c r="D1288" s="26" t="s">
        <v>77</v>
      </c>
      <c r="E1288" s="26">
        <v>47</v>
      </c>
      <c r="F1288" s="26">
        <v>110</v>
      </c>
      <c r="G1288" s="26">
        <v>87457.305999999997</v>
      </c>
      <c r="H1288" s="26">
        <v>1.286</v>
      </c>
      <c r="I1288" s="26">
        <v>8532.1088999999993</v>
      </c>
      <c r="J1288" s="26">
        <v>1.17E-2</v>
      </c>
    </row>
    <row r="1289" spans="1:10" x14ac:dyDescent="0.2">
      <c r="A1289" s="26">
        <f t="shared" si="20"/>
        <v>480110</v>
      </c>
      <c r="B1289" s="26">
        <v>14</v>
      </c>
      <c r="C1289" s="26">
        <v>62</v>
      </c>
      <c r="D1289" s="26" t="s">
        <v>78</v>
      </c>
      <c r="E1289" s="26">
        <v>48</v>
      </c>
      <c r="F1289" s="26">
        <v>110</v>
      </c>
      <c r="G1289" s="26">
        <v>90347.968999999997</v>
      </c>
      <c r="H1289" s="26">
        <v>0.38</v>
      </c>
      <c r="I1289" s="26">
        <v>8551.2754999999997</v>
      </c>
      <c r="J1289" s="26">
        <v>3.5000000000000001E-3</v>
      </c>
    </row>
    <row r="1290" spans="1:10" x14ac:dyDescent="0.2">
      <c r="A1290" s="26">
        <f t="shared" si="20"/>
        <v>490110</v>
      </c>
      <c r="B1290" s="26">
        <v>12</v>
      </c>
      <c r="C1290" s="26">
        <v>61</v>
      </c>
      <c r="D1290" s="26" t="s">
        <v>79</v>
      </c>
      <c r="E1290" s="26">
        <v>49</v>
      </c>
      <c r="F1290" s="26">
        <v>110</v>
      </c>
      <c r="G1290" s="26">
        <v>86469.968999999997</v>
      </c>
      <c r="H1290" s="26">
        <v>11.553000000000001</v>
      </c>
      <c r="I1290" s="26">
        <v>8508.9087</v>
      </c>
      <c r="J1290" s="26">
        <v>0.105</v>
      </c>
    </row>
    <row r="1291" spans="1:10" x14ac:dyDescent="0.2">
      <c r="A1291" s="26">
        <f t="shared" si="20"/>
        <v>500110</v>
      </c>
      <c r="B1291" s="26">
        <v>10</v>
      </c>
      <c r="C1291" s="26">
        <v>60</v>
      </c>
      <c r="D1291" s="26" t="s">
        <v>80</v>
      </c>
      <c r="E1291" s="26">
        <v>50</v>
      </c>
      <c r="F1291" s="26">
        <v>110</v>
      </c>
      <c r="G1291" s="26">
        <v>85841.993000000002</v>
      </c>
      <c r="H1291" s="26">
        <v>13.776999999999999</v>
      </c>
      <c r="I1291" s="26">
        <v>8496.0874999999996</v>
      </c>
      <c r="J1291" s="26">
        <v>0.12520000000000001</v>
      </c>
    </row>
    <row r="1292" spans="1:10" x14ac:dyDescent="0.2">
      <c r="A1292" s="26">
        <f t="shared" si="20"/>
        <v>510110</v>
      </c>
      <c r="B1292" s="26">
        <v>8</v>
      </c>
      <c r="C1292" s="26">
        <v>59</v>
      </c>
      <c r="D1292" s="26" t="s">
        <v>81</v>
      </c>
      <c r="E1292" s="26">
        <v>51</v>
      </c>
      <c r="F1292" s="26">
        <v>110</v>
      </c>
      <c r="G1292" s="26">
        <v>77449.744999999995</v>
      </c>
      <c r="H1292" s="26">
        <v>5.9619999999999997</v>
      </c>
      <c r="I1292" s="26">
        <v>8412.6821</v>
      </c>
      <c r="J1292" s="26">
        <v>5.4199999999999998E-2</v>
      </c>
    </row>
    <row r="1293" spans="1:10" x14ac:dyDescent="0.2">
      <c r="A1293" s="26">
        <f t="shared" si="20"/>
        <v>520110</v>
      </c>
      <c r="B1293" s="26">
        <v>6</v>
      </c>
      <c r="C1293" s="26">
        <v>58</v>
      </c>
      <c r="D1293" s="26" t="s">
        <v>82</v>
      </c>
      <c r="E1293" s="26">
        <v>52</v>
      </c>
      <c r="F1293" s="26">
        <v>110</v>
      </c>
      <c r="G1293" s="26">
        <v>72229.820999999996</v>
      </c>
      <c r="H1293" s="26">
        <v>6.5750000000000002</v>
      </c>
      <c r="I1293" s="26">
        <v>8358.116</v>
      </c>
      <c r="J1293" s="26">
        <v>5.9799999999999999E-2</v>
      </c>
    </row>
    <row r="1294" spans="1:10" x14ac:dyDescent="0.2">
      <c r="A1294" s="26">
        <f t="shared" si="20"/>
        <v>530110</v>
      </c>
      <c r="B1294" s="26">
        <v>4</v>
      </c>
      <c r="C1294" s="26">
        <v>57</v>
      </c>
      <c r="D1294" s="26" t="s">
        <v>83</v>
      </c>
      <c r="E1294" s="26">
        <v>53</v>
      </c>
      <c r="F1294" s="26">
        <v>110</v>
      </c>
      <c r="G1294" s="26">
        <v>60467.843999999997</v>
      </c>
      <c r="H1294" s="26">
        <v>61.94</v>
      </c>
      <c r="I1294" s="26">
        <v>8244.0766999999996</v>
      </c>
      <c r="J1294" s="26">
        <v>0.56310000000000004</v>
      </c>
    </row>
    <row r="1295" spans="1:10" x14ac:dyDescent="0.2">
      <c r="A1295" s="26">
        <f t="shared" si="20"/>
        <v>540110</v>
      </c>
      <c r="B1295" s="26">
        <v>2</v>
      </c>
      <c r="C1295" s="26">
        <v>56</v>
      </c>
      <c r="D1295" s="26" t="s">
        <v>84</v>
      </c>
      <c r="E1295" s="26">
        <v>54</v>
      </c>
      <c r="F1295" s="26">
        <v>110</v>
      </c>
      <c r="G1295" s="26">
        <v>51922.635999999999</v>
      </c>
      <c r="H1295" s="26">
        <v>100.988</v>
      </c>
      <c r="I1295" s="26">
        <v>8159.2808000000005</v>
      </c>
      <c r="J1295" s="26">
        <v>0.91810000000000003</v>
      </c>
    </row>
    <row r="1296" spans="1:10" x14ac:dyDescent="0.2">
      <c r="A1296" s="26">
        <f t="shared" si="20"/>
        <v>400111</v>
      </c>
      <c r="B1296" s="26">
        <v>31</v>
      </c>
      <c r="C1296" s="26">
        <v>71</v>
      </c>
      <c r="D1296" s="26" t="s">
        <v>70</v>
      </c>
      <c r="E1296" s="26">
        <v>40</v>
      </c>
      <c r="F1296" s="26">
        <v>111</v>
      </c>
      <c r="G1296" s="26">
        <v>36480</v>
      </c>
      <c r="H1296" s="26">
        <v>600</v>
      </c>
      <c r="I1296" s="26">
        <v>8118</v>
      </c>
      <c r="J1296" s="26">
        <v>5</v>
      </c>
    </row>
    <row r="1297" spans="1:10" x14ac:dyDescent="0.2">
      <c r="A1297" s="26">
        <f t="shared" si="20"/>
        <v>410111</v>
      </c>
      <c r="B1297" s="26">
        <v>29</v>
      </c>
      <c r="C1297" s="26">
        <v>70</v>
      </c>
      <c r="D1297" s="26" t="s">
        <v>71</v>
      </c>
      <c r="E1297" s="26">
        <v>41</v>
      </c>
      <c r="F1297" s="26">
        <v>111</v>
      </c>
      <c r="G1297" s="26">
        <v>48960</v>
      </c>
      <c r="H1297" s="26">
        <v>300</v>
      </c>
      <c r="I1297" s="26">
        <v>8223</v>
      </c>
      <c r="J1297" s="26">
        <v>3</v>
      </c>
    </row>
    <row r="1298" spans="1:10" x14ac:dyDescent="0.2">
      <c r="A1298" s="26">
        <f t="shared" si="20"/>
        <v>420111</v>
      </c>
      <c r="B1298" s="26">
        <v>27</v>
      </c>
      <c r="C1298" s="26">
        <v>69</v>
      </c>
      <c r="D1298" s="26" t="s">
        <v>72</v>
      </c>
      <c r="E1298" s="26">
        <v>42</v>
      </c>
      <c r="F1298" s="26">
        <v>111</v>
      </c>
      <c r="G1298" s="26">
        <v>59939.813000000002</v>
      </c>
      <c r="H1298" s="26">
        <v>12.577999999999999</v>
      </c>
      <c r="I1298" s="26">
        <v>8315.2932000000001</v>
      </c>
      <c r="J1298" s="26">
        <v>0.1133</v>
      </c>
    </row>
    <row r="1299" spans="1:10" x14ac:dyDescent="0.2">
      <c r="A1299" s="26">
        <f t="shared" si="20"/>
        <v>430111</v>
      </c>
      <c r="B1299" s="26">
        <v>25</v>
      </c>
      <c r="C1299" s="26">
        <v>68</v>
      </c>
      <c r="D1299" s="26" t="s">
        <v>73</v>
      </c>
      <c r="E1299" s="26">
        <v>43</v>
      </c>
      <c r="F1299" s="26">
        <v>111</v>
      </c>
      <c r="G1299" s="26">
        <v>69024.675000000003</v>
      </c>
      <c r="H1299" s="26">
        <v>10.582000000000001</v>
      </c>
      <c r="I1299" s="26">
        <v>8390.0905999999995</v>
      </c>
      <c r="J1299" s="26">
        <v>9.5299999999999996E-2</v>
      </c>
    </row>
    <row r="1300" spans="1:10" x14ac:dyDescent="0.2">
      <c r="A1300" s="26">
        <f t="shared" si="20"/>
        <v>440111</v>
      </c>
      <c r="B1300" s="26">
        <v>23</v>
      </c>
      <c r="C1300" s="26">
        <v>67</v>
      </c>
      <c r="D1300" s="26" t="s">
        <v>74</v>
      </c>
      <c r="E1300" s="26">
        <v>44</v>
      </c>
      <c r="F1300" s="26">
        <v>111</v>
      </c>
      <c r="G1300" s="26">
        <v>76785.324999999997</v>
      </c>
      <c r="H1300" s="26">
        <v>9.6820000000000004</v>
      </c>
      <c r="I1300" s="26">
        <v>8452.9581999999991</v>
      </c>
      <c r="J1300" s="26">
        <v>8.72E-2</v>
      </c>
    </row>
    <row r="1301" spans="1:10" x14ac:dyDescent="0.2">
      <c r="A1301" s="26">
        <f t="shared" si="20"/>
        <v>450111</v>
      </c>
      <c r="B1301" s="26">
        <v>21</v>
      </c>
      <c r="C1301" s="26">
        <v>66</v>
      </c>
      <c r="D1301" s="26" t="s">
        <v>75</v>
      </c>
      <c r="E1301" s="26">
        <v>45</v>
      </c>
      <c r="F1301" s="26">
        <v>111</v>
      </c>
      <c r="G1301" s="26">
        <v>82303.870999999999</v>
      </c>
      <c r="H1301" s="26">
        <v>6.8529999999999998</v>
      </c>
      <c r="I1301" s="26">
        <v>8495.6267000000007</v>
      </c>
      <c r="J1301" s="26">
        <v>6.1699999999999998E-2</v>
      </c>
    </row>
    <row r="1302" spans="1:10" x14ac:dyDescent="0.2">
      <c r="A1302" s="26">
        <f t="shared" si="20"/>
        <v>460111</v>
      </c>
      <c r="B1302" s="26">
        <v>19</v>
      </c>
      <c r="C1302" s="26">
        <v>65</v>
      </c>
      <c r="D1302" s="26" t="s">
        <v>76</v>
      </c>
      <c r="E1302" s="26">
        <v>46</v>
      </c>
      <c r="F1302" s="26">
        <v>111</v>
      </c>
      <c r="G1302" s="26">
        <v>85985.885999999999</v>
      </c>
      <c r="H1302" s="26">
        <v>0.73099999999999998</v>
      </c>
      <c r="I1302" s="26">
        <v>8521.7497999999996</v>
      </c>
      <c r="J1302" s="26">
        <v>6.6E-3</v>
      </c>
    </row>
    <row r="1303" spans="1:10" x14ac:dyDescent="0.2">
      <c r="A1303" s="26">
        <f t="shared" si="20"/>
        <v>470111</v>
      </c>
      <c r="B1303" s="26">
        <v>17</v>
      </c>
      <c r="C1303" s="26">
        <v>64</v>
      </c>
      <c r="D1303" s="26" t="s">
        <v>77</v>
      </c>
      <c r="E1303" s="26">
        <v>47</v>
      </c>
      <c r="F1303" s="26">
        <v>111</v>
      </c>
      <c r="G1303" s="26">
        <v>88215.447</v>
      </c>
      <c r="H1303" s="26">
        <v>1.4590000000000001</v>
      </c>
      <c r="I1303" s="26">
        <v>8534.7878000000001</v>
      </c>
      <c r="J1303" s="26">
        <v>1.3100000000000001E-2</v>
      </c>
    </row>
    <row r="1304" spans="1:10" x14ac:dyDescent="0.2">
      <c r="A1304" s="26">
        <f t="shared" si="20"/>
        <v>480111</v>
      </c>
      <c r="B1304" s="26">
        <v>15</v>
      </c>
      <c r="C1304" s="26">
        <v>63</v>
      </c>
      <c r="D1304" s="26" t="s">
        <v>78</v>
      </c>
      <c r="E1304" s="26">
        <v>48</v>
      </c>
      <c r="F1304" s="26">
        <v>111</v>
      </c>
      <c r="G1304" s="26">
        <v>89252.247000000003</v>
      </c>
      <c r="H1304" s="26">
        <v>0.35699999999999998</v>
      </c>
      <c r="I1304" s="26">
        <v>8537.0800999999992</v>
      </c>
      <c r="J1304" s="26">
        <v>3.2000000000000002E-3</v>
      </c>
    </row>
    <row r="1305" spans="1:10" x14ac:dyDescent="0.2">
      <c r="A1305" s="26">
        <f t="shared" si="20"/>
        <v>490111</v>
      </c>
      <c r="B1305" s="26">
        <v>13</v>
      </c>
      <c r="C1305" s="26">
        <v>62</v>
      </c>
      <c r="D1305" s="26" t="s">
        <v>79</v>
      </c>
      <c r="E1305" s="26">
        <v>49</v>
      </c>
      <c r="F1305" s="26">
        <v>111</v>
      </c>
      <c r="G1305" s="26">
        <v>88392.05</v>
      </c>
      <c r="H1305" s="26">
        <v>3.4239999999999999</v>
      </c>
      <c r="I1305" s="26">
        <v>8522.2824000000001</v>
      </c>
      <c r="J1305" s="26">
        <v>3.0800000000000001E-2</v>
      </c>
    </row>
    <row r="1306" spans="1:10" x14ac:dyDescent="0.2">
      <c r="A1306" s="26">
        <f t="shared" si="20"/>
        <v>500111</v>
      </c>
      <c r="B1306" s="26">
        <v>11</v>
      </c>
      <c r="C1306" s="26">
        <v>61</v>
      </c>
      <c r="D1306" s="26" t="s">
        <v>80</v>
      </c>
      <c r="E1306" s="26">
        <v>50</v>
      </c>
      <c r="F1306" s="26">
        <v>111</v>
      </c>
      <c r="G1306" s="26">
        <v>85938.581000000006</v>
      </c>
      <c r="H1306" s="26">
        <v>5.3360000000000003</v>
      </c>
      <c r="I1306" s="26">
        <v>8493.1309999999994</v>
      </c>
      <c r="J1306" s="26">
        <v>4.8099999999999997E-2</v>
      </c>
    </row>
    <row r="1307" spans="1:10" x14ac:dyDescent="0.2">
      <c r="A1307" s="26">
        <f t="shared" si="20"/>
        <v>510111</v>
      </c>
      <c r="B1307" s="26">
        <v>9</v>
      </c>
      <c r="C1307" s="26">
        <v>60</v>
      </c>
      <c r="D1307" s="26" t="s">
        <v>81</v>
      </c>
      <c r="E1307" s="26">
        <v>51</v>
      </c>
      <c r="F1307" s="26">
        <v>111</v>
      </c>
      <c r="G1307" s="26">
        <v>80836.747000000003</v>
      </c>
      <c r="H1307" s="26">
        <v>8.8490000000000002</v>
      </c>
      <c r="I1307" s="26">
        <v>8440.1203000000005</v>
      </c>
      <c r="J1307" s="26">
        <v>7.9699999999999993E-2</v>
      </c>
    </row>
    <row r="1308" spans="1:10" x14ac:dyDescent="0.2">
      <c r="A1308" s="26">
        <f t="shared" si="20"/>
        <v>520111</v>
      </c>
      <c r="B1308" s="26">
        <v>7</v>
      </c>
      <c r="C1308" s="26">
        <v>59</v>
      </c>
      <c r="D1308" s="26" t="s">
        <v>82</v>
      </c>
      <c r="E1308" s="26">
        <v>52</v>
      </c>
      <c r="F1308" s="26">
        <v>111</v>
      </c>
      <c r="G1308" s="26">
        <v>73587.486999999994</v>
      </c>
      <c r="H1308" s="26">
        <v>6.4269999999999996</v>
      </c>
      <c r="I1308" s="26">
        <v>8367.7634999999991</v>
      </c>
      <c r="J1308" s="26">
        <v>5.79E-2</v>
      </c>
    </row>
    <row r="1309" spans="1:10" x14ac:dyDescent="0.2">
      <c r="A1309" s="26">
        <f t="shared" si="20"/>
        <v>530111</v>
      </c>
      <c r="B1309" s="26">
        <v>5</v>
      </c>
      <c r="C1309" s="26">
        <v>58</v>
      </c>
      <c r="D1309" s="26" t="s">
        <v>83</v>
      </c>
      <c r="E1309" s="26">
        <v>53</v>
      </c>
      <c r="F1309" s="26">
        <v>111</v>
      </c>
      <c r="G1309" s="26">
        <v>64953.794999999998</v>
      </c>
      <c r="H1309" s="26">
        <v>4.7539999999999996</v>
      </c>
      <c r="I1309" s="26">
        <v>8282.9343000000008</v>
      </c>
      <c r="J1309" s="26">
        <v>4.2799999999999998E-2</v>
      </c>
    </row>
    <row r="1310" spans="1:10" x14ac:dyDescent="0.2">
      <c r="A1310" s="26">
        <f t="shared" si="20"/>
        <v>540111</v>
      </c>
      <c r="B1310" s="26">
        <v>3</v>
      </c>
      <c r="C1310" s="26">
        <v>57</v>
      </c>
      <c r="D1310" s="26" t="s">
        <v>84</v>
      </c>
      <c r="E1310" s="26">
        <v>54</v>
      </c>
      <c r="F1310" s="26">
        <v>111</v>
      </c>
      <c r="G1310" s="26">
        <v>54520</v>
      </c>
      <c r="H1310" s="26">
        <v>115</v>
      </c>
      <c r="I1310" s="26">
        <v>8182</v>
      </c>
      <c r="J1310" s="26">
        <v>1</v>
      </c>
    </row>
    <row r="1311" spans="1:10" x14ac:dyDescent="0.2">
      <c r="A1311" s="26">
        <f t="shared" si="20"/>
        <v>550111</v>
      </c>
      <c r="B1311" s="26">
        <v>1</v>
      </c>
      <c r="C1311" s="26">
        <v>56</v>
      </c>
      <c r="D1311" s="26" t="s">
        <v>85</v>
      </c>
      <c r="E1311" s="26">
        <v>55</v>
      </c>
      <c r="F1311" s="26">
        <v>111</v>
      </c>
      <c r="G1311" s="26">
        <v>42900</v>
      </c>
      <c r="H1311" s="26">
        <v>200</v>
      </c>
      <c r="I1311" s="26">
        <v>8070</v>
      </c>
      <c r="J1311" s="26">
        <v>2</v>
      </c>
    </row>
    <row r="1312" spans="1:10" x14ac:dyDescent="0.2">
      <c r="A1312" s="26">
        <f t="shared" si="20"/>
        <v>400112</v>
      </c>
      <c r="B1312" s="26">
        <v>32</v>
      </c>
      <c r="C1312" s="26">
        <v>72</v>
      </c>
      <c r="D1312" s="26" t="s">
        <v>70</v>
      </c>
      <c r="E1312" s="26">
        <v>40</v>
      </c>
      <c r="F1312" s="26">
        <v>112</v>
      </c>
      <c r="G1312" s="26">
        <v>32420</v>
      </c>
      <c r="H1312" s="26">
        <v>700</v>
      </c>
      <c r="I1312" s="26">
        <v>8081</v>
      </c>
      <c r="J1312" s="26">
        <v>6</v>
      </c>
    </row>
    <row r="1313" spans="1:10" x14ac:dyDescent="0.2">
      <c r="A1313" s="26">
        <f t="shared" si="20"/>
        <v>410112</v>
      </c>
      <c r="B1313" s="26">
        <v>30</v>
      </c>
      <c r="C1313" s="26">
        <v>71</v>
      </c>
      <c r="D1313" s="26" t="s">
        <v>71</v>
      </c>
      <c r="E1313" s="26">
        <v>41</v>
      </c>
      <c r="F1313" s="26">
        <v>112</v>
      </c>
      <c r="G1313" s="26">
        <v>44070</v>
      </c>
      <c r="H1313" s="26">
        <v>300</v>
      </c>
      <c r="I1313" s="26">
        <v>8178</v>
      </c>
      <c r="J1313" s="26">
        <v>3</v>
      </c>
    </row>
    <row r="1314" spans="1:10" x14ac:dyDescent="0.2">
      <c r="A1314" s="26">
        <f t="shared" si="20"/>
        <v>420112</v>
      </c>
      <c r="B1314" s="26">
        <v>28</v>
      </c>
      <c r="C1314" s="26">
        <v>70</v>
      </c>
      <c r="D1314" s="26" t="s">
        <v>72</v>
      </c>
      <c r="E1314" s="26">
        <v>42</v>
      </c>
      <c r="F1314" s="26">
        <v>112</v>
      </c>
      <c r="G1314" s="26">
        <v>57480</v>
      </c>
      <c r="H1314" s="26">
        <v>200</v>
      </c>
      <c r="I1314" s="26">
        <v>8291</v>
      </c>
      <c r="J1314" s="26">
        <v>2</v>
      </c>
    </row>
    <row r="1315" spans="1:10" x14ac:dyDescent="0.2">
      <c r="A1315" s="26">
        <f t="shared" si="20"/>
        <v>430112</v>
      </c>
      <c r="B1315" s="26">
        <v>26</v>
      </c>
      <c r="C1315" s="26">
        <v>69</v>
      </c>
      <c r="D1315" s="26" t="s">
        <v>73</v>
      </c>
      <c r="E1315" s="26">
        <v>43</v>
      </c>
      <c r="F1315" s="26">
        <v>112</v>
      </c>
      <c r="G1315" s="26">
        <v>65258.932000000001</v>
      </c>
      <c r="H1315" s="26">
        <v>5.5149999999999997</v>
      </c>
      <c r="I1315" s="26">
        <v>8353.6216999999997</v>
      </c>
      <c r="J1315" s="26">
        <v>4.9200000000000001E-2</v>
      </c>
    </row>
    <row r="1316" spans="1:10" x14ac:dyDescent="0.2">
      <c r="A1316" s="26">
        <f t="shared" si="20"/>
        <v>440112</v>
      </c>
      <c r="B1316" s="26">
        <v>24</v>
      </c>
      <c r="C1316" s="26">
        <v>68</v>
      </c>
      <c r="D1316" s="26" t="s">
        <v>74</v>
      </c>
      <c r="E1316" s="26">
        <v>44</v>
      </c>
      <c r="F1316" s="26">
        <v>112</v>
      </c>
      <c r="G1316" s="26">
        <v>75630.873000000007</v>
      </c>
      <c r="H1316" s="26">
        <v>9.6</v>
      </c>
      <c r="I1316" s="26">
        <v>8439.2430999999997</v>
      </c>
      <c r="J1316" s="26">
        <v>8.5699999999999998E-2</v>
      </c>
    </row>
    <row r="1317" spans="1:10" x14ac:dyDescent="0.2">
      <c r="A1317" s="26">
        <f t="shared" si="20"/>
        <v>450112</v>
      </c>
      <c r="B1317" s="26">
        <v>22</v>
      </c>
      <c r="C1317" s="26">
        <v>67</v>
      </c>
      <c r="D1317" s="26" t="s">
        <v>75</v>
      </c>
      <c r="E1317" s="26">
        <v>45</v>
      </c>
      <c r="F1317" s="26">
        <v>112</v>
      </c>
      <c r="G1317" s="26">
        <v>79731.051999999996</v>
      </c>
      <c r="H1317" s="26">
        <v>44.085000000000001</v>
      </c>
      <c r="I1317" s="26">
        <v>8468.8665999999994</v>
      </c>
      <c r="J1317" s="26">
        <v>0.39360000000000001</v>
      </c>
    </row>
    <row r="1318" spans="1:10" x14ac:dyDescent="0.2">
      <c r="A1318" s="26">
        <f t="shared" si="20"/>
        <v>460112</v>
      </c>
      <c r="B1318" s="26">
        <v>20</v>
      </c>
      <c r="C1318" s="26">
        <v>66</v>
      </c>
      <c r="D1318" s="26" t="s">
        <v>76</v>
      </c>
      <c r="E1318" s="26">
        <v>46</v>
      </c>
      <c r="F1318" s="26">
        <v>112</v>
      </c>
      <c r="G1318" s="26">
        <v>86321.039000000004</v>
      </c>
      <c r="H1318" s="26">
        <v>6.5460000000000003</v>
      </c>
      <c r="I1318" s="26">
        <v>8520.7204999999994</v>
      </c>
      <c r="J1318" s="26">
        <v>5.8400000000000001E-2</v>
      </c>
    </row>
    <row r="1319" spans="1:10" x14ac:dyDescent="0.2">
      <c r="A1319" s="26">
        <f t="shared" si="20"/>
        <v>470112</v>
      </c>
      <c r="B1319" s="26">
        <v>18</v>
      </c>
      <c r="C1319" s="26">
        <v>65</v>
      </c>
      <c r="D1319" s="26" t="s">
        <v>77</v>
      </c>
      <c r="E1319" s="26">
        <v>47</v>
      </c>
      <c r="F1319" s="26">
        <v>112</v>
      </c>
      <c r="G1319" s="26">
        <v>86583.729000000007</v>
      </c>
      <c r="H1319" s="26">
        <v>2.4220000000000002</v>
      </c>
      <c r="I1319" s="26">
        <v>8516.0807000000004</v>
      </c>
      <c r="J1319" s="26">
        <v>2.1600000000000001E-2</v>
      </c>
    </row>
    <row r="1320" spans="1:10" x14ac:dyDescent="0.2">
      <c r="A1320" s="26">
        <f t="shared" si="20"/>
        <v>480112</v>
      </c>
      <c r="B1320" s="26">
        <v>16</v>
      </c>
      <c r="C1320" s="26">
        <v>64</v>
      </c>
      <c r="D1320" s="26" t="s">
        <v>78</v>
      </c>
      <c r="E1320" s="26">
        <v>48</v>
      </c>
      <c r="F1320" s="26">
        <v>112</v>
      </c>
      <c r="G1320" s="26">
        <v>90574.857000000004</v>
      </c>
      <c r="H1320" s="26">
        <v>0.25</v>
      </c>
      <c r="I1320" s="26">
        <v>8544.7306000000008</v>
      </c>
      <c r="J1320" s="26">
        <v>2.2000000000000001E-3</v>
      </c>
    </row>
    <row r="1321" spans="1:10" x14ac:dyDescent="0.2">
      <c r="A1321" s="26">
        <f t="shared" si="20"/>
        <v>490112</v>
      </c>
      <c r="B1321" s="26">
        <v>14</v>
      </c>
      <c r="C1321" s="26">
        <v>63</v>
      </c>
      <c r="D1321" s="26" t="s">
        <v>79</v>
      </c>
      <c r="E1321" s="26">
        <v>49</v>
      </c>
      <c r="F1321" s="26">
        <v>112</v>
      </c>
      <c r="G1321" s="26">
        <v>87990.126999999993</v>
      </c>
      <c r="H1321" s="26">
        <v>4.2510000000000003</v>
      </c>
      <c r="I1321" s="26">
        <v>8514.6674000000003</v>
      </c>
      <c r="J1321" s="26">
        <v>3.7999999999999999E-2</v>
      </c>
    </row>
    <row r="1322" spans="1:10" x14ac:dyDescent="0.2">
      <c r="A1322" s="26">
        <f t="shared" si="20"/>
        <v>500112</v>
      </c>
      <c r="B1322" s="26">
        <v>12</v>
      </c>
      <c r="C1322" s="26">
        <v>62</v>
      </c>
      <c r="D1322" s="26" t="s">
        <v>80</v>
      </c>
      <c r="E1322" s="26">
        <v>50</v>
      </c>
      <c r="F1322" s="26">
        <v>112</v>
      </c>
      <c r="G1322" s="26">
        <v>88655.048999999999</v>
      </c>
      <c r="H1322" s="26">
        <v>0.29399999999999998</v>
      </c>
      <c r="I1322" s="26">
        <v>8513.6188999999995</v>
      </c>
      <c r="J1322" s="26">
        <v>2.5999999999999999E-3</v>
      </c>
    </row>
    <row r="1323" spans="1:10" x14ac:dyDescent="0.2">
      <c r="A1323" s="26">
        <f t="shared" si="20"/>
        <v>510112</v>
      </c>
      <c r="B1323" s="26">
        <v>10</v>
      </c>
      <c r="C1323" s="26">
        <v>61</v>
      </c>
      <c r="D1323" s="26" t="s">
        <v>81</v>
      </c>
      <c r="E1323" s="26">
        <v>51</v>
      </c>
      <c r="F1323" s="26">
        <v>112</v>
      </c>
      <c r="G1323" s="26">
        <v>81598.972999999998</v>
      </c>
      <c r="H1323" s="26">
        <v>17.829000000000001</v>
      </c>
      <c r="I1323" s="26">
        <v>8443.6329999999998</v>
      </c>
      <c r="J1323" s="26">
        <v>0.15920000000000001</v>
      </c>
    </row>
    <row r="1324" spans="1:10" x14ac:dyDescent="0.2">
      <c r="A1324" s="26">
        <f t="shared" si="20"/>
        <v>520112</v>
      </c>
      <c r="B1324" s="26">
        <v>8</v>
      </c>
      <c r="C1324" s="26">
        <v>60</v>
      </c>
      <c r="D1324" s="26" t="s">
        <v>82</v>
      </c>
      <c r="E1324" s="26">
        <v>52</v>
      </c>
      <c r="F1324" s="26">
        <v>112</v>
      </c>
      <c r="G1324" s="26">
        <v>77567.517999999996</v>
      </c>
      <c r="H1324" s="26">
        <v>8.3829999999999991</v>
      </c>
      <c r="I1324" s="26">
        <v>8400.6527000000006</v>
      </c>
      <c r="J1324" s="26">
        <v>7.4899999999999994E-2</v>
      </c>
    </row>
    <row r="1325" spans="1:10" x14ac:dyDescent="0.2">
      <c r="A1325" s="26">
        <f t="shared" si="20"/>
        <v>530112</v>
      </c>
      <c r="B1325" s="26">
        <v>6</v>
      </c>
      <c r="C1325" s="26">
        <v>59</v>
      </c>
      <c r="D1325" s="26" t="s">
        <v>83</v>
      </c>
      <c r="E1325" s="26">
        <v>53</v>
      </c>
      <c r="F1325" s="26">
        <v>112</v>
      </c>
      <c r="G1325" s="26">
        <v>67063.339000000007</v>
      </c>
      <c r="H1325" s="26">
        <v>10.246</v>
      </c>
      <c r="I1325" s="26">
        <v>8299.8801000000003</v>
      </c>
      <c r="J1325" s="26">
        <v>9.1499999999999998E-2</v>
      </c>
    </row>
    <row r="1326" spans="1:10" x14ac:dyDescent="0.2">
      <c r="A1326" s="26">
        <f t="shared" si="20"/>
        <v>540112</v>
      </c>
      <c r="B1326" s="26">
        <v>4</v>
      </c>
      <c r="C1326" s="26">
        <v>58</v>
      </c>
      <c r="D1326" s="26" t="s">
        <v>84</v>
      </c>
      <c r="E1326" s="26">
        <v>54</v>
      </c>
      <c r="F1326" s="26">
        <v>112</v>
      </c>
      <c r="G1326" s="26">
        <v>60026.347999999998</v>
      </c>
      <c r="H1326" s="26">
        <v>8.2829999999999995</v>
      </c>
      <c r="I1326" s="26">
        <v>8230.0645999999997</v>
      </c>
      <c r="J1326" s="26">
        <v>7.3999999999999996E-2</v>
      </c>
    </row>
    <row r="1327" spans="1:10" x14ac:dyDescent="0.2">
      <c r="A1327" s="26">
        <f t="shared" si="20"/>
        <v>550112</v>
      </c>
      <c r="B1327" s="26">
        <v>2</v>
      </c>
      <c r="C1327" s="26">
        <v>57</v>
      </c>
      <c r="D1327" s="26" t="s">
        <v>85</v>
      </c>
      <c r="E1327" s="26">
        <v>55</v>
      </c>
      <c r="F1327" s="26">
        <v>112</v>
      </c>
      <c r="G1327" s="26">
        <v>46415</v>
      </c>
      <c r="H1327" s="26">
        <v>116</v>
      </c>
      <c r="I1327" s="26">
        <v>8102</v>
      </c>
      <c r="J1327" s="26">
        <v>1</v>
      </c>
    </row>
    <row r="1328" spans="1:10" x14ac:dyDescent="0.2">
      <c r="A1328" s="26">
        <f t="shared" si="20"/>
        <v>400113</v>
      </c>
      <c r="B1328" s="26">
        <v>33</v>
      </c>
      <c r="C1328" s="26">
        <v>73</v>
      </c>
      <c r="D1328" s="26" t="s">
        <v>70</v>
      </c>
      <c r="E1328" s="26">
        <v>40</v>
      </c>
      <c r="F1328" s="26">
        <v>113</v>
      </c>
      <c r="G1328" s="26">
        <v>26340</v>
      </c>
      <c r="H1328" s="26">
        <v>300</v>
      </c>
      <c r="I1328" s="26">
        <v>8027</v>
      </c>
      <c r="J1328" s="26">
        <v>3</v>
      </c>
    </row>
    <row r="1329" spans="1:10" x14ac:dyDescent="0.2">
      <c r="A1329" s="26">
        <f t="shared" si="20"/>
        <v>410113</v>
      </c>
      <c r="B1329" s="26">
        <v>31</v>
      </c>
      <c r="C1329" s="26">
        <v>72</v>
      </c>
      <c r="D1329" s="26" t="s">
        <v>71</v>
      </c>
      <c r="E1329" s="26">
        <v>41</v>
      </c>
      <c r="F1329" s="26">
        <v>113</v>
      </c>
      <c r="G1329" s="26">
        <v>40210</v>
      </c>
      <c r="H1329" s="26">
        <v>400</v>
      </c>
      <c r="I1329" s="26">
        <v>8143</v>
      </c>
      <c r="J1329" s="26">
        <v>4</v>
      </c>
    </row>
    <row r="1330" spans="1:10" x14ac:dyDescent="0.2">
      <c r="A1330" s="26">
        <f t="shared" si="20"/>
        <v>420113</v>
      </c>
      <c r="B1330" s="26">
        <v>29</v>
      </c>
      <c r="C1330" s="26">
        <v>71</v>
      </c>
      <c r="D1330" s="26" t="s">
        <v>72</v>
      </c>
      <c r="E1330" s="26">
        <v>42</v>
      </c>
      <c r="F1330" s="26">
        <v>113</v>
      </c>
      <c r="G1330" s="26">
        <v>52650</v>
      </c>
      <c r="H1330" s="26">
        <v>300</v>
      </c>
      <c r="I1330" s="26">
        <v>8246</v>
      </c>
      <c r="J1330" s="26">
        <v>3</v>
      </c>
    </row>
    <row r="1331" spans="1:10" x14ac:dyDescent="0.2">
      <c r="A1331" s="26">
        <f t="shared" si="20"/>
        <v>430113</v>
      </c>
      <c r="B1331" s="26">
        <v>27</v>
      </c>
      <c r="C1331" s="26">
        <v>70</v>
      </c>
      <c r="D1331" s="26" t="s">
        <v>73</v>
      </c>
      <c r="E1331" s="26">
        <v>43</v>
      </c>
      <c r="F1331" s="26">
        <v>113</v>
      </c>
      <c r="G1331" s="26">
        <v>62811.548999999999</v>
      </c>
      <c r="H1331" s="26">
        <v>3.3530000000000002</v>
      </c>
      <c r="I1331" s="26">
        <v>8329.4652000000006</v>
      </c>
      <c r="J1331" s="26">
        <v>2.9700000000000001E-2</v>
      </c>
    </row>
    <row r="1332" spans="1:10" x14ac:dyDescent="0.2">
      <c r="A1332" s="26">
        <f t="shared" si="20"/>
        <v>440113</v>
      </c>
      <c r="B1332" s="26">
        <v>25</v>
      </c>
      <c r="C1332" s="26">
        <v>69</v>
      </c>
      <c r="D1332" s="26" t="s">
        <v>74</v>
      </c>
      <c r="E1332" s="26">
        <v>44</v>
      </c>
      <c r="F1332" s="26">
        <v>113</v>
      </c>
      <c r="G1332" s="26">
        <v>71867.816000000006</v>
      </c>
      <c r="H1332" s="26">
        <v>38.281999999999996</v>
      </c>
      <c r="I1332" s="26">
        <v>8402.6857</v>
      </c>
      <c r="J1332" s="26">
        <v>0.33879999999999999</v>
      </c>
    </row>
    <row r="1333" spans="1:10" x14ac:dyDescent="0.2">
      <c r="A1333" s="26">
        <f t="shared" si="20"/>
        <v>450113</v>
      </c>
      <c r="B1333" s="26">
        <v>23</v>
      </c>
      <c r="C1333" s="26">
        <v>68</v>
      </c>
      <c r="D1333" s="26" t="s">
        <v>75</v>
      </c>
      <c r="E1333" s="26">
        <v>45</v>
      </c>
      <c r="F1333" s="26">
        <v>113</v>
      </c>
      <c r="G1333" s="26">
        <v>78766.944000000003</v>
      </c>
      <c r="H1333" s="26">
        <v>7.1319999999999997</v>
      </c>
      <c r="I1333" s="26">
        <v>8456.8165000000008</v>
      </c>
      <c r="J1333" s="26">
        <v>6.3100000000000003E-2</v>
      </c>
    </row>
    <row r="1334" spans="1:10" x14ac:dyDescent="0.2">
      <c r="A1334" s="26">
        <f t="shared" si="20"/>
        <v>460113</v>
      </c>
      <c r="B1334" s="26">
        <v>21</v>
      </c>
      <c r="C1334" s="26">
        <v>67</v>
      </c>
      <c r="D1334" s="26" t="s">
        <v>76</v>
      </c>
      <c r="E1334" s="26">
        <v>46</v>
      </c>
      <c r="F1334" s="26">
        <v>113</v>
      </c>
      <c r="G1334" s="26">
        <v>83590.5</v>
      </c>
      <c r="H1334" s="26">
        <v>6.9470000000000001</v>
      </c>
      <c r="I1334" s="26">
        <v>8492.5794999999998</v>
      </c>
      <c r="J1334" s="26">
        <v>6.1499999999999999E-2</v>
      </c>
    </row>
    <row r="1335" spans="1:10" x14ac:dyDescent="0.2">
      <c r="A1335" s="26">
        <f t="shared" si="20"/>
        <v>470113</v>
      </c>
      <c r="B1335" s="26">
        <v>19</v>
      </c>
      <c r="C1335" s="26">
        <v>66</v>
      </c>
      <c r="D1335" s="26" t="s">
        <v>77</v>
      </c>
      <c r="E1335" s="26">
        <v>47</v>
      </c>
      <c r="F1335" s="26">
        <v>113</v>
      </c>
      <c r="G1335" s="26">
        <v>87026.824999999997</v>
      </c>
      <c r="H1335" s="26">
        <v>16.643000000000001</v>
      </c>
      <c r="I1335" s="26">
        <v>8516.0660000000007</v>
      </c>
      <c r="J1335" s="26">
        <v>0.14729999999999999</v>
      </c>
    </row>
    <row r="1336" spans="1:10" x14ac:dyDescent="0.2">
      <c r="A1336" s="26">
        <f t="shared" si="20"/>
        <v>480113</v>
      </c>
      <c r="B1336" s="26">
        <v>17</v>
      </c>
      <c r="C1336" s="26">
        <v>65</v>
      </c>
      <c r="D1336" s="26" t="s">
        <v>78</v>
      </c>
      <c r="E1336" s="26">
        <v>48</v>
      </c>
      <c r="F1336" s="26">
        <v>113</v>
      </c>
      <c r="G1336" s="26">
        <v>89043.285999999993</v>
      </c>
      <c r="H1336" s="26">
        <v>0.245</v>
      </c>
      <c r="I1336" s="26">
        <v>8526.9874</v>
      </c>
      <c r="J1336" s="26">
        <v>2.2000000000000001E-3</v>
      </c>
    </row>
    <row r="1337" spans="1:10" x14ac:dyDescent="0.2">
      <c r="A1337" s="26">
        <f t="shared" si="20"/>
        <v>490113</v>
      </c>
      <c r="B1337" s="26">
        <v>15</v>
      </c>
      <c r="C1337" s="26">
        <v>64</v>
      </c>
      <c r="D1337" s="26" t="s">
        <v>79</v>
      </c>
      <c r="E1337" s="26">
        <v>49</v>
      </c>
      <c r="F1337" s="26">
        <v>113</v>
      </c>
      <c r="G1337" s="26">
        <v>89367.123000000007</v>
      </c>
      <c r="H1337" s="26">
        <v>0.188</v>
      </c>
      <c r="I1337" s="26">
        <v>8522.9297000000006</v>
      </c>
      <c r="J1337" s="26">
        <v>1.6999999999999999E-3</v>
      </c>
    </row>
    <row r="1338" spans="1:10" x14ac:dyDescent="0.2">
      <c r="A1338" s="26">
        <f t="shared" si="20"/>
        <v>500113</v>
      </c>
      <c r="B1338" s="26">
        <v>13</v>
      </c>
      <c r="C1338" s="26">
        <v>63</v>
      </c>
      <c r="D1338" s="26" t="s">
        <v>80</v>
      </c>
      <c r="E1338" s="26">
        <v>50</v>
      </c>
      <c r="F1338" s="26">
        <v>113</v>
      </c>
      <c r="G1338" s="26">
        <v>88328.129000000001</v>
      </c>
      <c r="H1338" s="26">
        <v>1.575</v>
      </c>
      <c r="I1338" s="26">
        <v>8506.8117000000002</v>
      </c>
      <c r="J1338" s="26">
        <v>1.3899999999999999E-2</v>
      </c>
    </row>
    <row r="1339" spans="1:10" x14ac:dyDescent="0.2">
      <c r="A1339" s="26">
        <f t="shared" si="20"/>
        <v>510113</v>
      </c>
      <c r="B1339" s="26">
        <v>11</v>
      </c>
      <c r="C1339" s="26">
        <v>62</v>
      </c>
      <c r="D1339" s="26" t="s">
        <v>81</v>
      </c>
      <c r="E1339" s="26">
        <v>51</v>
      </c>
      <c r="F1339" s="26">
        <v>113</v>
      </c>
      <c r="G1339" s="26">
        <v>84416.966</v>
      </c>
      <c r="H1339" s="26">
        <v>17.193000000000001</v>
      </c>
      <c r="I1339" s="26">
        <v>8465.2762000000002</v>
      </c>
      <c r="J1339" s="26">
        <v>0.15210000000000001</v>
      </c>
    </row>
    <row r="1340" spans="1:10" x14ac:dyDescent="0.2">
      <c r="A1340" s="26">
        <f t="shared" si="20"/>
        <v>520113</v>
      </c>
      <c r="B1340" s="26">
        <v>9</v>
      </c>
      <c r="C1340" s="26">
        <v>61</v>
      </c>
      <c r="D1340" s="26" t="s">
        <v>82</v>
      </c>
      <c r="E1340" s="26">
        <v>52</v>
      </c>
      <c r="F1340" s="26">
        <v>113</v>
      </c>
      <c r="G1340" s="26">
        <v>78347.036999999997</v>
      </c>
      <c r="H1340" s="26">
        <v>27.945</v>
      </c>
      <c r="I1340" s="26">
        <v>8404.6365999999998</v>
      </c>
      <c r="J1340" s="26">
        <v>0.24729999999999999</v>
      </c>
    </row>
    <row r="1341" spans="1:10" x14ac:dyDescent="0.2">
      <c r="A1341" s="26">
        <f t="shared" si="20"/>
        <v>530113</v>
      </c>
      <c r="B1341" s="26">
        <v>7</v>
      </c>
      <c r="C1341" s="26">
        <v>60</v>
      </c>
      <c r="D1341" s="26" t="s">
        <v>83</v>
      </c>
      <c r="E1341" s="26">
        <v>53</v>
      </c>
      <c r="F1341" s="26">
        <v>113</v>
      </c>
      <c r="G1341" s="26">
        <v>71119.517000000007</v>
      </c>
      <c r="H1341" s="26">
        <v>8.0109999999999992</v>
      </c>
      <c r="I1341" s="26">
        <v>8333.7528000000002</v>
      </c>
      <c r="J1341" s="26">
        <v>7.0900000000000005E-2</v>
      </c>
    </row>
    <row r="1342" spans="1:10" x14ac:dyDescent="0.2">
      <c r="A1342" s="26">
        <f t="shared" si="20"/>
        <v>540113</v>
      </c>
      <c r="B1342" s="26">
        <v>5</v>
      </c>
      <c r="C1342" s="26">
        <v>59</v>
      </c>
      <c r="D1342" s="26" t="s">
        <v>84</v>
      </c>
      <c r="E1342" s="26">
        <v>54</v>
      </c>
      <c r="F1342" s="26">
        <v>113</v>
      </c>
      <c r="G1342" s="26">
        <v>62203.625999999997</v>
      </c>
      <c r="H1342" s="26">
        <v>6.84</v>
      </c>
      <c r="I1342" s="26">
        <v>8247.9277000000002</v>
      </c>
      <c r="J1342" s="26">
        <v>6.0499999999999998E-2</v>
      </c>
    </row>
    <row r="1343" spans="1:10" x14ac:dyDescent="0.2">
      <c r="A1343" s="26">
        <f t="shared" si="20"/>
        <v>550113</v>
      </c>
      <c r="B1343" s="26">
        <v>3</v>
      </c>
      <c r="C1343" s="26">
        <v>58</v>
      </c>
      <c r="D1343" s="26" t="s">
        <v>85</v>
      </c>
      <c r="E1343" s="26">
        <v>55</v>
      </c>
      <c r="F1343" s="26">
        <v>113</v>
      </c>
      <c r="G1343" s="26">
        <v>51764.538999999997</v>
      </c>
      <c r="H1343" s="26">
        <v>8.577</v>
      </c>
      <c r="I1343" s="26">
        <v>8148.6229999999996</v>
      </c>
      <c r="J1343" s="26">
        <v>7.5899999999999995E-2</v>
      </c>
    </row>
    <row r="1344" spans="1:10" x14ac:dyDescent="0.2">
      <c r="A1344" s="26">
        <f t="shared" si="20"/>
        <v>560113</v>
      </c>
      <c r="B1344" s="26">
        <v>1</v>
      </c>
      <c r="C1344" s="26">
        <v>57</v>
      </c>
      <c r="D1344" s="26" t="s">
        <v>86</v>
      </c>
      <c r="E1344" s="26">
        <v>56</v>
      </c>
      <c r="F1344" s="26">
        <v>113</v>
      </c>
      <c r="G1344" s="26">
        <v>39710</v>
      </c>
      <c r="H1344" s="26">
        <v>300</v>
      </c>
      <c r="I1344" s="26">
        <v>8035</v>
      </c>
      <c r="J1344" s="26">
        <v>3</v>
      </c>
    </row>
    <row r="1345" spans="1:10" x14ac:dyDescent="0.2">
      <c r="A1345" s="26">
        <f t="shared" si="20"/>
        <v>410114</v>
      </c>
      <c r="B1345" s="26">
        <v>32</v>
      </c>
      <c r="C1345" s="26">
        <v>73</v>
      </c>
      <c r="D1345" s="26" t="s">
        <v>71</v>
      </c>
      <c r="E1345" s="26">
        <v>41</v>
      </c>
      <c r="F1345" s="26">
        <v>114</v>
      </c>
      <c r="G1345" s="26">
        <v>34960</v>
      </c>
      <c r="H1345" s="26">
        <v>500</v>
      </c>
      <c r="I1345" s="26">
        <v>8097</v>
      </c>
      <c r="J1345" s="26">
        <v>4</v>
      </c>
    </row>
    <row r="1346" spans="1:10" x14ac:dyDescent="0.2">
      <c r="A1346" s="26">
        <f t="shared" si="20"/>
        <v>420114</v>
      </c>
      <c r="B1346" s="26">
        <v>30</v>
      </c>
      <c r="C1346" s="26">
        <v>72</v>
      </c>
      <c r="D1346" s="26" t="s">
        <v>72</v>
      </c>
      <c r="E1346" s="26">
        <v>42</v>
      </c>
      <c r="F1346" s="26">
        <v>114</v>
      </c>
      <c r="G1346" s="26">
        <v>49680</v>
      </c>
      <c r="H1346" s="26">
        <v>300</v>
      </c>
      <c r="I1346" s="26">
        <v>8219</v>
      </c>
      <c r="J1346" s="26">
        <v>3</v>
      </c>
    </row>
    <row r="1347" spans="1:10" x14ac:dyDescent="0.2">
      <c r="A1347" s="26">
        <f t="shared" ref="A1347:A1410" si="21">F1347+10000*E1347</f>
        <v>430114</v>
      </c>
      <c r="B1347" s="26">
        <v>28</v>
      </c>
      <c r="C1347" s="26">
        <v>71</v>
      </c>
      <c r="D1347" s="26" t="s">
        <v>73</v>
      </c>
      <c r="E1347" s="26">
        <v>43</v>
      </c>
      <c r="F1347" s="26">
        <v>114</v>
      </c>
      <c r="G1347" s="26">
        <v>58600.294000000002</v>
      </c>
      <c r="H1347" s="26">
        <v>433.14499999999998</v>
      </c>
      <c r="I1347" s="26">
        <v>8290.2598999999991</v>
      </c>
      <c r="J1347" s="26">
        <v>3.7995000000000001</v>
      </c>
    </row>
    <row r="1348" spans="1:10" x14ac:dyDescent="0.2">
      <c r="A1348" s="26">
        <f t="shared" si="21"/>
        <v>440114</v>
      </c>
      <c r="B1348" s="26">
        <v>26</v>
      </c>
      <c r="C1348" s="26">
        <v>70</v>
      </c>
      <c r="D1348" s="26" t="s">
        <v>74</v>
      </c>
      <c r="E1348" s="26">
        <v>44</v>
      </c>
      <c r="F1348" s="26">
        <v>114</v>
      </c>
      <c r="G1348" s="26">
        <v>70221.213000000003</v>
      </c>
      <c r="H1348" s="26">
        <v>3.556</v>
      </c>
      <c r="I1348" s="26">
        <v>8385.3351000000002</v>
      </c>
      <c r="J1348" s="26">
        <v>3.1199999999999999E-2</v>
      </c>
    </row>
    <row r="1349" spans="1:10" x14ac:dyDescent="0.2">
      <c r="A1349" s="26">
        <f t="shared" si="21"/>
        <v>450114</v>
      </c>
      <c r="B1349" s="26">
        <v>24</v>
      </c>
      <c r="C1349" s="26">
        <v>69</v>
      </c>
      <c r="D1349" s="26" t="s">
        <v>75</v>
      </c>
      <c r="E1349" s="26">
        <v>45</v>
      </c>
      <c r="F1349" s="26">
        <v>114</v>
      </c>
      <c r="G1349" s="26">
        <v>75710.274999999994</v>
      </c>
      <c r="H1349" s="26">
        <v>71.561000000000007</v>
      </c>
      <c r="I1349" s="26">
        <v>8426.6221000000005</v>
      </c>
      <c r="J1349" s="26">
        <v>0.62770000000000004</v>
      </c>
    </row>
    <row r="1350" spans="1:10" x14ac:dyDescent="0.2">
      <c r="A1350" s="26">
        <f t="shared" si="21"/>
        <v>460114</v>
      </c>
      <c r="B1350" s="26">
        <v>22</v>
      </c>
      <c r="C1350" s="26">
        <v>68</v>
      </c>
      <c r="D1350" s="26" t="s">
        <v>76</v>
      </c>
      <c r="E1350" s="26">
        <v>46</v>
      </c>
      <c r="F1350" s="26">
        <v>114</v>
      </c>
      <c r="G1350" s="26">
        <v>83490.346000000005</v>
      </c>
      <c r="H1350" s="26">
        <v>6.9480000000000004</v>
      </c>
      <c r="I1350" s="26">
        <v>8488.0056000000004</v>
      </c>
      <c r="J1350" s="26">
        <v>6.0999999999999999E-2</v>
      </c>
    </row>
    <row r="1351" spans="1:10" x14ac:dyDescent="0.2">
      <c r="A1351" s="26">
        <f t="shared" si="21"/>
        <v>470114</v>
      </c>
      <c r="B1351" s="26">
        <v>20</v>
      </c>
      <c r="C1351" s="26">
        <v>67</v>
      </c>
      <c r="D1351" s="26" t="s">
        <v>77</v>
      </c>
      <c r="E1351" s="26">
        <v>47</v>
      </c>
      <c r="F1351" s="26">
        <v>114</v>
      </c>
      <c r="G1351" s="26">
        <v>84930.811000000002</v>
      </c>
      <c r="H1351" s="26">
        <v>4.5640000000000001</v>
      </c>
      <c r="I1351" s="26">
        <v>8493.7785999999996</v>
      </c>
      <c r="J1351" s="26">
        <v>0.04</v>
      </c>
    </row>
    <row r="1352" spans="1:10" x14ac:dyDescent="0.2">
      <c r="A1352" s="26">
        <f t="shared" si="21"/>
        <v>480114</v>
      </c>
      <c r="B1352" s="26">
        <v>18</v>
      </c>
      <c r="C1352" s="26">
        <v>66</v>
      </c>
      <c r="D1352" s="26" t="s">
        <v>78</v>
      </c>
      <c r="E1352" s="26">
        <v>48</v>
      </c>
      <c r="F1352" s="26">
        <v>114</v>
      </c>
      <c r="G1352" s="26">
        <v>90014.933999999994</v>
      </c>
      <c r="H1352" s="26">
        <v>0.27600000000000002</v>
      </c>
      <c r="I1352" s="26">
        <v>8531.5134999999991</v>
      </c>
      <c r="J1352" s="26">
        <v>2.3999999999999998E-3</v>
      </c>
    </row>
    <row r="1353" spans="1:10" x14ac:dyDescent="0.2">
      <c r="A1353" s="26">
        <f t="shared" si="21"/>
        <v>490114</v>
      </c>
      <c r="B1353" s="26">
        <v>16</v>
      </c>
      <c r="C1353" s="26">
        <v>65</v>
      </c>
      <c r="D1353" s="26" t="s">
        <v>79</v>
      </c>
      <c r="E1353" s="26">
        <v>49</v>
      </c>
      <c r="F1353" s="26">
        <v>114</v>
      </c>
      <c r="G1353" s="26">
        <v>88569.807000000001</v>
      </c>
      <c r="H1353" s="26">
        <v>0.30099999999999999</v>
      </c>
      <c r="I1353" s="26">
        <v>8511.9742000000006</v>
      </c>
      <c r="J1353" s="26">
        <v>2.7000000000000001E-3</v>
      </c>
    </row>
    <row r="1354" spans="1:10" x14ac:dyDescent="0.2">
      <c r="A1354" s="26">
        <f t="shared" si="21"/>
        <v>500114</v>
      </c>
      <c r="B1354" s="26">
        <v>14</v>
      </c>
      <c r="C1354" s="26">
        <v>64</v>
      </c>
      <c r="D1354" s="26" t="s">
        <v>80</v>
      </c>
      <c r="E1354" s="26">
        <v>50</v>
      </c>
      <c r="F1354" s="26">
        <v>114</v>
      </c>
      <c r="G1354" s="26">
        <v>90559.735000000001</v>
      </c>
      <c r="H1354" s="26">
        <v>2.9000000000000001E-2</v>
      </c>
      <c r="I1354" s="26">
        <v>8522.5671000000002</v>
      </c>
      <c r="J1354" s="26">
        <v>4.0000000000000002E-4</v>
      </c>
    </row>
    <row r="1355" spans="1:10" x14ac:dyDescent="0.2">
      <c r="A1355" s="26">
        <f t="shared" si="21"/>
        <v>510114</v>
      </c>
      <c r="B1355" s="26">
        <v>12</v>
      </c>
      <c r="C1355" s="26">
        <v>63</v>
      </c>
      <c r="D1355" s="26" t="s">
        <v>81</v>
      </c>
      <c r="E1355" s="26">
        <v>51</v>
      </c>
      <c r="F1355" s="26">
        <v>114</v>
      </c>
      <c r="G1355" s="26">
        <v>84496.615999999995</v>
      </c>
      <c r="H1355" s="26">
        <v>19.771999999999998</v>
      </c>
      <c r="I1355" s="26">
        <v>8462.5190999999995</v>
      </c>
      <c r="J1355" s="26">
        <v>0.1734</v>
      </c>
    </row>
    <row r="1356" spans="1:10" x14ac:dyDescent="0.2">
      <c r="A1356" s="26">
        <f t="shared" si="21"/>
        <v>520114</v>
      </c>
      <c r="B1356" s="26">
        <v>10</v>
      </c>
      <c r="C1356" s="26">
        <v>62</v>
      </c>
      <c r="D1356" s="26" t="s">
        <v>82</v>
      </c>
      <c r="E1356" s="26">
        <v>52</v>
      </c>
      <c r="F1356" s="26">
        <v>114</v>
      </c>
      <c r="G1356" s="26">
        <v>81889.676000000007</v>
      </c>
      <c r="H1356" s="26">
        <v>24.428000000000001</v>
      </c>
      <c r="I1356" s="26">
        <v>8432.7885000000006</v>
      </c>
      <c r="J1356" s="26">
        <v>0.21429999999999999</v>
      </c>
    </row>
    <row r="1357" spans="1:10" x14ac:dyDescent="0.2">
      <c r="A1357" s="26">
        <f t="shared" si="21"/>
        <v>530114</v>
      </c>
      <c r="B1357" s="26">
        <v>8</v>
      </c>
      <c r="C1357" s="26">
        <v>61</v>
      </c>
      <c r="D1357" s="26" t="s">
        <v>83</v>
      </c>
      <c r="E1357" s="26">
        <v>53</v>
      </c>
      <c r="F1357" s="26">
        <v>114</v>
      </c>
      <c r="G1357" s="26">
        <v>72638.934999999998</v>
      </c>
      <c r="H1357" s="26">
        <v>20.027000000000001</v>
      </c>
      <c r="I1357" s="26">
        <v>8344.7790000000005</v>
      </c>
      <c r="J1357" s="26">
        <v>0.1757</v>
      </c>
    </row>
    <row r="1358" spans="1:10" x14ac:dyDescent="0.2">
      <c r="A1358" s="26">
        <f t="shared" si="21"/>
        <v>540114</v>
      </c>
      <c r="B1358" s="26">
        <v>6</v>
      </c>
      <c r="C1358" s="26">
        <v>60</v>
      </c>
      <c r="D1358" s="26" t="s">
        <v>84</v>
      </c>
      <c r="E1358" s="26">
        <v>54</v>
      </c>
      <c r="F1358" s="26">
        <v>114</v>
      </c>
      <c r="G1358" s="26">
        <v>67085.899000000005</v>
      </c>
      <c r="H1358" s="26">
        <v>11.178000000000001</v>
      </c>
      <c r="I1358" s="26">
        <v>8289.2054000000007</v>
      </c>
      <c r="J1358" s="26">
        <v>9.8100000000000007E-2</v>
      </c>
    </row>
    <row r="1359" spans="1:10" x14ac:dyDescent="0.2">
      <c r="A1359" s="26">
        <f t="shared" si="21"/>
        <v>550114</v>
      </c>
      <c r="B1359" s="26">
        <v>4</v>
      </c>
      <c r="C1359" s="26">
        <v>59</v>
      </c>
      <c r="D1359" s="26" t="s">
        <v>85</v>
      </c>
      <c r="E1359" s="26">
        <v>55</v>
      </c>
      <c r="F1359" s="26">
        <v>114</v>
      </c>
      <c r="G1359" s="26">
        <v>54685.928</v>
      </c>
      <c r="H1359" s="26">
        <v>85.067999999999998</v>
      </c>
      <c r="I1359" s="26">
        <v>8173.5711000000001</v>
      </c>
      <c r="J1359" s="26">
        <v>0.74619999999999997</v>
      </c>
    </row>
    <row r="1360" spans="1:10" x14ac:dyDescent="0.2">
      <c r="A1360" s="26">
        <f t="shared" si="21"/>
        <v>560114</v>
      </c>
      <c r="B1360" s="26">
        <v>2</v>
      </c>
      <c r="C1360" s="26">
        <v>58</v>
      </c>
      <c r="D1360" s="26" t="s">
        <v>86</v>
      </c>
      <c r="E1360" s="26">
        <v>56</v>
      </c>
      <c r="F1360" s="26">
        <v>114</v>
      </c>
      <c r="G1360" s="26">
        <v>45905.436999999998</v>
      </c>
      <c r="H1360" s="26">
        <v>102.676</v>
      </c>
      <c r="I1360" s="26">
        <v>8089.6864999999998</v>
      </c>
      <c r="J1360" s="26">
        <v>0.90069999999999995</v>
      </c>
    </row>
    <row r="1361" spans="1:10" x14ac:dyDescent="0.2">
      <c r="A1361" s="26">
        <f t="shared" si="21"/>
        <v>410115</v>
      </c>
      <c r="B1361" s="26">
        <v>33</v>
      </c>
      <c r="C1361" s="26">
        <v>74</v>
      </c>
      <c r="D1361" s="26" t="s">
        <v>71</v>
      </c>
      <c r="E1361" s="26">
        <v>41</v>
      </c>
      <c r="F1361" s="26">
        <v>115</v>
      </c>
      <c r="G1361" s="26">
        <v>30880</v>
      </c>
      <c r="H1361" s="26">
        <v>500</v>
      </c>
      <c r="I1361" s="26">
        <v>8061</v>
      </c>
      <c r="J1361" s="26">
        <v>4</v>
      </c>
    </row>
    <row r="1362" spans="1:10" x14ac:dyDescent="0.2">
      <c r="A1362" s="26">
        <f t="shared" si="21"/>
        <v>420115</v>
      </c>
      <c r="B1362" s="26">
        <v>31</v>
      </c>
      <c r="C1362" s="26">
        <v>73</v>
      </c>
      <c r="D1362" s="26" t="s">
        <v>72</v>
      </c>
      <c r="E1362" s="26">
        <v>42</v>
      </c>
      <c r="F1362" s="26">
        <v>115</v>
      </c>
      <c r="G1362" s="26">
        <v>44550</v>
      </c>
      <c r="H1362" s="26">
        <v>400</v>
      </c>
      <c r="I1362" s="26">
        <v>8173</v>
      </c>
      <c r="J1362" s="26">
        <v>3</v>
      </c>
    </row>
    <row r="1363" spans="1:10" x14ac:dyDescent="0.2">
      <c r="A1363" s="26">
        <f t="shared" si="21"/>
        <v>430115</v>
      </c>
      <c r="B1363" s="26">
        <v>29</v>
      </c>
      <c r="C1363" s="26">
        <v>72</v>
      </c>
      <c r="D1363" s="26" t="s">
        <v>73</v>
      </c>
      <c r="E1363" s="26">
        <v>43</v>
      </c>
      <c r="F1363" s="26">
        <v>115</v>
      </c>
      <c r="G1363" s="26">
        <v>55796</v>
      </c>
      <c r="H1363" s="26">
        <v>196</v>
      </c>
      <c r="I1363" s="26">
        <v>8264</v>
      </c>
      <c r="J1363" s="26">
        <v>2</v>
      </c>
    </row>
    <row r="1364" spans="1:10" x14ac:dyDescent="0.2">
      <c r="A1364" s="26">
        <f t="shared" si="21"/>
        <v>440115</v>
      </c>
      <c r="B1364" s="26">
        <v>27</v>
      </c>
      <c r="C1364" s="26">
        <v>71</v>
      </c>
      <c r="D1364" s="26" t="s">
        <v>74</v>
      </c>
      <c r="E1364" s="26">
        <v>44</v>
      </c>
      <c r="F1364" s="26">
        <v>115</v>
      </c>
      <c r="G1364" s="26">
        <v>66105.296000000002</v>
      </c>
      <c r="H1364" s="26">
        <v>25.166</v>
      </c>
      <c r="I1364" s="26">
        <v>8346.8140000000003</v>
      </c>
      <c r="J1364" s="26">
        <v>0.21879999999999999</v>
      </c>
    </row>
    <row r="1365" spans="1:10" x14ac:dyDescent="0.2">
      <c r="A1365" s="26">
        <f t="shared" si="21"/>
        <v>450115</v>
      </c>
      <c r="B1365" s="26">
        <v>25</v>
      </c>
      <c r="C1365" s="26">
        <v>70</v>
      </c>
      <c r="D1365" s="26" t="s">
        <v>75</v>
      </c>
      <c r="E1365" s="26">
        <v>45</v>
      </c>
      <c r="F1365" s="26">
        <v>115</v>
      </c>
      <c r="G1365" s="26">
        <v>74229.228000000003</v>
      </c>
      <c r="H1365" s="26">
        <v>7.319</v>
      </c>
      <c r="I1365" s="26">
        <v>8410.6538</v>
      </c>
      <c r="J1365" s="26">
        <v>6.3600000000000004E-2</v>
      </c>
    </row>
    <row r="1366" spans="1:10" x14ac:dyDescent="0.2">
      <c r="A1366" s="26">
        <f t="shared" si="21"/>
        <v>460115</v>
      </c>
      <c r="B1366" s="26">
        <v>23</v>
      </c>
      <c r="C1366" s="26">
        <v>69</v>
      </c>
      <c r="D1366" s="26" t="s">
        <v>76</v>
      </c>
      <c r="E1366" s="26">
        <v>46</v>
      </c>
      <c r="F1366" s="26">
        <v>115</v>
      </c>
      <c r="G1366" s="26">
        <v>80425.822</v>
      </c>
      <c r="H1366" s="26">
        <v>13.547000000000001</v>
      </c>
      <c r="I1366" s="26">
        <v>8457.7342000000008</v>
      </c>
      <c r="J1366" s="26">
        <v>0.1178</v>
      </c>
    </row>
    <row r="1367" spans="1:10" x14ac:dyDescent="0.2">
      <c r="A1367" s="26">
        <f t="shared" si="21"/>
        <v>470115</v>
      </c>
      <c r="B1367" s="26">
        <v>21</v>
      </c>
      <c r="C1367" s="26">
        <v>68</v>
      </c>
      <c r="D1367" s="26" t="s">
        <v>77</v>
      </c>
      <c r="E1367" s="26">
        <v>47</v>
      </c>
      <c r="F1367" s="26">
        <v>115</v>
      </c>
      <c r="G1367" s="26">
        <v>84982.587</v>
      </c>
      <c r="H1367" s="26">
        <v>18.268000000000001</v>
      </c>
      <c r="I1367" s="26">
        <v>8490.5553</v>
      </c>
      <c r="J1367" s="26">
        <v>0.15890000000000001</v>
      </c>
    </row>
    <row r="1368" spans="1:10" x14ac:dyDescent="0.2">
      <c r="A1368" s="26">
        <f t="shared" si="21"/>
        <v>480115</v>
      </c>
      <c r="B1368" s="26">
        <v>19</v>
      </c>
      <c r="C1368" s="26">
        <v>67</v>
      </c>
      <c r="D1368" s="26" t="s">
        <v>78</v>
      </c>
      <c r="E1368" s="26">
        <v>48</v>
      </c>
      <c r="F1368" s="26">
        <v>115</v>
      </c>
      <c r="G1368" s="26">
        <v>88084.479999999996</v>
      </c>
      <c r="H1368" s="26">
        <v>0.65100000000000002</v>
      </c>
      <c r="I1368" s="26">
        <v>8510.7252000000008</v>
      </c>
      <c r="J1368" s="26">
        <v>5.7000000000000002E-3</v>
      </c>
    </row>
    <row r="1369" spans="1:10" x14ac:dyDescent="0.2">
      <c r="A1369" s="26">
        <f t="shared" si="21"/>
        <v>490115</v>
      </c>
      <c r="B1369" s="26">
        <v>17</v>
      </c>
      <c r="C1369" s="26">
        <v>66</v>
      </c>
      <c r="D1369" s="26" t="s">
        <v>79</v>
      </c>
      <c r="E1369" s="26">
        <v>49</v>
      </c>
      <c r="F1369" s="26">
        <v>115</v>
      </c>
      <c r="G1369" s="26">
        <v>89536.357000000004</v>
      </c>
      <c r="H1369" s="26">
        <v>1.2E-2</v>
      </c>
      <c r="I1369" s="26">
        <v>8516.5472000000009</v>
      </c>
      <c r="J1369" s="26">
        <v>2.9999999999999997E-4</v>
      </c>
    </row>
    <row r="1370" spans="1:10" x14ac:dyDescent="0.2">
      <c r="A1370" s="26">
        <f t="shared" si="21"/>
        <v>500115</v>
      </c>
      <c r="B1370" s="26">
        <v>15</v>
      </c>
      <c r="C1370" s="26">
        <v>65</v>
      </c>
      <c r="D1370" s="26" t="s">
        <v>80</v>
      </c>
      <c r="E1370" s="26">
        <v>50</v>
      </c>
      <c r="F1370" s="26">
        <v>115</v>
      </c>
      <c r="G1370" s="26">
        <v>90033.846000000005</v>
      </c>
      <c r="H1370" s="26">
        <v>1.4999999999999999E-2</v>
      </c>
      <c r="I1370" s="26">
        <v>8514.0702000000001</v>
      </c>
      <c r="J1370" s="26">
        <v>2.9999999999999997E-4</v>
      </c>
    </row>
    <row r="1371" spans="1:10" x14ac:dyDescent="0.2">
      <c r="A1371" s="26">
        <f t="shared" si="21"/>
        <v>510115</v>
      </c>
      <c r="B1371" s="26">
        <v>13</v>
      </c>
      <c r="C1371" s="26">
        <v>64</v>
      </c>
      <c r="D1371" s="26" t="s">
        <v>81</v>
      </c>
      <c r="E1371" s="26">
        <v>51</v>
      </c>
      <c r="F1371" s="26">
        <v>115</v>
      </c>
      <c r="G1371" s="26">
        <v>87003.411999999997</v>
      </c>
      <c r="H1371" s="26">
        <v>16.024999999999999</v>
      </c>
      <c r="I1371" s="26">
        <v>8480.9156000000003</v>
      </c>
      <c r="J1371" s="26">
        <v>0.1394</v>
      </c>
    </row>
    <row r="1372" spans="1:10" x14ac:dyDescent="0.2">
      <c r="A1372" s="26">
        <f t="shared" si="21"/>
        <v>520115</v>
      </c>
      <c r="B1372" s="26">
        <v>11</v>
      </c>
      <c r="C1372" s="26">
        <v>63</v>
      </c>
      <c r="D1372" s="26" t="s">
        <v>82</v>
      </c>
      <c r="E1372" s="26">
        <v>52</v>
      </c>
      <c r="F1372" s="26">
        <v>115</v>
      </c>
      <c r="G1372" s="26">
        <v>82062.767000000007</v>
      </c>
      <c r="H1372" s="26">
        <v>27.945</v>
      </c>
      <c r="I1372" s="26">
        <v>8431.1504000000004</v>
      </c>
      <c r="J1372" s="26">
        <v>0.24299999999999999</v>
      </c>
    </row>
    <row r="1373" spans="1:10" x14ac:dyDescent="0.2">
      <c r="A1373" s="26">
        <f t="shared" si="21"/>
        <v>530115</v>
      </c>
      <c r="B1373" s="26">
        <v>9</v>
      </c>
      <c r="C1373" s="26">
        <v>62</v>
      </c>
      <c r="D1373" s="26" t="s">
        <v>83</v>
      </c>
      <c r="E1373" s="26">
        <v>53</v>
      </c>
      <c r="F1373" s="26">
        <v>115</v>
      </c>
      <c r="G1373" s="26">
        <v>76337.804999999993</v>
      </c>
      <c r="H1373" s="26">
        <v>28.876000000000001</v>
      </c>
      <c r="I1373" s="26">
        <v>8374.5650999999998</v>
      </c>
      <c r="J1373" s="26">
        <v>0.25109999999999999</v>
      </c>
    </row>
    <row r="1374" spans="1:10" x14ac:dyDescent="0.2">
      <c r="A1374" s="26">
        <f t="shared" si="21"/>
        <v>540115</v>
      </c>
      <c r="B1374" s="26">
        <v>7</v>
      </c>
      <c r="C1374" s="26">
        <v>61</v>
      </c>
      <c r="D1374" s="26" t="s">
        <v>84</v>
      </c>
      <c r="E1374" s="26">
        <v>54</v>
      </c>
      <c r="F1374" s="26">
        <v>115</v>
      </c>
      <c r="G1374" s="26">
        <v>68656.756999999998</v>
      </c>
      <c r="H1374" s="26">
        <v>12.109</v>
      </c>
      <c r="I1374" s="26">
        <v>8300.9704000000002</v>
      </c>
      <c r="J1374" s="26">
        <v>0.1053</v>
      </c>
    </row>
    <row r="1375" spans="1:10" x14ac:dyDescent="0.2">
      <c r="A1375" s="26">
        <f t="shared" si="21"/>
        <v>550115</v>
      </c>
      <c r="B1375" s="26">
        <v>5</v>
      </c>
      <c r="C1375" s="26">
        <v>60</v>
      </c>
      <c r="D1375" s="26" t="s">
        <v>85</v>
      </c>
      <c r="E1375" s="26">
        <v>55</v>
      </c>
      <c r="F1375" s="26">
        <v>115</v>
      </c>
      <c r="G1375" s="26">
        <v>59699</v>
      </c>
      <c r="H1375" s="26">
        <v>102</v>
      </c>
      <c r="I1375" s="26">
        <v>8216</v>
      </c>
      <c r="J1375" s="26">
        <v>1</v>
      </c>
    </row>
    <row r="1376" spans="1:10" x14ac:dyDescent="0.2">
      <c r="A1376" s="26">
        <f t="shared" si="21"/>
        <v>560115</v>
      </c>
      <c r="B1376" s="26">
        <v>3</v>
      </c>
      <c r="C1376" s="26">
        <v>59</v>
      </c>
      <c r="D1376" s="26" t="s">
        <v>86</v>
      </c>
      <c r="E1376" s="26">
        <v>56</v>
      </c>
      <c r="F1376" s="26">
        <v>115</v>
      </c>
      <c r="G1376" s="26">
        <v>48920</v>
      </c>
      <c r="H1376" s="26">
        <v>200</v>
      </c>
      <c r="I1376" s="26">
        <v>8116</v>
      </c>
      <c r="J1376" s="26">
        <v>2</v>
      </c>
    </row>
    <row r="1377" spans="1:10" x14ac:dyDescent="0.2">
      <c r="A1377" s="26">
        <f t="shared" si="21"/>
        <v>410116</v>
      </c>
      <c r="B1377" s="26">
        <v>34</v>
      </c>
      <c r="C1377" s="26">
        <v>75</v>
      </c>
      <c r="D1377" s="26" t="s">
        <v>71</v>
      </c>
      <c r="E1377" s="26">
        <v>41</v>
      </c>
      <c r="F1377" s="26">
        <v>116</v>
      </c>
      <c r="G1377" s="26">
        <v>25230</v>
      </c>
      <c r="H1377" s="26">
        <v>300</v>
      </c>
      <c r="I1377" s="26">
        <v>8012</v>
      </c>
      <c r="J1377" s="26">
        <v>3</v>
      </c>
    </row>
    <row r="1378" spans="1:10" x14ac:dyDescent="0.2">
      <c r="A1378" s="26">
        <f t="shared" si="21"/>
        <v>420116</v>
      </c>
      <c r="B1378" s="26">
        <v>32</v>
      </c>
      <c r="C1378" s="26">
        <v>74</v>
      </c>
      <c r="D1378" s="26" t="s">
        <v>72</v>
      </c>
      <c r="E1378" s="26">
        <v>42</v>
      </c>
      <c r="F1378" s="26">
        <v>116</v>
      </c>
      <c r="G1378" s="26">
        <v>41210</v>
      </c>
      <c r="H1378" s="26">
        <v>500</v>
      </c>
      <c r="I1378" s="26">
        <v>8143</v>
      </c>
      <c r="J1378" s="26">
        <v>4</v>
      </c>
    </row>
    <row r="1379" spans="1:10" x14ac:dyDescent="0.2">
      <c r="A1379" s="26">
        <f t="shared" si="21"/>
        <v>430116</v>
      </c>
      <c r="B1379" s="26">
        <v>30</v>
      </c>
      <c r="C1379" s="26">
        <v>73</v>
      </c>
      <c r="D1379" s="26" t="s">
        <v>73</v>
      </c>
      <c r="E1379" s="26">
        <v>43</v>
      </c>
      <c r="F1379" s="26">
        <v>116</v>
      </c>
      <c r="G1379" s="26">
        <v>51214</v>
      </c>
      <c r="H1379" s="26">
        <v>298</v>
      </c>
      <c r="I1379" s="26">
        <v>8223</v>
      </c>
      <c r="J1379" s="26">
        <v>3</v>
      </c>
    </row>
    <row r="1380" spans="1:10" x14ac:dyDescent="0.2">
      <c r="A1380" s="26">
        <f t="shared" si="21"/>
        <v>440116</v>
      </c>
      <c r="B1380" s="26">
        <v>28</v>
      </c>
      <c r="C1380" s="26">
        <v>72</v>
      </c>
      <c r="D1380" s="26" t="s">
        <v>74</v>
      </c>
      <c r="E1380" s="26">
        <v>44</v>
      </c>
      <c r="F1380" s="26">
        <v>116</v>
      </c>
      <c r="G1380" s="26">
        <v>64068.917000000001</v>
      </c>
      <c r="H1380" s="26">
        <v>3.726</v>
      </c>
      <c r="I1380" s="26">
        <v>8326.884</v>
      </c>
      <c r="J1380" s="26">
        <v>3.2099999999999997E-2</v>
      </c>
    </row>
    <row r="1381" spans="1:10" x14ac:dyDescent="0.2">
      <c r="A1381" s="26">
        <f t="shared" si="21"/>
        <v>450116</v>
      </c>
      <c r="B1381" s="26">
        <v>26</v>
      </c>
      <c r="C1381" s="26">
        <v>71</v>
      </c>
      <c r="D1381" s="26" t="s">
        <v>75</v>
      </c>
      <c r="E1381" s="26">
        <v>45</v>
      </c>
      <c r="F1381" s="26">
        <v>116</v>
      </c>
      <c r="G1381" s="26">
        <v>70735.741999999998</v>
      </c>
      <c r="H1381" s="26">
        <v>73.831999999999994</v>
      </c>
      <c r="I1381" s="26">
        <v>8377.6123000000007</v>
      </c>
      <c r="J1381" s="26">
        <v>0.63649999999999995</v>
      </c>
    </row>
    <row r="1382" spans="1:10" x14ac:dyDescent="0.2">
      <c r="A1382" s="26">
        <f t="shared" si="21"/>
        <v>460116</v>
      </c>
      <c r="B1382" s="26">
        <v>24</v>
      </c>
      <c r="C1382" s="26">
        <v>70</v>
      </c>
      <c r="D1382" s="26" t="s">
        <v>76</v>
      </c>
      <c r="E1382" s="26">
        <v>46</v>
      </c>
      <c r="F1382" s="26">
        <v>116</v>
      </c>
      <c r="G1382" s="26">
        <v>79831.025999999998</v>
      </c>
      <c r="H1382" s="26">
        <v>7.1349999999999998</v>
      </c>
      <c r="I1382" s="26">
        <v>8449.2754999999997</v>
      </c>
      <c r="J1382" s="26">
        <v>6.1499999999999999E-2</v>
      </c>
    </row>
    <row r="1383" spans="1:10" x14ac:dyDescent="0.2">
      <c r="A1383" s="26">
        <f t="shared" si="21"/>
        <v>470116</v>
      </c>
      <c r="B1383" s="26">
        <v>22</v>
      </c>
      <c r="C1383" s="26">
        <v>69</v>
      </c>
      <c r="D1383" s="26" t="s">
        <v>77</v>
      </c>
      <c r="E1383" s="26">
        <v>47</v>
      </c>
      <c r="F1383" s="26">
        <v>116</v>
      </c>
      <c r="G1383" s="26">
        <v>82542.664000000004</v>
      </c>
      <c r="H1383" s="26">
        <v>3.26</v>
      </c>
      <c r="I1383" s="26">
        <v>8465.9073000000008</v>
      </c>
      <c r="J1383" s="26">
        <v>2.81E-2</v>
      </c>
    </row>
    <row r="1384" spans="1:10" x14ac:dyDescent="0.2">
      <c r="A1384" s="26">
        <f t="shared" si="21"/>
        <v>480116</v>
      </c>
      <c r="B1384" s="26">
        <v>20</v>
      </c>
      <c r="C1384" s="26">
        <v>68</v>
      </c>
      <c r="D1384" s="26" t="s">
        <v>78</v>
      </c>
      <c r="E1384" s="26">
        <v>48</v>
      </c>
      <c r="F1384" s="26">
        <v>116</v>
      </c>
      <c r="G1384" s="26">
        <v>88712.489000000001</v>
      </c>
      <c r="H1384" s="26">
        <v>0.16</v>
      </c>
      <c r="I1384" s="26">
        <v>8512.3510999999999</v>
      </c>
      <c r="J1384" s="26">
        <v>1.4E-3</v>
      </c>
    </row>
    <row r="1385" spans="1:10" x14ac:dyDescent="0.2">
      <c r="A1385" s="26">
        <f t="shared" si="21"/>
        <v>490116</v>
      </c>
      <c r="B1385" s="26">
        <v>18</v>
      </c>
      <c r="C1385" s="26">
        <v>67</v>
      </c>
      <c r="D1385" s="26" t="s">
        <v>79</v>
      </c>
      <c r="E1385" s="26">
        <v>49</v>
      </c>
      <c r="F1385" s="26">
        <v>116</v>
      </c>
      <c r="G1385" s="26">
        <v>88249.758000000002</v>
      </c>
      <c r="H1385" s="26">
        <v>0.22</v>
      </c>
      <c r="I1385" s="26">
        <v>8501.6177000000007</v>
      </c>
      <c r="J1385" s="26">
        <v>1.9E-3</v>
      </c>
    </row>
    <row r="1386" spans="1:10" x14ac:dyDescent="0.2">
      <c r="A1386" s="26">
        <f t="shared" si="21"/>
        <v>500116</v>
      </c>
      <c r="B1386" s="26">
        <v>16</v>
      </c>
      <c r="C1386" s="26">
        <v>66</v>
      </c>
      <c r="D1386" s="26" t="s">
        <v>80</v>
      </c>
      <c r="E1386" s="26">
        <v>50</v>
      </c>
      <c r="F1386" s="26">
        <v>116</v>
      </c>
      <c r="G1386" s="26">
        <v>91525.979000000007</v>
      </c>
      <c r="H1386" s="26">
        <v>9.6000000000000002E-2</v>
      </c>
      <c r="I1386" s="26">
        <v>8523.1165999999994</v>
      </c>
      <c r="J1386" s="26">
        <v>8.9999999999999998E-4</v>
      </c>
    </row>
    <row r="1387" spans="1:10" x14ac:dyDescent="0.2">
      <c r="A1387" s="26">
        <f t="shared" si="21"/>
        <v>510116</v>
      </c>
      <c r="B1387" s="26">
        <v>14</v>
      </c>
      <c r="C1387" s="26">
        <v>65</v>
      </c>
      <c r="D1387" s="26" t="s">
        <v>81</v>
      </c>
      <c r="E1387" s="26">
        <v>51</v>
      </c>
      <c r="F1387" s="26">
        <v>116</v>
      </c>
      <c r="G1387" s="26">
        <v>86822.02</v>
      </c>
      <c r="H1387" s="26">
        <v>5.1539999999999999</v>
      </c>
      <c r="I1387" s="26">
        <v>8475.8207999999995</v>
      </c>
      <c r="J1387" s="26">
        <v>4.4400000000000002E-2</v>
      </c>
    </row>
    <row r="1388" spans="1:10" x14ac:dyDescent="0.2">
      <c r="A1388" s="26">
        <f t="shared" si="21"/>
        <v>520116</v>
      </c>
      <c r="B1388" s="26">
        <v>12</v>
      </c>
      <c r="C1388" s="26">
        <v>64</v>
      </c>
      <c r="D1388" s="26" t="s">
        <v>82</v>
      </c>
      <c r="E1388" s="26">
        <v>52</v>
      </c>
      <c r="F1388" s="26">
        <v>116</v>
      </c>
      <c r="G1388" s="26">
        <v>85263.793000000005</v>
      </c>
      <c r="H1388" s="26">
        <v>24.206</v>
      </c>
      <c r="I1388" s="26">
        <v>8455.6435000000001</v>
      </c>
      <c r="J1388" s="26">
        <v>0.2087</v>
      </c>
    </row>
    <row r="1389" spans="1:10" x14ac:dyDescent="0.2">
      <c r="A1389" s="26">
        <f t="shared" si="21"/>
        <v>530116</v>
      </c>
      <c r="B1389" s="26">
        <v>10</v>
      </c>
      <c r="C1389" s="26">
        <v>63</v>
      </c>
      <c r="D1389" s="26" t="s">
        <v>83</v>
      </c>
      <c r="E1389" s="26">
        <v>53</v>
      </c>
      <c r="F1389" s="26">
        <v>116</v>
      </c>
      <c r="G1389" s="26">
        <v>77420.653999999995</v>
      </c>
      <c r="H1389" s="26">
        <v>75.037000000000006</v>
      </c>
      <c r="I1389" s="26">
        <v>8381.2857999999997</v>
      </c>
      <c r="J1389" s="26">
        <v>0.64690000000000003</v>
      </c>
    </row>
    <row r="1390" spans="1:10" x14ac:dyDescent="0.2">
      <c r="A1390" s="26">
        <f t="shared" si="21"/>
        <v>540116</v>
      </c>
      <c r="B1390" s="26">
        <v>8</v>
      </c>
      <c r="C1390" s="26">
        <v>62</v>
      </c>
      <c r="D1390" s="26" t="s">
        <v>84</v>
      </c>
      <c r="E1390" s="26">
        <v>54</v>
      </c>
      <c r="F1390" s="26">
        <v>116</v>
      </c>
      <c r="G1390" s="26">
        <v>73046.876999999993</v>
      </c>
      <c r="H1390" s="26">
        <v>13.016999999999999</v>
      </c>
      <c r="I1390" s="26">
        <v>8336.8364999999994</v>
      </c>
      <c r="J1390" s="26">
        <v>0.11219999999999999</v>
      </c>
    </row>
    <row r="1391" spans="1:10" x14ac:dyDescent="0.2">
      <c r="A1391" s="26">
        <f t="shared" si="21"/>
        <v>550116</v>
      </c>
      <c r="B1391" s="26">
        <v>6</v>
      </c>
      <c r="C1391" s="26">
        <v>61</v>
      </c>
      <c r="D1391" s="26" t="s">
        <v>85</v>
      </c>
      <c r="E1391" s="26">
        <v>55</v>
      </c>
      <c r="F1391" s="26">
        <v>116</v>
      </c>
      <c r="G1391" s="26">
        <v>62043</v>
      </c>
      <c r="H1391" s="26">
        <v>100</v>
      </c>
      <c r="I1391" s="26">
        <v>8235</v>
      </c>
      <c r="J1391" s="26">
        <v>1</v>
      </c>
    </row>
    <row r="1392" spans="1:10" x14ac:dyDescent="0.2">
      <c r="A1392" s="26">
        <f t="shared" si="21"/>
        <v>560116</v>
      </c>
      <c r="B1392" s="26">
        <v>4</v>
      </c>
      <c r="C1392" s="26">
        <v>60</v>
      </c>
      <c r="D1392" s="26" t="s">
        <v>86</v>
      </c>
      <c r="E1392" s="26">
        <v>56</v>
      </c>
      <c r="F1392" s="26">
        <v>116</v>
      </c>
      <c r="G1392" s="26">
        <v>54380</v>
      </c>
      <c r="H1392" s="26">
        <v>200</v>
      </c>
      <c r="I1392" s="26">
        <v>8162</v>
      </c>
      <c r="J1392" s="26">
        <v>2</v>
      </c>
    </row>
    <row r="1393" spans="1:10" x14ac:dyDescent="0.2">
      <c r="A1393" s="26">
        <f t="shared" si="21"/>
        <v>570116</v>
      </c>
      <c r="B1393" s="26">
        <v>2</v>
      </c>
      <c r="C1393" s="26">
        <v>59</v>
      </c>
      <c r="D1393" s="26" t="s">
        <v>87</v>
      </c>
      <c r="E1393" s="26">
        <v>57</v>
      </c>
      <c r="F1393" s="26">
        <v>116</v>
      </c>
      <c r="G1393" s="26">
        <v>40050</v>
      </c>
      <c r="H1393" s="26">
        <v>321</v>
      </c>
      <c r="I1393" s="26">
        <v>8032</v>
      </c>
      <c r="J1393" s="26">
        <v>3</v>
      </c>
    </row>
    <row r="1394" spans="1:10" x14ac:dyDescent="0.2">
      <c r="A1394" s="26">
        <f t="shared" si="21"/>
        <v>420117</v>
      </c>
      <c r="B1394" s="26">
        <v>33</v>
      </c>
      <c r="C1394" s="26">
        <v>75</v>
      </c>
      <c r="D1394" s="26" t="s">
        <v>72</v>
      </c>
      <c r="E1394" s="26">
        <v>42</v>
      </c>
      <c r="F1394" s="26">
        <v>117</v>
      </c>
      <c r="G1394" s="26">
        <v>35689</v>
      </c>
      <c r="H1394" s="26">
        <v>500</v>
      </c>
      <c r="I1394" s="26">
        <v>8096</v>
      </c>
      <c r="J1394" s="26">
        <v>4</v>
      </c>
    </row>
    <row r="1395" spans="1:10" x14ac:dyDescent="0.2">
      <c r="A1395" s="26">
        <f t="shared" si="21"/>
        <v>430117</v>
      </c>
      <c r="B1395" s="26">
        <v>31</v>
      </c>
      <c r="C1395" s="26">
        <v>74</v>
      </c>
      <c r="D1395" s="26" t="s">
        <v>73</v>
      </c>
      <c r="E1395" s="26">
        <v>43</v>
      </c>
      <c r="F1395" s="26">
        <v>117</v>
      </c>
      <c r="G1395" s="26">
        <v>48140</v>
      </c>
      <c r="H1395" s="26">
        <v>400</v>
      </c>
      <c r="I1395" s="26">
        <v>8195</v>
      </c>
      <c r="J1395" s="26">
        <v>3</v>
      </c>
    </row>
    <row r="1396" spans="1:10" x14ac:dyDescent="0.2">
      <c r="A1396" s="26">
        <f t="shared" si="21"/>
        <v>440117</v>
      </c>
      <c r="B1396" s="26">
        <v>29</v>
      </c>
      <c r="C1396" s="26">
        <v>73</v>
      </c>
      <c r="D1396" s="26" t="s">
        <v>74</v>
      </c>
      <c r="E1396" s="26">
        <v>44</v>
      </c>
      <c r="F1396" s="26">
        <v>117</v>
      </c>
      <c r="G1396" s="26">
        <v>59489.870999999999</v>
      </c>
      <c r="H1396" s="26">
        <v>433.14499999999998</v>
      </c>
      <c r="I1396" s="26">
        <v>8285.5625</v>
      </c>
      <c r="J1396" s="26">
        <v>3.7021000000000002</v>
      </c>
    </row>
    <row r="1397" spans="1:10" x14ac:dyDescent="0.2">
      <c r="A1397" s="26">
        <f t="shared" si="21"/>
        <v>450117</v>
      </c>
      <c r="B1397" s="26">
        <v>27</v>
      </c>
      <c r="C1397" s="26">
        <v>72</v>
      </c>
      <c r="D1397" s="26" t="s">
        <v>75</v>
      </c>
      <c r="E1397" s="26">
        <v>45</v>
      </c>
      <c r="F1397" s="26">
        <v>117</v>
      </c>
      <c r="G1397" s="26">
        <v>68896.758000000002</v>
      </c>
      <c r="H1397" s="26">
        <v>8.8949999999999996</v>
      </c>
      <c r="I1397" s="26">
        <v>8359.2765999999992</v>
      </c>
      <c r="J1397" s="26">
        <v>7.5999999999999998E-2</v>
      </c>
    </row>
    <row r="1398" spans="1:10" x14ac:dyDescent="0.2">
      <c r="A1398" s="26">
        <f t="shared" si="21"/>
        <v>460117</v>
      </c>
      <c r="B1398" s="26">
        <v>25</v>
      </c>
      <c r="C1398" s="26">
        <v>71</v>
      </c>
      <c r="D1398" s="26" t="s">
        <v>76</v>
      </c>
      <c r="E1398" s="26">
        <v>46</v>
      </c>
      <c r="F1398" s="26">
        <v>117</v>
      </c>
      <c r="G1398" s="26">
        <v>76423.89</v>
      </c>
      <c r="H1398" s="26">
        <v>7.2549999999999999</v>
      </c>
      <c r="I1398" s="26">
        <v>8416.9243000000006</v>
      </c>
      <c r="J1398" s="26">
        <v>6.2E-2</v>
      </c>
    </row>
    <row r="1399" spans="1:10" x14ac:dyDescent="0.2">
      <c r="A1399" s="26">
        <f t="shared" si="21"/>
        <v>470117</v>
      </c>
      <c r="B1399" s="26">
        <v>23</v>
      </c>
      <c r="C1399" s="26">
        <v>70</v>
      </c>
      <c r="D1399" s="26" t="s">
        <v>77</v>
      </c>
      <c r="E1399" s="26">
        <v>47</v>
      </c>
      <c r="F1399" s="26">
        <v>117</v>
      </c>
      <c r="G1399" s="26">
        <v>82181.918000000005</v>
      </c>
      <c r="H1399" s="26">
        <v>13.571999999999999</v>
      </c>
      <c r="I1399" s="26">
        <v>8459.4514999999992</v>
      </c>
      <c r="J1399" s="26">
        <v>0.11600000000000001</v>
      </c>
    </row>
    <row r="1400" spans="1:10" x14ac:dyDescent="0.2">
      <c r="A1400" s="26">
        <f t="shared" si="21"/>
        <v>480117</v>
      </c>
      <c r="B1400" s="26">
        <v>21</v>
      </c>
      <c r="C1400" s="26">
        <v>69</v>
      </c>
      <c r="D1400" s="26" t="s">
        <v>78</v>
      </c>
      <c r="E1400" s="26">
        <v>48</v>
      </c>
      <c r="F1400" s="26">
        <v>117</v>
      </c>
      <c r="G1400" s="26">
        <v>86418.396999999997</v>
      </c>
      <c r="H1400" s="26">
        <v>1.0129999999999999</v>
      </c>
      <c r="I1400" s="26">
        <v>8488.9740000000002</v>
      </c>
      <c r="J1400" s="26">
        <v>8.6999999999999994E-3</v>
      </c>
    </row>
    <row r="1401" spans="1:10" x14ac:dyDescent="0.2">
      <c r="A1401" s="26">
        <f t="shared" si="21"/>
        <v>490117</v>
      </c>
      <c r="B1401" s="26">
        <v>19</v>
      </c>
      <c r="C1401" s="26">
        <v>68</v>
      </c>
      <c r="D1401" s="26" t="s">
        <v>79</v>
      </c>
      <c r="E1401" s="26">
        <v>49</v>
      </c>
      <c r="F1401" s="26">
        <v>117</v>
      </c>
      <c r="G1401" s="26">
        <v>88943.035000000003</v>
      </c>
      <c r="H1401" s="26">
        <v>4.8810000000000002</v>
      </c>
      <c r="I1401" s="26">
        <v>8503.8652999999995</v>
      </c>
      <c r="J1401" s="26">
        <v>4.1700000000000001E-2</v>
      </c>
    </row>
    <row r="1402" spans="1:10" x14ac:dyDescent="0.2">
      <c r="A1402" s="26">
        <f t="shared" si="21"/>
        <v>500117</v>
      </c>
      <c r="B1402" s="26">
        <v>17</v>
      </c>
      <c r="C1402" s="26">
        <v>67</v>
      </c>
      <c r="D1402" s="26" t="s">
        <v>80</v>
      </c>
      <c r="E1402" s="26">
        <v>50</v>
      </c>
      <c r="F1402" s="26">
        <v>117</v>
      </c>
      <c r="G1402" s="26">
        <v>90397.741999999998</v>
      </c>
      <c r="H1402" s="26">
        <v>0.48299999999999998</v>
      </c>
      <c r="I1402" s="26">
        <v>8509.6119999999992</v>
      </c>
      <c r="J1402" s="26">
        <v>4.1000000000000003E-3</v>
      </c>
    </row>
    <row r="1403" spans="1:10" x14ac:dyDescent="0.2">
      <c r="A1403" s="26">
        <f t="shared" si="21"/>
        <v>510117</v>
      </c>
      <c r="B1403" s="26">
        <v>15</v>
      </c>
      <c r="C1403" s="26">
        <v>66</v>
      </c>
      <c r="D1403" s="26" t="s">
        <v>81</v>
      </c>
      <c r="E1403" s="26">
        <v>51</v>
      </c>
      <c r="F1403" s="26">
        <v>117</v>
      </c>
      <c r="G1403" s="26">
        <v>88639.563999999998</v>
      </c>
      <c r="H1403" s="26">
        <v>8.4369999999999994</v>
      </c>
      <c r="I1403" s="26">
        <v>8487.8981000000003</v>
      </c>
      <c r="J1403" s="26">
        <v>7.2099999999999997E-2</v>
      </c>
    </row>
    <row r="1404" spans="1:10" x14ac:dyDescent="0.2">
      <c r="A1404" s="26">
        <f t="shared" si="21"/>
        <v>520117</v>
      </c>
      <c r="B1404" s="26">
        <v>13</v>
      </c>
      <c r="C1404" s="26">
        <v>65</v>
      </c>
      <c r="D1404" s="26" t="s">
        <v>82</v>
      </c>
      <c r="E1404" s="26">
        <v>52</v>
      </c>
      <c r="F1404" s="26">
        <v>117</v>
      </c>
      <c r="G1404" s="26">
        <v>85095.5</v>
      </c>
      <c r="H1404" s="26">
        <v>13.455</v>
      </c>
      <c r="I1404" s="26">
        <v>8450.9202999999998</v>
      </c>
      <c r="J1404" s="26">
        <v>0.115</v>
      </c>
    </row>
    <row r="1405" spans="1:10" x14ac:dyDescent="0.2">
      <c r="A1405" s="26">
        <f t="shared" si="21"/>
        <v>530117</v>
      </c>
      <c r="B1405" s="26">
        <v>11</v>
      </c>
      <c r="C1405" s="26">
        <v>64</v>
      </c>
      <c r="D1405" s="26" t="s">
        <v>83</v>
      </c>
      <c r="E1405" s="26">
        <v>53</v>
      </c>
      <c r="F1405" s="26">
        <v>117</v>
      </c>
      <c r="G1405" s="26">
        <v>80438.567999999999</v>
      </c>
      <c r="H1405" s="26">
        <v>25.558</v>
      </c>
      <c r="I1405" s="26">
        <v>8404.4307000000008</v>
      </c>
      <c r="J1405" s="26">
        <v>0.21840000000000001</v>
      </c>
    </row>
    <row r="1406" spans="1:10" x14ac:dyDescent="0.2">
      <c r="A1406" s="26">
        <f t="shared" si="21"/>
        <v>540117</v>
      </c>
      <c r="B1406" s="26">
        <v>9</v>
      </c>
      <c r="C1406" s="26">
        <v>63</v>
      </c>
      <c r="D1406" s="26" t="s">
        <v>84</v>
      </c>
      <c r="E1406" s="26">
        <v>54</v>
      </c>
      <c r="F1406" s="26">
        <v>117</v>
      </c>
      <c r="G1406" s="26">
        <v>74185.346999999994</v>
      </c>
      <c r="H1406" s="26">
        <v>10.378</v>
      </c>
      <c r="I1406" s="26">
        <v>8344.2975999999999</v>
      </c>
      <c r="J1406" s="26">
        <v>8.8700000000000001E-2</v>
      </c>
    </row>
    <row r="1407" spans="1:10" x14ac:dyDescent="0.2">
      <c r="A1407" s="26">
        <f t="shared" si="21"/>
        <v>550117</v>
      </c>
      <c r="B1407" s="26">
        <v>7</v>
      </c>
      <c r="C1407" s="26">
        <v>62</v>
      </c>
      <c r="D1407" s="26" t="s">
        <v>85</v>
      </c>
      <c r="E1407" s="26">
        <v>55</v>
      </c>
      <c r="F1407" s="26">
        <v>117</v>
      </c>
      <c r="G1407" s="26">
        <v>66493.100999999995</v>
      </c>
      <c r="H1407" s="26">
        <v>62.41</v>
      </c>
      <c r="I1407" s="26">
        <v>8271.8652000000002</v>
      </c>
      <c r="J1407" s="26">
        <v>0.53339999999999999</v>
      </c>
    </row>
    <row r="1408" spans="1:10" x14ac:dyDescent="0.2">
      <c r="A1408" s="26">
        <f t="shared" si="21"/>
        <v>560117</v>
      </c>
      <c r="B1408" s="26">
        <v>5</v>
      </c>
      <c r="C1408" s="26">
        <v>61</v>
      </c>
      <c r="D1408" s="26" t="s">
        <v>86</v>
      </c>
      <c r="E1408" s="26">
        <v>56</v>
      </c>
      <c r="F1408" s="26">
        <v>117</v>
      </c>
      <c r="G1408" s="26">
        <v>57457.906000000003</v>
      </c>
      <c r="H1408" s="26">
        <v>250.339</v>
      </c>
      <c r="I1408" s="26">
        <v>8187.9546</v>
      </c>
      <c r="J1408" s="26">
        <v>2.1396000000000002</v>
      </c>
    </row>
    <row r="1409" spans="1:10" x14ac:dyDescent="0.2">
      <c r="A1409" s="26">
        <f t="shared" si="21"/>
        <v>570117</v>
      </c>
      <c r="B1409" s="26">
        <v>3</v>
      </c>
      <c r="C1409" s="26">
        <v>60</v>
      </c>
      <c r="D1409" s="26" t="s">
        <v>87</v>
      </c>
      <c r="E1409" s="26">
        <v>57</v>
      </c>
      <c r="F1409" s="26">
        <v>117</v>
      </c>
      <c r="G1409" s="26">
        <v>46271</v>
      </c>
      <c r="H1409" s="26">
        <v>200</v>
      </c>
      <c r="I1409" s="26">
        <v>8086</v>
      </c>
      <c r="J1409" s="26">
        <v>2</v>
      </c>
    </row>
    <row r="1410" spans="1:10" x14ac:dyDescent="0.2">
      <c r="A1410" s="26">
        <f t="shared" si="21"/>
        <v>420118</v>
      </c>
      <c r="B1410" s="26">
        <v>34</v>
      </c>
      <c r="C1410" s="26">
        <v>76</v>
      </c>
      <c r="D1410" s="26" t="s">
        <v>72</v>
      </c>
      <c r="E1410" s="26">
        <v>42</v>
      </c>
      <c r="F1410" s="26">
        <v>118</v>
      </c>
      <c r="G1410" s="26">
        <v>32370</v>
      </c>
      <c r="H1410" s="26">
        <v>500</v>
      </c>
      <c r="I1410" s="26">
        <v>8067</v>
      </c>
      <c r="J1410" s="26">
        <v>4</v>
      </c>
    </row>
    <row r="1411" spans="1:10" x14ac:dyDescent="0.2">
      <c r="A1411" s="26">
        <f t="shared" ref="A1411:A1474" si="22">F1411+10000*E1411</f>
        <v>430118</v>
      </c>
      <c r="B1411" s="26">
        <v>32</v>
      </c>
      <c r="C1411" s="26">
        <v>75</v>
      </c>
      <c r="D1411" s="26" t="s">
        <v>73</v>
      </c>
      <c r="E1411" s="26">
        <v>43</v>
      </c>
      <c r="F1411" s="26">
        <v>118</v>
      </c>
      <c r="G1411" s="26">
        <v>43290</v>
      </c>
      <c r="H1411" s="26">
        <v>400</v>
      </c>
      <c r="I1411" s="26">
        <v>8153</v>
      </c>
      <c r="J1411" s="26">
        <v>3</v>
      </c>
    </row>
    <row r="1412" spans="1:10" x14ac:dyDescent="0.2">
      <c r="A1412" s="26">
        <f t="shared" si="22"/>
        <v>440118</v>
      </c>
      <c r="B1412" s="26">
        <v>30</v>
      </c>
      <c r="C1412" s="26">
        <v>74</v>
      </c>
      <c r="D1412" s="26" t="s">
        <v>74</v>
      </c>
      <c r="E1412" s="26">
        <v>44</v>
      </c>
      <c r="F1412" s="26">
        <v>118</v>
      </c>
      <c r="G1412" s="26">
        <v>57000</v>
      </c>
      <c r="H1412" s="26">
        <v>200</v>
      </c>
      <c r="I1412" s="26">
        <v>8263</v>
      </c>
      <c r="J1412" s="26">
        <v>2</v>
      </c>
    </row>
    <row r="1413" spans="1:10" x14ac:dyDescent="0.2">
      <c r="A1413" s="26">
        <f t="shared" si="22"/>
        <v>450118</v>
      </c>
      <c r="B1413" s="26">
        <v>28</v>
      </c>
      <c r="C1413" s="26">
        <v>73</v>
      </c>
      <c r="D1413" s="26" t="s">
        <v>75</v>
      </c>
      <c r="E1413" s="26">
        <v>45</v>
      </c>
      <c r="F1413" s="26">
        <v>118</v>
      </c>
      <c r="G1413" s="26">
        <v>64886.84</v>
      </c>
      <c r="H1413" s="26">
        <v>24.236000000000001</v>
      </c>
      <c r="I1413" s="26">
        <v>8322.8539000000001</v>
      </c>
      <c r="J1413" s="26">
        <v>0.2054</v>
      </c>
    </row>
    <row r="1414" spans="1:10" x14ac:dyDescent="0.2">
      <c r="A1414" s="26">
        <f t="shared" si="22"/>
        <v>460118</v>
      </c>
      <c r="B1414" s="26">
        <v>26</v>
      </c>
      <c r="C1414" s="26">
        <v>72</v>
      </c>
      <c r="D1414" s="26" t="s">
        <v>76</v>
      </c>
      <c r="E1414" s="26">
        <v>46</v>
      </c>
      <c r="F1414" s="26">
        <v>118</v>
      </c>
      <c r="G1414" s="26">
        <v>75388.357999999993</v>
      </c>
      <c r="H1414" s="26">
        <v>2.4940000000000002</v>
      </c>
      <c r="I1414" s="26">
        <v>8405.2196999999996</v>
      </c>
      <c r="J1414" s="26">
        <v>2.1100000000000001E-2</v>
      </c>
    </row>
    <row r="1415" spans="1:10" x14ac:dyDescent="0.2">
      <c r="A1415" s="26">
        <f t="shared" si="22"/>
        <v>470118</v>
      </c>
      <c r="B1415" s="26">
        <v>24</v>
      </c>
      <c r="C1415" s="26">
        <v>71</v>
      </c>
      <c r="D1415" s="26" t="s">
        <v>77</v>
      </c>
      <c r="E1415" s="26">
        <v>47</v>
      </c>
      <c r="F1415" s="26">
        <v>118</v>
      </c>
      <c r="G1415" s="26">
        <v>79553.801999999996</v>
      </c>
      <c r="H1415" s="26">
        <v>2.5150000000000001</v>
      </c>
      <c r="I1415" s="26">
        <v>8433.89</v>
      </c>
      <c r="J1415" s="26">
        <v>2.1299999999999999E-2</v>
      </c>
    </row>
    <row r="1416" spans="1:10" x14ac:dyDescent="0.2">
      <c r="A1416" s="26">
        <f t="shared" si="22"/>
        <v>480118</v>
      </c>
      <c r="B1416" s="26">
        <v>22</v>
      </c>
      <c r="C1416" s="26">
        <v>70</v>
      </c>
      <c r="D1416" s="26" t="s">
        <v>78</v>
      </c>
      <c r="E1416" s="26">
        <v>48</v>
      </c>
      <c r="F1416" s="26">
        <v>118</v>
      </c>
      <c r="G1416" s="26">
        <v>86701.649000000005</v>
      </c>
      <c r="H1416" s="26">
        <v>20.001000000000001</v>
      </c>
      <c r="I1416" s="26">
        <v>8487.8349999999991</v>
      </c>
      <c r="J1416" s="26">
        <v>0.16950000000000001</v>
      </c>
    </row>
    <row r="1417" spans="1:10" x14ac:dyDescent="0.2">
      <c r="A1417" s="26">
        <f t="shared" si="22"/>
        <v>490118</v>
      </c>
      <c r="B1417" s="26">
        <v>20</v>
      </c>
      <c r="C1417" s="26">
        <v>69</v>
      </c>
      <c r="D1417" s="26" t="s">
        <v>79</v>
      </c>
      <c r="E1417" s="26">
        <v>49</v>
      </c>
      <c r="F1417" s="26">
        <v>118</v>
      </c>
      <c r="G1417" s="26">
        <v>87228.176999999996</v>
      </c>
      <c r="H1417" s="26">
        <v>7.7519999999999998</v>
      </c>
      <c r="I1417" s="26">
        <v>8485.6669999999995</v>
      </c>
      <c r="J1417" s="26">
        <v>6.5699999999999995E-2</v>
      </c>
    </row>
    <row r="1418" spans="1:10" x14ac:dyDescent="0.2">
      <c r="A1418" s="26">
        <f t="shared" si="22"/>
        <v>500118</v>
      </c>
      <c r="B1418" s="26">
        <v>18</v>
      </c>
      <c r="C1418" s="26">
        <v>68</v>
      </c>
      <c r="D1418" s="26" t="s">
        <v>80</v>
      </c>
      <c r="E1418" s="26">
        <v>50</v>
      </c>
      <c r="F1418" s="26">
        <v>118</v>
      </c>
      <c r="G1418" s="26">
        <v>91652.842999999993</v>
      </c>
      <c r="H1418" s="26">
        <v>0.499</v>
      </c>
      <c r="I1418" s="26">
        <v>8516.5341000000008</v>
      </c>
      <c r="J1418" s="26">
        <v>4.1999999999999997E-3</v>
      </c>
    </row>
    <row r="1419" spans="1:10" x14ac:dyDescent="0.2">
      <c r="A1419" s="26">
        <f t="shared" si="22"/>
        <v>510118</v>
      </c>
      <c r="B1419" s="26">
        <v>16</v>
      </c>
      <c r="C1419" s="26">
        <v>67</v>
      </c>
      <c r="D1419" s="26" t="s">
        <v>81</v>
      </c>
      <c r="E1419" s="26">
        <v>51</v>
      </c>
      <c r="F1419" s="26">
        <v>118</v>
      </c>
      <c r="G1419" s="26">
        <v>87996.203999999998</v>
      </c>
      <c r="H1419" s="26">
        <v>3.016</v>
      </c>
      <c r="I1419" s="26">
        <v>8478.9156000000003</v>
      </c>
      <c r="J1419" s="26">
        <v>2.5600000000000001E-2</v>
      </c>
    </row>
    <row r="1420" spans="1:10" x14ac:dyDescent="0.2">
      <c r="A1420" s="26">
        <f t="shared" si="22"/>
        <v>520118</v>
      </c>
      <c r="B1420" s="26">
        <v>14</v>
      </c>
      <c r="C1420" s="26">
        <v>66</v>
      </c>
      <c r="D1420" s="26" t="s">
        <v>82</v>
      </c>
      <c r="E1420" s="26">
        <v>52</v>
      </c>
      <c r="F1420" s="26">
        <v>118</v>
      </c>
      <c r="G1420" s="26">
        <v>87690.758000000002</v>
      </c>
      <c r="H1420" s="26">
        <v>18.306000000000001</v>
      </c>
      <c r="I1420" s="26">
        <v>8469.6970000000001</v>
      </c>
      <c r="J1420" s="26">
        <v>0.15509999999999999</v>
      </c>
    </row>
    <row r="1421" spans="1:10" x14ac:dyDescent="0.2">
      <c r="A1421" s="26">
        <f t="shared" si="22"/>
        <v>530118</v>
      </c>
      <c r="B1421" s="26">
        <v>12</v>
      </c>
      <c r="C1421" s="26">
        <v>65</v>
      </c>
      <c r="D1421" s="26" t="s">
        <v>83</v>
      </c>
      <c r="E1421" s="26">
        <v>53</v>
      </c>
      <c r="F1421" s="26">
        <v>118</v>
      </c>
      <c r="G1421" s="26">
        <v>80971.055999999997</v>
      </c>
      <c r="H1421" s="26">
        <v>19.760000000000002</v>
      </c>
      <c r="I1421" s="26">
        <v>8406.1203000000005</v>
      </c>
      <c r="J1421" s="26">
        <v>0.16750000000000001</v>
      </c>
    </row>
    <row r="1422" spans="1:10" x14ac:dyDescent="0.2">
      <c r="A1422" s="26">
        <f t="shared" si="22"/>
        <v>540118</v>
      </c>
      <c r="B1422" s="26">
        <v>10</v>
      </c>
      <c r="C1422" s="26">
        <v>64</v>
      </c>
      <c r="D1422" s="26" t="s">
        <v>84</v>
      </c>
      <c r="E1422" s="26">
        <v>54</v>
      </c>
      <c r="F1422" s="26">
        <v>118</v>
      </c>
      <c r="G1422" s="26">
        <v>78079.066999999995</v>
      </c>
      <c r="H1422" s="26">
        <v>10.378</v>
      </c>
      <c r="I1422" s="26">
        <v>8374.9819000000007</v>
      </c>
      <c r="J1422" s="26">
        <v>8.7999999999999995E-2</v>
      </c>
    </row>
    <row r="1423" spans="1:10" x14ac:dyDescent="0.2">
      <c r="A1423" s="26">
        <f t="shared" si="22"/>
        <v>550118</v>
      </c>
      <c r="B1423" s="26">
        <v>8</v>
      </c>
      <c r="C1423" s="26">
        <v>63</v>
      </c>
      <c r="D1423" s="26" t="s">
        <v>85</v>
      </c>
      <c r="E1423" s="26">
        <v>55</v>
      </c>
      <c r="F1423" s="26">
        <v>118</v>
      </c>
      <c r="G1423" s="26">
        <v>68409.376999999993</v>
      </c>
      <c r="H1423" s="26">
        <v>12.753</v>
      </c>
      <c r="I1423" s="26">
        <v>8286.4053000000004</v>
      </c>
      <c r="J1423" s="26">
        <v>0.1081</v>
      </c>
    </row>
    <row r="1424" spans="1:10" x14ac:dyDescent="0.2">
      <c r="A1424" s="26">
        <f t="shared" si="22"/>
        <v>560118</v>
      </c>
      <c r="B1424" s="26">
        <v>6</v>
      </c>
      <c r="C1424" s="26">
        <v>62</v>
      </c>
      <c r="D1424" s="26" t="s">
        <v>86</v>
      </c>
      <c r="E1424" s="26">
        <v>56</v>
      </c>
      <c r="F1424" s="26">
        <v>118</v>
      </c>
      <c r="G1424" s="26">
        <v>62200</v>
      </c>
      <c r="H1424" s="26">
        <v>200</v>
      </c>
      <c r="I1424" s="26">
        <v>8227</v>
      </c>
      <c r="J1424" s="26">
        <v>2</v>
      </c>
    </row>
    <row r="1425" spans="1:10" x14ac:dyDescent="0.2">
      <c r="A1425" s="26">
        <f t="shared" si="22"/>
        <v>570118</v>
      </c>
      <c r="B1425" s="26">
        <v>4</v>
      </c>
      <c r="C1425" s="26">
        <v>61</v>
      </c>
      <c r="D1425" s="26" t="s">
        <v>87</v>
      </c>
      <c r="E1425" s="26">
        <v>57</v>
      </c>
      <c r="F1425" s="26">
        <v>118</v>
      </c>
      <c r="G1425" s="26">
        <v>49620</v>
      </c>
      <c r="H1425" s="26">
        <v>300</v>
      </c>
      <c r="I1425" s="26">
        <v>8114</v>
      </c>
      <c r="J1425" s="26">
        <v>3</v>
      </c>
    </row>
    <row r="1426" spans="1:10" x14ac:dyDescent="0.2">
      <c r="A1426" s="26">
        <f t="shared" si="22"/>
        <v>420119</v>
      </c>
      <c r="B1426" s="26">
        <v>35</v>
      </c>
      <c r="C1426" s="26">
        <v>77</v>
      </c>
      <c r="D1426" s="26" t="s">
        <v>72</v>
      </c>
      <c r="E1426" s="26">
        <v>42</v>
      </c>
      <c r="F1426" s="26">
        <v>119</v>
      </c>
      <c r="G1426" s="26">
        <v>26580</v>
      </c>
      <c r="H1426" s="26">
        <v>300</v>
      </c>
      <c r="I1426" s="26">
        <v>8019</v>
      </c>
      <c r="J1426" s="26">
        <v>3</v>
      </c>
    </row>
    <row r="1427" spans="1:10" x14ac:dyDescent="0.2">
      <c r="A1427" s="26">
        <f t="shared" si="22"/>
        <v>430119</v>
      </c>
      <c r="B1427" s="26">
        <v>33</v>
      </c>
      <c r="C1427" s="26">
        <v>76</v>
      </c>
      <c r="D1427" s="26" t="s">
        <v>73</v>
      </c>
      <c r="E1427" s="26">
        <v>43</v>
      </c>
      <c r="F1427" s="26">
        <v>119</v>
      </c>
      <c r="G1427" s="26">
        <v>40170</v>
      </c>
      <c r="H1427" s="26">
        <v>500</v>
      </c>
      <c r="I1427" s="26">
        <v>8126</v>
      </c>
      <c r="J1427" s="26">
        <v>4</v>
      </c>
    </row>
    <row r="1428" spans="1:10" x14ac:dyDescent="0.2">
      <c r="A1428" s="26">
        <f t="shared" si="22"/>
        <v>440119</v>
      </c>
      <c r="B1428" s="26">
        <v>31</v>
      </c>
      <c r="C1428" s="26">
        <v>75</v>
      </c>
      <c r="D1428" s="26" t="s">
        <v>74</v>
      </c>
      <c r="E1428" s="26">
        <v>44</v>
      </c>
      <c r="F1428" s="26">
        <v>119</v>
      </c>
      <c r="G1428" s="26">
        <v>52080</v>
      </c>
      <c r="H1428" s="26">
        <v>300</v>
      </c>
      <c r="I1428" s="26">
        <v>8220</v>
      </c>
      <c r="J1428" s="26">
        <v>3</v>
      </c>
    </row>
    <row r="1429" spans="1:10" x14ac:dyDescent="0.2">
      <c r="A1429" s="26">
        <f t="shared" si="22"/>
        <v>450119</v>
      </c>
      <c r="B1429" s="26">
        <v>29</v>
      </c>
      <c r="C1429" s="26">
        <v>74</v>
      </c>
      <c r="D1429" s="26" t="s">
        <v>75</v>
      </c>
      <c r="E1429" s="26">
        <v>45</v>
      </c>
      <c r="F1429" s="26">
        <v>119</v>
      </c>
      <c r="G1429" s="26">
        <v>62822.802000000003</v>
      </c>
      <c r="H1429" s="26">
        <v>9.3149999999999995</v>
      </c>
      <c r="I1429" s="26">
        <v>8303.3953000000001</v>
      </c>
      <c r="J1429" s="26">
        <v>7.8299999999999995E-2</v>
      </c>
    </row>
    <row r="1430" spans="1:10" x14ac:dyDescent="0.2">
      <c r="A1430" s="26">
        <f t="shared" si="22"/>
        <v>460119</v>
      </c>
      <c r="B1430" s="26">
        <v>27</v>
      </c>
      <c r="C1430" s="26">
        <v>73</v>
      </c>
      <c r="D1430" s="26" t="s">
        <v>76</v>
      </c>
      <c r="E1430" s="26">
        <v>46</v>
      </c>
      <c r="F1430" s="26">
        <v>119</v>
      </c>
      <c r="G1430" s="26">
        <v>71407.277000000002</v>
      </c>
      <c r="H1430" s="26">
        <v>8.2479999999999993</v>
      </c>
      <c r="I1430" s="26">
        <v>8368.9593999999997</v>
      </c>
      <c r="J1430" s="26">
        <v>6.93E-2</v>
      </c>
    </row>
    <row r="1431" spans="1:10" x14ac:dyDescent="0.2">
      <c r="A1431" s="26">
        <f t="shared" si="22"/>
        <v>470119</v>
      </c>
      <c r="B1431" s="26">
        <v>25</v>
      </c>
      <c r="C1431" s="26">
        <v>72</v>
      </c>
      <c r="D1431" s="26" t="s">
        <v>77</v>
      </c>
      <c r="E1431" s="26">
        <v>47</v>
      </c>
      <c r="F1431" s="26">
        <v>119</v>
      </c>
      <c r="G1431" s="26">
        <v>78645.759000000005</v>
      </c>
      <c r="H1431" s="26">
        <v>14.702999999999999</v>
      </c>
      <c r="I1431" s="26">
        <v>8423.2126000000007</v>
      </c>
      <c r="J1431" s="26">
        <v>0.1236</v>
      </c>
    </row>
    <row r="1432" spans="1:10" x14ac:dyDescent="0.2">
      <c r="A1432" s="26">
        <f t="shared" si="22"/>
        <v>480119</v>
      </c>
      <c r="B1432" s="26">
        <v>23</v>
      </c>
      <c r="C1432" s="26">
        <v>71</v>
      </c>
      <c r="D1432" s="26" t="s">
        <v>78</v>
      </c>
      <c r="E1432" s="26">
        <v>48</v>
      </c>
      <c r="F1432" s="26">
        <v>119</v>
      </c>
      <c r="G1432" s="26">
        <v>83976.938999999998</v>
      </c>
      <c r="H1432" s="26">
        <v>37.695</v>
      </c>
      <c r="I1432" s="26">
        <v>8461.4380999999994</v>
      </c>
      <c r="J1432" s="26">
        <v>0.31680000000000003</v>
      </c>
    </row>
    <row r="1433" spans="1:10" x14ac:dyDescent="0.2">
      <c r="A1433" s="26">
        <f t="shared" si="22"/>
        <v>490119</v>
      </c>
      <c r="B1433" s="26">
        <v>21</v>
      </c>
      <c r="C1433" s="26">
        <v>70</v>
      </c>
      <c r="D1433" s="26" t="s">
        <v>79</v>
      </c>
      <c r="E1433" s="26">
        <v>49</v>
      </c>
      <c r="F1433" s="26">
        <v>119</v>
      </c>
      <c r="G1433" s="26">
        <v>87698.657999999996</v>
      </c>
      <c r="H1433" s="26">
        <v>7.31</v>
      </c>
      <c r="I1433" s="26">
        <v>8486.1386999999995</v>
      </c>
      <c r="J1433" s="26">
        <v>6.1400000000000003E-2</v>
      </c>
    </row>
    <row r="1434" spans="1:10" x14ac:dyDescent="0.2">
      <c r="A1434" s="26">
        <f t="shared" si="22"/>
        <v>500119</v>
      </c>
      <c r="B1434" s="26">
        <v>19</v>
      </c>
      <c r="C1434" s="26">
        <v>69</v>
      </c>
      <c r="D1434" s="26" t="s">
        <v>80</v>
      </c>
      <c r="E1434" s="26">
        <v>50</v>
      </c>
      <c r="F1434" s="26">
        <v>119</v>
      </c>
      <c r="G1434" s="26">
        <v>90064.985000000001</v>
      </c>
      <c r="H1434" s="26">
        <v>0.72499999999999998</v>
      </c>
      <c r="I1434" s="26">
        <v>8499.4493999999995</v>
      </c>
      <c r="J1434" s="26">
        <v>6.1000000000000004E-3</v>
      </c>
    </row>
    <row r="1435" spans="1:10" x14ac:dyDescent="0.2">
      <c r="A1435" s="26">
        <f t="shared" si="22"/>
        <v>510119</v>
      </c>
      <c r="B1435" s="26">
        <v>17</v>
      </c>
      <c r="C1435" s="26">
        <v>68</v>
      </c>
      <c r="D1435" s="26" t="s">
        <v>81</v>
      </c>
      <c r="E1435" s="26">
        <v>51</v>
      </c>
      <c r="F1435" s="26">
        <v>119</v>
      </c>
      <c r="G1435" s="26">
        <v>89475.539000000004</v>
      </c>
      <c r="H1435" s="26">
        <v>6.9980000000000002</v>
      </c>
      <c r="I1435" s="26">
        <v>8487.9218000000001</v>
      </c>
      <c r="J1435" s="26">
        <v>5.8799999999999998E-2</v>
      </c>
    </row>
    <row r="1436" spans="1:10" x14ac:dyDescent="0.2">
      <c r="A1436" s="26">
        <f t="shared" si="22"/>
        <v>520119</v>
      </c>
      <c r="B1436" s="26">
        <v>15</v>
      </c>
      <c r="C1436" s="26">
        <v>67</v>
      </c>
      <c r="D1436" s="26" t="s">
        <v>82</v>
      </c>
      <c r="E1436" s="26">
        <v>52</v>
      </c>
      <c r="F1436" s="26">
        <v>119</v>
      </c>
      <c r="G1436" s="26">
        <v>87182.539000000004</v>
      </c>
      <c r="H1436" s="26">
        <v>7.2779999999999996</v>
      </c>
      <c r="I1436" s="26">
        <v>8462.0784999999996</v>
      </c>
      <c r="J1436" s="26">
        <v>6.1199999999999997E-2</v>
      </c>
    </row>
    <row r="1437" spans="1:10" x14ac:dyDescent="0.2">
      <c r="A1437" s="26">
        <f t="shared" si="22"/>
        <v>530119</v>
      </c>
      <c r="B1437" s="26">
        <v>13</v>
      </c>
      <c r="C1437" s="26">
        <v>66</v>
      </c>
      <c r="D1437" s="26" t="s">
        <v>83</v>
      </c>
      <c r="E1437" s="26">
        <v>53</v>
      </c>
      <c r="F1437" s="26">
        <v>119</v>
      </c>
      <c r="G1437" s="26">
        <v>83777.731</v>
      </c>
      <c r="H1437" s="26">
        <v>21.706</v>
      </c>
      <c r="I1437" s="26">
        <v>8426.8924000000006</v>
      </c>
      <c r="J1437" s="26">
        <v>0.18240000000000001</v>
      </c>
    </row>
    <row r="1438" spans="1:10" x14ac:dyDescent="0.2">
      <c r="A1438" s="26">
        <f t="shared" si="22"/>
        <v>540119</v>
      </c>
      <c r="B1438" s="26">
        <v>11</v>
      </c>
      <c r="C1438" s="26">
        <v>65</v>
      </c>
      <c r="D1438" s="26" t="s">
        <v>84</v>
      </c>
      <c r="E1438" s="26">
        <v>54</v>
      </c>
      <c r="F1438" s="26">
        <v>119</v>
      </c>
      <c r="G1438" s="26">
        <v>78794.487999999998</v>
      </c>
      <c r="H1438" s="26">
        <v>10.378</v>
      </c>
      <c r="I1438" s="26">
        <v>8378.4419999999991</v>
      </c>
      <c r="J1438" s="26">
        <v>8.72E-2</v>
      </c>
    </row>
    <row r="1439" spans="1:10" x14ac:dyDescent="0.2">
      <c r="A1439" s="26">
        <f t="shared" si="22"/>
        <v>550119</v>
      </c>
      <c r="B1439" s="26">
        <v>9</v>
      </c>
      <c r="C1439" s="26">
        <v>64</v>
      </c>
      <c r="D1439" s="26" t="s">
        <v>85</v>
      </c>
      <c r="E1439" s="26">
        <v>55</v>
      </c>
      <c r="F1439" s="26">
        <v>119</v>
      </c>
      <c r="G1439" s="26">
        <v>72305.061000000002</v>
      </c>
      <c r="H1439" s="26">
        <v>13.94</v>
      </c>
      <c r="I1439" s="26">
        <v>8317.3346999999994</v>
      </c>
      <c r="J1439" s="26">
        <v>0.1171</v>
      </c>
    </row>
    <row r="1440" spans="1:10" x14ac:dyDescent="0.2">
      <c r="A1440" s="26">
        <f t="shared" si="22"/>
        <v>560119</v>
      </c>
      <c r="B1440" s="26">
        <v>7</v>
      </c>
      <c r="C1440" s="26">
        <v>63</v>
      </c>
      <c r="D1440" s="26" t="s">
        <v>86</v>
      </c>
      <c r="E1440" s="26">
        <v>56</v>
      </c>
      <c r="F1440" s="26">
        <v>119</v>
      </c>
      <c r="G1440" s="26">
        <v>64590.095999999998</v>
      </c>
      <c r="H1440" s="26">
        <v>200.26900000000001</v>
      </c>
      <c r="I1440" s="26">
        <v>8245.9287000000004</v>
      </c>
      <c r="J1440" s="26">
        <v>1.6829000000000001</v>
      </c>
    </row>
    <row r="1441" spans="1:10" x14ac:dyDescent="0.2">
      <c r="A1441" s="26">
        <f t="shared" si="22"/>
        <v>570119</v>
      </c>
      <c r="B1441" s="26">
        <v>5</v>
      </c>
      <c r="C1441" s="26">
        <v>62</v>
      </c>
      <c r="D1441" s="26" t="s">
        <v>87</v>
      </c>
      <c r="E1441" s="26">
        <v>57</v>
      </c>
      <c r="F1441" s="26">
        <v>119</v>
      </c>
      <c r="G1441" s="26">
        <v>55020</v>
      </c>
      <c r="H1441" s="26">
        <v>300</v>
      </c>
      <c r="I1441" s="26">
        <v>8159</v>
      </c>
      <c r="J1441" s="26">
        <v>3</v>
      </c>
    </row>
    <row r="1442" spans="1:10" x14ac:dyDescent="0.2">
      <c r="A1442" s="26">
        <f t="shared" si="22"/>
        <v>580119</v>
      </c>
      <c r="B1442" s="26">
        <v>3</v>
      </c>
      <c r="C1442" s="26">
        <v>61</v>
      </c>
      <c r="D1442" s="26" t="s">
        <v>88</v>
      </c>
      <c r="E1442" s="26">
        <v>58</v>
      </c>
      <c r="F1442" s="26">
        <v>119</v>
      </c>
      <c r="G1442" s="26">
        <v>43820</v>
      </c>
      <c r="H1442" s="26">
        <v>500</v>
      </c>
      <c r="I1442" s="26">
        <v>8058</v>
      </c>
      <c r="J1442" s="26">
        <v>4</v>
      </c>
    </row>
    <row r="1443" spans="1:10" x14ac:dyDescent="0.2">
      <c r="A1443" s="26">
        <f t="shared" si="22"/>
        <v>430120</v>
      </c>
      <c r="B1443" s="26">
        <v>34</v>
      </c>
      <c r="C1443" s="26">
        <v>77</v>
      </c>
      <c r="D1443" s="26" t="s">
        <v>73</v>
      </c>
      <c r="E1443" s="26">
        <v>43</v>
      </c>
      <c r="F1443" s="26">
        <v>120</v>
      </c>
      <c r="G1443" s="26">
        <v>35000</v>
      </c>
      <c r="H1443" s="26">
        <v>500</v>
      </c>
      <c r="I1443" s="26">
        <v>8083</v>
      </c>
      <c r="J1443" s="26">
        <v>4</v>
      </c>
    </row>
    <row r="1444" spans="1:10" x14ac:dyDescent="0.2">
      <c r="A1444" s="26">
        <f t="shared" si="22"/>
        <v>440120</v>
      </c>
      <c r="B1444" s="26">
        <v>32</v>
      </c>
      <c r="C1444" s="26">
        <v>76</v>
      </c>
      <c r="D1444" s="26" t="s">
        <v>74</v>
      </c>
      <c r="E1444" s="26">
        <v>44</v>
      </c>
      <c r="F1444" s="26">
        <v>120</v>
      </c>
      <c r="G1444" s="26">
        <v>49720</v>
      </c>
      <c r="H1444" s="26">
        <v>400</v>
      </c>
      <c r="I1444" s="26">
        <v>8199</v>
      </c>
      <c r="J1444" s="26">
        <v>3</v>
      </c>
    </row>
    <row r="1445" spans="1:10" x14ac:dyDescent="0.2">
      <c r="A1445" s="26">
        <f t="shared" si="22"/>
        <v>450120</v>
      </c>
      <c r="B1445" s="26">
        <v>30</v>
      </c>
      <c r="C1445" s="26">
        <v>75</v>
      </c>
      <c r="D1445" s="26" t="s">
        <v>75</v>
      </c>
      <c r="E1445" s="26">
        <v>45</v>
      </c>
      <c r="F1445" s="26">
        <v>120</v>
      </c>
      <c r="G1445" s="26">
        <v>58620</v>
      </c>
      <c r="H1445" s="26">
        <v>200</v>
      </c>
      <c r="I1445" s="26">
        <v>8266</v>
      </c>
      <c r="J1445" s="26">
        <v>2</v>
      </c>
    </row>
    <row r="1446" spans="1:10" x14ac:dyDescent="0.2">
      <c r="A1446" s="26">
        <f t="shared" si="22"/>
        <v>460120</v>
      </c>
      <c r="B1446" s="26">
        <v>28</v>
      </c>
      <c r="C1446" s="26">
        <v>74</v>
      </c>
      <c r="D1446" s="26" t="s">
        <v>76</v>
      </c>
      <c r="E1446" s="26">
        <v>46</v>
      </c>
      <c r="F1446" s="26">
        <v>120</v>
      </c>
      <c r="G1446" s="26">
        <v>70279.604000000007</v>
      </c>
      <c r="H1446" s="26">
        <v>2.2959999999999998</v>
      </c>
      <c r="I1446" s="26">
        <v>8357.0817000000006</v>
      </c>
      <c r="J1446" s="26">
        <v>1.9099999999999999E-2</v>
      </c>
    </row>
    <row r="1447" spans="1:10" x14ac:dyDescent="0.2">
      <c r="A1447" s="26">
        <f t="shared" si="22"/>
        <v>470120</v>
      </c>
      <c r="B1447" s="26">
        <v>26</v>
      </c>
      <c r="C1447" s="26">
        <v>73</v>
      </c>
      <c r="D1447" s="26" t="s">
        <v>77</v>
      </c>
      <c r="E1447" s="26">
        <v>47</v>
      </c>
      <c r="F1447" s="26">
        <v>120</v>
      </c>
      <c r="G1447" s="26">
        <v>75651.512000000002</v>
      </c>
      <c r="H1447" s="26">
        <v>4.4710000000000001</v>
      </c>
      <c r="I1447" s="26">
        <v>8395.3281000000006</v>
      </c>
      <c r="J1447" s="26">
        <v>3.73E-2</v>
      </c>
    </row>
    <row r="1448" spans="1:10" x14ac:dyDescent="0.2">
      <c r="A1448" s="26">
        <f t="shared" si="22"/>
        <v>480120</v>
      </c>
      <c r="B1448" s="26">
        <v>24</v>
      </c>
      <c r="C1448" s="26">
        <v>72</v>
      </c>
      <c r="D1448" s="26" t="s">
        <v>78</v>
      </c>
      <c r="E1448" s="26">
        <v>48</v>
      </c>
      <c r="F1448" s="26">
        <v>120</v>
      </c>
      <c r="G1448" s="26">
        <v>83957.365000000005</v>
      </c>
      <c r="H1448" s="26">
        <v>3.726</v>
      </c>
      <c r="I1448" s="26">
        <v>8458.0239999999994</v>
      </c>
      <c r="J1448" s="26">
        <v>3.1099999999999999E-2</v>
      </c>
    </row>
    <row r="1449" spans="1:10" x14ac:dyDescent="0.2">
      <c r="A1449" s="26">
        <f t="shared" si="22"/>
        <v>490120</v>
      </c>
      <c r="B1449" s="26">
        <v>22</v>
      </c>
      <c r="C1449" s="26">
        <v>71</v>
      </c>
      <c r="D1449" s="26" t="s">
        <v>79</v>
      </c>
      <c r="E1449" s="26">
        <v>49</v>
      </c>
      <c r="F1449" s="26">
        <v>120</v>
      </c>
      <c r="G1449" s="26">
        <v>85727.740999999995</v>
      </c>
      <c r="H1449" s="26">
        <v>40.011000000000003</v>
      </c>
      <c r="I1449" s="26">
        <v>8466.2574999999997</v>
      </c>
      <c r="J1449" s="26">
        <v>0.33339999999999997</v>
      </c>
    </row>
    <row r="1450" spans="1:10" x14ac:dyDescent="0.2">
      <c r="A1450" s="26">
        <f t="shared" si="22"/>
        <v>500120</v>
      </c>
      <c r="B1450" s="26">
        <v>20</v>
      </c>
      <c r="C1450" s="26">
        <v>70</v>
      </c>
      <c r="D1450" s="26" t="s">
        <v>80</v>
      </c>
      <c r="E1450" s="26">
        <v>50</v>
      </c>
      <c r="F1450" s="26">
        <v>120</v>
      </c>
      <c r="G1450" s="26">
        <v>91097.740999999995</v>
      </c>
      <c r="H1450" s="26">
        <v>0.92</v>
      </c>
      <c r="I1450" s="26">
        <v>8504.4879999999994</v>
      </c>
      <c r="J1450" s="26">
        <v>7.7000000000000002E-3</v>
      </c>
    </row>
    <row r="1451" spans="1:10" x14ac:dyDescent="0.2">
      <c r="A1451" s="26">
        <f t="shared" si="22"/>
        <v>510120</v>
      </c>
      <c r="B1451" s="26">
        <v>18</v>
      </c>
      <c r="C1451" s="26">
        <v>69</v>
      </c>
      <c r="D1451" s="26" t="s">
        <v>81</v>
      </c>
      <c r="E1451" s="26">
        <v>51</v>
      </c>
      <c r="F1451" s="26">
        <v>120</v>
      </c>
      <c r="G1451" s="26">
        <v>88417.133000000002</v>
      </c>
      <c r="H1451" s="26">
        <v>7.1989999999999998</v>
      </c>
      <c r="I1451" s="26">
        <v>8475.6299999999992</v>
      </c>
      <c r="J1451" s="26">
        <v>0.06</v>
      </c>
    </row>
    <row r="1452" spans="1:10" x14ac:dyDescent="0.2">
      <c r="A1452" s="26">
        <f t="shared" si="22"/>
        <v>520120</v>
      </c>
      <c r="B1452" s="26">
        <v>16</v>
      </c>
      <c r="C1452" s="26">
        <v>68</v>
      </c>
      <c r="D1452" s="26" t="s">
        <v>82</v>
      </c>
      <c r="E1452" s="26">
        <v>52</v>
      </c>
      <c r="F1452" s="26">
        <v>120</v>
      </c>
      <c r="G1452" s="26">
        <v>89362.16</v>
      </c>
      <c r="H1452" s="26">
        <v>1.7509999999999999</v>
      </c>
      <c r="I1452" s="26">
        <v>8476.9856999999993</v>
      </c>
      <c r="J1452" s="26">
        <v>1.46E-2</v>
      </c>
    </row>
    <row r="1453" spans="1:10" x14ac:dyDescent="0.2">
      <c r="A1453" s="26">
        <f t="shared" si="22"/>
        <v>530120</v>
      </c>
      <c r="B1453" s="26">
        <v>14</v>
      </c>
      <c r="C1453" s="26">
        <v>67</v>
      </c>
      <c r="D1453" s="26" t="s">
        <v>83</v>
      </c>
      <c r="E1453" s="26">
        <v>53</v>
      </c>
      <c r="F1453" s="26">
        <v>120</v>
      </c>
      <c r="G1453" s="26">
        <v>83747.16</v>
      </c>
      <c r="H1453" s="26">
        <v>15.102</v>
      </c>
      <c r="I1453" s="26">
        <v>8423.6744999999992</v>
      </c>
      <c r="J1453" s="26">
        <v>0.1258</v>
      </c>
    </row>
    <row r="1454" spans="1:10" x14ac:dyDescent="0.2">
      <c r="A1454" s="26">
        <f t="shared" si="22"/>
        <v>540120</v>
      </c>
      <c r="B1454" s="26">
        <v>12</v>
      </c>
      <c r="C1454" s="26">
        <v>66</v>
      </c>
      <c r="D1454" s="26" t="s">
        <v>84</v>
      </c>
      <c r="E1454" s="26">
        <v>54</v>
      </c>
      <c r="F1454" s="26">
        <v>120</v>
      </c>
      <c r="G1454" s="26">
        <v>82172.433999999994</v>
      </c>
      <c r="H1454" s="26">
        <v>11.817</v>
      </c>
      <c r="I1454" s="26">
        <v>8404.0321999999996</v>
      </c>
      <c r="J1454" s="26">
        <v>9.8500000000000004E-2</v>
      </c>
    </row>
    <row r="1455" spans="1:10" x14ac:dyDescent="0.2">
      <c r="A1455" s="26">
        <f t="shared" si="22"/>
        <v>550120</v>
      </c>
      <c r="B1455" s="26">
        <v>10</v>
      </c>
      <c r="C1455" s="26">
        <v>65</v>
      </c>
      <c r="D1455" s="26" t="s">
        <v>85</v>
      </c>
      <c r="E1455" s="26">
        <v>55</v>
      </c>
      <c r="F1455" s="26">
        <v>120</v>
      </c>
      <c r="G1455" s="26">
        <v>73888.649000000005</v>
      </c>
      <c r="H1455" s="26">
        <v>9.9700000000000006</v>
      </c>
      <c r="I1455" s="26">
        <v>8328.4811000000009</v>
      </c>
      <c r="J1455" s="26">
        <v>8.3099999999999993E-2</v>
      </c>
    </row>
    <row r="1456" spans="1:10" x14ac:dyDescent="0.2">
      <c r="A1456" s="26">
        <f t="shared" si="22"/>
        <v>560120</v>
      </c>
      <c r="B1456" s="26">
        <v>8</v>
      </c>
      <c r="C1456" s="26">
        <v>64</v>
      </c>
      <c r="D1456" s="26" t="s">
        <v>86</v>
      </c>
      <c r="E1456" s="26">
        <v>56</v>
      </c>
      <c r="F1456" s="26">
        <v>120</v>
      </c>
      <c r="G1456" s="26">
        <v>68888.649000000005</v>
      </c>
      <c r="H1456" s="26">
        <v>300.166</v>
      </c>
      <c r="I1456" s="26">
        <v>8280.2949000000008</v>
      </c>
      <c r="J1456" s="26">
        <v>2.5013999999999998</v>
      </c>
    </row>
    <row r="1457" spans="1:10" x14ac:dyDescent="0.2">
      <c r="A1457" s="26">
        <f t="shared" si="22"/>
        <v>570120</v>
      </c>
      <c r="B1457" s="26">
        <v>6</v>
      </c>
      <c r="C1457" s="26">
        <v>63</v>
      </c>
      <c r="D1457" s="26" t="s">
        <v>87</v>
      </c>
      <c r="E1457" s="26">
        <v>57</v>
      </c>
      <c r="F1457" s="26">
        <v>120</v>
      </c>
      <c r="G1457" s="26">
        <v>57570</v>
      </c>
      <c r="H1457" s="26">
        <v>300</v>
      </c>
      <c r="I1457" s="26">
        <v>8179</v>
      </c>
      <c r="J1457" s="26">
        <v>2</v>
      </c>
    </row>
    <row r="1458" spans="1:10" x14ac:dyDescent="0.2">
      <c r="A1458" s="26">
        <f t="shared" si="22"/>
        <v>580120</v>
      </c>
      <c r="B1458" s="26">
        <v>4</v>
      </c>
      <c r="C1458" s="26">
        <v>62</v>
      </c>
      <c r="D1458" s="26" t="s">
        <v>88</v>
      </c>
      <c r="E1458" s="26">
        <v>58</v>
      </c>
      <c r="F1458" s="26">
        <v>120</v>
      </c>
      <c r="G1458" s="26">
        <v>49730</v>
      </c>
      <c r="H1458" s="26">
        <v>500</v>
      </c>
      <c r="I1458" s="26">
        <v>8108</v>
      </c>
      <c r="J1458" s="26">
        <v>4</v>
      </c>
    </row>
    <row r="1459" spans="1:10" x14ac:dyDescent="0.2">
      <c r="A1459" s="26">
        <f t="shared" si="22"/>
        <v>430121</v>
      </c>
      <c r="B1459" s="26">
        <v>35</v>
      </c>
      <c r="C1459" s="26">
        <v>78</v>
      </c>
      <c r="D1459" s="26" t="s">
        <v>73</v>
      </c>
      <c r="E1459" s="26">
        <v>43</v>
      </c>
      <c r="F1459" s="26">
        <v>121</v>
      </c>
      <c r="G1459" s="26">
        <v>31540</v>
      </c>
      <c r="H1459" s="26">
        <v>500</v>
      </c>
      <c r="I1459" s="26">
        <v>8054</v>
      </c>
      <c r="J1459" s="26">
        <v>4</v>
      </c>
    </row>
    <row r="1460" spans="1:10" x14ac:dyDescent="0.2">
      <c r="A1460" s="26">
        <f t="shared" si="22"/>
        <v>440121</v>
      </c>
      <c r="B1460" s="26">
        <v>33</v>
      </c>
      <c r="C1460" s="26">
        <v>77</v>
      </c>
      <c r="D1460" s="26" t="s">
        <v>74</v>
      </c>
      <c r="E1460" s="26">
        <v>44</v>
      </c>
      <c r="F1460" s="26">
        <v>121</v>
      </c>
      <c r="G1460" s="26">
        <v>44620</v>
      </c>
      <c r="H1460" s="26">
        <v>400</v>
      </c>
      <c r="I1460" s="26">
        <v>8156</v>
      </c>
      <c r="J1460" s="26">
        <v>3</v>
      </c>
    </row>
    <row r="1461" spans="1:10" x14ac:dyDescent="0.2">
      <c r="A1461" s="26">
        <f t="shared" si="22"/>
        <v>450121</v>
      </c>
      <c r="B1461" s="26">
        <v>31</v>
      </c>
      <c r="C1461" s="26">
        <v>76</v>
      </c>
      <c r="D1461" s="26" t="s">
        <v>75</v>
      </c>
      <c r="E1461" s="26">
        <v>45</v>
      </c>
      <c r="F1461" s="26">
        <v>121</v>
      </c>
      <c r="G1461" s="26">
        <v>56250.133999999998</v>
      </c>
      <c r="H1461" s="26">
        <v>619.44399999999996</v>
      </c>
      <c r="I1461" s="26">
        <v>8245.2397000000001</v>
      </c>
      <c r="J1461" s="26">
        <v>5.1193999999999997</v>
      </c>
    </row>
    <row r="1462" spans="1:10" x14ac:dyDescent="0.2">
      <c r="A1462" s="26">
        <f t="shared" si="22"/>
        <v>460121</v>
      </c>
      <c r="B1462" s="26">
        <v>29</v>
      </c>
      <c r="C1462" s="26">
        <v>75</v>
      </c>
      <c r="D1462" s="26" t="s">
        <v>76</v>
      </c>
      <c r="E1462" s="26">
        <v>46</v>
      </c>
      <c r="F1462" s="26">
        <v>121</v>
      </c>
      <c r="G1462" s="26">
        <v>66182.337</v>
      </c>
      <c r="H1462" s="26">
        <v>3.3530000000000002</v>
      </c>
      <c r="I1462" s="26">
        <v>8320.8583999999992</v>
      </c>
      <c r="J1462" s="26">
        <v>2.7699999999999999E-2</v>
      </c>
    </row>
    <row r="1463" spans="1:10" x14ac:dyDescent="0.2">
      <c r="A1463" s="26">
        <f t="shared" si="22"/>
        <v>470121</v>
      </c>
      <c r="B1463" s="26">
        <v>27</v>
      </c>
      <c r="C1463" s="26">
        <v>74</v>
      </c>
      <c r="D1463" s="26" t="s">
        <v>77</v>
      </c>
      <c r="E1463" s="26">
        <v>47</v>
      </c>
      <c r="F1463" s="26">
        <v>121</v>
      </c>
      <c r="G1463" s="26">
        <v>74402.831000000006</v>
      </c>
      <c r="H1463" s="26">
        <v>12.109</v>
      </c>
      <c r="I1463" s="26">
        <v>8382.3305999999993</v>
      </c>
      <c r="J1463" s="26">
        <v>0.10009999999999999</v>
      </c>
    </row>
    <row r="1464" spans="1:10" x14ac:dyDescent="0.2">
      <c r="A1464" s="26">
        <f t="shared" si="22"/>
        <v>480121</v>
      </c>
      <c r="B1464" s="26">
        <v>25</v>
      </c>
      <c r="C1464" s="26">
        <v>73</v>
      </c>
      <c r="D1464" s="26" t="s">
        <v>78</v>
      </c>
      <c r="E1464" s="26">
        <v>48</v>
      </c>
      <c r="F1464" s="26">
        <v>121</v>
      </c>
      <c r="G1464" s="26">
        <v>81073.837</v>
      </c>
      <c r="H1464" s="26">
        <v>1.9419999999999999</v>
      </c>
      <c r="I1464" s="26">
        <v>8430.9971999999998</v>
      </c>
      <c r="J1464" s="26">
        <v>1.61E-2</v>
      </c>
    </row>
    <row r="1465" spans="1:10" x14ac:dyDescent="0.2">
      <c r="A1465" s="26">
        <f t="shared" si="22"/>
        <v>490121</v>
      </c>
      <c r="B1465" s="26">
        <v>23</v>
      </c>
      <c r="C1465" s="26">
        <v>72</v>
      </c>
      <c r="D1465" s="26" t="s">
        <v>79</v>
      </c>
      <c r="E1465" s="26">
        <v>49</v>
      </c>
      <c r="F1465" s="26">
        <v>121</v>
      </c>
      <c r="G1465" s="26">
        <v>85834.592999999993</v>
      </c>
      <c r="H1465" s="26">
        <v>27.419</v>
      </c>
      <c r="I1465" s="26">
        <v>8463.8767000000007</v>
      </c>
      <c r="J1465" s="26">
        <v>0.2266</v>
      </c>
    </row>
    <row r="1466" spans="1:10" x14ac:dyDescent="0.2">
      <c r="A1466" s="26">
        <f t="shared" si="22"/>
        <v>500121</v>
      </c>
      <c r="B1466" s="26">
        <v>21</v>
      </c>
      <c r="C1466" s="26">
        <v>71</v>
      </c>
      <c r="D1466" s="26" t="s">
        <v>80</v>
      </c>
      <c r="E1466" s="26">
        <v>50</v>
      </c>
      <c r="F1466" s="26">
        <v>121</v>
      </c>
      <c r="G1466" s="26">
        <v>89196.626000000004</v>
      </c>
      <c r="H1466" s="26">
        <v>0.97799999999999998</v>
      </c>
      <c r="I1466" s="26">
        <v>8485.1964000000007</v>
      </c>
      <c r="J1466" s="26">
        <v>8.0999999999999996E-3</v>
      </c>
    </row>
    <row r="1467" spans="1:10" x14ac:dyDescent="0.2">
      <c r="A1467" s="26">
        <f t="shared" si="22"/>
        <v>510121</v>
      </c>
      <c r="B1467" s="26">
        <v>19</v>
      </c>
      <c r="C1467" s="26">
        <v>70</v>
      </c>
      <c r="D1467" s="26" t="s">
        <v>81</v>
      </c>
      <c r="E1467" s="26">
        <v>51</v>
      </c>
      <c r="F1467" s="26">
        <v>121</v>
      </c>
      <c r="G1467" s="26">
        <v>89599.157000000007</v>
      </c>
      <c r="H1467" s="26">
        <v>2.5059999999999998</v>
      </c>
      <c r="I1467" s="26">
        <v>8482.0573999999997</v>
      </c>
      <c r="J1467" s="26">
        <v>2.07E-2</v>
      </c>
    </row>
    <row r="1468" spans="1:10" x14ac:dyDescent="0.2">
      <c r="A1468" s="26">
        <f t="shared" si="22"/>
        <v>520121</v>
      </c>
      <c r="B1468" s="26">
        <v>17</v>
      </c>
      <c r="C1468" s="26">
        <v>69</v>
      </c>
      <c r="D1468" s="26" t="s">
        <v>82</v>
      </c>
      <c r="E1468" s="26">
        <v>52</v>
      </c>
      <c r="F1468" s="26">
        <v>121</v>
      </c>
      <c r="G1468" s="26">
        <v>88543.111000000004</v>
      </c>
      <c r="H1468" s="26">
        <v>25.835000000000001</v>
      </c>
      <c r="I1468" s="26">
        <v>8466.8641000000007</v>
      </c>
      <c r="J1468" s="26">
        <v>0.2135</v>
      </c>
    </row>
    <row r="1469" spans="1:10" x14ac:dyDescent="0.2">
      <c r="A1469" s="26">
        <f t="shared" si="22"/>
        <v>530121</v>
      </c>
      <c r="B1469" s="26">
        <v>15</v>
      </c>
      <c r="C1469" s="26">
        <v>68</v>
      </c>
      <c r="D1469" s="26" t="s">
        <v>83</v>
      </c>
      <c r="E1469" s="26">
        <v>53</v>
      </c>
      <c r="F1469" s="26">
        <v>121</v>
      </c>
      <c r="G1469" s="26">
        <v>86245.649000000005</v>
      </c>
      <c r="H1469" s="26">
        <v>4.7229999999999999</v>
      </c>
      <c r="I1469" s="26">
        <v>8441.4110999999994</v>
      </c>
      <c r="J1469" s="26">
        <v>3.9E-2</v>
      </c>
    </row>
    <row r="1470" spans="1:10" x14ac:dyDescent="0.2">
      <c r="A1470" s="26">
        <f t="shared" si="22"/>
        <v>540121</v>
      </c>
      <c r="B1470" s="26">
        <v>13</v>
      </c>
      <c r="C1470" s="26">
        <v>67</v>
      </c>
      <c r="D1470" s="26" t="s">
        <v>84</v>
      </c>
      <c r="E1470" s="26">
        <v>54</v>
      </c>
      <c r="F1470" s="26">
        <v>121</v>
      </c>
      <c r="G1470" s="26">
        <v>82480.997000000003</v>
      </c>
      <c r="H1470" s="26">
        <v>10.243</v>
      </c>
      <c r="I1470" s="26">
        <v>8403.8325999999997</v>
      </c>
      <c r="J1470" s="26">
        <v>8.4699999999999998E-2</v>
      </c>
    </row>
    <row r="1471" spans="1:10" x14ac:dyDescent="0.2">
      <c r="A1471" s="26">
        <f t="shared" si="22"/>
        <v>550121</v>
      </c>
      <c r="B1471" s="26">
        <v>11</v>
      </c>
      <c r="C1471" s="26">
        <v>66</v>
      </c>
      <c r="D1471" s="26" t="s">
        <v>85</v>
      </c>
      <c r="E1471" s="26">
        <v>55</v>
      </c>
      <c r="F1471" s="26">
        <v>121</v>
      </c>
      <c r="G1471" s="26">
        <v>77102.342000000004</v>
      </c>
      <c r="H1471" s="26">
        <v>14.29</v>
      </c>
      <c r="I1471" s="26">
        <v>8352.9151999999995</v>
      </c>
      <c r="J1471" s="26">
        <v>0.1181</v>
      </c>
    </row>
    <row r="1472" spans="1:10" x14ac:dyDescent="0.2">
      <c r="A1472" s="26">
        <f t="shared" si="22"/>
        <v>560121</v>
      </c>
      <c r="B1472" s="26">
        <v>9</v>
      </c>
      <c r="C1472" s="26">
        <v>65</v>
      </c>
      <c r="D1472" s="26" t="s">
        <v>86</v>
      </c>
      <c r="E1472" s="26">
        <v>56</v>
      </c>
      <c r="F1472" s="26">
        <v>121</v>
      </c>
      <c r="G1472" s="26">
        <v>70744.846999999994</v>
      </c>
      <c r="H1472" s="26">
        <v>141.898</v>
      </c>
      <c r="I1472" s="26">
        <v>8293.9082999999991</v>
      </c>
      <c r="J1472" s="26">
        <v>1.1727000000000001</v>
      </c>
    </row>
    <row r="1473" spans="1:10" x14ac:dyDescent="0.2">
      <c r="A1473" s="26">
        <f t="shared" si="22"/>
        <v>570121</v>
      </c>
      <c r="B1473" s="26">
        <v>7</v>
      </c>
      <c r="C1473" s="26">
        <v>64</v>
      </c>
      <c r="D1473" s="26" t="s">
        <v>87</v>
      </c>
      <c r="E1473" s="26">
        <v>57</v>
      </c>
      <c r="F1473" s="26">
        <v>121</v>
      </c>
      <c r="G1473" s="26">
        <v>62190</v>
      </c>
      <c r="H1473" s="26">
        <v>300</v>
      </c>
      <c r="I1473" s="26">
        <v>8217</v>
      </c>
      <c r="J1473" s="26">
        <v>2</v>
      </c>
    </row>
    <row r="1474" spans="1:10" x14ac:dyDescent="0.2">
      <c r="A1474" s="26">
        <f t="shared" si="22"/>
        <v>580121</v>
      </c>
      <c r="B1474" s="26">
        <v>5</v>
      </c>
      <c r="C1474" s="26">
        <v>63</v>
      </c>
      <c r="D1474" s="26" t="s">
        <v>88</v>
      </c>
      <c r="E1474" s="26">
        <v>58</v>
      </c>
      <c r="F1474" s="26">
        <v>121</v>
      </c>
      <c r="G1474" s="26">
        <v>52690</v>
      </c>
      <c r="H1474" s="26">
        <v>401</v>
      </c>
      <c r="I1474" s="26">
        <v>8132</v>
      </c>
      <c r="J1474" s="26">
        <v>3</v>
      </c>
    </row>
    <row r="1475" spans="1:10" x14ac:dyDescent="0.2">
      <c r="A1475" s="26">
        <f t="shared" ref="A1475:A1538" si="23">F1475+10000*E1475</f>
        <v>590121</v>
      </c>
      <c r="B1475" s="26">
        <v>3</v>
      </c>
      <c r="C1475" s="26">
        <v>62</v>
      </c>
      <c r="D1475" s="26" t="s">
        <v>89</v>
      </c>
      <c r="E1475" s="26">
        <v>59</v>
      </c>
      <c r="F1475" s="26">
        <v>121</v>
      </c>
      <c r="G1475" s="26">
        <v>41551</v>
      </c>
      <c r="H1475" s="26">
        <v>500</v>
      </c>
      <c r="I1475" s="26">
        <v>8033</v>
      </c>
      <c r="J1475" s="26">
        <v>4</v>
      </c>
    </row>
    <row r="1476" spans="1:10" x14ac:dyDescent="0.2">
      <c r="A1476" s="26">
        <f t="shared" si="23"/>
        <v>430122</v>
      </c>
      <c r="B1476" s="26">
        <v>36</v>
      </c>
      <c r="C1476" s="26">
        <v>79</v>
      </c>
      <c r="D1476" s="26" t="s">
        <v>73</v>
      </c>
      <c r="E1476" s="26">
        <v>43</v>
      </c>
      <c r="F1476" s="26">
        <v>122</v>
      </c>
      <c r="G1476" s="26">
        <v>26305</v>
      </c>
      <c r="H1476" s="26">
        <v>300</v>
      </c>
      <c r="I1476" s="26">
        <v>8011</v>
      </c>
      <c r="J1476" s="26">
        <v>2</v>
      </c>
    </row>
    <row r="1477" spans="1:10" x14ac:dyDescent="0.2">
      <c r="A1477" s="26">
        <f t="shared" si="23"/>
        <v>440122</v>
      </c>
      <c r="B1477" s="26">
        <v>34</v>
      </c>
      <c r="C1477" s="26">
        <v>78</v>
      </c>
      <c r="D1477" s="26" t="s">
        <v>74</v>
      </c>
      <c r="E1477" s="26">
        <v>44</v>
      </c>
      <c r="F1477" s="26">
        <v>122</v>
      </c>
      <c r="G1477" s="26">
        <v>41780</v>
      </c>
      <c r="H1477" s="26">
        <v>500</v>
      </c>
      <c r="I1477" s="26">
        <v>8132</v>
      </c>
      <c r="J1477" s="26">
        <v>4</v>
      </c>
    </row>
    <row r="1478" spans="1:10" x14ac:dyDescent="0.2">
      <c r="A1478" s="26">
        <f t="shared" si="23"/>
        <v>450122</v>
      </c>
      <c r="B1478" s="26">
        <v>32</v>
      </c>
      <c r="C1478" s="26">
        <v>77</v>
      </c>
      <c r="D1478" s="26" t="s">
        <v>75</v>
      </c>
      <c r="E1478" s="26">
        <v>45</v>
      </c>
      <c r="F1478" s="26">
        <v>122</v>
      </c>
      <c r="G1478" s="26">
        <v>51880</v>
      </c>
      <c r="H1478" s="26">
        <v>300</v>
      </c>
      <c r="I1478" s="26">
        <v>8208</v>
      </c>
      <c r="J1478" s="26">
        <v>2</v>
      </c>
    </row>
    <row r="1479" spans="1:10" x14ac:dyDescent="0.2">
      <c r="A1479" s="26">
        <f t="shared" si="23"/>
        <v>460122</v>
      </c>
      <c r="B1479" s="26">
        <v>30</v>
      </c>
      <c r="C1479" s="26">
        <v>76</v>
      </c>
      <c r="D1479" s="26" t="s">
        <v>76</v>
      </c>
      <c r="E1479" s="26">
        <v>46</v>
      </c>
      <c r="F1479" s="26">
        <v>122</v>
      </c>
      <c r="G1479" s="26">
        <v>64616.169000000002</v>
      </c>
      <c r="H1479" s="26">
        <v>19.561</v>
      </c>
      <c r="I1479" s="26">
        <v>8305.9755000000005</v>
      </c>
      <c r="J1479" s="26">
        <v>0.1603</v>
      </c>
    </row>
    <row r="1480" spans="1:10" x14ac:dyDescent="0.2">
      <c r="A1480" s="26">
        <f t="shared" si="23"/>
        <v>470122</v>
      </c>
      <c r="B1480" s="26">
        <v>28</v>
      </c>
      <c r="C1480" s="26">
        <v>75</v>
      </c>
      <c r="D1480" s="26" t="s">
        <v>77</v>
      </c>
      <c r="E1480" s="26">
        <v>47</v>
      </c>
      <c r="F1480" s="26">
        <v>122</v>
      </c>
      <c r="G1480" s="26">
        <v>71106.118000000002</v>
      </c>
      <c r="H1480" s="26">
        <v>38.191000000000003</v>
      </c>
      <c r="I1480" s="26">
        <v>8352.7590999999993</v>
      </c>
      <c r="J1480" s="26">
        <v>0.313</v>
      </c>
    </row>
    <row r="1481" spans="1:10" x14ac:dyDescent="0.2">
      <c r="A1481" s="26">
        <f t="shared" si="23"/>
        <v>480122</v>
      </c>
      <c r="B1481" s="26">
        <v>26</v>
      </c>
      <c r="C1481" s="26">
        <v>74</v>
      </c>
      <c r="D1481" s="26" t="s">
        <v>78</v>
      </c>
      <c r="E1481" s="26">
        <v>48</v>
      </c>
      <c r="F1481" s="26">
        <v>122</v>
      </c>
      <c r="G1481" s="26">
        <v>80612.384000000005</v>
      </c>
      <c r="H1481" s="26">
        <v>2.2989999999999999</v>
      </c>
      <c r="I1481" s="26">
        <v>8424.2667000000001</v>
      </c>
      <c r="J1481" s="26">
        <v>1.8800000000000001E-2</v>
      </c>
    </row>
    <row r="1482" spans="1:10" x14ac:dyDescent="0.2">
      <c r="A1482" s="26">
        <f t="shared" si="23"/>
        <v>490122</v>
      </c>
      <c r="B1482" s="26">
        <v>24</v>
      </c>
      <c r="C1482" s="26">
        <v>73</v>
      </c>
      <c r="D1482" s="26" t="s">
        <v>79</v>
      </c>
      <c r="E1482" s="26">
        <v>49</v>
      </c>
      <c r="F1482" s="26">
        <v>122</v>
      </c>
      <c r="G1482" s="26">
        <v>83571.361000000004</v>
      </c>
      <c r="H1482" s="26">
        <v>50.06</v>
      </c>
      <c r="I1482" s="26">
        <v>8442.1079000000009</v>
      </c>
      <c r="J1482" s="26">
        <v>0.4103</v>
      </c>
    </row>
    <row r="1483" spans="1:10" x14ac:dyDescent="0.2">
      <c r="A1483" s="26">
        <f t="shared" si="23"/>
        <v>500122</v>
      </c>
      <c r="B1483" s="26">
        <v>22</v>
      </c>
      <c r="C1483" s="26">
        <v>72</v>
      </c>
      <c r="D1483" s="26" t="s">
        <v>80</v>
      </c>
      <c r="E1483" s="26">
        <v>50</v>
      </c>
      <c r="F1483" s="26">
        <v>122</v>
      </c>
      <c r="G1483" s="26">
        <v>89939.952999999994</v>
      </c>
      <c r="H1483" s="26">
        <v>2.448</v>
      </c>
      <c r="I1483" s="26">
        <v>8487.8968000000004</v>
      </c>
      <c r="J1483" s="26">
        <v>2.01E-2</v>
      </c>
    </row>
    <row r="1484" spans="1:10" x14ac:dyDescent="0.2">
      <c r="A1484" s="26">
        <f t="shared" si="23"/>
        <v>510122</v>
      </c>
      <c r="B1484" s="26">
        <v>20</v>
      </c>
      <c r="C1484" s="26">
        <v>71</v>
      </c>
      <c r="D1484" s="26" t="s">
        <v>81</v>
      </c>
      <c r="E1484" s="26">
        <v>51</v>
      </c>
      <c r="F1484" s="26">
        <v>122</v>
      </c>
      <c r="G1484" s="26">
        <v>88334.205000000002</v>
      </c>
      <c r="H1484" s="26">
        <v>2.5030000000000001</v>
      </c>
      <c r="I1484" s="26">
        <v>8468.3222000000005</v>
      </c>
      <c r="J1484" s="26">
        <v>2.0500000000000001E-2</v>
      </c>
    </row>
    <row r="1485" spans="1:10" x14ac:dyDescent="0.2">
      <c r="A1485" s="26">
        <f t="shared" si="23"/>
        <v>520122</v>
      </c>
      <c r="B1485" s="26">
        <v>18</v>
      </c>
      <c r="C1485" s="26">
        <v>70</v>
      </c>
      <c r="D1485" s="26" t="s">
        <v>82</v>
      </c>
      <c r="E1485" s="26">
        <v>52</v>
      </c>
      <c r="F1485" s="26">
        <v>122</v>
      </c>
      <c r="G1485" s="26">
        <v>90313.282000000007</v>
      </c>
      <c r="H1485" s="26">
        <v>1.357</v>
      </c>
      <c r="I1485" s="26">
        <v>8478.1314999999995</v>
      </c>
      <c r="J1485" s="26">
        <v>1.11E-2</v>
      </c>
    </row>
    <row r="1486" spans="1:10" x14ac:dyDescent="0.2">
      <c r="A1486" s="26">
        <f t="shared" si="23"/>
        <v>530122</v>
      </c>
      <c r="B1486" s="26">
        <v>16</v>
      </c>
      <c r="C1486" s="26">
        <v>69</v>
      </c>
      <c r="D1486" s="26" t="s">
        <v>83</v>
      </c>
      <c r="E1486" s="26">
        <v>53</v>
      </c>
      <c r="F1486" s="26">
        <v>122</v>
      </c>
      <c r="G1486" s="26">
        <v>86079.282000000007</v>
      </c>
      <c r="H1486" s="26">
        <v>5.181</v>
      </c>
      <c r="I1486" s="26">
        <v>8437.0138999999999</v>
      </c>
      <c r="J1486" s="26">
        <v>4.2500000000000003E-2</v>
      </c>
    </row>
    <row r="1487" spans="1:10" x14ac:dyDescent="0.2">
      <c r="A1487" s="26">
        <f t="shared" si="23"/>
        <v>540122</v>
      </c>
      <c r="B1487" s="26">
        <v>14</v>
      </c>
      <c r="C1487" s="26">
        <v>68</v>
      </c>
      <c r="D1487" s="26" t="s">
        <v>84</v>
      </c>
      <c r="E1487" s="26">
        <v>54</v>
      </c>
      <c r="F1487" s="26">
        <v>122</v>
      </c>
      <c r="G1487" s="26">
        <v>85354.987999999998</v>
      </c>
      <c r="H1487" s="26">
        <v>11.111000000000001</v>
      </c>
      <c r="I1487" s="26">
        <v>8424.6643999999997</v>
      </c>
      <c r="J1487" s="26">
        <v>9.11E-2</v>
      </c>
    </row>
    <row r="1488" spans="1:10" x14ac:dyDescent="0.2">
      <c r="A1488" s="26">
        <f t="shared" si="23"/>
        <v>550122</v>
      </c>
      <c r="B1488" s="26">
        <v>12</v>
      </c>
      <c r="C1488" s="26">
        <v>67</v>
      </c>
      <c r="D1488" s="26" t="s">
        <v>85</v>
      </c>
      <c r="E1488" s="26">
        <v>55</v>
      </c>
      <c r="F1488" s="26">
        <v>122</v>
      </c>
      <c r="G1488" s="26">
        <v>78144.769</v>
      </c>
      <c r="H1488" s="26">
        <v>33.686999999999998</v>
      </c>
      <c r="I1488" s="26">
        <v>8359.1514999999999</v>
      </c>
      <c r="J1488" s="26">
        <v>0.27610000000000001</v>
      </c>
    </row>
    <row r="1489" spans="1:10" x14ac:dyDescent="0.2">
      <c r="A1489" s="26">
        <f t="shared" si="23"/>
        <v>560122</v>
      </c>
      <c r="B1489" s="26">
        <v>10</v>
      </c>
      <c r="C1489" s="26">
        <v>66</v>
      </c>
      <c r="D1489" s="26" t="s">
        <v>86</v>
      </c>
      <c r="E1489" s="26">
        <v>56</v>
      </c>
      <c r="F1489" s="26">
        <v>122</v>
      </c>
      <c r="G1489" s="26">
        <v>74608.952000000005</v>
      </c>
      <c r="H1489" s="26">
        <v>27.945</v>
      </c>
      <c r="I1489" s="26">
        <v>8323.7566999999999</v>
      </c>
      <c r="J1489" s="26">
        <v>0.2291</v>
      </c>
    </row>
    <row r="1490" spans="1:10" x14ac:dyDescent="0.2">
      <c r="A1490" s="26">
        <f t="shared" si="23"/>
        <v>570122</v>
      </c>
      <c r="B1490" s="26">
        <v>8</v>
      </c>
      <c r="C1490" s="26">
        <v>65</v>
      </c>
      <c r="D1490" s="26" t="s">
        <v>87</v>
      </c>
      <c r="E1490" s="26">
        <v>57</v>
      </c>
      <c r="F1490" s="26">
        <v>122</v>
      </c>
      <c r="G1490" s="26">
        <v>64543</v>
      </c>
      <c r="H1490" s="26">
        <v>298</v>
      </c>
      <c r="I1490" s="26">
        <v>8235</v>
      </c>
      <c r="J1490" s="26">
        <v>2</v>
      </c>
    </row>
    <row r="1491" spans="1:10" x14ac:dyDescent="0.2">
      <c r="A1491" s="26">
        <f t="shared" si="23"/>
        <v>580122</v>
      </c>
      <c r="B1491" s="26">
        <v>6</v>
      </c>
      <c r="C1491" s="26">
        <v>64</v>
      </c>
      <c r="D1491" s="26" t="s">
        <v>88</v>
      </c>
      <c r="E1491" s="26">
        <v>58</v>
      </c>
      <c r="F1491" s="26">
        <v>122</v>
      </c>
      <c r="G1491" s="26">
        <v>57874</v>
      </c>
      <c r="H1491" s="26">
        <v>401</v>
      </c>
      <c r="I1491" s="26">
        <v>8174</v>
      </c>
      <c r="J1491" s="26">
        <v>3</v>
      </c>
    </row>
    <row r="1492" spans="1:10" x14ac:dyDescent="0.2">
      <c r="A1492" s="26">
        <f t="shared" si="23"/>
        <v>590122</v>
      </c>
      <c r="B1492" s="26">
        <v>4</v>
      </c>
      <c r="C1492" s="26">
        <v>63</v>
      </c>
      <c r="D1492" s="26" t="s">
        <v>89</v>
      </c>
      <c r="E1492" s="26">
        <v>59</v>
      </c>
      <c r="F1492" s="26">
        <v>122</v>
      </c>
      <c r="G1492" s="26">
        <v>44780</v>
      </c>
      <c r="H1492" s="26">
        <v>500</v>
      </c>
      <c r="I1492" s="26">
        <v>8060</v>
      </c>
      <c r="J1492" s="26">
        <v>4</v>
      </c>
    </row>
    <row r="1493" spans="1:10" x14ac:dyDescent="0.2">
      <c r="A1493" s="26">
        <f t="shared" si="23"/>
        <v>440123</v>
      </c>
      <c r="B1493" s="26">
        <v>35</v>
      </c>
      <c r="C1493" s="26">
        <v>79</v>
      </c>
      <c r="D1493" s="26" t="s">
        <v>74</v>
      </c>
      <c r="E1493" s="26">
        <v>44</v>
      </c>
      <c r="F1493" s="26">
        <v>123</v>
      </c>
      <c r="G1493" s="26">
        <v>36550</v>
      </c>
      <c r="H1493" s="26">
        <v>500</v>
      </c>
      <c r="I1493" s="26">
        <v>8089</v>
      </c>
      <c r="J1493" s="26">
        <v>4</v>
      </c>
    </row>
    <row r="1494" spans="1:10" x14ac:dyDescent="0.2">
      <c r="A1494" s="26">
        <f t="shared" si="23"/>
        <v>450123</v>
      </c>
      <c r="B1494" s="26">
        <v>33</v>
      </c>
      <c r="C1494" s="26">
        <v>78</v>
      </c>
      <c r="D1494" s="26" t="s">
        <v>75</v>
      </c>
      <c r="E1494" s="26">
        <v>45</v>
      </c>
      <c r="F1494" s="26">
        <v>123</v>
      </c>
      <c r="G1494" s="26">
        <v>49190</v>
      </c>
      <c r="H1494" s="26">
        <v>400</v>
      </c>
      <c r="I1494" s="26">
        <v>8185</v>
      </c>
      <c r="J1494" s="26">
        <v>3</v>
      </c>
    </row>
    <row r="1495" spans="1:10" x14ac:dyDescent="0.2">
      <c r="A1495" s="26">
        <f t="shared" si="23"/>
        <v>460123</v>
      </c>
      <c r="B1495" s="26">
        <v>31</v>
      </c>
      <c r="C1495" s="26">
        <v>77</v>
      </c>
      <c r="D1495" s="26" t="s">
        <v>76</v>
      </c>
      <c r="E1495" s="26">
        <v>46</v>
      </c>
      <c r="F1495" s="26">
        <v>123</v>
      </c>
      <c r="G1495" s="26">
        <v>60429.748</v>
      </c>
      <c r="H1495" s="26">
        <v>789.44100000000003</v>
      </c>
      <c r="I1495" s="26">
        <v>8270.0318000000007</v>
      </c>
      <c r="J1495" s="26">
        <v>6.4181999999999997</v>
      </c>
    </row>
    <row r="1496" spans="1:10" x14ac:dyDescent="0.2">
      <c r="A1496" s="26">
        <f t="shared" si="23"/>
        <v>470123</v>
      </c>
      <c r="B1496" s="26">
        <v>29</v>
      </c>
      <c r="C1496" s="26">
        <v>76</v>
      </c>
      <c r="D1496" s="26" t="s">
        <v>77</v>
      </c>
      <c r="E1496" s="26">
        <v>47</v>
      </c>
      <c r="F1496" s="26">
        <v>123</v>
      </c>
      <c r="G1496" s="26">
        <v>69568.581000000006</v>
      </c>
      <c r="H1496" s="26">
        <v>32.601999999999997</v>
      </c>
      <c r="I1496" s="26">
        <v>8337.9706999999999</v>
      </c>
      <c r="J1496" s="26">
        <v>0.2651</v>
      </c>
    </row>
    <row r="1497" spans="1:10" x14ac:dyDescent="0.2">
      <c r="A1497" s="26">
        <f t="shared" si="23"/>
        <v>480123</v>
      </c>
      <c r="B1497" s="26">
        <v>27</v>
      </c>
      <c r="C1497" s="26">
        <v>75</v>
      </c>
      <c r="D1497" s="26" t="s">
        <v>78</v>
      </c>
      <c r="E1497" s="26">
        <v>48</v>
      </c>
      <c r="F1497" s="26">
        <v>123</v>
      </c>
      <c r="G1497" s="26">
        <v>77414.183000000005</v>
      </c>
      <c r="H1497" s="26">
        <v>2.6960000000000002</v>
      </c>
      <c r="I1497" s="26">
        <v>8395.3955000000005</v>
      </c>
      <c r="J1497" s="26">
        <v>2.1899999999999999E-2</v>
      </c>
    </row>
    <row r="1498" spans="1:10" x14ac:dyDescent="0.2">
      <c r="A1498" s="26">
        <f t="shared" si="23"/>
        <v>490123</v>
      </c>
      <c r="B1498" s="26">
        <v>25</v>
      </c>
      <c r="C1498" s="26">
        <v>74</v>
      </c>
      <c r="D1498" s="26" t="s">
        <v>79</v>
      </c>
      <c r="E1498" s="26">
        <v>49</v>
      </c>
      <c r="F1498" s="26">
        <v>123</v>
      </c>
      <c r="G1498" s="26">
        <v>83429.034</v>
      </c>
      <c r="H1498" s="26">
        <v>19.832000000000001</v>
      </c>
      <c r="I1498" s="26">
        <v>8437.9362000000001</v>
      </c>
      <c r="J1498" s="26">
        <v>0.16120000000000001</v>
      </c>
    </row>
    <row r="1499" spans="1:10" x14ac:dyDescent="0.2">
      <c r="A1499" s="26">
        <f t="shared" si="23"/>
        <v>500123</v>
      </c>
      <c r="B1499" s="26">
        <v>23</v>
      </c>
      <c r="C1499" s="26">
        <v>73</v>
      </c>
      <c r="D1499" s="26" t="s">
        <v>80</v>
      </c>
      <c r="E1499" s="26">
        <v>50</v>
      </c>
      <c r="F1499" s="26">
        <v>123</v>
      </c>
      <c r="G1499" s="26">
        <v>87814.683000000005</v>
      </c>
      <c r="H1499" s="26">
        <v>2.4790000000000001</v>
      </c>
      <c r="I1499" s="26">
        <v>8467.2312999999995</v>
      </c>
      <c r="J1499" s="26">
        <v>2.0199999999999999E-2</v>
      </c>
    </row>
    <row r="1500" spans="1:10" x14ac:dyDescent="0.2">
      <c r="A1500" s="26">
        <f t="shared" si="23"/>
        <v>510123</v>
      </c>
      <c r="B1500" s="26">
        <v>21</v>
      </c>
      <c r="C1500" s="26">
        <v>72</v>
      </c>
      <c r="D1500" s="26" t="s">
        <v>81</v>
      </c>
      <c r="E1500" s="26">
        <v>51</v>
      </c>
      <c r="F1500" s="26">
        <v>123</v>
      </c>
      <c r="G1500" s="26">
        <v>89222.89</v>
      </c>
      <c r="H1500" s="26">
        <v>1.3560000000000001</v>
      </c>
      <c r="I1500" s="26">
        <v>8472.3196000000007</v>
      </c>
      <c r="J1500" s="26">
        <v>1.0999999999999999E-2</v>
      </c>
    </row>
    <row r="1501" spans="1:10" x14ac:dyDescent="0.2">
      <c r="A1501" s="26">
        <f t="shared" si="23"/>
        <v>520123</v>
      </c>
      <c r="B1501" s="26">
        <v>19</v>
      </c>
      <c r="C1501" s="26">
        <v>71</v>
      </c>
      <c r="D1501" s="26" t="s">
        <v>82</v>
      </c>
      <c r="E1501" s="26">
        <v>52</v>
      </c>
      <c r="F1501" s="26">
        <v>123</v>
      </c>
      <c r="G1501" s="26">
        <v>89170.978000000003</v>
      </c>
      <c r="H1501" s="26">
        <v>1.355</v>
      </c>
      <c r="I1501" s="26">
        <v>8465.5370000000003</v>
      </c>
      <c r="J1501" s="26">
        <v>1.0999999999999999E-2</v>
      </c>
    </row>
    <row r="1502" spans="1:10" x14ac:dyDescent="0.2">
      <c r="A1502" s="26">
        <f t="shared" si="23"/>
        <v>530123</v>
      </c>
      <c r="B1502" s="26">
        <v>17</v>
      </c>
      <c r="C1502" s="26">
        <v>70</v>
      </c>
      <c r="D1502" s="26" t="s">
        <v>83</v>
      </c>
      <c r="E1502" s="26">
        <v>53</v>
      </c>
      <c r="F1502" s="26">
        <v>123</v>
      </c>
      <c r="G1502" s="26">
        <v>87942.588000000003</v>
      </c>
      <c r="H1502" s="26">
        <v>3.6859999999999999</v>
      </c>
      <c r="I1502" s="26">
        <v>8449.1895999999997</v>
      </c>
      <c r="J1502" s="26">
        <v>0.03</v>
      </c>
    </row>
    <row r="1503" spans="1:10" x14ac:dyDescent="0.2">
      <c r="A1503" s="26">
        <f t="shared" si="23"/>
        <v>540123</v>
      </c>
      <c r="B1503" s="26">
        <v>15</v>
      </c>
      <c r="C1503" s="26">
        <v>69</v>
      </c>
      <c r="D1503" s="26" t="s">
        <v>84</v>
      </c>
      <c r="E1503" s="26">
        <v>54</v>
      </c>
      <c r="F1503" s="26">
        <v>123</v>
      </c>
      <c r="G1503" s="26">
        <v>85248.258000000002</v>
      </c>
      <c r="H1503" s="26">
        <v>9.5340000000000007</v>
      </c>
      <c r="I1503" s="26">
        <v>8420.9238999999998</v>
      </c>
      <c r="J1503" s="26">
        <v>7.7499999999999999E-2</v>
      </c>
    </row>
    <row r="1504" spans="1:10" x14ac:dyDescent="0.2">
      <c r="A1504" s="26">
        <f t="shared" si="23"/>
        <v>550123</v>
      </c>
      <c r="B1504" s="26">
        <v>13</v>
      </c>
      <c r="C1504" s="26">
        <v>68</v>
      </c>
      <c r="D1504" s="26" t="s">
        <v>85</v>
      </c>
      <c r="E1504" s="26">
        <v>55</v>
      </c>
      <c r="F1504" s="26">
        <v>123</v>
      </c>
      <c r="G1504" s="26">
        <v>81043.657000000007</v>
      </c>
      <c r="H1504" s="26">
        <v>12.109</v>
      </c>
      <c r="I1504" s="26">
        <v>8380.3796000000002</v>
      </c>
      <c r="J1504" s="26">
        <v>9.8500000000000004E-2</v>
      </c>
    </row>
    <row r="1505" spans="1:10" x14ac:dyDescent="0.2">
      <c r="A1505" s="26">
        <f t="shared" si="23"/>
        <v>560123</v>
      </c>
      <c r="B1505" s="26">
        <v>11</v>
      </c>
      <c r="C1505" s="26">
        <v>67</v>
      </c>
      <c r="D1505" s="26" t="s">
        <v>86</v>
      </c>
      <c r="E1505" s="26">
        <v>56</v>
      </c>
      <c r="F1505" s="26">
        <v>123</v>
      </c>
      <c r="G1505" s="26">
        <v>75654.963000000003</v>
      </c>
      <c r="H1505" s="26">
        <v>12.109</v>
      </c>
      <c r="I1505" s="26">
        <v>8330.2085999999999</v>
      </c>
      <c r="J1505" s="26">
        <v>9.8500000000000004E-2</v>
      </c>
    </row>
    <row r="1506" spans="1:10" x14ac:dyDescent="0.2">
      <c r="A1506" s="26">
        <f t="shared" si="23"/>
        <v>570123</v>
      </c>
      <c r="B1506" s="26">
        <v>9</v>
      </c>
      <c r="C1506" s="26">
        <v>66</v>
      </c>
      <c r="D1506" s="26" t="s">
        <v>87</v>
      </c>
      <c r="E1506" s="26">
        <v>57</v>
      </c>
      <c r="F1506" s="26">
        <v>123</v>
      </c>
      <c r="G1506" s="26">
        <v>68651</v>
      </c>
      <c r="H1506" s="26">
        <v>196</v>
      </c>
      <c r="I1506" s="26">
        <v>8267</v>
      </c>
      <c r="J1506" s="26">
        <v>2</v>
      </c>
    </row>
    <row r="1507" spans="1:10" x14ac:dyDescent="0.2">
      <c r="A1507" s="26">
        <f t="shared" si="23"/>
        <v>580123</v>
      </c>
      <c r="B1507" s="26">
        <v>7</v>
      </c>
      <c r="C1507" s="26">
        <v>65</v>
      </c>
      <c r="D1507" s="26" t="s">
        <v>88</v>
      </c>
      <c r="E1507" s="26">
        <v>58</v>
      </c>
      <c r="F1507" s="26">
        <v>123</v>
      </c>
      <c r="G1507" s="26">
        <v>60286</v>
      </c>
      <c r="H1507" s="26">
        <v>298</v>
      </c>
      <c r="I1507" s="26">
        <v>8193</v>
      </c>
      <c r="J1507" s="26">
        <v>2</v>
      </c>
    </row>
    <row r="1508" spans="1:10" x14ac:dyDescent="0.2">
      <c r="A1508" s="26">
        <f t="shared" si="23"/>
        <v>590123</v>
      </c>
      <c r="B1508" s="26">
        <v>5</v>
      </c>
      <c r="C1508" s="26">
        <v>64</v>
      </c>
      <c r="D1508" s="26" t="s">
        <v>89</v>
      </c>
      <c r="E1508" s="26">
        <v>59</v>
      </c>
      <c r="F1508" s="26">
        <v>123</v>
      </c>
      <c r="G1508" s="26">
        <v>50230</v>
      </c>
      <c r="H1508" s="26">
        <v>400</v>
      </c>
      <c r="I1508" s="26">
        <v>8104</v>
      </c>
      <c r="J1508" s="26">
        <v>3</v>
      </c>
    </row>
    <row r="1509" spans="1:10" x14ac:dyDescent="0.2">
      <c r="A1509" s="26">
        <f t="shared" si="23"/>
        <v>440124</v>
      </c>
      <c r="B1509" s="26">
        <v>36</v>
      </c>
      <c r="C1509" s="26">
        <v>80</v>
      </c>
      <c r="D1509" s="26" t="s">
        <v>74</v>
      </c>
      <c r="E1509" s="26">
        <v>44</v>
      </c>
      <c r="F1509" s="26">
        <v>124</v>
      </c>
      <c r="G1509" s="26">
        <v>33590</v>
      </c>
      <c r="H1509" s="26">
        <v>600</v>
      </c>
      <c r="I1509" s="26">
        <v>8065</v>
      </c>
      <c r="J1509" s="26">
        <v>5</v>
      </c>
    </row>
    <row r="1510" spans="1:10" x14ac:dyDescent="0.2">
      <c r="A1510" s="26">
        <f t="shared" si="23"/>
        <v>450124</v>
      </c>
      <c r="B1510" s="26">
        <v>34</v>
      </c>
      <c r="C1510" s="26">
        <v>79</v>
      </c>
      <c r="D1510" s="26" t="s">
        <v>75</v>
      </c>
      <c r="E1510" s="26">
        <v>45</v>
      </c>
      <c r="F1510" s="26">
        <v>124</v>
      </c>
      <c r="G1510" s="26">
        <v>44710</v>
      </c>
      <c r="H1510" s="26">
        <v>400</v>
      </c>
      <c r="I1510" s="26">
        <v>8148</v>
      </c>
      <c r="J1510" s="26">
        <v>3</v>
      </c>
    </row>
    <row r="1511" spans="1:10" x14ac:dyDescent="0.2">
      <c r="A1511" s="26">
        <f t="shared" si="23"/>
        <v>460124</v>
      </c>
      <c r="B1511" s="26">
        <v>32</v>
      </c>
      <c r="C1511" s="26">
        <v>78</v>
      </c>
      <c r="D1511" s="26" t="s">
        <v>76</v>
      </c>
      <c r="E1511" s="26">
        <v>46</v>
      </c>
      <c r="F1511" s="26">
        <v>124</v>
      </c>
      <c r="G1511" s="26">
        <v>58400</v>
      </c>
      <c r="H1511" s="26">
        <v>300</v>
      </c>
      <c r="I1511" s="26">
        <v>8252</v>
      </c>
      <c r="J1511" s="26">
        <v>2</v>
      </c>
    </row>
    <row r="1512" spans="1:10" x14ac:dyDescent="0.2">
      <c r="A1512" s="26">
        <f t="shared" si="23"/>
        <v>470124</v>
      </c>
      <c r="B1512" s="26">
        <v>30</v>
      </c>
      <c r="C1512" s="26">
        <v>77</v>
      </c>
      <c r="D1512" s="26" t="s">
        <v>77</v>
      </c>
      <c r="E1512" s="26">
        <v>47</v>
      </c>
      <c r="F1512" s="26">
        <v>124</v>
      </c>
      <c r="G1512" s="26">
        <v>66229.951000000001</v>
      </c>
      <c r="H1512" s="26">
        <v>251.50299999999999</v>
      </c>
      <c r="I1512" s="26">
        <v>8308.8958000000002</v>
      </c>
      <c r="J1512" s="26">
        <v>2.0283000000000002</v>
      </c>
    </row>
    <row r="1513" spans="1:10" x14ac:dyDescent="0.2">
      <c r="A1513" s="26">
        <f t="shared" si="23"/>
        <v>480124</v>
      </c>
      <c r="B1513" s="26">
        <v>28</v>
      </c>
      <c r="C1513" s="26">
        <v>76</v>
      </c>
      <c r="D1513" s="26" t="s">
        <v>78</v>
      </c>
      <c r="E1513" s="26">
        <v>48</v>
      </c>
      <c r="F1513" s="26">
        <v>124</v>
      </c>
      <c r="G1513" s="26">
        <v>76699.436000000002</v>
      </c>
      <c r="H1513" s="26">
        <v>2.609</v>
      </c>
      <c r="I1513" s="26">
        <v>8387.0179000000007</v>
      </c>
      <c r="J1513" s="26">
        <v>2.1000000000000001E-2</v>
      </c>
    </row>
    <row r="1514" spans="1:10" x14ac:dyDescent="0.2">
      <c r="A1514" s="26">
        <f t="shared" si="23"/>
        <v>490124</v>
      </c>
      <c r="B1514" s="26">
        <v>26</v>
      </c>
      <c r="C1514" s="26">
        <v>75</v>
      </c>
      <c r="D1514" s="26" t="s">
        <v>79</v>
      </c>
      <c r="E1514" s="26">
        <v>49</v>
      </c>
      <c r="F1514" s="26">
        <v>124</v>
      </c>
      <c r="G1514" s="26">
        <v>80867.778000000006</v>
      </c>
      <c r="H1514" s="26">
        <v>30.561</v>
      </c>
      <c r="I1514" s="26">
        <v>8414.3243000000002</v>
      </c>
      <c r="J1514" s="26">
        <v>0.2465</v>
      </c>
    </row>
    <row r="1515" spans="1:10" x14ac:dyDescent="0.2">
      <c r="A1515" s="26">
        <f t="shared" si="23"/>
        <v>500124</v>
      </c>
      <c r="B1515" s="26">
        <v>24</v>
      </c>
      <c r="C1515" s="26">
        <v>74</v>
      </c>
      <c r="D1515" s="26" t="s">
        <v>80</v>
      </c>
      <c r="E1515" s="26">
        <v>50</v>
      </c>
      <c r="F1515" s="26">
        <v>124</v>
      </c>
      <c r="G1515" s="26">
        <v>88231.475000000006</v>
      </c>
      <c r="H1515" s="26">
        <v>1.3140000000000001</v>
      </c>
      <c r="I1515" s="26">
        <v>8467.3996999999999</v>
      </c>
      <c r="J1515" s="26">
        <v>1.06E-2</v>
      </c>
    </row>
    <row r="1516" spans="1:10" x14ac:dyDescent="0.2">
      <c r="A1516" s="26">
        <f t="shared" si="23"/>
        <v>510124</v>
      </c>
      <c r="B1516" s="26">
        <v>22</v>
      </c>
      <c r="C1516" s="26">
        <v>73</v>
      </c>
      <c r="D1516" s="26" t="s">
        <v>81</v>
      </c>
      <c r="E1516" s="26">
        <v>51</v>
      </c>
      <c r="F1516" s="26">
        <v>124</v>
      </c>
      <c r="G1516" s="26">
        <v>87619.069000000003</v>
      </c>
      <c r="H1516" s="26">
        <v>1.3580000000000001</v>
      </c>
      <c r="I1516" s="26">
        <v>8456.1517000000003</v>
      </c>
      <c r="J1516" s="26">
        <v>1.0999999999999999E-2</v>
      </c>
    </row>
    <row r="1517" spans="1:10" x14ac:dyDescent="0.2">
      <c r="A1517" s="26">
        <f t="shared" si="23"/>
        <v>520124</v>
      </c>
      <c r="B1517" s="26">
        <v>20</v>
      </c>
      <c r="C1517" s="26">
        <v>72</v>
      </c>
      <c r="D1517" s="26" t="s">
        <v>82</v>
      </c>
      <c r="E1517" s="26">
        <v>52</v>
      </c>
      <c r="F1517" s="26">
        <v>124</v>
      </c>
      <c r="G1517" s="26">
        <v>90524.142000000007</v>
      </c>
      <c r="H1517" s="26">
        <v>1.3520000000000001</v>
      </c>
      <c r="I1517" s="26">
        <v>8473.2705000000005</v>
      </c>
      <c r="J1517" s="26">
        <v>1.09E-2</v>
      </c>
    </row>
    <row r="1518" spans="1:10" x14ac:dyDescent="0.2">
      <c r="A1518" s="26">
        <f t="shared" si="23"/>
        <v>530124</v>
      </c>
      <c r="B1518" s="26">
        <v>18</v>
      </c>
      <c r="C1518" s="26">
        <v>71</v>
      </c>
      <c r="D1518" s="26" t="s">
        <v>83</v>
      </c>
      <c r="E1518" s="26">
        <v>53</v>
      </c>
      <c r="F1518" s="26">
        <v>124</v>
      </c>
      <c r="G1518" s="26">
        <v>87364.554999999993</v>
      </c>
      <c r="H1518" s="26">
        <v>2.2989999999999999</v>
      </c>
      <c r="I1518" s="26">
        <v>8441.4807000000001</v>
      </c>
      <c r="J1518" s="26">
        <v>1.8499999999999999E-2</v>
      </c>
    </row>
    <row r="1519" spans="1:10" x14ac:dyDescent="0.2">
      <c r="A1519" s="26">
        <f t="shared" si="23"/>
        <v>540124</v>
      </c>
      <c r="B1519" s="26">
        <v>16</v>
      </c>
      <c r="C1519" s="26">
        <v>70</v>
      </c>
      <c r="D1519" s="26" t="s">
        <v>84</v>
      </c>
      <c r="E1519" s="26">
        <v>54</v>
      </c>
      <c r="F1519" s="26">
        <v>124</v>
      </c>
      <c r="G1519" s="26">
        <v>87667.404999999999</v>
      </c>
      <c r="H1519" s="26">
        <v>1.3580000000000001</v>
      </c>
      <c r="I1519" s="26">
        <v>8437.6137999999992</v>
      </c>
      <c r="J1519" s="26">
        <v>1.0999999999999999E-2</v>
      </c>
    </row>
    <row r="1520" spans="1:10" x14ac:dyDescent="0.2">
      <c r="A1520" s="26">
        <f t="shared" si="23"/>
        <v>550124</v>
      </c>
      <c r="B1520" s="26">
        <v>14</v>
      </c>
      <c r="C1520" s="26">
        <v>69</v>
      </c>
      <c r="D1520" s="26" t="s">
        <v>85</v>
      </c>
      <c r="E1520" s="26">
        <v>55</v>
      </c>
      <c r="F1520" s="26">
        <v>124</v>
      </c>
      <c r="G1520" s="26">
        <v>81741.06</v>
      </c>
      <c r="H1520" s="26">
        <v>9.1509999999999998</v>
      </c>
      <c r="I1520" s="26">
        <v>8383.5113999999994</v>
      </c>
      <c r="J1520" s="26">
        <v>7.3800000000000004E-2</v>
      </c>
    </row>
    <row r="1521" spans="1:10" x14ac:dyDescent="0.2">
      <c r="A1521" s="26">
        <f t="shared" si="23"/>
        <v>560124</v>
      </c>
      <c r="B1521" s="26">
        <v>12</v>
      </c>
      <c r="C1521" s="26">
        <v>68</v>
      </c>
      <c r="D1521" s="26" t="s">
        <v>86</v>
      </c>
      <c r="E1521" s="26">
        <v>56</v>
      </c>
      <c r="F1521" s="26">
        <v>124</v>
      </c>
      <c r="G1521" s="26">
        <v>79089.785999999993</v>
      </c>
      <c r="H1521" s="26">
        <v>12.497</v>
      </c>
      <c r="I1521" s="26">
        <v>8355.8209000000006</v>
      </c>
      <c r="J1521" s="26">
        <v>0.1008</v>
      </c>
    </row>
    <row r="1522" spans="1:10" x14ac:dyDescent="0.2">
      <c r="A1522" s="26">
        <f t="shared" si="23"/>
        <v>570124</v>
      </c>
      <c r="B1522" s="26">
        <v>10</v>
      </c>
      <c r="C1522" s="26">
        <v>67</v>
      </c>
      <c r="D1522" s="26" t="s">
        <v>87</v>
      </c>
      <c r="E1522" s="26">
        <v>57</v>
      </c>
      <c r="F1522" s="26">
        <v>124</v>
      </c>
      <c r="G1522" s="26">
        <v>70258.616999999998</v>
      </c>
      <c r="H1522" s="26">
        <v>56.668999999999997</v>
      </c>
      <c r="I1522" s="26">
        <v>8278.2926000000007</v>
      </c>
      <c r="J1522" s="26">
        <v>0.45700000000000002</v>
      </c>
    </row>
    <row r="1523" spans="1:10" x14ac:dyDescent="0.2">
      <c r="A1523" s="26">
        <f t="shared" si="23"/>
        <v>580124</v>
      </c>
      <c r="B1523" s="26">
        <v>8</v>
      </c>
      <c r="C1523" s="26">
        <v>66</v>
      </c>
      <c r="D1523" s="26" t="s">
        <v>88</v>
      </c>
      <c r="E1523" s="26">
        <v>58</v>
      </c>
      <c r="F1523" s="26">
        <v>124</v>
      </c>
      <c r="G1523" s="26">
        <v>64916</v>
      </c>
      <c r="H1523" s="26">
        <v>298</v>
      </c>
      <c r="I1523" s="26">
        <v>8229</v>
      </c>
      <c r="J1523" s="26">
        <v>2</v>
      </c>
    </row>
    <row r="1524" spans="1:10" x14ac:dyDescent="0.2">
      <c r="A1524" s="26">
        <f t="shared" si="23"/>
        <v>590124</v>
      </c>
      <c r="B1524" s="26">
        <v>6</v>
      </c>
      <c r="C1524" s="26">
        <v>65</v>
      </c>
      <c r="D1524" s="26" t="s">
        <v>89</v>
      </c>
      <c r="E1524" s="26">
        <v>59</v>
      </c>
      <c r="F1524" s="26">
        <v>124</v>
      </c>
      <c r="G1524" s="26">
        <v>53151</v>
      </c>
      <c r="H1524" s="26">
        <v>401</v>
      </c>
      <c r="I1524" s="26">
        <v>8128</v>
      </c>
      <c r="J1524" s="26">
        <v>3</v>
      </c>
    </row>
    <row r="1525" spans="1:10" x14ac:dyDescent="0.2">
      <c r="A1525" s="26">
        <f t="shared" si="23"/>
        <v>600124</v>
      </c>
      <c r="B1525" s="26">
        <v>4</v>
      </c>
      <c r="C1525" s="26">
        <v>64</v>
      </c>
      <c r="D1525" s="26" t="s">
        <v>90</v>
      </c>
      <c r="E1525" s="26">
        <v>60</v>
      </c>
      <c r="F1525" s="26">
        <v>124</v>
      </c>
      <c r="G1525" s="26">
        <v>44830</v>
      </c>
      <c r="H1525" s="26">
        <v>500</v>
      </c>
      <c r="I1525" s="26">
        <v>8054</v>
      </c>
      <c r="J1525" s="26">
        <v>4</v>
      </c>
    </row>
    <row r="1526" spans="1:10" x14ac:dyDescent="0.2">
      <c r="A1526" s="26">
        <f t="shared" si="23"/>
        <v>440125</v>
      </c>
      <c r="B1526" s="26">
        <v>37</v>
      </c>
      <c r="C1526" s="26">
        <v>81</v>
      </c>
      <c r="D1526" s="26" t="s">
        <v>74</v>
      </c>
      <c r="E1526" s="26">
        <v>44</v>
      </c>
      <c r="F1526" s="26">
        <v>125</v>
      </c>
      <c r="G1526" s="26">
        <v>28370</v>
      </c>
      <c r="H1526" s="26">
        <v>300</v>
      </c>
      <c r="I1526" s="26">
        <v>8023</v>
      </c>
      <c r="J1526" s="26">
        <v>2</v>
      </c>
    </row>
    <row r="1527" spans="1:10" x14ac:dyDescent="0.2">
      <c r="A1527" s="26">
        <f t="shared" si="23"/>
        <v>450125</v>
      </c>
      <c r="B1527" s="26">
        <v>35</v>
      </c>
      <c r="C1527" s="26">
        <v>80</v>
      </c>
      <c r="D1527" s="26" t="s">
        <v>75</v>
      </c>
      <c r="E1527" s="26">
        <v>45</v>
      </c>
      <c r="F1527" s="26">
        <v>125</v>
      </c>
      <c r="G1527" s="26">
        <v>41830</v>
      </c>
      <c r="H1527" s="26">
        <v>500</v>
      </c>
      <c r="I1527" s="26">
        <v>8124</v>
      </c>
      <c r="J1527" s="26">
        <v>4</v>
      </c>
    </row>
    <row r="1528" spans="1:10" x14ac:dyDescent="0.2">
      <c r="A1528" s="26">
        <f t="shared" si="23"/>
        <v>460125</v>
      </c>
      <c r="B1528" s="26">
        <v>33</v>
      </c>
      <c r="C1528" s="26">
        <v>79</v>
      </c>
      <c r="D1528" s="26" t="s">
        <v>76</v>
      </c>
      <c r="E1528" s="26">
        <v>46</v>
      </c>
      <c r="F1528" s="26">
        <v>125</v>
      </c>
      <c r="G1528" s="26">
        <v>53960</v>
      </c>
      <c r="H1528" s="26">
        <v>400</v>
      </c>
      <c r="I1528" s="26">
        <v>8215</v>
      </c>
      <c r="J1528" s="26">
        <v>3</v>
      </c>
    </row>
    <row r="1529" spans="1:10" x14ac:dyDescent="0.2">
      <c r="A1529" s="26">
        <f t="shared" si="23"/>
        <v>470125</v>
      </c>
      <c r="B1529" s="26">
        <v>31</v>
      </c>
      <c r="C1529" s="26">
        <v>78</v>
      </c>
      <c r="D1529" s="26" t="s">
        <v>77</v>
      </c>
      <c r="E1529" s="26">
        <v>47</v>
      </c>
      <c r="F1529" s="26">
        <v>125</v>
      </c>
      <c r="G1529" s="26">
        <v>64519.938999999998</v>
      </c>
      <c r="H1529" s="26">
        <v>433.14499999999998</v>
      </c>
      <c r="I1529" s="26">
        <v>8293.3150999999998</v>
      </c>
      <c r="J1529" s="26">
        <v>3.4651999999999998</v>
      </c>
    </row>
    <row r="1530" spans="1:10" x14ac:dyDescent="0.2">
      <c r="A1530" s="26">
        <f t="shared" si="23"/>
        <v>480125</v>
      </c>
      <c r="B1530" s="26">
        <v>29</v>
      </c>
      <c r="C1530" s="26">
        <v>77</v>
      </c>
      <c r="D1530" s="26" t="s">
        <v>78</v>
      </c>
      <c r="E1530" s="26">
        <v>48</v>
      </c>
      <c r="F1530" s="26">
        <v>125</v>
      </c>
      <c r="G1530" s="26">
        <v>73348.09</v>
      </c>
      <c r="H1530" s="26">
        <v>2.8879999999999999</v>
      </c>
      <c r="I1530" s="26">
        <v>8357.6815000000006</v>
      </c>
      <c r="J1530" s="26">
        <v>2.3099999999999999E-2</v>
      </c>
    </row>
    <row r="1531" spans="1:10" x14ac:dyDescent="0.2">
      <c r="A1531" s="26">
        <f t="shared" si="23"/>
        <v>490125</v>
      </c>
      <c r="B1531" s="26">
        <v>27</v>
      </c>
      <c r="C1531" s="26">
        <v>76</v>
      </c>
      <c r="D1531" s="26" t="s">
        <v>79</v>
      </c>
      <c r="E1531" s="26">
        <v>49</v>
      </c>
      <c r="F1531" s="26">
        <v>125</v>
      </c>
      <c r="G1531" s="26">
        <v>80412.308000000005</v>
      </c>
      <c r="H1531" s="26">
        <v>1.77</v>
      </c>
      <c r="I1531" s="26">
        <v>8407.9364999999998</v>
      </c>
      <c r="J1531" s="26">
        <v>1.4200000000000001E-2</v>
      </c>
    </row>
    <row r="1532" spans="1:10" x14ac:dyDescent="0.2">
      <c r="A1532" s="26">
        <f t="shared" si="23"/>
        <v>500125</v>
      </c>
      <c r="B1532" s="26">
        <v>25</v>
      </c>
      <c r="C1532" s="26">
        <v>75</v>
      </c>
      <c r="D1532" s="26" t="s">
        <v>80</v>
      </c>
      <c r="E1532" s="26">
        <v>50</v>
      </c>
      <c r="F1532" s="26">
        <v>125</v>
      </c>
      <c r="G1532" s="26">
        <v>85893.657000000007</v>
      </c>
      <c r="H1532" s="26">
        <v>1.329</v>
      </c>
      <c r="I1532" s="26">
        <v>8445.5285000000003</v>
      </c>
      <c r="J1532" s="26">
        <v>1.06E-2</v>
      </c>
    </row>
    <row r="1533" spans="1:10" x14ac:dyDescent="0.2">
      <c r="A1533" s="26">
        <f t="shared" si="23"/>
        <v>510125</v>
      </c>
      <c r="B1533" s="26">
        <v>23</v>
      </c>
      <c r="C1533" s="26">
        <v>74</v>
      </c>
      <c r="D1533" s="26" t="s">
        <v>81</v>
      </c>
      <c r="E1533" s="26">
        <v>51</v>
      </c>
      <c r="F1533" s="26">
        <v>125</v>
      </c>
      <c r="G1533" s="26">
        <v>88255.093999999997</v>
      </c>
      <c r="H1533" s="26">
        <v>2.5150000000000001</v>
      </c>
      <c r="I1533" s="26">
        <v>8458.1612000000005</v>
      </c>
      <c r="J1533" s="26">
        <v>2.01E-2</v>
      </c>
    </row>
    <row r="1534" spans="1:10" x14ac:dyDescent="0.2">
      <c r="A1534" s="26">
        <f t="shared" si="23"/>
        <v>520125</v>
      </c>
      <c r="B1534" s="26">
        <v>21</v>
      </c>
      <c r="C1534" s="26">
        <v>73</v>
      </c>
      <c r="D1534" s="26" t="s">
        <v>82</v>
      </c>
      <c r="E1534" s="26">
        <v>52</v>
      </c>
      <c r="F1534" s="26">
        <v>125</v>
      </c>
      <c r="G1534" s="26">
        <v>89021.793999999994</v>
      </c>
      <c r="H1534" s="26">
        <v>1.3520000000000001</v>
      </c>
      <c r="I1534" s="26">
        <v>8458.0360999999994</v>
      </c>
      <c r="J1534" s="26">
        <v>1.0800000000000001E-2</v>
      </c>
    </row>
    <row r="1535" spans="1:10" x14ac:dyDescent="0.2">
      <c r="A1535" s="26">
        <f t="shared" si="23"/>
        <v>530125</v>
      </c>
      <c r="B1535" s="26">
        <v>19</v>
      </c>
      <c r="C1535" s="26">
        <v>72</v>
      </c>
      <c r="D1535" s="26" t="s">
        <v>83</v>
      </c>
      <c r="E1535" s="26">
        <v>53</v>
      </c>
      <c r="F1535" s="26">
        <v>125</v>
      </c>
      <c r="G1535" s="26">
        <v>88836.024000000005</v>
      </c>
      <c r="H1535" s="26">
        <v>1.353</v>
      </c>
      <c r="I1535" s="26">
        <v>8450.2911000000004</v>
      </c>
      <c r="J1535" s="26">
        <v>1.0800000000000001E-2</v>
      </c>
    </row>
    <row r="1536" spans="1:10" x14ac:dyDescent="0.2">
      <c r="A1536" s="26">
        <f t="shared" si="23"/>
        <v>540125</v>
      </c>
      <c r="B1536" s="26">
        <v>17</v>
      </c>
      <c r="C1536" s="26">
        <v>71</v>
      </c>
      <c r="D1536" s="26" t="s">
        <v>84</v>
      </c>
      <c r="E1536" s="26">
        <v>54</v>
      </c>
      <c r="F1536" s="26">
        <v>125</v>
      </c>
      <c r="G1536" s="26">
        <v>87199.361000000004</v>
      </c>
      <c r="H1536" s="26">
        <v>1.415</v>
      </c>
      <c r="I1536" s="26">
        <v>8430.9390000000003</v>
      </c>
      <c r="J1536" s="26">
        <v>1.1299999999999999E-2</v>
      </c>
    </row>
    <row r="1537" spans="1:10" x14ac:dyDescent="0.2">
      <c r="A1537" s="26">
        <f t="shared" si="23"/>
        <v>550125</v>
      </c>
      <c r="B1537" s="26">
        <v>15</v>
      </c>
      <c r="C1537" s="26">
        <v>70</v>
      </c>
      <c r="D1537" s="26" t="s">
        <v>85</v>
      </c>
      <c r="E1537" s="26">
        <v>55</v>
      </c>
      <c r="F1537" s="26">
        <v>125</v>
      </c>
      <c r="G1537" s="26">
        <v>84089.741999999998</v>
      </c>
      <c r="H1537" s="26">
        <v>7.7359999999999998</v>
      </c>
      <c r="I1537" s="26">
        <v>8399.8032999999996</v>
      </c>
      <c r="J1537" s="26">
        <v>6.1899999999999997E-2</v>
      </c>
    </row>
    <row r="1538" spans="1:10" x14ac:dyDescent="0.2">
      <c r="A1538" s="26">
        <f t="shared" si="23"/>
        <v>560125</v>
      </c>
      <c r="B1538" s="26">
        <v>13</v>
      </c>
      <c r="C1538" s="26">
        <v>69</v>
      </c>
      <c r="D1538" s="26" t="s">
        <v>86</v>
      </c>
      <c r="E1538" s="26">
        <v>56</v>
      </c>
      <c r="F1538" s="26">
        <v>125</v>
      </c>
      <c r="G1538" s="26">
        <v>79668.975999999995</v>
      </c>
      <c r="H1538" s="26">
        <v>10.992000000000001</v>
      </c>
      <c r="I1538" s="26">
        <v>8358.1784000000007</v>
      </c>
      <c r="J1538" s="26">
        <v>8.7900000000000006E-2</v>
      </c>
    </row>
    <row r="1539" spans="1:10" x14ac:dyDescent="0.2">
      <c r="A1539" s="26">
        <f t="shared" ref="A1539:A1602" si="24">F1539+10000*E1539</f>
        <v>570125</v>
      </c>
      <c r="B1539" s="26">
        <v>11</v>
      </c>
      <c r="C1539" s="26">
        <v>68</v>
      </c>
      <c r="D1539" s="26" t="s">
        <v>87</v>
      </c>
      <c r="E1539" s="26">
        <v>57</v>
      </c>
      <c r="F1539" s="26">
        <v>125</v>
      </c>
      <c r="G1539" s="26">
        <v>73759.491999999998</v>
      </c>
      <c r="H1539" s="26">
        <v>25.997</v>
      </c>
      <c r="I1539" s="26">
        <v>8304.6437999999998</v>
      </c>
      <c r="J1539" s="26">
        <v>0.20799999999999999</v>
      </c>
    </row>
    <row r="1540" spans="1:10" x14ac:dyDescent="0.2">
      <c r="A1540" s="26">
        <f t="shared" si="24"/>
        <v>580125</v>
      </c>
      <c r="B1540" s="26">
        <v>9</v>
      </c>
      <c r="C1540" s="26">
        <v>67</v>
      </c>
      <c r="D1540" s="26" t="s">
        <v>88</v>
      </c>
      <c r="E1540" s="26">
        <v>58</v>
      </c>
      <c r="F1540" s="26">
        <v>125</v>
      </c>
      <c r="G1540" s="26">
        <v>66658</v>
      </c>
      <c r="H1540" s="26">
        <v>196</v>
      </c>
      <c r="I1540" s="26">
        <v>8242</v>
      </c>
      <c r="J1540" s="26">
        <v>2</v>
      </c>
    </row>
    <row r="1541" spans="1:10" x14ac:dyDescent="0.2">
      <c r="A1541" s="26">
        <f t="shared" si="24"/>
        <v>590125</v>
      </c>
      <c r="B1541" s="26">
        <v>7</v>
      </c>
      <c r="C1541" s="26">
        <v>66</v>
      </c>
      <c r="D1541" s="26" t="s">
        <v>89</v>
      </c>
      <c r="E1541" s="26">
        <v>59</v>
      </c>
      <c r="F1541" s="26">
        <v>125</v>
      </c>
      <c r="G1541" s="26">
        <v>58070</v>
      </c>
      <c r="H1541" s="26">
        <v>300</v>
      </c>
      <c r="I1541" s="26">
        <v>8167</v>
      </c>
      <c r="J1541" s="26">
        <v>2</v>
      </c>
    </row>
    <row r="1542" spans="1:10" x14ac:dyDescent="0.2">
      <c r="A1542" s="26">
        <f t="shared" si="24"/>
        <v>600125</v>
      </c>
      <c r="B1542" s="26">
        <v>5</v>
      </c>
      <c r="C1542" s="26">
        <v>65</v>
      </c>
      <c r="D1542" s="26" t="s">
        <v>90</v>
      </c>
      <c r="E1542" s="26">
        <v>60</v>
      </c>
      <c r="F1542" s="26">
        <v>125</v>
      </c>
      <c r="G1542" s="26">
        <v>48070</v>
      </c>
      <c r="H1542" s="26">
        <v>400</v>
      </c>
      <c r="I1542" s="26">
        <v>8080</v>
      </c>
      <c r="J1542" s="26">
        <v>3</v>
      </c>
    </row>
    <row r="1543" spans="1:10" x14ac:dyDescent="0.2">
      <c r="A1543" s="26">
        <f t="shared" si="24"/>
        <v>450126</v>
      </c>
      <c r="B1543" s="26">
        <v>36</v>
      </c>
      <c r="C1543" s="26">
        <v>81</v>
      </c>
      <c r="D1543" s="26" t="s">
        <v>75</v>
      </c>
      <c r="E1543" s="26">
        <v>45</v>
      </c>
      <c r="F1543" s="26">
        <v>126</v>
      </c>
      <c r="G1543" s="26">
        <v>37200</v>
      </c>
      <c r="H1543" s="26">
        <v>500</v>
      </c>
      <c r="I1543" s="26">
        <v>8087</v>
      </c>
      <c r="J1543" s="26">
        <v>4</v>
      </c>
    </row>
    <row r="1544" spans="1:10" x14ac:dyDescent="0.2">
      <c r="A1544" s="26">
        <f t="shared" si="24"/>
        <v>460126</v>
      </c>
      <c r="B1544" s="26">
        <v>34</v>
      </c>
      <c r="C1544" s="26">
        <v>80</v>
      </c>
      <c r="D1544" s="26" t="s">
        <v>76</v>
      </c>
      <c r="E1544" s="26">
        <v>46</v>
      </c>
      <c r="F1544" s="26">
        <v>126</v>
      </c>
      <c r="G1544" s="26">
        <v>51790</v>
      </c>
      <c r="H1544" s="26">
        <v>400</v>
      </c>
      <c r="I1544" s="26">
        <v>8197</v>
      </c>
      <c r="J1544" s="26">
        <v>3</v>
      </c>
    </row>
    <row r="1545" spans="1:10" x14ac:dyDescent="0.2">
      <c r="A1545" s="26">
        <f t="shared" si="24"/>
        <v>470126</v>
      </c>
      <c r="B1545" s="26">
        <v>32</v>
      </c>
      <c r="C1545" s="26">
        <v>79</v>
      </c>
      <c r="D1545" s="26" t="s">
        <v>77</v>
      </c>
      <c r="E1545" s="26">
        <v>47</v>
      </c>
      <c r="F1545" s="26">
        <v>126</v>
      </c>
      <c r="G1545" s="26">
        <v>60720</v>
      </c>
      <c r="H1545" s="26">
        <v>200</v>
      </c>
      <c r="I1545" s="26">
        <v>8261</v>
      </c>
      <c r="J1545" s="26">
        <v>2</v>
      </c>
    </row>
    <row r="1546" spans="1:10" x14ac:dyDescent="0.2">
      <c r="A1546" s="26">
        <f t="shared" si="24"/>
        <v>480126</v>
      </c>
      <c r="B1546" s="26">
        <v>30</v>
      </c>
      <c r="C1546" s="26">
        <v>78</v>
      </c>
      <c r="D1546" s="26" t="s">
        <v>78</v>
      </c>
      <c r="E1546" s="26">
        <v>48</v>
      </c>
      <c r="F1546" s="26">
        <v>126</v>
      </c>
      <c r="G1546" s="26">
        <v>72255.726999999999</v>
      </c>
      <c r="H1546" s="26">
        <v>2.3039999999999998</v>
      </c>
      <c r="I1546" s="26">
        <v>8346.7392999999993</v>
      </c>
      <c r="J1546" s="26">
        <v>1.83E-2</v>
      </c>
    </row>
    <row r="1547" spans="1:10" x14ac:dyDescent="0.2">
      <c r="A1547" s="26">
        <f t="shared" si="24"/>
        <v>490126</v>
      </c>
      <c r="B1547" s="26">
        <v>28</v>
      </c>
      <c r="C1547" s="26">
        <v>77</v>
      </c>
      <c r="D1547" s="26" t="s">
        <v>79</v>
      </c>
      <c r="E1547" s="26">
        <v>49</v>
      </c>
      <c r="F1547" s="26">
        <v>126</v>
      </c>
      <c r="G1547" s="26">
        <v>77809.376999999993</v>
      </c>
      <c r="H1547" s="26">
        <v>4.1920000000000002</v>
      </c>
      <c r="I1547" s="26">
        <v>8384.6067000000003</v>
      </c>
      <c r="J1547" s="26">
        <v>3.3300000000000003E-2</v>
      </c>
    </row>
    <row r="1548" spans="1:10" x14ac:dyDescent="0.2">
      <c r="A1548" s="26">
        <f t="shared" si="24"/>
        <v>500126</v>
      </c>
      <c r="B1548" s="26">
        <v>26</v>
      </c>
      <c r="C1548" s="26">
        <v>76</v>
      </c>
      <c r="D1548" s="26" t="s">
        <v>80</v>
      </c>
      <c r="E1548" s="26">
        <v>50</v>
      </c>
      <c r="F1548" s="26">
        <v>126</v>
      </c>
      <c r="G1548" s="26">
        <v>86015.134999999995</v>
      </c>
      <c r="H1548" s="26">
        <v>10.688000000000001</v>
      </c>
      <c r="I1548" s="26">
        <v>8443.5226999999995</v>
      </c>
      <c r="J1548" s="26">
        <v>8.48E-2</v>
      </c>
    </row>
    <row r="1549" spans="1:10" x14ac:dyDescent="0.2">
      <c r="A1549" s="26">
        <f t="shared" si="24"/>
        <v>510126</v>
      </c>
      <c r="B1549" s="26">
        <v>24</v>
      </c>
      <c r="C1549" s="26">
        <v>75</v>
      </c>
      <c r="D1549" s="26" t="s">
        <v>81</v>
      </c>
      <c r="E1549" s="26">
        <v>51</v>
      </c>
      <c r="F1549" s="26">
        <v>126</v>
      </c>
      <c r="G1549" s="26">
        <v>86393.134999999995</v>
      </c>
      <c r="H1549" s="26">
        <v>31.847000000000001</v>
      </c>
      <c r="I1549" s="26">
        <v>8440.3135999999995</v>
      </c>
      <c r="J1549" s="26">
        <v>0.25280000000000002</v>
      </c>
    </row>
    <row r="1550" spans="1:10" x14ac:dyDescent="0.2">
      <c r="A1550" s="26">
        <f t="shared" si="24"/>
        <v>520126</v>
      </c>
      <c r="B1550" s="26">
        <v>22</v>
      </c>
      <c r="C1550" s="26">
        <v>74</v>
      </c>
      <c r="D1550" s="26" t="s">
        <v>82</v>
      </c>
      <c r="E1550" s="26">
        <v>52</v>
      </c>
      <c r="F1550" s="26">
        <v>126</v>
      </c>
      <c r="G1550" s="26">
        <v>90064.168000000005</v>
      </c>
      <c r="H1550" s="26">
        <v>1.3540000000000001</v>
      </c>
      <c r="I1550" s="26">
        <v>8463.2397000000001</v>
      </c>
      <c r="J1550" s="26">
        <v>1.0699999999999999E-2</v>
      </c>
    </row>
    <row r="1551" spans="1:10" x14ac:dyDescent="0.2">
      <c r="A1551" s="26">
        <f t="shared" si="24"/>
        <v>530126</v>
      </c>
      <c r="B1551" s="26">
        <v>20</v>
      </c>
      <c r="C1551" s="26">
        <v>73</v>
      </c>
      <c r="D1551" s="26" t="s">
        <v>83</v>
      </c>
      <c r="E1551" s="26">
        <v>53</v>
      </c>
      <c r="F1551" s="26">
        <v>126</v>
      </c>
      <c r="G1551" s="26">
        <v>87910.495999999999</v>
      </c>
      <c r="H1551" s="26">
        <v>3.778</v>
      </c>
      <c r="I1551" s="26">
        <v>8439.9379000000008</v>
      </c>
      <c r="J1551" s="26">
        <v>0.03</v>
      </c>
    </row>
    <row r="1552" spans="1:10" x14ac:dyDescent="0.2">
      <c r="A1552" s="26">
        <f t="shared" si="24"/>
        <v>540126</v>
      </c>
      <c r="B1552" s="26">
        <v>18</v>
      </c>
      <c r="C1552" s="26">
        <v>72</v>
      </c>
      <c r="D1552" s="26" t="s">
        <v>84</v>
      </c>
      <c r="E1552" s="26">
        <v>54</v>
      </c>
      <c r="F1552" s="26">
        <v>126</v>
      </c>
      <c r="G1552" s="26">
        <v>89146.386870000002</v>
      </c>
      <c r="H1552" s="26">
        <v>5.62E-3</v>
      </c>
      <c r="I1552" s="26">
        <v>8443.5375000000004</v>
      </c>
      <c r="J1552" s="26">
        <v>2.9999999999999997E-4</v>
      </c>
    </row>
    <row r="1553" spans="1:10" x14ac:dyDescent="0.2">
      <c r="A1553" s="26">
        <f t="shared" si="24"/>
        <v>550126</v>
      </c>
      <c r="B1553" s="26">
        <v>16</v>
      </c>
      <c r="C1553" s="26">
        <v>71</v>
      </c>
      <c r="D1553" s="26" t="s">
        <v>85</v>
      </c>
      <c r="E1553" s="26">
        <v>55</v>
      </c>
      <c r="F1553" s="26">
        <v>126</v>
      </c>
      <c r="G1553" s="26">
        <v>84350.683000000005</v>
      </c>
      <c r="H1553" s="26">
        <v>10.359</v>
      </c>
      <c r="I1553" s="26">
        <v>8399.2672999999995</v>
      </c>
      <c r="J1553" s="26">
        <v>8.2199999999999995E-2</v>
      </c>
    </row>
    <row r="1554" spans="1:10" x14ac:dyDescent="0.2">
      <c r="A1554" s="26">
        <f t="shared" si="24"/>
        <v>560126</v>
      </c>
      <c r="B1554" s="26">
        <v>14</v>
      </c>
      <c r="C1554" s="26">
        <v>70</v>
      </c>
      <c r="D1554" s="26" t="s">
        <v>86</v>
      </c>
      <c r="E1554" s="26">
        <v>56</v>
      </c>
      <c r="F1554" s="26">
        <v>126</v>
      </c>
      <c r="G1554" s="26">
        <v>82669.913</v>
      </c>
      <c r="H1554" s="26">
        <v>12.497</v>
      </c>
      <c r="I1554" s="26">
        <v>8379.7186999999994</v>
      </c>
      <c r="J1554" s="26">
        <v>9.9199999999999997E-2</v>
      </c>
    </row>
    <row r="1555" spans="1:10" x14ac:dyDescent="0.2">
      <c r="A1555" s="26">
        <f t="shared" si="24"/>
        <v>570126</v>
      </c>
      <c r="B1555" s="26">
        <v>12</v>
      </c>
      <c r="C1555" s="26">
        <v>69</v>
      </c>
      <c r="D1555" s="26" t="s">
        <v>87</v>
      </c>
      <c r="E1555" s="26">
        <v>57</v>
      </c>
      <c r="F1555" s="26">
        <v>126</v>
      </c>
      <c r="G1555" s="26">
        <v>74973.475999999995</v>
      </c>
      <c r="H1555" s="26">
        <v>90.507999999999996</v>
      </c>
      <c r="I1555" s="26">
        <v>8312.4267999999993</v>
      </c>
      <c r="J1555" s="26">
        <v>0.71830000000000005</v>
      </c>
    </row>
    <row r="1556" spans="1:10" x14ac:dyDescent="0.2">
      <c r="A1556" s="26">
        <f t="shared" si="24"/>
        <v>580126</v>
      </c>
      <c r="B1556" s="26">
        <v>10</v>
      </c>
      <c r="C1556" s="26">
        <v>68</v>
      </c>
      <c r="D1556" s="26" t="s">
        <v>88</v>
      </c>
      <c r="E1556" s="26">
        <v>58</v>
      </c>
      <c r="F1556" s="26">
        <v>126</v>
      </c>
      <c r="G1556" s="26">
        <v>70820.565000000002</v>
      </c>
      <c r="H1556" s="26">
        <v>27.945</v>
      </c>
      <c r="I1556" s="26">
        <v>8273.2580999999991</v>
      </c>
      <c r="J1556" s="26">
        <v>0.2218</v>
      </c>
    </row>
    <row r="1557" spans="1:10" x14ac:dyDescent="0.2">
      <c r="A1557" s="26">
        <f t="shared" si="24"/>
        <v>590126</v>
      </c>
      <c r="B1557" s="26">
        <v>8</v>
      </c>
      <c r="C1557" s="26">
        <v>67</v>
      </c>
      <c r="D1557" s="26" t="s">
        <v>89</v>
      </c>
      <c r="E1557" s="26">
        <v>59</v>
      </c>
      <c r="F1557" s="26">
        <v>126</v>
      </c>
      <c r="G1557" s="26">
        <v>60324</v>
      </c>
      <c r="H1557" s="26">
        <v>196</v>
      </c>
      <c r="I1557" s="26">
        <v>8184</v>
      </c>
      <c r="J1557" s="26">
        <v>2</v>
      </c>
    </row>
    <row r="1558" spans="1:10" x14ac:dyDescent="0.2">
      <c r="A1558" s="26">
        <f t="shared" si="24"/>
        <v>600126</v>
      </c>
      <c r="B1558" s="26">
        <v>6</v>
      </c>
      <c r="C1558" s="26">
        <v>66</v>
      </c>
      <c r="D1558" s="26" t="s">
        <v>90</v>
      </c>
      <c r="E1558" s="26">
        <v>60</v>
      </c>
      <c r="F1558" s="26">
        <v>126</v>
      </c>
      <c r="G1558" s="26">
        <v>53380</v>
      </c>
      <c r="H1558" s="26">
        <v>300</v>
      </c>
      <c r="I1558" s="26">
        <v>8122</v>
      </c>
      <c r="J1558" s="26">
        <v>2</v>
      </c>
    </row>
    <row r="1559" spans="1:10" x14ac:dyDescent="0.2">
      <c r="A1559" s="26">
        <f t="shared" si="24"/>
        <v>610126</v>
      </c>
      <c r="B1559" s="26">
        <v>4</v>
      </c>
      <c r="C1559" s="26">
        <v>65</v>
      </c>
      <c r="D1559" s="26" t="s">
        <v>91</v>
      </c>
      <c r="E1559" s="26">
        <v>61</v>
      </c>
      <c r="F1559" s="26">
        <v>126</v>
      </c>
      <c r="G1559" s="26">
        <v>39750</v>
      </c>
      <c r="H1559" s="26">
        <v>500</v>
      </c>
      <c r="I1559" s="26">
        <v>8008</v>
      </c>
      <c r="J1559" s="26">
        <v>4</v>
      </c>
    </row>
    <row r="1560" spans="1:10" x14ac:dyDescent="0.2">
      <c r="A1560" s="26">
        <f t="shared" si="24"/>
        <v>450127</v>
      </c>
      <c r="B1560" s="26">
        <v>37</v>
      </c>
      <c r="C1560" s="26">
        <v>82</v>
      </c>
      <c r="D1560" s="26" t="s">
        <v>75</v>
      </c>
      <c r="E1560" s="26">
        <v>45</v>
      </c>
      <c r="F1560" s="26">
        <v>127</v>
      </c>
      <c r="G1560" s="26">
        <v>33730</v>
      </c>
      <c r="H1560" s="26">
        <v>600</v>
      </c>
      <c r="I1560" s="26">
        <v>8060</v>
      </c>
      <c r="J1560" s="26">
        <v>5</v>
      </c>
    </row>
    <row r="1561" spans="1:10" x14ac:dyDescent="0.2">
      <c r="A1561" s="26">
        <f t="shared" si="24"/>
        <v>460127</v>
      </c>
      <c r="B1561" s="26">
        <v>35</v>
      </c>
      <c r="C1561" s="26">
        <v>81</v>
      </c>
      <c r="D1561" s="26" t="s">
        <v>76</v>
      </c>
      <c r="E1561" s="26">
        <v>46</v>
      </c>
      <c r="F1561" s="26">
        <v>127</v>
      </c>
      <c r="G1561" s="26">
        <v>47220</v>
      </c>
      <c r="H1561" s="26">
        <v>500</v>
      </c>
      <c r="I1561" s="26">
        <v>8160</v>
      </c>
      <c r="J1561" s="26">
        <v>4</v>
      </c>
    </row>
    <row r="1562" spans="1:10" x14ac:dyDescent="0.2">
      <c r="A1562" s="26">
        <f t="shared" si="24"/>
        <v>470127</v>
      </c>
      <c r="B1562" s="26">
        <v>33</v>
      </c>
      <c r="C1562" s="26">
        <v>80</v>
      </c>
      <c r="D1562" s="26" t="s">
        <v>77</v>
      </c>
      <c r="E1562" s="26">
        <v>47</v>
      </c>
      <c r="F1562" s="26">
        <v>127</v>
      </c>
      <c r="G1562" s="26">
        <v>58650</v>
      </c>
      <c r="H1562" s="26">
        <v>200</v>
      </c>
      <c r="I1562" s="26">
        <v>8244</v>
      </c>
      <c r="J1562" s="26">
        <v>2</v>
      </c>
    </row>
    <row r="1563" spans="1:10" x14ac:dyDescent="0.2">
      <c r="A1563" s="26">
        <f t="shared" si="24"/>
        <v>480127</v>
      </c>
      <c r="B1563" s="26">
        <v>31</v>
      </c>
      <c r="C1563" s="26">
        <v>79</v>
      </c>
      <c r="D1563" s="26" t="s">
        <v>78</v>
      </c>
      <c r="E1563" s="26">
        <v>48</v>
      </c>
      <c r="F1563" s="26">
        <v>127</v>
      </c>
      <c r="G1563" s="26">
        <v>68741.198999999993</v>
      </c>
      <c r="H1563" s="26">
        <v>6.2</v>
      </c>
      <c r="I1563" s="26">
        <v>8316.8971000000001</v>
      </c>
      <c r="J1563" s="26">
        <v>4.8800000000000003E-2</v>
      </c>
    </row>
    <row r="1564" spans="1:10" x14ac:dyDescent="0.2">
      <c r="A1564" s="26">
        <f t="shared" si="24"/>
        <v>490127</v>
      </c>
      <c r="B1564" s="26">
        <v>29</v>
      </c>
      <c r="C1564" s="26">
        <v>78</v>
      </c>
      <c r="D1564" s="26" t="s">
        <v>79</v>
      </c>
      <c r="E1564" s="26">
        <v>49</v>
      </c>
      <c r="F1564" s="26">
        <v>127</v>
      </c>
      <c r="G1564" s="26">
        <v>76879.896999999997</v>
      </c>
      <c r="H1564" s="26">
        <v>10.000999999999999</v>
      </c>
      <c r="I1564" s="26">
        <v>8374.8212000000003</v>
      </c>
      <c r="J1564" s="26">
        <v>7.8799999999999995E-2</v>
      </c>
    </row>
    <row r="1565" spans="1:10" x14ac:dyDescent="0.2">
      <c r="A1565" s="26">
        <f t="shared" si="24"/>
        <v>500127</v>
      </c>
      <c r="B1565" s="26">
        <v>27</v>
      </c>
      <c r="C1565" s="26">
        <v>77</v>
      </c>
      <c r="D1565" s="26" t="s">
        <v>80</v>
      </c>
      <c r="E1565" s="26">
        <v>50</v>
      </c>
      <c r="F1565" s="26">
        <v>127</v>
      </c>
      <c r="G1565" s="26">
        <v>83469.577999999994</v>
      </c>
      <c r="H1565" s="26">
        <v>9.2260000000000009</v>
      </c>
      <c r="I1565" s="26">
        <v>8420.5481999999993</v>
      </c>
      <c r="J1565" s="26">
        <v>7.2599999999999998E-2</v>
      </c>
    </row>
    <row r="1566" spans="1:10" x14ac:dyDescent="0.2">
      <c r="A1566" s="26">
        <f t="shared" si="24"/>
        <v>510127</v>
      </c>
      <c r="B1566" s="26">
        <v>25</v>
      </c>
      <c r="C1566" s="26">
        <v>76</v>
      </c>
      <c r="D1566" s="26" t="s">
        <v>81</v>
      </c>
      <c r="E1566" s="26">
        <v>51</v>
      </c>
      <c r="F1566" s="26">
        <v>127</v>
      </c>
      <c r="G1566" s="26">
        <v>86698.293999999994</v>
      </c>
      <c r="H1566" s="26">
        <v>5.0830000000000002</v>
      </c>
      <c r="I1566" s="26">
        <v>8439.8109999999997</v>
      </c>
      <c r="J1566" s="26">
        <v>0.04</v>
      </c>
    </row>
    <row r="1567" spans="1:10" x14ac:dyDescent="0.2">
      <c r="A1567" s="26">
        <f t="shared" si="24"/>
        <v>520127</v>
      </c>
      <c r="B1567" s="26">
        <v>23</v>
      </c>
      <c r="C1567" s="26">
        <v>75</v>
      </c>
      <c r="D1567" s="26" t="s">
        <v>82</v>
      </c>
      <c r="E1567" s="26">
        <v>52</v>
      </c>
      <c r="F1567" s="26">
        <v>127</v>
      </c>
      <c r="G1567" s="26">
        <v>88280.497000000003</v>
      </c>
      <c r="H1567" s="26">
        <v>1.365</v>
      </c>
      <c r="I1567" s="26">
        <v>8446.1090000000004</v>
      </c>
      <c r="J1567" s="26">
        <v>1.0800000000000001E-2</v>
      </c>
    </row>
    <row r="1568" spans="1:10" x14ac:dyDescent="0.2">
      <c r="A1568" s="26">
        <f t="shared" si="24"/>
        <v>530127</v>
      </c>
      <c r="B1568" s="26">
        <v>21</v>
      </c>
      <c r="C1568" s="26">
        <v>74</v>
      </c>
      <c r="D1568" s="26" t="s">
        <v>83</v>
      </c>
      <c r="E1568" s="26">
        <v>53</v>
      </c>
      <c r="F1568" s="26">
        <v>127</v>
      </c>
      <c r="G1568" s="26">
        <v>88983.217000000004</v>
      </c>
      <c r="H1568" s="26">
        <v>3.621</v>
      </c>
      <c r="I1568" s="26">
        <v>8445.482</v>
      </c>
      <c r="J1568" s="26">
        <v>2.8500000000000001E-2</v>
      </c>
    </row>
    <row r="1569" spans="1:10" x14ac:dyDescent="0.2">
      <c r="A1569" s="26">
        <f t="shared" si="24"/>
        <v>540127</v>
      </c>
      <c r="B1569" s="26">
        <v>19</v>
      </c>
      <c r="C1569" s="26">
        <v>73</v>
      </c>
      <c r="D1569" s="26" t="s">
        <v>84</v>
      </c>
      <c r="E1569" s="26">
        <v>54</v>
      </c>
      <c r="F1569" s="26">
        <v>127</v>
      </c>
      <c r="G1569" s="26">
        <v>88320.883000000002</v>
      </c>
      <c r="H1569" s="26">
        <v>4.0880000000000001</v>
      </c>
      <c r="I1569" s="26">
        <v>8434.1065999999992</v>
      </c>
      <c r="J1569" s="26">
        <v>3.2199999999999999E-2</v>
      </c>
    </row>
    <row r="1570" spans="1:10" x14ac:dyDescent="0.2">
      <c r="A1570" s="26">
        <f t="shared" si="24"/>
        <v>550127</v>
      </c>
      <c r="B1570" s="26">
        <v>17</v>
      </c>
      <c r="C1570" s="26">
        <v>72</v>
      </c>
      <c r="D1570" s="26" t="s">
        <v>85</v>
      </c>
      <c r="E1570" s="26">
        <v>55</v>
      </c>
      <c r="F1570" s="26">
        <v>127</v>
      </c>
      <c r="G1570" s="26">
        <v>86240.027000000002</v>
      </c>
      <c r="H1570" s="26">
        <v>5.5780000000000003</v>
      </c>
      <c r="I1570" s="26">
        <v>8411.5617000000002</v>
      </c>
      <c r="J1570" s="26">
        <v>4.3900000000000002E-2</v>
      </c>
    </row>
    <row r="1571" spans="1:10" x14ac:dyDescent="0.2">
      <c r="A1571" s="26">
        <f t="shared" si="24"/>
        <v>560127</v>
      </c>
      <c r="B1571" s="26">
        <v>15</v>
      </c>
      <c r="C1571" s="26">
        <v>71</v>
      </c>
      <c r="D1571" s="26" t="s">
        <v>86</v>
      </c>
      <c r="E1571" s="26">
        <v>56</v>
      </c>
      <c r="F1571" s="26">
        <v>127</v>
      </c>
      <c r="G1571" s="26">
        <v>82817.955000000002</v>
      </c>
      <c r="H1571" s="26">
        <v>11.356999999999999</v>
      </c>
      <c r="I1571" s="26">
        <v>8378.4560000000001</v>
      </c>
      <c r="J1571" s="26">
        <v>8.9399999999999993E-2</v>
      </c>
    </row>
    <row r="1572" spans="1:10" x14ac:dyDescent="0.2">
      <c r="A1572" s="26">
        <f t="shared" si="24"/>
        <v>570127</v>
      </c>
      <c r="B1572" s="26">
        <v>13</v>
      </c>
      <c r="C1572" s="26">
        <v>70</v>
      </c>
      <c r="D1572" s="26" t="s">
        <v>87</v>
      </c>
      <c r="E1572" s="26">
        <v>57</v>
      </c>
      <c r="F1572" s="26">
        <v>127</v>
      </c>
      <c r="G1572" s="26">
        <v>77896.115999999995</v>
      </c>
      <c r="H1572" s="26">
        <v>26</v>
      </c>
      <c r="I1572" s="26">
        <v>8333.5411999999997</v>
      </c>
      <c r="J1572" s="26">
        <v>0.20469999999999999</v>
      </c>
    </row>
    <row r="1573" spans="1:10" x14ac:dyDescent="0.2">
      <c r="A1573" s="26">
        <f t="shared" si="24"/>
        <v>580127</v>
      </c>
      <c r="B1573" s="26">
        <v>11</v>
      </c>
      <c r="C1573" s="26">
        <v>69</v>
      </c>
      <c r="D1573" s="26" t="s">
        <v>88</v>
      </c>
      <c r="E1573" s="26">
        <v>58</v>
      </c>
      <c r="F1573" s="26">
        <v>127</v>
      </c>
      <c r="G1573" s="26">
        <v>71979.343999999997</v>
      </c>
      <c r="H1573" s="26">
        <v>28.876000000000001</v>
      </c>
      <c r="I1573" s="26">
        <v>8280.7921999999999</v>
      </c>
      <c r="J1573" s="26">
        <v>0.22739999999999999</v>
      </c>
    </row>
    <row r="1574" spans="1:10" x14ac:dyDescent="0.2">
      <c r="A1574" s="26">
        <f t="shared" si="24"/>
        <v>590127</v>
      </c>
      <c r="B1574" s="26">
        <v>9</v>
      </c>
      <c r="C1574" s="26">
        <v>68</v>
      </c>
      <c r="D1574" s="26" t="s">
        <v>89</v>
      </c>
      <c r="E1574" s="26">
        <v>59</v>
      </c>
      <c r="F1574" s="26">
        <v>127</v>
      </c>
      <c r="G1574" s="26">
        <v>64543</v>
      </c>
      <c r="H1574" s="26">
        <v>196</v>
      </c>
      <c r="I1574" s="26">
        <v>8216</v>
      </c>
      <c r="J1574" s="26">
        <v>2</v>
      </c>
    </row>
    <row r="1575" spans="1:10" x14ac:dyDescent="0.2">
      <c r="A1575" s="26">
        <f t="shared" si="24"/>
        <v>600127</v>
      </c>
      <c r="B1575" s="26">
        <v>7</v>
      </c>
      <c r="C1575" s="26">
        <v>67</v>
      </c>
      <c r="D1575" s="26" t="s">
        <v>90</v>
      </c>
      <c r="E1575" s="26">
        <v>60</v>
      </c>
      <c r="F1575" s="26">
        <v>127</v>
      </c>
      <c r="G1575" s="26">
        <v>55910</v>
      </c>
      <c r="H1575" s="26">
        <v>300</v>
      </c>
      <c r="I1575" s="26">
        <v>8142</v>
      </c>
      <c r="J1575" s="26">
        <v>2</v>
      </c>
    </row>
    <row r="1576" spans="1:10" x14ac:dyDescent="0.2">
      <c r="A1576" s="26">
        <f t="shared" si="24"/>
        <v>610127</v>
      </c>
      <c r="B1576" s="26">
        <v>5</v>
      </c>
      <c r="C1576" s="26">
        <v>66</v>
      </c>
      <c r="D1576" s="26" t="s">
        <v>91</v>
      </c>
      <c r="E1576" s="26">
        <v>61</v>
      </c>
      <c r="F1576" s="26">
        <v>127</v>
      </c>
      <c r="G1576" s="26">
        <v>45310</v>
      </c>
      <c r="H1576" s="26">
        <v>400</v>
      </c>
      <c r="I1576" s="26">
        <v>8052</v>
      </c>
      <c r="J1576" s="26">
        <v>3</v>
      </c>
    </row>
    <row r="1577" spans="1:10" x14ac:dyDescent="0.2">
      <c r="A1577" s="26">
        <f t="shared" si="24"/>
        <v>450128</v>
      </c>
      <c r="B1577" s="26">
        <v>38</v>
      </c>
      <c r="C1577" s="26">
        <v>83</v>
      </c>
      <c r="D1577" s="26" t="s">
        <v>75</v>
      </c>
      <c r="E1577" s="26">
        <v>45</v>
      </c>
      <c r="F1577" s="26">
        <v>128</v>
      </c>
      <c r="G1577" s="26">
        <v>27340</v>
      </c>
      <c r="H1577" s="26">
        <v>300</v>
      </c>
      <c r="I1577" s="26">
        <v>8010</v>
      </c>
      <c r="J1577" s="26">
        <v>2</v>
      </c>
    </row>
    <row r="1578" spans="1:10" x14ac:dyDescent="0.2">
      <c r="A1578" s="26">
        <f t="shared" si="24"/>
        <v>460128</v>
      </c>
      <c r="B1578" s="26">
        <v>36</v>
      </c>
      <c r="C1578" s="26">
        <v>82</v>
      </c>
      <c r="D1578" s="26" t="s">
        <v>76</v>
      </c>
      <c r="E1578" s="26">
        <v>46</v>
      </c>
      <c r="F1578" s="26">
        <v>128</v>
      </c>
      <c r="G1578" s="26">
        <v>44390</v>
      </c>
      <c r="H1578" s="26">
        <v>500</v>
      </c>
      <c r="I1578" s="26">
        <v>8137</v>
      </c>
      <c r="J1578" s="26">
        <v>4</v>
      </c>
    </row>
    <row r="1579" spans="1:10" x14ac:dyDescent="0.2">
      <c r="A1579" s="26">
        <f t="shared" si="24"/>
        <v>470128</v>
      </c>
      <c r="B1579" s="26">
        <v>34</v>
      </c>
      <c r="C1579" s="26">
        <v>81</v>
      </c>
      <c r="D1579" s="26" t="s">
        <v>77</v>
      </c>
      <c r="E1579" s="26">
        <v>47</v>
      </c>
      <c r="F1579" s="26">
        <v>128</v>
      </c>
      <c r="G1579" s="26">
        <v>54710</v>
      </c>
      <c r="H1579" s="26">
        <v>300</v>
      </c>
      <c r="I1579" s="26">
        <v>8211</v>
      </c>
      <c r="J1579" s="26">
        <v>2</v>
      </c>
    </row>
    <row r="1580" spans="1:10" x14ac:dyDescent="0.2">
      <c r="A1580" s="26">
        <f t="shared" si="24"/>
        <v>480128</v>
      </c>
      <c r="B1580" s="26">
        <v>32</v>
      </c>
      <c r="C1580" s="26">
        <v>80</v>
      </c>
      <c r="D1580" s="26" t="s">
        <v>78</v>
      </c>
      <c r="E1580" s="26">
        <v>48</v>
      </c>
      <c r="F1580" s="26">
        <v>128</v>
      </c>
      <c r="G1580" s="26">
        <v>67238.244999999995</v>
      </c>
      <c r="H1580" s="26">
        <v>6.4320000000000004</v>
      </c>
      <c r="I1580" s="26">
        <v>8303.2366999999995</v>
      </c>
      <c r="J1580" s="26">
        <v>5.0299999999999997E-2</v>
      </c>
    </row>
    <row r="1581" spans="1:10" x14ac:dyDescent="0.2">
      <c r="A1581" s="26">
        <f t="shared" si="24"/>
        <v>490128</v>
      </c>
      <c r="B1581" s="26">
        <v>30</v>
      </c>
      <c r="C1581" s="26">
        <v>79</v>
      </c>
      <c r="D1581" s="26" t="s">
        <v>79</v>
      </c>
      <c r="E1581" s="26">
        <v>49</v>
      </c>
      <c r="F1581" s="26">
        <v>128</v>
      </c>
      <c r="G1581" s="26">
        <v>74190.116999999998</v>
      </c>
      <c r="H1581" s="26">
        <v>1.3220000000000001</v>
      </c>
      <c r="I1581" s="26">
        <v>8351.4361000000008</v>
      </c>
      <c r="J1581" s="26">
        <v>1.03E-2</v>
      </c>
    </row>
    <row r="1582" spans="1:10" x14ac:dyDescent="0.2">
      <c r="A1582" s="26">
        <f t="shared" si="24"/>
        <v>500128</v>
      </c>
      <c r="B1582" s="26">
        <v>28</v>
      </c>
      <c r="C1582" s="26">
        <v>78</v>
      </c>
      <c r="D1582" s="26" t="s">
        <v>80</v>
      </c>
      <c r="E1582" s="26">
        <v>50</v>
      </c>
      <c r="F1582" s="26">
        <v>128</v>
      </c>
      <c r="G1582" s="26">
        <v>83361.429999999993</v>
      </c>
      <c r="H1582" s="26">
        <v>17.681999999999999</v>
      </c>
      <c r="I1582" s="26">
        <v>8416.9748999999993</v>
      </c>
      <c r="J1582" s="26">
        <v>0.1381</v>
      </c>
    </row>
    <row r="1583" spans="1:10" x14ac:dyDescent="0.2">
      <c r="A1583" s="26">
        <f t="shared" si="24"/>
        <v>510128</v>
      </c>
      <c r="B1583" s="26">
        <v>26</v>
      </c>
      <c r="C1583" s="26">
        <v>77</v>
      </c>
      <c r="D1583" s="26" t="s">
        <v>81</v>
      </c>
      <c r="E1583" s="26">
        <v>51</v>
      </c>
      <c r="F1583" s="26">
        <v>128</v>
      </c>
      <c r="G1583" s="26">
        <v>84629.851999999999</v>
      </c>
      <c r="H1583" s="26">
        <v>18.788</v>
      </c>
      <c r="I1583" s="26">
        <v>8420.7723999999998</v>
      </c>
      <c r="J1583" s="26">
        <v>0.14680000000000001</v>
      </c>
    </row>
    <row r="1584" spans="1:10" x14ac:dyDescent="0.2">
      <c r="A1584" s="26">
        <f t="shared" si="24"/>
        <v>520128</v>
      </c>
      <c r="B1584" s="26">
        <v>24</v>
      </c>
      <c r="C1584" s="26">
        <v>76</v>
      </c>
      <c r="D1584" s="26" t="s">
        <v>82</v>
      </c>
      <c r="E1584" s="26">
        <v>52</v>
      </c>
      <c r="F1584" s="26">
        <v>128</v>
      </c>
      <c r="G1584" s="26">
        <v>88993.793999999994</v>
      </c>
      <c r="H1584" s="26">
        <v>0.70599999999999996</v>
      </c>
      <c r="I1584" s="26">
        <v>8448.7536</v>
      </c>
      <c r="J1584" s="26">
        <v>5.4999999999999997E-3</v>
      </c>
    </row>
    <row r="1585" spans="1:10" x14ac:dyDescent="0.2">
      <c r="A1585" s="26">
        <f t="shared" si="24"/>
        <v>530128</v>
      </c>
      <c r="B1585" s="26">
        <v>22</v>
      </c>
      <c r="C1585" s="26">
        <v>75</v>
      </c>
      <c r="D1585" s="26" t="s">
        <v>83</v>
      </c>
      <c r="E1585" s="26">
        <v>53</v>
      </c>
      <c r="F1585" s="26">
        <v>128</v>
      </c>
      <c r="G1585" s="26">
        <v>87738.03</v>
      </c>
      <c r="H1585" s="26">
        <v>3.621</v>
      </c>
      <c r="I1585" s="26">
        <v>8432.8309000000008</v>
      </c>
      <c r="J1585" s="26">
        <v>2.8299999999999999E-2</v>
      </c>
    </row>
    <row r="1586" spans="1:10" x14ac:dyDescent="0.2">
      <c r="A1586" s="26">
        <f t="shared" si="24"/>
        <v>540128</v>
      </c>
      <c r="B1586" s="26">
        <v>20</v>
      </c>
      <c r="C1586" s="26">
        <v>74</v>
      </c>
      <c r="D1586" s="26" t="s">
        <v>84</v>
      </c>
      <c r="E1586" s="26">
        <v>54</v>
      </c>
      <c r="F1586" s="26">
        <v>128</v>
      </c>
      <c r="G1586" s="26">
        <v>89860.534270000004</v>
      </c>
      <c r="H1586" s="26">
        <v>5.1999999999999998E-3</v>
      </c>
      <c r="I1586" s="26">
        <v>8443.3008000000009</v>
      </c>
      <c r="J1586" s="26">
        <v>2.9999999999999997E-4</v>
      </c>
    </row>
    <row r="1587" spans="1:10" x14ac:dyDescent="0.2">
      <c r="A1587" s="26">
        <f t="shared" si="24"/>
        <v>550128</v>
      </c>
      <c r="B1587" s="26">
        <v>18</v>
      </c>
      <c r="C1587" s="26">
        <v>73</v>
      </c>
      <c r="D1587" s="26" t="s">
        <v>85</v>
      </c>
      <c r="E1587" s="26">
        <v>55</v>
      </c>
      <c r="F1587" s="26">
        <v>128</v>
      </c>
      <c r="G1587" s="26">
        <v>85931.773000000001</v>
      </c>
      <c r="H1587" s="26">
        <v>5.3760000000000003</v>
      </c>
      <c r="I1587" s="26">
        <v>8406.4953000000005</v>
      </c>
      <c r="J1587" s="26">
        <v>4.2000000000000003E-2</v>
      </c>
    </row>
    <row r="1588" spans="1:10" x14ac:dyDescent="0.2">
      <c r="A1588" s="26">
        <f t="shared" si="24"/>
        <v>560128</v>
      </c>
      <c r="B1588" s="26">
        <v>16</v>
      </c>
      <c r="C1588" s="26">
        <v>72</v>
      </c>
      <c r="D1588" s="26" t="s">
        <v>86</v>
      </c>
      <c r="E1588" s="26">
        <v>56</v>
      </c>
      <c r="F1588" s="26">
        <v>128</v>
      </c>
      <c r="G1588" s="26">
        <v>85369.156000000003</v>
      </c>
      <c r="H1588" s="26">
        <v>1.61</v>
      </c>
      <c r="I1588" s="26">
        <v>8395.9878000000008</v>
      </c>
      <c r="J1588" s="26">
        <v>1.26E-2</v>
      </c>
    </row>
    <row r="1589" spans="1:10" x14ac:dyDescent="0.2">
      <c r="A1589" s="26">
        <f t="shared" si="24"/>
        <v>570128</v>
      </c>
      <c r="B1589" s="26">
        <v>14</v>
      </c>
      <c r="C1589" s="26">
        <v>71</v>
      </c>
      <c r="D1589" s="26" t="s">
        <v>87</v>
      </c>
      <c r="E1589" s="26">
        <v>57</v>
      </c>
      <c r="F1589" s="26">
        <v>128</v>
      </c>
      <c r="G1589" s="26">
        <v>78625.438999999998</v>
      </c>
      <c r="H1589" s="26">
        <v>54.448</v>
      </c>
      <c r="I1589" s="26">
        <v>8337.1903999999995</v>
      </c>
      <c r="J1589" s="26">
        <v>0.4254</v>
      </c>
    </row>
    <row r="1590" spans="1:10" x14ac:dyDescent="0.2">
      <c r="A1590" s="26">
        <f t="shared" si="24"/>
        <v>580128</v>
      </c>
      <c r="B1590" s="26">
        <v>12</v>
      </c>
      <c r="C1590" s="26">
        <v>70</v>
      </c>
      <c r="D1590" s="26" t="s">
        <v>88</v>
      </c>
      <c r="E1590" s="26">
        <v>58</v>
      </c>
      <c r="F1590" s="26">
        <v>128</v>
      </c>
      <c r="G1590" s="26">
        <v>75533.925000000003</v>
      </c>
      <c r="H1590" s="26">
        <v>27.945</v>
      </c>
      <c r="I1590" s="26">
        <v>8306.9259000000002</v>
      </c>
      <c r="J1590" s="26">
        <v>0.21829999999999999</v>
      </c>
    </row>
    <row r="1591" spans="1:10" x14ac:dyDescent="0.2">
      <c r="A1591" s="26">
        <f t="shared" si="24"/>
        <v>590128</v>
      </c>
      <c r="B1591" s="26">
        <v>10</v>
      </c>
      <c r="C1591" s="26">
        <v>69</v>
      </c>
      <c r="D1591" s="26" t="s">
        <v>89</v>
      </c>
      <c r="E1591" s="26">
        <v>59</v>
      </c>
      <c r="F1591" s="26">
        <v>128</v>
      </c>
      <c r="G1591" s="26">
        <v>66330.763999999996</v>
      </c>
      <c r="H1591" s="26">
        <v>29.808</v>
      </c>
      <c r="I1591" s="26">
        <v>8228.9141</v>
      </c>
      <c r="J1591" s="26">
        <v>0.2329</v>
      </c>
    </row>
    <row r="1592" spans="1:10" x14ac:dyDescent="0.2">
      <c r="A1592" s="26">
        <f t="shared" si="24"/>
        <v>600128</v>
      </c>
      <c r="B1592" s="26">
        <v>8</v>
      </c>
      <c r="C1592" s="26">
        <v>68</v>
      </c>
      <c r="D1592" s="26" t="s">
        <v>90</v>
      </c>
      <c r="E1592" s="26">
        <v>60</v>
      </c>
      <c r="F1592" s="26">
        <v>128</v>
      </c>
      <c r="G1592" s="26">
        <v>60530</v>
      </c>
      <c r="H1592" s="26">
        <v>200</v>
      </c>
      <c r="I1592" s="26">
        <v>8177</v>
      </c>
      <c r="J1592" s="26">
        <v>2</v>
      </c>
    </row>
    <row r="1593" spans="1:10" x14ac:dyDescent="0.2">
      <c r="A1593" s="26">
        <f t="shared" si="24"/>
        <v>610128</v>
      </c>
      <c r="B1593" s="26">
        <v>6</v>
      </c>
      <c r="C1593" s="26">
        <v>67</v>
      </c>
      <c r="D1593" s="26" t="s">
        <v>91</v>
      </c>
      <c r="E1593" s="26">
        <v>61</v>
      </c>
      <c r="F1593" s="26">
        <v>128</v>
      </c>
      <c r="G1593" s="26">
        <v>48220</v>
      </c>
      <c r="H1593" s="26">
        <v>300</v>
      </c>
      <c r="I1593" s="26">
        <v>8075</v>
      </c>
      <c r="J1593" s="26">
        <v>2</v>
      </c>
    </row>
    <row r="1594" spans="1:10" x14ac:dyDescent="0.2">
      <c r="A1594" s="26">
        <f t="shared" si="24"/>
        <v>620128</v>
      </c>
      <c r="B1594" s="26">
        <v>4</v>
      </c>
      <c r="C1594" s="26">
        <v>66</v>
      </c>
      <c r="D1594" s="26" t="s">
        <v>92</v>
      </c>
      <c r="E1594" s="26">
        <v>62</v>
      </c>
      <c r="F1594" s="26">
        <v>128</v>
      </c>
      <c r="G1594" s="26">
        <v>39150</v>
      </c>
      <c r="H1594" s="26">
        <v>500</v>
      </c>
      <c r="I1594" s="26">
        <v>7998</v>
      </c>
      <c r="J1594" s="26">
        <v>4</v>
      </c>
    </row>
    <row r="1595" spans="1:10" x14ac:dyDescent="0.2">
      <c r="A1595" s="26">
        <f t="shared" si="24"/>
        <v>460129</v>
      </c>
      <c r="B1595" s="26">
        <v>37</v>
      </c>
      <c r="C1595" s="26">
        <v>83</v>
      </c>
      <c r="D1595" s="26" t="s">
        <v>76</v>
      </c>
      <c r="E1595" s="26">
        <v>46</v>
      </c>
      <c r="F1595" s="26">
        <v>129</v>
      </c>
      <c r="G1595" s="26">
        <v>37880</v>
      </c>
      <c r="H1595" s="26">
        <v>600</v>
      </c>
      <c r="I1595" s="26">
        <v>8086</v>
      </c>
      <c r="J1595" s="26">
        <v>5</v>
      </c>
    </row>
    <row r="1596" spans="1:10" x14ac:dyDescent="0.2">
      <c r="A1596" s="26">
        <f t="shared" si="24"/>
        <v>470129</v>
      </c>
      <c r="B1596" s="26">
        <v>35</v>
      </c>
      <c r="C1596" s="26">
        <v>82</v>
      </c>
      <c r="D1596" s="26" t="s">
        <v>77</v>
      </c>
      <c r="E1596" s="26">
        <v>47</v>
      </c>
      <c r="F1596" s="26">
        <v>129</v>
      </c>
      <c r="G1596" s="26">
        <v>51870</v>
      </c>
      <c r="H1596" s="26">
        <v>400</v>
      </c>
      <c r="I1596" s="26">
        <v>8188</v>
      </c>
      <c r="J1596" s="26">
        <v>3</v>
      </c>
    </row>
    <row r="1597" spans="1:10" x14ac:dyDescent="0.2">
      <c r="A1597" s="26">
        <f t="shared" si="24"/>
        <v>480129</v>
      </c>
      <c r="B1597" s="26">
        <v>33</v>
      </c>
      <c r="C1597" s="26">
        <v>81</v>
      </c>
      <c r="D1597" s="26" t="s">
        <v>78</v>
      </c>
      <c r="E1597" s="26">
        <v>48</v>
      </c>
      <c r="F1597" s="26">
        <v>129</v>
      </c>
      <c r="G1597" s="26">
        <v>63122.142</v>
      </c>
      <c r="H1597" s="26">
        <v>5.31</v>
      </c>
      <c r="I1597" s="26">
        <v>8269.5311000000002</v>
      </c>
      <c r="J1597" s="26">
        <v>4.1200000000000001E-2</v>
      </c>
    </row>
    <row r="1598" spans="1:10" x14ac:dyDescent="0.2">
      <c r="A1598" s="26">
        <f t="shared" si="24"/>
        <v>490129</v>
      </c>
      <c r="B1598" s="26">
        <v>31</v>
      </c>
      <c r="C1598" s="26">
        <v>80</v>
      </c>
      <c r="D1598" s="26" t="s">
        <v>79</v>
      </c>
      <c r="E1598" s="26">
        <v>49</v>
      </c>
      <c r="F1598" s="26">
        <v>129</v>
      </c>
      <c r="G1598" s="26">
        <v>72834.888999999996</v>
      </c>
      <c r="H1598" s="26">
        <v>1.9710000000000001</v>
      </c>
      <c r="I1598" s="26">
        <v>8338.759</v>
      </c>
      <c r="J1598" s="26">
        <v>1.5299999999999999E-2</v>
      </c>
    </row>
    <row r="1599" spans="1:10" x14ac:dyDescent="0.2">
      <c r="A1599" s="26">
        <f t="shared" si="24"/>
        <v>500129</v>
      </c>
      <c r="B1599" s="26">
        <v>29</v>
      </c>
      <c r="C1599" s="26">
        <v>79</v>
      </c>
      <c r="D1599" s="26" t="s">
        <v>80</v>
      </c>
      <c r="E1599" s="26">
        <v>50</v>
      </c>
      <c r="F1599" s="26">
        <v>129</v>
      </c>
      <c r="G1599" s="26">
        <v>80590.596999999994</v>
      </c>
      <c r="H1599" s="26">
        <v>17.27</v>
      </c>
      <c r="I1599" s="26">
        <v>8392.8161</v>
      </c>
      <c r="J1599" s="26">
        <v>0.13389999999999999</v>
      </c>
    </row>
    <row r="1600" spans="1:10" x14ac:dyDescent="0.2">
      <c r="A1600" s="26">
        <f t="shared" si="24"/>
        <v>510129</v>
      </c>
      <c r="B1600" s="26">
        <v>27</v>
      </c>
      <c r="C1600" s="26">
        <v>78</v>
      </c>
      <c r="D1600" s="26" t="s">
        <v>81</v>
      </c>
      <c r="E1600" s="26">
        <v>51</v>
      </c>
      <c r="F1600" s="26">
        <v>129</v>
      </c>
      <c r="G1600" s="26">
        <v>84629.384000000005</v>
      </c>
      <c r="H1600" s="26">
        <v>21.225000000000001</v>
      </c>
      <c r="I1600" s="26">
        <v>8418.0598000000009</v>
      </c>
      <c r="J1600" s="26">
        <v>0.16450000000000001</v>
      </c>
    </row>
    <row r="1601" spans="1:10" x14ac:dyDescent="0.2">
      <c r="A1601" s="26">
        <f t="shared" si="24"/>
        <v>520129</v>
      </c>
      <c r="B1601" s="26">
        <v>25</v>
      </c>
      <c r="C1601" s="26">
        <v>77</v>
      </c>
      <c r="D1601" s="26" t="s">
        <v>82</v>
      </c>
      <c r="E1601" s="26">
        <v>52</v>
      </c>
      <c r="F1601" s="26">
        <v>129</v>
      </c>
      <c r="G1601" s="26">
        <v>87004.884000000005</v>
      </c>
      <c r="H1601" s="26">
        <v>0.71099999999999997</v>
      </c>
      <c r="I1601" s="26">
        <v>8430.4097999999994</v>
      </c>
      <c r="J1601" s="26">
        <v>5.4999999999999997E-3</v>
      </c>
    </row>
    <row r="1602" spans="1:10" x14ac:dyDescent="0.2">
      <c r="A1602" s="26">
        <f t="shared" si="24"/>
        <v>530129</v>
      </c>
      <c r="B1602" s="26">
        <v>23</v>
      </c>
      <c r="C1602" s="26">
        <v>76</v>
      </c>
      <c r="D1602" s="26" t="s">
        <v>83</v>
      </c>
      <c r="E1602" s="26">
        <v>53</v>
      </c>
      <c r="F1602" s="26">
        <v>129</v>
      </c>
      <c r="G1602" s="26">
        <v>88507.176000000007</v>
      </c>
      <c r="H1602" s="26">
        <v>3.153</v>
      </c>
      <c r="I1602" s="26">
        <v>8435.9907999999996</v>
      </c>
      <c r="J1602" s="26">
        <v>2.4400000000000002E-2</v>
      </c>
    </row>
    <row r="1603" spans="1:10" x14ac:dyDescent="0.2">
      <c r="A1603" s="26">
        <f t="shared" ref="A1603:A1666" si="25">F1603+10000*E1603</f>
        <v>540129</v>
      </c>
      <c r="B1603" s="26">
        <v>21</v>
      </c>
      <c r="C1603" s="26">
        <v>75</v>
      </c>
      <c r="D1603" s="26" t="s">
        <v>84</v>
      </c>
      <c r="E1603" s="26">
        <v>54</v>
      </c>
      <c r="F1603" s="26">
        <v>129</v>
      </c>
      <c r="G1603" s="26">
        <v>88696.069749999995</v>
      </c>
      <c r="H1603" s="26">
        <v>5.0499999999999998E-3</v>
      </c>
      <c r="I1603" s="26">
        <v>8431.3904000000002</v>
      </c>
      <c r="J1603" s="26">
        <v>2.9999999999999997E-4</v>
      </c>
    </row>
    <row r="1604" spans="1:10" x14ac:dyDescent="0.2">
      <c r="A1604" s="26">
        <f t="shared" si="25"/>
        <v>550129</v>
      </c>
      <c r="B1604" s="26">
        <v>19</v>
      </c>
      <c r="C1604" s="26">
        <v>74</v>
      </c>
      <c r="D1604" s="26" t="s">
        <v>85</v>
      </c>
      <c r="E1604" s="26">
        <v>55</v>
      </c>
      <c r="F1604" s="26">
        <v>129</v>
      </c>
      <c r="G1604" s="26">
        <v>87499.05</v>
      </c>
      <c r="H1604" s="26">
        <v>4.5529999999999999</v>
      </c>
      <c r="I1604" s="26">
        <v>8416.0465000000004</v>
      </c>
      <c r="J1604" s="26">
        <v>3.5299999999999998E-2</v>
      </c>
    </row>
    <row r="1605" spans="1:10" x14ac:dyDescent="0.2">
      <c r="A1605" s="26">
        <f t="shared" si="25"/>
        <v>560129</v>
      </c>
      <c r="B1605" s="26">
        <v>17</v>
      </c>
      <c r="C1605" s="26">
        <v>73</v>
      </c>
      <c r="D1605" s="26" t="s">
        <v>86</v>
      </c>
      <c r="E1605" s="26">
        <v>56</v>
      </c>
      <c r="F1605" s="26">
        <v>129</v>
      </c>
      <c r="G1605" s="26">
        <v>85060.865999999995</v>
      </c>
      <c r="H1605" s="26">
        <v>10.504</v>
      </c>
      <c r="I1605" s="26">
        <v>8391.0810999999994</v>
      </c>
      <c r="J1605" s="26">
        <v>8.14E-2</v>
      </c>
    </row>
    <row r="1606" spans="1:10" x14ac:dyDescent="0.2">
      <c r="A1606" s="26">
        <f t="shared" si="25"/>
        <v>570129</v>
      </c>
      <c r="B1606" s="26">
        <v>15</v>
      </c>
      <c r="C1606" s="26">
        <v>72</v>
      </c>
      <c r="D1606" s="26" t="s">
        <v>87</v>
      </c>
      <c r="E1606" s="26">
        <v>57</v>
      </c>
      <c r="F1606" s="26">
        <v>129</v>
      </c>
      <c r="G1606" s="26">
        <v>81323.540999999997</v>
      </c>
      <c r="H1606" s="26">
        <v>21.343</v>
      </c>
      <c r="I1606" s="26">
        <v>8356.0449000000008</v>
      </c>
      <c r="J1606" s="26">
        <v>0.16550000000000001</v>
      </c>
    </row>
    <row r="1607" spans="1:10" x14ac:dyDescent="0.2">
      <c r="A1607" s="26">
        <f t="shared" si="25"/>
        <v>580129</v>
      </c>
      <c r="B1607" s="26">
        <v>13</v>
      </c>
      <c r="C1607" s="26">
        <v>71</v>
      </c>
      <c r="D1607" s="26" t="s">
        <v>88</v>
      </c>
      <c r="E1607" s="26">
        <v>58</v>
      </c>
      <c r="F1607" s="26">
        <v>129</v>
      </c>
      <c r="G1607" s="26">
        <v>76287.504000000001</v>
      </c>
      <c r="H1607" s="26">
        <v>27.945</v>
      </c>
      <c r="I1607" s="26">
        <v>8310.9411</v>
      </c>
      <c r="J1607" s="26">
        <v>0.21659999999999999</v>
      </c>
    </row>
    <row r="1608" spans="1:10" x14ac:dyDescent="0.2">
      <c r="A1608" s="26">
        <f t="shared" si="25"/>
        <v>590129</v>
      </c>
      <c r="B1608" s="26">
        <v>11</v>
      </c>
      <c r="C1608" s="26">
        <v>70</v>
      </c>
      <c r="D1608" s="26" t="s">
        <v>89</v>
      </c>
      <c r="E1608" s="26">
        <v>59</v>
      </c>
      <c r="F1608" s="26">
        <v>129</v>
      </c>
      <c r="G1608" s="26">
        <v>69773.566000000006</v>
      </c>
      <c r="H1608" s="26">
        <v>29.808</v>
      </c>
      <c r="I1608" s="26">
        <v>8254.3808000000008</v>
      </c>
      <c r="J1608" s="26">
        <v>0.2311</v>
      </c>
    </row>
    <row r="1609" spans="1:10" x14ac:dyDescent="0.2">
      <c r="A1609" s="26">
        <f t="shared" si="25"/>
        <v>600129</v>
      </c>
      <c r="B1609" s="26">
        <v>9</v>
      </c>
      <c r="C1609" s="26">
        <v>69</v>
      </c>
      <c r="D1609" s="26" t="s">
        <v>90</v>
      </c>
      <c r="E1609" s="26">
        <v>60</v>
      </c>
      <c r="F1609" s="26">
        <v>129</v>
      </c>
      <c r="G1609" s="26">
        <v>62375</v>
      </c>
      <c r="H1609" s="26">
        <v>202</v>
      </c>
      <c r="I1609" s="26">
        <v>8191</v>
      </c>
      <c r="J1609" s="26">
        <v>2</v>
      </c>
    </row>
    <row r="1610" spans="1:10" x14ac:dyDescent="0.2">
      <c r="A1610" s="26">
        <f t="shared" si="25"/>
        <v>610129</v>
      </c>
      <c r="B1610" s="26">
        <v>7</v>
      </c>
      <c r="C1610" s="26">
        <v>68</v>
      </c>
      <c r="D1610" s="26" t="s">
        <v>91</v>
      </c>
      <c r="E1610" s="26">
        <v>61</v>
      </c>
      <c r="F1610" s="26">
        <v>129</v>
      </c>
      <c r="G1610" s="26">
        <v>53180</v>
      </c>
      <c r="H1610" s="26">
        <v>300</v>
      </c>
      <c r="I1610" s="26">
        <v>8114</v>
      </c>
      <c r="J1610" s="26">
        <v>2</v>
      </c>
    </row>
    <row r="1611" spans="1:10" x14ac:dyDescent="0.2">
      <c r="A1611" s="26">
        <f t="shared" si="25"/>
        <v>620129</v>
      </c>
      <c r="B1611" s="26">
        <v>5</v>
      </c>
      <c r="C1611" s="26">
        <v>67</v>
      </c>
      <c r="D1611" s="26" t="s">
        <v>92</v>
      </c>
      <c r="E1611" s="26">
        <v>62</v>
      </c>
      <c r="F1611" s="26">
        <v>129</v>
      </c>
      <c r="G1611" s="26">
        <v>42330</v>
      </c>
      <c r="H1611" s="26">
        <v>500</v>
      </c>
      <c r="I1611" s="26">
        <v>8023</v>
      </c>
      <c r="J1611" s="26">
        <v>4</v>
      </c>
    </row>
    <row r="1612" spans="1:10" x14ac:dyDescent="0.2">
      <c r="A1612" s="26">
        <f t="shared" si="25"/>
        <v>460130</v>
      </c>
      <c r="B1612" s="26">
        <v>38</v>
      </c>
      <c r="C1612" s="26">
        <v>84</v>
      </c>
      <c r="D1612" s="26" t="s">
        <v>76</v>
      </c>
      <c r="E1612" s="26">
        <v>46</v>
      </c>
      <c r="F1612" s="26">
        <v>130</v>
      </c>
      <c r="G1612" s="26">
        <v>32730</v>
      </c>
      <c r="H1612" s="26">
        <v>300</v>
      </c>
      <c r="I1612" s="26">
        <v>8046</v>
      </c>
      <c r="J1612" s="26">
        <v>2</v>
      </c>
    </row>
    <row r="1613" spans="1:10" x14ac:dyDescent="0.2">
      <c r="A1613" s="26">
        <f t="shared" si="25"/>
        <v>470130</v>
      </c>
      <c r="B1613" s="26">
        <v>36</v>
      </c>
      <c r="C1613" s="26">
        <v>83</v>
      </c>
      <c r="D1613" s="26" t="s">
        <v>77</v>
      </c>
      <c r="E1613" s="26">
        <v>47</v>
      </c>
      <c r="F1613" s="26">
        <v>130</v>
      </c>
      <c r="G1613" s="26">
        <v>45898</v>
      </c>
      <c r="H1613" s="26">
        <v>424</v>
      </c>
      <c r="I1613" s="26">
        <v>8142</v>
      </c>
      <c r="J1613" s="26">
        <v>3</v>
      </c>
    </row>
    <row r="1614" spans="1:10" x14ac:dyDescent="0.2">
      <c r="A1614" s="26">
        <f t="shared" si="25"/>
        <v>480130</v>
      </c>
      <c r="B1614" s="26">
        <v>34</v>
      </c>
      <c r="C1614" s="26">
        <v>82</v>
      </c>
      <c r="D1614" s="26" t="s">
        <v>78</v>
      </c>
      <c r="E1614" s="26">
        <v>48</v>
      </c>
      <c r="F1614" s="26">
        <v>130</v>
      </c>
      <c r="G1614" s="26">
        <v>61117.597000000002</v>
      </c>
      <c r="H1614" s="26">
        <v>22.356000000000002</v>
      </c>
      <c r="I1614" s="26">
        <v>8252.5867999999991</v>
      </c>
      <c r="J1614" s="26">
        <v>0.17199999999999999</v>
      </c>
    </row>
    <row r="1615" spans="1:10" x14ac:dyDescent="0.2">
      <c r="A1615" s="26">
        <f t="shared" si="25"/>
        <v>490130</v>
      </c>
      <c r="B1615" s="26">
        <v>32</v>
      </c>
      <c r="C1615" s="26">
        <v>81</v>
      </c>
      <c r="D1615" s="26" t="s">
        <v>79</v>
      </c>
      <c r="E1615" s="26">
        <v>49</v>
      </c>
      <c r="F1615" s="26">
        <v>130</v>
      </c>
      <c r="G1615" s="26">
        <v>69906.53</v>
      </c>
      <c r="H1615" s="26">
        <v>1.79</v>
      </c>
      <c r="I1615" s="26">
        <v>8314.1759999999995</v>
      </c>
      <c r="J1615" s="26">
        <v>1.38E-2</v>
      </c>
    </row>
    <row r="1616" spans="1:10" x14ac:dyDescent="0.2">
      <c r="A1616" s="26">
        <f t="shared" si="25"/>
        <v>500130</v>
      </c>
      <c r="B1616" s="26">
        <v>30</v>
      </c>
      <c r="C1616" s="26">
        <v>80</v>
      </c>
      <c r="D1616" s="26" t="s">
        <v>80</v>
      </c>
      <c r="E1616" s="26">
        <v>50</v>
      </c>
      <c r="F1616" s="26">
        <v>130</v>
      </c>
      <c r="G1616" s="26">
        <v>80132.217000000004</v>
      </c>
      <c r="H1616" s="26">
        <v>1.873</v>
      </c>
      <c r="I1616" s="26">
        <v>8386.8169999999991</v>
      </c>
      <c r="J1616" s="26">
        <v>1.44E-2</v>
      </c>
    </row>
    <row r="1617" spans="1:10" x14ac:dyDescent="0.2">
      <c r="A1617" s="26">
        <f t="shared" si="25"/>
        <v>510130</v>
      </c>
      <c r="B1617" s="26">
        <v>28</v>
      </c>
      <c r="C1617" s="26">
        <v>79</v>
      </c>
      <c r="D1617" s="26" t="s">
        <v>81</v>
      </c>
      <c r="E1617" s="26">
        <v>51</v>
      </c>
      <c r="F1617" s="26">
        <v>130</v>
      </c>
      <c r="G1617" s="26">
        <v>82285.687000000005</v>
      </c>
      <c r="H1617" s="26">
        <v>14.212</v>
      </c>
      <c r="I1617" s="26">
        <v>8397.3641000000007</v>
      </c>
      <c r="J1617" s="26">
        <v>0.10929999999999999</v>
      </c>
    </row>
    <row r="1618" spans="1:10" x14ac:dyDescent="0.2">
      <c r="A1618" s="26">
        <f t="shared" si="25"/>
        <v>520130</v>
      </c>
      <c r="B1618" s="26">
        <v>26</v>
      </c>
      <c r="C1618" s="26">
        <v>78</v>
      </c>
      <c r="D1618" s="26" t="s">
        <v>82</v>
      </c>
      <c r="E1618" s="26">
        <v>52</v>
      </c>
      <c r="F1618" s="26">
        <v>130</v>
      </c>
      <c r="G1618" s="26">
        <v>87352.960000000006</v>
      </c>
      <c r="H1618" s="26">
        <v>1.0999999999999999E-2</v>
      </c>
      <c r="I1618" s="26">
        <v>8430.3251</v>
      </c>
      <c r="J1618" s="26">
        <v>2.9999999999999997E-4</v>
      </c>
    </row>
    <row r="1619" spans="1:10" x14ac:dyDescent="0.2">
      <c r="A1619" s="26">
        <f t="shared" si="25"/>
        <v>530130</v>
      </c>
      <c r="B1619" s="26">
        <v>24</v>
      </c>
      <c r="C1619" s="26">
        <v>77</v>
      </c>
      <c r="D1619" s="26" t="s">
        <v>83</v>
      </c>
      <c r="E1619" s="26">
        <v>53</v>
      </c>
      <c r="F1619" s="26">
        <v>130</v>
      </c>
      <c r="G1619" s="26">
        <v>86936.187999999995</v>
      </c>
      <c r="H1619" s="26">
        <v>3.1539999999999999</v>
      </c>
      <c r="I1619" s="26">
        <v>8421.1010999999999</v>
      </c>
      <c r="J1619" s="26">
        <v>2.4299999999999999E-2</v>
      </c>
    </row>
    <row r="1620" spans="1:10" x14ac:dyDescent="0.2">
      <c r="A1620" s="26">
        <f t="shared" si="25"/>
        <v>540130</v>
      </c>
      <c r="B1620" s="26">
        <v>22</v>
      </c>
      <c r="C1620" s="26">
        <v>76</v>
      </c>
      <c r="D1620" s="26" t="s">
        <v>84</v>
      </c>
      <c r="E1620" s="26">
        <v>54</v>
      </c>
      <c r="F1620" s="26">
        <v>130</v>
      </c>
      <c r="G1620" s="26">
        <v>89880.474000000002</v>
      </c>
      <c r="H1620" s="26">
        <v>8.9999999999999993E-3</v>
      </c>
      <c r="I1620" s="26">
        <v>8437.7314000000006</v>
      </c>
      <c r="J1620" s="26">
        <v>2.9999999999999997E-4</v>
      </c>
    </row>
    <row r="1621" spans="1:10" x14ac:dyDescent="0.2">
      <c r="A1621" s="26">
        <f t="shared" si="25"/>
        <v>550130</v>
      </c>
      <c r="B1621" s="26">
        <v>20</v>
      </c>
      <c r="C1621" s="26">
        <v>75</v>
      </c>
      <c r="D1621" s="26" t="s">
        <v>85</v>
      </c>
      <c r="E1621" s="26">
        <v>55</v>
      </c>
      <c r="F1621" s="26">
        <v>130</v>
      </c>
      <c r="G1621" s="26">
        <v>86899.754000000001</v>
      </c>
      <c r="H1621" s="26">
        <v>8.3569999999999993</v>
      </c>
      <c r="I1621" s="26">
        <v>8408.7847999999994</v>
      </c>
      <c r="J1621" s="26">
        <v>6.4299999999999996E-2</v>
      </c>
    </row>
    <row r="1622" spans="1:10" x14ac:dyDescent="0.2">
      <c r="A1622" s="26">
        <f t="shared" si="25"/>
        <v>560130</v>
      </c>
      <c r="B1622" s="26">
        <v>18</v>
      </c>
      <c r="C1622" s="26">
        <v>74</v>
      </c>
      <c r="D1622" s="26" t="s">
        <v>86</v>
      </c>
      <c r="E1622" s="26">
        <v>56</v>
      </c>
      <c r="F1622" s="26">
        <v>130</v>
      </c>
      <c r="G1622" s="26">
        <v>87256.775999999998</v>
      </c>
      <c r="H1622" s="26">
        <v>0.28699999999999998</v>
      </c>
      <c r="I1622" s="26">
        <v>8405.5130000000008</v>
      </c>
      <c r="J1622" s="26">
        <v>2.2000000000000001E-3</v>
      </c>
    </row>
    <row r="1623" spans="1:10" x14ac:dyDescent="0.2">
      <c r="A1623" s="26">
        <f t="shared" si="25"/>
        <v>570130</v>
      </c>
      <c r="B1623" s="26">
        <v>16</v>
      </c>
      <c r="C1623" s="26">
        <v>73</v>
      </c>
      <c r="D1623" s="26" t="s">
        <v>87</v>
      </c>
      <c r="E1623" s="26">
        <v>57</v>
      </c>
      <c r="F1623" s="26">
        <v>130</v>
      </c>
      <c r="G1623" s="26">
        <v>81627.373999999996</v>
      </c>
      <c r="H1623" s="26">
        <v>25.946000000000002</v>
      </c>
      <c r="I1623" s="26">
        <v>8356.1918999999998</v>
      </c>
      <c r="J1623" s="26">
        <v>0.1996</v>
      </c>
    </row>
    <row r="1624" spans="1:10" x14ac:dyDescent="0.2">
      <c r="A1624" s="26">
        <f t="shared" si="25"/>
        <v>580130</v>
      </c>
      <c r="B1624" s="26">
        <v>14</v>
      </c>
      <c r="C1624" s="26">
        <v>72</v>
      </c>
      <c r="D1624" s="26" t="s">
        <v>88</v>
      </c>
      <c r="E1624" s="26">
        <v>58</v>
      </c>
      <c r="F1624" s="26">
        <v>130</v>
      </c>
      <c r="G1624" s="26">
        <v>79422.913</v>
      </c>
      <c r="H1624" s="26">
        <v>27.945</v>
      </c>
      <c r="I1624" s="26">
        <v>8333.2163999999993</v>
      </c>
      <c r="J1624" s="26">
        <v>0.215</v>
      </c>
    </row>
    <row r="1625" spans="1:10" x14ac:dyDescent="0.2">
      <c r="A1625" s="26">
        <f t="shared" si="25"/>
        <v>590130</v>
      </c>
      <c r="B1625" s="26">
        <v>12</v>
      </c>
      <c r="C1625" s="26">
        <v>71</v>
      </c>
      <c r="D1625" s="26" t="s">
        <v>89</v>
      </c>
      <c r="E1625" s="26">
        <v>59</v>
      </c>
      <c r="F1625" s="26">
        <v>130</v>
      </c>
      <c r="G1625" s="26">
        <v>71175.464000000007</v>
      </c>
      <c r="H1625" s="26">
        <v>64.272999999999996</v>
      </c>
      <c r="I1625" s="26">
        <v>8263.7564999999995</v>
      </c>
      <c r="J1625" s="26">
        <v>0.49440000000000001</v>
      </c>
    </row>
    <row r="1626" spans="1:10" x14ac:dyDescent="0.2">
      <c r="A1626" s="26">
        <f t="shared" si="25"/>
        <v>600130</v>
      </c>
      <c r="B1626" s="26">
        <v>10</v>
      </c>
      <c r="C1626" s="26">
        <v>70</v>
      </c>
      <c r="D1626" s="26" t="s">
        <v>90</v>
      </c>
      <c r="E1626" s="26">
        <v>60</v>
      </c>
      <c r="F1626" s="26">
        <v>130</v>
      </c>
      <c r="G1626" s="26">
        <v>66596.239000000001</v>
      </c>
      <c r="H1626" s="26">
        <v>27.945</v>
      </c>
      <c r="I1626" s="26">
        <v>8222.5136000000002</v>
      </c>
      <c r="J1626" s="26">
        <v>0.215</v>
      </c>
    </row>
    <row r="1627" spans="1:10" x14ac:dyDescent="0.2">
      <c r="A1627" s="26">
        <f t="shared" si="25"/>
        <v>610130</v>
      </c>
      <c r="B1627" s="26">
        <v>8</v>
      </c>
      <c r="C1627" s="26">
        <v>69</v>
      </c>
      <c r="D1627" s="26" t="s">
        <v>91</v>
      </c>
      <c r="E1627" s="26">
        <v>61</v>
      </c>
      <c r="F1627" s="26">
        <v>130</v>
      </c>
      <c r="G1627" s="26">
        <v>55470</v>
      </c>
      <c r="H1627" s="26">
        <v>200</v>
      </c>
      <c r="I1627" s="26">
        <v>8131</v>
      </c>
      <c r="J1627" s="26">
        <v>2</v>
      </c>
    </row>
    <row r="1628" spans="1:10" x14ac:dyDescent="0.2">
      <c r="A1628" s="26">
        <f t="shared" si="25"/>
        <v>620130</v>
      </c>
      <c r="B1628" s="26">
        <v>6</v>
      </c>
      <c r="C1628" s="26">
        <v>68</v>
      </c>
      <c r="D1628" s="26" t="s">
        <v>92</v>
      </c>
      <c r="E1628" s="26">
        <v>62</v>
      </c>
      <c r="F1628" s="26">
        <v>130</v>
      </c>
      <c r="G1628" s="26">
        <v>47700</v>
      </c>
      <c r="H1628" s="26">
        <v>400</v>
      </c>
      <c r="I1628" s="26">
        <v>8065</v>
      </c>
      <c r="J1628" s="26">
        <v>3</v>
      </c>
    </row>
    <row r="1629" spans="1:10" x14ac:dyDescent="0.2">
      <c r="A1629" s="26">
        <f t="shared" si="25"/>
        <v>630130</v>
      </c>
      <c r="B1629" s="26">
        <v>4</v>
      </c>
      <c r="C1629" s="26">
        <v>67</v>
      </c>
      <c r="D1629" s="26" t="s">
        <v>93</v>
      </c>
      <c r="E1629" s="26">
        <v>63</v>
      </c>
      <c r="F1629" s="26">
        <v>130</v>
      </c>
      <c r="G1629" s="26">
        <v>33513</v>
      </c>
      <c r="H1629" s="26">
        <v>539</v>
      </c>
      <c r="I1629" s="26">
        <v>7950</v>
      </c>
      <c r="J1629" s="26">
        <v>4</v>
      </c>
    </row>
    <row r="1630" spans="1:10" x14ac:dyDescent="0.2">
      <c r="A1630" s="26">
        <f t="shared" si="25"/>
        <v>460131</v>
      </c>
      <c r="B1630" s="26">
        <v>39</v>
      </c>
      <c r="C1630" s="26">
        <v>85</v>
      </c>
      <c r="D1630" s="26" t="s">
        <v>76</v>
      </c>
      <c r="E1630" s="26">
        <v>46</v>
      </c>
      <c r="F1630" s="26">
        <v>131</v>
      </c>
      <c r="G1630" s="26">
        <v>25740</v>
      </c>
      <c r="H1630" s="26">
        <v>300</v>
      </c>
      <c r="I1630" s="26">
        <v>7993</v>
      </c>
      <c r="J1630" s="26">
        <v>2</v>
      </c>
    </row>
    <row r="1631" spans="1:10" x14ac:dyDescent="0.2">
      <c r="A1631" s="26">
        <f t="shared" si="25"/>
        <v>470131</v>
      </c>
      <c r="B1631" s="26">
        <v>37</v>
      </c>
      <c r="C1631" s="26">
        <v>84</v>
      </c>
      <c r="D1631" s="26" t="s">
        <v>77</v>
      </c>
      <c r="E1631" s="26">
        <v>47</v>
      </c>
      <c r="F1631" s="26">
        <v>131</v>
      </c>
      <c r="G1631" s="26">
        <v>40750</v>
      </c>
      <c r="H1631" s="26">
        <v>500</v>
      </c>
      <c r="I1631" s="26">
        <v>8102</v>
      </c>
      <c r="J1631" s="26">
        <v>4</v>
      </c>
    </row>
    <row r="1632" spans="1:10" x14ac:dyDescent="0.2">
      <c r="A1632" s="26">
        <f t="shared" si="25"/>
        <v>480131</v>
      </c>
      <c r="B1632" s="26">
        <v>35</v>
      </c>
      <c r="C1632" s="26">
        <v>83</v>
      </c>
      <c r="D1632" s="26" t="s">
        <v>78</v>
      </c>
      <c r="E1632" s="26">
        <v>48</v>
      </c>
      <c r="F1632" s="26">
        <v>131</v>
      </c>
      <c r="G1632" s="26">
        <v>55211.76</v>
      </c>
      <c r="H1632" s="26">
        <v>19.238</v>
      </c>
      <c r="I1632" s="26">
        <v>8206.1203999999998</v>
      </c>
      <c r="J1632" s="26">
        <v>0.1469</v>
      </c>
    </row>
    <row r="1633" spans="1:10" x14ac:dyDescent="0.2">
      <c r="A1633" s="26">
        <f t="shared" si="25"/>
        <v>490131</v>
      </c>
      <c r="B1633" s="26">
        <v>33</v>
      </c>
      <c r="C1633" s="26">
        <v>82</v>
      </c>
      <c r="D1633" s="26" t="s">
        <v>79</v>
      </c>
      <c r="E1633" s="26">
        <v>49</v>
      </c>
      <c r="F1633" s="26">
        <v>131</v>
      </c>
      <c r="G1633" s="26">
        <v>68024.369000000006</v>
      </c>
      <c r="H1633" s="26">
        <v>2.2050000000000001</v>
      </c>
      <c r="I1633" s="26">
        <v>8297.9544000000005</v>
      </c>
      <c r="J1633" s="26">
        <v>1.6799999999999999E-2</v>
      </c>
    </row>
    <row r="1634" spans="1:10" x14ac:dyDescent="0.2">
      <c r="A1634" s="26">
        <f t="shared" si="25"/>
        <v>500131</v>
      </c>
      <c r="B1634" s="26">
        <v>31</v>
      </c>
      <c r="C1634" s="26">
        <v>81</v>
      </c>
      <c r="D1634" s="26" t="s">
        <v>80</v>
      </c>
      <c r="E1634" s="26">
        <v>50</v>
      </c>
      <c r="F1634" s="26">
        <v>131</v>
      </c>
      <c r="G1634" s="26">
        <v>77264.578999999998</v>
      </c>
      <c r="H1634" s="26">
        <v>3.621</v>
      </c>
      <c r="I1634" s="26">
        <v>8362.5182999999997</v>
      </c>
      <c r="J1634" s="26">
        <v>2.76E-2</v>
      </c>
    </row>
    <row r="1635" spans="1:10" x14ac:dyDescent="0.2">
      <c r="A1635" s="26">
        <f t="shared" si="25"/>
        <v>510131</v>
      </c>
      <c r="B1635" s="26">
        <v>29</v>
      </c>
      <c r="C1635" s="26">
        <v>80</v>
      </c>
      <c r="D1635" s="26" t="s">
        <v>81</v>
      </c>
      <c r="E1635" s="26">
        <v>51</v>
      </c>
      <c r="F1635" s="26">
        <v>131</v>
      </c>
      <c r="G1635" s="26">
        <v>81981.411999999997</v>
      </c>
      <c r="H1635" s="26">
        <v>2.0840000000000001</v>
      </c>
      <c r="I1635" s="26">
        <v>8392.5524999999998</v>
      </c>
      <c r="J1635" s="26">
        <v>1.5900000000000001E-2</v>
      </c>
    </row>
    <row r="1636" spans="1:10" x14ac:dyDescent="0.2">
      <c r="A1636" s="26">
        <f t="shared" si="25"/>
        <v>520131</v>
      </c>
      <c r="B1636" s="26">
        <v>27</v>
      </c>
      <c r="C1636" s="26">
        <v>79</v>
      </c>
      <c r="D1636" s="26" t="s">
        <v>82</v>
      </c>
      <c r="E1636" s="26">
        <v>52</v>
      </c>
      <c r="F1636" s="26">
        <v>131</v>
      </c>
      <c r="G1636" s="26">
        <v>85211.021999999997</v>
      </c>
      <c r="H1636" s="26">
        <v>6.0999999999999999E-2</v>
      </c>
      <c r="I1636" s="26">
        <v>8411.2338999999993</v>
      </c>
      <c r="J1636" s="26">
        <v>5.0000000000000001E-4</v>
      </c>
    </row>
    <row r="1637" spans="1:10" x14ac:dyDescent="0.2">
      <c r="A1637" s="26">
        <f t="shared" si="25"/>
        <v>530131</v>
      </c>
      <c r="B1637" s="26">
        <v>25</v>
      </c>
      <c r="C1637" s="26">
        <v>78</v>
      </c>
      <c r="D1637" s="26" t="s">
        <v>83</v>
      </c>
      <c r="E1637" s="26">
        <v>53</v>
      </c>
      <c r="F1637" s="26">
        <v>131</v>
      </c>
      <c r="G1637" s="26">
        <v>87442.726999999999</v>
      </c>
      <c r="H1637" s="26">
        <v>0.60499999999999998</v>
      </c>
      <c r="I1637" s="26">
        <v>8422.2976999999992</v>
      </c>
      <c r="J1637" s="26">
        <v>4.5999999999999999E-3</v>
      </c>
    </row>
    <row r="1638" spans="1:10" x14ac:dyDescent="0.2">
      <c r="A1638" s="26">
        <f t="shared" si="25"/>
        <v>540131</v>
      </c>
      <c r="B1638" s="26">
        <v>23</v>
      </c>
      <c r="C1638" s="26">
        <v>77</v>
      </c>
      <c r="D1638" s="26" t="s">
        <v>84</v>
      </c>
      <c r="E1638" s="26">
        <v>54</v>
      </c>
      <c r="F1638" s="26">
        <v>131</v>
      </c>
      <c r="G1638" s="26">
        <v>88413.574919999999</v>
      </c>
      <c r="H1638" s="26">
        <v>5.1200000000000004E-3</v>
      </c>
      <c r="I1638" s="26">
        <v>8423.7366999999995</v>
      </c>
      <c r="J1638" s="26">
        <v>2.9999999999999997E-4</v>
      </c>
    </row>
    <row r="1639" spans="1:10" x14ac:dyDescent="0.2">
      <c r="A1639" s="26">
        <f t="shared" si="25"/>
        <v>550131</v>
      </c>
      <c r="B1639" s="26">
        <v>21</v>
      </c>
      <c r="C1639" s="26">
        <v>76</v>
      </c>
      <c r="D1639" s="26" t="s">
        <v>85</v>
      </c>
      <c r="E1639" s="26">
        <v>55</v>
      </c>
      <c r="F1639" s="26">
        <v>131</v>
      </c>
      <c r="G1639" s="26">
        <v>88055.573999999993</v>
      </c>
      <c r="H1639" s="26">
        <v>0.17699999999999999</v>
      </c>
      <c r="I1639" s="26">
        <v>8415.0316999999995</v>
      </c>
      <c r="J1639" s="26">
        <v>1.4E-3</v>
      </c>
    </row>
    <row r="1640" spans="1:10" x14ac:dyDescent="0.2">
      <c r="A1640" s="26">
        <f t="shared" si="25"/>
        <v>560131</v>
      </c>
      <c r="B1640" s="26">
        <v>19</v>
      </c>
      <c r="C1640" s="26">
        <v>75</v>
      </c>
      <c r="D1640" s="26" t="s">
        <v>86</v>
      </c>
      <c r="E1640" s="26">
        <v>56</v>
      </c>
      <c r="F1640" s="26">
        <v>131</v>
      </c>
      <c r="G1640" s="26">
        <v>86678.957999999999</v>
      </c>
      <c r="H1640" s="26">
        <v>0.41499999999999998</v>
      </c>
      <c r="I1640" s="26">
        <v>8398.5511000000006</v>
      </c>
      <c r="J1640" s="26">
        <v>3.2000000000000002E-3</v>
      </c>
    </row>
    <row r="1641" spans="1:10" x14ac:dyDescent="0.2">
      <c r="A1641" s="26">
        <f t="shared" si="25"/>
        <v>570131</v>
      </c>
      <c r="B1641" s="26">
        <v>17</v>
      </c>
      <c r="C1641" s="26">
        <v>74</v>
      </c>
      <c r="D1641" s="26" t="s">
        <v>87</v>
      </c>
      <c r="E1641" s="26">
        <v>57</v>
      </c>
      <c r="F1641" s="26">
        <v>131</v>
      </c>
      <c r="G1641" s="26">
        <v>83769.264999999999</v>
      </c>
      <c r="H1641" s="26">
        <v>27.945</v>
      </c>
      <c r="I1641" s="26">
        <v>8370.3675999999996</v>
      </c>
      <c r="J1641" s="26">
        <v>0.21329999999999999</v>
      </c>
    </row>
    <row r="1642" spans="1:10" x14ac:dyDescent="0.2">
      <c r="A1642" s="26">
        <f t="shared" si="25"/>
        <v>580131</v>
      </c>
      <c r="B1642" s="26">
        <v>15</v>
      </c>
      <c r="C1642" s="26">
        <v>73</v>
      </c>
      <c r="D1642" s="26" t="s">
        <v>88</v>
      </c>
      <c r="E1642" s="26">
        <v>58</v>
      </c>
      <c r="F1642" s="26">
        <v>131</v>
      </c>
      <c r="G1642" s="26">
        <v>79708.448000000004</v>
      </c>
      <c r="H1642" s="26">
        <v>32.802</v>
      </c>
      <c r="I1642" s="26">
        <v>8333.3968999999997</v>
      </c>
      <c r="J1642" s="26">
        <v>0.25040000000000001</v>
      </c>
    </row>
    <row r="1643" spans="1:10" x14ac:dyDescent="0.2">
      <c r="A1643" s="26">
        <f t="shared" si="25"/>
        <v>590131</v>
      </c>
      <c r="B1643" s="26">
        <v>13</v>
      </c>
      <c r="C1643" s="26">
        <v>72</v>
      </c>
      <c r="D1643" s="26" t="s">
        <v>89</v>
      </c>
      <c r="E1643" s="26">
        <v>59</v>
      </c>
      <c r="F1643" s="26">
        <v>131</v>
      </c>
      <c r="G1643" s="26">
        <v>74300.664000000004</v>
      </c>
      <c r="H1643" s="26">
        <v>46.994999999999997</v>
      </c>
      <c r="I1643" s="26">
        <v>8286.1438999999991</v>
      </c>
      <c r="J1643" s="26">
        <v>0.35870000000000002</v>
      </c>
    </row>
    <row r="1644" spans="1:10" x14ac:dyDescent="0.2">
      <c r="A1644" s="26">
        <f t="shared" si="25"/>
        <v>600131</v>
      </c>
      <c r="B1644" s="26">
        <v>11</v>
      </c>
      <c r="C1644" s="26">
        <v>71</v>
      </c>
      <c r="D1644" s="26" t="s">
        <v>90</v>
      </c>
      <c r="E1644" s="26">
        <v>60</v>
      </c>
      <c r="F1644" s="26">
        <v>131</v>
      </c>
      <c r="G1644" s="26">
        <v>67768.039999999994</v>
      </c>
      <c r="H1644" s="26">
        <v>27.516999999999999</v>
      </c>
      <c r="I1644" s="26">
        <v>8230.3045000000002</v>
      </c>
      <c r="J1644" s="26">
        <v>0.21010000000000001</v>
      </c>
    </row>
    <row r="1645" spans="1:10" x14ac:dyDescent="0.2">
      <c r="A1645" s="26">
        <f t="shared" si="25"/>
        <v>610131</v>
      </c>
      <c r="B1645" s="26">
        <v>9</v>
      </c>
      <c r="C1645" s="26">
        <v>70</v>
      </c>
      <c r="D1645" s="26" t="s">
        <v>91</v>
      </c>
      <c r="E1645" s="26">
        <v>61</v>
      </c>
      <c r="F1645" s="26">
        <v>131</v>
      </c>
      <c r="G1645" s="26">
        <v>59770</v>
      </c>
      <c r="H1645" s="26">
        <v>200</v>
      </c>
      <c r="I1645" s="26">
        <v>8163</v>
      </c>
      <c r="J1645" s="26">
        <v>2</v>
      </c>
    </row>
    <row r="1646" spans="1:10" x14ac:dyDescent="0.2">
      <c r="A1646" s="26">
        <f t="shared" si="25"/>
        <v>620131</v>
      </c>
      <c r="B1646" s="26">
        <v>7</v>
      </c>
      <c r="C1646" s="26">
        <v>69</v>
      </c>
      <c r="D1646" s="26" t="s">
        <v>92</v>
      </c>
      <c r="E1646" s="26">
        <v>62</v>
      </c>
      <c r="F1646" s="26">
        <v>131</v>
      </c>
      <c r="G1646" s="26">
        <v>50280</v>
      </c>
      <c r="H1646" s="26">
        <v>400</v>
      </c>
      <c r="I1646" s="26">
        <v>8085</v>
      </c>
      <c r="J1646" s="26">
        <v>3</v>
      </c>
    </row>
    <row r="1647" spans="1:10" x14ac:dyDescent="0.2">
      <c r="A1647" s="26">
        <f t="shared" si="25"/>
        <v>630131</v>
      </c>
      <c r="B1647" s="26">
        <v>5</v>
      </c>
      <c r="C1647" s="26">
        <v>68</v>
      </c>
      <c r="D1647" s="26" t="s">
        <v>93</v>
      </c>
      <c r="E1647" s="26">
        <v>63</v>
      </c>
      <c r="F1647" s="26">
        <v>131</v>
      </c>
      <c r="G1647" s="26">
        <v>39464</v>
      </c>
      <c r="H1647" s="26">
        <v>400</v>
      </c>
      <c r="I1647" s="26">
        <v>7996</v>
      </c>
      <c r="J1647" s="26">
        <v>3</v>
      </c>
    </row>
    <row r="1648" spans="1:10" x14ac:dyDescent="0.2">
      <c r="A1648" s="26">
        <f t="shared" si="25"/>
        <v>470132</v>
      </c>
      <c r="B1648" s="26">
        <v>38</v>
      </c>
      <c r="C1648" s="26">
        <v>85</v>
      </c>
      <c r="D1648" s="26" t="s">
        <v>77</v>
      </c>
      <c r="E1648" s="26">
        <v>47</v>
      </c>
      <c r="F1648" s="26">
        <v>132</v>
      </c>
      <c r="G1648" s="26">
        <v>34400</v>
      </c>
      <c r="H1648" s="26">
        <v>500</v>
      </c>
      <c r="I1648" s="26">
        <v>8053</v>
      </c>
      <c r="J1648" s="26">
        <v>4</v>
      </c>
    </row>
    <row r="1649" spans="1:10" x14ac:dyDescent="0.2">
      <c r="A1649" s="26">
        <f t="shared" si="25"/>
        <v>480132</v>
      </c>
      <c r="B1649" s="26">
        <v>36</v>
      </c>
      <c r="C1649" s="26">
        <v>84</v>
      </c>
      <c r="D1649" s="26" t="s">
        <v>78</v>
      </c>
      <c r="E1649" s="26">
        <v>48</v>
      </c>
      <c r="F1649" s="26">
        <v>132</v>
      </c>
      <c r="G1649" s="26">
        <v>50465.428999999996</v>
      </c>
      <c r="H1649" s="26">
        <v>60.067999999999998</v>
      </c>
      <c r="I1649" s="26">
        <v>8169.1421</v>
      </c>
      <c r="J1649" s="26">
        <v>0.4551</v>
      </c>
    </row>
    <row r="1650" spans="1:10" x14ac:dyDescent="0.2">
      <c r="A1650" s="26">
        <f t="shared" si="25"/>
        <v>490132</v>
      </c>
      <c r="B1650" s="26">
        <v>34</v>
      </c>
      <c r="C1650" s="26">
        <v>83</v>
      </c>
      <c r="D1650" s="26" t="s">
        <v>79</v>
      </c>
      <c r="E1650" s="26">
        <v>49</v>
      </c>
      <c r="F1650" s="26">
        <v>132</v>
      </c>
      <c r="G1650" s="26">
        <v>62411.553999999996</v>
      </c>
      <c r="H1650" s="26">
        <v>60.033000000000001</v>
      </c>
      <c r="I1650" s="26">
        <v>8253.7162000000008</v>
      </c>
      <c r="J1650" s="26">
        <v>0.45479999999999998</v>
      </c>
    </row>
    <row r="1651" spans="1:10" x14ac:dyDescent="0.2">
      <c r="A1651" s="26">
        <f t="shared" si="25"/>
        <v>500132</v>
      </c>
      <c r="B1651" s="26">
        <v>32</v>
      </c>
      <c r="C1651" s="26">
        <v>82</v>
      </c>
      <c r="D1651" s="26" t="s">
        <v>80</v>
      </c>
      <c r="E1651" s="26">
        <v>50</v>
      </c>
      <c r="F1651" s="26">
        <v>132</v>
      </c>
      <c r="G1651" s="26">
        <v>76546.554000000004</v>
      </c>
      <c r="H1651" s="26">
        <v>1.976</v>
      </c>
      <c r="I1651" s="26">
        <v>8354.8726000000006</v>
      </c>
      <c r="J1651" s="26">
        <v>1.4999999999999999E-2</v>
      </c>
    </row>
    <row r="1652" spans="1:10" x14ac:dyDescent="0.2">
      <c r="A1652" s="26">
        <f t="shared" si="25"/>
        <v>510132</v>
      </c>
      <c r="B1652" s="26">
        <v>30</v>
      </c>
      <c r="C1652" s="26">
        <v>81</v>
      </c>
      <c r="D1652" s="26" t="s">
        <v>81</v>
      </c>
      <c r="E1652" s="26">
        <v>51</v>
      </c>
      <c r="F1652" s="26">
        <v>132</v>
      </c>
      <c r="G1652" s="26">
        <v>79635.282000000007</v>
      </c>
      <c r="H1652" s="26">
        <v>2.4670000000000001</v>
      </c>
      <c r="I1652" s="26">
        <v>8372.3451999999997</v>
      </c>
      <c r="J1652" s="26">
        <v>1.8700000000000001E-2</v>
      </c>
    </row>
    <row r="1653" spans="1:10" x14ac:dyDescent="0.2">
      <c r="A1653" s="26">
        <f t="shared" si="25"/>
        <v>520132</v>
      </c>
      <c r="B1653" s="26">
        <v>28</v>
      </c>
      <c r="C1653" s="26">
        <v>80</v>
      </c>
      <c r="D1653" s="26" t="s">
        <v>82</v>
      </c>
      <c r="E1653" s="26">
        <v>52</v>
      </c>
      <c r="F1653" s="26">
        <v>132</v>
      </c>
      <c r="G1653" s="26">
        <v>85188.197</v>
      </c>
      <c r="H1653" s="26">
        <v>3.4860000000000002</v>
      </c>
      <c r="I1653" s="26">
        <v>8408.4858999999997</v>
      </c>
      <c r="J1653" s="26">
        <v>2.64E-2</v>
      </c>
    </row>
    <row r="1654" spans="1:10" x14ac:dyDescent="0.2">
      <c r="A1654" s="26">
        <f t="shared" si="25"/>
        <v>530132</v>
      </c>
      <c r="B1654" s="26">
        <v>26</v>
      </c>
      <c r="C1654" s="26">
        <v>79</v>
      </c>
      <c r="D1654" s="26" t="s">
        <v>83</v>
      </c>
      <c r="E1654" s="26">
        <v>53</v>
      </c>
      <c r="F1654" s="26">
        <v>132</v>
      </c>
      <c r="G1654" s="26">
        <v>85703.501999999993</v>
      </c>
      <c r="H1654" s="26">
        <v>4.0650000000000004</v>
      </c>
      <c r="I1654" s="26">
        <v>8406.4627999999993</v>
      </c>
      <c r="J1654" s="26">
        <v>3.0800000000000001E-2</v>
      </c>
    </row>
    <row r="1655" spans="1:10" x14ac:dyDescent="0.2">
      <c r="A1655" s="26">
        <f t="shared" si="25"/>
        <v>540132</v>
      </c>
      <c r="B1655" s="26">
        <v>24</v>
      </c>
      <c r="C1655" s="26">
        <v>78</v>
      </c>
      <c r="D1655" s="26" t="s">
        <v>84</v>
      </c>
      <c r="E1655" s="26">
        <v>54</v>
      </c>
      <c r="F1655" s="26">
        <v>132</v>
      </c>
      <c r="G1655" s="26">
        <v>89278.97451</v>
      </c>
      <c r="H1655" s="26">
        <v>5.0699999999999999E-3</v>
      </c>
      <c r="I1655" s="26">
        <v>8427.6229000000003</v>
      </c>
      <c r="J1655" s="26">
        <v>2.9999999999999997E-4</v>
      </c>
    </row>
    <row r="1656" spans="1:10" x14ac:dyDescent="0.2">
      <c r="A1656" s="26">
        <f t="shared" si="25"/>
        <v>550132</v>
      </c>
      <c r="B1656" s="26">
        <v>22</v>
      </c>
      <c r="C1656" s="26">
        <v>77</v>
      </c>
      <c r="D1656" s="26" t="s">
        <v>85</v>
      </c>
      <c r="E1656" s="26">
        <v>55</v>
      </c>
      <c r="F1656" s="26">
        <v>132</v>
      </c>
      <c r="G1656" s="26">
        <v>87152.692999999999</v>
      </c>
      <c r="H1656" s="26">
        <v>1.036</v>
      </c>
      <c r="I1656" s="26">
        <v>8405.5877999999993</v>
      </c>
      <c r="J1656" s="26">
        <v>7.9000000000000008E-3</v>
      </c>
    </row>
    <row r="1657" spans="1:10" x14ac:dyDescent="0.2">
      <c r="A1657" s="26">
        <f t="shared" si="25"/>
        <v>560132</v>
      </c>
      <c r="B1657" s="26">
        <v>20</v>
      </c>
      <c r="C1657" s="26">
        <v>76</v>
      </c>
      <c r="D1657" s="26" t="s">
        <v>86</v>
      </c>
      <c r="E1657" s="26">
        <v>56</v>
      </c>
      <c r="F1657" s="26">
        <v>132</v>
      </c>
      <c r="G1657" s="26">
        <v>88434.903000000006</v>
      </c>
      <c r="H1657" s="26">
        <v>1.0529999999999999</v>
      </c>
      <c r="I1657" s="26">
        <v>8409.3747000000003</v>
      </c>
      <c r="J1657" s="26">
        <v>8.0000000000000002E-3</v>
      </c>
    </row>
    <row r="1658" spans="1:10" x14ac:dyDescent="0.2">
      <c r="A1658" s="26">
        <f t="shared" si="25"/>
        <v>570132</v>
      </c>
      <c r="B1658" s="26">
        <v>18</v>
      </c>
      <c r="C1658" s="26">
        <v>75</v>
      </c>
      <c r="D1658" s="26" t="s">
        <v>87</v>
      </c>
      <c r="E1658" s="26">
        <v>57</v>
      </c>
      <c r="F1658" s="26">
        <v>132</v>
      </c>
      <c r="G1658" s="26">
        <v>83723.577999999994</v>
      </c>
      <c r="H1658" s="26">
        <v>36.359000000000002</v>
      </c>
      <c r="I1658" s="26">
        <v>8367.7559000000001</v>
      </c>
      <c r="J1658" s="26">
        <v>0.27539999999999998</v>
      </c>
    </row>
    <row r="1659" spans="1:10" x14ac:dyDescent="0.2">
      <c r="A1659" s="26">
        <f t="shared" si="25"/>
        <v>580132</v>
      </c>
      <c r="B1659" s="26">
        <v>16</v>
      </c>
      <c r="C1659" s="26">
        <v>74</v>
      </c>
      <c r="D1659" s="26" t="s">
        <v>88</v>
      </c>
      <c r="E1659" s="26">
        <v>58</v>
      </c>
      <c r="F1659" s="26">
        <v>132</v>
      </c>
      <c r="G1659" s="26">
        <v>82468.687999999995</v>
      </c>
      <c r="H1659" s="26">
        <v>20.407</v>
      </c>
      <c r="I1659" s="26">
        <v>8352.3222999999998</v>
      </c>
      <c r="J1659" s="26">
        <v>0.15459999999999999</v>
      </c>
    </row>
    <row r="1660" spans="1:10" x14ac:dyDescent="0.2">
      <c r="A1660" s="26">
        <f t="shared" si="25"/>
        <v>590132</v>
      </c>
      <c r="B1660" s="26">
        <v>14</v>
      </c>
      <c r="C1660" s="26">
        <v>73</v>
      </c>
      <c r="D1660" s="26" t="s">
        <v>89</v>
      </c>
      <c r="E1660" s="26">
        <v>59</v>
      </c>
      <c r="F1660" s="26">
        <v>132</v>
      </c>
      <c r="G1660" s="26">
        <v>75227.464000000007</v>
      </c>
      <c r="H1660" s="26">
        <v>28.876000000000001</v>
      </c>
      <c r="I1660" s="26">
        <v>8291.5377000000008</v>
      </c>
      <c r="J1660" s="26">
        <v>0.21879999999999999</v>
      </c>
    </row>
    <row r="1661" spans="1:10" x14ac:dyDescent="0.2">
      <c r="A1661" s="26">
        <f t="shared" si="25"/>
        <v>600132</v>
      </c>
      <c r="B1661" s="26">
        <v>12</v>
      </c>
      <c r="C1661" s="26">
        <v>72</v>
      </c>
      <c r="D1661" s="26" t="s">
        <v>90</v>
      </c>
      <c r="E1661" s="26">
        <v>60</v>
      </c>
      <c r="F1661" s="26">
        <v>132</v>
      </c>
      <c r="G1661" s="26">
        <v>71425.815000000002</v>
      </c>
      <c r="H1661" s="26">
        <v>24.204999999999998</v>
      </c>
      <c r="I1661" s="26">
        <v>8256.8104000000003</v>
      </c>
      <c r="J1661" s="26">
        <v>0.18340000000000001</v>
      </c>
    </row>
    <row r="1662" spans="1:10" x14ac:dyDescent="0.2">
      <c r="A1662" s="26">
        <f t="shared" si="25"/>
        <v>610132</v>
      </c>
      <c r="B1662" s="26">
        <v>10</v>
      </c>
      <c r="C1662" s="26">
        <v>71</v>
      </c>
      <c r="D1662" s="26" t="s">
        <v>91</v>
      </c>
      <c r="E1662" s="26">
        <v>61</v>
      </c>
      <c r="F1662" s="26">
        <v>132</v>
      </c>
      <c r="G1662" s="26">
        <v>61628</v>
      </c>
      <c r="H1662" s="26">
        <v>149</v>
      </c>
      <c r="I1662" s="26">
        <v>8177</v>
      </c>
      <c r="J1662" s="26">
        <v>1</v>
      </c>
    </row>
    <row r="1663" spans="1:10" x14ac:dyDescent="0.2">
      <c r="A1663" s="26">
        <f t="shared" si="25"/>
        <v>620132</v>
      </c>
      <c r="B1663" s="26">
        <v>8</v>
      </c>
      <c r="C1663" s="26">
        <v>70</v>
      </c>
      <c r="D1663" s="26" t="s">
        <v>92</v>
      </c>
      <c r="E1663" s="26">
        <v>62</v>
      </c>
      <c r="F1663" s="26">
        <v>132</v>
      </c>
      <c r="G1663" s="26">
        <v>55140</v>
      </c>
      <c r="H1663" s="26">
        <v>300</v>
      </c>
      <c r="I1663" s="26">
        <v>8122</v>
      </c>
      <c r="J1663" s="26">
        <v>2</v>
      </c>
    </row>
    <row r="1664" spans="1:10" x14ac:dyDescent="0.2">
      <c r="A1664" s="26">
        <f t="shared" si="25"/>
        <v>630132</v>
      </c>
      <c r="B1664" s="26">
        <v>6</v>
      </c>
      <c r="C1664" s="26">
        <v>69</v>
      </c>
      <c r="D1664" s="26" t="s">
        <v>93</v>
      </c>
      <c r="E1664" s="26">
        <v>63</v>
      </c>
      <c r="F1664" s="26">
        <v>132</v>
      </c>
      <c r="G1664" s="26">
        <v>42200</v>
      </c>
      <c r="H1664" s="26">
        <v>400</v>
      </c>
      <c r="I1664" s="26">
        <v>8018</v>
      </c>
      <c r="J1664" s="26">
        <v>3</v>
      </c>
    </row>
    <row r="1665" spans="1:10" x14ac:dyDescent="0.2">
      <c r="A1665" s="26">
        <f t="shared" si="25"/>
        <v>470133</v>
      </c>
      <c r="B1665" s="26">
        <v>39</v>
      </c>
      <c r="C1665" s="26">
        <v>86</v>
      </c>
      <c r="D1665" s="26" t="s">
        <v>77</v>
      </c>
      <c r="E1665" s="26">
        <v>47</v>
      </c>
      <c r="F1665" s="26">
        <v>133</v>
      </c>
      <c r="G1665" s="26">
        <v>29080</v>
      </c>
      <c r="H1665" s="26">
        <v>500</v>
      </c>
      <c r="I1665" s="26">
        <v>8013</v>
      </c>
      <c r="J1665" s="26">
        <v>4</v>
      </c>
    </row>
    <row r="1666" spans="1:10" x14ac:dyDescent="0.2">
      <c r="A1666" s="26">
        <f t="shared" si="25"/>
        <v>480133</v>
      </c>
      <c r="B1666" s="26">
        <v>37</v>
      </c>
      <c r="C1666" s="26">
        <v>85</v>
      </c>
      <c r="D1666" s="26" t="s">
        <v>78</v>
      </c>
      <c r="E1666" s="26">
        <v>48</v>
      </c>
      <c r="F1666" s="26">
        <v>133</v>
      </c>
      <c r="G1666" s="26">
        <v>44140</v>
      </c>
      <c r="H1666" s="26">
        <v>200</v>
      </c>
      <c r="I1666" s="26">
        <v>8121</v>
      </c>
      <c r="J1666" s="26">
        <v>2</v>
      </c>
    </row>
    <row r="1667" spans="1:10" x14ac:dyDescent="0.2">
      <c r="A1667" s="26">
        <f t="shared" ref="A1667:A1730" si="26">F1667+10000*E1667</f>
        <v>490133</v>
      </c>
      <c r="B1667" s="26">
        <v>35</v>
      </c>
      <c r="C1667" s="26">
        <v>84</v>
      </c>
      <c r="D1667" s="26" t="s">
        <v>79</v>
      </c>
      <c r="E1667" s="26">
        <v>49</v>
      </c>
      <c r="F1667" s="26">
        <v>133</v>
      </c>
      <c r="G1667" s="26">
        <v>57690</v>
      </c>
      <c r="H1667" s="26">
        <v>200</v>
      </c>
      <c r="I1667" s="26">
        <v>8217</v>
      </c>
      <c r="J1667" s="26">
        <v>2</v>
      </c>
    </row>
    <row r="1668" spans="1:10" x14ac:dyDescent="0.2">
      <c r="A1668" s="26">
        <f t="shared" si="26"/>
        <v>500133</v>
      </c>
      <c r="B1668" s="26">
        <v>33</v>
      </c>
      <c r="C1668" s="26">
        <v>83</v>
      </c>
      <c r="D1668" s="26" t="s">
        <v>80</v>
      </c>
      <c r="E1668" s="26">
        <v>50</v>
      </c>
      <c r="F1668" s="26">
        <v>133</v>
      </c>
      <c r="G1668" s="26">
        <v>70873.89</v>
      </c>
      <c r="H1668" s="26">
        <v>1.9039999999999999</v>
      </c>
      <c r="I1668" s="26">
        <v>8310.0889999999999</v>
      </c>
      <c r="J1668" s="26">
        <v>1.43E-2</v>
      </c>
    </row>
    <row r="1669" spans="1:10" x14ac:dyDescent="0.2">
      <c r="A1669" s="26">
        <f t="shared" si="26"/>
        <v>510133</v>
      </c>
      <c r="B1669" s="26">
        <v>31</v>
      </c>
      <c r="C1669" s="26">
        <v>82</v>
      </c>
      <c r="D1669" s="26" t="s">
        <v>81</v>
      </c>
      <c r="E1669" s="26">
        <v>51</v>
      </c>
      <c r="F1669" s="26">
        <v>133</v>
      </c>
      <c r="G1669" s="26">
        <v>78923.513000000006</v>
      </c>
      <c r="H1669" s="26">
        <v>3.1280000000000001</v>
      </c>
      <c r="I1669" s="26">
        <v>8364.7302</v>
      </c>
      <c r="J1669" s="26">
        <v>2.35E-2</v>
      </c>
    </row>
    <row r="1670" spans="1:10" x14ac:dyDescent="0.2">
      <c r="A1670" s="26">
        <f t="shared" si="26"/>
        <v>520133</v>
      </c>
      <c r="B1670" s="26">
        <v>29</v>
      </c>
      <c r="C1670" s="26">
        <v>81</v>
      </c>
      <c r="D1670" s="26" t="s">
        <v>82</v>
      </c>
      <c r="E1670" s="26">
        <v>52</v>
      </c>
      <c r="F1670" s="26">
        <v>133</v>
      </c>
      <c r="G1670" s="26">
        <v>82937.133000000002</v>
      </c>
      <c r="H1670" s="26">
        <v>2.0659999999999998</v>
      </c>
      <c r="I1670" s="26">
        <v>8389.0254999999997</v>
      </c>
      <c r="J1670" s="26">
        <v>1.55E-2</v>
      </c>
    </row>
    <row r="1671" spans="1:10" x14ac:dyDescent="0.2">
      <c r="A1671" s="26">
        <f t="shared" si="26"/>
        <v>530133</v>
      </c>
      <c r="B1671" s="26">
        <v>27</v>
      </c>
      <c r="C1671" s="26">
        <v>80</v>
      </c>
      <c r="D1671" s="26" t="s">
        <v>83</v>
      </c>
      <c r="E1671" s="26">
        <v>53</v>
      </c>
      <c r="F1671" s="26">
        <v>133</v>
      </c>
      <c r="G1671" s="26">
        <v>85857.301999999996</v>
      </c>
      <c r="H1671" s="26">
        <v>5.9020000000000001</v>
      </c>
      <c r="I1671" s="26">
        <v>8405.0992999999999</v>
      </c>
      <c r="J1671" s="26">
        <v>4.4400000000000002E-2</v>
      </c>
    </row>
    <row r="1672" spans="1:10" x14ac:dyDescent="0.2">
      <c r="A1672" s="26">
        <f t="shared" si="26"/>
        <v>540133</v>
      </c>
      <c r="B1672" s="26">
        <v>25</v>
      </c>
      <c r="C1672" s="26">
        <v>79</v>
      </c>
      <c r="D1672" s="26" t="s">
        <v>84</v>
      </c>
      <c r="E1672" s="26">
        <v>54</v>
      </c>
      <c r="F1672" s="26">
        <v>133</v>
      </c>
      <c r="G1672" s="26">
        <v>87643.582999999999</v>
      </c>
      <c r="H1672" s="26">
        <v>2.4</v>
      </c>
      <c r="I1672" s="26">
        <v>8412.6476999999995</v>
      </c>
      <c r="J1672" s="26">
        <v>1.7999999999999999E-2</v>
      </c>
    </row>
    <row r="1673" spans="1:10" x14ac:dyDescent="0.2">
      <c r="A1673" s="26">
        <f t="shared" si="26"/>
        <v>550133</v>
      </c>
      <c r="B1673" s="26">
        <v>23</v>
      </c>
      <c r="C1673" s="26">
        <v>78</v>
      </c>
      <c r="D1673" s="26" t="s">
        <v>85</v>
      </c>
      <c r="E1673" s="26">
        <v>55</v>
      </c>
      <c r="F1673" s="26">
        <v>133</v>
      </c>
      <c r="G1673" s="26">
        <v>88070.942999999999</v>
      </c>
      <c r="H1673" s="26">
        <v>8.0000000000000002E-3</v>
      </c>
      <c r="I1673" s="26">
        <v>8409.9786000000004</v>
      </c>
      <c r="J1673" s="26">
        <v>2.9999999999999997E-4</v>
      </c>
    </row>
    <row r="1674" spans="1:10" x14ac:dyDescent="0.2">
      <c r="A1674" s="26">
        <f t="shared" si="26"/>
        <v>560133</v>
      </c>
      <c r="B1674" s="26">
        <v>21</v>
      </c>
      <c r="C1674" s="26">
        <v>77</v>
      </c>
      <c r="D1674" s="26" t="s">
        <v>86</v>
      </c>
      <c r="E1674" s="26">
        <v>56</v>
      </c>
      <c r="F1674" s="26">
        <v>133</v>
      </c>
      <c r="G1674" s="26">
        <v>87553.512000000002</v>
      </c>
      <c r="H1674" s="26">
        <v>0.99199999999999999</v>
      </c>
      <c r="I1674" s="26">
        <v>8400.2059000000008</v>
      </c>
      <c r="J1674" s="26">
        <v>7.4999999999999997E-3</v>
      </c>
    </row>
    <row r="1675" spans="1:10" x14ac:dyDescent="0.2">
      <c r="A1675" s="26">
        <f t="shared" si="26"/>
        <v>570133</v>
      </c>
      <c r="B1675" s="26">
        <v>19</v>
      </c>
      <c r="C1675" s="26">
        <v>76</v>
      </c>
      <c r="D1675" s="26" t="s">
        <v>87</v>
      </c>
      <c r="E1675" s="26">
        <v>57</v>
      </c>
      <c r="F1675" s="26">
        <v>133</v>
      </c>
      <c r="G1675" s="26">
        <v>85494.392000000007</v>
      </c>
      <c r="H1675" s="26">
        <v>27.945</v>
      </c>
      <c r="I1675" s="26">
        <v>8378.8415000000005</v>
      </c>
      <c r="J1675" s="26">
        <v>0.21010000000000001</v>
      </c>
    </row>
    <row r="1676" spans="1:10" x14ac:dyDescent="0.2">
      <c r="A1676" s="26">
        <f t="shared" si="26"/>
        <v>580133</v>
      </c>
      <c r="B1676" s="26">
        <v>17</v>
      </c>
      <c r="C1676" s="26">
        <v>75</v>
      </c>
      <c r="D1676" s="26" t="s">
        <v>88</v>
      </c>
      <c r="E1676" s="26">
        <v>58</v>
      </c>
      <c r="F1676" s="26">
        <v>133</v>
      </c>
      <c r="G1676" s="26">
        <v>82418.222999999998</v>
      </c>
      <c r="H1676" s="26">
        <v>16.353999999999999</v>
      </c>
      <c r="I1676" s="26">
        <v>8349.8300999999992</v>
      </c>
      <c r="J1676" s="26">
        <v>0.123</v>
      </c>
    </row>
    <row r="1677" spans="1:10" x14ac:dyDescent="0.2">
      <c r="A1677" s="26">
        <f t="shared" si="26"/>
        <v>590133</v>
      </c>
      <c r="B1677" s="26">
        <v>15</v>
      </c>
      <c r="C1677" s="26">
        <v>74</v>
      </c>
      <c r="D1677" s="26" t="s">
        <v>89</v>
      </c>
      <c r="E1677" s="26">
        <v>59</v>
      </c>
      <c r="F1677" s="26">
        <v>133</v>
      </c>
      <c r="G1677" s="26">
        <v>77937.591</v>
      </c>
      <c r="H1677" s="26">
        <v>12.497</v>
      </c>
      <c r="I1677" s="26">
        <v>8310.2587999999996</v>
      </c>
      <c r="J1677" s="26">
        <v>9.4E-2</v>
      </c>
    </row>
    <row r="1678" spans="1:10" x14ac:dyDescent="0.2">
      <c r="A1678" s="26">
        <f t="shared" si="26"/>
        <v>600133</v>
      </c>
      <c r="B1678" s="26">
        <v>13</v>
      </c>
      <c r="C1678" s="26">
        <v>73</v>
      </c>
      <c r="D1678" s="26" t="s">
        <v>90</v>
      </c>
      <c r="E1678" s="26">
        <v>60</v>
      </c>
      <c r="F1678" s="26">
        <v>133</v>
      </c>
      <c r="G1678" s="26">
        <v>72332.38</v>
      </c>
      <c r="H1678" s="26">
        <v>46.575000000000003</v>
      </c>
      <c r="I1678" s="26">
        <v>8262.232</v>
      </c>
      <c r="J1678" s="26">
        <v>0.35020000000000001</v>
      </c>
    </row>
    <row r="1679" spans="1:10" x14ac:dyDescent="0.2">
      <c r="A1679" s="26">
        <f t="shared" si="26"/>
        <v>610133</v>
      </c>
      <c r="B1679" s="26">
        <v>11</v>
      </c>
      <c r="C1679" s="26">
        <v>72</v>
      </c>
      <c r="D1679" s="26" t="s">
        <v>91</v>
      </c>
      <c r="E1679" s="26">
        <v>61</v>
      </c>
      <c r="F1679" s="26">
        <v>133</v>
      </c>
      <c r="G1679" s="26">
        <v>65407.652999999998</v>
      </c>
      <c r="H1679" s="26">
        <v>50.301000000000002</v>
      </c>
      <c r="I1679" s="26">
        <v>8204.2841000000008</v>
      </c>
      <c r="J1679" s="26">
        <v>0.37819999999999998</v>
      </c>
    </row>
    <row r="1680" spans="1:10" x14ac:dyDescent="0.2">
      <c r="A1680" s="26">
        <f t="shared" si="26"/>
        <v>620133</v>
      </c>
      <c r="B1680" s="26">
        <v>9</v>
      </c>
      <c r="C1680" s="26">
        <v>71</v>
      </c>
      <c r="D1680" s="26" t="s">
        <v>92</v>
      </c>
      <c r="E1680" s="26">
        <v>62</v>
      </c>
      <c r="F1680" s="26">
        <v>133</v>
      </c>
      <c r="G1680" s="26">
        <v>57231</v>
      </c>
      <c r="H1680" s="26">
        <v>298</v>
      </c>
      <c r="I1680" s="26">
        <v>8137</v>
      </c>
      <c r="J1680" s="26">
        <v>2</v>
      </c>
    </row>
    <row r="1681" spans="1:10" x14ac:dyDescent="0.2">
      <c r="A1681" s="26">
        <f t="shared" si="26"/>
        <v>630133</v>
      </c>
      <c r="B1681" s="26">
        <v>7</v>
      </c>
      <c r="C1681" s="26">
        <v>70</v>
      </c>
      <c r="D1681" s="26" t="s">
        <v>93</v>
      </c>
      <c r="E1681" s="26">
        <v>63</v>
      </c>
      <c r="F1681" s="26">
        <v>133</v>
      </c>
      <c r="G1681" s="26">
        <v>47236</v>
      </c>
      <c r="H1681" s="26">
        <v>298</v>
      </c>
      <c r="I1681" s="26">
        <v>8056</v>
      </c>
      <c r="J1681" s="26">
        <v>2</v>
      </c>
    </row>
    <row r="1682" spans="1:10" x14ac:dyDescent="0.2">
      <c r="A1682" s="26">
        <f t="shared" si="26"/>
        <v>640133</v>
      </c>
      <c r="B1682" s="26">
        <v>5</v>
      </c>
      <c r="C1682" s="26">
        <v>69</v>
      </c>
      <c r="D1682" s="26" t="s">
        <v>94</v>
      </c>
      <c r="E1682" s="26">
        <v>64</v>
      </c>
      <c r="F1682" s="26">
        <v>133</v>
      </c>
      <c r="G1682" s="26">
        <v>36060</v>
      </c>
      <c r="H1682" s="26">
        <v>500</v>
      </c>
      <c r="I1682" s="26">
        <v>7966</v>
      </c>
      <c r="J1682" s="26">
        <v>4</v>
      </c>
    </row>
    <row r="1683" spans="1:10" x14ac:dyDescent="0.2">
      <c r="A1683" s="26">
        <f t="shared" si="26"/>
        <v>480134</v>
      </c>
      <c r="B1683" s="26">
        <v>38</v>
      </c>
      <c r="C1683" s="26">
        <v>86</v>
      </c>
      <c r="D1683" s="26" t="s">
        <v>78</v>
      </c>
      <c r="E1683" s="26">
        <v>48</v>
      </c>
      <c r="F1683" s="26">
        <v>134</v>
      </c>
      <c r="G1683" s="26">
        <v>39460</v>
      </c>
      <c r="H1683" s="26">
        <v>300</v>
      </c>
      <c r="I1683" s="26">
        <v>8086</v>
      </c>
      <c r="J1683" s="26">
        <v>2</v>
      </c>
    </row>
    <row r="1684" spans="1:10" x14ac:dyDescent="0.2">
      <c r="A1684" s="26">
        <f t="shared" si="26"/>
        <v>490134</v>
      </c>
      <c r="B1684" s="26">
        <v>36</v>
      </c>
      <c r="C1684" s="26">
        <v>85</v>
      </c>
      <c r="D1684" s="26" t="s">
        <v>79</v>
      </c>
      <c r="E1684" s="26">
        <v>49</v>
      </c>
      <c r="F1684" s="26">
        <v>134</v>
      </c>
      <c r="G1684" s="26">
        <v>51970</v>
      </c>
      <c r="H1684" s="26">
        <v>200</v>
      </c>
      <c r="I1684" s="26">
        <v>8173</v>
      </c>
      <c r="J1684" s="26">
        <v>1</v>
      </c>
    </row>
    <row r="1685" spans="1:10" x14ac:dyDescent="0.2">
      <c r="A1685" s="26">
        <f t="shared" si="26"/>
        <v>500134</v>
      </c>
      <c r="B1685" s="26">
        <v>34</v>
      </c>
      <c r="C1685" s="26">
        <v>84</v>
      </c>
      <c r="D1685" s="26" t="s">
        <v>80</v>
      </c>
      <c r="E1685" s="26">
        <v>50</v>
      </c>
      <c r="F1685" s="26">
        <v>134</v>
      </c>
      <c r="G1685" s="26">
        <v>66433.759000000005</v>
      </c>
      <c r="H1685" s="26">
        <v>3.1669999999999998</v>
      </c>
      <c r="I1685" s="26">
        <v>8275.1718999999994</v>
      </c>
      <c r="J1685" s="26">
        <v>2.3599999999999999E-2</v>
      </c>
    </row>
    <row r="1686" spans="1:10" x14ac:dyDescent="0.2">
      <c r="A1686" s="26">
        <f t="shared" si="26"/>
        <v>510134</v>
      </c>
      <c r="B1686" s="26">
        <v>32</v>
      </c>
      <c r="C1686" s="26">
        <v>83</v>
      </c>
      <c r="D1686" s="26" t="s">
        <v>81</v>
      </c>
      <c r="E1686" s="26">
        <v>51</v>
      </c>
      <c r="F1686" s="26">
        <v>134</v>
      </c>
      <c r="G1686" s="26">
        <v>74019.004000000001</v>
      </c>
      <c r="H1686" s="26">
        <v>3.0739999999999998</v>
      </c>
      <c r="I1686" s="26">
        <v>8325.9398000000001</v>
      </c>
      <c r="J1686" s="26">
        <v>2.29E-2</v>
      </c>
    </row>
    <row r="1687" spans="1:10" x14ac:dyDescent="0.2">
      <c r="A1687" s="26">
        <f t="shared" si="26"/>
        <v>520134</v>
      </c>
      <c r="B1687" s="26">
        <v>30</v>
      </c>
      <c r="C1687" s="26">
        <v>82</v>
      </c>
      <c r="D1687" s="26" t="s">
        <v>82</v>
      </c>
      <c r="E1687" s="26">
        <v>52</v>
      </c>
      <c r="F1687" s="26">
        <v>134</v>
      </c>
      <c r="G1687" s="26">
        <v>82533.751999999993</v>
      </c>
      <c r="H1687" s="26">
        <v>2.746</v>
      </c>
      <c r="I1687" s="26">
        <v>8383.6442000000006</v>
      </c>
      <c r="J1687" s="26">
        <v>2.0500000000000001E-2</v>
      </c>
    </row>
    <row r="1688" spans="1:10" x14ac:dyDescent="0.2">
      <c r="A1688" s="26">
        <f t="shared" si="26"/>
        <v>530134</v>
      </c>
      <c r="B1688" s="26">
        <v>28</v>
      </c>
      <c r="C1688" s="26">
        <v>81</v>
      </c>
      <c r="D1688" s="26" t="s">
        <v>83</v>
      </c>
      <c r="E1688" s="26">
        <v>53</v>
      </c>
      <c r="F1688" s="26">
        <v>134</v>
      </c>
      <c r="G1688" s="26">
        <v>84043.44</v>
      </c>
      <c r="H1688" s="26">
        <v>4.8570000000000002</v>
      </c>
      <c r="I1688" s="26">
        <v>8389.0722000000005</v>
      </c>
      <c r="J1688" s="26">
        <v>3.6200000000000003E-2</v>
      </c>
    </row>
    <row r="1689" spans="1:10" x14ac:dyDescent="0.2">
      <c r="A1689" s="26">
        <f t="shared" si="26"/>
        <v>540134</v>
      </c>
      <c r="B1689" s="26">
        <v>26</v>
      </c>
      <c r="C1689" s="26">
        <v>80</v>
      </c>
      <c r="D1689" s="26" t="s">
        <v>84</v>
      </c>
      <c r="E1689" s="26">
        <v>54</v>
      </c>
      <c r="F1689" s="26">
        <v>134</v>
      </c>
      <c r="G1689" s="26">
        <v>88125.834430000003</v>
      </c>
      <c r="H1689" s="26">
        <v>5.77E-3</v>
      </c>
      <c r="I1689" s="26">
        <v>8413.6993999999995</v>
      </c>
      <c r="J1689" s="26">
        <v>2.9999999999999997E-4</v>
      </c>
    </row>
    <row r="1690" spans="1:10" x14ac:dyDescent="0.2">
      <c r="A1690" s="26">
        <f t="shared" si="26"/>
        <v>550134</v>
      </c>
      <c r="B1690" s="26">
        <v>24</v>
      </c>
      <c r="C1690" s="26">
        <v>79</v>
      </c>
      <c r="D1690" s="26" t="s">
        <v>85</v>
      </c>
      <c r="E1690" s="26">
        <v>55</v>
      </c>
      <c r="F1690" s="26">
        <v>134</v>
      </c>
      <c r="G1690" s="26">
        <v>86891.164999999994</v>
      </c>
      <c r="H1690" s="26">
        <v>1.6E-2</v>
      </c>
      <c r="I1690" s="26">
        <v>8398.6470000000008</v>
      </c>
      <c r="J1690" s="26">
        <v>2.9999999999999997E-4</v>
      </c>
    </row>
    <row r="1691" spans="1:10" x14ac:dyDescent="0.2">
      <c r="A1691" s="26">
        <f t="shared" si="26"/>
        <v>560134</v>
      </c>
      <c r="B1691" s="26">
        <v>22</v>
      </c>
      <c r="C1691" s="26">
        <v>78</v>
      </c>
      <c r="D1691" s="26" t="s">
        <v>86</v>
      </c>
      <c r="E1691" s="26">
        <v>56</v>
      </c>
      <c r="F1691" s="26">
        <v>134</v>
      </c>
      <c r="G1691" s="26">
        <v>88950.001999999993</v>
      </c>
      <c r="H1691" s="26">
        <v>0.251</v>
      </c>
      <c r="I1691" s="26">
        <v>8408.1731</v>
      </c>
      <c r="J1691" s="26">
        <v>1.9E-3</v>
      </c>
    </row>
    <row r="1692" spans="1:10" x14ac:dyDescent="0.2">
      <c r="A1692" s="26">
        <f t="shared" si="26"/>
        <v>570134</v>
      </c>
      <c r="B1692" s="26">
        <v>20</v>
      </c>
      <c r="C1692" s="26">
        <v>77</v>
      </c>
      <c r="D1692" s="26" t="s">
        <v>87</v>
      </c>
      <c r="E1692" s="26">
        <v>57</v>
      </c>
      <c r="F1692" s="26">
        <v>134</v>
      </c>
      <c r="G1692" s="26">
        <v>85218.659</v>
      </c>
      <c r="H1692" s="26">
        <v>19.93</v>
      </c>
      <c r="I1692" s="26">
        <v>8374.4887999999992</v>
      </c>
      <c r="J1692" s="26">
        <v>0.1487</v>
      </c>
    </row>
    <row r="1693" spans="1:10" x14ac:dyDescent="0.2">
      <c r="A1693" s="26">
        <f t="shared" si="26"/>
        <v>580134</v>
      </c>
      <c r="B1693" s="26">
        <v>18</v>
      </c>
      <c r="C1693" s="26">
        <v>76</v>
      </c>
      <c r="D1693" s="26" t="s">
        <v>88</v>
      </c>
      <c r="E1693" s="26">
        <v>58</v>
      </c>
      <c r="F1693" s="26">
        <v>134</v>
      </c>
      <c r="G1693" s="26">
        <v>84832.898000000001</v>
      </c>
      <c r="H1693" s="26">
        <v>20.387</v>
      </c>
      <c r="I1693" s="26">
        <v>8365.7716</v>
      </c>
      <c r="J1693" s="26">
        <v>0.15210000000000001</v>
      </c>
    </row>
    <row r="1694" spans="1:10" x14ac:dyDescent="0.2">
      <c r="A1694" s="26">
        <f t="shared" si="26"/>
        <v>590134</v>
      </c>
      <c r="B1694" s="26">
        <v>16</v>
      </c>
      <c r="C1694" s="26">
        <v>75</v>
      </c>
      <c r="D1694" s="26" t="s">
        <v>89</v>
      </c>
      <c r="E1694" s="26">
        <v>59</v>
      </c>
      <c r="F1694" s="26">
        <v>134</v>
      </c>
      <c r="G1694" s="26">
        <v>78528</v>
      </c>
      <c r="H1694" s="26">
        <v>20.315999999999999</v>
      </c>
      <c r="I1694" s="26">
        <v>8312.8816999999999</v>
      </c>
      <c r="J1694" s="26">
        <v>0.15160000000000001</v>
      </c>
    </row>
    <row r="1695" spans="1:10" x14ac:dyDescent="0.2">
      <c r="A1695" s="26">
        <f t="shared" si="26"/>
        <v>600134</v>
      </c>
      <c r="B1695" s="26">
        <v>14</v>
      </c>
      <c r="C1695" s="26">
        <v>74</v>
      </c>
      <c r="D1695" s="26" t="s">
        <v>90</v>
      </c>
      <c r="E1695" s="26">
        <v>60</v>
      </c>
      <c r="F1695" s="26">
        <v>134</v>
      </c>
      <c r="G1695" s="26">
        <v>75646.442999999999</v>
      </c>
      <c r="H1695" s="26">
        <v>11.817</v>
      </c>
      <c r="I1695" s="26">
        <v>8285.5391</v>
      </c>
      <c r="J1695" s="26">
        <v>8.8200000000000001E-2</v>
      </c>
    </row>
    <row r="1696" spans="1:10" x14ac:dyDescent="0.2">
      <c r="A1696" s="26">
        <f t="shared" si="26"/>
        <v>610134</v>
      </c>
      <c r="B1696" s="26">
        <v>12</v>
      </c>
      <c r="C1696" s="26">
        <v>73</v>
      </c>
      <c r="D1696" s="26" t="s">
        <v>91</v>
      </c>
      <c r="E1696" s="26">
        <v>61</v>
      </c>
      <c r="F1696" s="26">
        <v>134</v>
      </c>
      <c r="G1696" s="26">
        <v>66763.907999999996</v>
      </c>
      <c r="H1696" s="26">
        <v>41.917000000000002</v>
      </c>
      <c r="I1696" s="26">
        <v>8213.4130999999998</v>
      </c>
      <c r="J1696" s="26">
        <v>0.31280000000000002</v>
      </c>
    </row>
    <row r="1697" spans="1:10" x14ac:dyDescent="0.2">
      <c r="A1697" s="26">
        <f t="shared" si="26"/>
        <v>620134</v>
      </c>
      <c r="B1697" s="26">
        <v>10</v>
      </c>
      <c r="C1697" s="26">
        <v>72</v>
      </c>
      <c r="D1697" s="26" t="s">
        <v>92</v>
      </c>
      <c r="E1697" s="26">
        <v>62</v>
      </c>
      <c r="F1697" s="26">
        <v>134</v>
      </c>
      <c r="G1697" s="26">
        <v>61376</v>
      </c>
      <c r="H1697" s="26">
        <v>196</v>
      </c>
      <c r="I1697" s="26">
        <v>8167</v>
      </c>
      <c r="J1697" s="26">
        <v>1</v>
      </c>
    </row>
    <row r="1698" spans="1:10" x14ac:dyDescent="0.2">
      <c r="A1698" s="26">
        <f t="shared" si="26"/>
        <v>630134</v>
      </c>
      <c r="B1698" s="26">
        <v>8</v>
      </c>
      <c r="C1698" s="26">
        <v>71</v>
      </c>
      <c r="D1698" s="26" t="s">
        <v>93</v>
      </c>
      <c r="E1698" s="26">
        <v>63</v>
      </c>
      <c r="F1698" s="26">
        <v>134</v>
      </c>
      <c r="G1698" s="26">
        <v>49800</v>
      </c>
      <c r="H1698" s="26">
        <v>300</v>
      </c>
      <c r="I1698" s="26">
        <v>8075</v>
      </c>
      <c r="J1698" s="26">
        <v>2</v>
      </c>
    </row>
    <row r="1699" spans="1:10" x14ac:dyDescent="0.2">
      <c r="A1699" s="26">
        <f t="shared" si="26"/>
        <v>640134</v>
      </c>
      <c r="B1699" s="26">
        <v>6</v>
      </c>
      <c r="C1699" s="26">
        <v>70</v>
      </c>
      <c r="D1699" s="26" t="s">
        <v>94</v>
      </c>
      <c r="E1699" s="26">
        <v>64</v>
      </c>
      <c r="F1699" s="26">
        <v>134</v>
      </c>
      <c r="G1699" s="26">
        <v>41530</v>
      </c>
      <c r="H1699" s="26">
        <v>400</v>
      </c>
      <c r="I1699" s="26">
        <v>8008</v>
      </c>
      <c r="J1699" s="26">
        <v>3</v>
      </c>
    </row>
    <row r="1700" spans="1:10" x14ac:dyDescent="0.2">
      <c r="A1700" s="26">
        <f t="shared" si="26"/>
        <v>480135</v>
      </c>
      <c r="B1700" s="26">
        <v>39</v>
      </c>
      <c r="C1700" s="26">
        <v>87</v>
      </c>
      <c r="D1700" s="26" t="s">
        <v>78</v>
      </c>
      <c r="E1700" s="26">
        <v>48</v>
      </c>
      <c r="F1700" s="26">
        <v>135</v>
      </c>
      <c r="G1700" s="26">
        <v>32820</v>
      </c>
      <c r="H1700" s="26">
        <v>400</v>
      </c>
      <c r="I1700" s="26">
        <v>8036</v>
      </c>
      <c r="J1700" s="26">
        <v>3</v>
      </c>
    </row>
    <row r="1701" spans="1:10" x14ac:dyDescent="0.2">
      <c r="A1701" s="26">
        <f t="shared" si="26"/>
        <v>490135</v>
      </c>
      <c r="B1701" s="26">
        <v>37</v>
      </c>
      <c r="C1701" s="26">
        <v>86</v>
      </c>
      <c r="D1701" s="26" t="s">
        <v>79</v>
      </c>
      <c r="E1701" s="26">
        <v>49</v>
      </c>
      <c r="F1701" s="26">
        <v>135</v>
      </c>
      <c r="G1701" s="26">
        <v>47110</v>
      </c>
      <c r="H1701" s="26">
        <v>300</v>
      </c>
      <c r="I1701" s="26">
        <v>8136</v>
      </c>
      <c r="J1701" s="26">
        <v>2</v>
      </c>
    </row>
    <row r="1702" spans="1:10" x14ac:dyDescent="0.2">
      <c r="A1702" s="26">
        <f t="shared" si="26"/>
        <v>500135</v>
      </c>
      <c r="B1702" s="26">
        <v>35</v>
      </c>
      <c r="C1702" s="26">
        <v>85</v>
      </c>
      <c r="D1702" s="26" t="s">
        <v>80</v>
      </c>
      <c r="E1702" s="26">
        <v>50</v>
      </c>
      <c r="F1702" s="26">
        <v>135</v>
      </c>
      <c r="G1702" s="26">
        <v>60632.252</v>
      </c>
      <c r="H1702" s="26">
        <v>3.0739999999999998</v>
      </c>
      <c r="I1702" s="26">
        <v>8230.6877000000004</v>
      </c>
      <c r="J1702" s="26">
        <v>2.2800000000000001E-2</v>
      </c>
    </row>
    <row r="1703" spans="1:10" x14ac:dyDescent="0.2">
      <c r="A1703" s="26">
        <f t="shared" si="26"/>
        <v>510135</v>
      </c>
      <c r="B1703" s="26">
        <v>33</v>
      </c>
      <c r="C1703" s="26">
        <v>84</v>
      </c>
      <c r="D1703" s="26" t="s">
        <v>81</v>
      </c>
      <c r="E1703" s="26">
        <v>51</v>
      </c>
      <c r="F1703" s="26">
        <v>135</v>
      </c>
      <c r="G1703" s="26">
        <v>69690.331999999995</v>
      </c>
      <c r="H1703" s="26">
        <v>2.64</v>
      </c>
      <c r="I1703" s="26">
        <v>8291.9894000000004</v>
      </c>
      <c r="J1703" s="26">
        <v>1.9599999999999999E-2</v>
      </c>
    </row>
    <row r="1704" spans="1:10" x14ac:dyDescent="0.2">
      <c r="A1704" s="26">
        <f t="shared" si="26"/>
        <v>520135</v>
      </c>
      <c r="B1704" s="26">
        <v>31</v>
      </c>
      <c r="C1704" s="26">
        <v>83</v>
      </c>
      <c r="D1704" s="26" t="s">
        <v>82</v>
      </c>
      <c r="E1704" s="26">
        <v>52</v>
      </c>
      <c r="F1704" s="26">
        <v>135</v>
      </c>
      <c r="G1704" s="26">
        <v>77728.789999999994</v>
      </c>
      <c r="H1704" s="26">
        <v>1.722</v>
      </c>
      <c r="I1704" s="26">
        <v>8345.7384000000002</v>
      </c>
      <c r="J1704" s="26">
        <v>1.2800000000000001E-2</v>
      </c>
    </row>
    <row r="1705" spans="1:10" x14ac:dyDescent="0.2">
      <c r="A1705" s="26">
        <f t="shared" si="26"/>
        <v>530135</v>
      </c>
      <c r="B1705" s="26">
        <v>29</v>
      </c>
      <c r="C1705" s="26">
        <v>82</v>
      </c>
      <c r="D1705" s="26" t="s">
        <v>83</v>
      </c>
      <c r="E1705" s="26">
        <v>53</v>
      </c>
      <c r="F1705" s="26">
        <v>135</v>
      </c>
      <c r="G1705" s="26">
        <v>83779.179999999993</v>
      </c>
      <c r="H1705" s="26">
        <v>2.06</v>
      </c>
      <c r="I1705" s="26">
        <v>8384.7608999999993</v>
      </c>
      <c r="J1705" s="26">
        <v>1.5299999999999999E-2</v>
      </c>
    </row>
    <row r="1706" spans="1:10" x14ac:dyDescent="0.2">
      <c r="A1706" s="26">
        <f t="shared" si="26"/>
        <v>540135</v>
      </c>
      <c r="B1706" s="26">
        <v>27</v>
      </c>
      <c r="C1706" s="26">
        <v>81</v>
      </c>
      <c r="D1706" s="26" t="s">
        <v>84</v>
      </c>
      <c r="E1706" s="26">
        <v>54</v>
      </c>
      <c r="F1706" s="26">
        <v>135</v>
      </c>
      <c r="G1706" s="26">
        <v>86413.365000000005</v>
      </c>
      <c r="H1706" s="26">
        <v>3.6680000000000001</v>
      </c>
      <c r="I1706" s="26">
        <v>8398.4783000000007</v>
      </c>
      <c r="J1706" s="26">
        <v>2.7199999999999998E-2</v>
      </c>
    </row>
    <row r="1707" spans="1:10" x14ac:dyDescent="0.2">
      <c r="A1707" s="26">
        <f t="shared" si="26"/>
        <v>550135</v>
      </c>
      <c r="B1707" s="26">
        <v>25</v>
      </c>
      <c r="C1707" s="26">
        <v>80</v>
      </c>
      <c r="D1707" s="26" t="s">
        <v>85</v>
      </c>
      <c r="E1707" s="26">
        <v>55</v>
      </c>
      <c r="F1707" s="26">
        <v>135</v>
      </c>
      <c r="G1707" s="26">
        <v>87581.956000000006</v>
      </c>
      <c r="H1707" s="26">
        <v>0.36399999999999999</v>
      </c>
      <c r="I1707" s="26">
        <v>8401.3392999999996</v>
      </c>
      <c r="J1707" s="26">
        <v>2.7000000000000001E-3</v>
      </c>
    </row>
    <row r="1708" spans="1:10" x14ac:dyDescent="0.2">
      <c r="A1708" s="26">
        <f t="shared" si="26"/>
        <v>560135</v>
      </c>
      <c r="B1708" s="26">
        <v>23</v>
      </c>
      <c r="C1708" s="26">
        <v>79</v>
      </c>
      <c r="D1708" s="26" t="s">
        <v>86</v>
      </c>
      <c r="E1708" s="26">
        <v>56</v>
      </c>
      <c r="F1708" s="26">
        <v>135</v>
      </c>
      <c r="G1708" s="26">
        <v>87850.654999999999</v>
      </c>
      <c r="H1708" s="26">
        <v>0.245</v>
      </c>
      <c r="I1708" s="26">
        <v>8397.5344999999998</v>
      </c>
      <c r="J1708" s="26">
        <v>1.8E-3</v>
      </c>
    </row>
    <row r="1709" spans="1:10" x14ac:dyDescent="0.2">
      <c r="A1709" s="26">
        <f t="shared" si="26"/>
        <v>570135</v>
      </c>
      <c r="B1709" s="26">
        <v>21</v>
      </c>
      <c r="C1709" s="26">
        <v>78</v>
      </c>
      <c r="D1709" s="26" t="s">
        <v>87</v>
      </c>
      <c r="E1709" s="26">
        <v>57</v>
      </c>
      <c r="F1709" s="26">
        <v>135</v>
      </c>
      <c r="G1709" s="26">
        <v>86643.457999999999</v>
      </c>
      <c r="H1709" s="26">
        <v>9.4320000000000004</v>
      </c>
      <c r="I1709" s="26">
        <v>8382.7972000000009</v>
      </c>
      <c r="J1709" s="26">
        <v>6.9900000000000004E-2</v>
      </c>
    </row>
    <row r="1710" spans="1:10" x14ac:dyDescent="0.2">
      <c r="A1710" s="26">
        <f t="shared" si="26"/>
        <v>580135</v>
      </c>
      <c r="B1710" s="26">
        <v>19</v>
      </c>
      <c r="C1710" s="26">
        <v>77</v>
      </c>
      <c r="D1710" s="26" t="s">
        <v>88</v>
      </c>
      <c r="E1710" s="26">
        <v>58</v>
      </c>
      <c r="F1710" s="26">
        <v>135</v>
      </c>
      <c r="G1710" s="26">
        <v>84616.308000000005</v>
      </c>
      <c r="H1710" s="26">
        <v>10.266</v>
      </c>
      <c r="I1710" s="26">
        <v>8361.9861000000001</v>
      </c>
      <c r="J1710" s="26">
        <v>7.5999999999999998E-2</v>
      </c>
    </row>
    <row r="1711" spans="1:10" x14ac:dyDescent="0.2">
      <c r="A1711" s="26">
        <f t="shared" si="26"/>
        <v>590135</v>
      </c>
      <c r="B1711" s="26">
        <v>17</v>
      </c>
      <c r="C1711" s="26">
        <v>76</v>
      </c>
      <c r="D1711" s="26" t="s">
        <v>89</v>
      </c>
      <c r="E1711" s="26">
        <v>59</v>
      </c>
      <c r="F1711" s="26">
        <v>135</v>
      </c>
      <c r="G1711" s="26">
        <v>80935.872000000003</v>
      </c>
      <c r="H1711" s="26">
        <v>11.817</v>
      </c>
      <c r="I1711" s="26">
        <v>8328.9284000000007</v>
      </c>
      <c r="J1711" s="26">
        <v>8.7499999999999994E-2</v>
      </c>
    </row>
    <row r="1712" spans="1:10" x14ac:dyDescent="0.2">
      <c r="A1712" s="26">
        <f t="shared" si="26"/>
        <v>600135</v>
      </c>
      <c r="B1712" s="26">
        <v>15</v>
      </c>
      <c r="C1712" s="26">
        <v>75</v>
      </c>
      <c r="D1712" s="26" t="s">
        <v>90</v>
      </c>
      <c r="E1712" s="26">
        <v>60</v>
      </c>
      <c r="F1712" s="26">
        <v>135</v>
      </c>
      <c r="G1712" s="26">
        <v>76213.62</v>
      </c>
      <c r="H1712" s="26">
        <v>19.128</v>
      </c>
      <c r="I1712" s="26">
        <v>8288.1535999999996</v>
      </c>
      <c r="J1712" s="26">
        <v>0.14169999999999999</v>
      </c>
    </row>
    <row r="1713" spans="1:10" x14ac:dyDescent="0.2">
      <c r="A1713" s="26">
        <f t="shared" si="26"/>
        <v>610135</v>
      </c>
      <c r="B1713" s="26">
        <v>13</v>
      </c>
      <c r="C1713" s="26">
        <v>74</v>
      </c>
      <c r="D1713" s="26" t="s">
        <v>91</v>
      </c>
      <c r="E1713" s="26">
        <v>61</v>
      </c>
      <c r="F1713" s="26">
        <v>135</v>
      </c>
      <c r="G1713" s="26">
        <v>70062.328999999998</v>
      </c>
      <c r="H1713" s="26">
        <v>82.903000000000006</v>
      </c>
      <c r="I1713" s="26">
        <v>8236.7932999999994</v>
      </c>
      <c r="J1713" s="26">
        <v>0.61409999999999998</v>
      </c>
    </row>
    <row r="1714" spans="1:10" x14ac:dyDescent="0.2">
      <c r="A1714" s="26">
        <f t="shared" si="26"/>
        <v>620135</v>
      </c>
      <c r="B1714" s="26">
        <v>11</v>
      </c>
      <c r="C1714" s="26">
        <v>73</v>
      </c>
      <c r="D1714" s="26" t="s">
        <v>92</v>
      </c>
      <c r="E1714" s="26">
        <v>62</v>
      </c>
      <c r="F1714" s="26">
        <v>135</v>
      </c>
      <c r="G1714" s="26">
        <v>62857.222000000002</v>
      </c>
      <c r="H1714" s="26">
        <v>154.62799999999999</v>
      </c>
      <c r="I1714" s="26">
        <v>8177.6270000000004</v>
      </c>
      <c r="J1714" s="26">
        <v>1.1454</v>
      </c>
    </row>
    <row r="1715" spans="1:10" x14ac:dyDescent="0.2">
      <c r="A1715" s="26">
        <f t="shared" si="26"/>
        <v>630135</v>
      </c>
      <c r="B1715" s="26">
        <v>9</v>
      </c>
      <c r="C1715" s="26">
        <v>72</v>
      </c>
      <c r="D1715" s="26" t="s">
        <v>93</v>
      </c>
      <c r="E1715" s="26">
        <v>63</v>
      </c>
      <c r="F1715" s="26">
        <v>135</v>
      </c>
      <c r="G1715" s="26">
        <v>54148</v>
      </c>
      <c r="H1715" s="26">
        <v>196</v>
      </c>
      <c r="I1715" s="26">
        <v>8107</v>
      </c>
      <c r="J1715" s="26">
        <v>1</v>
      </c>
    </row>
    <row r="1716" spans="1:10" x14ac:dyDescent="0.2">
      <c r="A1716" s="26">
        <f t="shared" si="26"/>
        <v>640135</v>
      </c>
      <c r="B1716" s="26">
        <v>7</v>
      </c>
      <c r="C1716" s="26">
        <v>71</v>
      </c>
      <c r="D1716" s="26" t="s">
        <v>94</v>
      </c>
      <c r="E1716" s="26">
        <v>64</v>
      </c>
      <c r="F1716" s="26">
        <v>135</v>
      </c>
      <c r="G1716" s="26">
        <v>44250</v>
      </c>
      <c r="H1716" s="26">
        <v>400</v>
      </c>
      <c r="I1716" s="26">
        <v>8028</v>
      </c>
      <c r="J1716" s="26">
        <v>3</v>
      </c>
    </row>
    <row r="1717" spans="1:10" x14ac:dyDescent="0.2">
      <c r="A1717" s="26">
        <f t="shared" si="26"/>
        <v>650135</v>
      </c>
      <c r="B1717" s="26">
        <v>5</v>
      </c>
      <c r="C1717" s="26">
        <v>70</v>
      </c>
      <c r="D1717" s="26" t="s">
        <v>95</v>
      </c>
      <c r="E1717" s="26">
        <v>65</v>
      </c>
      <c r="F1717" s="26">
        <v>135</v>
      </c>
      <c r="G1717" s="26">
        <v>33053</v>
      </c>
      <c r="H1717" s="26">
        <v>400</v>
      </c>
      <c r="I1717" s="26">
        <v>7939</v>
      </c>
      <c r="J1717" s="26">
        <v>3</v>
      </c>
    </row>
    <row r="1718" spans="1:10" x14ac:dyDescent="0.2">
      <c r="A1718" s="26">
        <f t="shared" si="26"/>
        <v>490136</v>
      </c>
      <c r="B1718" s="26">
        <v>38</v>
      </c>
      <c r="C1718" s="26">
        <v>87</v>
      </c>
      <c r="D1718" s="26" t="s">
        <v>79</v>
      </c>
      <c r="E1718" s="26">
        <v>49</v>
      </c>
      <c r="F1718" s="26">
        <v>136</v>
      </c>
      <c r="G1718" s="26">
        <v>40970</v>
      </c>
      <c r="H1718" s="26">
        <v>300</v>
      </c>
      <c r="I1718" s="26">
        <v>8091</v>
      </c>
      <c r="J1718" s="26">
        <v>2</v>
      </c>
    </row>
    <row r="1719" spans="1:10" x14ac:dyDescent="0.2">
      <c r="A1719" s="26">
        <f t="shared" si="26"/>
        <v>500136</v>
      </c>
      <c r="B1719" s="26">
        <v>36</v>
      </c>
      <c r="C1719" s="26">
        <v>86</v>
      </c>
      <c r="D1719" s="26" t="s">
        <v>80</v>
      </c>
      <c r="E1719" s="26">
        <v>50</v>
      </c>
      <c r="F1719" s="26">
        <v>136</v>
      </c>
      <c r="G1719" s="26">
        <v>56170</v>
      </c>
      <c r="H1719" s="26">
        <v>200</v>
      </c>
      <c r="I1719" s="26">
        <v>8197</v>
      </c>
      <c r="J1719" s="26">
        <v>1</v>
      </c>
    </row>
    <row r="1720" spans="1:10" x14ac:dyDescent="0.2">
      <c r="A1720" s="26">
        <f t="shared" si="26"/>
        <v>510136</v>
      </c>
      <c r="B1720" s="26">
        <v>34</v>
      </c>
      <c r="C1720" s="26">
        <v>85</v>
      </c>
      <c r="D1720" s="26" t="s">
        <v>81</v>
      </c>
      <c r="E1720" s="26">
        <v>51</v>
      </c>
      <c r="F1720" s="26">
        <v>136</v>
      </c>
      <c r="G1720" s="26">
        <v>64506.89</v>
      </c>
      <c r="H1720" s="26">
        <v>5.83</v>
      </c>
      <c r="I1720" s="26">
        <v>8252.2533000000003</v>
      </c>
      <c r="J1720" s="26">
        <v>4.2900000000000001E-2</v>
      </c>
    </row>
    <row r="1721" spans="1:10" x14ac:dyDescent="0.2">
      <c r="A1721" s="26">
        <f t="shared" si="26"/>
        <v>520136</v>
      </c>
      <c r="B1721" s="26">
        <v>32</v>
      </c>
      <c r="C1721" s="26">
        <v>84</v>
      </c>
      <c r="D1721" s="26" t="s">
        <v>82</v>
      </c>
      <c r="E1721" s="26">
        <v>52</v>
      </c>
      <c r="F1721" s="26">
        <v>136</v>
      </c>
      <c r="G1721" s="26">
        <v>74425.278999999995</v>
      </c>
      <c r="H1721" s="26">
        <v>2.2810000000000001</v>
      </c>
      <c r="I1721" s="26">
        <v>8319.4300999999996</v>
      </c>
      <c r="J1721" s="26">
        <v>1.6799999999999999E-2</v>
      </c>
    </row>
    <row r="1722" spans="1:10" x14ac:dyDescent="0.2">
      <c r="A1722" s="26">
        <f t="shared" si="26"/>
        <v>530136</v>
      </c>
      <c r="B1722" s="26">
        <v>30</v>
      </c>
      <c r="C1722" s="26">
        <v>83</v>
      </c>
      <c r="D1722" s="26" t="s">
        <v>83</v>
      </c>
      <c r="E1722" s="26">
        <v>53</v>
      </c>
      <c r="F1722" s="26">
        <v>136</v>
      </c>
      <c r="G1722" s="26">
        <v>79545.225000000006</v>
      </c>
      <c r="H1722" s="26">
        <v>14.188000000000001</v>
      </c>
      <c r="I1722" s="26">
        <v>8351.3241999999991</v>
      </c>
      <c r="J1722" s="26">
        <v>0.1043</v>
      </c>
    </row>
    <row r="1723" spans="1:10" x14ac:dyDescent="0.2">
      <c r="A1723" s="26">
        <f t="shared" si="26"/>
        <v>540136</v>
      </c>
      <c r="B1723" s="26">
        <v>28</v>
      </c>
      <c r="C1723" s="26">
        <v>82</v>
      </c>
      <c r="D1723" s="26" t="s">
        <v>84</v>
      </c>
      <c r="E1723" s="26">
        <v>54</v>
      </c>
      <c r="F1723" s="26">
        <v>136</v>
      </c>
      <c r="G1723" s="26">
        <v>86429.17</v>
      </c>
      <c r="H1723" s="26">
        <v>7.0000000000000001E-3</v>
      </c>
      <c r="I1723" s="26">
        <v>8396.1888999999992</v>
      </c>
      <c r="J1723" s="26">
        <v>2.9999999999999997E-4</v>
      </c>
    </row>
    <row r="1724" spans="1:10" x14ac:dyDescent="0.2">
      <c r="A1724" s="26">
        <f t="shared" si="26"/>
        <v>550136</v>
      </c>
      <c r="B1724" s="26">
        <v>26</v>
      </c>
      <c r="C1724" s="26">
        <v>81</v>
      </c>
      <c r="D1724" s="26" t="s">
        <v>85</v>
      </c>
      <c r="E1724" s="26">
        <v>55</v>
      </c>
      <c r="F1724" s="26">
        <v>136</v>
      </c>
      <c r="G1724" s="26">
        <v>86338.854999999996</v>
      </c>
      <c r="H1724" s="26">
        <v>1.873</v>
      </c>
      <c r="I1724" s="26">
        <v>8389.7723000000005</v>
      </c>
      <c r="J1724" s="26">
        <v>1.38E-2</v>
      </c>
    </row>
    <row r="1725" spans="1:10" x14ac:dyDescent="0.2">
      <c r="A1725" s="26">
        <f t="shared" si="26"/>
        <v>560136</v>
      </c>
      <c r="B1725" s="26">
        <v>24</v>
      </c>
      <c r="C1725" s="26">
        <v>80</v>
      </c>
      <c r="D1725" s="26" t="s">
        <v>86</v>
      </c>
      <c r="E1725" s="26">
        <v>56</v>
      </c>
      <c r="F1725" s="26">
        <v>136</v>
      </c>
      <c r="G1725" s="26">
        <v>88887.078999999998</v>
      </c>
      <c r="H1725" s="26">
        <v>0.245</v>
      </c>
      <c r="I1725" s="26">
        <v>8402.7566000000006</v>
      </c>
      <c r="J1725" s="26">
        <v>1.8E-3</v>
      </c>
    </row>
    <row r="1726" spans="1:10" x14ac:dyDescent="0.2">
      <c r="A1726" s="26">
        <f t="shared" si="26"/>
        <v>570136</v>
      </c>
      <c r="B1726" s="26">
        <v>22</v>
      </c>
      <c r="C1726" s="26">
        <v>79</v>
      </c>
      <c r="D1726" s="26" t="s">
        <v>87</v>
      </c>
      <c r="E1726" s="26">
        <v>57</v>
      </c>
      <c r="F1726" s="26">
        <v>136</v>
      </c>
      <c r="G1726" s="26">
        <v>86037.487999999998</v>
      </c>
      <c r="H1726" s="26">
        <v>53.170999999999999</v>
      </c>
      <c r="I1726" s="26">
        <v>8376.0511999999999</v>
      </c>
      <c r="J1726" s="26">
        <v>0.39100000000000001</v>
      </c>
    </row>
    <row r="1727" spans="1:10" x14ac:dyDescent="0.2">
      <c r="A1727" s="26">
        <f t="shared" si="26"/>
        <v>580136</v>
      </c>
      <c r="B1727" s="26">
        <v>20</v>
      </c>
      <c r="C1727" s="26">
        <v>78</v>
      </c>
      <c r="D1727" s="26" t="s">
        <v>88</v>
      </c>
      <c r="E1727" s="26">
        <v>58</v>
      </c>
      <c r="F1727" s="26">
        <v>136</v>
      </c>
      <c r="G1727" s="26">
        <v>86508.55</v>
      </c>
      <c r="H1727" s="26">
        <v>0.32400000000000001</v>
      </c>
      <c r="I1727" s="26">
        <v>8373.7623999999996</v>
      </c>
      <c r="J1727" s="26">
        <v>2.3999999999999998E-3</v>
      </c>
    </row>
    <row r="1728" spans="1:10" x14ac:dyDescent="0.2">
      <c r="A1728" s="26">
        <f t="shared" si="26"/>
        <v>590136</v>
      </c>
      <c r="B1728" s="26">
        <v>18</v>
      </c>
      <c r="C1728" s="26">
        <v>77</v>
      </c>
      <c r="D1728" s="26" t="s">
        <v>89</v>
      </c>
      <c r="E1728" s="26">
        <v>59</v>
      </c>
      <c r="F1728" s="26">
        <v>136</v>
      </c>
      <c r="G1728" s="26">
        <v>81340.421000000002</v>
      </c>
      <c r="H1728" s="26">
        <v>11.455</v>
      </c>
      <c r="I1728" s="26">
        <v>8330.0089000000007</v>
      </c>
      <c r="J1728" s="26">
        <v>8.4199999999999997E-2</v>
      </c>
    </row>
    <row r="1729" spans="1:10" x14ac:dyDescent="0.2">
      <c r="A1729" s="26">
        <f t="shared" si="26"/>
        <v>600136</v>
      </c>
      <c r="B1729" s="26">
        <v>16</v>
      </c>
      <c r="C1729" s="26">
        <v>76</v>
      </c>
      <c r="D1729" s="26" t="s">
        <v>90</v>
      </c>
      <c r="E1729" s="26">
        <v>60</v>
      </c>
      <c r="F1729" s="26">
        <v>136</v>
      </c>
      <c r="G1729" s="26">
        <v>79199.297000000006</v>
      </c>
      <c r="H1729" s="26">
        <v>11.817</v>
      </c>
      <c r="I1729" s="26">
        <v>8308.5126999999993</v>
      </c>
      <c r="J1729" s="26">
        <v>8.6900000000000005E-2</v>
      </c>
    </row>
    <row r="1730" spans="1:10" x14ac:dyDescent="0.2">
      <c r="A1730" s="26">
        <f t="shared" si="26"/>
        <v>610136</v>
      </c>
      <c r="B1730" s="26">
        <v>14</v>
      </c>
      <c r="C1730" s="26">
        <v>75</v>
      </c>
      <c r="D1730" s="26" t="s">
        <v>91</v>
      </c>
      <c r="E1730" s="26">
        <v>61</v>
      </c>
      <c r="F1730" s="26">
        <v>136</v>
      </c>
      <c r="G1730" s="26">
        <v>71169.922999999995</v>
      </c>
      <c r="H1730" s="26">
        <v>69.072999999999993</v>
      </c>
      <c r="I1730" s="26">
        <v>8243.7206999999999</v>
      </c>
      <c r="J1730" s="26">
        <v>0.50790000000000002</v>
      </c>
    </row>
    <row r="1731" spans="1:10" x14ac:dyDescent="0.2">
      <c r="A1731" s="26">
        <f t="shared" ref="A1731:A1794" si="27">F1731+10000*E1731</f>
        <v>620136</v>
      </c>
      <c r="B1731" s="26">
        <v>12</v>
      </c>
      <c r="C1731" s="26">
        <v>74</v>
      </c>
      <c r="D1731" s="26" t="s">
        <v>92</v>
      </c>
      <c r="E1731" s="26">
        <v>62</v>
      </c>
      <c r="F1731" s="26">
        <v>136</v>
      </c>
      <c r="G1731" s="26">
        <v>66810.899000000005</v>
      </c>
      <c r="H1731" s="26">
        <v>12.497</v>
      </c>
      <c r="I1731" s="26">
        <v>8205.9164999999994</v>
      </c>
      <c r="J1731" s="26">
        <v>9.1899999999999996E-2</v>
      </c>
    </row>
    <row r="1732" spans="1:10" x14ac:dyDescent="0.2">
      <c r="A1732" s="26">
        <f t="shared" si="27"/>
        <v>630136</v>
      </c>
      <c r="B1732" s="26">
        <v>10</v>
      </c>
      <c r="C1732" s="26">
        <v>73</v>
      </c>
      <c r="D1732" s="26" t="s">
        <v>93</v>
      </c>
      <c r="E1732" s="26">
        <v>63</v>
      </c>
      <c r="F1732" s="26">
        <v>136</v>
      </c>
      <c r="G1732" s="26">
        <v>56244</v>
      </c>
      <c r="H1732" s="26">
        <v>196</v>
      </c>
      <c r="I1732" s="26">
        <v>8122</v>
      </c>
      <c r="J1732" s="26">
        <v>1</v>
      </c>
    </row>
    <row r="1733" spans="1:10" x14ac:dyDescent="0.2">
      <c r="A1733" s="26">
        <f t="shared" si="27"/>
        <v>640136</v>
      </c>
      <c r="B1733" s="26">
        <v>8</v>
      </c>
      <c r="C1733" s="26">
        <v>72</v>
      </c>
      <c r="D1733" s="26" t="s">
        <v>94</v>
      </c>
      <c r="E1733" s="26">
        <v>64</v>
      </c>
      <c r="F1733" s="26">
        <v>136</v>
      </c>
      <c r="G1733" s="26">
        <v>49090</v>
      </c>
      <c r="H1733" s="26">
        <v>298</v>
      </c>
      <c r="I1733" s="26">
        <v>8064</v>
      </c>
      <c r="J1733" s="26">
        <v>2</v>
      </c>
    </row>
    <row r="1734" spans="1:10" x14ac:dyDescent="0.2">
      <c r="A1734" s="26">
        <f t="shared" si="27"/>
        <v>650136</v>
      </c>
      <c r="B1734" s="26">
        <v>6</v>
      </c>
      <c r="C1734" s="26">
        <v>71</v>
      </c>
      <c r="D1734" s="26" t="s">
        <v>95</v>
      </c>
      <c r="E1734" s="26">
        <v>65</v>
      </c>
      <c r="F1734" s="26">
        <v>136</v>
      </c>
      <c r="G1734" s="26">
        <v>35900</v>
      </c>
      <c r="H1734" s="26">
        <v>500</v>
      </c>
      <c r="I1734" s="26">
        <v>7961</v>
      </c>
      <c r="J1734" s="26">
        <v>4</v>
      </c>
    </row>
    <row r="1735" spans="1:10" x14ac:dyDescent="0.2">
      <c r="A1735" s="26">
        <f t="shared" si="27"/>
        <v>490137</v>
      </c>
      <c r="B1735" s="26">
        <v>39</v>
      </c>
      <c r="C1735" s="26">
        <v>88</v>
      </c>
      <c r="D1735" s="26" t="s">
        <v>79</v>
      </c>
      <c r="E1735" s="26">
        <v>49</v>
      </c>
      <c r="F1735" s="26">
        <v>137</v>
      </c>
      <c r="G1735" s="26">
        <v>35830</v>
      </c>
      <c r="H1735" s="26">
        <v>400</v>
      </c>
      <c r="I1735" s="26">
        <v>8053</v>
      </c>
      <c r="J1735" s="26">
        <v>3</v>
      </c>
    </row>
    <row r="1736" spans="1:10" x14ac:dyDescent="0.2">
      <c r="A1736" s="26">
        <f t="shared" si="27"/>
        <v>500137</v>
      </c>
      <c r="B1736" s="26">
        <v>37</v>
      </c>
      <c r="C1736" s="26">
        <v>87</v>
      </c>
      <c r="D1736" s="26" t="s">
        <v>80</v>
      </c>
      <c r="E1736" s="26">
        <v>50</v>
      </c>
      <c r="F1736" s="26">
        <v>137</v>
      </c>
      <c r="G1736" s="26">
        <v>50150</v>
      </c>
      <c r="H1736" s="26">
        <v>300</v>
      </c>
      <c r="I1736" s="26">
        <v>8152</v>
      </c>
      <c r="J1736" s="26">
        <v>2</v>
      </c>
    </row>
    <row r="1737" spans="1:10" x14ac:dyDescent="0.2">
      <c r="A1737" s="26">
        <f t="shared" si="27"/>
        <v>510137</v>
      </c>
      <c r="B1737" s="26">
        <v>35</v>
      </c>
      <c r="C1737" s="26">
        <v>86</v>
      </c>
      <c r="D1737" s="26" t="s">
        <v>81</v>
      </c>
      <c r="E1737" s="26">
        <v>51</v>
      </c>
      <c r="F1737" s="26">
        <v>137</v>
      </c>
      <c r="G1737" s="26">
        <v>60060.392</v>
      </c>
      <c r="H1737" s="26">
        <v>52.164000000000001</v>
      </c>
      <c r="I1737" s="26">
        <v>8218.4763999999996</v>
      </c>
      <c r="J1737" s="26">
        <v>0.38080000000000003</v>
      </c>
    </row>
    <row r="1738" spans="1:10" x14ac:dyDescent="0.2">
      <c r="A1738" s="26">
        <f t="shared" si="27"/>
        <v>520137</v>
      </c>
      <c r="B1738" s="26">
        <v>33</v>
      </c>
      <c r="C1738" s="26">
        <v>85</v>
      </c>
      <c r="D1738" s="26" t="s">
        <v>82</v>
      </c>
      <c r="E1738" s="26">
        <v>52</v>
      </c>
      <c r="F1738" s="26">
        <v>137</v>
      </c>
      <c r="G1738" s="26">
        <v>69303.762000000002</v>
      </c>
      <c r="H1738" s="26">
        <v>2.1</v>
      </c>
      <c r="I1738" s="26">
        <v>8280.2356999999993</v>
      </c>
      <c r="J1738" s="26">
        <v>1.5299999999999999E-2</v>
      </c>
    </row>
    <row r="1739" spans="1:10" x14ac:dyDescent="0.2">
      <c r="A1739" s="26">
        <f t="shared" si="27"/>
        <v>530137</v>
      </c>
      <c r="B1739" s="26">
        <v>31</v>
      </c>
      <c r="C1739" s="26">
        <v>84</v>
      </c>
      <c r="D1739" s="26" t="s">
        <v>83</v>
      </c>
      <c r="E1739" s="26">
        <v>53</v>
      </c>
      <c r="F1739" s="26">
        <v>137</v>
      </c>
      <c r="G1739" s="26">
        <v>76356.267999999996</v>
      </c>
      <c r="H1739" s="26">
        <v>8.3829999999999991</v>
      </c>
      <c r="I1739" s="26">
        <v>8326.0033000000003</v>
      </c>
      <c r="J1739" s="26">
        <v>6.1199999999999997E-2</v>
      </c>
    </row>
    <row r="1740" spans="1:10" x14ac:dyDescent="0.2">
      <c r="A1740" s="26">
        <f t="shared" si="27"/>
        <v>540137</v>
      </c>
      <c r="B1740" s="26">
        <v>29</v>
      </c>
      <c r="C1740" s="26">
        <v>83</v>
      </c>
      <c r="D1740" s="26" t="s">
        <v>84</v>
      </c>
      <c r="E1740" s="26">
        <v>54</v>
      </c>
      <c r="F1740" s="26">
        <v>137</v>
      </c>
      <c r="G1740" s="26">
        <v>82383.414000000004</v>
      </c>
      <c r="H1740" s="26">
        <v>0.104</v>
      </c>
      <c r="I1740" s="26">
        <v>8364.2865000000002</v>
      </c>
      <c r="J1740" s="26">
        <v>8.0000000000000004E-4</v>
      </c>
    </row>
    <row r="1741" spans="1:10" x14ac:dyDescent="0.2">
      <c r="A1741" s="26">
        <f t="shared" si="27"/>
        <v>550137</v>
      </c>
      <c r="B1741" s="26">
        <v>27</v>
      </c>
      <c r="C1741" s="26">
        <v>82</v>
      </c>
      <c r="D1741" s="26" t="s">
        <v>85</v>
      </c>
      <c r="E1741" s="26">
        <v>55</v>
      </c>
      <c r="F1741" s="26">
        <v>137</v>
      </c>
      <c r="G1741" s="26">
        <v>86545.771999999997</v>
      </c>
      <c r="H1741" s="26">
        <v>0.30199999999999999</v>
      </c>
      <c r="I1741" s="26">
        <v>8388.9580999999998</v>
      </c>
      <c r="J1741" s="26">
        <v>2.2000000000000001E-3</v>
      </c>
    </row>
    <row r="1742" spans="1:10" x14ac:dyDescent="0.2">
      <c r="A1742" s="26">
        <f t="shared" si="27"/>
        <v>560137</v>
      </c>
      <c r="B1742" s="26">
        <v>25</v>
      </c>
      <c r="C1742" s="26">
        <v>81</v>
      </c>
      <c r="D1742" s="26" t="s">
        <v>86</v>
      </c>
      <c r="E1742" s="26">
        <v>56</v>
      </c>
      <c r="F1742" s="26">
        <v>137</v>
      </c>
      <c r="G1742" s="26">
        <v>87721.400999999998</v>
      </c>
      <c r="H1742" s="26">
        <v>0.248</v>
      </c>
      <c r="I1742" s="26">
        <v>8391.8287999999993</v>
      </c>
      <c r="J1742" s="26">
        <v>1.8E-3</v>
      </c>
    </row>
    <row r="1743" spans="1:10" x14ac:dyDescent="0.2">
      <c r="A1743" s="26">
        <f t="shared" si="27"/>
        <v>570137</v>
      </c>
      <c r="B1743" s="26">
        <v>23</v>
      </c>
      <c r="C1743" s="26">
        <v>80</v>
      </c>
      <c r="D1743" s="26" t="s">
        <v>87</v>
      </c>
      <c r="E1743" s="26">
        <v>57</v>
      </c>
      <c r="F1743" s="26">
        <v>137</v>
      </c>
      <c r="G1743" s="26">
        <v>87140.865000000005</v>
      </c>
      <c r="H1743" s="26">
        <v>1.64</v>
      </c>
      <c r="I1743" s="26">
        <v>8381.8806999999997</v>
      </c>
      <c r="J1743" s="26">
        <v>1.2E-2</v>
      </c>
    </row>
    <row r="1744" spans="1:10" x14ac:dyDescent="0.2">
      <c r="A1744" s="26">
        <f t="shared" si="27"/>
        <v>580137</v>
      </c>
      <c r="B1744" s="26">
        <v>21</v>
      </c>
      <c r="C1744" s="26">
        <v>79</v>
      </c>
      <c r="D1744" s="26" t="s">
        <v>88</v>
      </c>
      <c r="E1744" s="26">
        <v>58</v>
      </c>
      <c r="F1744" s="26">
        <v>137</v>
      </c>
      <c r="G1744" s="26">
        <v>85918.764999999999</v>
      </c>
      <c r="H1744" s="26">
        <v>0.36</v>
      </c>
      <c r="I1744" s="26">
        <v>8367.2497000000003</v>
      </c>
      <c r="J1744" s="26">
        <v>2.5999999999999999E-3</v>
      </c>
    </row>
    <row r="1745" spans="1:10" x14ac:dyDescent="0.2">
      <c r="A1745" s="26">
        <f t="shared" si="27"/>
        <v>590137</v>
      </c>
      <c r="B1745" s="26">
        <v>19</v>
      </c>
      <c r="C1745" s="26">
        <v>78</v>
      </c>
      <c r="D1745" s="26" t="s">
        <v>89</v>
      </c>
      <c r="E1745" s="26">
        <v>59</v>
      </c>
      <c r="F1745" s="26">
        <v>137</v>
      </c>
      <c r="G1745" s="26">
        <v>83201.813999999998</v>
      </c>
      <c r="H1745" s="26">
        <v>8.1349999999999998</v>
      </c>
      <c r="I1745" s="26">
        <v>8341.7073999999993</v>
      </c>
      <c r="J1745" s="26">
        <v>5.9400000000000001E-2</v>
      </c>
    </row>
    <row r="1746" spans="1:10" x14ac:dyDescent="0.2">
      <c r="A1746" s="26">
        <f t="shared" si="27"/>
        <v>600137</v>
      </c>
      <c r="B1746" s="26">
        <v>17</v>
      </c>
      <c r="C1746" s="26">
        <v>77</v>
      </c>
      <c r="D1746" s="26" t="s">
        <v>90</v>
      </c>
      <c r="E1746" s="26">
        <v>60</v>
      </c>
      <c r="F1746" s="26">
        <v>137</v>
      </c>
      <c r="G1746" s="26">
        <v>79583.968999999997</v>
      </c>
      <c r="H1746" s="26">
        <v>11.725</v>
      </c>
      <c r="I1746" s="26">
        <v>8309.5892000000003</v>
      </c>
      <c r="J1746" s="26">
        <v>8.5599999999999996E-2</v>
      </c>
    </row>
    <row r="1747" spans="1:10" x14ac:dyDescent="0.2">
      <c r="A1747" s="26">
        <f t="shared" si="27"/>
        <v>610137</v>
      </c>
      <c r="B1747" s="26">
        <v>15</v>
      </c>
      <c r="C1747" s="26">
        <v>76</v>
      </c>
      <c r="D1747" s="26" t="s">
        <v>91</v>
      </c>
      <c r="E1747" s="26">
        <v>61</v>
      </c>
      <c r="F1747" s="26">
        <v>137</v>
      </c>
      <c r="G1747" s="26">
        <v>74072.857999999993</v>
      </c>
      <c r="H1747" s="26">
        <v>13.041</v>
      </c>
      <c r="I1747" s="26">
        <v>8263.6515999999992</v>
      </c>
      <c r="J1747" s="26">
        <v>9.5200000000000007E-2</v>
      </c>
    </row>
    <row r="1748" spans="1:10" x14ac:dyDescent="0.2">
      <c r="A1748" s="26">
        <f t="shared" si="27"/>
        <v>620137</v>
      </c>
      <c r="B1748" s="26">
        <v>13</v>
      </c>
      <c r="C1748" s="26">
        <v>75</v>
      </c>
      <c r="D1748" s="26" t="s">
        <v>92</v>
      </c>
      <c r="E1748" s="26">
        <v>62</v>
      </c>
      <c r="F1748" s="26">
        <v>137</v>
      </c>
      <c r="G1748" s="26">
        <v>67991.654999999999</v>
      </c>
      <c r="H1748" s="26">
        <v>28.614000000000001</v>
      </c>
      <c r="I1748" s="26">
        <v>8213.5527000000002</v>
      </c>
      <c r="J1748" s="26">
        <v>0.2089</v>
      </c>
    </row>
    <row r="1749" spans="1:10" x14ac:dyDescent="0.2">
      <c r="A1749" s="26">
        <f t="shared" si="27"/>
        <v>630137</v>
      </c>
      <c r="B1749" s="26">
        <v>11</v>
      </c>
      <c r="C1749" s="26">
        <v>74</v>
      </c>
      <c r="D1749" s="26" t="s">
        <v>93</v>
      </c>
      <c r="E1749" s="26">
        <v>63</v>
      </c>
      <c r="F1749" s="26">
        <v>137</v>
      </c>
      <c r="G1749" s="26">
        <v>60145.904000000002</v>
      </c>
      <c r="H1749" s="26">
        <v>4.3780000000000001</v>
      </c>
      <c r="I1749" s="26">
        <v>8150.5738000000001</v>
      </c>
      <c r="J1749" s="26">
        <v>3.2000000000000001E-2</v>
      </c>
    </row>
    <row r="1750" spans="1:10" x14ac:dyDescent="0.2">
      <c r="A1750" s="26">
        <f t="shared" si="27"/>
        <v>640137</v>
      </c>
      <c r="B1750" s="26">
        <v>9</v>
      </c>
      <c r="C1750" s="26">
        <v>73</v>
      </c>
      <c r="D1750" s="26" t="s">
        <v>94</v>
      </c>
      <c r="E1750" s="26">
        <v>64</v>
      </c>
      <c r="F1750" s="26">
        <v>137</v>
      </c>
      <c r="G1750" s="26">
        <v>51214</v>
      </c>
      <c r="H1750" s="26">
        <v>298</v>
      </c>
      <c r="I1750" s="26">
        <v>8080</v>
      </c>
      <c r="J1750" s="26">
        <v>2</v>
      </c>
    </row>
    <row r="1751" spans="1:10" x14ac:dyDescent="0.2">
      <c r="A1751" s="26">
        <f t="shared" si="27"/>
        <v>650137</v>
      </c>
      <c r="B1751" s="26">
        <v>7</v>
      </c>
      <c r="C1751" s="26">
        <v>72</v>
      </c>
      <c r="D1751" s="26" t="s">
        <v>95</v>
      </c>
      <c r="E1751" s="26">
        <v>65</v>
      </c>
      <c r="F1751" s="26">
        <v>137</v>
      </c>
      <c r="G1751" s="26">
        <v>40967</v>
      </c>
      <c r="H1751" s="26">
        <v>401</v>
      </c>
      <c r="I1751" s="26">
        <v>7999</v>
      </c>
      <c r="J1751" s="26">
        <v>3</v>
      </c>
    </row>
    <row r="1752" spans="1:10" x14ac:dyDescent="0.2">
      <c r="A1752" s="26">
        <f t="shared" si="27"/>
        <v>500138</v>
      </c>
      <c r="B1752" s="26">
        <v>38</v>
      </c>
      <c r="C1752" s="26">
        <v>88</v>
      </c>
      <c r="D1752" s="26" t="s">
        <v>80</v>
      </c>
      <c r="E1752" s="26">
        <v>50</v>
      </c>
      <c r="F1752" s="26">
        <v>138</v>
      </c>
      <c r="G1752" s="26">
        <v>45510</v>
      </c>
      <c r="H1752" s="26">
        <v>400</v>
      </c>
      <c r="I1752" s="26">
        <v>8118</v>
      </c>
      <c r="J1752" s="26">
        <v>3</v>
      </c>
    </row>
    <row r="1753" spans="1:10" x14ac:dyDescent="0.2">
      <c r="A1753" s="26">
        <f t="shared" si="27"/>
        <v>510138</v>
      </c>
      <c r="B1753" s="26">
        <v>36</v>
      </c>
      <c r="C1753" s="26">
        <v>87</v>
      </c>
      <c r="D1753" s="26" t="s">
        <v>81</v>
      </c>
      <c r="E1753" s="26">
        <v>51</v>
      </c>
      <c r="F1753" s="26">
        <v>138</v>
      </c>
      <c r="G1753" s="26">
        <v>54650</v>
      </c>
      <c r="H1753" s="26">
        <v>300</v>
      </c>
      <c r="I1753" s="26">
        <v>8178</v>
      </c>
      <c r="J1753" s="26">
        <v>2</v>
      </c>
    </row>
    <row r="1754" spans="1:10" x14ac:dyDescent="0.2">
      <c r="A1754" s="26">
        <f t="shared" si="27"/>
        <v>520138</v>
      </c>
      <c r="B1754" s="26">
        <v>34</v>
      </c>
      <c r="C1754" s="26">
        <v>86</v>
      </c>
      <c r="D1754" s="26" t="s">
        <v>82</v>
      </c>
      <c r="E1754" s="26">
        <v>52</v>
      </c>
      <c r="F1754" s="26">
        <v>138</v>
      </c>
      <c r="G1754" s="26">
        <v>65695.994999999995</v>
      </c>
      <c r="H1754" s="26">
        <v>3.7869999999999999</v>
      </c>
      <c r="I1754" s="26">
        <v>8252.5786000000007</v>
      </c>
      <c r="J1754" s="26">
        <v>2.7400000000000001E-2</v>
      </c>
    </row>
    <row r="1755" spans="1:10" x14ac:dyDescent="0.2">
      <c r="A1755" s="26">
        <f t="shared" si="27"/>
        <v>530138</v>
      </c>
      <c r="B1755" s="26">
        <v>32</v>
      </c>
      <c r="C1755" s="26">
        <v>85</v>
      </c>
      <c r="D1755" s="26" t="s">
        <v>83</v>
      </c>
      <c r="E1755" s="26">
        <v>53</v>
      </c>
      <c r="F1755" s="26">
        <v>138</v>
      </c>
      <c r="G1755" s="26">
        <v>71979.91</v>
      </c>
      <c r="H1755" s="26">
        <v>5.9619999999999997</v>
      </c>
      <c r="I1755" s="26">
        <v>8292.4449999999997</v>
      </c>
      <c r="J1755" s="26">
        <v>4.3200000000000002E-2</v>
      </c>
    </row>
    <row r="1756" spans="1:10" x14ac:dyDescent="0.2">
      <c r="A1756" s="26">
        <f t="shared" si="27"/>
        <v>540138</v>
      </c>
      <c r="B1756" s="26">
        <v>30</v>
      </c>
      <c r="C1756" s="26">
        <v>84</v>
      </c>
      <c r="D1756" s="26" t="s">
        <v>84</v>
      </c>
      <c r="E1756" s="26">
        <v>54</v>
      </c>
      <c r="F1756" s="26">
        <v>138</v>
      </c>
      <c r="G1756" s="26">
        <v>79972.244000000006</v>
      </c>
      <c r="H1756" s="26">
        <v>2.8039999999999998</v>
      </c>
      <c r="I1756" s="26">
        <v>8344.6913000000004</v>
      </c>
      <c r="J1756" s="26">
        <v>2.0299999999999999E-2</v>
      </c>
    </row>
    <row r="1757" spans="1:10" x14ac:dyDescent="0.2">
      <c r="A1757" s="26">
        <f t="shared" si="27"/>
        <v>550138</v>
      </c>
      <c r="B1757" s="26">
        <v>28</v>
      </c>
      <c r="C1757" s="26">
        <v>83</v>
      </c>
      <c r="D1757" s="26" t="s">
        <v>85</v>
      </c>
      <c r="E1757" s="26">
        <v>55</v>
      </c>
      <c r="F1757" s="26">
        <v>138</v>
      </c>
      <c r="G1757" s="26">
        <v>82887.028000000006</v>
      </c>
      <c r="H1757" s="26">
        <v>9.1579999999999995</v>
      </c>
      <c r="I1757" s="26">
        <v>8360.1437000000005</v>
      </c>
      <c r="J1757" s="26">
        <v>6.6400000000000001E-2</v>
      </c>
    </row>
    <row r="1758" spans="1:10" x14ac:dyDescent="0.2">
      <c r="A1758" s="26">
        <f t="shared" si="27"/>
        <v>560138</v>
      </c>
      <c r="B1758" s="26">
        <v>26</v>
      </c>
      <c r="C1758" s="26">
        <v>82</v>
      </c>
      <c r="D1758" s="26" t="s">
        <v>86</v>
      </c>
      <c r="E1758" s="26">
        <v>56</v>
      </c>
      <c r="F1758" s="26">
        <v>138</v>
      </c>
      <c r="G1758" s="26">
        <v>88261.805999999997</v>
      </c>
      <c r="H1758" s="26">
        <v>0.249</v>
      </c>
      <c r="I1758" s="26">
        <v>8393.4222000000009</v>
      </c>
      <c r="J1758" s="26">
        <v>1.8E-3</v>
      </c>
    </row>
    <row r="1759" spans="1:10" x14ac:dyDescent="0.2">
      <c r="A1759" s="26">
        <f t="shared" si="27"/>
        <v>570138</v>
      </c>
      <c r="B1759" s="26">
        <v>24</v>
      </c>
      <c r="C1759" s="26">
        <v>81</v>
      </c>
      <c r="D1759" s="26" t="s">
        <v>87</v>
      </c>
      <c r="E1759" s="26">
        <v>57</v>
      </c>
      <c r="F1759" s="26">
        <v>138</v>
      </c>
      <c r="G1759" s="26">
        <v>86513.407999999996</v>
      </c>
      <c r="H1759" s="26">
        <v>0.41599999999999998</v>
      </c>
      <c r="I1759" s="26">
        <v>8375.0835000000006</v>
      </c>
      <c r="J1759" s="26">
        <v>3.0000000000000001E-3</v>
      </c>
    </row>
    <row r="1760" spans="1:10" x14ac:dyDescent="0.2">
      <c r="A1760" s="26">
        <f t="shared" si="27"/>
        <v>580138</v>
      </c>
      <c r="B1760" s="26">
        <v>22</v>
      </c>
      <c r="C1760" s="26">
        <v>80</v>
      </c>
      <c r="D1760" s="26" t="s">
        <v>88</v>
      </c>
      <c r="E1760" s="26">
        <v>58</v>
      </c>
      <c r="F1760" s="26">
        <v>138</v>
      </c>
      <c r="G1760" s="26">
        <v>87565.866999999998</v>
      </c>
      <c r="H1760" s="26">
        <v>0.499</v>
      </c>
      <c r="I1760" s="26">
        <v>8377.0408000000007</v>
      </c>
      <c r="J1760" s="26">
        <v>3.5999999999999999E-3</v>
      </c>
    </row>
    <row r="1761" spans="1:10" x14ac:dyDescent="0.2">
      <c r="A1761" s="26">
        <f t="shared" si="27"/>
        <v>590138</v>
      </c>
      <c r="B1761" s="26">
        <v>20</v>
      </c>
      <c r="C1761" s="26">
        <v>79</v>
      </c>
      <c r="D1761" s="26" t="s">
        <v>89</v>
      </c>
      <c r="E1761" s="26">
        <v>59</v>
      </c>
      <c r="F1761" s="26">
        <v>138</v>
      </c>
      <c r="G1761" s="26">
        <v>83128.866999999998</v>
      </c>
      <c r="H1761" s="26">
        <v>10.012</v>
      </c>
      <c r="I1761" s="26">
        <v>8339.2194999999992</v>
      </c>
      <c r="J1761" s="26">
        <v>7.2599999999999998E-2</v>
      </c>
    </row>
    <row r="1762" spans="1:10" x14ac:dyDescent="0.2">
      <c r="A1762" s="26">
        <f t="shared" si="27"/>
        <v>600138</v>
      </c>
      <c r="B1762" s="26">
        <v>18</v>
      </c>
      <c r="C1762" s="26">
        <v>78</v>
      </c>
      <c r="D1762" s="26" t="s">
        <v>90</v>
      </c>
      <c r="E1762" s="26">
        <v>60</v>
      </c>
      <c r="F1762" s="26">
        <v>138</v>
      </c>
      <c r="G1762" s="26">
        <v>82017.182000000001</v>
      </c>
      <c r="H1762" s="26">
        <v>11.603</v>
      </c>
      <c r="I1762" s="26">
        <v>8325.4946</v>
      </c>
      <c r="J1762" s="26">
        <v>8.4099999999999994E-2</v>
      </c>
    </row>
    <row r="1763" spans="1:10" x14ac:dyDescent="0.2">
      <c r="A1763" s="26">
        <f t="shared" si="27"/>
        <v>610138</v>
      </c>
      <c r="B1763" s="26">
        <v>16</v>
      </c>
      <c r="C1763" s="26">
        <v>77</v>
      </c>
      <c r="D1763" s="26" t="s">
        <v>91</v>
      </c>
      <c r="E1763" s="26">
        <v>61</v>
      </c>
      <c r="F1763" s="26">
        <v>138</v>
      </c>
      <c r="G1763" s="26">
        <v>74914.37</v>
      </c>
      <c r="H1763" s="26">
        <v>11.603</v>
      </c>
      <c r="I1763" s="26">
        <v>8268.3557999999994</v>
      </c>
      <c r="J1763" s="26">
        <v>8.4099999999999994E-2</v>
      </c>
    </row>
    <row r="1764" spans="1:10" x14ac:dyDescent="0.2">
      <c r="A1764" s="26">
        <f t="shared" si="27"/>
        <v>620138</v>
      </c>
      <c r="B1764" s="26">
        <v>14</v>
      </c>
      <c r="C1764" s="26">
        <v>76</v>
      </c>
      <c r="D1764" s="26" t="s">
        <v>92</v>
      </c>
      <c r="E1764" s="26">
        <v>62</v>
      </c>
      <c r="F1764" s="26">
        <v>138</v>
      </c>
      <c r="G1764" s="26">
        <v>71497.771999999997</v>
      </c>
      <c r="H1764" s="26">
        <v>11.817</v>
      </c>
      <c r="I1764" s="26">
        <v>8237.9285999999993</v>
      </c>
      <c r="J1764" s="26">
        <v>8.5599999999999996E-2</v>
      </c>
    </row>
    <row r="1765" spans="1:10" x14ac:dyDescent="0.2">
      <c r="A1765" s="26">
        <f t="shared" si="27"/>
        <v>630138</v>
      </c>
      <c r="B1765" s="26">
        <v>12</v>
      </c>
      <c r="C1765" s="26">
        <v>75</v>
      </c>
      <c r="D1765" s="26" t="s">
        <v>93</v>
      </c>
      <c r="E1765" s="26">
        <v>63</v>
      </c>
      <c r="F1765" s="26">
        <v>138</v>
      </c>
      <c r="G1765" s="26">
        <v>61749.675999999999</v>
      </c>
      <c r="H1765" s="26">
        <v>27.945</v>
      </c>
      <c r="I1765" s="26">
        <v>8161.6211000000003</v>
      </c>
      <c r="J1765" s="26">
        <v>0.20250000000000001</v>
      </c>
    </row>
    <row r="1766" spans="1:10" x14ac:dyDescent="0.2">
      <c r="A1766" s="26">
        <f t="shared" si="27"/>
        <v>640138</v>
      </c>
      <c r="B1766" s="26">
        <v>10</v>
      </c>
      <c r="C1766" s="26">
        <v>74</v>
      </c>
      <c r="D1766" s="26" t="s">
        <v>94</v>
      </c>
      <c r="E1766" s="26">
        <v>64</v>
      </c>
      <c r="F1766" s="26">
        <v>138</v>
      </c>
      <c r="G1766" s="26">
        <v>55660</v>
      </c>
      <c r="H1766" s="26">
        <v>200</v>
      </c>
      <c r="I1766" s="26">
        <v>8112</v>
      </c>
      <c r="J1766" s="26">
        <v>1</v>
      </c>
    </row>
    <row r="1767" spans="1:10" x14ac:dyDescent="0.2">
      <c r="A1767" s="26">
        <f t="shared" si="27"/>
        <v>650138</v>
      </c>
      <c r="B1767" s="26">
        <v>8</v>
      </c>
      <c r="C1767" s="26">
        <v>73</v>
      </c>
      <c r="D1767" s="26" t="s">
        <v>95</v>
      </c>
      <c r="E1767" s="26">
        <v>65</v>
      </c>
      <c r="F1767" s="26">
        <v>138</v>
      </c>
      <c r="G1767" s="26">
        <v>43600</v>
      </c>
      <c r="H1767" s="26">
        <v>300</v>
      </c>
      <c r="I1767" s="26">
        <v>8019</v>
      </c>
      <c r="J1767" s="26">
        <v>2</v>
      </c>
    </row>
    <row r="1768" spans="1:10" x14ac:dyDescent="0.2">
      <c r="A1768" s="26">
        <f t="shared" si="27"/>
        <v>660138</v>
      </c>
      <c r="B1768" s="26">
        <v>6</v>
      </c>
      <c r="C1768" s="26">
        <v>72</v>
      </c>
      <c r="D1768" s="26" t="s">
        <v>96</v>
      </c>
      <c r="E1768" s="26">
        <v>66</v>
      </c>
      <c r="F1768" s="26">
        <v>138</v>
      </c>
      <c r="G1768" s="26">
        <v>34931</v>
      </c>
      <c r="H1768" s="26">
        <v>503</v>
      </c>
      <c r="I1768" s="26">
        <v>7950</v>
      </c>
      <c r="J1768" s="26">
        <v>4</v>
      </c>
    </row>
    <row r="1769" spans="1:10" x14ac:dyDescent="0.2">
      <c r="A1769" s="26">
        <f t="shared" si="27"/>
        <v>500139</v>
      </c>
      <c r="B1769" s="26">
        <v>39</v>
      </c>
      <c r="C1769" s="26">
        <v>89</v>
      </c>
      <c r="D1769" s="26" t="s">
        <v>80</v>
      </c>
      <c r="E1769" s="26">
        <v>50</v>
      </c>
      <c r="F1769" s="26">
        <v>139</v>
      </c>
      <c r="G1769" s="26">
        <v>39310</v>
      </c>
      <c r="H1769" s="26">
        <v>400</v>
      </c>
      <c r="I1769" s="26">
        <v>8073</v>
      </c>
      <c r="J1769" s="26">
        <v>3</v>
      </c>
    </row>
    <row r="1770" spans="1:10" x14ac:dyDescent="0.2">
      <c r="A1770" s="26">
        <f t="shared" si="27"/>
        <v>510139</v>
      </c>
      <c r="B1770" s="26">
        <v>37</v>
      </c>
      <c r="C1770" s="26">
        <v>88</v>
      </c>
      <c r="D1770" s="26" t="s">
        <v>81</v>
      </c>
      <c r="E1770" s="26">
        <v>51</v>
      </c>
      <c r="F1770" s="26">
        <v>139</v>
      </c>
      <c r="G1770" s="26">
        <v>50050</v>
      </c>
      <c r="H1770" s="26">
        <v>400</v>
      </c>
      <c r="I1770" s="26">
        <v>8144</v>
      </c>
      <c r="J1770" s="26">
        <v>3</v>
      </c>
    </row>
    <row r="1771" spans="1:10" x14ac:dyDescent="0.2">
      <c r="A1771" s="26">
        <f t="shared" si="27"/>
        <v>520139</v>
      </c>
      <c r="B1771" s="26">
        <v>35</v>
      </c>
      <c r="C1771" s="26">
        <v>87</v>
      </c>
      <c r="D1771" s="26" t="s">
        <v>82</v>
      </c>
      <c r="E1771" s="26">
        <v>52</v>
      </c>
      <c r="F1771" s="26">
        <v>139</v>
      </c>
      <c r="G1771" s="26">
        <v>60205.08</v>
      </c>
      <c r="H1771" s="26">
        <v>3.54</v>
      </c>
      <c r="I1771" s="26">
        <v>8211.7716</v>
      </c>
      <c r="J1771" s="26">
        <v>2.5499999999999998E-2</v>
      </c>
    </row>
    <row r="1772" spans="1:10" x14ac:dyDescent="0.2">
      <c r="A1772" s="26">
        <f t="shared" si="27"/>
        <v>530139</v>
      </c>
      <c r="B1772" s="26">
        <v>33</v>
      </c>
      <c r="C1772" s="26">
        <v>86</v>
      </c>
      <c r="D1772" s="26" t="s">
        <v>83</v>
      </c>
      <c r="E1772" s="26">
        <v>53</v>
      </c>
      <c r="F1772" s="26">
        <v>139</v>
      </c>
      <c r="G1772" s="26">
        <v>68470.964000000007</v>
      </c>
      <c r="H1772" s="26">
        <v>4.0049999999999999</v>
      </c>
      <c r="I1772" s="26">
        <v>8265.61</v>
      </c>
      <c r="J1772" s="26">
        <v>2.8799999999999999E-2</v>
      </c>
    </row>
    <row r="1773" spans="1:10" x14ac:dyDescent="0.2">
      <c r="A1773" s="26">
        <f t="shared" si="27"/>
        <v>540139</v>
      </c>
      <c r="B1773" s="26">
        <v>31</v>
      </c>
      <c r="C1773" s="26">
        <v>85</v>
      </c>
      <c r="D1773" s="26" t="s">
        <v>84</v>
      </c>
      <c r="E1773" s="26">
        <v>54</v>
      </c>
      <c r="F1773" s="26">
        <v>139</v>
      </c>
      <c r="G1773" s="26">
        <v>75644.585999999996</v>
      </c>
      <c r="H1773" s="26">
        <v>2.1419999999999999</v>
      </c>
      <c r="I1773" s="26">
        <v>8311.5903999999991</v>
      </c>
      <c r="J1773" s="26">
        <v>1.54E-2</v>
      </c>
    </row>
    <row r="1774" spans="1:10" x14ac:dyDescent="0.2">
      <c r="A1774" s="26">
        <f t="shared" si="27"/>
        <v>550139</v>
      </c>
      <c r="B1774" s="26">
        <v>29</v>
      </c>
      <c r="C1774" s="26">
        <v>84</v>
      </c>
      <c r="D1774" s="26" t="s">
        <v>85</v>
      </c>
      <c r="E1774" s="26">
        <v>55</v>
      </c>
      <c r="F1774" s="26">
        <v>139</v>
      </c>
      <c r="G1774" s="26">
        <v>80701.088000000003</v>
      </c>
      <c r="H1774" s="26">
        <v>3.1339999999999999</v>
      </c>
      <c r="I1774" s="26">
        <v>8342.3397000000004</v>
      </c>
      <c r="J1774" s="26">
        <v>2.2499999999999999E-2</v>
      </c>
    </row>
    <row r="1775" spans="1:10" x14ac:dyDescent="0.2">
      <c r="A1775" s="26">
        <f t="shared" si="27"/>
        <v>560139</v>
      </c>
      <c r="B1775" s="26">
        <v>27</v>
      </c>
      <c r="C1775" s="26">
        <v>83</v>
      </c>
      <c r="D1775" s="26" t="s">
        <v>86</v>
      </c>
      <c r="E1775" s="26">
        <v>56</v>
      </c>
      <c r="F1775" s="26">
        <v>139</v>
      </c>
      <c r="G1775" s="26">
        <v>84913.918000000005</v>
      </c>
      <c r="H1775" s="26">
        <v>0.253</v>
      </c>
      <c r="I1775" s="26">
        <v>8367.0193999999992</v>
      </c>
      <c r="J1775" s="26">
        <v>1.8E-3</v>
      </c>
    </row>
    <row r="1776" spans="1:10" x14ac:dyDescent="0.2">
      <c r="A1776" s="26">
        <f t="shared" si="27"/>
        <v>570139</v>
      </c>
      <c r="B1776" s="26">
        <v>25</v>
      </c>
      <c r="C1776" s="26">
        <v>82</v>
      </c>
      <c r="D1776" s="26" t="s">
        <v>87</v>
      </c>
      <c r="E1776" s="26">
        <v>57</v>
      </c>
      <c r="F1776" s="26">
        <v>139</v>
      </c>
      <c r="G1776" s="26">
        <v>87222.380999999994</v>
      </c>
      <c r="H1776" s="26">
        <v>0.60699999999999998</v>
      </c>
      <c r="I1776" s="26">
        <v>8377.9987000000001</v>
      </c>
      <c r="J1776" s="26">
        <v>4.4000000000000003E-3</v>
      </c>
    </row>
    <row r="1777" spans="1:10" x14ac:dyDescent="0.2">
      <c r="A1777" s="26">
        <f t="shared" si="27"/>
        <v>580139</v>
      </c>
      <c r="B1777" s="26">
        <v>23</v>
      </c>
      <c r="C1777" s="26">
        <v>81</v>
      </c>
      <c r="D1777" s="26" t="s">
        <v>88</v>
      </c>
      <c r="E1777" s="26">
        <v>58</v>
      </c>
      <c r="F1777" s="26">
        <v>139</v>
      </c>
      <c r="G1777" s="26">
        <v>86957.740999999995</v>
      </c>
      <c r="H1777" s="26">
        <v>2.089</v>
      </c>
      <c r="I1777" s="26">
        <v>8370.4663999999993</v>
      </c>
      <c r="J1777" s="26">
        <v>1.4999999999999999E-2</v>
      </c>
    </row>
    <row r="1778" spans="1:10" x14ac:dyDescent="0.2">
      <c r="A1778" s="26">
        <f t="shared" si="27"/>
        <v>590139</v>
      </c>
      <c r="B1778" s="26">
        <v>21</v>
      </c>
      <c r="C1778" s="26">
        <v>80</v>
      </c>
      <c r="D1778" s="26" t="s">
        <v>89</v>
      </c>
      <c r="E1778" s="26">
        <v>59</v>
      </c>
      <c r="F1778" s="26">
        <v>139</v>
      </c>
      <c r="G1778" s="26">
        <v>84828.652000000002</v>
      </c>
      <c r="H1778" s="26">
        <v>3.649</v>
      </c>
      <c r="I1778" s="26">
        <v>8349.5208000000002</v>
      </c>
      <c r="J1778" s="26">
        <v>2.63E-2</v>
      </c>
    </row>
    <row r="1779" spans="1:10" x14ac:dyDescent="0.2">
      <c r="A1779" s="26">
        <f t="shared" si="27"/>
        <v>600139</v>
      </c>
      <c r="B1779" s="26">
        <v>19</v>
      </c>
      <c r="C1779" s="26">
        <v>79</v>
      </c>
      <c r="D1779" s="26" t="s">
        <v>90</v>
      </c>
      <c r="E1779" s="26">
        <v>60</v>
      </c>
      <c r="F1779" s="26">
        <v>139</v>
      </c>
      <c r="G1779" s="26">
        <v>82016.929999999993</v>
      </c>
      <c r="H1779" s="26">
        <v>27.521000000000001</v>
      </c>
      <c r="I1779" s="26">
        <v>8323.6641999999993</v>
      </c>
      <c r="J1779" s="26">
        <v>0.19800000000000001</v>
      </c>
    </row>
    <row r="1780" spans="1:10" x14ac:dyDescent="0.2">
      <c r="A1780" s="26">
        <f t="shared" si="27"/>
        <v>610139</v>
      </c>
      <c r="B1780" s="26">
        <v>17</v>
      </c>
      <c r="C1780" s="26">
        <v>78</v>
      </c>
      <c r="D1780" s="26" t="s">
        <v>91</v>
      </c>
      <c r="E1780" s="26">
        <v>61</v>
      </c>
      <c r="F1780" s="26">
        <v>139</v>
      </c>
      <c r="G1780" s="26">
        <v>77501.028000000006</v>
      </c>
      <c r="H1780" s="26">
        <v>13.587999999999999</v>
      </c>
      <c r="I1780" s="26">
        <v>8285.5473000000002</v>
      </c>
      <c r="J1780" s="26">
        <v>9.7799999999999998E-2</v>
      </c>
    </row>
    <row r="1781" spans="1:10" x14ac:dyDescent="0.2">
      <c r="A1781" s="26">
        <f t="shared" si="27"/>
        <v>620139</v>
      </c>
      <c r="B1781" s="26">
        <v>15</v>
      </c>
      <c r="C1781" s="26">
        <v>77</v>
      </c>
      <c r="D1781" s="26" t="s">
        <v>92</v>
      </c>
      <c r="E1781" s="26">
        <v>62</v>
      </c>
      <c r="F1781" s="26">
        <v>139</v>
      </c>
      <c r="G1781" s="26">
        <v>72380.229000000007</v>
      </c>
      <c r="H1781" s="26">
        <v>10.884</v>
      </c>
      <c r="I1781" s="26">
        <v>8243.0786000000007</v>
      </c>
      <c r="J1781" s="26">
        <v>7.8299999999999995E-2</v>
      </c>
    </row>
    <row r="1782" spans="1:10" x14ac:dyDescent="0.2">
      <c r="A1782" s="26">
        <f t="shared" si="27"/>
        <v>630139</v>
      </c>
      <c r="B1782" s="26">
        <v>13</v>
      </c>
      <c r="C1782" s="26">
        <v>76</v>
      </c>
      <c r="D1782" s="26" t="s">
        <v>93</v>
      </c>
      <c r="E1782" s="26">
        <v>63</v>
      </c>
      <c r="F1782" s="26">
        <v>139</v>
      </c>
      <c r="G1782" s="26">
        <v>65398.050999999999</v>
      </c>
      <c r="H1782" s="26">
        <v>13.151</v>
      </c>
      <c r="I1782" s="26">
        <v>8187.2187000000004</v>
      </c>
      <c r="J1782" s="26">
        <v>9.4600000000000004E-2</v>
      </c>
    </row>
    <row r="1783" spans="1:10" x14ac:dyDescent="0.2">
      <c r="A1783" s="26">
        <f t="shared" si="27"/>
        <v>640139</v>
      </c>
      <c r="B1783" s="26">
        <v>11</v>
      </c>
      <c r="C1783" s="26">
        <v>75</v>
      </c>
      <c r="D1783" s="26" t="s">
        <v>94</v>
      </c>
      <c r="E1783" s="26">
        <v>64</v>
      </c>
      <c r="F1783" s="26">
        <v>139</v>
      </c>
      <c r="G1783" s="26">
        <v>57632</v>
      </c>
      <c r="H1783" s="26">
        <v>196</v>
      </c>
      <c r="I1783" s="26">
        <v>8126</v>
      </c>
      <c r="J1783" s="26">
        <v>1</v>
      </c>
    </row>
    <row r="1784" spans="1:10" x14ac:dyDescent="0.2">
      <c r="A1784" s="26">
        <f t="shared" si="27"/>
        <v>650139</v>
      </c>
      <c r="B1784" s="26">
        <v>9</v>
      </c>
      <c r="C1784" s="26">
        <v>74</v>
      </c>
      <c r="D1784" s="26" t="s">
        <v>95</v>
      </c>
      <c r="E1784" s="26">
        <v>65</v>
      </c>
      <c r="F1784" s="26">
        <v>139</v>
      </c>
      <c r="G1784" s="26">
        <v>48130</v>
      </c>
      <c r="H1784" s="26">
        <v>298</v>
      </c>
      <c r="I1784" s="26">
        <v>8052</v>
      </c>
      <c r="J1784" s="26">
        <v>2</v>
      </c>
    </row>
    <row r="1785" spans="1:10" x14ac:dyDescent="0.2">
      <c r="A1785" s="26">
        <f t="shared" si="27"/>
        <v>660139</v>
      </c>
      <c r="B1785" s="26">
        <v>7</v>
      </c>
      <c r="C1785" s="26">
        <v>73</v>
      </c>
      <c r="D1785" s="26" t="s">
        <v>96</v>
      </c>
      <c r="E1785" s="26">
        <v>66</v>
      </c>
      <c r="F1785" s="26">
        <v>139</v>
      </c>
      <c r="G1785" s="26">
        <v>37700</v>
      </c>
      <c r="H1785" s="26">
        <v>500</v>
      </c>
      <c r="I1785" s="26">
        <v>7971</v>
      </c>
      <c r="J1785" s="26">
        <v>4</v>
      </c>
    </row>
    <row r="1786" spans="1:10" x14ac:dyDescent="0.2">
      <c r="A1786" s="26">
        <f t="shared" si="27"/>
        <v>500140</v>
      </c>
      <c r="B1786" s="26">
        <v>40</v>
      </c>
      <c r="C1786" s="26">
        <v>90</v>
      </c>
      <c r="D1786" s="26" t="s">
        <v>80</v>
      </c>
      <c r="E1786" s="26">
        <v>50</v>
      </c>
      <c r="F1786" s="26">
        <v>140</v>
      </c>
      <c r="G1786" s="26">
        <v>34490</v>
      </c>
      <c r="H1786" s="26">
        <v>300</v>
      </c>
      <c r="I1786" s="26">
        <v>8038</v>
      </c>
      <c r="J1786" s="26">
        <v>2</v>
      </c>
    </row>
    <row r="1787" spans="1:10" x14ac:dyDescent="0.2">
      <c r="A1787" s="26">
        <f t="shared" si="27"/>
        <v>510140</v>
      </c>
      <c r="B1787" s="26">
        <v>38</v>
      </c>
      <c r="C1787" s="26">
        <v>89</v>
      </c>
      <c r="D1787" s="26" t="s">
        <v>81</v>
      </c>
      <c r="E1787" s="26">
        <v>51</v>
      </c>
      <c r="F1787" s="26">
        <v>140</v>
      </c>
      <c r="G1787" s="26">
        <v>44390</v>
      </c>
      <c r="H1787" s="26">
        <v>600</v>
      </c>
      <c r="I1787" s="26">
        <v>8103</v>
      </c>
      <c r="J1787" s="26">
        <v>4</v>
      </c>
    </row>
    <row r="1788" spans="1:10" x14ac:dyDescent="0.2">
      <c r="A1788" s="26">
        <f t="shared" si="27"/>
        <v>520140</v>
      </c>
      <c r="B1788" s="26">
        <v>36</v>
      </c>
      <c r="C1788" s="26">
        <v>88</v>
      </c>
      <c r="D1788" s="26" t="s">
        <v>82</v>
      </c>
      <c r="E1788" s="26">
        <v>52</v>
      </c>
      <c r="F1788" s="26">
        <v>140</v>
      </c>
      <c r="G1788" s="26">
        <v>56367.449000000001</v>
      </c>
      <c r="H1788" s="26">
        <v>14.377000000000001</v>
      </c>
      <c r="I1788" s="26">
        <v>8183.3567000000003</v>
      </c>
      <c r="J1788" s="26">
        <v>0.1027</v>
      </c>
    </row>
    <row r="1789" spans="1:10" x14ac:dyDescent="0.2">
      <c r="A1789" s="26">
        <f t="shared" si="27"/>
        <v>530140</v>
      </c>
      <c r="B1789" s="26">
        <v>34</v>
      </c>
      <c r="C1789" s="26">
        <v>87</v>
      </c>
      <c r="D1789" s="26" t="s">
        <v>83</v>
      </c>
      <c r="E1789" s="26">
        <v>53</v>
      </c>
      <c r="F1789" s="26">
        <v>140</v>
      </c>
      <c r="G1789" s="26">
        <v>63606.222999999998</v>
      </c>
      <c r="H1789" s="26">
        <v>12.109</v>
      </c>
      <c r="I1789" s="26">
        <v>8229.4740000000002</v>
      </c>
      <c r="J1789" s="26">
        <v>8.6499999999999994E-2</v>
      </c>
    </row>
    <row r="1790" spans="1:10" x14ac:dyDescent="0.2">
      <c r="A1790" s="26">
        <f t="shared" si="27"/>
        <v>540140</v>
      </c>
      <c r="B1790" s="26">
        <v>32</v>
      </c>
      <c r="C1790" s="26">
        <v>86</v>
      </c>
      <c r="D1790" s="26" t="s">
        <v>84</v>
      </c>
      <c r="E1790" s="26">
        <v>54</v>
      </c>
      <c r="F1790" s="26">
        <v>140</v>
      </c>
      <c r="G1790" s="26">
        <v>72986.460999999996</v>
      </c>
      <c r="H1790" s="26">
        <v>2.3290000000000002</v>
      </c>
      <c r="I1790" s="26">
        <v>8290.8875000000007</v>
      </c>
      <c r="J1790" s="26">
        <v>1.66E-2</v>
      </c>
    </row>
    <row r="1791" spans="1:10" x14ac:dyDescent="0.2">
      <c r="A1791" s="26">
        <f t="shared" si="27"/>
        <v>550140</v>
      </c>
      <c r="B1791" s="26">
        <v>30</v>
      </c>
      <c r="C1791" s="26">
        <v>85</v>
      </c>
      <c r="D1791" s="26" t="s">
        <v>85</v>
      </c>
      <c r="E1791" s="26">
        <v>55</v>
      </c>
      <c r="F1791" s="26">
        <v>140</v>
      </c>
      <c r="G1791" s="26">
        <v>77049.737999999998</v>
      </c>
      <c r="H1791" s="26">
        <v>8.1989999999999998</v>
      </c>
      <c r="I1791" s="26">
        <v>8314.3227000000006</v>
      </c>
      <c r="J1791" s="26">
        <v>5.8599999999999999E-2</v>
      </c>
    </row>
    <row r="1792" spans="1:10" x14ac:dyDescent="0.2">
      <c r="A1792" s="26">
        <f t="shared" si="27"/>
        <v>560140</v>
      </c>
      <c r="B1792" s="26">
        <v>28</v>
      </c>
      <c r="C1792" s="26">
        <v>84</v>
      </c>
      <c r="D1792" s="26" t="s">
        <v>86</v>
      </c>
      <c r="E1792" s="26">
        <v>56</v>
      </c>
      <c r="F1792" s="26">
        <v>140</v>
      </c>
      <c r="G1792" s="26">
        <v>83267.904999999999</v>
      </c>
      <c r="H1792" s="26">
        <v>7.9</v>
      </c>
      <c r="I1792" s="26">
        <v>8353.15</v>
      </c>
      <c r="J1792" s="26">
        <v>5.6399999999999999E-2</v>
      </c>
    </row>
    <row r="1793" spans="1:10" x14ac:dyDescent="0.2">
      <c r="A1793" s="26">
        <f t="shared" si="27"/>
        <v>570140</v>
      </c>
      <c r="B1793" s="26">
        <v>26</v>
      </c>
      <c r="C1793" s="26">
        <v>83</v>
      </c>
      <c r="D1793" s="26" t="s">
        <v>87</v>
      </c>
      <c r="E1793" s="26">
        <v>57</v>
      </c>
      <c r="F1793" s="26">
        <v>140</v>
      </c>
      <c r="G1793" s="26">
        <v>84312.058999999994</v>
      </c>
      <c r="H1793" s="26">
        <v>0.60699999999999998</v>
      </c>
      <c r="I1793" s="26">
        <v>8355.0200999999997</v>
      </c>
      <c r="J1793" s="26">
        <v>4.3E-3</v>
      </c>
    </row>
    <row r="1794" spans="1:10" x14ac:dyDescent="0.2">
      <c r="A1794" s="26">
        <f t="shared" si="27"/>
        <v>580140</v>
      </c>
      <c r="B1794" s="26">
        <v>24</v>
      </c>
      <c r="C1794" s="26">
        <v>82</v>
      </c>
      <c r="D1794" s="26" t="s">
        <v>88</v>
      </c>
      <c r="E1794" s="26">
        <v>58</v>
      </c>
      <c r="F1794" s="26">
        <v>140</v>
      </c>
      <c r="G1794" s="26">
        <v>88074.226999999999</v>
      </c>
      <c r="H1794" s="26">
        <v>1.3129999999999999</v>
      </c>
      <c r="I1794" s="26">
        <v>8376.3045000000002</v>
      </c>
      <c r="J1794" s="26">
        <v>9.4000000000000004E-3</v>
      </c>
    </row>
    <row r="1795" spans="1:10" x14ac:dyDescent="0.2">
      <c r="A1795" s="26">
        <f t="shared" ref="A1795:A1858" si="28">F1795+10000*E1795</f>
        <v>590140</v>
      </c>
      <c r="B1795" s="26">
        <v>22</v>
      </c>
      <c r="C1795" s="26">
        <v>81</v>
      </c>
      <c r="D1795" s="26" t="s">
        <v>89</v>
      </c>
      <c r="E1795" s="26">
        <v>59</v>
      </c>
      <c r="F1795" s="26">
        <v>140</v>
      </c>
      <c r="G1795" s="26">
        <v>84686.226999999999</v>
      </c>
      <c r="H1795" s="26">
        <v>6.1420000000000003</v>
      </c>
      <c r="I1795" s="26">
        <v>8346.5162999999993</v>
      </c>
      <c r="J1795" s="26">
        <v>4.3900000000000002E-2</v>
      </c>
    </row>
    <row r="1796" spans="1:10" x14ac:dyDescent="0.2">
      <c r="A1796" s="26">
        <f t="shared" si="28"/>
        <v>600140</v>
      </c>
      <c r="B1796" s="26">
        <v>20</v>
      </c>
      <c r="C1796" s="26">
        <v>80</v>
      </c>
      <c r="D1796" s="26" t="s">
        <v>90</v>
      </c>
      <c r="E1796" s="26">
        <v>60</v>
      </c>
      <c r="F1796" s="26">
        <v>140</v>
      </c>
      <c r="G1796" s="26">
        <v>84257.245999999999</v>
      </c>
      <c r="H1796" s="26">
        <v>3.26</v>
      </c>
      <c r="I1796" s="26">
        <v>8337.8639999999996</v>
      </c>
      <c r="J1796" s="26">
        <v>2.3300000000000001E-2</v>
      </c>
    </row>
    <row r="1797" spans="1:10" x14ac:dyDescent="0.2">
      <c r="A1797" s="26">
        <f t="shared" si="28"/>
        <v>610140</v>
      </c>
      <c r="B1797" s="26">
        <v>18</v>
      </c>
      <c r="C1797" s="26">
        <v>79</v>
      </c>
      <c r="D1797" s="26" t="s">
        <v>91</v>
      </c>
      <c r="E1797" s="26">
        <v>61</v>
      </c>
      <c r="F1797" s="26">
        <v>140</v>
      </c>
      <c r="G1797" s="26">
        <v>78212.046000000002</v>
      </c>
      <c r="H1797" s="26">
        <v>24.22</v>
      </c>
      <c r="I1797" s="26">
        <v>8289.0957999999991</v>
      </c>
      <c r="J1797" s="26">
        <v>0.17299999999999999</v>
      </c>
    </row>
    <row r="1798" spans="1:10" x14ac:dyDescent="0.2">
      <c r="A1798" s="26">
        <f t="shared" si="28"/>
        <v>620140</v>
      </c>
      <c r="B1798" s="26">
        <v>16</v>
      </c>
      <c r="C1798" s="26">
        <v>78</v>
      </c>
      <c r="D1798" s="26" t="s">
        <v>92</v>
      </c>
      <c r="E1798" s="26">
        <v>62</v>
      </c>
      <c r="F1798" s="26">
        <v>140</v>
      </c>
      <c r="G1798" s="26">
        <v>75455.945000000007</v>
      </c>
      <c r="H1798" s="26">
        <v>12.497</v>
      </c>
      <c r="I1798" s="26">
        <v>8263.8210999999992</v>
      </c>
      <c r="J1798" s="26">
        <v>8.9300000000000004E-2</v>
      </c>
    </row>
    <row r="1799" spans="1:10" x14ac:dyDescent="0.2">
      <c r="A1799" s="26">
        <f t="shared" si="28"/>
        <v>630140</v>
      </c>
      <c r="B1799" s="26">
        <v>14</v>
      </c>
      <c r="C1799" s="26">
        <v>77</v>
      </c>
      <c r="D1799" s="26" t="s">
        <v>93</v>
      </c>
      <c r="E1799" s="26">
        <v>63</v>
      </c>
      <c r="F1799" s="26">
        <v>140</v>
      </c>
      <c r="G1799" s="26">
        <v>66985.945000000007</v>
      </c>
      <c r="H1799" s="26">
        <v>51.537999999999997</v>
      </c>
      <c r="I1799" s="26">
        <v>8197.7330000000002</v>
      </c>
      <c r="J1799" s="26">
        <v>0.36809999999999998</v>
      </c>
    </row>
    <row r="1800" spans="1:10" x14ac:dyDescent="0.2">
      <c r="A1800" s="26">
        <f t="shared" si="28"/>
        <v>640140</v>
      </c>
      <c r="B1800" s="26">
        <v>12</v>
      </c>
      <c r="C1800" s="26">
        <v>76</v>
      </c>
      <c r="D1800" s="26" t="s">
        <v>94</v>
      </c>
      <c r="E1800" s="26">
        <v>64</v>
      </c>
      <c r="F1800" s="26">
        <v>140</v>
      </c>
      <c r="G1800" s="26">
        <v>61782.277999999998</v>
      </c>
      <c r="H1800" s="26">
        <v>27.945</v>
      </c>
      <c r="I1800" s="26">
        <v>8154.9757</v>
      </c>
      <c r="J1800" s="26">
        <v>0.1996</v>
      </c>
    </row>
    <row r="1801" spans="1:10" x14ac:dyDescent="0.2">
      <c r="A1801" s="26">
        <f t="shared" si="28"/>
        <v>650140</v>
      </c>
      <c r="B1801" s="26">
        <v>10</v>
      </c>
      <c r="C1801" s="26">
        <v>75</v>
      </c>
      <c r="D1801" s="26" t="s">
        <v>95</v>
      </c>
      <c r="E1801" s="26">
        <v>65</v>
      </c>
      <c r="F1801" s="26">
        <v>140</v>
      </c>
      <c r="G1801" s="26">
        <v>50482.277999999998</v>
      </c>
      <c r="H1801" s="26">
        <v>800.48800000000006</v>
      </c>
      <c r="I1801" s="26">
        <v>8068.6732000000002</v>
      </c>
      <c r="J1801" s="26">
        <v>5.7178000000000004</v>
      </c>
    </row>
    <row r="1802" spans="1:10" x14ac:dyDescent="0.2">
      <c r="A1802" s="26">
        <f t="shared" si="28"/>
        <v>660140</v>
      </c>
      <c r="B1802" s="26">
        <v>8</v>
      </c>
      <c r="C1802" s="26">
        <v>74</v>
      </c>
      <c r="D1802" s="26" t="s">
        <v>96</v>
      </c>
      <c r="E1802" s="26">
        <v>66</v>
      </c>
      <c r="F1802" s="26">
        <v>140</v>
      </c>
      <c r="G1802" s="26">
        <v>42830</v>
      </c>
      <c r="H1802" s="26">
        <v>401</v>
      </c>
      <c r="I1802" s="26">
        <v>8008</v>
      </c>
      <c r="J1802" s="26">
        <v>3</v>
      </c>
    </row>
    <row r="1803" spans="1:10" x14ac:dyDescent="0.2">
      <c r="A1803" s="26">
        <f t="shared" si="28"/>
        <v>670140</v>
      </c>
      <c r="B1803" s="26">
        <v>6</v>
      </c>
      <c r="C1803" s="26">
        <v>73</v>
      </c>
      <c r="D1803" s="26" t="s">
        <v>97</v>
      </c>
      <c r="E1803" s="26">
        <v>67</v>
      </c>
      <c r="F1803" s="26">
        <v>140</v>
      </c>
      <c r="G1803" s="26">
        <v>29317</v>
      </c>
      <c r="H1803" s="26">
        <v>500</v>
      </c>
      <c r="I1803" s="26">
        <v>7906</v>
      </c>
      <c r="J1803" s="26">
        <v>4</v>
      </c>
    </row>
    <row r="1804" spans="1:10" x14ac:dyDescent="0.2">
      <c r="A1804" s="26">
        <f t="shared" si="28"/>
        <v>510141</v>
      </c>
      <c r="B1804" s="26">
        <v>39</v>
      </c>
      <c r="C1804" s="26">
        <v>90</v>
      </c>
      <c r="D1804" s="26" t="s">
        <v>81</v>
      </c>
      <c r="E1804" s="26">
        <v>51</v>
      </c>
      <c r="F1804" s="26">
        <v>141</v>
      </c>
      <c r="G1804" s="26">
        <v>39540</v>
      </c>
      <c r="H1804" s="26">
        <v>500</v>
      </c>
      <c r="I1804" s="26">
        <v>8069</v>
      </c>
      <c r="J1804" s="26">
        <v>4</v>
      </c>
    </row>
    <row r="1805" spans="1:10" x14ac:dyDescent="0.2">
      <c r="A1805" s="26">
        <f t="shared" si="28"/>
        <v>520141</v>
      </c>
      <c r="B1805" s="26">
        <v>37</v>
      </c>
      <c r="C1805" s="26">
        <v>89</v>
      </c>
      <c r="D1805" s="26" t="s">
        <v>82</v>
      </c>
      <c r="E1805" s="26">
        <v>52</v>
      </c>
      <c r="F1805" s="26">
        <v>141</v>
      </c>
      <c r="G1805" s="26">
        <v>50670</v>
      </c>
      <c r="H1805" s="26">
        <v>400</v>
      </c>
      <c r="I1805" s="26">
        <v>8142</v>
      </c>
      <c r="J1805" s="26">
        <v>3</v>
      </c>
    </row>
    <row r="1806" spans="1:10" x14ac:dyDescent="0.2">
      <c r="A1806" s="26">
        <f t="shared" si="28"/>
        <v>530141</v>
      </c>
      <c r="B1806" s="26">
        <v>35</v>
      </c>
      <c r="C1806" s="26">
        <v>88</v>
      </c>
      <c r="D1806" s="26" t="s">
        <v>83</v>
      </c>
      <c r="E1806" s="26">
        <v>53</v>
      </c>
      <c r="F1806" s="26">
        <v>141</v>
      </c>
      <c r="G1806" s="26">
        <v>59926.665999999997</v>
      </c>
      <c r="H1806" s="26">
        <v>15.835000000000001</v>
      </c>
      <c r="I1806" s="26">
        <v>8202.2561999999998</v>
      </c>
      <c r="J1806" s="26">
        <v>0.1123</v>
      </c>
    </row>
    <row r="1807" spans="1:10" x14ac:dyDescent="0.2">
      <c r="A1807" s="26">
        <f t="shared" si="28"/>
        <v>540141</v>
      </c>
      <c r="B1807" s="26">
        <v>33</v>
      </c>
      <c r="C1807" s="26">
        <v>87</v>
      </c>
      <c r="D1807" s="26" t="s">
        <v>84</v>
      </c>
      <c r="E1807" s="26">
        <v>54</v>
      </c>
      <c r="F1807" s="26">
        <v>141</v>
      </c>
      <c r="G1807" s="26">
        <v>68197.308999999994</v>
      </c>
      <c r="H1807" s="26">
        <v>2.8879999999999999</v>
      </c>
      <c r="I1807" s="26">
        <v>8255.3647000000001</v>
      </c>
      <c r="J1807" s="26">
        <v>2.0500000000000001E-2</v>
      </c>
    </row>
    <row r="1808" spans="1:10" x14ac:dyDescent="0.2">
      <c r="A1808" s="26">
        <f t="shared" si="28"/>
        <v>550141</v>
      </c>
      <c r="B1808" s="26">
        <v>31</v>
      </c>
      <c r="C1808" s="26">
        <v>86</v>
      </c>
      <c r="D1808" s="26" t="s">
        <v>85</v>
      </c>
      <c r="E1808" s="26">
        <v>55</v>
      </c>
      <c r="F1808" s="26">
        <v>141</v>
      </c>
      <c r="G1808" s="26">
        <v>74477.350999999995</v>
      </c>
      <c r="H1808" s="26">
        <v>9.1950000000000003</v>
      </c>
      <c r="I1808" s="26">
        <v>8294.3554000000004</v>
      </c>
      <c r="J1808" s="26">
        <v>6.5199999999999994E-2</v>
      </c>
    </row>
    <row r="1809" spans="1:10" x14ac:dyDescent="0.2">
      <c r="A1809" s="26">
        <f t="shared" si="28"/>
        <v>560141</v>
      </c>
      <c r="B1809" s="26">
        <v>29</v>
      </c>
      <c r="C1809" s="26">
        <v>85</v>
      </c>
      <c r="D1809" s="26" t="s">
        <v>86</v>
      </c>
      <c r="E1809" s="26">
        <v>56</v>
      </c>
      <c r="F1809" s="26">
        <v>141</v>
      </c>
      <c r="G1809" s="26">
        <v>79732.491999999998</v>
      </c>
      <c r="H1809" s="26">
        <v>5.3179999999999996</v>
      </c>
      <c r="I1809" s="26">
        <v>8326.0774000000001</v>
      </c>
      <c r="J1809" s="26">
        <v>3.7699999999999997E-2</v>
      </c>
    </row>
    <row r="1810" spans="1:10" x14ac:dyDescent="0.2">
      <c r="A1810" s="26">
        <f t="shared" si="28"/>
        <v>570141</v>
      </c>
      <c r="B1810" s="26">
        <v>27</v>
      </c>
      <c r="C1810" s="26">
        <v>84</v>
      </c>
      <c r="D1810" s="26" t="s">
        <v>87</v>
      </c>
      <c r="E1810" s="26">
        <v>57</v>
      </c>
      <c r="F1810" s="26">
        <v>141</v>
      </c>
      <c r="G1810" s="26">
        <v>82929.843999999997</v>
      </c>
      <c r="H1810" s="26">
        <v>4.1269999999999998</v>
      </c>
      <c r="I1810" s="26">
        <v>8343.2049999999999</v>
      </c>
      <c r="J1810" s="26">
        <v>2.93E-2</v>
      </c>
    </row>
    <row r="1811" spans="1:10" x14ac:dyDescent="0.2">
      <c r="A1811" s="26">
        <f t="shared" si="28"/>
        <v>580141</v>
      </c>
      <c r="B1811" s="26">
        <v>25</v>
      </c>
      <c r="C1811" s="26">
        <v>83</v>
      </c>
      <c r="D1811" s="26" t="s">
        <v>88</v>
      </c>
      <c r="E1811" s="26">
        <v>58</v>
      </c>
      <c r="F1811" s="26">
        <v>141</v>
      </c>
      <c r="G1811" s="26">
        <v>85431.058000000005</v>
      </c>
      <c r="H1811" s="26">
        <v>1.3149999999999999</v>
      </c>
      <c r="I1811" s="26">
        <v>8355.3955999999998</v>
      </c>
      <c r="J1811" s="26">
        <v>9.2999999999999992E-3</v>
      </c>
    </row>
    <row r="1812" spans="1:10" x14ac:dyDescent="0.2">
      <c r="A1812" s="26">
        <f t="shared" si="28"/>
        <v>590141</v>
      </c>
      <c r="B1812" s="26">
        <v>23</v>
      </c>
      <c r="C1812" s="26">
        <v>82</v>
      </c>
      <c r="D1812" s="26" t="s">
        <v>89</v>
      </c>
      <c r="E1812" s="26">
        <v>59</v>
      </c>
      <c r="F1812" s="26">
        <v>141</v>
      </c>
      <c r="G1812" s="26">
        <v>86014.532999999996</v>
      </c>
      <c r="H1812" s="26">
        <v>1.498</v>
      </c>
      <c r="I1812" s="26">
        <v>8353.9851999999992</v>
      </c>
      <c r="J1812" s="26">
        <v>1.06E-2</v>
      </c>
    </row>
    <row r="1813" spans="1:10" x14ac:dyDescent="0.2">
      <c r="A1813" s="26">
        <f t="shared" si="28"/>
        <v>600141</v>
      </c>
      <c r="B1813" s="26">
        <v>21</v>
      </c>
      <c r="C1813" s="26">
        <v>81</v>
      </c>
      <c r="D1813" s="26" t="s">
        <v>90</v>
      </c>
      <c r="E1813" s="26">
        <v>60</v>
      </c>
      <c r="F1813" s="26">
        <v>141</v>
      </c>
      <c r="G1813" s="26">
        <v>84191.52</v>
      </c>
      <c r="H1813" s="26">
        <v>3.1829999999999998</v>
      </c>
      <c r="I1813" s="26">
        <v>8335.5074000000004</v>
      </c>
      <c r="J1813" s="26">
        <v>2.2599999999999999E-2</v>
      </c>
    </row>
    <row r="1814" spans="1:10" x14ac:dyDescent="0.2">
      <c r="A1814" s="26">
        <f t="shared" si="28"/>
        <v>610141</v>
      </c>
      <c r="B1814" s="26">
        <v>19</v>
      </c>
      <c r="C1814" s="26">
        <v>80</v>
      </c>
      <c r="D1814" s="26" t="s">
        <v>91</v>
      </c>
      <c r="E1814" s="26">
        <v>61</v>
      </c>
      <c r="F1814" s="26">
        <v>141</v>
      </c>
      <c r="G1814" s="26">
        <v>80522.932000000001</v>
      </c>
      <c r="H1814" s="26">
        <v>13.972</v>
      </c>
      <c r="I1814" s="26">
        <v>8303.9405000000006</v>
      </c>
      <c r="J1814" s="26">
        <v>9.9099999999999994E-2</v>
      </c>
    </row>
    <row r="1815" spans="1:10" x14ac:dyDescent="0.2">
      <c r="A1815" s="26">
        <f t="shared" si="28"/>
        <v>620141</v>
      </c>
      <c r="B1815" s="26">
        <v>17</v>
      </c>
      <c r="C1815" s="26">
        <v>79</v>
      </c>
      <c r="D1815" s="26" t="s">
        <v>92</v>
      </c>
      <c r="E1815" s="26">
        <v>62</v>
      </c>
      <c r="F1815" s="26">
        <v>141</v>
      </c>
      <c r="G1815" s="26">
        <v>75933.959000000003</v>
      </c>
      <c r="H1815" s="26">
        <v>8.5350000000000001</v>
      </c>
      <c r="I1815" s="26">
        <v>8265.8459999999995</v>
      </c>
      <c r="J1815" s="26">
        <v>6.0499999999999998E-2</v>
      </c>
    </row>
    <row r="1816" spans="1:10" x14ac:dyDescent="0.2">
      <c r="A1816" s="26">
        <f t="shared" si="28"/>
        <v>630141</v>
      </c>
      <c r="B1816" s="26">
        <v>15</v>
      </c>
      <c r="C1816" s="26">
        <v>78</v>
      </c>
      <c r="D1816" s="26" t="s">
        <v>93</v>
      </c>
      <c r="E1816" s="26">
        <v>63</v>
      </c>
      <c r="F1816" s="26">
        <v>141</v>
      </c>
      <c r="G1816" s="26">
        <v>69925.646999999997</v>
      </c>
      <c r="H1816" s="26">
        <v>12.638999999999999</v>
      </c>
      <c r="I1816" s="26">
        <v>8217.6852999999992</v>
      </c>
      <c r="J1816" s="26">
        <v>8.9599999999999999E-2</v>
      </c>
    </row>
    <row r="1817" spans="1:10" x14ac:dyDescent="0.2">
      <c r="A1817" s="26">
        <f t="shared" si="28"/>
        <v>640141</v>
      </c>
      <c r="B1817" s="26">
        <v>13</v>
      </c>
      <c r="C1817" s="26">
        <v>77</v>
      </c>
      <c r="D1817" s="26" t="s">
        <v>94</v>
      </c>
      <c r="E1817" s="26">
        <v>64</v>
      </c>
      <c r="F1817" s="26">
        <v>141</v>
      </c>
      <c r="G1817" s="26">
        <v>63224.231</v>
      </c>
      <c r="H1817" s="26">
        <v>19.760000000000002</v>
      </c>
      <c r="I1817" s="26">
        <v>8164.6090000000004</v>
      </c>
      <c r="J1817" s="26">
        <v>0.1401</v>
      </c>
    </row>
    <row r="1818" spans="1:10" x14ac:dyDescent="0.2">
      <c r="A1818" s="26">
        <f t="shared" si="28"/>
        <v>650141</v>
      </c>
      <c r="B1818" s="26">
        <v>11</v>
      </c>
      <c r="C1818" s="26">
        <v>76</v>
      </c>
      <c r="D1818" s="26" t="s">
        <v>95</v>
      </c>
      <c r="E1818" s="26">
        <v>65</v>
      </c>
      <c r="F1818" s="26">
        <v>141</v>
      </c>
      <c r="G1818" s="26">
        <v>54540.843000000001</v>
      </c>
      <c r="H1818" s="26">
        <v>105.259</v>
      </c>
      <c r="I1818" s="26">
        <v>8097.4760999999999</v>
      </c>
      <c r="J1818" s="26">
        <v>0.74650000000000005</v>
      </c>
    </row>
    <row r="1819" spans="1:10" x14ac:dyDescent="0.2">
      <c r="A1819" s="26">
        <f t="shared" si="28"/>
        <v>660141</v>
      </c>
      <c r="B1819" s="26">
        <v>9</v>
      </c>
      <c r="C1819" s="26">
        <v>75</v>
      </c>
      <c r="D1819" s="26" t="s">
        <v>96</v>
      </c>
      <c r="E1819" s="26">
        <v>66</v>
      </c>
      <c r="F1819" s="26">
        <v>141</v>
      </c>
      <c r="G1819" s="26">
        <v>45382</v>
      </c>
      <c r="H1819" s="26">
        <v>298</v>
      </c>
      <c r="I1819" s="26">
        <v>8027</v>
      </c>
      <c r="J1819" s="26">
        <v>2</v>
      </c>
    </row>
    <row r="1820" spans="1:10" x14ac:dyDescent="0.2">
      <c r="A1820" s="26">
        <f t="shared" si="28"/>
        <v>670141</v>
      </c>
      <c r="B1820" s="26">
        <v>7</v>
      </c>
      <c r="C1820" s="26">
        <v>74</v>
      </c>
      <c r="D1820" s="26" t="s">
        <v>97</v>
      </c>
      <c r="E1820" s="26">
        <v>67</v>
      </c>
      <c r="F1820" s="26">
        <v>141</v>
      </c>
      <c r="G1820" s="26">
        <v>34364</v>
      </c>
      <c r="H1820" s="26">
        <v>401</v>
      </c>
      <c r="I1820" s="26">
        <v>7943</v>
      </c>
      <c r="J1820" s="26">
        <v>3</v>
      </c>
    </row>
    <row r="1821" spans="1:10" x14ac:dyDescent="0.2">
      <c r="A1821" s="26">
        <f t="shared" si="28"/>
        <v>510142</v>
      </c>
      <c r="B1821" s="26">
        <v>40</v>
      </c>
      <c r="C1821" s="26">
        <v>91</v>
      </c>
      <c r="D1821" s="26" t="s">
        <v>81</v>
      </c>
      <c r="E1821" s="26">
        <v>51</v>
      </c>
      <c r="F1821" s="26">
        <v>142</v>
      </c>
      <c r="G1821" s="26">
        <v>33610</v>
      </c>
      <c r="H1821" s="26">
        <v>300</v>
      </c>
      <c r="I1821" s="26">
        <v>8027</v>
      </c>
      <c r="J1821" s="26">
        <v>2</v>
      </c>
    </row>
    <row r="1822" spans="1:10" x14ac:dyDescent="0.2">
      <c r="A1822" s="26">
        <f t="shared" si="28"/>
        <v>520142</v>
      </c>
      <c r="B1822" s="26">
        <v>38</v>
      </c>
      <c r="C1822" s="26">
        <v>90</v>
      </c>
      <c r="D1822" s="26" t="s">
        <v>82</v>
      </c>
      <c r="E1822" s="26">
        <v>52</v>
      </c>
      <c r="F1822" s="26">
        <v>142</v>
      </c>
      <c r="G1822" s="26">
        <v>46550</v>
      </c>
      <c r="H1822" s="26">
        <v>500</v>
      </c>
      <c r="I1822" s="26">
        <v>8113</v>
      </c>
      <c r="J1822" s="26">
        <v>4</v>
      </c>
    </row>
    <row r="1823" spans="1:10" x14ac:dyDescent="0.2">
      <c r="A1823" s="26">
        <f t="shared" si="28"/>
        <v>530142</v>
      </c>
      <c r="B1823" s="26">
        <v>36</v>
      </c>
      <c r="C1823" s="26">
        <v>89</v>
      </c>
      <c r="D1823" s="26" t="s">
        <v>83</v>
      </c>
      <c r="E1823" s="26">
        <v>53</v>
      </c>
      <c r="F1823" s="26">
        <v>142</v>
      </c>
      <c r="G1823" s="26">
        <v>54802.968999999997</v>
      </c>
      <c r="H1823" s="26">
        <v>4.9370000000000003</v>
      </c>
      <c r="I1823" s="26">
        <v>8165.2516999999998</v>
      </c>
      <c r="J1823" s="26">
        <v>3.4799999999999998E-2</v>
      </c>
    </row>
    <row r="1824" spans="1:10" x14ac:dyDescent="0.2">
      <c r="A1824" s="26">
        <f t="shared" si="28"/>
        <v>540142</v>
      </c>
      <c r="B1824" s="26">
        <v>34</v>
      </c>
      <c r="C1824" s="26">
        <v>88</v>
      </c>
      <c r="D1824" s="26" t="s">
        <v>84</v>
      </c>
      <c r="E1824" s="26">
        <v>54</v>
      </c>
      <c r="F1824" s="26">
        <v>142</v>
      </c>
      <c r="G1824" s="26">
        <v>65229.648000000001</v>
      </c>
      <c r="H1824" s="26">
        <v>2.7010000000000001</v>
      </c>
      <c r="I1824" s="26">
        <v>8233.1695</v>
      </c>
      <c r="J1824" s="26">
        <v>1.9E-2</v>
      </c>
    </row>
    <row r="1825" spans="1:10" x14ac:dyDescent="0.2">
      <c r="A1825" s="26">
        <f t="shared" si="28"/>
        <v>550142</v>
      </c>
      <c r="B1825" s="26">
        <v>32</v>
      </c>
      <c r="C1825" s="26">
        <v>87</v>
      </c>
      <c r="D1825" s="26" t="s">
        <v>85</v>
      </c>
      <c r="E1825" s="26">
        <v>55</v>
      </c>
      <c r="F1825" s="26">
        <v>142</v>
      </c>
      <c r="G1825" s="26">
        <v>70514.555999999997</v>
      </c>
      <c r="H1825" s="26">
        <v>7.0670000000000002</v>
      </c>
      <c r="I1825" s="26">
        <v>8264.8776999999991</v>
      </c>
      <c r="J1825" s="26">
        <v>4.9799999999999997E-2</v>
      </c>
    </row>
    <row r="1826" spans="1:10" x14ac:dyDescent="0.2">
      <c r="A1826" s="26">
        <f t="shared" si="28"/>
        <v>560142</v>
      </c>
      <c r="B1826" s="26">
        <v>30</v>
      </c>
      <c r="C1826" s="26">
        <v>86</v>
      </c>
      <c r="D1826" s="26" t="s">
        <v>86</v>
      </c>
      <c r="E1826" s="26">
        <v>56</v>
      </c>
      <c r="F1826" s="26">
        <v>142</v>
      </c>
      <c r="G1826" s="26">
        <v>77842.256999999998</v>
      </c>
      <c r="H1826" s="26">
        <v>5.92</v>
      </c>
      <c r="I1826" s="26">
        <v>8310.9717999999993</v>
      </c>
      <c r="J1826" s="26">
        <v>4.1700000000000001E-2</v>
      </c>
    </row>
    <row r="1827" spans="1:10" x14ac:dyDescent="0.2">
      <c r="A1827" s="26">
        <f t="shared" si="28"/>
        <v>570142</v>
      </c>
      <c r="B1827" s="26">
        <v>28</v>
      </c>
      <c r="C1827" s="26">
        <v>85</v>
      </c>
      <c r="D1827" s="26" t="s">
        <v>87</v>
      </c>
      <c r="E1827" s="26">
        <v>57</v>
      </c>
      <c r="F1827" s="26">
        <v>142</v>
      </c>
      <c r="G1827" s="26">
        <v>80023.95</v>
      </c>
      <c r="H1827" s="26">
        <v>6.2859999999999996</v>
      </c>
      <c r="I1827" s="26">
        <v>8320.8263000000006</v>
      </c>
      <c r="J1827" s="26">
        <v>4.4299999999999999E-2</v>
      </c>
    </row>
    <row r="1828" spans="1:10" x14ac:dyDescent="0.2">
      <c r="A1828" s="26">
        <f t="shared" si="28"/>
        <v>580142</v>
      </c>
      <c r="B1828" s="26">
        <v>26</v>
      </c>
      <c r="C1828" s="26">
        <v>84</v>
      </c>
      <c r="D1828" s="26" t="s">
        <v>88</v>
      </c>
      <c r="E1828" s="26">
        <v>58</v>
      </c>
      <c r="F1828" s="26">
        <v>142</v>
      </c>
      <c r="G1828" s="26">
        <v>84532.895999999993</v>
      </c>
      <c r="H1828" s="26">
        <v>2.4430000000000001</v>
      </c>
      <c r="I1828" s="26">
        <v>8347.07</v>
      </c>
      <c r="J1828" s="26">
        <v>1.72E-2</v>
      </c>
    </row>
    <row r="1829" spans="1:10" x14ac:dyDescent="0.2">
      <c r="A1829" s="26">
        <f t="shared" si="28"/>
        <v>590142</v>
      </c>
      <c r="B1829" s="26">
        <v>24</v>
      </c>
      <c r="C1829" s="26">
        <v>83</v>
      </c>
      <c r="D1829" s="26" t="s">
        <v>89</v>
      </c>
      <c r="E1829" s="26">
        <v>59</v>
      </c>
      <c r="F1829" s="26">
        <v>142</v>
      </c>
      <c r="G1829" s="26">
        <v>83786.366999999998</v>
      </c>
      <c r="H1829" s="26">
        <v>1.498</v>
      </c>
      <c r="I1829" s="26">
        <v>8336.3032000000003</v>
      </c>
      <c r="J1829" s="26">
        <v>1.06E-2</v>
      </c>
    </row>
    <row r="1830" spans="1:10" x14ac:dyDescent="0.2">
      <c r="A1830" s="26">
        <f t="shared" si="28"/>
        <v>600142</v>
      </c>
      <c r="B1830" s="26">
        <v>22</v>
      </c>
      <c r="C1830" s="26">
        <v>82</v>
      </c>
      <c r="D1830" s="26" t="s">
        <v>90</v>
      </c>
      <c r="E1830" s="26">
        <v>60</v>
      </c>
      <c r="F1830" s="26">
        <v>142</v>
      </c>
      <c r="G1830" s="26">
        <v>85950.054999999993</v>
      </c>
      <c r="H1830" s="26">
        <v>1.256</v>
      </c>
      <c r="I1830" s="26">
        <v>8346.0310000000009</v>
      </c>
      <c r="J1830" s="26">
        <v>8.8000000000000005E-3</v>
      </c>
    </row>
    <row r="1831" spans="1:10" x14ac:dyDescent="0.2">
      <c r="A1831" s="26">
        <f t="shared" si="28"/>
        <v>610142</v>
      </c>
      <c r="B1831" s="26">
        <v>20</v>
      </c>
      <c r="C1831" s="26">
        <v>81</v>
      </c>
      <c r="D1831" s="26" t="s">
        <v>91</v>
      </c>
      <c r="E1831" s="26">
        <v>61</v>
      </c>
      <c r="F1831" s="26">
        <v>142</v>
      </c>
      <c r="G1831" s="26">
        <v>81141.535999999993</v>
      </c>
      <c r="H1831" s="26">
        <v>23.596</v>
      </c>
      <c r="I1831" s="26">
        <v>8306.6587</v>
      </c>
      <c r="J1831" s="26">
        <v>0.16619999999999999</v>
      </c>
    </row>
    <row r="1832" spans="1:10" x14ac:dyDescent="0.2">
      <c r="A1832" s="26">
        <f t="shared" si="28"/>
        <v>620142</v>
      </c>
      <c r="B1832" s="26">
        <v>18</v>
      </c>
      <c r="C1832" s="26">
        <v>80</v>
      </c>
      <c r="D1832" s="26" t="s">
        <v>92</v>
      </c>
      <c r="E1832" s="26">
        <v>62</v>
      </c>
      <c r="F1832" s="26">
        <v>142</v>
      </c>
      <c r="G1832" s="26">
        <v>78981.929999999993</v>
      </c>
      <c r="H1832" s="26">
        <v>1.8660000000000001</v>
      </c>
      <c r="I1832" s="26">
        <v>8285.9406999999992</v>
      </c>
      <c r="J1832" s="26">
        <v>1.3100000000000001E-2</v>
      </c>
    </row>
    <row r="1833" spans="1:10" x14ac:dyDescent="0.2">
      <c r="A1833" s="26">
        <f t="shared" si="28"/>
        <v>630142</v>
      </c>
      <c r="B1833" s="26">
        <v>16</v>
      </c>
      <c r="C1833" s="26">
        <v>79</v>
      </c>
      <c r="D1833" s="26" t="s">
        <v>93</v>
      </c>
      <c r="E1833" s="26">
        <v>63</v>
      </c>
      <c r="F1833" s="26">
        <v>142</v>
      </c>
      <c r="G1833" s="26">
        <v>71308.929999999993</v>
      </c>
      <c r="H1833" s="26">
        <v>30.058</v>
      </c>
      <c r="I1833" s="26">
        <v>8226.3960000000006</v>
      </c>
      <c r="J1833" s="26">
        <v>0.2117</v>
      </c>
    </row>
    <row r="1834" spans="1:10" x14ac:dyDescent="0.2">
      <c r="A1834" s="26">
        <f t="shared" si="28"/>
        <v>640142</v>
      </c>
      <c r="B1834" s="26">
        <v>14</v>
      </c>
      <c r="C1834" s="26">
        <v>78</v>
      </c>
      <c r="D1834" s="26" t="s">
        <v>94</v>
      </c>
      <c r="E1834" s="26">
        <v>64</v>
      </c>
      <c r="F1834" s="26">
        <v>142</v>
      </c>
      <c r="G1834" s="26">
        <v>66959.521999999997</v>
      </c>
      <c r="H1834" s="26">
        <v>27.945</v>
      </c>
      <c r="I1834" s="26">
        <v>8190.2569000000003</v>
      </c>
      <c r="J1834" s="26">
        <v>0.1968</v>
      </c>
    </row>
    <row r="1835" spans="1:10" x14ac:dyDescent="0.2">
      <c r="A1835" s="26">
        <f t="shared" si="28"/>
        <v>650142</v>
      </c>
      <c r="B1835" s="26">
        <v>12</v>
      </c>
      <c r="C1835" s="26">
        <v>77</v>
      </c>
      <c r="D1835" s="26" t="s">
        <v>95</v>
      </c>
      <c r="E1835" s="26">
        <v>65</v>
      </c>
      <c r="F1835" s="26">
        <v>142</v>
      </c>
      <c r="G1835" s="26">
        <v>56559.521999999997</v>
      </c>
      <c r="H1835" s="26">
        <v>700.55799999999999</v>
      </c>
      <c r="I1835" s="26">
        <v>8111.5079999999998</v>
      </c>
      <c r="J1835" s="26">
        <v>4.9335000000000004</v>
      </c>
    </row>
    <row r="1836" spans="1:10" x14ac:dyDescent="0.2">
      <c r="A1836" s="26">
        <f t="shared" si="28"/>
        <v>660142</v>
      </c>
      <c r="B1836" s="26">
        <v>10</v>
      </c>
      <c r="C1836" s="26">
        <v>76</v>
      </c>
      <c r="D1836" s="26" t="s">
        <v>96</v>
      </c>
      <c r="E1836" s="26">
        <v>66</v>
      </c>
      <c r="F1836" s="26">
        <v>142</v>
      </c>
      <c r="G1836" s="26">
        <v>50120</v>
      </c>
      <c r="H1836" s="26">
        <v>729</v>
      </c>
      <c r="I1836" s="26">
        <v>8061</v>
      </c>
      <c r="J1836" s="26">
        <v>5</v>
      </c>
    </row>
    <row r="1837" spans="1:10" x14ac:dyDescent="0.2">
      <c r="A1837" s="26">
        <f t="shared" si="28"/>
        <v>670142</v>
      </c>
      <c r="B1837" s="26">
        <v>8</v>
      </c>
      <c r="C1837" s="26">
        <v>75</v>
      </c>
      <c r="D1837" s="26" t="s">
        <v>97</v>
      </c>
      <c r="E1837" s="26">
        <v>67</v>
      </c>
      <c r="F1837" s="26">
        <v>142</v>
      </c>
      <c r="G1837" s="26">
        <v>37250</v>
      </c>
      <c r="H1837" s="26">
        <v>401</v>
      </c>
      <c r="I1837" s="26">
        <v>7965</v>
      </c>
      <c r="J1837" s="26">
        <v>3</v>
      </c>
    </row>
    <row r="1838" spans="1:10" x14ac:dyDescent="0.2">
      <c r="A1838" s="26">
        <f t="shared" si="28"/>
        <v>680142</v>
      </c>
      <c r="B1838" s="26">
        <v>6</v>
      </c>
      <c r="C1838" s="26">
        <v>74</v>
      </c>
      <c r="D1838" s="26" t="s">
        <v>98</v>
      </c>
      <c r="E1838" s="26">
        <v>68</v>
      </c>
      <c r="F1838" s="26">
        <v>142</v>
      </c>
      <c r="G1838" s="26">
        <v>27930</v>
      </c>
      <c r="H1838" s="26">
        <v>500</v>
      </c>
      <c r="I1838" s="26">
        <v>7893</v>
      </c>
      <c r="J1838" s="26">
        <v>4</v>
      </c>
    </row>
    <row r="1839" spans="1:10" x14ac:dyDescent="0.2">
      <c r="A1839" s="26">
        <f t="shared" si="28"/>
        <v>520143</v>
      </c>
      <c r="B1839" s="26">
        <v>39</v>
      </c>
      <c r="C1839" s="26">
        <v>91</v>
      </c>
      <c r="D1839" s="26" t="s">
        <v>82</v>
      </c>
      <c r="E1839" s="26">
        <v>52</v>
      </c>
      <c r="F1839" s="26">
        <v>143</v>
      </c>
      <c r="G1839" s="26">
        <v>40530</v>
      </c>
      <c r="H1839" s="26">
        <v>500</v>
      </c>
      <c r="I1839" s="26">
        <v>8070</v>
      </c>
      <c r="J1839" s="26">
        <v>3</v>
      </c>
    </row>
    <row r="1840" spans="1:10" x14ac:dyDescent="0.2">
      <c r="A1840" s="26">
        <f t="shared" si="28"/>
        <v>530143</v>
      </c>
      <c r="B1840" s="26">
        <v>37</v>
      </c>
      <c r="C1840" s="26">
        <v>90</v>
      </c>
      <c r="D1840" s="26" t="s">
        <v>83</v>
      </c>
      <c r="E1840" s="26">
        <v>53</v>
      </c>
      <c r="F1840" s="26">
        <v>143</v>
      </c>
      <c r="G1840" s="26">
        <v>50790</v>
      </c>
      <c r="H1840" s="26">
        <v>200</v>
      </c>
      <c r="I1840" s="26">
        <v>8137</v>
      </c>
      <c r="J1840" s="26">
        <v>1</v>
      </c>
    </row>
    <row r="1841" spans="1:10" x14ac:dyDescent="0.2">
      <c r="A1841" s="26">
        <f t="shared" si="28"/>
        <v>540143</v>
      </c>
      <c r="B1841" s="26">
        <v>35</v>
      </c>
      <c r="C1841" s="26">
        <v>89</v>
      </c>
      <c r="D1841" s="26" t="s">
        <v>84</v>
      </c>
      <c r="E1841" s="26">
        <v>54</v>
      </c>
      <c r="F1841" s="26">
        <v>143</v>
      </c>
      <c r="G1841" s="26">
        <v>60202.881999999998</v>
      </c>
      <c r="H1841" s="26">
        <v>4.657</v>
      </c>
      <c r="I1841" s="26">
        <v>8196.8855000000003</v>
      </c>
      <c r="J1841" s="26">
        <v>3.2599999999999997E-2</v>
      </c>
    </row>
    <row r="1842" spans="1:10" x14ac:dyDescent="0.2">
      <c r="A1842" s="26">
        <f t="shared" si="28"/>
        <v>550143</v>
      </c>
      <c r="B1842" s="26">
        <v>33</v>
      </c>
      <c r="C1842" s="26">
        <v>88</v>
      </c>
      <c r="D1842" s="26" t="s">
        <v>85</v>
      </c>
      <c r="E1842" s="26">
        <v>55</v>
      </c>
      <c r="F1842" s="26">
        <v>143</v>
      </c>
      <c r="G1842" s="26">
        <v>67675.519</v>
      </c>
      <c r="H1842" s="26">
        <v>7.5730000000000004</v>
      </c>
      <c r="I1842" s="26">
        <v>8243.6707000000006</v>
      </c>
      <c r="J1842" s="26">
        <v>5.2999999999999999E-2</v>
      </c>
    </row>
    <row r="1843" spans="1:10" x14ac:dyDescent="0.2">
      <c r="A1843" s="26">
        <f t="shared" si="28"/>
        <v>560143</v>
      </c>
      <c r="B1843" s="26">
        <v>31</v>
      </c>
      <c r="C1843" s="26">
        <v>87</v>
      </c>
      <c r="D1843" s="26" t="s">
        <v>86</v>
      </c>
      <c r="E1843" s="26">
        <v>56</v>
      </c>
      <c r="F1843" s="26">
        <v>143</v>
      </c>
      <c r="G1843" s="26">
        <v>73937.205000000002</v>
      </c>
      <c r="H1843" s="26">
        <v>6.7560000000000002</v>
      </c>
      <c r="I1843" s="26">
        <v>8281.9878000000008</v>
      </c>
      <c r="J1843" s="26">
        <v>4.7199999999999999E-2</v>
      </c>
    </row>
    <row r="1844" spans="1:10" x14ac:dyDescent="0.2">
      <c r="A1844" s="26">
        <f t="shared" si="28"/>
        <v>570143</v>
      </c>
      <c r="B1844" s="26">
        <v>29</v>
      </c>
      <c r="C1844" s="26">
        <v>86</v>
      </c>
      <c r="D1844" s="26" t="s">
        <v>87</v>
      </c>
      <c r="E1844" s="26">
        <v>57</v>
      </c>
      <c r="F1844" s="26">
        <v>143</v>
      </c>
      <c r="G1844" s="26">
        <v>78171.467000000004</v>
      </c>
      <c r="H1844" s="26">
        <v>7.3289999999999997</v>
      </c>
      <c r="I1844" s="26">
        <v>8306.1270999999997</v>
      </c>
      <c r="J1844" s="26">
        <v>5.1299999999999998E-2</v>
      </c>
    </row>
    <row r="1845" spans="1:10" x14ac:dyDescent="0.2">
      <c r="A1845" s="26">
        <f t="shared" si="28"/>
        <v>580143</v>
      </c>
      <c r="B1845" s="26">
        <v>27</v>
      </c>
      <c r="C1845" s="26">
        <v>85</v>
      </c>
      <c r="D1845" s="26" t="s">
        <v>88</v>
      </c>
      <c r="E1845" s="26">
        <v>58</v>
      </c>
      <c r="F1845" s="26">
        <v>143</v>
      </c>
      <c r="G1845" s="26">
        <v>81606.377999999997</v>
      </c>
      <c r="H1845" s="26">
        <v>2.4420000000000002</v>
      </c>
      <c r="I1845" s="26">
        <v>8324.6764999999996</v>
      </c>
      <c r="J1845" s="26">
        <v>1.7100000000000001E-2</v>
      </c>
    </row>
    <row r="1846" spans="1:10" x14ac:dyDescent="0.2">
      <c r="A1846" s="26">
        <f t="shared" si="28"/>
        <v>590143</v>
      </c>
      <c r="B1846" s="26">
        <v>25</v>
      </c>
      <c r="C1846" s="26">
        <v>84</v>
      </c>
      <c r="D1846" s="26" t="s">
        <v>89</v>
      </c>
      <c r="E1846" s="26">
        <v>59</v>
      </c>
      <c r="F1846" s="26">
        <v>143</v>
      </c>
      <c r="G1846" s="26">
        <v>83068.2</v>
      </c>
      <c r="H1846" s="26">
        <v>1.8160000000000001</v>
      </c>
      <c r="I1846" s="26">
        <v>8329.4279999999999</v>
      </c>
      <c r="J1846" s="26">
        <v>1.2699999999999999E-2</v>
      </c>
    </row>
    <row r="1847" spans="1:10" x14ac:dyDescent="0.2">
      <c r="A1847" s="26">
        <f t="shared" si="28"/>
        <v>600143</v>
      </c>
      <c r="B1847" s="26">
        <v>23</v>
      </c>
      <c r="C1847" s="26">
        <v>83</v>
      </c>
      <c r="D1847" s="26" t="s">
        <v>90</v>
      </c>
      <c r="E1847" s="26">
        <v>60</v>
      </c>
      <c r="F1847" s="26">
        <v>143</v>
      </c>
      <c r="G1847" s="26">
        <v>84002.31</v>
      </c>
      <c r="H1847" s="26">
        <v>1.2549999999999999</v>
      </c>
      <c r="I1847" s="26">
        <v>8330.4892999999993</v>
      </c>
      <c r="J1847" s="26">
        <v>8.8000000000000005E-3</v>
      </c>
    </row>
    <row r="1848" spans="1:10" x14ac:dyDescent="0.2">
      <c r="A1848" s="26">
        <f t="shared" si="28"/>
        <v>610143</v>
      </c>
      <c r="B1848" s="26">
        <v>21</v>
      </c>
      <c r="C1848" s="26">
        <v>82</v>
      </c>
      <c r="D1848" s="26" t="s">
        <v>91</v>
      </c>
      <c r="E1848" s="26">
        <v>61</v>
      </c>
      <c r="F1848" s="26">
        <v>143</v>
      </c>
      <c r="G1848" s="26">
        <v>82960.664000000004</v>
      </c>
      <c r="H1848" s="26">
        <v>2.944</v>
      </c>
      <c r="I1848" s="26">
        <v>8317.7340999999997</v>
      </c>
      <c r="J1848" s="26">
        <v>2.06E-2</v>
      </c>
    </row>
    <row r="1849" spans="1:10" x14ac:dyDescent="0.2">
      <c r="A1849" s="26">
        <f t="shared" si="28"/>
        <v>620143</v>
      </c>
      <c r="B1849" s="26">
        <v>19</v>
      </c>
      <c r="C1849" s="26">
        <v>81</v>
      </c>
      <c r="D1849" s="26" t="s">
        <v>92</v>
      </c>
      <c r="E1849" s="26">
        <v>62</v>
      </c>
      <c r="F1849" s="26">
        <v>143</v>
      </c>
      <c r="G1849" s="26">
        <v>79517.134999999995</v>
      </c>
      <c r="H1849" s="26">
        <v>2.75</v>
      </c>
      <c r="I1849" s="26">
        <v>8288.1825000000008</v>
      </c>
      <c r="J1849" s="26">
        <v>1.9199999999999998E-2</v>
      </c>
    </row>
    <row r="1850" spans="1:10" x14ac:dyDescent="0.2">
      <c r="A1850" s="26">
        <f t="shared" si="28"/>
        <v>630143</v>
      </c>
      <c r="B1850" s="26">
        <v>17</v>
      </c>
      <c r="C1850" s="26">
        <v>80</v>
      </c>
      <c r="D1850" s="26" t="s">
        <v>93</v>
      </c>
      <c r="E1850" s="26">
        <v>63</v>
      </c>
      <c r="F1850" s="26">
        <v>143</v>
      </c>
      <c r="G1850" s="26">
        <v>74241.311000000002</v>
      </c>
      <c r="H1850" s="26">
        <v>10.986000000000001</v>
      </c>
      <c r="I1850" s="26">
        <v>8245.8176999999996</v>
      </c>
      <c r="J1850" s="26">
        <v>7.6799999999999993E-2</v>
      </c>
    </row>
    <row r="1851" spans="1:10" x14ac:dyDescent="0.2">
      <c r="A1851" s="26">
        <f t="shared" si="28"/>
        <v>640143</v>
      </c>
      <c r="B1851" s="26">
        <v>15</v>
      </c>
      <c r="C1851" s="26">
        <v>79</v>
      </c>
      <c r="D1851" s="26" t="s">
        <v>94</v>
      </c>
      <c r="E1851" s="26">
        <v>64</v>
      </c>
      <c r="F1851" s="26">
        <v>143</v>
      </c>
      <c r="G1851" s="26">
        <v>68231.311000000002</v>
      </c>
      <c r="H1851" s="26">
        <v>200.30099999999999</v>
      </c>
      <c r="I1851" s="26">
        <v>8198.3187999999991</v>
      </c>
      <c r="J1851" s="26">
        <v>1.4007000000000001</v>
      </c>
    </row>
    <row r="1852" spans="1:10" x14ac:dyDescent="0.2">
      <c r="A1852" s="26">
        <f t="shared" si="28"/>
        <v>650143</v>
      </c>
      <c r="B1852" s="26">
        <v>13</v>
      </c>
      <c r="C1852" s="26">
        <v>78</v>
      </c>
      <c r="D1852" s="26" t="s">
        <v>95</v>
      </c>
      <c r="E1852" s="26">
        <v>65</v>
      </c>
      <c r="F1852" s="26">
        <v>143</v>
      </c>
      <c r="G1852" s="26">
        <v>60419.192000000003</v>
      </c>
      <c r="H1852" s="26">
        <v>51.231999999999999</v>
      </c>
      <c r="I1852" s="26">
        <v>8138.2175999999999</v>
      </c>
      <c r="J1852" s="26">
        <v>0.35830000000000001</v>
      </c>
    </row>
    <row r="1853" spans="1:10" x14ac:dyDescent="0.2">
      <c r="A1853" s="26">
        <f t="shared" si="28"/>
        <v>660143</v>
      </c>
      <c r="B1853" s="26">
        <v>11</v>
      </c>
      <c r="C1853" s="26">
        <v>77</v>
      </c>
      <c r="D1853" s="26" t="s">
        <v>96</v>
      </c>
      <c r="E1853" s="26">
        <v>66</v>
      </c>
      <c r="F1853" s="26">
        <v>143</v>
      </c>
      <c r="G1853" s="26">
        <v>52168.949000000001</v>
      </c>
      <c r="H1853" s="26">
        <v>13.041</v>
      </c>
      <c r="I1853" s="26">
        <v>8075.0527000000002</v>
      </c>
      <c r="J1853" s="26">
        <v>9.1200000000000003E-2</v>
      </c>
    </row>
    <row r="1854" spans="1:10" x14ac:dyDescent="0.2">
      <c r="A1854" s="26">
        <f t="shared" si="28"/>
        <v>670143</v>
      </c>
      <c r="B1854" s="26">
        <v>9</v>
      </c>
      <c r="C1854" s="26">
        <v>76</v>
      </c>
      <c r="D1854" s="26" t="s">
        <v>97</v>
      </c>
      <c r="E1854" s="26">
        <v>67</v>
      </c>
      <c r="F1854" s="26">
        <v>143</v>
      </c>
      <c r="G1854" s="26">
        <v>42048</v>
      </c>
      <c r="H1854" s="26">
        <v>298</v>
      </c>
      <c r="I1854" s="26">
        <v>7999</v>
      </c>
      <c r="J1854" s="26">
        <v>2</v>
      </c>
    </row>
    <row r="1855" spans="1:10" x14ac:dyDescent="0.2">
      <c r="A1855" s="26">
        <f t="shared" si="28"/>
        <v>680143</v>
      </c>
      <c r="B1855" s="26">
        <v>7</v>
      </c>
      <c r="C1855" s="26">
        <v>75</v>
      </c>
      <c r="D1855" s="26" t="s">
        <v>98</v>
      </c>
      <c r="E1855" s="26">
        <v>68</v>
      </c>
      <c r="F1855" s="26">
        <v>143</v>
      </c>
      <c r="G1855" s="26">
        <v>31160</v>
      </c>
      <c r="H1855" s="26">
        <v>400</v>
      </c>
      <c r="I1855" s="26">
        <v>7917</v>
      </c>
      <c r="J1855" s="26">
        <v>3</v>
      </c>
    </row>
    <row r="1856" spans="1:10" x14ac:dyDescent="0.2">
      <c r="A1856" s="26">
        <f t="shared" si="28"/>
        <v>520144</v>
      </c>
      <c r="B1856" s="26">
        <v>40</v>
      </c>
      <c r="C1856" s="26">
        <v>92</v>
      </c>
      <c r="D1856" s="26" t="s">
        <v>82</v>
      </c>
      <c r="E1856" s="26">
        <v>52</v>
      </c>
      <c r="F1856" s="26">
        <v>144</v>
      </c>
      <c r="G1856" s="26">
        <v>36220</v>
      </c>
      <c r="H1856" s="26">
        <v>300</v>
      </c>
      <c r="I1856" s="26">
        <v>8040</v>
      </c>
      <c r="J1856" s="26">
        <v>2</v>
      </c>
    </row>
    <row r="1857" spans="1:10" x14ac:dyDescent="0.2">
      <c r="A1857" s="26">
        <f t="shared" si="28"/>
        <v>530144</v>
      </c>
      <c r="B1857" s="26">
        <v>38</v>
      </c>
      <c r="C1857" s="26">
        <v>91</v>
      </c>
      <c r="D1857" s="26" t="s">
        <v>83</v>
      </c>
      <c r="E1857" s="26">
        <v>53</v>
      </c>
      <c r="F1857" s="26">
        <v>144</v>
      </c>
      <c r="G1857" s="26">
        <v>45330</v>
      </c>
      <c r="H1857" s="26">
        <v>400</v>
      </c>
      <c r="I1857" s="26">
        <v>8098</v>
      </c>
      <c r="J1857" s="26">
        <v>3</v>
      </c>
    </row>
    <row r="1858" spans="1:10" x14ac:dyDescent="0.2">
      <c r="A1858" s="26">
        <f t="shared" si="28"/>
        <v>540144</v>
      </c>
      <c r="B1858" s="26">
        <v>36</v>
      </c>
      <c r="C1858" s="26">
        <v>90</v>
      </c>
      <c r="D1858" s="26" t="s">
        <v>84</v>
      </c>
      <c r="E1858" s="26">
        <v>54</v>
      </c>
      <c r="F1858" s="26">
        <v>144</v>
      </c>
      <c r="G1858" s="26">
        <v>56872.300999999999</v>
      </c>
      <c r="H1858" s="26">
        <v>5.31</v>
      </c>
      <c r="I1858" s="26">
        <v>8172.8845000000001</v>
      </c>
      <c r="J1858" s="26">
        <v>3.6900000000000002E-2</v>
      </c>
    </row>
    <row r="1859" spans="1:10" x14ac:dyDescent="0.2">
      <c r="A1859" s="26">
        <f t="shared" ref="A1859:A1922" si="29">F1859+10000*E1859</f>
        <v>550144</v>
      </c>
      <c r="B1859" s="26">
        <v>34</v>
      </c>
      <c r="C1859" s="26">
        <v>89</v>
      </c>
      <c r="D1859" s="26" t="s">
        <v>85</v>
      </c>
      <c r="E1859" s="26">
        <v>55</v>
      </c>
      <c r="F1859" s="26">
        <v>144</v>
      </c>
      <c r="G1859" s="26">
        <v>63271.362000000001</v>
      </c>
      <c r="H1859" s="26">
        <v>20.132000000000001</v>
      </c>
      <c r="I1859" s="26">
        <v>8211.8894</v>
      </c>
      <c r="J1859" s="26">
        <v>0.13980000000000001</v>
      </c>
    </row>
    <row r="1860" spans="1:10" x14ac:dyDescent="0.2">
      <c r="A1860" s="26">
        <f t="shared" si="29"/>
        <v>560144</v>
      </c>
      <c r="B1860" s="26">
        <v>32</v>
      </c>
      <c r="C1860" s="26">
        <v>88</v>
      </c>
      <c r="D1860" s="26" t="s">
        <v>86</v>
      </c>
      <c r="E1860" s="26">
        <v>56</v>
      </c>
      <c r="F1860" s="26">
        <v>144</v>
      </c>
      <c r="G1860" s="26">
        <v>71767.13</v>
      </c>
      <c r="H1860" s="26">
        <v>7.1360000000000001</v>
      </c>
      <c r="I1860" s="26">
        <v>8265.4549000000006</v>
      </c>
      <c r="J1860" s="26">
        <v>4.9599999999999998E-2</v>
      </c>
    </row>
    <row r="1861" spans="1:10" x14ac:dyDescent="0.2">
      <c r="A1861" s="26">
        <f t="shared" si="29"/>
        <v>570144</v>
      </c>
      <c r="B1861" s="26">
        <v>30</v>
      </c>
      <c r="C1861" s="26">
        <v>87</v>
      </c>
      <c r="D1861" s="26" t="s">
        <v>87</v>
      </c>
      <c r="E1861" s="26">
        <v>57</v>
      </c>
      <c r="F1861" s="26">
        <v>144</v>
      </c>
      <c r="G1861" s="26">
        <v>74849.66</v>
      </c>
      <c r="H1861" s="26">
        <v>12.936999999999999</v>
      </c>
      <c r="I1861" s="26">
        <v>8281.4282999999996</v>
      </c>
      <c r="J1861" s="26">
        <v>8.9800000000000005E-2</v>
      </c>
    </row>
    <row r="1862" spans="1:10" x14ac:dyDescent="0.2">
      <c r="A1862" s="26">
        <f t="shared" si="29"/>
        <v>580144</v>
      </c>
      <c r="B1862" s="26">
        <v>28</v>
      </c>
      <c r="C1862" s="26">
        <v>86</v>
      </c>
      <c r="D1862" s="26" t="s">
        <v>88</v>
      </c>
      <c r="E1862" s="26">
        <v>58</v>
      </c>
      <c r="F1862" s="26">
        <v>144</v>
      </c>
      <c r="G1862" s="26">
        <v>80431.941999999995</v>
      </c>
      <c r="H1862" s="26">
        <v>2.8330000000000002</v>
      </c>
      <c r="I1862" s="26">
        <v>8314.7612000000008</v>
      </c>
      <c r="J1862" s="26">
        <v>1.9699999999999999E-2</v>
      </c>
    </row>
    <row r="1863" spans="1:10" x14ac:dyDescent="0.2">
      <c r="A1863" s="26">
        <f t="shared" si="29"/>
        <v>590144</v>
      </c>
      <c r="B1863" s="26">
        <v>26</v>
      </c>
      <c r="C1863" s="26">
        <v>85</v>
      </c>
      <c r="D1863" s="26" t="s">
        <v>89</v>
      </c>
      <c r="E1863" s="26">
        <v>59</v>
      </c>
      <c r="F1863" s="26">
        <v>144</v>
      </c>
      <c r="G1863" s="26">
        <v>80750.588000000003</v>
      </c>
      <c r="H1863" s="26">
        <v>2.7080000000000002</v>
      </c>
      <c r="I1863" s="26">
        <v>8311.5411000000004</v>
      </c>
      <c r="J1863" s="26">
        <v>1.8800000000000001E-2</v>
      </c>
    </row>
    <row r="1864" spans="1:10" x14ac:dyDescent="0.2">
      <c r="A1864" s="26">
        <f t="shared" si="29"/>
        <v>600144</v>
      </c>
      <c r="B1864" s="26">
        <v>24</v>
      </c>
      <c r="C1864" s="26">
        <v>84</v>
      </c>
      <c r="D1864" s="26" t="s">
        <v>90</v>
      </c>
      <c r="E1864" s="26">
        <v>60</v>
      </c>
      <c r="F1864" s="26">
        <v>144</v>
      </c>
      <c r="G1864" s="26">
        <v>83748.028000000006</v>
      </c>
      <c r="H1864" s="26">
        <v>1.2549999999999999</v>
      </c>
      <c r="I1864" s="26">
        <v>8326.9236999999994</v>
      </c>
      <c r="J1864" s="26">
        <v>8.6999999999999994E-3</v>
      </c>
    </row>
    <row r="1865" spans="1:10" x14ac:dyDescent="0.2">
      <c r="A1865" s="26">
        <f t="shared" si="29"/>
        <v>610144</v>
      </c>
      <c r="B1865" s="26">
        <v>22</v>
      </c>
      <c r="C1865" s="26">
        <v>83</v>
      </c>
      <c r="D1865" s="26" t="s">
        <v>91</v>
      </c>
      <c r="E1865" s="26">
        <v>61</v>
      </c>
      <c r="F1865" s="26">
        <v>144</v>
      </c>
      <c r="G1865" s="26">
        <v>81416.115999999995</v>
      </c>
      <c r="H1865" s="26">
        <v>2.9119999999999999</v>
      </c>
      <c r="I1865" s="26">
        <v>8305.2968999999994</v>
      </c>
      <c r="J1865" s="26">
        <v>2.0199999999999999E-2</v>
      </c>
    </row>
    <row r="1866" spans="1:10" x14ac:dyDescent="0.2">
      <c r="A1866" s="26">
        <f t="shared" si="29"/>
        <v>620144</v>
      </c>
      <c r="B1866" s="26">
        <v>20</v>
      </c>
      <c r="C1866" s="26">
        <v>82</v>
      </c>
      <c r="D1866" s="26" t="s">
        <v>92</v>
      </c>
      <c r="E1866" s="26">
        <v>62</v>
      </c>
      <c r="F1866" s="26">
        <v>144</v>
      </c>
      <c r="G1866" s="26">
        <v>81965.626000000004</v>
      </c>
      <c r="H1866" s="26">
        <v>1.4590000000000001</v>
      </c>
      <c r="I1866" s="26">
        <v>8303.68</v>
      </c>
      <c r="J1866" s="26">
        <v>1.01E-2</v>
      </c>
    </row>
    <row r="1867" spans="1:10" x14ac:dyDescent="0.2">
      <c r="A1867" s="26">
        <f t="shared" si="29"/>
        <v>630144</v>
      </c>
      <c r="B1867" s="26">
        <v>18</v>
      </c>
      <c r="C1867" s="26">
        <v>81</v>
      </c>
      <c r="D1867" s="26" t="s">
        <v>93</v>
      </c>
      <c r="E1867" s="26">
        <v>63</v>
      </c>
      <c r="F1867" s="26">
        <v>144</v>
      </c>
      <c r="G1867" s="26">
        <v>75619.175000000003</v>
      </c>
      <c r="H1867" s="26">
        <v>10.787000000000001</v>
      </c>
      <c r="I1867" s="26">
        <v>8254.1743999999999</v>
      </c>
      <c r="J1867" s="26">
        <v>7.4899999999999994E-2</v>
      </c>
    </row>
    <row r="1868" spans="1:10" x14ac:dyDescent="0.2">
      <c r="A1868" s="26">
        <f t="shared" si="29"/>
        <v>640144</v>
      </c>
      <c r="B1868" s="26">
        <v>16</v>
      </c>
      <c r="C1868" s="26">
        <v>80</v>
      </c>
      <c r="D1868" s="26" t="s">
        <v>94</v>
      </c>
      <c r="E1868" s="26">
        <v>64</v>
      </c>
      <c r="F1868" s="26">
        <v>144</v>
      </c>
      <c r="G1868" s="26">
        <v>71759.510999999999</v>
      </c>
      <c r="H1868" s="26">
        <v>27.945</v>
      </c>
      <c r="I1868" s="26">
        <v>8221.9382000000005</v>
      </c>
      <c r="J1868" s="26">
        <v>0.19409999999999999</v>
      </c>
    </row>
    <row r="1869" spans="1:10" x14ac:dyDescent="0.2">
      <c r="A1869" s="26">
        <f t="shared" si="29"/>
        <v>650144</v>
      </c>
      <c r="B1869" s="26">
        <v>14</v>
      </c>
      <c r="C1869" s="26">
        <v>79</v>
      </c>
      <c r="D1869" s="26" t="s">
        <v>95</v>
      </c>
      <c r="E1869" s="26">
        <v>65</v>
      </c>
      <c r="F1869" s="26">
        <v>144</v>
      </c>
      <c r="G1869" s="26">
        <v>62368.188000000002</v>
      </c>
      <c r="H1869" s="26">
        <v>27.945</v>
      </c>
      <c r="I1869" s="26">
        <v>8151.2876999999999</v>
      </c>
      <c r="J1869" s="26">
        <v>0.19409999999999999</v>
      </c>
    </row>
    <row r="1870" spans="1:10" x14ac:dyDescent="0.2">
      <c r="A1870" s="26">
        <f t="shared" si="29"/>
        <v>660144</v>
      </c>
      <c r="B1870" s="26">
        <v>12</v>
      </c>
      <c r="C1870" s="26">
        <v>78</v>
      </c>
      <c r="D1870" s="26" t="s">
        <v>96</v>
      </c>
      <c r="E1870" s="26">
        <v>66</v>
      </c>
      <c r="F1870" s="26">
        <v>144</v>
      </c>
      <c r="G1870" s="26">
        <v>56570.091</v>
      </c>
      <c r="H1870" s="26">
        <v>7.173</v>
      </c>
      <c r="I1870" s="26">
        <v>8105.5901999999996</v>
      </c>
      <c r="J1870" s="26">
        <v>4.9799999999999997E-2</v>
      </c>
    </row>
    <row r="1871" spans="1:10" x14ac:dyDescent="0.2">
      <c r="A1871" s="26">
        <f t="shared" si="29"/>
        <v>670144</v>
      </c>
      <c r="B1871" s="26">
        <v>10</v>
      </c>
      <c r="C1871" s="26">
        <v>77</v>
      </c>
      <c r="D1871" s="26" t="s">
        <v>97</v>
      </c>
      <c r="E1871" s="26">
        <v>67</v>
      </c>
      <c r="F1871" s="26">
        <v>144</v>
      </c>
      <c r="G1871" s="26">
        <v>44609.521000000001</v>
      </c>
      <c r="H1871" s="26">
        <v>8.4770000000000003</v>
      </c>
      <c r="I1871" s="26">
        <v>8017.0977000000003</v>
      </c>
      <c r="J1871" s="26">
        <v>5.8900000000000001E-2</v>
      </c>
    </row>
    <row r="1872" spans="1:10" x14ac:dyDescent="0.2">
      <c r="A1872" s="26">
        <f t="shared" si="29"/>
        <v>680144</v>
      </c>
      <c r="B1872" s="26">
        <v>8</v>
      </c>
      <c r="C1872" s="26">
        <v>76</v>
      </c>
      <c r="D1872" s="26" t="s">
        <v>98</v>
      </c>
      <c r="E1872" s="26">
        <v>68</v>
      </c>
      <c r="F1872" s="26">
        <v>144</v>
      </c>
      <c r="G1872" s="26">
        <v>36608</v>
      </c>
      <c r="H1872" s="26">
        <v>196</v>
      </c>
      <c r="I1872" s="26">
        <v>7956</v>
      </c>
      <c r="J1872" s="26">
        <v>1</v>
      </c>
    </row>
    <row r="1873" spans="1:10" x14ac:dyDescent="0.2">
      <c r="A1873" s="26">
        <f t="shared" si="29"/>
        <v>690144</v>
      </c>
      <c r="B1873" s="26">
        <v>6</v>
      </c>
      <c r="C1873" s="26">
        <v>75</v>
      </c>
      <c r="D1873" s="26" t="s">
        <v>99</v>
      </c>
      <c r="E1873" s="26">
        <v>69</v>
      </c>
      <c r="F1873" s="26">
        <v>144</v>
      </c>
      <c r="G1873" s="26">
        <v>22159</v>
      </c>
      <c r="H1873" s="26">
        <v>400</v>
      </c>
      <c r="I1873" s="26">
        <v>7850</v>
      </c>
      <c r="J1873" s="26">
        <v>3</v>
      </c>
    </row>
    <row r="1874" spans="1:10" x14ac:dyDescent="0.2">
      <c r="A1874" s="26">
        <f t="shared" si="29"/>
        <v>520145</v>
      </c>
      <c r="B1874" s="26">
        <v>41</v>
      </c>
      <c r="C1874" s="26">
        <v>93</v>
      </c>
      <c r="D1874" s="26" t="s">
        <v>82</v>
      </c>
      <c r="E1874" s="26">
        <v>52</v>
      </c>
      <c r="F1874" s="26">
        <v>145</v>
      </c>
      <c r="G1874" s="26">
        <v>30010</v>
      </c>
      <c r="H1874" s="26">
        <v>300</v>
      </c>
      <c r="I1874" s="26">
        <v>7998</v>
      </c>
      <c r="J1874" s="26">
        <v>2</v>
      </c>
    </row>
    <row r="1875" spans="1:10" x14ac:dyDescent="0.2">
      <c r="A1875" s="26">
        <f t="shared" si="29"/>
        <v>530145</v>
      </c>
      <c r="B1875" s="26">
        <v>39</v>
      </c>
      <c r="C1875" s="26">
        <v>92</v>
      </c>
      <c r="D1875" s="26" t="s">
        <v>83</v>
      </c>
      <c r="E1875" s="26">
        <v>53</v>
      </c>
      <c r="F1875" s="26">
        <v>145</v>
      </c>
      <c r="G1875" s="26">
        <v>41130</v>
      </c>
      <c r="H1875" s="26">
        <v>500</v>
      </c>
      <c r="I1875" s="26">
        <v>8069</v>
      </c>
      <c r="J1875" s="26">
        <v>3</v>
      </c>
    </row>
    <row r="1876" spans="1:10" x14ac:dyDescent="0.2">
      <c r="A1876" s="26">
        <f t="shared" si="29"/>
        <v>540145</v>
      </c>
      <c r="B1876" s="26">
        <v>37</v>
      </c>
      <c r="C1876" s="26">
        <v>91</v>
      </c>
      <c r="D1876" s="26" t="s">
        <v>84</v>
      </c>
      <c r="E1876" s="26">
        <v>54</v>
      </c>
      <c r="F1876" s="26">
        <v>145</v>
      </c>
      <c r="G1876" s="26">
        <v>51493.337</v>
      </c>
      <c r="H1876" s="26">
        <v>11.178000000000001</v>
      </c>
      <c r="I1876" s="26">
        <v>8135.0877</v>
      </c>
      <c r="J1876" s="26">
        <v>7.7100000000000002E-2</v>
      </c>
    </row>
    <row r="1877" spans="1:10" x14ac:dyDescent="0.2">
      <c r="A1877" s="26">
        <f t="shared" si="29"/>
        <v>550145</v>
      </c>
      <c r="B1877" s="26">
        <v>35</v>
      </c>
      <c r="C1877" s="26">
        <v>90</v>
      </c>
      <c r="D1877" s="26" t="s">
        <v>85</v>
      </c>
      <c r="E1877" s="26">
        <v>55</v>
      </c>
      <c r="F1877" s="26">
        <v>145</v>
      </c>
      <c r="G1877" s="26">
        <v>60054.423999999999</v>
      </c>
      <c r="H1877" s="26">
        <v>9.0670000000000002</v>
      </c>
      <c r="I1877" s="26">
        <v>8188.7341999999999</v>
      </c>
      <c r="J1877" s="26">
        <v>6.25E-2</v>
      </c>
    </row>
    <row r="1878" spans="1:10" x14ac:dyDescent="0.2">
      <c r="A1878" s="26">
        <f t="shared" si="29"/>
        <v>560145</v>
      </c>
      <c r="B1878" s="26">
        <v>33</v>
      </c>
      <c r="C1878" s="26">
        <v>89</v>
      </c>
      <c r="D1878" s="26" t="s">
        <v>86</v>
      </c>
      <c r="E1878" s="26">
        <v>56</v>
      </c>
      <c r="F1878" s="26">
        <v>145</v>
      </c>
      <c r="G1878" s="26">
        <v>67516.183000000005</v>
      </c>
      <c r="H1878" s="26">
        <v>8.4770000000000003</v>
      </c>
      <c r="I1878" s="26">
        <v>8234.7991000000002</v>
      </c>
      <c r="J1878" s="26">
        <v>5.8500000000000003E-2</v>
      </c>
    </row>
    <row r="1879" spans="1:10" x14ac:dyDescent="0.2">
      <c r="A1879" s="26">
        <f t="shared" si="29"/>
        <v>570145</v>
      </c>
      <c r="B1879" s="26">
        <v>31</v>
      </c>
      <c r="C1879" s="26">
        <v>88</v>
      </c>
      <c r="D1879" s="26" t="s">
        <v>87</v>
      </c>
      <c r="E1879" s="26">
        <v>57</v>
      </c>
      <c r="F1879" s="26">
        <v>145</v>
      </c>
      <c r="G1879" s="26">
        <v>72835.324999999997</v>
      </c>
      <c r="H1879" s="26">
        <v>12.269</v>
      </c>
      <c r="I1879" s="26">
        <v>8266.0872999999992</v>
      </c>
      <c r="J1879" s="26">
        <v>8.4599999999999995E-2</v>
      </c>
    </row>
    <row r="1880" spans="1:10" x14ac:dyDescent="0.2">
      <c r="A1880" s="26">
        <f t="shared" si="29"/>
        <v>580145</v>
      </c>
      <c r="B1880" s="26">
        <v>29</v>
      </c>
      <c r="C1880" s="26">
        <v>87</v>
      </c>
      <c r="D1880" s="26" t="s">
        <v>88</v>
      </c>
      <c r="E1880" s="26">
        <v>58</v>
      </c>
      <c r="F1880" s="26">
        <v>145</v>
      </c>
      <c r="G1880" s="26">
        <v>77067.058999999994</v>
      </c>
      <c r="H1880" s="26">
        <v>33.9</v>
      </c>
      <c r="I1880" s="26">
        <v>8289.8762000000006</v>
      </c>
      <c r="J1880" s="26">
        <v>0.23380000000000001</v>
      </c>
    </row>
    <row r="1881" spans="1:10" x14ac:dyDescent="0.2">
      <c r="A1881" s="26">
        <f t="shared" si="29"/>
        <v>590145</v>
      </c>
      <c r="B1881" s="26">
        <v>27</v>
      </c>
      <c r="C1881" s="26">
        <v>86</v>
      </c>
      <c r="D1881" s="26" t="s">
        <v>89</v>
      </c>
      <c r="E1881" s="26">
        <v>59</v>
      </c>
      <c r="F1881" s="26">
        <v>145</v>
      </c>
      <c r="G1881" s="26">
        <v>79625.990000000005</v>
      </c>
      <c r="H1881" s="26">
        <v>7.149</v>
      </c>
      <c r="I1881" s="26">
        <v>8302.1285000000007</v>
      </c>
      <c r="J1881" s="26">
        <v>4.9299999999999997E-2</v>
      </c>
    </row>
    <row r="1882" spans="1:10" x14ac:dyDescent="0.2">
      <c r="A1882" s="26">
        <f t="shared" si="29"/>
        <v>600145</v>
      </c>
      <c r="B1882" s="26">
        <v>25</v>
      </c>
      <c r="C1882" s="26">
        <v>85</v>
      </c>
      <c r="D1882" s="26" t="s">
        <v>90</v>
      </c>
      <c r="E1882" s="26">
        <v>60</v>
      </c>
      <c r="F1882" s="26">
        <v>145</v>
      </c>
      <c r="G1882" s="26">
        <v>81432.004000000001</v>
      </c>
      <c r="H1882" s="26">
        <v>1.2709999999999999</v>
      </c>
      <c r="I1882" s="26">
        <v>8309.1882999999998</v>
      </c>
      <c r="J1882" s="26">
        <v>8.8000000000000005E-3</v>
      </c>
    </row>
    <row r="1883" spans="1:10" x14ac:dyDescent="0.2">
      <c r="A1883" s="26">
        <f t="shared" si="29"/>
        <v>610145</v>
      </c>
      <c r="B1883" s="26">
        <v>23</v>
      </c>
      <c r="C1883" s="26">
        <v>84</v>
      </c>
      <c r="D1883" s="26" t="s">
        <v>91</v>
      </c>
      <c r="E1883" s="26">
        <v>61</v>
      </c>
      <c r="F1883" s="26">
        <v>145</v>
      </c>
      <c r="G1883" s="26">
        <v>81267.505999999994</v>
      </c>
      <c r="H1883" s="26">
        <v>2.8050000000000002</v>
      </c>
      <c r="I1883" s="26">
        <v>8302.6582999999991</v>
      </c>
      <c r="J1883" s="26">
        <v>1.9300000000000001E-2</v>
      </c>
    </row>
    <row r="1884" spans="1:10" x14ac:dyDescent="0.2">
      <c r="A1884" s="26">
        <f t="shared" si="29"/>
        <v>620145</v>
      </c>
      <c r="B1884" s="26">
        <v>21</v>
      </c>
      <c r="C1884" s="26">
        <v>83</v>
      </c>
      <c r="D1884" s="26" t="s">
        <v>92</v>
      </c>
      <c r="E1884" s="26">
        <v>62</v>
      </c>
      <c r="F1884" s="26">
        <v>145</v>
      </c>
      <c r="G1884" s="26">
        <v>80651.407000000007</v>
      </c>
      <c r="H1884" s="26">
        <v>1.4850000000000001</v>
      </c>
      <c r="I1884" s="26">
        <v>8293.0138999999999</v>
      </c>
      <c r="J1884" s="26">
        <v>1.0200000000000001E-2</v>
      </c>
    </row>
    <row r="1885" spans="1:10" x14ac:dyDescent="0.2">
      <c r="A1885" s="26">
        <f t="shared" si="29"/>
        <v>630145</v>
      </c>
      <c r="B1885" s="26">
        <v>19</v>
      </c>
      <c r="C1885" s="26">
        <v>82</v>
      </c>
      <c r="D1885" s="26" t="s">
        <v>93</v>
      </c>
      <c r="E1885" s="26">
        <v>63</v>
      </c>
      <c r="F1885" s="26">
        <v>145</v>
      </c>
      <c r="G1885" s="26">
        <v>77991.524000000005</v>
      </c>
      <c r="H1885" s="26">
        <v>3.06</v>
      </c>
      <c r="I1885" s="26">
        <v>8269.2744000000002</v>
      </c>
      <c r="J1885" s="26">
        <v>2.1100000000000001E-2</v>
      </c>
    </row>
    <row r="1886" spans="1:10" x14ac:dyDescent="0.2">
      <c r="A1886" s="26">
        <f t="shared" si="29"/>
        <v>640145</v>
      </c>
      <c r="B1886" s="26">
        <v>17</v>
      </c>
      <c r="C1886" s="26">
        <v>81</v>
      </c>
      <c r="D1886" s="26" t="s">
        <v>94</v>
      </c>
      <c r="E1886" s="26">
        <v>64</v>
      </c>
      <c r="F1886" s="26">
        <v>145</v>
      </c>
      <c r="G1886" s="26">
        <v>72926.626000000004</v>
      </c>
      <c r="H1886" s="26">
        <v>19.716000000000001</v>
      </c>
      <c r="I1886" s="26">
        <v>8228.9485000000004</v>
      </c>
      <c r="J1886" s="26">
        <v>0.13600000000000001</v>
      </c>
    </row>
    <row r="1887" spans="1:10" x14ac:dyDescent="0.2">
      <c r="A1887" s="26">
        <f t="shared" si="29"/>
        <v>650145</v>
      </c>
      <c r="B1887" s="26">
        <v>15</v>
      </c>
      <c r="C1887" s="26">
        <v>80</v>
      </c>
      <c r="D1887" s="26" t="s">
        <v>95</v>
      </c>
      <c r="E1887" s="26">
        <v>65</v>
      </c>
      <c r="F1887" s="26">
        <v>145</v>
      </c>
      <c r="G1887" s="26">
        <v>66399.692999999999</v>
      </c>
      <c r="H1887" s="26">
        <v>110.896</v>
      </c>
      <c r="I1887" s="26">
        <v>8178.5397000000003</v>
      </c>
      <c r="J1887" s="26">
        <v>0.76480000000000004</v>
      </c>
    </row>
    <row r="1888" spans="1:10" x14ac:dyDescent="0.2">
      <c r="A1888" s="26">
        <f t="shared" si="29"/>
        <v>660145</v>
      </c>
      <c r="B1888" s="26">
        <v>13</v>
      </c>
      <c r="C1888" s="26">
        <v>79</v>
      </c>
      <c r="D1888" s="26" t="s">
        <v>96</v>
      </c>
      <c r="E1888" s="26">
        <v>66</v>
      </c>
      <c r="F1888" s="26">
        <v>145</v>
      </c>
      <c r="G1888" s="26">
        <v>58242.607000000004</v>
      </c>
      <c r="H1888" s="26">
        <v>6.52</v>
      </c>
      <c r="I1888" s="26">
        <v>8116.8883999999998</v>
      </c>
      <c r="J1888" s="26">
        <v>4.4999999999999998E-2</v>
      </c>
    </row>
    <row r="1889" spans="1:10" x14ac:dyDescent="0.2">
      <c r="A1889" s="26">
        <f t="shared" si="29"/>
        <v>670145</v>
      </c>
      <c r="B1889" s="26">
        <v>11</v>
      </c>
      <c r="C1889" s="26">
        <v>78</v>
      </c>
      <c r="D1889" s="26" t="s">
        <v>97</v>
      </c>
      <c r="E1889" s="26">
        <v>67</v>
      </c>
      <c r="F1889" s="26">
        <v>145</v>
      </c>
      <c r="G1889" s="26">
        <v>49120.112999999998</v>
      </c>
      <c r="H1889" s="26">
        <v>7.452</v>
      </c>
      <c r="I1889" s="26">
        <v>8048.5792000000001</v>
      </c>
      <c r="J1889" s="26">
        <v>5.1400000000000001E-2</v>
      </c>
    </row>
    <row r="1890" spans="1:10" x14ac:dyDescent="0.2">
      <c r="A1890" s="26">
        <f t="shared" si="29"/>
        <v>680145</v>
      </c>
      <c r="B1890" s="26">
        <v>9</v>
      </c>
      <c r="C1890" s="26">
        <v>77</v>
      </c>
      <c r="D1890" s="26" t="s">
        <v>98</v>
      </c>
      <c r="E1890" s="26">
        <v>68</v>
      </c>
      <c r="F1890" s="26">
        <v>145</v>
      </c>
      <c r="G1890" s="26">
        <v>39240</v>
      </c>
      <c r="H1890" s="26">
        <v>200</v>
      </c>
      <c r="I1890" s="26">
        <v>7975</v>
      </c>
      <c r="J1890" s="26">
        <v>1</v>
      </c>
    </row>
    <row r="1891" spans="1:10" x14ac:dyDescent="0.2">
      <c r="A1891" s="26">
        <f t="shared" si="29"/>
        <v>690145</v>
      </c>
      <c r="B1891" s="26">
        <v>7</v>
      </c>
      <c r="C1891" s="26">
        <v>76</v>
      </c>
      <c r="D1891" s="26" t="s">
        <v>99</v>
      </c>
      <c r="E1891" s="26">
        <v>69</v>
      </c>
      <c r="F1891" s="26">
        <v>145</v>
      </c>
      <c r="G1891" s="26">
        <v>27583</v>
      </c>
      <c r="H1891" s="26">
        <v>196</v>
      </c>
      <c r="I1891" s="26">
        <v>7889</v>
      </c>
      <c r="J1891" s="26">
        <v>1</v>
      </c>
    </row>
    <row r="1892" spans="1:10" x14ac:dyDescent="0.2">
      <c r="A1892" s="26">
        <f t="shared" si="29"/>
        <v>530146</v>
      </c>
      <c r="B1892" s="26">
        <v>40</v>
      </c>
      <c r="C1892" s="26">
        <v>93</v>
      </c>
      <c r="D1892" s="26" t="s">
        <v>83</v>
      </c>
      <c r="E1892" s="26">
        <v>53</v>
      </c>
      <c r="F1892" s="26">
        <v>146</v>
      </c>
      <c r="G1892" s="26">
        <v>35540</v>
      </c>
      <c r="H1892" s="26">
        <v>300</v>
      </c>
      <c r="I1892" s="26">
        <v>8031</v>
      </c>
      <c r="J1892" s="26">
        <v>2</v>
      </c>
    </row>
    <row r="1893" spans="1:10" x14ac:dyDescent="0.2">
      <c r="A1893" s="26">
        <f t="shared" si="29"/>
        <v>540146</v>
      </c>
      <c r="B1893" s="26">
        <v>38</v>
      </c>
      <c r="C1893" s="26">
        <v>92</v>
      </c>
      <c r="D1893" s="26" t="s">
        <v>84</v>
      </c>
      <c r="E1893" s="26">
        <v>54</v>
      </c>
      <c r="F1893" s="26">
        <v>146</v>
      </c>
      <c r="G1893" s="26">
        <v>47954.95</v>
      </c>
      <c r="H1893" s="26">
        <v>24.219000000000001</v>
      </c>
      <c r="I1893" s="26">
        <v>8110.4153999999999</v>
      </c>
      <c r="J1893" s="26">
        <v>0.16589999999999999</v>
      </c>
    </row>
    <row r="1894" spans="1:10" x14ac:dyDescent="0.2">
      <c r="A1894" s="26">
        <f t="shared" si="29"/>
        <v>550146</v>
      </c>
      <c r="B1894" s="26">
        <v>36</v>
      </c>
      <c r="C1894" s="26">
        <v>91</v>
      </c>
      <c r="D1894" s="26" t="s">
        <v>85</v>
      </c>
      <c r="E1894" s="26">
        <v>55</v>
      </c>
      <c r="F1894" s="26">
        <v>146</v>
      </c>
      <c r="G1894" s="26">
        <v>55310.38</v>
      </c>
      <c r="H1894" s="26">
        <v>2.8929999999999998</v>
      </c>
      <c r="I1894" s="26">
        <v>8155.4364999999998</v>
      </c>
      <c r="J1894" s="26">
        <v>1.9800000000000002E-2</v>
      </c>
    </row>
    <row r="1895" spans="1:10" x14ac:dyDescent="0.2">
      <c r="A1895" s="26">
        <f t="shared" si="29"/>
        <v>560146</v>
      </c>
      <c r="B1895" s="26">
        <v>34</v>
      </c>
      <c r="C1895" s="26">
        <v>90</v>
      </c>
      <c r="D1895" s="26" t="s">
        <v>86</v>
      </c>
      <c r="E1895" s="26">
        <v>56</v>
      </c>
      <c r="F1895" s="26">
        <v>146</v>
      </c>
      <c r="G1895" s="26">
        <v>64866.269</v>
      </c>
      <c r="H1895" s="26">
        <v>1.77</v>
      </c>
      <c r="I1895" s="26">
        <v>8215.5293000000001</v>
      </c>
      <c r="J1895" s="26">
        <v>1.21E-2</v>
      </c>
    </row>
    <row r="1896" spans="1:10" x14ac:dyDescent="0.2">
      <c r="A1896" s="26">
        <f t="shared" si="29"/>
        <v>570146</v>
      </c>
      <c r="B1896" s="26">
        <v>32</v>
      </c>
      <c r="C1896" s="26">
        <v>89</v>
      </c>
      <c r="D1896" s="26" t="s">
        <v>87</v>
      </c>
      <c r="E1896" s="26">
        <v>57</v>
      </c>
      <c r="F1896" s="26">
        <v>146</v>
      </c>
      <c r="G1896" s="26">
        <v>69221.173999999999</v>
      </c>
      <c r="H1896" s="26">
        <v>1.675</v>
      </c>
      <c r="I1896" s="26">
        <v>8239.9987999999994</v>
      </c>
      <c r="J1896" s="26">
        <v>1.15E-2</v>
      </c>
    </row>
    <row r="1897" spans="1:10" x14ac:dyDescent="0.2">
      <c r="A1897" s="26">
        <f t="shared" si="29"/>
        <v>580146</v>
      </c>
      <c r="B1897" s="26">
        <v>30</v>
      </c>
      <c r="C1897" s="26">
        <v>88</v>
      </c>
      <c r="D1897" s="26" t="s">
        <v>88</v>
      </c>
      <c r="E1897" s="26">
        <v>58</v>
      </c>
      <c r="F1897" s="26">
        <v>146</v>
      </c>
      <c r="G1897" s="26">
        <v>75625.868000000002</v>
      </c>
      <c r="H1897" s="26">
        <v>14.664999999999999</v>
      </c>
      <c r="I1897" s="26">
        <v>8278.5080999999991</v>
      </c>
      <c r="J1897" s="26">
        <v>0.1004</v>
      </c>
    </row>
    <row r="1898" spans="1:10" x14ac:dyDescent="0.2">
      <c r="A1898" s="26">
        <f t="shared" si="29"/>
        <v>590146</v>
      </c>
      <c r="B1898" s="26">
        <v>28</v>
      </c>
      <c r="C1898" s="26">
        <v>87</v>
      </c>
      <c r="D1898" s="26" t="s">
        <v>89</v>
      </c>
      <c r="E1898" s="26">
        <v>59</v>
      </c>
      <c r="F1898" s="26">
        <v>146</v>
      </c>
      <c r="G1898" s="26">
        <v>76673.486000000004</v>
      </c>
      <c r="H1898" s="26">
        <v>34.356000000000002</v>
      </c>
      <c r="I1898" s="26">
        <v>8280.3250000000007</v>
      </c>
      <c r="J1898" s="26">
        <v>0.23530000000000001</v>
      </c>
    </row>
    <row r="1899" spans="1:10" x14ac:dyDescent="0.2">
      <c r="A1899" s="26">
        <f t="shared" si="29"/>
        <v>600146</v>
      </c>
      <c r="B1899" s="26">
        <v>26</v>
      </c>
      <c r="C1899" s="26">
        <v>86</v>
      </c>
      <c r="D1899" s="26" t="s">
        <v>90</v>
      </c>
      <c r="E1899" s="26">
        <v>60</v>
      </c>
      <c r="F1899" s="26">
        <v>146</v>
      </c>
      <c r="G1899" s="26">
        <v>80925.915999999997</v>
      </c>
      <c r="H1899" s="26">
        <v>1.2729999999999999</v>
      </c>
      <c r="I1899" s="26">
        <v>8304.0926999999992</v>
      </c>
      <c r="J1899" s="26">
        <v>8.6999999999999994E-3</v>
      </c>
    </row>
    <row r="1900" spans="1:10" x14ac:dyDescent="0.2">
      <c r="A1900" s="26">
        <f t="shared" si="29"/>
        <v>610146</v>
      </c>
      <c r="B1900" s="26">
        <v>24</v>
      </c>
      <c r="C1900" s="26">
        <v>85</v>
      </c>
      <c r="D1900" s="26" t="s">
        <v>91</v>
      </c>
      <c r="E1900" s="26">
        <v>61</v>
      </c>
      <c r="F1900" s="26">
        <v>146</v>
      </c>
      <c r="G1900" s="26">
        <v>79454.36</v>
      </c>
      <c r="H1900" s="26">
        <v>4.2750000000000004</v>
      </c>
      <c r="I1900" s="26">
        <v>8288.6550000000007</v>
      </c>
      <c r="J1900" s="26">
        <v>2.93E-2</v>
      </c>
    </row>
    <row r="1901" spans="1:10" x14ac:dyDescent="0.2">
      <c r="A1901" s="26">
        <f t="shared" si="29"/>
        <v>620146</v>
      </c>
      <c r="B1901" s="26">
        <v>22</v>
      </c>
      <c r="C1901" s="26">
        <v>84</v>
      </c>
      <c r="D1901" s="26" t="s">
        <v>92</v>
      </c>
      <c r="E1901" s="26">
        <v>62</v>
      </c>
      <c r="F1901" s="26">
        <v>146</v>
      </c>
      <c r="G1901" s="26">
        <v>80996.36</v>
      </c>
      <c r="H1901" s="26">
        <v>3.0449999999999999</v>
      </c>
      <c r="I1901" s="26">
        <v>8293.8580999999995</v>
      </c>
      <c r="J1901" s="26">
        <v>2.0899999999999998E-2</v>
      </c>
    </row>
    <row r="1902" spans="1:10" x14ac:dyDescent="0.2">
      <c r="A1902" s="26">
        <f t="shared" si="29"/>
        <v>630146</v>
      </c>
      <c r="B1902" s="26">
        <v>20</v>
      </c>
      <c r="C1902" s="26">
        <v>83</v>
      </c>
      <c r="D1902" s="26" t="s">
        <v>93</v>
      </c>
      <c r="E1902" s="26">
        <v>63</v>
      </c>
      <c r="F1902" s="26">
        <v>146</v>
      </c>
      <c r="G1902" s="26">
        <v>77117.603000000003</v>
      </c>
      <c r="H1902" s="26">
        <v>6.0090000000000003</v>
      </c>
      <c r="I1902" s="26">
        <v>8261.9326999999994</v>
      </c>
      <c r="J1902" s="26">
        <v>4.1200000000000001E-2</v>
      </c>
    </row>
    <row r="1903" spans="1:10" x14ac:dyDescent="0.2">
      <c r="A1903" s="26">
        <f t="shared" si="29"/>
        <v>640146</v>
      </c>
      <c r="B1903" s="26">
        <v>18</v>
      </c>
      <c r="C1903" s="26">
        <v>82</v>
      </c>
      <c r="D1903" s="26" t="s">
        <v>94</v>
      </c>
      <c r="E1903" s="26">
        <v>64</v>
      </c>
      <c r="F1903" s="26">
        <v>146</v>
      </c>
      <c r="G1903" s="26">
        <v>76085.823000000004</v>
      </c>
      <c r="H1903" s="26">
        <v>4.0759999999999996</v>
      </c>
      <c r="I1903" s="26">
        <v>8249.5072</v>
      </c>
      <c r="J1903" s="26">
        <v>2.7900000000000001E-2</v>
      </c>
    </row>
    <row r="1904" spans="1:10" x14ac:dyDescent="0.2">
      <c r="A1904" s="26">
        <f t="shared" si="29"/>
        <v>650146</v>
      </c>
      <c r="B1904" s="26">
        <v>16</v>
      </c>
      <c r="C1904" s="26">
        <v>81</v>
      </c>
      <c r="D1904" s="26" t="s">
        <v>95</v>
      </c>
      <c r="E1904" s="26">
        <v>65</v>
      </c>
      <c r="F1904" s="26">
        <v>146</v>
      </c>
      <c r="G1904" s="26">
        <v>67763.644</v>
      </c>
      <c r="H1904" s="26">
        <v>44.86</v>
      </c>
      <c r="I1904" s="26">
        <v>8187.1473999999998</v>
      </c>
      <c r="J1904" s="26">
        <v>0.30730000000000002</v>
      </c>
    </row>
    <row r="1905" spans="1:10" x14ac:dyDescent="0.2">
      <c r="A1905" s="26">
        <f t="shared" si="29"/>
        <v>660146</v>
      </c>
      <c r="B1905" s="26">
        <v>14</v>
      </c>
      <c r="C1905" s="26">
        <v>80</v>
      </c>
      <c r="D1905" s="26" t="s">
        <v>96</v>
      </c>
      <c r="E1905" s="26">
        <v>66</v>
      </c>
      <c r="F1905" s="26">
        <v>146</v>
      </c>
      <c r="G1905" s="26">
        <v>62554.928</v>
      </c>
      <c r="H1905" s="26">
        <v>6.6950000000000003</v>
      </c>
      <c r="I1905" s="26">
        <v>8146.1127999999999</v>
      </c>
      <c r="J1905" s="26">
        <v>4.5900000000000003E-2</v>
      </c>
    </row>
    <row r="1906" spans="1:10" x14ac:dyDescent="0.2">
      <c r="A1906" s="26">
        <f t="shared" si="29"/>
        <v>670146</v>
      </c>
      <c r="B1906" s="26">
        <v>12</v>
      </c>
      <c r="C1906" s="26">
        <v>79</v>
      </c>
      <c r="D1906" s="26" t="s">
        <v>97</v>
      </c>
      <c r="E1906" s="26">
        <v>67</v>
      </c>
      <c r="F1906" s="26">
        <v>146</v>
      </c>
      <c r="G1906" s="26">
        <v>51238.226999999999</v>
      </c>
      <c r="H1906" s="26">
        <v>6.5869999999999997</v>
      </c>
      <c r="I1906" s="26">
        <v>8063.2425999999996</v>
      </c>
      <c r="J1906" s="26">
        <v>4.5100000000000001E-2</v>
      </c>
    </row>
    <row r="1907" spans="1:10" x14ac:dyDescent="0.2">
      <c r="A1907" s="26">
        <f t="shared" si="29"/>
        <v>680146</v>
      </c>
      <c r="B1907" s="26">
        <v>10</v>
      </c>
      <c r="C1907" s="26">
        <v>78</v>
      </c>
      <c r="D1907" s="26" t="s">
        <v>98</v>
      </c>
      <c r="E1907" s="26">
        <v>68</v>
      </c>
      <c r="F1907" s="26">
        <v>146</v>
      </c>
      <c r="G1907" s="26">
        <v>44322.019</v>
      </c>
      <c r="H1907" s="26">
        <v>6.7050000000000001</v>
      </c>
      <c r="I1907" s="26">
        <v>8010.5127000000002</v>
      </c>
      <c r="J1907" s="26">
        <v>4.5900000000000003E-2</v>
      </c>
    </row>
    <row r="1908" spans="1:10" x14ac:dyDescent="0.2">
      <c r="A1908" s="26">
        <f t="shared" si="29"/>
        <v>690146</v>
      </c>
      <c r="B1908" s="26">
        <v>8</v>
      </c>
      <c r="C1908" s="26">
        <v>77</v>
      </c>
      <c r="D1908" s="26" t="s">
        <v>99</v>
      </c>
      <c r="E1908" s="26">
        <v>69</v>
      </c>
      <c r="F1908" s="26">
        <v>146</v>
      </c>
      <c r="G1908" s="26">
        <v>31055</v>
      </c>
      <c r="H1908" s="26">
        <v>200</v>
      </c>
      <c r="I1908" s="26">
        <v>7914</v>
      </c>
      <c r="J1908" s="26">
        <v>1</v>
      </c>
    </row>
    <row r="1909" spans="1:10" x14ac:dyDescent="0.2">
      <c r="A1909" s="26">
        <f t="shared" si="29"/>
        <v>530147</v>
      </c>
      <c r="B1909" s="26">
        <v>41</v>
      </c>
      <c r="C1909" s="26">
        <v>94</v>
      </c>
      <c r="D1909" s="26" t="s">
        <v>83</v>
      </c>
      <c r="E1909" s="26">
        <v>53</v>
      </c>
      <c r="F1909" s="26">
        <v>147</v>
      </c>
      <c r="G1909" s="26">
        <v>31200</v>
      </c>
      <c r="H1909" s="26">
        <v>300</v>
      </c>
      <c r="I1909" s="26">
        <v>8001</v>
      </c>
      <c r="J1909" s="26">
        <v>2</v>
      </c>
    </row>
    <row r="1910" spans="1:10" x14ac:dyDescent="0.2">
      <c r="A1910" s="26">
        <f t="shared" si="29"/>
        <v>540147</v>
      </c>
      <c r="B1910" s="26">
        <v>39</v>
      </c>
      <c r="C1910" s="26">
        <v>93</v>
      </c>
      <c r="D1910" s="26" t="s">
        <v>84</v>
      </c>
      <c r="E1910" s="26">
        <v>54</v>
      </c>
      <c r="F1910" s="26">
        <v>147</v>
      </c>
      <c r="G1910" s="26">
        <v>42400</v>
      </c>
      <c r="H1910" s="26">
        <v>200</v>
      </c>
      <c r="I1910" s="26">
        <v>8072</v>
      </c>
      <c r="J1910" s="26">
        <v>1</v>
      </c>
    </row>
    <row r="1911" spans="1:10" x14ac:dyDescent="0.2">
      <c r="A1911" s="26">
        <f t="shared" si="29"/>
        <v>550147</v>
      </c>
      <c r="B1911" s="26">
        <v>37</v>
      </c>
      <c r="C1911" s="26">
        <v>92</v>
      </c>
      <c r="D1911" s="26" t="s">
        <v>85</v>
      </c>
      <c r="E1911" s="26">
        <v>55</v>
      </c>
      <c r="F1911" s="26">
        <v>147</v>
      </c>
      <c r="G1911" s="26">
        <v>51920.072999999997</v>
      </c>
      <c r="H1911" s="26">
        <v>8.3829999999999991</v>
      </c>
      <c r="I1911" s="26">
        <v>8131.8010000000004</v>
      </c>
      <c r="J1911" s="26">
        <v>5.7000000000000002E-2</v>
      </c>
    </row>
    <row r="1912" spans="1:10" x14ac:dyDescent="0.2">
      <c r="A1912" s="26">
        <f t="shared" si="29"/>
        <v>560147</v>
      </c>
      <c r="B1912" s="26">
        <v>35</v>
      </c>
      <c r="C1912" s="26">
        <v>91</v>
      </c>
      <c r="D1912" s="26" t="s">
        <v>86</v>
      </c>
      <c r="E1912" s="26">
        <v>56</v>
      </c>
      <c r="F1912" s="26">
        <v>147</v>
      </c>
      <c r="G1912" s="26">
        <v>60264.036</v>
      </c>
      <c r="H1912" s="26">
        <v>19.748000000000001</v>
      </c>
      <c r="I1912" s="26">
        <v>8183.2404999999999</v>
      </c>
      <c r="J1912" s="26">
        <v>0.1343</v>
      </c>
    </row>
    <row r="1913" spans="1:10" x14ac:dyDescent="0.2">
      <c r="A1913" s="26">
        <f t="shared" si="29"/>
        <v>570147</v>
      </c>
      <c r="B1913" s="26">
        <v>33</v>
      </c>
      <c r="C1913" s="26">
        <v>90</v>
      </c>
      <c r="D1913" s="26" t="s">
        <v>87</v>
      </c>
      <c r="E1913" s="26">
        <v>57</v>
      </c>
      <c r="F1913" s="26">
        <v>147</v>
      </c>
      <c r="G1913" s="26">
        <v>66678.396999999997</v>
      </c>
      <c r="H1913" s="26">
        <v>10.712</v>
      </c>
      <c r="I1913" s="26">
        <v>8221.5535999999993</v>
      </c>
      <c r="J1913" s="26">
        <v>7.2900000000000006E-2</v>
      </c>
    </row>
    <row r="1914" spans="1:10" x14ac:dyDescent="0.2">
      <c r="A1914" s="26">
        <f t="shared" si="29"/>
        <v>580147</v>
      </c>
      <c r="B1914" s="26">
        <v>31</v>
      </c>
      <c r="C1914" s="26">
        <v>89</v>
      </c>
      <c r="D1914" s="26" t="s">
        <v>88</v>
      </c>
      <c r="E1914" s="26">
        <v>58</v>
      </c>
      <c r="F1914" s="26">
        <v>147</v>
      </c>
      <c r="G1914" s="26">
        <v>72013.902000000002</v>
      </c>
      <c r="H1914" s="26">
        <v>8.58</v>
      </c>
      <c r="I1914" s="26">
        <v>8252.5274000000009</v>
      </c>
      <c r="J1914" s="26">
        <v>5.8400000000000001E-2</v>
      </c>
    </row>
    <row r="1915" spans="1:10" x14ac:dyDescent="0.2">
      <c r="A1915" s="26">
        <f t="shared" si="29"/>
        <v>590147</v>
      </c>
      <c r="B1915" s="26">
        <v>29</v>
      </c>
      <c r="C1915" s="26">
        <v>88</v>
      </c>
      <c r="D1915" s="26" t="s">
        <v>89</v>
      </c>
      <c r="E1915" s="26">
        <v>59</v>
      </c>
      <c r="F1915" s="26">
        <v>147</v>
      </c>
      <c r="G1915" s="26">
        <v>75444.092999999993</v>
      </c>
      <c r="H1915" s="26">
        <v>15.855</v>
      </c>
      <c r="I1915" s="26">
        <v>8270.5400000000009</v>
      </c>
      <c r="J1915" s="26">
        <v>0.1079</v>
      </c>
    </row>
    <row r="1916" spans="1:10" x14ac:dyDescent="0.2">
      <c r="A1916" s="26">
        <f t="shared" si="29"/>
        <v>600147</v>
      </c>
      <c r="B1916" s="26">
        <v>27</v>
      </c>
      <c r="C1916" s="26">
        <v>87</v>
      </c>
      <c r="D1916" s="26" t="s">
        <v>90</v>
      </c>
      <c r="E1916" s="26">
        <v>60</v>
      </c>
      <c r="F1916" s="26">
        <v>147</v>
      </c>
      <c r="G1916" s="26">
        <v>78146.793999999994</v>
      </c>
      <c r="H1916" s="26">
        <v>1.2749999999999999</v>
      </c>
      <c r="I1916" s="26">
        <v>8283.6036000000004</v>
      </c>
      <c r="J1916" s="26">
        <v>8.6999999999999994E-3</v>
      </c>
    </row>
    <row r="1917" spans="1:10" x14ac:dyDescent="0.2">
      <c r="A1917" s="26">
        <f t="shared" si="29"/>
        <v>610147</v>
      </c>
      <c r="B1917" s="26">
        <v>25</v>
      </c>
      <c r="C1917" s="26">
        <v>86</v>
      </c>
      <c r="D1917" s="26" t="s">
        <v>91</v>
      </c>
      <c r="E1917" s="26">
        <v>61</v>
      </c>
      <c r="F1917" s="26">
        <v>147</v>
      </c>
      <c r="G1917" s="26">
        <v>79041.983999999997</v>
      </c>
      <c r="H1917" s="26">
        <v>1.288</v>
      </c>
      <c r="I1917" s="26">
        <v>8284.3711999999996</v>
      </c>
      <c r="J1917" s="26">
        <v>8.8000000000000005E-3</v>
      </c>
    </row>
    <row r="1918" spans="1:10" x14ac:dyDescent="0.2">
      <c r="A1918" s="26">
        <f t="shared" si="29"/>
        <v>620147</v>
      </c>
      <c r="B1918" s="26">
        <v>23</v>
      </c>
      <c r="C1918" s="26">
        <v>85</v>
      </c>
      <c r="D1918" s="26" t="s">
        <v>92</v>
      </c>
      <c r="E1918" s="26">
        <v>62</v>
      </c>
      <c r="F1918" s="26">
        <v>147</v>
      </c>
      <c r="G1918" s="26">
        <v>79266.047999999995</v>
      </c>
      <c r="H1918" s="26">
        <v>1.262</v>
      </c>
      <c r="I1918" s="26">
        <v>8280.5733999999993</v>
      </c>
      <c r="J1918" s="26">
        <v>8.6E-3</v>
      </c>
    </row>
    <row r="1919" spans="1:10" x14ac:dyDescent="0.2">
      <c r="A1919" s="26">
        <f t="shared" si="29"/>
        <v>630147</v>
      </c>
      <c r="B1919" s="26">
        <v>21</v>
      </c>
      <c r="C1919" s="26">
        <v>84</v>
      </c>
      <c r="D1919" s="26" t="s">
        <v>93</v>
      </c>
      <c r="E1919" s="26">
        <v>63</v>
      </c>
      <c r="F1919" s="26">
        <v>147</v>
      </c>
      <c r="G1919" s="26">
        <v>77544.611000000004</v>
      </c>
      <c r="H1919" s="26">
        <v>2.569</v>
      </c>
      <c r="I1919" s="26">
        <v>8263.5409</v>
      </c>
      <c r="J1919" s="26">
        <v>1.7500000000000002E-2</v>
      </c>
    </row>
    <row r="1920" spans="1:10" x14ac:dyDescent="0.2">
      <c r="A1920" s="26">
        <f t="shared" si="29"/>
        <v>640147</v>
      </c>
      <c r="B1920" s="26">
        <v>19</v>
      </c>
      <c r="C1920" s="26">
        <v>83</v>
      </c>
      <c r="D1920" s="26" t="s">
        <v>94</v>
      </c>
      <c r="E1920" s="26">
        <v>64</v>
      </c>
      <c r="F1920" s="26">
        <v>147</v>
      </c>
      <c r="G1920" s="26">
        <v>75356.928</v>
      </c>
      <c r="H1920" s="26">
        <v>1.887</v>
      </c>
      <c r="I1920" s="26">
        <v>8243.3366000000005</v>
      </c>
      <c r="J1920" s="26">
        <v>1.2800000000000001E-2</v>
      </c>
    </row>
    <row r="1921" spans="1:10" x14ac:dyDescent="0.2">
      <c r="A1921" s="26">
        <f t="shared" si="29"/>
        <v>650147</v>
      </c>
      <c r="B1921" s="26">
        <v>17</v>
      </c>
      <c r="C1921" s="26">
        <v>82</v>
      </c>
      <c r="D1921" s="26" t="s">
        <v>95</v>
      </c>
      <c r="E1921" s="26">
        <v>65</v>
      </c>
      <c r="F1921" s="26">
        <v>147</v>
      </c>
      <c r="G1921" s="26">
        <v>70742.673999999999</v>
      </c>
      <c r="H1921" s="26">
        <v>8.0960000000000001</v>
      </c>
      <c r="I1921" s="26">
        <v>8206.625</v>
      </c>
      <c r="J1921" s="26">
        <v>5.5100000000000003E-2</v>
      </c>
    </row>
    <row r="1922" spans="1:10" x14ac:dyDescent="0.2">
      <c r="A1922" s="26">
        <f t="shared" si="29"/>
        <v>660147</v>
      </c>
      <c r="B1922" s="26">
        <v>15</v>
      </c>
      <c r="C1922" s="26">
        <v>81</v>
      </c>
      <c r="D1922" s="26" t="s">
        <v>96</v>
      </c>
      <c r="E1922" s="26">
        <v>66</v>
      </c>
      <c r="F1922" s="26">
        <v>147</v>
      </c>
      <c r="G1922" s="26">
        <v>64196.046999999999</v>
      </c>
      <c r="H1922" s="26">
        <v>8.8490000000000002</v>
      </c>
      <c r="I1922" s="26">
        <v>8156.768</v>
      </c>
      <c r="J1922" s="26">
        <v>6.0199999999999997E-2</v>
      </c>
    </row>
    <row r="1923" spans="1:10" x14ac:dyDescent="0.2">
      <c r="A1923" s="26">
        <f t="shared" ref="A1923:A1986" si="30">F1923+10000*E1923</f>
        <v>670147</v>
      </c>
      <c r="B1923" s="26">
        <v>13</v>
      </c>
      <c r="C1923" s="26">
        <v>80</v>
      </c>
      <c r="D1923" s="26" t="s">
        <v>97</v>
      </c>
      <c r="E1923" s="26">
        <v>67</v>
      </c>
      <c r="F1923" s="26">
        <v>147</v>
      </c>
      <c r="G1923" s="26">
        <v>55757.101000000002</v>
      </c>
      <c r="H1923" s="26">
        <v>5.0010000000000003</v>
      </c>
      <c r="I1923" s="26">
        <v>8094.0380999999998</v>
      </c>
      <c r="J1923" s="26">
        <v>3.4000000000000002E-2</v>
      </c>
    </row>
    <row r="1924" spans="1:10" x14ac:dyDescent="0.2">
      <c r="A1924" s="26">
        <f t="shared" si="30"/>
        <v>680147</v>
      </c>
      <c r="B1924" s="26">
        <v>11</v>
      </c>
      <c r="C1924" s="26">
        <v>79</v>
      </c>
      <c r="D1924" s="26" t="s">
        <v>98</v>
      </c>
      <c r="E1924" s="26">
        <v>68</v>
      </c>
      <c r="F1924" s="26">
        <v>147</v>
      </c>
      <c r="G1924" s="26">
        <v>46607.813999999998</v>
      </c>
      <c r="H1924" s="26">
        <v>38.191000000000003</v>
      </c>
      <c r="I1924" s="26">
        <v>8026.4759999999997</v>
      </c>
      <c r="J1924" s="26">
        <v>0.25979999999999998</v>
      </c>
    </row>
    <row r="1925" spans="1:10" x14ac:dyDescent="0.2">
      <c r="A1925" s="26">
        <f t="shared" si="30"/>
        <v>690147</v>
      </c>
      <c r="B1925" s="26">
        <v>9</v>
      </c>
      <c r="C1925" s="26">
        <v>78</v>
      </c>
      <c r="D1925" s="26" t="s">
        <v>99</v>
      </c>
      <c r="E1925" s="26">
        <v>69</v>
      </c>
      <c r="F1925" s="26">
        <v>147</v>
      </c>
      <c r="G1925" s="26">
        <v>35974.406999999999</v>
      </c>
      <c r="H1925" s="26">
        <v>6.8390000000000004</v>
      </c>
      <c r="I1925" s="26">
        <v>7948.8177999999998</v>
      </c>
      <c r="J1925" s="26">
        <v>4.65E-2</v>
      </c>
    </row>
    <row r="1926" spans="1:10" x14ac:dyDescent="0.2">
      <c r="A1926" s="26">
        <f t="shared" si="30"/>
        <v>540148</v>
      </c>
      <c r="B1926" s="26">
        <v>40</v>
      </c>
      <c r="C1926" s="26">
        <v>94</v>
      </c>
      <c r="D1926" s="26" t="s">
        <v>84</v>
      </c>
      <c r="E1926" s="26">
        <v>54</v>
      </c>
      <c r="F1926" s="26">
        <v>148</v>
      </c>
      <c r="G1926" s="26">
        <v>38650</v>
      </c>
      <c r="H1926" s="26">
        <v>300</v>
      </c>
      <c r="I1926" s="26">
        <v>8047</v>
      </c>
      <c r="J1926" s="26">
        <v>2</v>
      </c>
    </row>
    <row r="1927" spans="1:10" x14ac:dyDescent="0.2">
      <c r="A1927" s="26">
        <f t="shared" si="30"/>
        <v>550148</v>
      </c>
      <c r="B1927" s="26">
        <v>38</v>
      </c>
      <c r="C1927" s="26">
        <v>93</v>
      </c>
      <c r="D1927" s="26" t="s">
        <v>85</v>
      </c>
      <c r="E1927" s="26">
        <v>55</v>
      </c>
      <c r="F1927" s="26">
        <v>148</v>
      </c>
      <c r="G1927" s="26">
        <v>46910.95</v>
      </c>
      <c r="H1927" s="26">
        <v>13.041</v>
      </c>
      <c r="I1927" s="26">
        <v>8097.5469000000003</v>
      </c>
      <c r="J1927" s="26">
        <v>8.8099999999999998E-2</v>
      </c>
    </row>
    <row r="1928" spans="1:10" x14ac:dyDescent="0.2">
      <c r="A1928" s="26">
        <f t="shared" si="30"/>
        <v>560148</v>
      </c>
      <c r="B1928" s="26">
        <v>36</v>
      </c>
      <c r="C1928" s="26">
        <v>92</v>
      </c>
      <c r="D1928" s="26" t="s">
        <v>86</v>
      </c>
      <c r="E1928" s="26">
        <v>56</v>
      </c>
      <c r="F1928" s="26">
        <v>148</v>
      </c>
      <c r="G1928" s="26">
        <v>57544.911</v>
      </c>
      <c r="H1928" s="26">
        <v>1.49</v>
      </c>
      <c r="I1928" s="26">
        <v>8164.1117999999997</v>
      </c>
      <c r="J1928" s="26">
        <v>1.01E-2</v>
      </c>
    </row>
    <row r="1929" spans="1:10" x14ac:dyDescent="0.2">
      <c r="A1929" s="26">
        <f t="shared" si="30"/>
        <v>570148</v>
      </c>
      <c r="B1929" s="26">
        <v>34</v>
      </c>
      <c r="C1929" s="26">
        <v>91</v>
      </c>
      <c r="D1929" s="26" t="s">
        <v>87</v>
      </c>
      <c r="E1929" s="26">
        <v>57</v>
      </c>
      <c r="F1929" s="26">
        <v>148</v>
      </c>
      <c r="G1929" s="26">
        <v>62708.741999999998</v>
      </c>
      <c r="H1929" s="26">
        <v>19.468</v>
      </c>
      <c r="I1929" s="26">
        <v>8193.7165000000005</v>
      </c>
      <c r="J1929" s="26">
        <v>0.13150000000000001</v>
      </c>
    </row>
    <row r="1930" spans="1:10" x14ac:dyDescent="0.2">
      <c r="A1930" s="26">
        <f t="shared" si="30"/>
        <v>580148</v>
      </c>
      <c r="B1930" s="26">
        <v>32</v>
      </c>
      <c r="C1930" s="26">
        <v>90</v>
      </c>
      <c r="D1930" s="26" t="s">
        <v>88</v>
      </c>
      <c r="E1930" s="26">
        <v>58</v>
      </c>
      <c r="F1930" s="26">
        <v>148</v>
      </c>
      <c r="G1930" s="26">
        <v>70398.423999999999</v>
      </c>
      <c r="H1930" s="26">
        <v>11.195</v>
      </c>
      <c r="I1930" s="26">
        <v>8240.3876</v>
      </c>
      <c r="J1930" s="26">
        <v>7.5600000000000001E-2</v>
      </c>
    </row>
    <row r="1931" spans="1:10" x14ac:dyDescent="0.2">
      <c r="A1931" s="26">
        <f t="shared" si="30"/>
        <v>590148</v>
      </c>
      <c r="B1931" s="26">
        <v>30</v>
      </c>
      <c r="C1931" s="26">
        <v>89</v>
      </c>
      <c r="D1931" s="26" t="s">
        <v>89</v>
      </c>
      <c r="E1931" s="26">
        <v>59</v>
      </c>
      <c r="F1931" s="26">
        <v>148</v>
      </c>
      <c r="G1931" s="26">
        <v>72535.452000000005</v>
      </c>
      <c r="H1931" s="26">
        <v>15.041</v>
      </c>
      <c r="I1931" s="26">
        <v>8249.5409</v>
      </c>
      <c r="J1931" s="26">
        <v>0.1016</v>
      </c>
    </row>
    <row r="1932" spans="1:10" x14ac:dyDescent="0.2">
      <c r="A1932" s="26">
        <f t="shared" si="30"/>
        <v>600148</v>
      </c>
      <c r="B1932" s="26">
        <v>28</v>
      </c>
      <c r="C1932" s="26">
        <v>88</v>
      </c>
      <c r="D1932" s="26" t="s">
        <v>90</v>
      </c>
      <c r="E1932" s="26">
        <v>60</v>
      </c>
      <c r="F1932" s="26">
        <v>148</v>
      </c>
      <c r="G1932" s="26">
        <v>77408.066000000006</v>
      </c>
      <c r="H1932" s="26">
        <v>2.0529999999999999</v>
      </c>
      <c r="I1932" s="26">
        <v>8277.1777999999995</v>
      </c>
      <c r="J1932" s="26">
        <v>1.3899999999999999E-2</v>
      </c>
    </row>
    <row r="1933" spans="1:10" x14ac:dyDescent="0.2">
      <c r="A1933" s="26">
        <f t="shared" si="30"/>
        <v>610148</v>
      </c>
      <c r="B1933" s="26">
        <v>26</v>
      </c>
      <c r="C1933" s="26">
        <v>87</v>
      </c>
      <c r="D1933" s="26" t="s">
        <v>91</v>
      </c>
      <c r="E1933" s="26">
        <v>61</v>
      </c>
      <c r="F1933" s="26">
        <v>148</v>
      </c>
      <c r="G1933" s="26">
        <v>76865.876999999993</v>
      </c>
      <c r="H1933" s="26">
        <v>5.69</v>
      </c>
      <c r="I1933" s="26">
        <v>8268.2283000000007</v>
      </c>
      <c r="J1933" s="26">
        <v>3.8399999999999997E-2</v>
      </c>
    </row>
    <row r="1934" spans="1:10" x14ac:dyDescent="0.2">
      <c r="A1934" s="26">
        <f t="shared" si="30"/>
        <v>620148</v>
      </c>
      <c r="B1934" s="26">
        <v>24</v>
      </c>
      <c r="C1934" s="26">
        <v>86</v>
      </c>
      <c r="D1934" s="26" t="s">
        <v>92</v>
      </c>
      <c r="E1934" s="26">
        <v>62</v>
      </c>
      <c r="F1934" s="26">
        <v>148</v>
      </c>
      <c r="G1934" s="26">
        <v>79336.066999999995</v>
      </c>
      <c r="H1934" s="26">
        <v>1.246</v>
      </c>
      <c r="I1934" s="26">
        <v>8279.6326000000008</v>
      </c>
      <c r="J1934" s="26">
        <v>8.3999999999999995E-3</v>
      </c>
    </row>
    <row r="1935" spans="1:10" x14ac:dyDescent="0.2">
      <c r="A1935" s="26">
        <f t="shared" si="30"/>
        <v>630148</v>
      </c>
      <c r="B1935" s="26">
        <v>22</v>
      </c>
      <c r="C1935" s="26">
        <v>85</v>
      </c>
      <c r="D1935" s="26" t="s">
        <v>93</v>
      </c>
      <c r="E1935" s="26">
        <v>63</v>
      </c>
      <c r="F1935" s="26">
        <v>148</v>
      </c>
      <c r="G1935" s="26">
        <v>76297.482000000004</v>
      </c>
      <c r="H1935" s="26">
        <v>9.9610000000000003</v>
      </c>
      <c r="I1935" s="26">
        <v>8253.8155000000006</v>
      </c>
      <c r="J1935" s="26">
        <v>6.7299999999999999E-2</v>
      </c>
    </row>
    <row r="1936" spans="1:10" x14ac:dyDescent="0.2">
      <c r="A1936" s="26">
        <f t="shared" si="30"/>
        <v>640148</v>
      </c>
      <c r="B1936" s="26">
        <v>20</v>
      </c>
      <c r="C1936" s="26">
        <v>84</v>
      </c>
      <c r="D1936" s="26" t="s">
        <v>94</v>
      </c>
      <c r="E1936" s="26">
        <v>64</v>
      </c>
      <c r="F1936" s="26">
        <v>148</v>
      </c>
      <c r="G1936" s="26">
        <v>76269.418999999994</v>
      </c>
      <c r="H1936" s="26">
        <v>1.46</v>
      </c>
      <c r="I1936" s="26">
        <v>8248.3397999999997</v>
      </c>
      <c r="J1936" s="26">
        <v>9.9000000000000008E-3</v>
      </c>
    </row>
    <row r="1937" spans="1:10" x14ac:dyDescent="0.2">
      <c r="A1937" s="26">
        <f t="shared" si="30"/>
        <v>650148</v>
      </c>
      <c r="B1937" s="26">
        <v>18</v>
      </c>
      <c r="C1937" s="26">
        <v>83</v>
      </c>
      <c r="D1937" s="26" t="s">
        <v>95</v>
      </c>
      <c r="E1937" s="26">
        <v>65</v>
      </c>
      <c r="F1937" s="26">
        <v>148</v>
      </c>
      <c r="G1937" s="26">
        <v>70536.947</v>
      </c>
      <c r="H1937" s="26">
        <v>12.462999999999999</v>
      </c>
      <c r="I1937" s="26">
        <v>8204.3207000000002</v>
      </c>
      <c r="J1937" s="26">
        <v>8.4199999999999997E-2</v>
      </c>
    </row>
    <row r="1938" spans="1:10" x14ac:dyDescent="0.2">
      <c r="A1938" s="26">
        <f t="shared" si="30"/>
        <v>660148</v>
      </c>
      <c r="B1938" s="26">
        <v>16</v>
      </c>
      <c r="C1938" s="26">
        <v>82</v>
      </c>
      <c r="D1938" s="26" t="s">
        <v>96</v>
      </c>
      <c r="E1938" s="26">
        <v>66</v>
      </c>
      <c r="F1938" s="26">
        <v>148</v>
      </c>
      <c r="G1938" s="26">
        <v>67859.396999999997</v>
      </c>
      <c r="H1938" s="26">
        <v>8.7240000000000002</v>
      </c>
      <c r="I1938" s="26">
        <v>8180.9430000000002</v>
      </c>
      <c r="J1938" s="26">
        <v>5.8900000000000001E-2</v>
      </c>
    </row>
    <row r="1939" spans="1:10" x14ac:dyDescent="0.2">
      <c r="A1939" s="26">
        <f t="shared" si="30"/>
        <v>670148</v>
      </c>
      <c r="B1939" s="26">
        <v>14</v>
      </c>
      <c r="C1939" s="26">
        <v>81</v>
      </c>
      <c r="D1939" s="26" t="s">
        <v>97</v>
      </c>
      <c r="E1939" s="26">
        <v>67</v>
      </c>
      <c r="F1939" s="26">
        <v>148</v>
      </c>
      <c r="G1939" s="26">
        <v>57991.165999999997</v>
      </c>
      <c r="H1939" s="26">
        <v>83.834000000000003</v>
      </c>
      <c r="I1939" s="26">
        <v>8108.9796999999999</v>
      </c>
      <c r="J1939" s="26">
        <v>0.56640000000000001</v>
      </c>
    </row>
    <row r="1940" spans="1:10" x14ac:dyDescent="0.2">
      <c r="A1940" s="26">
        <f t="shared" si="30"/>
        <v>680148</v>
      </c>
      <c r="B1940" s="26">
        <v>12</v>
      </c>
      <c r="C1940" s="26">
        <v>80</v>
      </c>
      <c r="D1940" s="26" t="s">
        <v>98</v>
      </c>
      <c r="E1940" s="26">
        <v>68</v>
      </c>
      <c r="F1940" s="26">
        <v>148</v>
      </c>
      <c r="G1940" s="26">
        <v>51478.997000000003</v>
      </c>
      <c r="H1940" s="26">
        <v>10.246</v>
      </c>
      <c r="I1940" s="26">
        <v>8059.6923999999999</v>
      </c>
      <c r="J1940" s="26">
        <v>6.9199999999999998E-2</v>
      </c>
    </row>
    <row r="1941" spans="1:10" x14ac:dyDescent="0.2">
      <c r="A1941" s="26">
        <f t="shared" si="30"/>
        <v>690148</v>
      </c>
      <c r="B1941" s="26">
        <v>10</v>
      </c>
      <c r="C1941" s="26">
        <v>79</v>
      </c>
      <c r="D1941" s="26" t="s">
        <v>99</v>
      </c>
      <c r="E1941" s="26">
        <v>69</v>
      </c>
      <c r="F1941" s="26">
        <v>148</v>
      </c>
      <c r="G1941" s="26">
        <v>38765.034</v>
      </c>
      <c r="H1941" s="26">
        <v>10.246</v>
      </c>
      <c r="I1941" s="26">
        <v>7968.5011000000004</v>
      </c>
      <c r="J1941" s="26">
        <v>6.9199999999999998E-2</v>
      </c>
    </row>
    <row r="1942" spans="1:10" x14ac:dyDescent="0.2">
      <c r="A1942" s="26">
        <f t="shared" si="30"/>
        <v>700148</v>
      </c>
      <c r="B1942" s="26">
        <v>8</v>
      </c>
      <c r="C1942" s="26">
        <v>78</v>
      </c>
      <c r="D1942" s="26" t="s">
        <v>100</v>
      </c>
      <c r="E1942" s="26">
        <v>70</v>
      </c>
      <c r="F1942" s="26">
        <v>148</v>
      </c>
      <c r="G1942" s="26">
        <v>30230</v>
      </c>
      <c r="H1942" s="26">
        <v>400</v>
      </c>
      <c r="I1942" s="26">
        <v>7906</v>
      </c>
      <c r="J1942" s="26">
        <v>3</v>
      </c>
    </row>
    <row r="1943" spans="1:10" x14ac:dyDescent="0.2">
      <c r="A1943" s="26">
        <f t="shared" si="30"/>
        <v>540149</v>
      </c>
      <c r="B1943" s="26">
        <v>41</v>
      </c>
      <c r="C1943" s="26">
        <v>95</v>
      </c>
      <c r="D1943" s="26" t="s">
        <v>84</v>
      </c>
      <c r="E1943" s="26">
        <v>54</v>
      </c>
      <c r="F1943" s="26">
        <v>149</v>
      </c>
      <c r="G1943" s="26">
        <v>33000</v>
      </c>
      <c r="H1943" s="26">
        <v>300</v>
      </c>
      <c r="I1943" s="26">
        <v>8009</v>
      </c>
      <c r="J1943" s="26">
        <v>2</v>
      </c>
    </row>
    <row r="1944" spans="1:10" x14ac:dyDescent="0.2">
      <c r="A1944" s="26">
        <f t="shared" si="30"/>
        <v>550149</v>
      </c>
      <c r="B1944" s="26">
        <v>39</v>
      </c>
      <c r="C1944" s="26">
        <v>94</v>
      </c>
      <c r="D1944" s="26" t="s">
        <v>85</v>
      </c>
      <c r="E1944" s="26">
        <v>55</v>
      </c>
      <c r="F1944" s="26">
        <v>149</v>
      </c>
      <c r="G1944" s="26">
        <v>43300</v>
      </c>
      <c r="H1944" s="26">
        <v>400</v>
      </c>
      <c r="I1944" s="26">
        <v>8073</v>
      </c>
      <c r="J1944" s="26">
        <v>3</v>
      </c>
    </row>
    <row r="1945" spans="1:10" x14ac:dyDescent="0.2">
      <c r="A1945" s="26">
        <f t="shared" si="30"/>
        <v>560149</v>
      </c>
      <c r="B1945" s="26">
        <v>37</v>
      </c>
      <c r="C1945" s="26">
        <v>93</v>
      </c>
      <c r="D1945" s="26" t="s">
        <v>86</v>
      </c>
      <c r="E1945" s="26">
        <v>56</v>
      </c>
      <c r="F1945" s="26">
        <v>149</v>
      </c>
      <c r="G1945" s="26">
        <v>52830.62</v>
      </c>
      <c r="H1945" s="26">
        <v>2.5150000000000001</v>
      </c>
      <c r="I1945" s="26">
        <v>8131.8495000000003</v>
      </c>
      <c r="J1945" s="26">
        <v>1.6899999999999998E-2</v>
      </c>
    </row>
    <row r="1946" spans="1:10" x14ac:dyDescent="0.2">
      <c r="A1946" s="26">
        <f t="shared" si="30"/>
        <v>570149</v>
      </c>
      <c r="B1946" s="26">
        <v>35</v>
      </c>
      <c r="C1946" s="26">
        <v>92</v>
      </c>
      <c r="D1946" s="26" t="s">
        <v>87</v>
      </c>
      <c r="E1946" s="26">
        <v>57</v>
      </c>
      <c r="F1946" s="26">
        <v>149</v>
      </c>
      <c r="G1946" s="26">
        <v>60219.921000000002</v>
      </c>
      <c r="H1946" s="26">
        <v>200.262</v>
      </c>
      <c r="I1946" s="26">
        <v>8176.1914999999999</v>
      </c>
      <c r="J1946" s="26">
        <v>1.3440000000000001</v>
      </c>
    </row>
    <row r="1947" spans="1:10" x14ac:dyDescent="0.2">
      <c r="A1947" s="26">
        <f t="shared" si="30"/>
        <v>580149</v>
      </c>
      <c r="B1947" s="26">
        <v>33</v>
      </c>
      <c r="C1947" s="26">
        <v>91</v>
      </c>
      <c r="D1947" s="26" t="s">
        <v>88</v>
      </c>
      <c r="E1947" s="26">
        <v>58</v>
      </c>
      <c r="F1947" s="26">
        <v>149</v>
      </c>
      <c r="G1947" s="26">
        <v>66669.921000000002</v>
      </c>
      <c r="H1947" s="26">
        <v>10.246</v>
      </c>
      <c r="I1947" s="26">
        <v>8214.2294000000002</v>
      </c>
      <c r="J1947" s="26">
        <v>6.88E-2</v>
      </c>
    </row>
    <row r="1948" spans="1:10" x14ac:dyDescent="0.2">
      <c r="A1948" s="26">
        <f t="shared" si="30"/>
        <v>590149</v>
      </c>
      <c r="B1948" s="26">
        <v>31</v>
      </c>
      <c r="C1948" s="26">
        <v>90</v>
      </c>
      <c r="D1948" s="26" t="s">
        <v>89</v>
      </c>
      <c r="E1948" s="26">
        <v>59</v>
      </c>
      <c r="F1948" s="26">
        <v>149</v>
      </c>
      <c r="G1948" s="26">
        <v>71039.373000000007</v>
      </c>
      <c r="H1948" s="26">
        <v>9.8740000000000006</v>
      </c>
      <c r="I1948" s="26">
        <v>8238.3040000000001</v>
      </c>
      <c r="J1948" s="26">
        <v>6.6299999999999998E-2</v>
      </c>
    </row>
    <row r="1949" spans="1:10" x14ac:dyDescent="0.2">
      <c r="A1949" s="26">
        <f t="shared" si="30"/>
        <v>600149</v>
      </c>
      <c r="B1949" s="26">
        <v>29</v>
      </c>
      <c r="C1949" s="26">
        <v>89</v>
      </c>
      <c r="D1949" s="26" t="s">
        <v>90</v>
      </c>
      <c r="E1949" s="26">
        <v>60</v>
      </c>
      <c r="F1949" s="26">
        <v>149</v>
      </c>
      <c r="G1949" s="26">
        <v>74375.535000000003</v>
      </c>
      <c r="H1949" s="26">
        <v>2.0539999999999998</v>
      </c>
      <c r="I1949" s="26">
        <v>8255.4436999999998</v>
      </c>
      <c r="J1949" s="26">
        <v>1.38E-2</v>
      </c>
    </row>
    <row r="1950" spans="1:10" x14ac:dyDescent="0.2">
      <c r="A1950" s="26">
        <f t="shared" si="30"/>
        <v>610149</v>
      </c>
      <c r="B1950" s="26">
        <v>27</v>
      </c>
      <c r="C1950" s="26">
        <v>88</v>
      </c>
      <c r="D1950" s="26" t="s">
        <v>91</v>
      </c>
      <c r="E1950" s="26">
        <v>61</v>
      </c>
      <c r="F1950" s="26">
        <v>149</v>
      </c>
      <c r="G1950" s="26">
        <v>76064.403999999995</v>
      </c>
      <c r="H1950" s="26">
        <v>2.1840000000000002</v>
      </c>
      <c r="I1950" s="26">
        <v>8261.5277000000006</v>
      </c>
      <c r="J1950" s="26">
        <v>1.47E-2</v>
      </c>
    </row>
    <row r="1951" spans="1:10" x14ac:dyDescent="0.2">
      <c r="A1951" s="26">
        <f t="shared" si="30"/>
        <v>620149</v>
      </c>
      <c r="B1951" s="26">
        <v>25</v>
      </c>
      <c r="C1951" s="26">
        <v>87</v>
      </c>
      <c r="D1951" s="26" t="s">
        <v>92</v>
      </c>
      <c r="E1951" s="26">
        <v>62</v>
      </c>
      <c r="F1951" s="26">
        <v>149</v>
      </c>
      <c r="G1951" s="26">
        <v>77135.898000000001</v>
      </c>
      <c r="H1951" s="26">
        <v>1.157</v>
      </c>
      <c r="I1951" s="26">
        <v>8263.4683000000005</v>
      </c>
      <c r="J1951" s="26">
        <v>7.7999999999999996E-3</v>
      </c>
    </row>
    <row r="1952" spans="1:10" x14ac:dyDescent="0.2">
      <c r="A1952" s="26">
        <f t="shared" si="30"/>
        <v>630149</v>
      </c>
      <c r="B1952" s="26">
        <v>23</v>
      </c>
      <c r="C1952" s="26">
        <v>86</v>
      </c>
      <c r="D1952" s="26" t="s">
        <v>93</v>
      </c>
      <c r="E1952" s="26">
        <v>63</v>
      </c>
      <c r="F1952" s="26">
        <v>149</v>
      </c>
      <c r="G1952" s="26">
        <v>76441.316999999995</v>
      </c>
      <c r="H1952" s="26">
        <v>3.903</v>
      </c>
      <c r="I1952" s="26">
        <v>8253.5560000000005</v>
      </c>
      <c r="J1952" s="26">
        <v>2.6200000000000001E-2</v>
      </c>
    </row>
    <row r="1953" spans="1:10" x14ac:dyDescent="0.2">
      <c r="A1953" s="26">
        <f t="shared" si="30"/>
        <v>640149</v>
      </c>
      <c r="B1953" s="26">
        <v>21</v>
      </c>
      <c r="C1953" s="26">
        <v>85</v>
      </c>
      <c r="D1953" s="26" t="s">
        <v>94</v>
      </c>
      <c r="E1953" s="26">
        <v>64</v>
      </c>
      <c r="F1953" s="26">
        <v>149</v>
      </c>
      <c r="G1953" s="26">
        <v>75127.172999999995</v>
      </c>
      <c r="H1953" s="26">
        <v>3.31</v>
      </c>
      <c r="I1953" s="26">
        <v>8239.4856</v>
      </c>
      <c r="J1953" s="26">
        <v>2.2200000000000001E-2</v>
      </c>
    </row>
    <row r="1954" spans="1:10" x14ac:dyDescent="0.2">
      <c r="A1954" s="26">
        <f t="shared" si="30"/>
        <v>650149</v>
      </c>
      <c r="B1954" s="26">
        <v>19</v>
      </c>
      <c r="C1954" s="26">
        <v>84</v>
      </c>
      <c r="D1954" s="26" t="s">
        <v>95</v>
      </c>
      <c r="E1954" s="26">
        <v>65</v>
      </c>
      <c r="F1954" s="26">
        <v>149</v>
      </c>
      <c r="G1954" s="26">
        <v>71488.638999999996</v>
      </c>
      <c r="H1954" s="26">
        <v>3.629</v>
      </c>
      <c r="I1954" s="26">
        <v>8209.8153000000002</v>
      </c>
      <c r="J1954" s="26">
        <v>2.4400000000000002E-2</v>
      </c>
    </row>
    <row r="1955" spans="1:10" x14ac:dyDescent="0.2">
      <c r="A1955" s="26">
        <f t="shared" si="30"/>
        <v>660149</v>
      </c>
      <c r="B1955" s="26">
        <v>17</v>
      </c>
      <c r="C1955" s="26">
        <v>83</v>
      </c>
      <c r="D1955" s="26" t="s">
        <v>96</v>
      </c>
      <c r="E1955" s="26">
        <v>66</v>
      </c>
      <c r="F1955" s="26">
        <v>149</v>
      </c>
      <c r="G1955" s="26">
        <v>67693.990000000005</v>
      </c>
      <c r="H1955" s="26">
        <v>9.1829999999999998</v>
      </c>
      <c r="I1955" s="26">
        <v>8179.0972000000002</v>
      </c>
      <c r="J1955" s="26">
        <v>6.1600000000000002E-2</v>
      </c>
    </row>
    <row r="1956" spans="1:10" x14ac:dyDescent="0.2">
      <c r="A1956" s="26">
        <f t="shared" si="30"/>
        <v>670149</v>
      </c>
      <c r="B1956" s="26">
        <v>15</v>
      </c>
      <c r="C1956" s="26">
        <v>82</v>
      </c>
      <c r="D1956" s="26" t="s">
        <v>97</v>
      </c>
      <c r="E1956" s="26">
        <v>67</v>
      </c>
      <c r="F1956" s="26">
        <v>149</v>
      </c>
      <c r="G1956" s="26">
        <v>61645.853999999999</v>
      </c>
      <c r="H1956" s="26">
        <v>11.984999999999999</v>
      </c>
      <c r="I1956" s="26">
        <v>8133.2550000000001</v>
      </c>
      <c r="J1956" s="26">
        <v>8.0399999999999999E-2</v>
      </c>
    </row>
    <row r="1957" spans="1:10" x14ac:dyDescent="0.2">
      <c r="A1957" s="26">
        <f t="shared" si="30"/>
        <v>680149</v>
      </c>
      <c r="B1957" s="26">
        <v>13</v>
      </c>
      <c r="C1957" s="26">
        <v>81</v>
      </c>
      <c r="D1957" s="26" t="s">
        <v>98</v>
      </c>
      <c r="E1957" s="26">
        <v>68</v>
      </c>
      <c r="F1957" s="26">
        <v>149</v>
      </c>
      <c r="G1957" s="26">
        <v>53741.620999999999</v>
      </c>
      <c r="H1957" s="26">
        <v>27.945</v>
      </c>
      <c r="I1957" s="26">
        <v>8074.9557999999997</v>
      </c>
      <c r="J1957" s="26">
        <v>0.1875</v>
      </c>
    </row>
    <row r="1958" spans="1:10" x14ac:dyDescent="0.2">
      <c r="A1958" s="26">
        <f t="shared" si="30"/>
        <v>690149</v>
      </c>
      <c r="B1958" s="26">
        <v>11</v>
      </c>
      <c r="C1958" s="26">
        <v>80</v>
      </c>
      <c r="D1958" s="26" t="s">
        <v>99</v>
      </c>
      <c r="E1958" s="26">
        <v>69</v>
      </c>
      <c r="F1958" s="26">
        <v>149</v>
      </c>
      <c r="G1958" s="26">
        <v>43940</v>
      </c>
      <c r="H1958" s="26">
        <v>200</v>
      </c>
      <c r="I1958" s="26">
        <v>8004</v>
      </c>
      <c r="J1958" s="26">
        <v>1</v>
      </c>
    </row>
    <row r="1959" spans="1:10" x14ac:dyDescent="0.2">
      <c r="A1959" s="26">
        <f t="shared" si="30"/>
        <v>700149</v>
      </c>
      <c r="B1959" s="26">
        <v>9</v>
      </c>
      <c r="C1959" s="26">
        <v>79</v>
      </c>
      <c r="D1959" s="26" t="s">
        <v>100</v>
      </c>
      <c r="E1959" s="26">
        <v>70</v>
      </c>
      <c r="F1959" s="26">
        <v>149</v>
      </c>
      <c r="G1959" s="26">
        <v>33330</v>
      </c>
      <c r="H1959" s="26">
        <v>300</v>
      </c>
      <c r="I1959" s="26">
        <v>7927</v>
      </c>
      <c r="J1959" s="26">
        <v>2</v>
      </c>
    </row>
    <row r="1960" spans="1:10" x14ac:dyDescent="0.2">
      <c r="A1960" s="26">
        <f t="shared" si="30"/>
        <v>540150</v>
      </c>
      <c r="B1960" s="26">
        <v>42</v>
      </c>
      <c r="C1960" s="26">
        <v>96</v>
      </c>
      <c r="D1960" s="26" t="s">
        <v>84</v>
      </c>
      <c r="E1960" s="26">
        <v>54</v>
      </c>
      <c r="F1960" s="26">
        <v>150</v>
      </c>
      <c r="G1960" s="26">
        <v>28990</v>
      </c>
      <c r="H1960" s="26">
        <v>300</v>
      </c>
      <c r="I1960" s="26">
        <v>7983</v>
      </c>
      <c r="J1960" s="26">
        <v>2</v>
      </c>
    </row>
    <row r="1961" spans="1:10" x14ac:dyDescent="0.2">
      <c r="A1961" s="26">
        <f t="shared" si="30"/>
        <v>550150</v>
      </c>
      <c r="B1961" s="26">
        <v>40</v>
      </c>
      <c r="C1961" s="26">
        <v>95</v>
      </c>
      <c r="D1961" s="26" t="s">
        <v>85</v>
      </c>
      <c r="E1961" s="26">
        <v>55</v>
      </c>
      <c r="F1961" s="26">
        <v>150</v>
      </c>
      <c r="G1961" s="26">
        <v>38170</v>
      </c>
      <c r="H1961" s="26">
        <v>400</v>
      </c>
      <c r="I1961" s="26">
        <v>8039</v>
      </c>
      <c r="J1961" s="26">
        <v>3</v>
      </c>
    </row>
    <row r="1962" spans="1:10" x14ac:dyDescent="0.2">
      <c r="A1962" s="26">
        <f t="shared" si="30"/>
        <v>560150</v>
      </c>
      <c r="B1962" s="26">
        <v>38</v>
      </c>
      <c r="C1962" s="26">
        <v>94</v>
      </c>
      <c r="D1962" s="26" t="s">
        <v>86</v>
      </c>
      <c r="E1962" s="26">
        <v>56</v>
      </c>
      <c r="F1962" s="26">
        <v>150</v>
      </c>
      <c r="G1962" s="26">
        <v>49889.798999999999</v>
      </c>
      <c r="H1962" s="26">
        <v>5.6820000000000004</v>
      </c>
      <c r="I1962" s="26">
        <v>8111.8405000000002</v>
      </c>
      <c r="J1962" s="26">
        <v>3.7900000000000003E-2</v>
      </c>
    </row>
    <row r="1963" spans="1:10" x14ac:dyDescent="0.2">
      <c r="A1963" s="26">
        <f t="shared" si="30"/>
        <v>570150</v>
      </c>
      <c r="B1963" s="26">
        <v>36</v>
      </c>
      <c r="C1963" s="26">
        <v>93</v>
      </c>
      <c r="D1963" s="26" t="s">
        <v>87</v>
      </c>
      <c r="E1963" s="26">
        <v>57</v>
      </c>
      <c r="F1963" s="26">
        <v>150</v>
      </c>
      <c r="G1963" s="26">
        <v>56311.146999999997</v>
      </c>
      <c r="H1963" s="26">
        <v>2.5150000000000001</v>
      </c>
      <c r="I1963" s="26">
        <v>8149.4339</v>
      </c>
      <c r="J1963" s="26">
        <v>1.6799999999999999E-2</v>
      </c>
    </row>
    <row r="1964" spans="1:10" x14ac:dyDescent="0.2">
      <c r="A1964" s="26">
        <f t="shared" si="30"/>
        <v>580150</v>
      </c>
      <c r="B1964" s="26">
        <v>34</v>
      </c>
      <c r="C1964" s="26">
        <v>92</v>
      </c>
      <c r="D1964" s="26" t="s">
        <v>88</v>
      </c>
      <c r="E1964" s="26">
        <v>58</v>
      </c>
      <c r="F1964" s="26">
        <v>150</v>
      </c>
      <c r="G1964" s="26">
        <v>64846.862999999998</v>
      </c>
      <c r="H1964" s="26">
        <v>11.696999999999999</v>
      </c>
      <c r="I1964" s="26">
        <v>8201.1229999999996</v>
      </c>
      <c r="J1964" s="26">
        <v>7.8E-2</v>
      </c>
    </row>
    <row r="1965" spans="1:10" x14ac:dyDescent="0.2">
      <c r="A1965" s="26">
        <f t="shared" si="30"/>
        <v>590150</v>
      </c>
      <c r="B1965" s="26">
        <v>32</v>
      </c>
      <c r="C1965" s="26">
        <v>91</v>
      </c>
      <c r="D1965" s="26" t="s">
        <v>89</v>
      </c>
      <c r="E1965" s="26">
        <v>59</v>
      </c>
      <c r="F1965" s="26">
        <v>150</v>
      </c>
      <c r="G1965" s="26">
        <v>68300.509000000005</v>
      </c>
      <c r="H1965" s="26">
        <v>9.0150000000000006</v>
      </c>
      <c r="I1965" s="26">
        <v>8218.9315999999999</v>
      </c>
      <c r="J1965" s="26">
        <v>6.0100000000000001E-2</v>
      </c>
    </row>
    <row r="1966" spans="1:10" x14ac:dyDescent="0.2">
      <c r="A1966" s="26">
        <f t="shared" si="30"/>
        <v>600150</v>
      </c>
      <c r="B1966" s="26">
        <v>30</v>
      </c>
      <c r="C1966" s="26">
        <v>90</v>
      </c>
      <c r="D1966" s="26" t="s">
        <v>90</v>
      </c>
      <c r="E1966" s="26">
        <v>60</v>
      </c>
      <c r="F1966" s="26">
        <v>150</v>
      </c>
      <c r="G1966" s="26">
        <v>73679.951000000001</v>
      </c>
      <c r="H1966" s="26">
        <v>1.129</v>
      </c>
      <c r="I1966" s="26">
        <v>8249.5789000000004</v>
      </c>
      <c r="J1966" s="26">
        <v>7.4999999999999997E-3</v>
      </c>
    </row>
    <row r="1967" spans="1:10" x14ac:dyDescent="0.2">
      <c r="A1967" s="26">
        <f t="shared" si="30"/>
        <v>610150</v>
      </c>
      <c r="B1967" s="26">
        <v>28</v>
      </c>
      <c r="C1967" s="26">
        <v>89</v>
      </c>
      <c r="D1967" s="26" t="s">
        <v>91</v>
      </c>
      <c r="E1967" s="26">
        <v>61</v>
      </c>
      <c r="F1967" s="26">
        <v>150</v>
      </c>
      <c r="G1967" s="26">
        <v>73597.335999999996</v>
      </c>
      <c r="H1967" s="26">
        <v>20.030999999999999</v>
      </c>
      <c r="I1967" s="26">
        <v>8243.8125</v>
      </c>
      <c r="J1967" s="26">
        <v>0.13350000000000001</v>
      </c>
    </row>
    <row r="1968" spans="1:10" x14ac:dyDescent="0.2">
      <c r="A1968" s="26">
        <f t="shared" si="30"/>
        <v>620150</v>
      </c>
      <c r="B1968" s="26">
        <v>26</v>
      </c>
      <c r="C1968" s="26">
        <v>88</v>
      </c>
      <c r="D1968" s="26" t="s">
        <v>92</v>
      </c>
      <c r="E1968" s="26">
        <v>62</v>
      </c>
      <c r="F1968" s="26">
        <v>150</v>
      </c>
      <c r="G1968" s="26">
        <v>77051.335999999996</v>
      </c>
      <c r="H1968" s="26">
        <v>1.1120000000000001</v>
      </c>
      <c r="I1968" s="26">
        <v>8261.6234999999997</v>
      </c>
      <c r="J1968" s="26">
        <v>7.4000000000000003E-3</v>
      </c>
    </row>
    <row r="1969" spans="1:10" x14ac:dyDescent="0.2">
      <c r="A1969" s="26">
        <f t="shared" si="30"/>
        <v>630150</v>
      </c>
      <c r="B1969" s="26">
        <v>24</v>
      </c>
      <c r="C1969" s="26">
        <v>87</v>
      </c>
      <c r="D1969" s="26" t="s">
        <v>93</v>
      </c>
      <c r="E1969" s="26">
        <v>63</v>
      </c>
      <c r="F1969" s="26">
        <v>150</v>
      </c>
      <c r="G1969" s="26">
        <v>74792.369000000006</v>
      </c>
      <c r="H1969" s="26">
        <v>6.2309999999999999</v>
      </c>
      <c r="I1969" s="26">
        <v>8241.3480999999992</v>
      </c>
      <c r="J1969" s="26">
        <v>4.1500000000000002E-2</v>
      </c>
    </row>
    <row r="1970" spans="1:10" x14ac:dyDescent="0.2">
      <c r="A1970" s="26">
        <f t="shared" si="30"/>
        <v>640150</v>
      </c>
      <c r="B1970" s="26">
        <v>22</v>
      </c>
      <c r="C1970" s="26">
        <v>86</v>
      </c>
      <c r="D1970" s="26" t="s">
        <v>94</v>
      </c>
      <c r="E1970" s="26">
        <v>64</v>
      </c>
      <c r="F1970" s="26">
        <v>150</v>
      </c>
      <c r="G1970" s="26">
        <v>75764.051000000007</v>
      </c>
      <c r="H1970" s="26">
        <v>6.0549999999999997</v>
      </c>
      <c r="I1970" s="26">
        <v>8242.6103000000003</v>
      </c>
      <c r="J1970" s="26">
        <v>4.0399999999999998E-2</v>
      </c>
    </row>
    <row r="1971" spans="1:10" x14ac:dyDescent="0.2">
      <c r="A1971" s="26">
        <f t="shared" si="30"/>
        <v>650150</v>
      </c>
      <c r="B1971" s="26">
        <v>20</v>
      </c>
      <c r="C1971" s="26">
        <v>85</v>
      </c>
      <c r="D1971" s="26" t="s">
        <v>95</v>
      </c>
      <c r="E1971" s="26">
        <v>65</v>
      </c>
      <c r="F1971" s="26">
        <v>150</v>
      </c>
      <c r="G1971" s="26">
        <v>71105.789000000004</v>
      </c>
      <c r="H1971" s="26">
        <v>7.3710000000000004</v>
      </c>
      <c r="I1971" s="26">
        <v>8206.3395999999993</v>
      </c>
      <c r="J1971" s="26">
        <v>4.9099999999999998E-2</v>
      </c>
    </row>
    <row r="1972" spans="1:10" x14ac:dyDescent="0.2">
      <c r="A1972" s="26">
        <f t="shared" si="30"/>
        <v>660150</v>
      </c>
      <c r="B1972" s="26">
        <v>18</v>
      </c>
      <c r="C1972" s="26">
        <v>84</v>
      </c>
      <c r="D1972" s="26" t="s">
        <v>96</v>
      </c>
      <c r="E1972" s="26">
        <v>66</v>
      </c>
      <c r="F1972" s="26">
        <v>150</v>
      </c>
      <c r="G1972" s="26">
        <v>69309.618000000002</v>
      </c>
      <c r="H1972" s="26">
        <v>4.319</v>
      </c>
      <c r="I1972" s="26">
        <v>8189.1495000000004</v>
      </c>
      <c r="J1972" s="26">
        <v>2.8799999999999999E-2</v>
      </c>
    </row>
    <row r="1973" spans="1:10" x14ac:dyDescent="0.2">
      <c r="A1973" s="26">
        <f t="shared" si="30"/>
        <v>670150</v>
      </c>
      <c r="B1973" s="26">
        <v>16</v>
      </c>
      <c r="C1973" s="26">
        <v>83</v>
      </c>
      <c r="D1973" s="26" t="s">
        <v>97</v>
      </c>
      <c r="E1973" s="26">
        <v>67</v>
      </c>
      <c r="F1973" s="26">
        <v>150</v>
      </c>
      <c r="G1973" s="26">
        <v>61945.892</v>
      </c>
      <c r="H1973" s="26">
        <v>14.167999999999999</v>
      </c>
      <c r="I1973" s="26">
        <v>8134.8423000000003</v>
      </c>
      <c r="J1973" s="26">
        <v>9.4500000000000001E-2</v>
      </c>
    </row>
    <row r="1974" spans="1:10" x14ac:dyDescent="0.2">
      <c r="A1974" s="26">
        <f t="shared" si="30"/>
        <v>680150</v>
      </c>
      <c r="B1974" s="26">
        <v>14</v>
      </c>
      <c r="C1974" s="26">
        <v>82</v>
      </c>
      <c r="D1974" s="26" t="s">
        <v>98</v>
      </c>
      <c r="E1974" s="26">
        <v>68</v>
      </c>
      <c r="F1974" s="26">
        <v>150</v>
      </c>
      <c r="G1974" s="26">
        <v>57831.322999999997</v>
      </c>
      <c r="H1974" s="26">
        <v>17.193999999999999</v>
      </c>
      <c r="I1974" s="26">
        <v>8102.1962000000003</v>
      </c>
      <c r="J1974" s="26">
        <v>0.11459999999999999</v>
      </c>
    </row>
    <row r="1975" spans="1:10" x14ac:dyDescent="0.2">
      <c r="A1975" s="26">
        <f t="shared" si="30"/>
        <v>690150</v>
      </c>
      <c r="B1975" s="26">
        <v>12</v>
      </c>
      <c r="C1975" s="26">
        <v>81</v>
      </c>
      <c r="D1975" s="26" t="s">
        <v>99</v>
      </c>
      <c r="E1975" s="26">
        <v>69</v>
      </c>
      <c r="F1975" s="26">
        <v>150</v>
      </c>
      <c r="G1975" s="26">
        <v>46491</v>
      </c>
      <c r="H1975" s="26">
        <v>196</v>
      </c>
      <c r="I1975" s="26">
        <v>8021</v>
      </c>
      <c r="J1975" s="26">
        <v>1</v>
      </c>
    </row>
    <row r="1976" spans="1:10" x14ac:dyDescent="0.2">
      <c r="A1976" s="26">
        <f t="shared" si="30"/>
        <v>700150</v>
      </c>
      <c r="B1976" s="26">
        <v>10</v>
      </c>
      <c r="C1976" s="26">
        <v>80</v>
      </c>
      <c r="D1976" s="26" t="s">
        <v>100</v>
      </c>
      <c r="E1976" s="26">
        <v>70</v>
      </c>
      <c r="F1976" s="26">
        <v>150</v>
      </c>
      <c r="G1976" s="26">
        <v>38830</v>
      </c>
      <c r="H1976" s="26">
        <v>300</v>
      </c>
      <c r="I1976" s="26">
        <v>7965</v>
      </c>
      <c r="J1976" s="26">
        <v>2</v>
      </c>
    </row>
    <row r="1977" spans="1:10" x14ac:dyDescent="0.2">
      <c r="A1977" s="26">
        <f t="shared" si="30"/>
        <v>710150</v>
      </c>
      <c r="B1977" s="26">
        <v>8</v>
      </c>
      <c r="C1977" s="26">
        <v>79</v>
      </c>
      <c r="D1977" s="26" t="s">
        <v>101</v>
      </c>
      <c r="E1977" s="26">
        <v>71</v>
      </c>
      <c r="F1977" s="26">
        <v>150</v>
      </c>
      <c r="G1977" s="26">
        <v>24771</v>
      </c>
      <c r="H1977" s="26">
        <v>300</v>
      </c>
      <c r="I1977" s="26">
        <v>7866</v>
      </c>
      <c r="J1977" s="26">
        <v>2</v>
      </c>
    </row>
    <row r="1978" spans="1:10" x14ac:dyDescent="0.2">
      <c r="A1978" s="26">
        <f t="shared" si="30"/>
        <v>550151</v>
      </c>
      <c r="B1978" s="26">
        <v>41</v>
      </c>
      <c r="C1978" s="26">
        <v>96</v>
      </c>
      <c r="D1978" s="26" t="s">
        <v>85</v>
      </c>
      <c r="E1978" s="26">
        <v>55</v>
      </c>
      <c r="F1978" s="26">
        <v>151</v>
      </c>
      <c r="G1978" s="26">
        <v>34280</v>
      </c>
      <c r="H1978" s="26">
        <v>500</v>
      </c>
      <c r="I1978" s="26">
        <v>8013</v>
      </c>
      <c r="J1978" s="26">
        <v>3</v>
      </c>
    </row>
    <row r="1979" spans="1:10" x14ac:dyDescent="0.2">
      <c r="A1979" s="26">
        <f t="shared" si="30"/>
        <v>560151</v>
      </c>
      <c r="B1979" s="26">
        <v>39</v>
      </c>
      <c r="C1979" s="26">
        <v>95</v>
      </c>
      <c r="D1979" s="26" t="s">
        <v>86</v>
      </c>
      <c r="E1979" s="26">
        <v>56</v>
      </c>
      <c r="F1979" s="26">
        <v>151</v>
      </c>
      <c r="G1979" s="26">
        <v>44940</v>
      </c>
      <c r="H1979" s="26">
        <v>400</v>
      </c>
      <c r="I1979" s="26">
        <v>8079</v>
      </c>
      <c r="J1979" s="26">
        <v>3</v>
      </c>
    </row>
    <row r="1980" spans="1:10" x14ac:dyDescent="0.2">
      <c r="A1980" s="26">
        <f t="shared" si="30"/>
        <v>570151</v>
      </c>
      <c r="B1980" s="26">
        <v>37</v>
      </c>
      <c r="C1980" s="26">
        <v>94</v>
      </c>
      <c r="D1980" s="26" t="s">
        <v>87</v>
      </c>
      <c r="E1980" s="26">
        <v>57</v>
      </c>
      <c r="F1980" s="26">
        <v>151</v>
      </c>
      <c r="G1980" s="26">
        <v>53310.339</v>
      </c>
      <c r="H1980" s="26">
        <v>435.47300000000001</v>
      </c>
      <c r="I1980" s="26">
        <v>8129.0436</v>
      </c>
      <c r="J1980" s="26">
        <v>2.8839000000000001</v>
      </c>
    </row>
    <row r="1981" spans="1:10" x14ac:dyDescent="0.2">
      <c r="A1981" s="26">
        <f t="shared" si="30"/>
        <v>580151</v>
      </c>
      <c r="B1981" s="26">
        <v>35</v>
      </c>
      <c r="C1981" s="26">
        <v>93</v>
      </c>
      <c r="D1981" s="26" t="s">
        <v>88</v>
      </c>
      <c r="E1981" s="26">
        <v>58</v>
      </c>
      <c r="F1981" s="26">
        <v>151</v>
      </c>
      <c r="G1981" s="26">
        <v>61225.057999999997</v>
      </c>
      <c r="H1981" s="26">
        <v>17.698</v>
      </c>
      <c r="I1981" s="26">
        <v>8176.2779</v>
      </c>
      <c r="J1981" s="26">
        <v>0.1172</v>
      </c>
    </row>
    <row r="1982" spans="1:10" x14ac:dyDescent="0.2">
      <c r="A1982" s="26">
        <f t="shared" si="30"/>
        <v>590151</v>
      </c>
      <c r="B1982" s="26">
        <v>33</v>
      </c>
      <c r="C1982" s="26">
        <v>92</v>
      </c>
      <c r="D1982" s="26" t="s">
        <v>89</v>
      </c>
      <c r="E1982" s="26">
        <v>59</v>
      </c>
      <c r="F1982" s="26">
        <v>151</v>
      </c>
      <c r="G1982" s="26">
        <v>66779.680999999997</v>
      </c>
      <c r="H1982" s="26">
        <v>11.65</v>
      </c>
      <c r="I1982" s="26">
        <v>8207.8824000000004</v>
      </c>
      <c r="J1982" s="26">
        <v>7.7200000000000005E-2</v>
      </c>
    </row>
    <row r="1983" spans="1:10" x14ac:dyDescent="0.2">
      <c r="A1983" s="26">
        <f t="shared" si="30"/>
        <v>600151</v>
      </c>
      <c r="B1983" s="26">
        <v>31</v>
      </c>
      <c r="C1983" s="26">
        <v>91</v>
      </c>
      <c r="D1983" s="26" t="s">
        <v>90</v>
      </c>
      <c r="E1983" s="26">
        <v>60</v>
      </c>
      <c r="F1983" s="26">
        <v>151</v>
      </c>
      <c r="G1983" s="26">
        <v>70943.183000000005</v>
      </c>
      <c r="H1983" s="26">
        <v>1.133</v>
      </c>
      <c r="I1983" s="26">
        <v>8230.2741000000005</v>
      </c>
      <c r="J1983" s="26">
        <v>7.4999999999999997E-3</v>
      </c>
    </row>
    <row r="1984" spans="1:10" x14ac:dyDescent="0.2">
      <c r="A1984" s="26">
        <f t="shared" si="30"/>
        <v>610151</v>
      </c>
      <c r="B1984" s="26">
        <v>29</v>
      </c>
      <c r="C1984" s="26">
        <v>90</v>
      </c>
      <c r="D1984" s="26" t="s">
        <v>91</v>
      </c>
      <c r="E1984" s="26">
        <v>61</v>
      </c>
      <c r="F1984" s="26">
        <v>151</v>
      </c>
      <c r="G1984" s="26">
        <v>73386.259999999995</v>
      </c>
      <c r="H1984" s="26">
        <v>4.6109999999999998</v>
      </c>
      <c r="I1984" s="26">
        <v>8241.2723000000005</v>
      </c>
      <c r="J1984" s="26">
        <v>3.0499999999999999E-2</v>
      </c>
    </row>
    <row r="1985" spans="1:10" x14ac:dyDescent="0.2">
      <c r="A1985" s="26">
        <f t="shared" si="30"/>
        <v>620151</v>
      </c>
      <c r="B1985" s="26">
        <v>27</v>
      </c>
      <c r="C1985" s="26">
        <v>89</v>
      </c>
      <c r="D1985" s="26" t="s">
        <v>92</v>
      </c>
      <c r="E1985" s="26">
        <v>62</v>
      </c>
      <c r="F1985" s="26">
        <v>151</v>
      </c>
      <c r="G1985" s="26">
        <v>74576.479999999996</v>
      </c>
      <c r="H1985" s="26">
        <v>1.1100000000000001</v>
      </c>
      <c r="I1985" s="26">
        <v>8243.9735000000001</v>
      </c>
      <c r="J1985" s="26">
        <v>7.4000000000000003E-3</v>
      </c>
    </row>
    <row r="1986" spans="1:10" x14ac:dyDescent="0.2">
      <c r="A1986" s="26">
        <f t="shared" si="30"/>
        <v>630151</v>
      </c>
      <c r="B1986" s="26">
        <v>25</v>
      </c>
      <c r="C1986" s="26">
        <v>88</v>
      </c>
      <c r="D1986" s="26" t="s">
        <v>93</v>
      </c>
      <c r="E1986" s="26">
        <v>63</v>
      </c>
      <c r="F1986" s="26">
        <v>151</v>
      </c>
      <c r="G1986" s="26">
        <v>74653.097999999998</v>
      </c>
      <c r="H1986" s="26">
        <v>1.1659999999999999</v>
      </c>
      <c r="I1986" s="26">
        <v>8239.2998000000007</v>
      </c>
      <c r="J1986" s="26">
        <v>7.7000000000000002E-3</v>
      </c>
    </row>
    <row r="1987" spans="1:10" x14ac:dyDescent="0.2">
      <c r="A1987" s="26">
        <f t="shared" ref="A1987:A2050" si="31">F1987+10000*E1987</f>
        <v>640151</v>
      </c>
      <c r="B1987" s="26">
        <v>23</v>
      </c>
      <c r="C1987" s="26">
        <v>87</v>
      </c>
      <c r="D1987" s="26" t="s">
        <v>94</v>
      </c>
      <c r="E1987" s="26">
        <v>64</v>
      </c>
      <c r="F1987" s="26">
        <v>151</v>
      </c>
      <c r="G1987" s="26">
        <v>74188.92</v>
      </c>
      <c r="H1987" s="26">
        <v>2.9929999999999999</v>
      </c>
      <c r="I1987" s="26">
        <v>8231.0445999999993</v>
      </c>
      <c r="J1987" s="26">
        <v>1.9800000000000002E-2</v>
      </c>
    </row>
    <row r="1988" spans="1:10" x14ac:dyDescent="0.2">
      <c r="A1988" s="26">
        <f t="shared" si="31"/>
        <v>650151</v>
      </c>
      <c r="B1988" s="26">
        <v>21</v>
      </c>
      <c r="C1988" s="26">
        <v>86</v>
      </c>
      <c r="D1988" s="26" t="s">
        <v>95</v>
      </c>
      <c r="E1988" s="26">
        <v>65</v>
      </c>
      <c r="F1988" s="26">
        <v>151</v>
      </c>
      <c r="G1988" s="26">
        <v>71623.540999999997</v>
      </c>
      <c r="H1988" s="26">
        <v>4.0940000000000003</v>
      </c>
      <c r="I1988" s="26">
        <v>8208.8742999999995</v>
      </c>
      <c r="J1988" s="26">
        <v>2.7099999999999999E-2</v>
      </c>
    </row>
    <row r="1989" spans="1:10" x14ac:dyDescent="0.2">
      <c r="A1989" s="26">
        <f t="shared" si="31"/>
        <v>660151</v>
      </c>
      <c r="B1989" s="26">
        <v>19</v>
      </c>
      <c r="C1989" s="26">
        <v>85</v>
      </c>
      <c r="D1989" s="26" t="s">
        <v>96</v>
      </c>
      <c r="E1989" s="26">
        <v>66</v>
      </c>
      <c r="F1989" s="26">
        <v>151</v>
      </c>
      <c r="G1989" s="26">
        <v>68752.388000000006</v>
      </c>
      <c r="H1989" s="26">
        <v>3.2469999999999999</v>
      </c>
      <c r="I1989" s="26">
        <v>8184.6788999999999</v>
      </c>
      <c r="J1989" s="26">
        <v>2.1499999999999998E-2</v>
      </c>
    </row>
    <row r="1990" spans="1:10" x14ac:dyDescent="0.2">
      <c r="A1990" s="26">
        <f t="shared" si="31"/>
        <v>670151</v>
      </c>
      <c r="B1990" s="26">
        <v>17</v>
      </c>
      <c r="C1990" s="26">
        <v>84</v>
      </c>
      <c r="D1990" s="26" t="s">
        <v>97</v>
      </c>
      <c r="E1990" s="26">
        <v>67</v>
      </c>
      <c r="F1990" s="26">
        <v>151</v>
      </c>
      <c r="G1990" s="26">
        <v>63622.745999999999</v>
      </c>
      <c r="H1990" s="26">
        <v>8.298</v>
      </c>
      <c r="I1990" s="26">
        <v>8145.5267000000003</v>
      </c>
      <c r="J1990" s="26">
        <v>5.5E-2</v>
      </c>
    </row>
    <row r="1991" spans="1:10" x14ac:dyDescent="0.2">
      <c r="A1991" s="26">
        <f t="shared" si="31"/>
        <v>680151</v>
      </c>
      <c r="B1991" s="26">
        <v>15</v>
      </c>
      <c r="C1991" s="26">
        <v>83</v>
      </c>
      <c r="D1991" s="26" t="s">
        <v>98</v>
      </c>
      <c r="E1991" s="26">
        <v>68</v>
      </c>
      <c r="F1991" s="26">
        <v>151</v>
      </c>
      <c r="G1991" s="26">
        <v>58266.29</v>
      </c>
      <c r="H1991" s="26">
        <v>16.47</v>
      </c>
      <c r="I1991" s="26">
        <v>8104.8723</v>
      </c>
      <c r="J1991" s="26">
        <v>0.1091</v>
      </c>
    </row>
    <row r="1992" spans="1:10" x14ac:dyDescent="0.2">
      <c r="A1992" s="26">
        <f t="shared" si="31"/>
        <v>690151</v>
      </c>
      <c r="B1992" s="26">
        <v>13</v>
      </c>
      <c r="C1992" s="26">
        <v>82</v>
      </c>
      <c r="D1992" s="26" t="s">
        <v>99</v>
      </c>
      <c r="E1992" s="26">
        <v>69</v>
      </c>
      <c r="F1992" s="26">
        <v>151</v>
      </c>
      <c r="G1992" s="26">
        <v>50771.612999999998</v>
      </c>
      <c r="H1992" s="26">
        <v>19.375</v>
      </c>
      <c r="I1992" s="26">
        <v>8050.0576000000001</v>
      </c>
      <c r="J1992" s="26">
        <v>0.1283</v>
      </c>
    </row>
    <row r="1993" spans="1:10" x14ac:dyDescent="0.2">
      <c r="A1993" s="26">
        <f t="shared" si="31"/>
        <v>700151</v>
      </c>
      <c r="B1993" s="26">
        <v>11</v>
      </c>
      <c r="C1993" s="26">
        <v>81</v>
      </c>
      <c r="D1993" s="26" t="s">
        <v>100</v>
      </c>
      <c r="E1993" s="26">
        <v>70</v>
      </c>
      <c r="F1993" s="26">
        <v>151</v>
      </c>
      <c r="G1993" s="26">
        <v>41542.351999999999</v>
      </c>
      <c r="H1993" s="26">
        <v>300.49200000000002</v>
      </c>
      <c r="I1993" s="26">
        <v>7983.7556000000004</v>
      </c>
      <c r="J1993" s="26">
        <v>1.99</v>
      </c>
    </row>
    <row r="1994" spans="1:10" x14ac:dyDescent="0.2">
      <c r="A1994" s="26">
        <f t="shared" si="31"/>
        <v>710151</v>
      </c>
      <c r="B1994" s="26">
        <v>9</v>
      </c>
      <c r="C1994" s="26">
        <v>80</v>
      </c>
      <c r="D1994" s="26" t="s">
        <v>101</v>
      </c>
      <c r="E1994" s="26">
        <v>71</v>
      </c>
      <c r="F1994" s="26">
        <v>151</v>
      </c>
      <c r="G1994" s="26">
        <v>30300</v>
      </c>
      <c r="H1994" s="26">
        <v>300</v>
      </c>
      <c r="I1994" s="26">
        <v>7904</v>
      </c>
      <c r="J1994" s="26">
        <v>2</v>
      </c>
    </row>
    <row r="1995" spans="1:10" x14ac:dyDescent="0.2">
      <c r="A1995" s="26">
        <f t="shared" si="31"/>
        <v>550152</v>
      </c>
      <c r="B1995" s="26">
        <v>42</v>
      </c>
      <c r="C1995" s="26">
        <v>97</v>
      </c>
      <c r="D1995" s="26" t="s">
        <v>85</v>
      </c>
      <c r="E1995" s="26">
        <v>55</v>
      </c>
      <c r="F1995" s="26">
        <v>152</v>
      </c>
      <c r="G1995" s="26">
        <v>29130</v>
      </c>
      <c r="H1995" s="26">
        <v>500</v>
      </c>
      <c r="I1995" s="26">
        <v>7980</v>
      </c>
      <c r="J1995" s="26">
        <v>3</v>
      </c>
    </row>
    <row r="1996" spans="1:10" x14ac:dyDescent="0.2">
      <c r="A1996" s="26">
        <f t="shared" si="31"/>
        <v>560152</v>
      </c>
      <c r="B1996" s="26">
        <v>40</v>
      </c>
      <c r="C1996" s="26">
        <v>96</v>
      </c>
      <c r="D1996" s="26" t="s">
        <v>86</v>
      </c>
      <c r="E1996" s="26">
        <v>56</v>
      </c>
      <c r="F1996" s="26">
        <v>152</v>
      </c>
      <c r="G1996" s="26">
        <v>41610</v>
      </c>
      <c r="H1996" s="26">
        <v>400</v>
      </c>
      <c r="I1996" s="26">
        <v>8057</v>
      </c>
      <c r="J1996" s="26">
        <v>3</v>
      </c>
    </row>
    <row r="1997" spans="1:10" x14ac:dyDescent="0.2">
      <c r="A1997" s="26">
        <f t="shared" si="31"/>
        <v>570152</v>
      </c>
      <c r="B1997" s="26">
        <v>38</v>
      </c>
      <c r="C1997" s="26">
        <v>95</v>
      </c>
      <c r="D1997" s="26" t="s">
        <v>87</v>
      </c>
      <c r="E1997" s="26">
        <v>57</v>
      </c>
      <c r="F1997" s="26">
        <v>152</v>
      </c>
      <c r="G1997" s="26">
        <v>49290</v>
      </c>
      <c r="H1997" s="26">
        <v>300</v>
      </c>
      <c r="I1997" s="26">
        <v>8102</v>
      </c>
      <c r="J1997" s="26">
        <v>2</v>
      </c>
    </row>
    <row r="1998" spans="1:10" x14ac:dyDescent="0.2">
      <c r="A1998" s="26">
        <f t="shared" si="31"/>
        <v>580152</v>
      </c>
      <c r="B1998" s="26">
        <v>36</v>
      </c>
      <c r="C1998" s="26">
        <v>94</v>
      </c>
      <c r="D1998" s="26" t="s">
        <v>88</v>
      </c>
      <c r="E1998" s="26">
        <v>58</v>
      </c>
      <c r="F1998" s="26">
        <v>152</v>
      </c>
      <c r="G1998" s="26">
        <v>58980</v>
      </c>
      <c r="H1998" s="26">
        <v>200</v>
      </c>
      <c r="I1998" s="26">
        <v>8161</v>
      </c>
      <c r="J1998" s="26">
        <v>1</v>
      </c>
    </row>
    <row r="1999" spans="1:10" x14ac:dyDescent="0.2">
      <c r="A1999" s="26">
        <f t="shared" si="31"/>
        <v>590152</v>
      </c>
      <c r="B1999" s="26">
        <v>34</v>
      </c>
      <c r="C1999" s="26">
        <v>93</v>
      </c>
      <c r="D1999" s="26" t="s">
        <v>89</v>
      </c>
      <c r="E1999" s="26">
        <v>59</v>
      </c>
      <c r="F1999" s="26">
        <v>152</v>
      </c>
      <c r="G1999" s="26">
        <v>63758.07</v>
      </c>
      <c r="H1999" s="26">
        <v>18.536999999999999</v>
      </c>
      <c r="I1999" s="26">
        <v>8187.1049000000003</v>
      </c>
      <c r="J1999" s="26">
        <v>0.122</v>
      </c>
    </row>
    <row r="2000" spans="1:10" x14ac:dyDescent="0.2">
      <c r="A2000" s="26">
        <f t="shared" si="31"/>
        <v>600152</v>
      </c>
      <c r="B2000" s="26">
        <v>32</v>
      </c>
      <c r="C2000" s="26">
        <v>92</v>
      </c>
      <c r="D2000" s="26" t="s">
        <v>90</v>
      </c>
      <c r="E2000" s="26">
        <v>60</v>
      </c>
      <c r="F2000" s="26">
        <v>152</v>
      </c>
      <c r="G2000" s="26">
        <v>70149.663</v>
      </c>
      <c r="H2000" s="26">
        <v>24.475999999999999</v>
      </c>
      <c r="I2000" s="26">
        <v>8224.0077999999994</v>
      </c>
      <c r="J2000" s="26">
        <v>0.161</v>
      </c>
    </row>
    <row r="2001" spans="1:10" x14ac:dyDescent="0.2">
      <c r="A2001" s="26">
        <f t="shared" si="31"/>
        <v>610152</v>
      </c>
      <c r="B2001" s="26">
        <v>30</v>
      </c>
      <c r="C2001" s="26">
        <v>91</v>
      </c>
      <c r="D2001" s="26" t="s">
        <v>91</v>
      </c>
      <c r="E2001" s="26">
        <v>61</v>
      </c>
      <c r="F2001" s="26">
        <v>152</v>
      </c>
      <c r="G2001" s="26">
        <v>71254.467999999993</v>
      </c>
      <c r="H2001" s="26">
        <v>25.904</v>
      </c>
      <c r="I2001" s="26">
        <v>8226.1293000000005</v>
      </c>
      <c r="J2001" s="26">
        <v>0.1704</v>
      </c>
    </row>
    <row r="2002" spans="1:10" x14ac:dyDescent="0.2">
      <c r="A2002" s="26">
        <f t="shared" si="31"/>
        <v>620152</v>
      </c>
      <c r="B2002" s="26">
        <v>28</v>
      </c>
      <c r="C2002" s="26">
        <v>90</v>
      </c>
      <c r="D2002" s="26" t="s">
        <v>92</v>
      </c>
      <c r="E2002" s="26">
        <v>62</v>
      </c>
      <c r="F2002" s="26">
        <v>152</v>
      </c>
      <c r="G2002" s="26">
        <v>74762.976999999999</v>
      </c>
      <c r="H2002" s="26">
        <v>1.016</v>
      </c>
      <c r="I2002" s="26">
        <v>8244.0645000000004</v>
      </c>
      <c r="J2002" s="26">
        <v>6.7000000000000002E-3</v>
      </c>
    </row>
    <row r="2003" spans="1:10" x14ac:dyDescent="0.2">
      <c r="A2003" s="26">
        <f t="shared" si="31"/>
        <v>630152</v>
      </c>
      <c r="B2003" s="26">
        <v>26</v>
      </c>
      <c r="C2003" s="26">
        <v>89</v>
      </c>
      <c r="D2003" s="26" t="s">
        <v>93</v>
      </c>
      <c r="E2003" s="26">
        <v>63</v>
      </c>
      <c r="F2003" s="26">
        <v>152</v>
      </c>
      <c r="G2003" s="26">
        <v>72888.5</v>
      </c>
      <c r="H2003" s="26">
        <v>1.1659999999999999</v>
      </c>
      <c r="I2003" s="26">
        <v>8226.5853999999999</v>
      </c>
      <c r="J2003" s="26">
        <v>7.7000000000000002E-3</v>
      </c>
    </row>
    <row r="2004" spans="1:10" x14ac:dyDescent="0.2">
      <c r="A2004" s="26">
        <f t="shared" si="31"/>
        <v>640152</v>
      </c>
      <c r="B2004" s="26">
        <v>24</v>
      </c>
      <c r="C2004" s="26">
        <v>88</v>
      </c>
      <c r="D2004" s="26" t="s">
        <v>94</v>
      </c>
      <c r="E2004" s="26">
        <v>64</v>
      </c>
      <c r="F2004" s="26">
        <v>152</v>
      </c>
      <c r="G2004" s="26">
        <v>74707.304000000004</v>
      </c>
      <c r="H2004" s="26">
        <v>1.0069999999999999</v>
      </c>
      <c r="I2004" s="26">
        <v>8233.4042000000009</v>
      </c>
      <c r="J2004" s="26">
        <v>6.6E-3</v>
      </c>
    </row>
    <row r="2005" spans="1:10" x14ac:dyDescent="0.2">
      <c r="A2005" s="26">
        <f t="shared" si="31"/>
        <v>650152</v>
      </c>
      <c r="B2005" s="26">
        <v>22</v>
      </c>
      <c r="C2005" s="26">
        <v>87</v>
      </c>
      <c r="D2005" s="26" t="s">
        <v>95</v>
      </c>
      <c r="E2005" s="26">
        <v>65</v>
      </c>
      <c r="F2005" s="26">
        <v>152</v>
      </c>
      <c r="G2005" s="26">
        <v>70717.304000000004</v>
      </c>
      <c r="H2005" s="26">
        <v>40.012999999999998</v>
      </c>
      <c r="I2005" s="26">
        <v>8202.0072</v>
      </c>
      <c r="J2005" s="26">
        <v>0.26319999999999999</v>
      </c>
    </row>
    <row r="2006" spans="1:10" x14ac:dyDescent="0.2">
      <c r="A2006" s="26">
        <f t="shared" si="31"/>
        <v>660152</v>
      </c>
      <c r="B2006" s="26">
        <v>20</v>
      </c>
      <c r="C2006" s="26">
        <v>86</v>
      </c>
      <c r="D2006" s="26" t="s">
        <v>96</v>
      </c>
      <c r="E2006" s="26">
        <v>66</v>
      </c>
      <c r="F2006" s="26">
        <v>152</v>
      </c>
      <c r="G2006" s="26">
        <v>70117.963000000003</v>
      </c>
      <c r="H2006" s="26">
        <v>4.593</v>
      </c>
      <c r="I2006" s="26">
        <v>8192.9171000000006</v>
      </c>
      <c r="J2006" s="26">
        <v>3.0200000000000001E-2</v>
      </c>
    </row>
    <row r="2007" spans="1:10" x14ac:dyDescent="0.2">
      <c r="A2007" s="26">
        <f t="shared" si="31"/>
        <v>670152</v>
      </c>
      <c r="B2007" s="26">
        <v>18</v>
      </c>
      <c r="C2007" s="26">
        <v>85</v>
      </c>
      <c r="D2007" s="26" t="s">
        <v>97</v>
      </c>
      <c r="E2007" s="26">
        <v>67</v>
      </c>
      <c r="F2007" s="26">
        <v>152</v>
      </c>
      <c r="G2007" s="26">
        <v>63604.635999999999</v>
      </c>
      <c r="H2007" s="26">
        <v>12.528</v>
      </c>
      <c r="I2007" s="26">
        <v>8144.9192999999996</v>
      </c>
      <c r="J2007" s="26">
        <v>8.2400000000000001E-2</v>
      </c>
    </row>
    <row r="2008" spans="1:10" x14ac:dyDescent="0.2">
      <c r="A2008" s="26">
        <f t="shared" si="31"/>
        <v>680152</v>
      </c>
      <c r="B2008" s="26">
        <v>16</v>
      </c>
      <c r="C2008" s="26">
        <v>84</v>
      </c>
      <c r="D2008" s="26" t="s">
        <v>98</v>
      </c>
      <c r="E2008" s="26">
        <v>68</v>
      </c>
      <c r="F2008" s="26">
        <v>152</v>
      </c>
      <c r="G2008" s="26">
        <v>60500.218000000001</v>
      </c>
      <c r="H2008" s="26">
        <v>8.83</v>
      </c>
      <c r="I2008" s="26">
        <v>8119.3485000000001</v>
      </c>
      <c r="J2008" s="26">
        <v>5.8099999999999999E-2</v>
      </c>
    </row>
    <row r="2009" spans="1:10" x14ac:dyDescent="0.2">
      <c r="A2009" s="26">
        <f t="shared" si="31"/>
        <v>690152</v>
      </c>
      <c r="B2009" s="26">
        <v>14</v>
      </c>
      <c r="C2009" s="26">
        <v>83</v>
      </c>
      <c r="D2009" s="26" t="s">
        <v>99</v>
      </c>
      <c r="E2009" s="26">
        <v>69</v>
      </c>
      <c r="F2009" s="26">
        <v>152</v>
      </c>
      <c r="G2009" s="26">
        <v>51720.279000000002</v>
      </c>
      <c r="H2009" s="26">
        <v>54.027000000000001</v>
      </c>
      <c r="I2009" s="26">
        <v>8056.4386999999997</v>
      </c>
      <c r="J2009" s="26">
        <v>0.35539999999999999</v>
      </c>
    </row>
    <row r="2010" spans="1:10" x14ac:dyDescent="0.2">
      <c r="A2010" s="26">
        <f t="shared" si="31"/>
        <v>700152</v>
      </c>
      <c r="B2010" s="26">
        <v>12</v>
      </c>
      <c r="C2010" s="26">
        <v>82</v>
      </c>
      <c r="D2010" s="26" t="s">
        <v>100</v>
      </c>
      <c r="E2010" s="26">
        <v>70</v>
      </c>
      <c r="F2010" s="26">
        <v>152</v>
      </c>
      <c r="G2010" s="26">
        <v>46270.385999999999</v>
      </c>
      <c r="H2010" s="26">
        <v>149.708</v>
      </c>
      <c r="I2010" s="26">
        <v>8015.4371000000001</v>
      </c>
      <c r="J2010" s="26">
        <v>0.9849</v>
      </c>
    </row>
    <row r="2011" spans="1:10" x14ac:dyDescent="0.2">
      <c r="A2011" s="26">
        <f t="shared" si="31"/>
        <v>710152</v>
      </c>
      <c r="B2011" s="26">
        <v>10</v>
      </c>
      <c r="C2011" s="26">
        <v>81</v>
      </c>
      <c r="D2011" s="26" t="s">
        <v>101</v>
      </c>
      <c r="E2011" s="26">
        <v>71</v>
      </c>
      <c r="F2011" s="26">
        <v>152</v>
      </c>
      <c r="G2011" s="26">
        <v>33422</v>
      </c>
      <c r="H2011" s="26">
        <v>196</v>
      </c>
      <c r="I2011" s="26">
        <v>7926</v>
      </c>
      <c r="J2011" s="26">
        <v>1</v>
      </c>
    </row>
    <row r="2012" spans="1:10" x14ac:dyDescent="0.2">
      <c r="A2012" s="26">
        <f t="shared" si="31"/>
        <v>560153</v>
      </c>
      <c r="B2012" s="26">
        <v>41</v>
      </c>
      <c r="C2012" s="26">
        <v>97</v>
      </c>
      <c r="D2012" s="26" t="s">
        <v>86</v>
      </c>
      <c r="E2012" s="26">
        <v>56</v>
      </c>
      <c r="F2012" s="26">
        <v>153</v>
      </c>
      <c r="G2012" s="26">
        <v>36470</v>
      </c>
      <c r="H2012" s="26">
        <v>400</v>
      </c>
      <c r="I2012" s="26">
        <v>8023</v>
      </c>
      <c r="J2012" s="26">
        <v>3</v>
      </c>
    </row>
    <row r="2013" spans="1:10" x14ac:dyDescent="0.2">
      <c r="A2013" s="26">
        <f t="shared" si="31"/>
        <v>570153</v>
      </c>
      <c r="B2013" s="26">
        <v>39</v>
      </c>
      <c r="C2013" s="26">
        <v>96</v>
      </c>
      <c r="D2013" s="26" t="s">
        <v>87</v>
      </c>
      <c r="E2013" s="26">
        <v>57</v>
      </c>
      <c r="F2013" s="26">
        <v>153</v>
      </c>
      <c r="G2013" s="26">
        <v>46060</v>
      </c>
      <c r="H2013" s="26">
        <v>300</v>
      </c>
      <c r="I2013" s="26">
        <v>8081</v>
      </c>
      <c r="J2013" s="26">
        <v>2</v>
      </c>
    </row>
    <row r="2014" spans="1:10" x14ac:dyDescent="0.2">
      <c r="A2014" s="26">
        <f t="shared" si="31"/>
        <v>580153</v>
      </c>
      <c r="B2014" s="26">
        <v>37</v>
      </c>
      <c r="C2014" s="26">
        <v>95</v>
      </c>
      <c r="D2014" s="26" t="s">
        <v>88</v>
      </c>
      <c r="E2014" s="26">
        <v>58</v>
      </c>
      <c r="F2014" s="26">
        <v>153</v>
      </c>
      <c r="G2014" s="26">
        <v>54910</v>
      </c>
      <c r="H2014" s="26">
        <v>200</v>
      </c>
      <c r="I2014" s="26">
        <v>8134</v>
      </c>
      <c r="J2014" s="26">
        <v>1</v>
      </c>
    </row>
    <row r="2015" spans="1:10" x14ac:dyDescent="0.2">
      <c r="A2015" s="26">
        <f t="shared" si="31"/>
        <v>590153</v>
      </c>
      <c r="B2015" s="26">
        <v>35</v>
      </c>
      <c r="C2015" s="26">
        <v>94</v>
      </c>
      <c r="D2015" s="26" t="s">
        <v>89</v>
      </c>
      <c r="E2015" s="26">
        <v>59</v>
      </c>
      <c r="F2015" s="26">
        <v>153</v>
      </c>
      <c r="G2015" s="26">
        <v>61568.49</v>
      </c>
      <c r="H2015" s="26">
        <v>11.882</v>
      </c>
      <c r="I2015" s="26">
        <v>8172.0370999999996</v>
      </c>
      <c r="J2015" s="26">
        <v>7.7700000000000005E-2</v>
      </c>
    </row>
    <row r="2016" spans="1:10" x14ac:dyDescent="0.2">
      <c r="A2016" s="26">
        <f t="shared" si="31"/>
        <v>600153</v>
      </c>
      <c r="B2016" s="26">
        <v>33</v>
      </c>
      <c r="C2016" s="26">
        <v>93</v>
      </c>
      <c r="D2016" s="26" t="s">
        <v>90</v>
      </c>
      <c r="E2016" s="26">
        <v>60</v>
      </c>
      <c r="F2016" s="26">
        <v>153</v>
      </c>
      <c r="G2016" s="26">
        <v>67330.38</v>
      </c>
      <c r="H2016" s="26">
        <v>2.7469999999999999</v>
      </c>
      <c r="I2016" s="26">
        <v>8204.5831999999991</v>
      </c>
      <c r="J2016" s="26">
        <v>1.7999999999999999E-2</v>
      </c>
    </row>
    <row r="2017" spans="1:10" x14ac:dyDescent="0.2">
      <c r="A2017" s="26">
        <f t="shared" si="31"/>
        <v>610153</v>
      </c>
      <c r="B2017" s="26">
        <v>31</v>
      </c>
      <c r="C2017" s="26">
        <v>92</v>
      </c>
      <c r="D2017" s="26" t="s">
        <v>91</v>
      </c>
      <c r="E2017" s="26">
        <v>61</v>
      </c>
      <c r="F2017" s="26">
        <v>153</v>
      </c>
      <c r="G2017" s="26">
        <v>70648.002999999997</v>
      </c>
      <c r="H2017" s="26">
        <v>9.0630000000000006</v>
      </c>
      <c r="I2017" s="26">
        <v>8221.1535999999996</v>
      </c>
      <c r="J2017" s="26">
        <v>5.9200000000000003E-2</v>
      </c>
    </row>
    <row r="2018" spans="1:10" x14ac:dyDescent="0.2">
      <c r="A2018" s="26">
        <f t="shared" si="31"/>
        <v>620153</v>
      </c>
      <c r="B2018" s="26">
        <v>29</v>
      </c>
      <c r="C2018" s="26">
        <v>91</v>
      </c>
      <c r="D2018" s="26" t="s">
        <v>92</v>
      </c>
      <c r="E2018" s="26">
        <v>62</v>
      </c>
      <c r="F2018" s="26">
        <v>153</v>
      </c>
      <c r="G2018" s="26">
        <v>72560.058999999994</v>
      </c>
      <c r="H2018" s="26">
        <v>1.0249999999999999</v>
      </c>
      <c r="I2018" s="26">
        <v>8228.5373</v>
      </c>
      <c r="J2018" s="26">
        <v>6.7000000000000002E-3</v>
      </c>
    </row>
    <row r="2019" spans="1:10" x14ac:dyDescent="0.2">
      <c r="A2019" s="26">
        <f t="shared" si="31"/>
        <v>630153</v>
      </c>
      <c r="B2019" s="26">
        <v>27</v>
      </c>
      <c r="C2019" s="26">
        <v>90</v>
      </c>
      <c r="D2019" s="26" t="s">
        <v>93</v>
      </c>
      <c r="E2019" s="26">
        <v>63</v>
      </c>
      <c r="F2019" s="26">
        <v>153</v>
      </c>
      <c r="G2019" s="26">
        <v>73367.466</v>
      </c>
      <c r="H2019" s="26">
        <v>1.171</v>
      </c>
      <c r="I2019" s="26">
        <v>8228.7011000000002</v>
      </c>
      <c r="J2019" s="26">
        <v>7.7000000000000002E-3</v>
      </c>
    </row>
    <row r="2020" spans="1:10" x14ac:dyDescent="0.2">
      <c r="A2020" s="26">
        <f t="shared" si="31"/>
        <v>640153</v>
      </c>
      <c r="B2020" s="26">
        <v>25</v>
      </c>
      <c r="C2020" s="26">
        <v>89</v>
      </c>
      <c r="D2020" s="26" t="s">
        <v>94</v>
      </c>
      <c r="E2020" s="26">
        <v>64</v>
      </c>
      <c r="F2020" s="26">
        <v>153</v>
      </c>
      <c r="G2020" s="26">
        <v>72882.944000000003</v>
      </c>
      <c r="H2020" s="26">
        <v>1.002</v>
      </c>
      <c r="I2020" s="26">
        <v>8220.4208999999992</v>
      </c>
      <c r="J2020" s="26">
        <v>6.6E-3</v>
      </c>
    </row>
    <row r="2021" spans="1:10" x14ac:dyDescent="0.2">
      <c r="A2021" s="26">
        <f t="shared" si="31"/>
        <v>650153</v>
      </c>
      <c r="B2021" s="26">
        <v>23</v>
      </c>
      <c r="C2021" s="26">
        <v>88</v>
      </c>
      <c r="D2021" s="26" t="s">
        <v>95</v>
      </c>
      <c r="E2021" s="26">
        <v>65</v>
      </c>
      <c r="F2021" s="26">
        <v>153</v>
      </c>
      <c r="G2021" s="26">
        <v>71313.61</v>
      </c>
      <c r="H2021" s="26">
        <v>3.9470000000000001</v>
      </c>
      <c r="I2021" s="26">
        <v>8205.0504000000001</v>
      </c>
      <c r="J2021" s="26">
        <v>2.58E-2</v>
      </c>
    </row>
    <row r="2022" spans="1:10" x14ac:dyDescent="0.2">
      <c r="A2022" s="26">
        <f t="shared" si="31"/>
        <v>660153</v>
      </c>
      <c r="B2022" s="26">
        <v>21</v>
      </c>
      <c r="C2022" s="26">
        <v>87</v>
      </c>
      <c r="D2022" s="26" t="s">
        <v>96</v>
      </c>
      <c r="E2022" s="26">
        <v>66</v>
      </c>
      <c r="F2022" s="26">
        <v>153</v>
      </c>
      <c r="G2022" s="26">
        <v>69143.197</v>
      </c>
      <c r="H2022" s="26">
        <v>4.0010000000000003</v>
      </c>
      <c r="I2022" s="26">
        <v>8185.7514000000001</v>
      </c>
      <c r="J2022" s="26">
        <v>2.6200000000000001E-2</v>
      </c>
    </row>
    <row r="2023" spans="1:10" x14ac:dyDescent="0.2">
      <c r="A2023" s="26">
        <f t="shared" si="31"/>
        <v>670153</v>
      </c>
      <c r="B2023" s="26">
        <v>19</v>
      </c>
      <c r="C2023" s="26">
        <v>86</v>
      </c>
      <c r="D2023" s="26" t="s">
        <v>97</v>
      </c>
      <c r="E2023" s="26">
        <v>67</v>
      </c>
      <c r="F2023" s="26">
        <v>153</v>
      </c>
      <c r="G2023" s="26">
        <v>65012.074000000001</v>
      </c>
      <c r="H2023" s="26">
        <v>5.0659999999999998</v>
      </c>
      <c r="I2023" s="26">
        <v>8153.6372000000001</v>
      </c>
      <c r="J2023" s="26">
        <v>3.3099999999999997E-2</v>
      </c>
    </row>
    <row r="2024" spans="1:10" x14ac:dyDescent="0.2">
      <c r="A2024" s="26">
        <f t="shared" si="31"/>
        <v>680153</v>
      </c>
      <c r="B2024" s="26">
        <v>17</v>
      </c>
      <c r="C2024" s="26">
        <v>85</v>
      </c>
      <c r="D2024" s="26" t="s">
        <v>98</v>
      </c>
      <c r="E2024" s="26">
        <v>68</v>
      </c>
      <c r="F2024" s="26">
        <v>153</v>
      </c>
      <c r="G2024" s="26">
        <v>60466.682000000001</v>
      </c>
      <c r="H2024" s="26">
        <v>9.2850000000000001</v>
      </c>
      <c r="I2024" s="26">
        <v>8118.8154000000004</v>
      </c>
      <c r="J2024" s="26">
        <v>6.0699999999999997E-2</v>
      </c>
    </row>
    <row r="2025" spans="1:10" x14ac:dyDescent="0.2">
      <c r="A2025" s="26">
        <f t="shared" si="31"/>
        <v>690153</v>
      </c>
      <c r="B2025" s="26">
        <v>15</v>
      </c>
      <c r="C2025" s="26">
        <v>84</v>
      </c>
      <c r="D2025" s="26" t="s">
        <v>99</v>
      </c>
      <c r="E2025" s="26">
        <v>69</v>
      </c>
      <c r="F2025" s="26">
        <v>153</v>
      </c>
      <c r="G2025" s="26">
        <v>53972.61</v>
      </c>
      <c r="H2025" s="26">
        <v>11.978999999999999</v>
      </c>
      <c r="I2025" s="26">
        <v>8071.2570999999998</v>
      </c>
      <c r="J2025" s="26">
        <v>7.8299999999999995E-2</v>
      </c>
    </row>
    <row r="2026" spans="1:10" x14ac:dyDescent="0.2">
      <c r="A2026" s="26">
        <f t="shared" si="31"/>
        <v>700153</v>
      </c>
      <c r="B2026" s="26">
        <v>13</v>
      </c>
      <c r="C2026" s="26">
        <v>83</v>
      </c>
      <c r="D2026" s="26" t="s">
        <v>100</v>
      </c>
      <c r="E2026" s="26">
        <v>70</v>
      </c>
      <c r="F2026" s="26">
        <v>153</v>
      </c>
      <c r="G2026" s="26">
        <v>47160</v>
      </c>
      <c r="H2026" s="26">
        <v>200</v>
      </c>
      <c r="I2026" s="26">
        <v>8022</v>
      </c>
      <c r="J2026" s="26">
        <v>1</v>
      </c>
    </row>
    <row r="2027" spans="1:10" x14ac:dyDescent="0.2">
      <c r="A2027" s="26">
        <f t="shared" si="31"/>
        <v>710153</v>
      </c>
      <c r="B2027" s="26">
        <v>11</v>
      </c>
      <c r="C2027" s="26">
        <v>82</v>
      </c>
      <c r="D2027" s="26" t="s">
        <v>101</v>
      </c>
      <c r="E2027" s="26">
        <v>71</v>
      </c>
      <c r="F2027" s="26">
        <v>153</v>
      </c>
      <c r="G2027" s="26">
        <v>38375.462</v>
      </c>
      <c r="H2027" s="26">
        <v>150.017</v>
      </c>
      <c r="I2027" s="26">
        <v>7959.0882000000001</v>
      </c>
      <c r="J2027" s="26">
        <v>0.98050000000000004</v>
      </c>
    </row>
    <row r="2028" spans="1:10" x14ac:dyDescent="0.2">
      <c r="A2028" s="26">
        <f t="shared" si="31"/>
        <v>720153</v>
      </c>
      <c r="B2028" s="26">
        <v>9</v>
      </c>
      <c r="C2028" s="26">
        <v>81</v>
      </c>
      <c r="D2028" s="26" t="s">
        <v>102</v>
      </c>
      <c r="E2028" s="26">
        <v>72</v>
      </c>
      <c r="F2028" s="26">
        <v>153</v>
      </c>
      <c r="G2028" s="26">
        <v>27300</v>
      </c>
      <c r="H2028" s="26">
        <v>300</v>
      </c>
      <c r="I2028" s="26">
        <v>7882</v>
      </c>
      <c r="J2028" s="26">
        <v>2</v>
      </c>
    </row>
    <row r="2029" spans="1:10" x14ac:dyDescent="0.2">
      <c r="A2029" s="26">
        <f t="shared" si="31"/>
        <v>560154</v>
      </c>
      <c r="B2029" s="26">
        <v>42</v>
      </c>
      <c r="C2029" s="26">
        <v>98</v>
      </c>
      <c r="D2029" s="26" t="s">
        <v>86</v>
      </c>
      <c r="E2029" s="26">
        <v>56</v>
      </c>
      <c r="F2029" s="26">
        <v>154</v>
      </c>
      <c r="G2029" s="26">
        <v>32920</v>
      </c>
      <c r="H2029" s="26">
        <v>500</v>
      </c>
      <c r="I2029" s="26">
        <v>8001</v>
      </c>
      <c r="J2029" s="26">
        <v>3</v>
      </c>
    </row>
    <row r="2030" spans="1:10" x14ac:dyDescent="0.2">
      <c r="A2030" s="26">
        <f t="shared" si="31"/>
        <v>570154</v>
      </c>
      <c r="B2030" s="26">
        <v>40</v>
      </c>
      <c r="C2030" s="26">
        <v>97</v>
      </c>
      <c r="D2030" s="26" t="s">
        <v>87</v>
      </c>
      <c r="E2030" s="26">
        <v>57</v>
      </c>
      <c r="F2030" s="26">
        <v>154</v>
      </c>
      <c r="G2030" s="26">
        <v>41530</v>
      </c>
      <c r="H2030" s="26">
        <v>300</v>
      </c>
      <c r="I2030" s="26">
        <v>8051</v>
      </c>
      <c r="J2030" s="26">
        <v>2</v>
      </c>
    </row>
    <row r="2031" spans="1:10" x14ac:dyDescent="0.2">
      <c r="A2031" s="26">
        <f t="shared" si="31"/>
        <v>580154</v>
      </c>
      <c r="B2031" s="26">
        <v>38</v>
      </c>
      <c r="C2031" s="26">
        <v>96</v>
      </c>
      <c r="D2031" s="26" t="s">
        <v>88</v>
      </c>
      <c r="E2031" s="26">
        <v>58</v>
      </c>
      <c r="F2031" s="26">
        <v>154</v>
      </c>
      <c r="G2031" s="26">
        <v>52220</v>
      </c>
      <c r="H2031" s="26">
        <v>200</v>
      </c>
      <c r="I2031" s="26">
        <v>8116</v>
      </c>
      <c r="J2031" s="26">
        <v>1</v>
      </c>
    </row>
    <row r="2032" spans="1:10" x14ac:dyDescent="0.2">
      <c r="A2032" s="26">
        <f t="shared" si="31"/>
        <v>590154</v>
      </c>
      <c r="B2032" s="26">
        <v>36</v>
      </c>
      <c r="C2032" s="26">
        <v>95</v>
      </c>
      <c r="D2032" s="26" t="s">
        <v>89</v>
      </c>
      <c r="E2032" s="26">
        <v>59</v>
      </c>
      <c r="F2032" s="26">
        <v>154</v>
      </c>
      <c r="G2032" s="26">
        <v>57859.601999999999</v>
      </c>
      <c r="H2032" s="26">
        <v>100.005</v>
      </c>
      <c r="I2032" s="26">
        <v>8147.2993999999999</v>
      </c>
      <c r="J2032" s="26">
        <v>0.64939999999999998</v>
      </c>
    </row>
    <row r="2033" spans="1:10" x14ac:dyDescent="0.2">
      <c r="A2033" s="26">
        <f t="shared" si="31"/>
        <v>600154</v>
      </c>
      <c r="B2033" s="26">
        <v>34</v>
      </c>
      <c r="C2033" s="26">
        <v>94</v>
      </c>
      <c r="D2033" s="26" t="s">
        <v>90</v>
      </c>
      <c r="E2033" s="26">
        <v>60</v>
      </c>
      <c r="F2033" s="26">
        <v>154</v>
      </c>
      <c r="G2033" s="26">
        <v>65579.601999999999</v>
      </c>
      <c r="H2033" s="26">
        <v>1.0249999999999999</v>
      </c>
      <c r="I2033" s="26">
        <v>8192.3490999999995</v>
      </c>
      <c r="J2033" s="26">
        <v>6.7000000000000002E-3</v>
      </c>
    </row>
    <row r="2034" spans="1:10" x14ac:dyDescent="0.2">
      <c r="A2034" s="26">
        <f t="shared" si="31"/>
        <v>610154</v>
      </c>
      <c r="B2034" s="26">
        <v>32</v>
      </c>
      <c r="C2034" s="26">
        <v>93</v>
      </c>
      <c r="D2034" s="26" t="s">
        <v>91</v>
      </c>
      <c r="E2034" s="26">
        <v>61</v>
      </c>
      <c r="F2034" s="26">
        <v>154</v>
      </c>
      <c r="G2034" s="26">
        <v>68266.601999999999</v>
      </c>
      <c r="H2034" s="26">
        <v>25.021000000000001</v>
      </c>
      <c r="I2034" s="26">
        <v>8204.7170000000006</v>
      </c>
      <c r="J2034" s="26">
        <v>0.16250000000000001</v>
      </c>
    </row>
    <row r="2035" spans="1:10" x14ac:dyDescent="0.2">
      <c r="A2035" s="26">
        <f t="shared" si="31"/>
        <v>620154</v>
      </c>
      <c r="B2035" s="26">
        <v>30</v>
      </c>
      <c r="C2035" s="26">
        <v>92</v>
      </c>
      <c r="D2035" s="26" t="s">
        <v>92</v>
      </c>
      <c r="E2035" s="26">
        <v>62</v>
      </c>
      <c r="F2035" s="26">
        <v>154</v>
      </c>
      <c r="G2035" s="26">
        <v>72455.563999999998</v>
      </c>
      <c r="H2035" s="26">
        <v>1.3049999999999999</v>
      </c>
      <c r="I2035" s="26">
        <v>8226.8379000000004</v>
      </c>
      <c r="J2035" s="26">
        <v>8.5000000000000006E-3</v>
      </c>
    </row>
    <row r="2036" spans="1:10" x14ac:dyDescent="0.2">
      <c r="A2036" s="26">
        <f t="shared" si="31"/>
        <v>630154</v>
      </c>
      <c r="B2036" s="26">
        <v>28</v>
      </c>
      <c r="C2036" s="26">
        <v>91</v>
      </c>
      <c r="D2036" s="26" t="s">
        <v>93</v>
      </c>
      <c r="E2036" s="26">
        <v>63</v>
      </c>
      <c r="F2036" s="26">
        <v>154</v>
      </c>
      <c r="G2036" s="26">
        <v>71738.366999999998</v>
      </c>
      <c r="H2036" s="26">
        <v>1.1879999999999999</v>
      </c>
      <c r="I2036" s="26">
        <v>8217.1005999999998</v>
      </c>
      <c r="J2036" s="26">
        <v>7.7000000000000002E-3</v>
      </c>
    </row>
    <row r="2037" spans="1:10" x14ac:dyDescent="0.2">
      <c r="A2037" s="26">
        <f t="shared" si="31"/>
        <v>640154</v>
      </c>
      <c r="B2037" s="26">
        <v>26</v>
      </c>
      <c r="C2037" s="26">
        <v>90</v>
      </c>
      <c r="D2037" s="26" t="s">
        <v>94</v>
      </c>
      <c r="E2037" s="26">
        <v>64</v>
      </c>
      <c r="F2037" s="26">
        <v>154</v>
      </c>
      <c r="G2037" s="26">
        <v>73706.357999999993</v>
      </c>
      <c r="H2037" s="26">
        <v>0.99399999999999999</v>
      </c>
      <c r="I2037" s="26">
        <v>8224.7996000000003</v>
      </c>
      <c r="J2037" s="26">
        <v>6.4999999999999997E-3</v>
      </c>
    </row>
    <row r="2038" spans="1:10" x14ac:dyDescent="0.2">
      <c r="A2038" s="26">
        <f t="shared" si="31"/>
        <v>650154</v>
      </c>
      <c r="B2038" s="26">
        <v>24</v>
      </c>
      <c r="C2038" s="26">
        <v>89</v>
      </c>
      <c r="D2038" s="26" t="s">
        <v>95</v>
      </c>
      <c r="E2038" s="26">
        <v>65</v>
      </c>
      <c r="F2038" s="26">
        <v>154</v>
      </c>
      <c r="G2038" s="26">
        <v>70156.706999999995</v>
      </c>
      <c r="H2038" s="26">
        <v>45.308999999999997</v>
      </c>
      <c r="I2038" s="26">
        <v>8196.6697000000004</v>
      </c>
      <c r="J2038" s="26">
        <v>0.29420000000000002</v>
      </c>
    </row>
    <row r="2039" spans="1:10" x14ac:dyDescent="0.2">
      <c r="A2039" s="26">
        <f t="shared" si="31"/>
        <v>660154</v>
      </c>
      <c r="B2039" s="26">
        <v>22</v>
      </c>
      <c r="C2039" s="26">
        <v>88</v>
      </c>
      <c r="D2039" s="26" t="s">
        <v>96</v>
      </c>
      <c r="E2039" s="26">
        <v>66</v>
      </c>
      <c r="F2039" s="26">
        <v>154</v>
      </c>
      <c r="G2039" s="26">
        <v>70394.014999999999</v>
      </c>
      <c r="H2039" s="26">
        <v>7.431</v>
      </c>
      <c r="I2039" s="26">
        <v>8193.1304999999993</v>
      </c>
      <c r="J2039" s="26">
        <v>4.8300000000000003E-2</v>
      </c>
    </row>
    <row r="2040" spans="1:10" x14ac:dyDescent="0.2">
      <c r="A2040" s="26">
        <f t="shared" si="31"/>
        <v>670154</v>
      </c>
      <c r="B2040" s="26">
        <v>20</v>
      </c>
      <c r="C2040" s="26">
        <v>87</v>
      </c>
      <c r="D2040" s="26" t="s">
        <v>97</v>
      </c>
      <c r="E2040" s="26">
        <v>67</v>
      </c>
      <c r="F2040" s="26">
        <v>154</v>
      </c>
      <c r="G2040" s="26">
        <v>64639.377999999997</v>
      </c>
      <c r="H2040" s="26">
        <v>8.2159999999999993</v>
      </c>
      <c r="I2040" s="26">
        <v>8150.6824999999999</v>
      </c>
      <c r="J2040" s="26">
        <v>5.3400000000000003E-2</v>
      </c>
    </row>
    <row r="2041" spans="1:10" x14ac:dyDescent="0.2">
      <c r="A2041" s="26">
        <f t="shared" si="31"/>
        <v>680154</v>
      </c>
      <c r="B2041" s="26">
        <v>18</v>
      </c>
      <c r="C2041" s="26">
        <v>86</v>
      </c>
      <c r="D2041" s="26" t="s">
        <v>98</v>
      </c>
      <c r="E2041" s="26">
        <v>68</v>
      </c>
      <c r="F2041" s="26">
        <v>154</v>
      </c>
      <c r="G2041" s="26">
        <v>62604.974000000002</v>
      </c>
      <c r="H2041" s="26">
        <v>4.9610000000000003</v>
      </c>
      <c r="I2041" s="26">
        <v>8132.3918999999996</v>
      </c>
      <c r="J2041" s="26">
        <v>3.2199999999999999E-2</v>
      </c>
    </row>
    <row r="2042" spans="1:10" x14ac:dyDescent="0.2">
      <c r="A2042" s="26">
        <f t="shared" si="31"/>
        <v>690154</v>
      </c>
      <c r="B2042" s="26">
        <v>16</v>
      </c>
      <c r="C2042" s="26">
        <v>85</v>
      </c>
      <c r="D2042" s="26" t="s">
        <v>99</v>
      </c>
      <c r="E2042" s="26">
        <v>69</v>
      </c>
      <c r="F2042" s="26">
        <v>154</v>
      </c>
      <c r="G2042" s="26">
        <v>54427.142</v>
      </c>
      <c r="H2042" s="26">
        <v>14.412000000000001</v>
      </c>
      <c r="I2042" s="26">
        <v>8074.2089999999998</v>
      </c>
      <c r="J2042" s="26">
        <v>9.3600000000000003E-2</v>
      </c>
    </row>
    <row r="2043" spans="1:10" x14ac:dyDescent="0.2">
      <c r="A2043" s="26">
        <f t="shared" si="31"/>
        <v>700154</v>
      </c>
      <c r="B2043" s="26">
        <v>14</v>
      </c>
      <c r="C2043" s="26">
        <v>84</v>
      </c>
      <c r="D2043" s="26" t="s">
        <v>100</v>
      </c>
      <c r="E2043" s="26">
        <v>70</v>
      </c>
      <c r="F2043" s="26">
        <v>154</v>
      </c>
      <c r="G2043" s="26">
        <v>49932.093000000001</v>
      </c>
      <c r="H2043" s="26">
        <v>17.280999999999999</v>
      </c>
      <c r="I2043" s="26">
        <v>8039.9402</v>
      </c>
      <c r="J2043" s="26">
        <v>0.11219999999999999</v>
      </c>
    </row>
    <row r="2044" spans="1:10" x14ac:dyDescent="0.2">
      <c r="A2044" s="26">
        <f t="shared" si="31"/>
        <v>710154</v>
      </c>
      <c r="B2044" s="26">
        <v>12</v>
      </c>
      <c r="C2044" s="26">
        <v>83</v>
      </c>
      <c r="D2044" s="26" t="s">
        <v>101</v>
      </c>
      <c r="E2044" s="26">
        <v>71</v>
      </c>
      <c r="F2044" s="26">
        <v>154</v>
      </c>
      <c r="G2044" s="26">
        <v>39667</v>
      </c>
      <c r="H2044" s="26">
        <v>201</v>
      </c>
      <c r="I2044" s="26">
        <v>7968</v>
      </c>
      <c r="J2044" s="26">
        <v>1</v>
      </c>
    </row>
    <row r="2045" spans="1:10" x14ac:dyDescent="0.2">
      <c r="A2045" s="26">
        <f t="shared" si="31"/>
        <v>720154</v>
      </c>
      <c r="B2045" s="26">
        <v>10</v>
      </c>
      <c r="C2045" s="26">
        <v>82</v>
      </c>
      <c r="D2045" s="26" t="s">
        <v>102</v>
      </c>
      <c r="E2045" s="26">
        <v>72</v>
      </c>
      <c r="F2045" s="26">
        <v>154</v>
      </c>
      <c r="G2045" s="26">
        <v>32730</v>
      </c>
      <c r="H2045" s="26">
        <v>300</v>
      </c>
      <c r="I2045" s="26">
        <v>7918</v>
      </c>
      <c r="J2045" s="26">
        <v>2</v>
      </c>
    </row>
    <row r="2046" spans="1:10" x14ac:dyDescent="0.2">
      <c r="A2046" s="26">
        <f t="shared" si="31"/>
        <v>570155</v>
      </c>
      <c r="B2046" s="26">
        <v>41</v>
      </c>
      <c r="C2046" s="26">
        <v>98</v>
      </c>
      <c r="D2046" s="26" t="s">
        <v>87</v>
      </c>
      <c r="E2046" s="26">
        <v>57</v>
      </c>
      <c r="F2046" s="26">
        <v>155</v>
      </c>
      <c r="G2046" s="26">
        <v>37930</v>
      </c>
      <c r="H2046" s="26">
        <v>400</v>
      </c>
      <c r="I2046" s="26">
        <v>8028</v>
      </c>
      <c r="J2046" s="26">
        <v>3</v>
      </c>
    </row>
    <row r="2047" spans="1:10" x14ac:dyDescent="0.2">
      <c r="A2047" s="26">
        <f t="shared" si="31"/>
        <v>580155</v>
      </c>
      <c r="B2047" s="26">
        <v>39</v>
      </c>
      <c r="C2047" s="26">
        <v>97</v>
      </c>
      <c r="D2047" s="26" t="s">
        <v>88</v>
      </c>
      <c r="E2047" s="26">
        <v>58</v>
      </c>
      <c r="F2047" s="26">
        <v>155</v>
      </c>
      <c r="G2047" s="26">
        <v>47780</v>
      </c>
      <c r="H2047" s="26">
        <v>300</v>
      </c>
      <c r="I2047" s="26">
        <v>8087</v>
      </c>
      <c r="J2047" s="26">
        <v>2</v>
      </c>
    </row>
    <row r="2048" spans="1:10" x14ac:dyDescent="0.2">
      <c r="A2048" s="26">
        <f t="shared" si="31"/>
        <v>590155</v>
      </c>
      <c r="B2048" s="26">
        <v>37</v>
      </c>
      <c r="C2048" s="26">
        <v>96</v>
      </c>
      <c r="D2048" s="26" t="s">
        <v>89</v>
      </c>
      <c r="E2048" s="26">
        <v>59</v>
      </c>
      <c r="F2048" s="26">
        <v>155</v>
      </c>
      <c r="G2048" s="26">
        <v>55415.334999999999</v>
      </c>
      <c r="H2048" s="26">
        <v>17.198</v>
      </c>
      <c r="I2048" s="26">
        <v>8131.0397999999996</v>
      </c>
      <c r="J2048" s="26">
        <v>0.111</v>
      </c>
    </row>
    <row r="2049" spans="1:10" x14ac:dyDescent="0.2">
      <c r="A2049" s="26">
        <f t="shared" si="31"/>
        <v>600155</v>
      </c>
      <c r="B2049" s="26">
        <v>35</v>
      </c>
      <c r="C2049" s="26">
        <v>95</v>
      </c>
      <c r="D2049" s="26" t="s">
        <v>90</v>
      </c>
      <c r="E2049" s="26">
        <v>60</v>
      </c>
      <c r="F2049" s="26">
        <v>155</v>
      </c>
      <c r="G2049" s="26">
        <v>62283.796000000002</v>
      </c>
      <c r="H2049" s="26">
        <v>9.1539999999999999</v>
      </c>
      <c r="I2049" s="26">
        <v>8170.3050000000003</v>
      </c>
      <c r="J2049" s="26">
        <v>5.91E-2</v>
      </c>
    </row>
    <row r="2050" spans="1:10" x14ac:dyDescent="0.2">
      <c r="A2050" s="26">
        <f t="shared" si="31"/>
        <v>610155</v>
      </c>
      <c r="B2050" s="26">
        <v>33</v>
      </c>
      <c r="C2050" s="26">
        <v>94</v>
      </c>
      <c r="D2050" s="26" t="s">
        <v>91</v>
      </c>
      <c r="E2050" s="26">
        <v>61</v>
      </c>
      <c r="F2050" s="26">
        <v>155</v>
      </c>
      <c r="G2050" s="26">
        <v>66940.005999999994</v>
      </c>
      <c r="H2050" s="26">
        <v>4.7190000000000003</v>
      </c>
      <c r="I2050" s="26">
        <v>8195.2976999999992</v>
      </c>
      <c r="J2050" s="26">
        <v>3.04E-2</v>
      </c>
    </row>
    <row r="2051" spans="1:10" x14ac:dyDescent="0.2">
      <c r="A2051" s="26">
        <f t="shared" ref="A2051:A2114" si="32">F2051+10000*E2051</f>
        <v>620155</v>
      </c>
      <c r="B2051" s="26">
        <v>31</v>
      </c>
      <c r="C2051" s="26">
        <v>93</v>
      </c>
      <c r="D2051" s="26" t="s">
        <v>92</v>
      </c>
      <c r="E2051" s="26">
        <v>62</v>
      </c>
      <c r="F2051" s="26">
        <v>155</v>
      </c>
      <c r="G2051" s="26">
        <v>70191.206000000006</v>
      </c>
      <c r="H2051" s="26">
        <v>1.3320000000000001</v>
      </c>
      <c r="I2051" s="26">
        <v>8211.2258000000002</v>
      </c>
      <c r="J2051" s="26">
        <v>8.6E-3</v>
      </c>
    </row>
    <row r="2052" spans="1:10" x14ac:dyDescent="0.2">
      <c r="A2052" s="26">
        <f t="shared" si="32"/>
        <v>630155</v>
      </c>
      <c r="B2052" s="26">
        <v>29</v>
      </c>
      <c r="C2052" s="26">
        <v>92</v>
      </c>
      <c r="D2052" s="26" t="s">
        <v>93</v>
      </c>
      <c r="E2052" s="26">
        <v>63</v>
      </c>
      <c r="F2052" s="26">
        <v>155</v>
      </c>
      <c r="G2052" s="26">
        <v>71818.337</v>
      </c>
      <c r="H2052" s="26">
        <v>1.252</v>
      </c>
      <c r="I2052" s="26">
        <v>8216.6759999999995</v>
      </c>
      <c r="J2052" s="26">
        <v>8.0999999999999996E-3</v>
      </c>
    </row>
    <row r="2053" spans="1:10" x14ac:dyDescent="0.2">
      <c r="A2053" s="26">
        <f t="shared" si="32"/>
        <v>640155</v>
      </c>
      <c r="B2053" s="26">
        <v>27</v>
      </c>
      <c r="C2053" s="26">
        <v>91</v>
      </c>
      <c r="D2053" s="26" t="s">
        <v>94</v>
      </c>
      <c r="E2053" s="26">
        <v>64</v>
      </c>
      <c r="F2053" s="26">
        <v>155</v>
      </c>
      <c r="G2053" s="26">
        <v>72070.297999999995</v>
      </c>
      <c r="H2053" s="26">
        <v>0.98299999999999998</v>
      </c>
      <c r="I2053" s="26">
        <v>8213.2541000000001</v>
      </c>
      <c r="J2053" s="26">
        <v>6.3E-3</v>
      </c>
    </row>
    <row r="2054" spans="1:10" x14ac:dyDescent="0.2">
      <c r="A2054" s="26">
        <f t="shared" si="32"/>
        <v>650155</v>
      </c>
      <c r="B2054" s="26">
        <v>25</v>
      </c>
      <c r="C2054" s="26">
        <v>90</v>
      </c>
      <c r="D2054" s="26" t="s">
        <v>95</v>
      </c>
      <c r="E2054" s="26">
        <v>65</v>
      </c>
      <c r="F2054" s="26">
        <v>155</v>
      </c>
      <c r="G2054" s="26">
        <v>71250.438999999998</v>
      </c>
      <c r="H2054" s="26">
        <v>9.83</v>
      </c>
      <c r="I2054" s="26">
        <v>8202.9172999999992</v>
      </c>
      <c r="J2054" s="26">
        <v>6.3399999999999998E-2</v>
      </c>
    </row>
    <row r="2055" spans="1:10" x14ac:dyDescent="0.2">
      <c r="A2055" s="26">
        <f t="shared" si="32"/>
        <v>660155</v>
      </c>
      <c r="B2055" s="26">
        <v>23</v>
      </c>
      <c r="C2055" s="26">
        <v>89</v>
      </c>
      <c r="D2055" s="26" t="s">
        <v>96</v>
      </c>
      <c r="E2055" s="26">
        <v>66</v>
      </c>
      <c r="F2055" s="26">
        <v>155</v>
      </c>
      <c r="G2055" s="26">
        <v>69155.938999999998</v>
      </c>
      <c r="H2055" s="26">
        <v>9.6449999999999996</v>
      </c>
      <c r="I2055" s="26">
        <v>8184.357</v>
      </c>
      <c r="J2055" s="26">
        <v>6.2199999999999998E-2</v>
      </c>
    </row>
    <row r="2056" spans="1:10" x14ac:dyDescent="0.2">
      <c r="A2056" s="26">
        <f t="shared" si="32"/>
        <v>670155</v>
      </c>
      <c r="B2056" s="26">
        <v>21</v>
      </c>
      <c r="C2056" s="26">
        <v>88</v>
      </c>
      <c r="D2056" s="26" t="s">
        <v>97</v>
      </c>
      <c r="E2056" s="26">
        <v>67</v>
      </c>
      <c r="F2056" s="26">
        <v>155</v>
      </c>
      <c r="G2056" s="26">
        <v>66039.798999999999</v>
      </c>
      <c r="H2056" s="26">
        <v>17.47</v>
      </c>
      <c r="I2056" s="26">
        <v>8159.2055</v>
      </c>
      <c r="J2056" s="26">
        <v>0.11269999999999999</v>
      </c>
    </row>
    <row r="2057" spans="1:10" x14ac:dyDescent="0.2">
      <c r="A2057" s="26">
        <f t="shared" si="32"/>
        <v>680155</v>
      </c>
      <c r="B2057" s="26">
        <v>19</v>
      </c>
      <c r="C2057" s="26">
        <v>87</v>
      </c>
      <c r="D2057" s="26" t="s">
        <v>98</v>
      </c>
      <c r="E2057" s="26">
        <v>68</v>
      </c>
      <c r="F2057" s="26">
        <v>155</v>
      </c>
      <c r="G2057" s="26">
        <v>62209.171999999999</v>
      </c>
      <c r="H2057" s="26">
        <v>6.0739999999999998</v>
      </c>
      <c r="I2057" s="26">
        <v>8129.4444000000003</v>
      </c>
      <c r="J2057" s="26">
        <v>3.9199999999999999E-2</v>
      </c>
    </row>
    <row r="2058" spans="1:10" x14ac:dyDescent="0.2">
      <c r="A2058" s="26">
        <f t="shared" si="32"/>
        <v>690155</v>
      </c>
      <c r="B2058" s="26">
        <v>17</v>
      </c>
      <c r="C2058" s="26">
        <v>86</v>
      </c>
      <c r="D2058" s="26" t="s">
        <v>99</v>
      </c>
      <c r="E2058" s="26">
        <v>69</v>
      </c>
      <c r="F2058" s="26">
        <v>155</v>
      </c>
      <c r="G2058" s="26">
        <v>56625.921000000002</v>
      </c>
      <c r="H2058" s="26">
        <v>9.9209999999999994</v>
      </c>
      <c r="I2058" s="26">
        <v>8088.3760000000002</v>
      </c>
      <c r="J2058" s="26">
        <v>6.4000000000000001E-2</v>
      </c>
    </row>
    <row r="2059" spans="1:10" x14ac:dyDescent="0.2">
      <c r="A2059" s="26">
        <f t="shared" si="32"/>
        <v>700155</v>
      </c>
      <c r="B2059" s="26">
        <v>15</v>
      </c>
      <c r="C2059" s="26">
        <v>85</v>
      </c>
      <c r="D2059" s="26" t="s">
        <v>100</v>
      </c>
      <c r="E2059" s="26">
        <v>70</v>
      </c>
      <c r="F2059" s="26">
        <v>155</v>
      </c>
      <c r="G2059" s="26">
        <v>50502.614000000001</v>
      </c>
      <c r="H2059" s="26">
        <v>16.600000000000001</v>
      </c>
      <c r="I2059" s="26">
        <v>8043.8234000000002</v>
      </c>
      <c r="J2059" s="26">
        <v>0.1071</v>
      </c>
    </row>
    <row r="2060" spans="1:10" x14ac:dyDescent="0.2">
      <c r="A2060" s="26">
        <f t="shared" si="32"/>
        <v>710155</v>
      </c>
      <c r="B2060" s="26">
        <v>13</v>
      </c>
      <c r="C2060" s="26">
        <v>84</v>
      </c>
      <c r="D2060" s="26" t="s">
        <v>101</v>
      </c>
      <c r="E2060" s="26">
        <v>71</v>
      </c>
      <c r="F2060" s="26">
        <v>155</v>
      </c>
      <c r="G2060" s="26">
        <v>42545.055999999997</v>
      </c>
      <c r="H2060" s="26">
        <v>19.245000000000001</v>
      </c>
      <c r="I2060" s="26">
        <v>7987.4368999999997</v>
      </c>
      <c r="J2060" s="26">
        <v>0.1242</v>
      </c>
    </row>
    <row r="2061" spans="1:10" x14ac:dyDescent="0.2">
      <c r="A2061" s="26">
        <f t="shared" si="32"/>
        <v>720155</v>
      </c>
      <c r="B2061" s="26">
        <v>11</v>
      </c>
      <c r="C2061" s="26">
        <v>83</v>
      </c>
      <c r="D2061" s="26" t="s">
        <v>102</v>
      </c>
      <c r="E2061" s="26">
        <v>72</v>
      </c>
      <c r="F2061" s="26">
        <v>155</v>
      </c>
      <c r="G2061" s="26">
        <v>34310</v>
      </c>
      <c r="H2061" s="26">
        <v>300</v>
      </c>
      <c r="I2061" s="26">
        <v>7929</v>
      </c>
      <c r="J2061" s="26">
        <v>2</v>
      </c>
    </row>
    <row r="2062" spans="1:10" x14ac:dyDescent="0.2">
      <c r="A2062" s="26">
        <f t="shared" si="32"/>
        <v>730155</v>
      </c>
      <c r="B2062" s="26">
        <v>9</v>
      </c>
      <c r="C2062" s="26">
        <v>82</v>
      </c>
      <c r="D2062" s="26" t="s">
        <v>103</v>
      </c>
      <c r="E2062" s="26">
        <v>73</v>
      </c>
      <c r="F2062" s="26">
        <v>155</v>
      </c>
      <c r="G2062" s="26">
        <v>23988</v>
      </c>
      <c r="H2062" s="26">
        <v>300</v>
      </c>
      <c r="I2062" s="26">
        <v>7858</v>
      </c>
      <c r="J2062" s="26">
        <v>2</v>
      </c>
    </row>
    <row r="2063" spans="1:10" x14ac:dyDescent="0.2">
      <c r="A2063" s="26">
        <f t="shared" si="32"/>
        <v>570156</v>
      </c>
      <c r="B2063" s="26">
        <v>42</v>
      </c>
      <c r="C2063" s="26">
        <v>99</v>
      </c>
      <c r="D2063" s="26" t="s">
        <v>87</v>
      </c>
      <c r="E2063" s="26">
        <v>57</v>
      </c>
      <c r="F2063" s="26">
        <v>156</v>
      </c>
      <c r="G2063" s="26">
        <v>33050</v>
      </c>
      <c r="H2063" s="26">
        <v>400</v>
      </c>
      <c r="I2063" s="26">
        <v>7997</v>
      </c>
      <c r="J2063" s="26">
        <v>3</v>
      </c>
    </row>
    <row r="2064" spans="1:10" x14ac:dyDescent="0.2">
      <c r="A2064" s="26">
        <f t="shared" si="32"/>
        <v>580156</v>
      </c>
      <c r="B2064" s="26">
        <v>40</v>
      </c>
      <c r="C2064" s="26">
        <v>98</v>
      </c>
      <c r="D2064" s="26" t="s">
        <v>88</v>
      </c>
      <c r="E2064" s="26">
        <v>58</v>
      </c>
      <c r="F2064" s="26">
        <v>156</v>
      </c>
      <c r="G2064" s="26">
        <v>44820</v>
      </c>
      <c r="H2064" s="26">
        <v>300</v>
      </c>
      <c r="I2064" s="26">
        <v>8068</v>
      </c>
      <c r="J2064" s="26">
        <v>2</v>
      </c>
    </row>
    <row r="2065" spans="1:10" x14ac:dyDescent="0.2">
      <c r="A2065" s="26">
        <f t="shared" si="32"/>
        <v>590156</v>
      </c>
      <c r="B2065" s="26">
        <v>38</v>
      </c>
      <c r="C2065" s="26">
        <v>97</v>
      </c>
      <c r="D2065" s="26" t="s">
        <v>89</v>
      </c>
      <c r="E2065" s="26">
        <v>59</v>
      </c>
      <c r="F2065" s="26">
        <v>156</v>
      </c>
      <c r="G2065" s="26">
        <v>51449.307000000001</v>
      </c>
      <c r="H2065" s="26">
        <v>1.0249999999999999</v>
      </c>
      <c r="I2065" s="26">
        <v>8105.2336999999998</v>
      </c>
      <c r="J2065" s="26">
        <v>6.6E-3</v>
      </c>
    </row>
    <row r="2066" spans="1:10" x14ac:dyDescent="0.2">
      <c r="A2066" s="26">
        <f t="shared" si="32"/>
        <v>600156</v>
      </c>
      <c r="B2066" s="26">
        <v>36</v>
      </c>
      <c r="C2066" s="26">
        <v>96</v>
      </c>
      <c r="D2066" s="26" t="s">
        <v>90</v>
      </c>
      <c r="E2066" s="26">
        <v>60</v>
      </c>
      <c r="F2066" s="26">
        <v>156</v>
      </c>
      <c r="G2066" s="26">
        <v>60202.13</v>
      </c>
      <c r="H2066" s="26">
        <v>1.304</v>
      </c>
      <c r="I2066" s="26">
        <v>8156.3265000000001</v>
      </c>
      <c r="J2066" s="26">
        <v>8.3999999999999995E-3</v>
      </c>
    </row>
    <row r="2067" spans="1:10" x14ac:dyDescent="0.2">
      <c r="A2067" s="26">
        <f t="shared" si="32"/>
        <v>610156</v>
      </c>
      <c r="B2067" s="26">
        <v>34</v>
      </c>
      <c r="C2067" s="26">
        <v>95</v>
      </c>
      <c r="D2067" s="26" t="s">
        <v>91</v>
      </c>
      <c r="E2067" s="26">
        <v>61</v>
      </c>
      <c r="F2067" s="26">
        <v>156</v>
      </c>
      <c r="G2067" s="26">
        <v>64166.847000000002</v>
      </c>
      <c r="H2067" s="26">
        <v>1.1879999999999999</v>
      </c>
      <c r="I2067" s="26">
        <v>8176.7263000000003</v>
      </c>
      <c r="J2067" s="26">
        <v>7.6E-3</v>
      </c>
    </row>
    <row r="2068" spans="1:10" x14ac:dyDescent="0.2">
      <c r="A2068" s="26">
        <f t="shared" si="32"/>
        <v>620156</v>
      </c>
      <c r="B2068" s="26">
        <v>32</v>
      </c>
      <c r="C2068" s="26">
        <v>94</v>
      </c>
      <c r="D2068" s="26" t="s">
        <v>92</v>
      </c>
      <c r="E2068" s="26">
        <v>62</v>
      </c>
      <c r="F2068" s="26">
        <v>156</v>
      </c>
      <c r="G2068" s="26">
        <v>69360.735000000001</v>
      </c>
      <c r="H2068" s="26">
        <v>8.5220000000000002</v>
      </c>
      <c r="I2068" s="26">
        <v>8205.0054</v>
      </c>
      <c r="J2068" s="26">
        <v>5.4600000000000003E-2</v>
      </c>
    </row>
    <row r="2069" spans="1:10" x14ac:dyDescent="0.2">
      <c r="A2069" s="26">
        <f t="shared" si="32"/>
        <v>630156</v>
      </c>
      <c r="B2069" s="26">
        <v>30</v>
      </c>
      <c r="C2069" s="26">
        <v>93</v>
      </c>
      <c r="D2069" s="26" t="s">
        <v>93</v>
      </c>
      <c r="E2069" s="26">
        <v>63</v>
      </c>
      <c r="F2069" s="26">
        <v>156</v>
      </c>
      <c r="G2069" s="26">
        <v>70082.843999999997</v>
      </c>
      <c r="H2069" s="26">
        <v>3.532</v>
      </c>
      <c r="I2069" s="26">
        <v>8204.6191999999992</v>
      </c>
      <c r="J2069" s="26">
        <v>2.2599999999999999E-2</v>
      </c>
    </row>
    <row r="2070" spans="1:10" x14ac:dyDescent="0.2">
      <c r="A2070" s="26">
        <f t="shared" si="32"/>
        <v>640156</v>
      </c>
      <c r="B2070" s="26">
        <v>28</v>
      </c>
      <c r="C2070" s="26">
        <v>92</v>
      </c>
      <c r="D2070" s="26" t="s">
        <v>94</v>
      </c>
      <c r="E2070" s="26">
        <v>64</v>
      </c>
      <c r="F2070" s="26">
        <v>156</v>
      </c>
      <c r="G2070" s="26">
        <v>72535.332999999999</v>
      </c>
      <c r="H2070" s="26">
        <v>0.98299999999999998</v>
      </c>
      <c r="I2070" s="26">
        <v>8215.3253000000004</v>
      </c>
      <c r="J2070" s="26">
        <v>6.3E-3</v>
      </c>
    </row>
    <row r="2071" spans="1:10" x14ac:dyDescent="0.2">
      <c r="A2071" s="26">
        <f t="shared" si="32"/>
        <v>650156</v>
      </c>
      <c r="B2071" s="26">
        <v>26</v>
      </c>
      <c r="C2071" s="26">
        <v>91</v>
      </c>
      <c r="D2071" s="26" t="s">
        <v>95</v>
      </c>
      <c r="E2071" s="26">
        <v>65</v>
      </c>
      <c r="F2071" s="26">
        <v>156</v>
      </c>
      <c r="G2071" s="26">
        <v>70091.009999999995</v>
      </c>
      <c r="H2071" s="26">
        <v>3.7679999999999998</v>
      </c>
      <c r="I2071" s="26">
        <v>8194.6414999999997</v>
      </c>
      <c r="J2071" s="26">
        <v>2.4199999999999999E-2</v>
      </c>
    </row>
    <row r="2072" spans="1:10" x14ac:dyDescent="0.2">
      <c r="A2072" s="26">
        <f t="shared" si="32"/>
        <v>660156</v>
      </c>
      <c r="B2072" s="26">
        <v>24</v>
      </c>
      <c r="C2072" s="26">
        <v>90</v>
      </c>
      <c r="D2072" s="26" t="s">
        <v>96</v>
      </c>
      <c r="E2072" s="26">
        <v>66</v>
      </c>
      <c r="F2072" s="26">
        <v>156</v>
      </c>
      <c r="G2072" s="26">
        <v>70529.385999999999</v>
      </c>
      <c r="H2072" s="26">
        <v>0.98799999999999999</v>
      </c>
      <c r="I2072" s="26">
        <v>8192.4366000000009</v>
      </c>
      <c r="J2072" s="26">
        <v>6.3E-3</v>
      </c>
    </row>
    <row r="2073" spans="1:10" x14ac:dyDescent="0.2">
      <c r="A2073" s="26">
        <f t="shared" si="32"/>
        <v>670156</v>
      </c>
      <c r="B2073" s="26">
        <v>22</v>
      </c>
      <c r="C2073" s="26">
        <v>89</v>
      </c>
      <c r="D2073" s="26" t="s">
        <v>97</v>
      </c>
      <c r="E2073" s="26">
        <v>67</v>
      </c>
      <c r="F2073" s="26">
        <v>156</v>
      </c>
      <c r="G2073" s="26">
        <v>65538.403000000006</v>
      </c>
      <c r="H2073" s="26">
        <v>38.423999999999999</v>
      </c>
      <c r="I2073" s="26">
        <v>8155.4279999999999</v>
      </c>
      <c r="J2073" s="26">
        <v>0.24629999999999999</v>
      </c>
    </row>
    <row r="2074" spans="1:10" x14ac:dyDescent="0.2">
      <c r="A2074" s="26">
        <f t="shared" si="32"/>
        <v>680156</v>
      </c>
      <c r="B2074" s="26">
        <v>20</v>
      </c>
      <c r="C2074" s="26">
        <v>88</v>
      </c>
      <c r="D2074" s="26" t="s">
        <v>98</v>
      </c>
      <c r="E2074" s="26">
        <v>68</v>
      </c>
      <c r="F2074" s="26">
        <v>156</v>
      </c>
      <c r="G2074" s="26">
        <v>64211.682999999997</v>
      </c>
      <c r="H2074" s="26">
        <v>24.629000000000001</v>
      </c>
      <c r="I2074" s="26">
        <v>8141.9084000000003</v>
      </c>
      <c r="J2074" s="26">
        <v>0.15790000000000001</v>
      </c>
    </row>
    <row r="2075" spans="1:10" x14ac:dyDescent="0.2">
      <c r="A2075" s="26">
        <f t="shared" si="32"/>
        <v>690156</v>
      </c>
      <c r="B2075" s="26">
        <v>18</v>
      </c>
      <c r="C2075" s="26">
        <v>87</v>
      </c>
      <c r="D2075" s="26" t="s">
        <v>99</v>
      </c>
      <c r="E2075" s="26">
        <v>69</v>
      </c>
      <c r="F2075" s="26">
        <v>156</v>
      </c>
      <c r="G2075" s="26">
        <v>56834.417000000001</v>
      </c>
      <c r="H2075" s="26">
        <v>14.279</v>
      </c>
      <c r="I2075" s="26">
        <v>8089.6031999999996</v>
      </c>
      <c r="J2075" s="26">
        <v>9.1499999999999998E-2</v>
      </c>
    </row>
    <row r="2076" spans="1:10" x14ac:dyDescent="0.2">
      <c r="A2076" s="26">
        <f t="shared" si="32"/>
        <v>700156</v>
      </c>
      <c r="B2076" s="26">
        <v>16</v>
      </c>
      <c r="C2076" s="26">
        <v>86</v>
      </c>
      <c r="D2076" s="26" t="s">
        <v>100</v>
      </c>
      <c r="E2076" s="26">
        <v>70</v>
      </c>
      <c r="F2076" s="26">
        <v>156</v>
      </c>
      <c r="G2076" s="26">
        <v>53265.538</v>
      </c>
      <c r="H2076" s="26">
        <v>9.3079999999999998</v>
      </c>
      <c r="I2076" s="26">
        <v>8061.7106999999996</v>
      </c>
      <c r="J2076" s="26">
        <v>5.9700000000000003E-2</v>
      </c>
    </row>
    <row r="2077" spans="1:10" x14ac:dyDescent="0.2">
      <c r="A2077" s="26">
        <f t="shared" si="32"/>
        <v>710156</v>
      </c>
      <c r="B2077" s="26">
        <v>14</v>
      </c>
      <c r="C2077" s="26">
        <v>85</v>
      </c>
      <c r="D2077" s="26" t="s">
        <v>101</v>
      </c>
      <c r="E2077" s="26">
        <v>71</v>
      </c>
      <c r="F2077" s="26">
        <v>156</v>
      </c>
      <c r="G2077" s="26">
        <v>43699.55</v>
      </c>
      <c r="H2077" s="26">
        <v>54.122</v>
      </c>
      <c r="I2077" s="26">
        <v>7995.3752000000004</v>
      </c>
      <c r="J2077" s="26">
        <v>0.34689999999999999</v>
      </c>
    </row>
    <row r="2078" spans="1:10" x14ac:dyDescent="0.2">
      <c r="A2078" s="26">
        <f t="shared" si="32"/>
        <v>720156</v>
      </c>
      <c r="B2078" s="26">
        <v>12</v>
      </c>
      <c r="C2078" s="26">
        <v>84</v>
      </c>
      <c r="D2078" s="26" t="s">
        <v>102</v>
      </c>
      <c r="E2078" s="26">
        <v>72</v>
      </c>
      <c r="F2078" s="26">
        <v>156</v>
      </c>
      <c r="G2078" s="26">
        <v>37819.514000000003</v>
      </c>
      <c r="H2078" s="26">
        <v>149.74</v>
      </c>
      <c r="I2078" s="26">
        <v>7952.6675999999998</v>
      </c>
      <c r="J2078" s="26">
        <v>0.95989999999999998</v>
      </c>
    </row>
    <row r="2079" spans="1:10" x14ac:dyDescent="0.2">
      <c r="A2079" s="26">
        <f t="shared" si="32"/>
        <v>730156</v>
      </c>
      <c r="B2079" s="26">
        <v>10</v>
      </c>
      <c r="C2079" s="26">
        <v>83</v>
      </c>
      <c r="D2079" s="26" t="s">
        <v>103</v>
      </c>
      <c r="E2079" s="26">
        <v>73</v>
      </c>
      <c r="F2079" s="26">
        <v>156</v>
      </c>
      <c r="G2079" s="26">
        <v>26001</v>
      </c>
      <c r="H2079" s="26">
        <v>300</v>
      </c>
      <c r="I2079" s="26">
        <v>7872</v>
      </c>
      <c r="J2079" s="26">
        <v>2</v>
      </c>
    </row>
    <row r="2080" spans="1:10" x14ac:dyDescent="0.2">
      <c r="A2080" s="26">
        <f t="shared" si="32"/>
        <v>570157</v>
      </c>
      <c r="B2080" s="26">
        <v>43</v>
      </c>
      <c r="C2080" s="26">
        <v>100</v>
      </c>
      <c r="D2080" s="26" t="s">
        <v>87</v>
      </c>
      <c r="E2080" s="26">
        <v>57</v>
      </c>
      <c r="F2080" s="26">
        <v>157</v>
      </c>
      <c r="G2080" s="26">
        <v>29070</v>
      </c>
      <c r="H2080" s="26">
        <v>300</v>
      </c>
      <c r="I2080" s="26">
        <v>7972</v>
      </c>
      <c r="J2080" s="26">
        <v>2</v>
      </c>
    </row>
    <row r="2081" spans="1:10" x14ac:dyDescent="0.2">
      <c r="A2081" s="26">
        <f t="shared" si="32"/>
        <v>580157</v>
      </c>
      <c r="B2081" s="26">
        <v>41</v>
      </c>
      <c r="C2081" s="26">
        <v>99</v>
      </c>
      <c r="D2081" s="26" t="s">
        <v>88</v>
      </c>
      <c r="E2081" s="26">
        <v>58</v>
      </c>
      <c r="F2081" s="26">
        <v>157</v>
      </c>
      <c r="G2081" s="26">
        <v>39930</v>
      </c>
      <c r="H2081" s="26">
        <v>400</v>
      </c>
      <c r="I2081" s="26">
        <v>8037</v>
      </c>
      <c r="J2081" s="26">
        <v>3</v>
      </c>
    </row>
    <row r="2082" spans="1:10" x14ac:dyDescent="0.2">
      <c r="A2082" s="26">
        <f t="shared" si="32"/>
        <v>590157</v>
      </c>
      <c r="B2082" s="26">
        <v>39</v>
      </c>
      <c r="C2082" s="26">
        <v>98</v>
      </c>
      <c r="D2082" s="26" t="s">
        <v>89</v>
      </c>
      <c r="E2082" s="26">
        <v>59</v>
      </c>
      <c r="F2082" s="26">
        <v>157</v>
      </c>
      <c r="G2082" s="26">
        <v>48434.805999999997</v>
      </c>
      <c r="H2082" s="26">
        <v>3.1669999999999998</v>
      </c>
      <c r="I2082" s="26">
        <v>8085.817</v>
      </c>
      <c r="J2082" s="26">
        <v>2.0199999999999999E-2</v>
      </c>
    </row>
    <row r="2083" spans="1:10" x14ac:dyDescent="0.2">
      <c r="A2083" s="26">
        <f t="shared" si="32"/>
        <v>600157</v>
      </c>
      <c r="B2083" s="26">
        <v>37</v>
      </c>
      <c r="C2083" s="26">
        <v>97</v>
      </c>
      <c r="D2083" s="26" t="s">
        <v>90</v>
      </c>
      <c r="E2083" s="26">
        <v>60</v>
      </c>
      <c r="F2083" s="26">
        <v>157</v>
      </c>
      <c r="G2083" s="26">
        <v>56494.116999999998</v>
      </c>
      <c r="H2083" s="26">
        <v>2.137</v>
      </c>
      <c r="I2083" s="26">
        <v>8132.1670999999997</v>
      </c>
      <c r="J2083" s="26">
        <v>1.3599999999999999E-2</v>
      </c>
    </row>
    <row r="2084" spans="1:10" x14ac:dyDescent="0.2">
      <c r="A2084" s="26">
        <f t="shared" si="32"/>
        <v>610157</v>
      </c>
      <c r="B2084" s="26">
        <v>35</v>
      </c>
      <c r="C2084" s="26">
        <v>96</v>
      </c>
      <c r="D2084" s="26" t="s">
        <v>91</v>
      </c>
      <c r="E2084" s="26">
        <v>61</v>
      </c>
      <c r="F2084" s="26">
        <v>157</v>
      </c>
      <c r="G2084" s="26">
        <v>62297.116000000002</v>
      </c>
      <c r="H2084" s="26">
        <v>7.0060000000000002</v>
      </c>
      <c r="I2084" s="26">
        <v>8164.1458000000002</v>
      </c>
      <c r="J2084" s="26">
        <v>4.4600000000000001E-2</v>
      </c>
    </row>
    <row r="2085" spans="1:10" x14ac:dyDescent="0.2">
      <c r="A2085" s="26">
        <f t="shared" si="32"/>
        <v>620157</v>
      </c>
      <c r="B2085" s="26">
        <v>33</v>
      </c>
      <c r="C2085" s="26">
        <v>95</v>
      </c>
      <c r="D2085" s="26" t="s">
        <v>92</v>
      </c>
      <c r="E2085" s="26">
        <v>62</v>
      </c>
      <c r="F2085" s="26">
        <v>157</v>
      </c>
      <c r="G2085" s="26">
        <v>66677.653999999995</v>
      </c>
      <c r="H2085" s="26">
        <v>4.4340000000000002</v>
      </c>
      <c r="I2085" s="26">
        <v>8187.0641999999998</v>
      </c>
      <c r="J2085" s="26">
        <v>2.8199999999999999E-2</v>
      </c>
    </row>
    <row r="2086" spans="1:10" x14ac:dyDescent="0.2">
      <c r="A2086" s="26">
        <f t="shared" si="32"/>
        <v>630157</v>
      </c>
      <c r="B2086" s="26">
        <v>31</v>
      </c>
      <c r="C2086" s="26">
        <v>94</v>
      </c>
      <c r="D2086" s="26" t="s">
        <v>93</v>
      </c>
      <c r="E2086" s="26">
        <v>63</v>
      </c>
      <c r="F2086" s="26">
        <v>157</v>
      </c>
      <c r="G2086" s="26">
        <v>69459.134000000005</v>
      </c>
      <c r="H2086" s="26">
        <v>4.234</v>
      </c>
      <c r="I2086" s="26">
        <v>8199.7975000000006</v>
      </c>
      <c r="J2086" s="26">
        <v>2.7E-2</v>
      </c>
    </row>
    <row r="2087" spans="1:10" x14ac:dyDescent="0.2">
      <c r="A2087" s="26">
        <f t="shared" si="32"/>
        <v>640157</v>
      </c>
      <c r="B2087" s="26">
        <v>29</v>
      </c>
      <c r="C2087" s="26">
        <v>93</v>
      </c>
      <c r="D2087" s="26" t="s">
        <v>94</v>
      </c>
      <c r="E2087" s="26">
        <v>64</v>
      </c>
      <c r="F2087" s="26">
        <v>157</v>
      </c>
      <c r="G2087" s="26">
        <v>70823.895999999993</v>
      </c>
      <c r="H2087" s="26">
        <v>0.97699999999999998</v>
      </c>
      <c r="I2087" s="26">
        <v>8203.5072</v>
      </c>
      <c r="J2087" s="26">
        <v>6.1999999999999998E-3</v>
      </c>
    </row>
    <row r="2088" spans="1:10" x14ac:dyDescent="0.2">
      <c r="A2088" s="26">
        <f t="shared" si="32"/>
        <v>650157</v>
      </c>
      <c r="B2088" s="26">
        <v>27</v>
      </c>
      <c r="C2088" s="26">
        <v>92</v>
      </c>
      <c r="D2088" s="26" t="s">
        <v>95</v>
      </c>
      <c r="E2088" s="26">
        <v>65</v>
      </c>
      <c r="F2088" s="26">
        <v>157</v>
      </c>
      <c r="G2088" s="26">
        <v>70763.847999999998</v>
      </c>
      <c r="H2088" s="26">
        <v>1.018</v>
      </c>
      <c r="I2088" s="26">
        <v>8198.1416000000008</v>
      </c>
      <c r="J2088" s="26">
        <v>6.4999999999999997E-3</v>
      </c>
    </row>
    <row r="2089" spans="1:10" x14ac:dyDescent="0.2">
      <c r="A2089" s="26">
        <f t="shared" si="32"/>
        <v>660157</v>
      </c>
      <c r="B2089" s="26">
        <v>25</v>
      </c>
      <c r="C2089" s="26">
        <v>91</v>
      </c>
      <c r="D2089" s="26" t="s">
        <v>96</v>
      </c>
      <c r="E2089" s="26">
        <v>66</v>
      </c>
      <c r="F2089" s="26">
        <v>157</v>
      </c>
      <c r="G2089" s="26">
        <v>69424.668999999994</v>
      </c>
      <c r="H2089" s="26">
        <v>5.1539999999999999</v>
      </c>
      <c r="I2089" s="26">
        <v>8184.6287000000002</v>
      </c>
      <c r="J2089" s="26">
        <v>3.2800000000000003E-2</v>
      </c>
    </row>
    <row r="2090" spans="1:10" x14ac:dyDescent="0.2">
      <c r="A2090" s="26">
        <f t="shared" si="32"/>
        <v>670157</v>
      </c>
      <c r="B2090" s="26">
        <v>23</v>
      </c>
      <c r="C2090" s="26">
        <v>90</v>
      </c>
      <c r="D2090" s="26" t="s">
        <v>97</v>
      </c>
      <c r="E2090" s="26">
        <v>67</v>
      </c>
      <c r="F2090" s="26">
        <v>157</v>
      </c>
      <c r="G2090" s="26">
        <v>66832.861999999994</v>
      </c>
      <c r="H2090" s="26">
        <v>23.469000000000001</v>
      </c>
      <c r="I2090" s="26">
        <v>8163.1373000000003</v>
      </c>
      <c r="J2090" s="26">
        <v>0.14949999999999999</v>
      </c>
    </row>
    <row r="2091" spans="1:10" x14ac:dyDescent="0.2">
      <c r="A2091" s="26">
        <f t="shared" si="32"/>
        <v>680157</v>
      </c>
      <c r="B2091" s="26">
        <v>21</v>
      </c>
      <c r="C2091" s="26">
        <v>89</v>
      </c>
      <c r="D2091" s="26" t="s">
        <v>98</v>
      </c>
      <c r="E2091" s="26">
        <v>68</v>
      </c>
      <c r="F2091" s="26">
        <v>157</v>
      </c>
      <c r="G2091" s="26">
        <v>63413.648000000001</v>
      </c>
      <c r="H2091" s="26">
        <v>26.504999999999999</v>
      </c>
      <c r="I2091" s="26">
        <v>8136.3756999999996</v>
      </c>
      <c r="J2091" s="26">
        <v>0.16880000000000001</v>
      </c>
    </row>
    <row r="2092" spans="1:10" x14ac:dyDescent="0.2">
      <c r="A2092" s="26">
        <f t="shared" si="32"/>
        <v>690157</v>
      </c>
      <c r="B2092" s="26">
        <v>19</v>
      </c>
      <c r="C2092" s="26">
        <v>88</v>
      </c>
      <c r="D2092" s="26" t="s">
        <v>99</v>
      </c>
      <c r="E2092" s="26">
        <v>69</v>
      </c>
      <c r="F2092" s="26">
        <v>157</v>
      </c>
      <c r="G2092" s="26">
        <v>58709.279000000002</v>
      </c>
      <c r="H2092" s="26">
        <v>27.945</v>
      </c>
      <c r="I2092" s="26">
        <v>8101.4285</v>
      </c>
      <c r="J2092" s="26">
        <v>0.17799999999999999</v>
      </c>
    </row>
    <row r="2093" spans="1:10" x14ac:dyDescent="0.2">
      <c r="A2093" s="26">
        <f t="shared" si="32"/>
        <v>700157</v>
      </c>
      <c r="B2093" s="26">
        <v>17</v>
      </c>
      <c r="C2093" s="26">
        <v>87</v>
      </c>
      <c r="D2093" s="26" t="s">
        <v>100</v>
      </c>
      <c r="E2093" s="26">
        <v>70</v>
      </c>
      <c r="F2093" s="26">
        <v>157</v>
      </c>
      <c r="G2093" s="26">
        <v>53419.911999999997</v>
      </c>
      <c r="H2093" s="26">
        <v>10.904999999999999</v>
      </c>
      <c r="I2093" s="26">
        <v>8062.7551000000003</v>
      </c>
      <c r="J2093" s="26">
        <v>6.9500000000000006E-2</v>
      </c>
    </row>
    <row r="2094" spans="1:10" x14ac:dyDescent="0.2">
      <c r="A2094" s="26">
        <f t="shared" si="32"/>
        <v>710157</v>
      </c>
      <c r="B2094" s="26">
        <v>15</v>
      </c>
      <c r="C2094" s="26">
        <v>86</v>
      </c>
      <c r="D2094" s="26" t="s">
        <v>101</v>
      </c>
      <c r="E2094" s="26">
        <v>71</v>
      </c>
      <c r="F2094" s="26">
        <v>157</v>
      </c>
      <c r="G2094" s="26">
        <v>46439.817999999999</v>
      </c>
      <c r="H2094" s="26">
        <v>12.074</v>
      </c>
      <c r="I2094" s="26">
        <v>8013.3127999999997</v>
      </c>
      <c r="J2094" s="26">
        <v>7.6899999999999996E-2</v>
      </c>
    </row>
    <row r="2095" spans="1:10" x14ac:dyDescent="0.2">
      <c r="A2095" s="26">
        <f t="shared" si="32"/>
        <v>720157</v>
      </c>
      <c r="B2095" s="26">
        <v>13</v>
      </c>
      <c r="C2095" s="26">
        <v>85</v>
      </c>
      <c r="D2095" s="26" t="s">
        <v>102</v>
      </c>
      <c r="E2095" s="26">
        <v>72</v>
      </c>
      <c r="F2095" s="26">
        <v>157</v>
      </c>
      <c r="G2095" s="26">
        <v>38855</v>
      </c>
      <c r="H2095" s="26">
        <v>200</v>
      </c>
      <c r="I2095" s="26">
        <v>7960</v>
      </c>
      <c r="J2095" s="26">
        <v>1</v>
      </c>
    </row>
    <row r="2096" spans="1:10" x14ac:dyDescent="0.2">
      <c r="A2096" s="26">
        <f t="shared" si="32"/>
        <v>730157</v>
      </c>
      <c r="B2096" s="26">
        <v>11</v>
      </c>
      <c r="C2096" s="26">
        <v>84</v>
      </c>
      <c r="D2096" s="26" t="s">
        <v>103</v>
      </c>
      <c r="E2096" s="26">
        <v>73</v>
      </c>
      <c r="F2096" s="26">
        <v>157</v>
      </c>
      <c r="G2096" s="26">
        <v>29595.948</v>
      </c>
      <c r="H2096" s="26">
        <v>150.05199999999999</v>
      </c>
      <c r="I2096" s="26">
        <v>7896.0608000000002</v>
      </c>
      <c r="J2096" s="26">
        <v>0.95569999999999999</v>
      </c>
    </row>
    <row r="2097" spans="1:10" x14ac:dyDescent="0.2">
      <c r="A2097" s="26">
        <f t="shared" si="32"/>
        <v>740157</v>
      </c>
      <c r="B2097" s="26">
        <v>9</v>
      </c>
      <c r="C2097" s="26">
        <v>83</v>
      </c>
      <c r="D2097" s="26" t="s">
        <v>104</v>
      </c>
      <c r="E2097" s="26">
        <v>74</v>
      </c>
      <c r="F2097" s="26">
        <v>157</v>
      </c>
      <c r="G2097" s="26">
        <v>19690</v>
      </c>
      <c r="H2097" s="26">
        <v>400</v>
      </c>
      <c r="I2097" s="26">
        <v>7828</v>
      </c>
      <c r="J2097" s="26">
        <v>3</v>
      </c>
    </row>
    <row r="2098" spans="1:10" x14ac:dyDescent="0.2">
      <c r="A2098" s="26">
        <f t="shared" si="32"/>
        <v>580158</v>
      </c>
      <c r="B2098" s="26">
        <v>42</v>
      </c>
      <c r="C2098" s="26">
        <v>100</v>
      </c>
      <c r="D2098" s="26" t="s">
        <v>88</v>
      </c>
      <c r="E2098" s="26">
        <v>58</v>
      </c>
      <c r="F2098" s="26">
        <v>158</v>
      </c>
      <c r="G2098" s="26">
        <v>36540</v>
      </c>
      <c r="H2098" s="26">
        <v>400</v>
      </c>
      <c r="I2098" s="26">
        <v>8015</v>
      </c>
      <c r="J2098" s="26">
        <v>3</v>
      </c>
    </row>
    <row r="2099" spans="1:10" x14ac:dyDescent="0.2">
      <c r="A2099" s="26">
        <f t="shared" si="32"/>
        <v>590158</v>
      </c>
      <c r="B2099" s="26">
        <v>40</v>
      </c>
      <c r="C2099" s="26">
        <v>99</v>
      </c>
      <c r="D2099" s="26" t="s">
        <v>89</v>
      </c>
      <c r="E2099" s="26">
        <v>59</v>
      </c>
      <c r="F2099" s="26">
        <v>158</v>
      </c>
      <c r="G2099" s="26">
        <v>44150</v>
      </c>
      <c r="H2099" s="26">
        <v>300</v>
      </c>
      <c r="I2099" s="26">
        <v>8059</v>
      </c>
      <c r="J2099" s="26">
        <v>2</v>
      </c>
    </row>
    <row r="2100" spans="1:10" x14ac:dyDescent="0.2">
      <c r="A2100" s="26">
        <f t="shared" si="32"/>
        <v>600158</v>
      </c>
      <c r="B2100" s="26">
        <v>38</v>
      </c>
      <c r="C2100" s="26">
        <v>98</v>
      </c>
      <c r="D2100" s="26" t="s">
        <v>90</v>
      </c>
      <c r="E2100" s="26">
        <v>60</v>
      </c>
      <c r="F2100" s="26">
        <v>158</v>
      </c>
      <c r="G2100" s="26">
        <v>53835.123</v>
      </c>
      <c r="H2100" s="26">
        <v>1.304</v>
      </c>
      <c r="I2100" s="26">
        <v>8114.9529000000002</v>
      </c>
      <c r="J2100" s="26">
        <v>8.3000000000000001E-3</v>
      </c>
    </row>
    <row r="2101" spans="1:10" x14ac:dyDescent="0.2">
      <c r="A2101" s="26">
        <f t="shared" si="32"/>
        <v>610158</v>
      </c>
      <c r="B2101" s="26">
        <v>36</v>
      </c>
      <c r="C2101" s="26">
        <v>97</v>
      </c>
      <c r="D2101" s="26" t="s">
        <v>91</v>
      </c>
      <c r="E2101" s="26">
        <v>61</v>
      </c>
      <c r="F2101" s="26">
        <v>158</v>
      </c>
      <c r="G2101" s="26">
        <v>59106.142999999996</v>
      </c>
      <c r="H2101" s="26">
        <v>0.88800000000000001</v>
      </c>
      <c r="I2101" s="26">
        <v>8143.3621999999996</v>
      </c>
      <c r="J2101" s="26">
        <v>5.5999999999999999E-3</v>
      </c>
    </row>
    <row r="2102" spans="1:10" x14ac:dyDescent="0.2">
      <c r="A2102" s="26">
        <f t="shared" si="32"/>
        <v>620158</v>
      </c>
      <c r="B2102" s="26">
        <v>34</v>
      </c>
      <c r="C2102" s="26">
        <v>96</v>
      </c>
      <c r="D2102" s="26" t="s">
        <v>92</v>
      </c>
      <c r="E2102" s="26">
        <v>62</v>
      </c>
      <c r="F2102" s="26">
        <v>158</v>
      </c>
      <c r="G2102" s="26">
        <v>65251.849000000002</v>
      </c>
      <c r="H2102" s="26">
        <v>4.782</v>
      </c>
      <c r="I2102" s="26">
        <v>8177.3074999999999</v>
      </c>
      <c r="J2102" s="26">
        <v>3.0300000000000001E-2</v>
      </c>
    </row>
    <row r="2103" spans="1:10" x14ac:dyDescent="0.2">
      <c r="A2103" s="26">
        <f t="shared" si="32"/>
        <v>630158</v>
      </c>
      <c r="B2103" s="26">
        <v>32</v>
      </c>
      <c r="C2103" s="26">
        <v>95</v>
      </c>
      <c r="D2103" s="26" t="s">
        <v>93</v>
      </c>
      <c r="E2103" s="26">
        <v>63</v>
      </c>
      <c r="F2103" s="26">
        <v>158</v>
      </c>
      <c r="G2103" s="26">
        <v>67270.460999999996</v>
      </c>
      <c r="H2103" s="26">
        <v>2.032</v>
      </c>
      <c r="I2103" s="26">
        <v>8185.1319999999996</v>
      </c>
      <c r="J2103" s="26">
        <v>1.29E-2</v>
      </c>
    </row>
    <row r="2104" spans="1:10" x14ac:dyDescent="0.2">
      <c r="A2104" s="26">
        <f t="shared" si="32"/>
        <v>640158</v>
      </c>
      <c r="B2104" s="26">
        <v>30</v>
      </c>
      <c r="C2104" s="26">
        <v>94</v>
      </c>
      <c r="D2104" s="26" t="s">
        <v>94</v>
      </c>
      <c r="E2104" s="26">
        <v>64</v>
      </c>
      <c r="F2104" s="26">
        <v>158</v>
      </c>
      <c r="G2104" s="26">
        <v>70689.968999999997</v>
      </c>
      <c r="H2104" s="26">
        <v>0.97599999999999998</v>
      </c>
      <c r="I2104" s="26">
        <v>8201.8228999999992</v>
      </c>
      <c r="J2104" s="26">
        <v>6.1999999999999998E-3</v>
      </c>
    </row>
    <row r="2105" spans="1:10" x14ac:dyDescent="0.2">
      <c r="A2105" s="26">
        <f t="shared" si="32"/>
        <v>650158</v>
      </c>
      <c r="B2105" s="26">
        <v>28</v>
      </c>
      <c r="C2105" s="26">
        <v>93</v>
      </c>
      <c r="D2105" s="26" t="s">
        <v>95</v>
      </c>
      <c r="E2105" s="26">
        <v>65</v>
      </c>
      <c r="F2105" s="26">
        <v>158</v>
      </c>
      <c r="G2105" s="26">
        <v>69470.883000000002</v>
      </c>
      <c r="H2105" s="26">
        <v>1.268</v>
      </c>
      <c r="I2105" s="26">
        <v>8189.1556</v>
      </c>
      <c r="J2105" s="26">
        <v>8.0000000000000002E-3</v>
      </c>
    </row>
    <row r="2106" spans="1:10" x14ac:dyDescent="0.2">
      <c r="A2106" s="26">
        <f t="shared" si="32"/>
        <v>660158</v>
      </c>
      <c r="B2106" s="26">
        <v>26</v>
      </c>
      <c r="C2106" s="26">
        <v>92</v>
      </c>
      <c r="D2106" s="26" t="s">
        <v>96</v>
      </c>
      <c r="E2106" s="26">
        <v>66</v>
      </c>
      <c r="F2106" s="26">
        <v>158</v>
      </c>
      <c r="G2106" s="26">
        <v>70407.152000000002</v>
      </c>
      <c r="H2106" s="26">
        <v>2.3370000000000002</v>
      </c>
      <c r="I2106" s="26">
        <v>8190.1297999999997</v>
      </c>
      <c r="J2106" s="26">
        <v>1.4800000000000001E-2</v>
      </c>
    </row>
    <row r="2107" spans="1:10" x14ac:dyDescent="0.2">
      <c r="A2107" s="26">
        <f t="shared" si="32"/>
        <v>670158</v>
      </c>
      <c r="B2107" s="26">
        <v>24</v>
      </c>
      <c r="C2107" s="26">
        <v>91</v>
      </c>
      <c r="D2107" s="26" t="s">
        <v>97</v>
      </c>
      <c r="E2107" s="26">
        <v>67</v>
      </c>
      <c r="F2107" s="26">
        <v>158</v>
      </c>
      <c r="G2107" s="26">
        <v>66187.395999999993</v>
      </c>
      <c r="H2107" s="26">
        <v>27.106000000000002</v>
      </c>
      <c r="I2107" s="26">
        <v>8158.4709000000003</v>
      </c>
      <c r="J2107" s="26">
        <v>0.1716</v>
      </c>
    </row>
    <row r="2108" spans="1:10" x14ac:dyDescent="0.2">
      <c r="A2108" s="26">
        <f t="shared" si="32"/>
        <v>680158</v>
      </c>
      <c r="B2108" s="26">
        <v>22</v>
      </c>
      <c r="C2108" s="26">
        <v>90</v>
      </c>
      <c r="D2108" s="26" t="s">
        <v>98</v>
      </c>
      <c r="E2108" s="26">
        <v>68</v>
      </c>
      <c r="F2108" s="26">
        <v>158</v>
      </c>
      <c r="G2108" s="26">
        <v>65303.815000000002</v>
      </c>
      <c r="H2108" s="26">
        <v>25.219000000000001</v>
      </c>
      <c r="I2108" s="26">
        <v>8147.9269999999997</v>
      </c>
      <c r="J2108" s="26">
        <v>0.15959999999999999</v>
      </c>
    </row>
    <row r="2109" spans="1:10" x14ac:dyDescent="0.2">
      <c r="A2109" s="26">
        <f t="shared" si="32"/>
        <v>690158</v>
      </c>
      <c r="B2109" s="26">
        <v>20</v>
      </c>
      <c r="C2109" s="26">
        <v>89</v>
      </c>
      <c r="D2109" s="26" t="s">
        <v>99</v>
      </c>
      <c r="E2109" s="26">
        <v>69</v>
      </c>
      <c r="F2109" s="26">
        <v>158</v>
      </c>
      <c r="G2109" s="26">
        <v>58703.199999999997</v>
      </c>
      <c r="H2109" s="26">
        <v>25.219000000000001</v>
      </c>
      <c r="I2109" s="26">
        <v>8101.1994000000004</v>
      </c>
      <c r="J2109" s="26">
        <v>0.15959999999999999</v>
      </c>
    </row>
    <row r="2110" spans="1:10" x14ac:dyDescent="0.2">
      <c r="A2110" s="26">
        <f t="shared" si="32"/>
        <v>700158</v>
      </c>
      <c r="B2110" s="26">
        <v>18</v>
      </c>
      <c r="C2110" s="26">
        <v>88</v>
      </c>
      <c r="D2110" s="26" t="s">
        <v>100</v>
      </c>
      <c r="E2110" s="26">
        <v>70</v>
      </c>
      <c r="F2110" s="26">
        <v>158</v>
      </c>
      <c r="G2110" s="26">
        <v>56009.62</v>
      </c>
      <c r="H2110" s="26">
        <v>7.9729999999999999</v>
      </c>
      <c r="I2110" s="26">
        <v>8079.1998999999996</v>
      </c>
      <c r="J2110" s="26">
        <v>5.0500000000000003E-2</v>
      </c>
    </row>
    <row r="2111" spans="1:10" x14ac:dyDescent="0.2">
      <c r="A2111" s="26">
        <f t="shared" si="32"/>
        <v>710158</v>
      </c>
      <c r="B2111" s="26">
        <v>16</v>
      </c>
      <c r="C2111" s="26">
        <v>87</v>
      </c>
      <c r="D2111" s="26" t="s">
        <v>101</v>
      </c>
      <c r="E2111" s="26">
        <v>71</v>
      </c>
      <c r="F2111" s="26">
        <v>158</v>
      </c>
      <c r="G2111" s="26">
        <v>47212.2</v>
      </c>
      <c r="H2111" s="26">
        <v>15.125</v>
      </c>
      <c r="I2111" s="26">
        <v>8018.5685000000003</v>
      </c>
      <c r="J2111" s="26">
        <v>9.5699999999999993E-2</v>
      </c>
    </row>
    <row r="2112" spans="1:10" x14ac:dyDescent="0.2">
      <c r="A2112" s="26">
        <f t="shared" si="32"/>
        <v>720158</v>
      </c>
      <c r="B2112" s="26">
        <v>14</v>
      </c>
      <c r="C2112" s="26">
        <v>86</v>
      </c>
      <c r="D2112" s="26" t="s">
        <v>102</v>
      </c>
      <c r="E2112" s="26">
        <v>72</v>
      </c>
      <c r="F2112" s="26">
        <v>158</v>
      </c>
      <c r="G2112" s="26">
        <v>42102.398999999998</v>
      </c>
      <c r="H2112" s="26">
        <v>17.494</v>
      </c>
      <c r="I2112" s="26">
        <v>7981.2763999999997</v>
      </c>
      <c r="J2112" s="26">
        <v>0.11070000000000001</v>
      </c>
    </row>
    <row r="2113" spans="1:10" x14ac:dyDescent="0.2">
      <c r="A2113" s="26">
        <f t="shared" si="32"/>
        <v>730158</v>
      </c>
      <c r="B2113" s="26">
        <v>12</v>
      </c>
      <c r="C2113" s="26">
        <v>85</v>
      </c>
      <c r="D2113" s="26" t="s">
        <v>103</v>
      </c>
      <c r="E2113" s="26">
        <v>73</v>
      </c>
      <c r="F2113" s="26">
        <v>158</v>
      </c>
      <c r="G2113" s="26">
        <v>31118</v>
      </c>
      <c r="H2113" s="26">
        <v>201</v>
      </c>
      <c r="I2113" s="26">
        <v>7907</v>
      </c>
      <c r="J2113" s="26">
        <v>1</v>
      </c>
    </row>
    <row r="2114" spans="1:10" x14ac:dyDescent="0.2">
      <c r="A2114" s="26">
        <f t="shared" si="32"/>
        <v>740158</v>
      </c>
      <c r="B2114" s="26">
        <v>10</v>
      </c>
      <c r="C2114" s="26">
        <v>84</v>
      </c>
      <c r="D2114" s="26" t="s">
        <v>104</v>
      </c>
      <c r="E2114" s="26">
        <v>74</v>
      </c>
      <c r="F2114" s="26">
        <v>158</v>
      </c>
      <c r="G2114" s="26">
        <v>23693</v>
      </c>
      <c r="H2114" s="26">
        <v>300</v>
      </c>
      <c r="I2114" s="26">
        <v>7855</v>
      </c>
      <c r="J2114" s="26">
        <v>2</v>
      </c>
    </row>
    <row r="2115" spans="1:10" x14ac:dyDescent="0.2">
      <c r="A2115" s="26">
        <f t="shared" ref="A2115:A2178" si="33">F2115+10000*E2115</f>
        <v>580159</v>
      </c>
      <c r="B2115" s="26">
        <v>43</v>
      </c>
      <c r="C2115" s="26">
        <v>101</v>
      </c>
      <c r="D2115" s="26" t="s">
        <v>88</v>
      </c>
      <c r="E2115" s="26">
        <v>58</v>
      </c>
      <c r="F2115" s="26">
        <v>159</v>
      </c>
      <c r="G2115" s="26">
        <v>31340</v>
      </c>
      <c r="H2115" s="26">
        <v>500</v>
      </c>
      <c r="I2115" s="26">
        <v>7983</v>
      </c>
      <c r="J2115" s="26">
        <v>3</v>
      </c>
    </row>
    <row r="2116" spans="1:10" x14ac:dyDescent="0.2">
      <c r="A2116" s="26">
        <f t="shared" si="33"/>
        <v>590159</v>
      </c>
      <c r="B2116" s="26">
        <v>41</v>
      </c>
      <c r="C2116" s="26">
        <v>100</v>
      </c>
      <c r="D2116" s="26" t="s">
        <v>89</v>
      </c>
      <c r="E2116" s="26">
        <v>59</v>
      </c>
      <c r="F2116" s="26">
        <v>159</v>
      </c>
      <c r="G2116" s="26">
        <v>40770</v>
      </c>
      <c r="H2116" s="26">
        <v>400</v>
      </c>
      <c r="I2116" s="26">
        <v>8037</v>
      </c>
      <c r="J2116" s="26">
        <v>3</v>
      </c>
    </row>
    <row r="2117" spans="1:10" x14ac:dyDescent="0.2">
      <c r="A2117" s="26">
        <f t="shared" si="33"/>
        <v>600159</v>
      </c>
      <c r="B2117" s="26">
        <v>39</v>
      </c>
      <c r="C2117" s="26">
        <v>99</v>
      </c>
      <c r="D2117" s="26" t="s">
        <v>90</v>
      </c>
      <c r="E2117" s="26">
        <v>60</v>
      </c>
      <c r="F2117" s="26">
        <v>159</v>
      </c>
      <c r="G2117" s="26">
        <v>49724.006999999998</v>
      </c>
      <c r="H2117" s="26">
        <v>29.808</v>
      </c>
      <c r="I2117" s="26">
        <v>8088.8224</v>
      </c>
      <c r="J2117" s="26">
        <v>0.1875</v>
      </c>
    </row>
    <row r="2118" spans="1:10" x14ac:dyDescent="0.2">
      <c r="A2118" s="26">
        <f t="shared" si="33"/>
        <v>610159</v>
      </c>
      <c r="B2118" s="26">
        <v>37</v>
      </c>
      <c r="C2118" s="26">
        <v>98</v>
      </c>
      <c r="D2118" s="26" t="s">
        <v>91</v>
      </c>
      <c r="E2118" s="26">
        <v>61</v>
      </c>
      <c r="F2118" s="26">
        <v>159</v>
      </c>
      <c r="G2118" s="26">
        <v>56554.351000000002</v>
      </c>
      <c r="H2118" s="26">
        <v>10.039</v>
      </c>
      <c r="I2118" s="26">
        <v>8126.8600999999999</v>
      </c>
      <c r="J2118" s="26">
        <v>6.3100000000000003E-2</v>
      </c>
    </row>
    <row r="2119" spans="1:10" x14ac:dyDescent="0.2">
      <c r="A2119" s="26">
        <f t="shared" si="33"/>
        <v>620159</v>
      </c>
      <c r="B2119" s="26">
        <v>35</v>
      </c>
      <c r="C2119" s="26">
        <v>97</v>
      </c>
      <c r="D2119" s="26" t="s">
        <v>92</v>
      </c>
      <c r="E2119" s="26">
        <v>62</v>
      </c>
      <c r="F2119" s="26">
        <v>159</v>
      </c>
      <c r="G2119" s="26">
        <v>62207.849000000002</v>
      </c>
      <c r="H2119" s="26">
        <v>5.9340000000000002</v>
      </c>
      <c r="I2119" s="26">
        <v>8157.4962999999998</v>
      </c>
      <c r="J2119" s="26">
        <v>3.73E-2</v>
      </c>
    </row>
    <row r="2120" spans="1:10" x14ac:dyDescent="0.2">
      <c r="A2120" s="26">
        <f t="shared" si="33"/>
        <v>630159</v>
      </c>
      <c r="B2120" s="26">
        <v>33</v>
      </c>
      <c r="C2120" s="26">
        <v>96</v>
      </c>
      <c r="D2120" s="26" t="s">
        <v>93</v>
      </c>
      <c r="E2120" s="26">
        <v>63</v>
      </c>
      <c r="F2120" s="26">
        <v>159</v>
      </c>
      <c r="G2120" s="26">
        <v>66043.385999999999</v>
      </c>
      <c r="H2120" s="26">
        <v>4.32</v>
      </c>
      <c r="I2120" s="26">
        <v>8176.6986999999999</v>
      </c>
      <c r="J2120" s="26">
        <v>2.7199999999999998E-2</v>
      </c>
    </row>
    <row r="2121" spans="1:10" x14ac:dyDescent="0.2">
      <c r="A2121" s="26">
        <f t="shared" si="33"/>
        <v>640159</v>
      </c>
      <c r="B2121" s="26">
        <v>31</v>
      </c>
      <c r="C2121" s="26">
        <v>95</v>
      </c>
      <c r="D2121" s="26" t="s">
        <v>94</v>
      </c>
      <c r="E2121" s="26">
        <v>64</v>
      </c>
      <c r="F2121" s="26">
        <v>159</v>
      </c>
      <c r="G2121" s="26">
        <v>68561.857000000004</v>
      </c>
      <c r="H2121" s="26">
        <v>0.98</v>
      </c>
      <c r="I2121" s="26">
        <v>8187.6176999999998</v>
      </c>
      <c r="J2121" s="26">
        <v>6.1999999999999998E-3</v>
      </c>
    </row>
    <row r="2122" spans="1:10" x14ac:dyDescent="0.2">
      <c r="A2122" s="26">
        <f t="shared" si="33"/>
        <v>650159</v>
      </c>
      <c r="B2122" s="26">
        <v>29</v>
      </c>
      <c r="C2122" s="26">
        <v>94</v>
      </c>
      <c r="D2122" s="26" t="s">
        <v>95</v>
      </c>
      <c r="E2122" s="26">
        <v>65</v>
      </c>
      <c r="F2122" s="26">
        <v>159</v>
      </c>
      <c r="G2122" s="26">
        <v>69532.581999999995</v>
      </c>
      <c r="H2122" s="26">
        <v>1.103</v>
      </c>
      <c r="I2122" s="26">
        <v>8188.8024999999998</v>
      </c>
      <c r="J2122" s="26">
        <v>6.8999999999999999E-3</v>
      </c>
    </row>
    <row r="2123" spans="1:10" x14ac:dyDescent="0.2">
      <c r="A2123" s="26">
        <f t="shared" si="33"/>
        <v>660159</v>
      </c>
      <c r="B2123" s="26">
        <v>27</v>
      </c>
      <c r="C2123" s="26">
        <v>93</v>
      </c>
      <c r="D2123" s="26" t="s">
        <v>96</v>
      </c>
      <c r="E2123" s="26">
        <v>66</v>
      </c>
      <c r="F2123" s="26">
        <v>159</v>
      </c>
      <c r="G2123" s="26">
        <v>69167.22</v>
      </c>
      <c r="H2123" s="26">
        <v>1.4390000000000001</v>
      </c>
      <c r="I2123" s="26">
        <v>8181.5842000000002</v>
      </c>
      <c r="J2123" s="26">
        <v>9.1000000000000004E-3</v>
      </c>
    </row>
    <row r="2124" spans="1:10" x14ac:dyDescent="0.2">
      <c r="A2124" s="26">
        <f t="shared" si="33"/>
        <v>670159</v>
      </c>
      <c r="B2124" s="26">
        <v>25</v>
      </c>
      <c r="C2124" s="26">
        <v>92</v>
      </c>
      <c r="D2124" s="26" t="s">
        <v>97</v>
      </c>
      <c r="E2124" s="26">
        <v>67</v>
      </c>
      <c r="F2124" s="26">
        <v>159</v>
      </c>
      <c r="G2124" s="26">
        <v>67329.62</v>
      </c>
      <c r="H2124" s="26">
        <v>3.0449999999999999</v>
      </c>
      <c r="I2124" s="26">
        <v>8165.1066000000001</v>
      </c>
      <c r="J2124" s="26">
        <v>1.9199999999999998E-2</v>
      </c>
    </row>
    <row r="2125" spans="1:10" x14ac:dyDescent="0.2">
      <c r="A2125" s="26">
        <f t="shared" si="33"/>
        <v>680159</v>
      </c>
      <c r="B2125" s="26">
        <v>23</v>
      </c>
      <c r="C2125" s="26">
        <v>91</v>
      </c>
      <c r="D2125" s="26" t="s">
        <v>98</v>
      </c>
      <c r="E2125" s="26">
        <v>68</v>
      </c>
      <c r="F2125" s="26">
        <v>159</v>
      </c>
      <c r="G2125" s="26">
        <v>64561.120000000003</v>
      </c>
      <c r="H2125" s="26">
        <v>3.6429999999999998</v>
      </c>
      <c r="I2125" s="26">
        <v>8142.7741999999998</v>
      </c>
      <c r="J2125" s="26">
        <v>2.29E-2</v>
      </c>
    </row>
    <row r="2126" spans="1:10" x14ac:dyDescent="0.2">
      <c r="A2126" s="26">
        <f t="shared" si="33"/>
        <v>690159</v>
      </c>
      <c r="B2126" s="26">
        <v>21</v>
      </c>
      <c r="C2126" s="26">
        <v>90</v>
      </c>
      <c r="D2126" s="26" t="s">
        <v>99</v>
      </c>
      <c r="E2126" s="26">
        <v>69</v>
      </c>
      <c r="F2126" s="26">
        <v>159</v>
      </c>
      <c r="G2126" s="26">
        <v>60570.404000000002</v>
      </c>
      <c r="H2126" s="26">
        <v>27.945</v>
      </c>
      <c r="I2126" s="26">
        <v>8112.7548999999999</v>
      </c>
      <c r="J2126" s="26">
        <v>0.17580000000000001</v>
      </c>
    </row>
    <row r="2127" spans="1:10" x14ac:dyDescent="0.2">
      <c r="A2127" s="26">
        <f t="shared" si="33"/>
        <v>700159</v>
      </c>
      <c r="B2127" s="26">
        <v>19</v>
      </c>
      <c r="C2127" s="26">
        <v>89</v>
      </c>
      <c r="D2127" s="26" t="s">
        <v>100</v>
      </c>
      <c r="E2127" s="26">
        <v>70</v>
      </c>
      <c r="F2127" s="26">
        <v>159</v>
      </c>
      <c r="G2127" s="26">
        <v>55833.517</v>
      </c>
      <c r="H2127" s="26">
        <v>17.582000000000001</v>
      </c>
      <c r="I2127" s="26">
        <v>8078.0428000000002</v>
      </c>
      <c r="J2127" s="26">
        <v>0.1106</v>
      </c>
    </row>
    <row r="2128" spans="1:10" x14ac:dyDescent="0.2">
      <c r="A2128" s="26">
        <f t="shared" si="33"/>
        <v>710159</v>
      </c>
      <c r="B2128" s="26">
        <v>17</v>
      </c>
      <c r="C2128" s="26">
        <v>88</v>
      </c>
      <c r="D2128" s="26" t="s">
        <v>101</v>
      </c>
      <c r="E2128" s="26">
        <v>71</v>
      </c>
      <c r="F2128" s="26">
        <v>159</v>
      </c>
      <c r="G2128" s="26">
        <v>49708.608999999997</v>
      </c>
      <c r="H2128" s="26">
        <v>37.662999999999997</v>
      </c>
      <c r="I2128" s="26">
        <v>8034.6009000000004</v>
      </c>
      <c r="J2128" s="26">
        <v>0.2369</v>
      </c>
    </row>
    <row r="2129" spans="1:10" x14ac:dyDescent="0.2">
      <c r="A2129" s="26">
        <f t="shared" si="33"/>
        <v>720159</v>
      </c>
      <c r="B2129" s="26">
        <v>15</v>
      </c>
      <c r="C2129" s="26">
        <v>87</v>
      </c>
      <c r="D2129" s="26" t="s">
        <v>102</v>
      </c>
      <c r="E2129" s="26">
        <v>72</v>
      </c>
      <c r="F2129" s="26">
        <v>159</v>
      </c>
      <c r="G2129" s="26">
        <v>42852.606</v>
      </c>
      <c r="H2129" s="26">
        <v>16.812999999999999</v>
      </c>
      <c r="I2129" s="26">
        <v>7986.5609999999997</v>
      </c>
      <c r="J2129" s="26">
        <v>0.1057</v>
      </c>
    </row>
    <row r="2130" spans="1:10" x14ac:dyDescent="0.2">
      <c r="A2130" s="26">
        <f t="shared" si="33"/>
        <v>730159</v>
      </c>
      <c r="B2130" s="26">
        <v>13</v>
      </c>
      <c r="C2130" s="26">
        <v>86</v>
      </c>
      <c r="D2130" s="26" t="s">
        <v>103</v>
      </c>
      <c r="E2130" s="26">
        <v>73</v>
      </c>
      <c r="F2130" s="26">
        <v>159</v>
      </c>
      <c r="G2130" s="26">
        <v>34439.156999999999</v>
      </c>
      <c r="H2130" s="26">
        <v>19.689</v>
      </c>
      <c r="I2130" s="26">
        <v>7928.7258000000002</v>
      </c>
      <c r="J2130" s="26">
        <v>0.12379999999999999</v>
      </c>
    </row>
    <row r="2131" spans="1:10" x14ac:dyDescent="0.2">
      <c r="A2131" s="26">
        <f t="shared" si="33"/>
        <v>740159</v>
      </c>
      <c r="B2131" s="26">
        <v>11</v>
      </c>
      <c r="C2131" s="26">
        <v>85</v>
      </c>
      <c r="D2131" s="26" t="s">
        <v>104</v>
      </c>
      <c r="E2131" s="26">
        <v>74</v>
      </c>
      <c r="F2131" s="26">
        <v>159</v>
      </c>
      <c r="G2131" s="26">
        <v>25434</v>
      </c>
      <c r="H2131" s="26">
        <v>300</v>
      </c>
      <c r="I2131" s="26">
        <v>7867</v>
      </c>
      <c r="J2131" s="26">
        <v>2</v>
      </c>
    </row>
    <row r="2132" spans="1:10" x14ac:dyDescent="0.2">
      <c r="A2132" s="26">
        <f t="shared" si="33"/>
        <v>750159</v>
      </c>
      <c r="B2132" s="26">
        <v>9</v>
      </c>
      <c r="C2132" s="26">
        <v>84</v>
      </c>
      <c r="D2132" s="26" t="s">
        <v>105</v>
      </c>
      <c r="E2132" s="26">
        <v>75</v>
      </c>
      <c r="F2132" s="26">
        <v>159</v>
      </c>
      <c r="G2132" s="26">
        <v>14805</v>
      </c>
      <c r="H2132" s="26">
        <v>305</v>
      </c>
      <c r="I2132" s="26">
        <v>7795</v>
      </c>
      <c r="J2132" s="26">
        <v>2</v>
      </c>
    </row>
    <row r="2133" spans="1:10" x14ac:dyDescent="0.2">
      <c r="A2133" s="26">
        <f t="shared" si="33"/>
        <v>590160</v>
      </c>
      <c r="B2133" s="26">
        <v>42</v>
      </c>
      <c r="C2133" s="26">
        <v>101</v>
      </c>
      <c r="D2133" s="26" t="s">
        <v>89</v>
      </c>
      <c r="E2133" s="26">
        <v>59</v>
      </c>
      <c r="F2133" s="26">
        <v>160</v>
      </c>
      <c r="G2133" s="26">
        <v>36200</v>
      </c>
      <c r="H2133" s="26">
        <v>400</v>
      </c>
      <c r="I2133" s="26">
        <v>8009</v>
      </c>
      <c r="J2133" s="26">
        <v>2</v>
      </c>
    </row>
    <row r="2134" spans="1:10" x14ac:dyDescent="0.2">
      <c r="A2134" s="26">
        <f t="shared" si="33"/>
        <v>600160</v>
      </c>
      <c r="B2134" s="26">
        <v>40</v>
      </c>
      <c r="C2134" s="26">
        <v>100</v>
      </c>
      <c r="D2134" s="26" t="s">
        <v>90</v>
      </c>
      <c r="E2134" s="26">
        <v>60</v>
      </c>
      <c r="F2134" s="26">
        <v>160</v>
      </c>
      <c r="G2134" s="26">
        <v>46724.514999999999</v>
      </c>
      <c r="H2134" s="26">
        <v>46.575000000000003</v>
      </c>
      <c r="I2134" s="26">
        <v>8069.9661999999998</v>
      </c>
      <c r="J2134" s="26">
        <v>0.29110000000000003</v>
      </c>
    </row>
    <row r="2135" spans="1:10" x14ac:dyDescent="0.2">
      <c r="A2135" s="26">
        <f t="shared" si="33"/>
        <v>610160</v>
      </c>
      <c r="B2135" s="26">
        <v>38</v>
      </c>
      <c r="C2135" s="26">
        <v>99</v>
      </c>
      <c r="D2135" s="26" t="s">
        <v>91</v>
      </c>
      <c r="E2135" s="26">
        <v>61</v>
      </c>
      <c r="F2135" s="26">
        <v>160</v>
      </c>
      <c r="G2135" s="26">
        <v>52894.639000000003</v>
      </c>
      <c r="H2135" s="26">
        <v>2.0489999999999999</v>
      </c>
      <c r="I2135" s="26">
        <v>8103.6397999999999</v>
      </c>
      <c r="J2135" s="26">
        <v>1.2800000000000001E-2</v>
      </c>
    </row>
    <row r="2136" spans="1:10" x14ac:dyDescent="0.2">
      <c r="A2136" s="26">
        <f t="shared" si="33"/>
        <v>620160</v>
      </c>
      <c r="B2136" s="26">
        <v>36</v>
      </c>
      <c r="C2136" s="26">
        <v>98</v>
      </c>
      <c r="D2136" s="26" t="s">
        <v>92</v>
      </c>
      <c r="E2136" s="26">
        <v>62</v>
      </c>
      <c r="F2136" s="26">
        <v>160</v>
      </c>
      <c r="G2136" s="26">
        <v>60233.171999999999</v>
      </c>
      <c r="H2136" s="26">
        <v>1.956</v>
      </c>
      <c r="I2136" s="26">
        <v>8144.6158999999998</v>
      </c>
      <c r="J2136" s="26">
        <v>1.2200000000000001E-2</v>
      </c>
    </row>
    <row r="2137" spans="1:10" x14ac:dyDescent="0.2">
      <c r="A2137" s="26">
        <f t="shared" si="33"/>
        <v>630160</v>
      </c>
      <c r="B2137" s="26">
        <v>34</v>
      </c>
      <c r="C2137" s="26">
        <v>97</v>
      </c>
      <c r="D2137" s="26" t="s">
        <v>93</v>
      </c>
      <c r="E2137" s="26">
        <v>63</v>
      </c>
      <c r="F2137" s="26">
        <v>160</v>
      </c>
      <c r="G2137" s="26">
        <v>63493.449000000001</v>
      </c>
      <c r="H2137" s="26">
        <v>0.90400000000000003</v>
      </c>
      <c r="I2137" s="26">
        <v>8160.1030000000001</v>
      </c>
      <c r="J2137" s="26">
        <v>5.7000000000000002E-3</v>
      </c>
    </row>
    <row r="2138" spans="1:10" x14ac:dyDescent="0.2">
      <c r="A2138" s="26">
        <f t="shared" si="33"/>
        <v>640160</v>
      </c>
      <c r="B2138" s="26">
        <v>32</v>
      </c>
      <c r="C2138" s="26">
        <v>96</v>
      </c>
      <c r="D2138" s="26" t="s">
        <v>94</v>
      </c>
      <c r="E2138" s="26">
        <v>64</v>
      </c>
      <c r="F2138" s="26">
        <v>160</v>
      </c>
      <c r="G2138" s="26">
        <v>67942.06</v>
      </c>
      <c r="H2138" s="26">
        <v>1.123</v>
      </c>
      <c r="I2138" s="26">
        <v>8183.0171</v>
      </c>
      <c r="J2138" s="26">
        <v>7.0000000000000001E-3</v>
      </c>
    </row>
    <row r="2139" spans="1:10" x14ac:dyDescent="0.2">
      <c r="A2139" s="26">
        <f t="shared" si="33"/>
        <v>650160</v>
      </c>
      <c r="B2139" s="26">
        <v>30</v>
      </c>
      <c r="C2139" s="26">
        <v>95</v>
      </c>
      <c r="D2139" s="26" t="s">
        <v>95</v>
      </c>
      <c r="E2139" s="26">
        <v>65</v>
      </c>
      <c r="F2139" s="26">
        <v>160</v>
      </c>
      <c r="G2139" s="26">
        <v>67836.474000000002</v>
      </c>
      <c r="H2139" s="26">
        <v>1.1100000000000001</v>
      </c>
      <c r="I2139" s="26">
        <v>8177.4675999999999</v>
      </c>
      <c r="J2139" s="26">
        <v>6.8999999999999999E-3</v>
      </c>
    </row>
    <row r="2140" spans="1:10" x14ac:dyDescent="0.2">
      <c r="A2140" s="26">
        <f t="shared" si="33"/>
        <v>660160</v>
      </c>
      <c r="B2140" s="26">
        <v>28</v>
      </c>
      <c r="C2140" s="26">
        <v>94</v>
      </c>
      <c r="D2140" s="26" t="s">
        <v>96</v>
      </c>
      <c r="E2140" s="26">
        <v>66</v>
      </c>
      <c r="F2140" s="26">
        <v>160</v>
      </c>
      <c r="G2140" s="26">
        <v>69672.425000000003</v>
      </c>
      <c r="H2140" s="26">
        <v>0.7</v>
      </c>
      <c r="I2140" s="26">
        <v>8184.0526</v>
      </c>
      <c r="J2140" s="26">
        <v>4.4000000000000003E-3</v>
      </c>
    </row>
    <row r="2141" spans="1:10" x14ac:dyDescent="0.2">
      <c r="A2141" s="26">
        <f t="shared" si="33"/>
        <v>670160</v>
      </c>
      <c r="B2141" s="26">
        <v>26</v>
      </c>
      <c r="C2141" s="26">
        <v>93</v>
      </c>
      <c r="D2141" s="26" t="s">
        <v>97</v>
      </c>
      <c r="E2141" s="26">
        <v>67</v>
      </c>
      <c r="F2141" s="26">
        <v>160</v>
      </c>
      <c r="G2141" s="26">
        <v>66382.425000000003</v>
      </c>
      <c r="H2141" s="26">
        <v>15.016</v>
      </c>
      <c r="I2141" s="26">
        <v>8158.6004000000003</v>
      </c>
      <c r="J2141" s="26">
        <v>9.3899999999999997E-2</v>
      </c>
    </row>
    <row r="2142" spans="1:10" x14ac:dyDescent="0.2">
      <c r="A2142" s="26">
        <f t="shared" si="33"/>
        <v>680160</v>
      </c>
      <c r="B2142" s="26">
        <v>24</v>
      </c>
      <c r="C2142" s="26">
        <v>92</v>
      </c>
      <c r="D2142" s="26" t="s">
        <v>98</v>
      </c>
      <c r="E2142" s="26">
        <v>68</v>
      </c>
      <c r="F2142" s="26">
        <v>160</v>
      </c>
      <c r="G2142" s="26">
        <v>66064.176000000007</v>
      </c>
      <c r="H2142" s="26">
        <v>24.245999999999999</v>
      </c>
      <c r="I2142" s="26">
        <v>8151.7217000000001</v>
      </c>
      <c r="J2142" s="26">
        <v>0.1515</v>
      </c>
    </row>
    <row r="2143" spans="1:10" x14ac:dyDescent="0.2">
      <c r="A2143" s="26">
        <f t="shared" si="33"/>
        <v>690160</v>
      </c>
      <c r="B2143" s="26">
        <v>22</v>
      </c>
      <c r="C2143" s="26">
        <v>91</v>
      </c>
      <c r="D2143" s="26" t="s">
        <v>99</v>
      </c>
      <c r="E2143" s="26">
        <v>69</v>
      </c>
      <c r="F2143" s="26">
        <v>160</v>
      </c>
      <c r="G2143" s="26">
        <v>60301.036999999997</v>
      </c>
      <c r="H2143" s="26">
        <v>32.686</v>
      </c>
      <c r="I2143" s="26">
        <v>8110.8123999999998</v>
      </c>
      <c r="J2143" s="26">
        <v>0.20430000000000001</v>
      </c>
    </row>
    <row r="2144" spans="1:10" x14ac:dyDescent="0.2">
      <c r="A2144" s="26">
        <f t="shared" si="33"/>
        <v>700160</v>
      </c>
      <c r="B2144" s="26">
        <v>20</v>
      </c>
      <c r="C2144" s="26">
        <v>90</v>
      </c>
      <c r="D2144" s="26" t="s">
        <v>100</v>
      </c>
      <c r="E2144" s="26">
        <v>70</v>
      </c>
      <c r="F2144" s="26">
        <v>160</v>
      </c>
      <c r="G2144" s="26">
        <v>58163.226999999999</v>
      </c>
      <c r="H2144" s="26">
        <v>5.4960000000000004</v>
      </c>
      <c r="I2144" s="26">
        <v>8092.5613999999996</v>
      </c>
      <c r="J2144" s="26">
        <v>3.4299999999999997E-2</v>
      </c>
    </row>
    <row r="2145" spans="1:10" x14ac:dyDescent="0.2">
      <c r="A2145" s="26">
        <f t="shared" si="33"/>
        <v>710160</v>
      </c>
      <c r="B2145" s="26">
        <v>18</v>
      </c>
      <c r="C2145" s="26">
        <v>89</v>
      </c>
      <c r="D2145" s="26" t="s">
        <v>101</v>
      </c>
      <c r="E2145" s="26">
        <v>71</v>
      </c>
      <c r="F2145" s="26">
        <v>160</v>
      </c>
      <c r="G2145" s="26">
        <v>50269.942000000003</v>
      </c>
      <c r="H2145" s="26">
        <v>56.820999999999998</v>
      </c>
      <c r="I2145" s="26">
        <v>8038.3387000000002</v>
      </c>
      <c r="J2145" s="26">
        <v>0.35510000000000003</v>
      </c>
    </row>
    <row r="2146" spans="1:10" x14ac:dyDescent="0.2">
      <c r="A2146" s="26">
        <f t="shared" si="33"/>
        <v>720160</v>
      </c>
      <c r="B2146" s="26">
        <v>16</v>
      </c>
      <c r="C2146" s="26">
        <v>88</v>
      </c>
      <c r="D2146" s="26" t="s">
        <v>102</v>
      </c>
      <c r="E2146" s="26">
        <v>72</v>
      </c>
      <c r="F2146" s="26">
        <v>160</v>
      </c>
      <c r="G2146" s="26">
        <v>45938.747000000003</v>
      </c>
      <c r="H2146" s="26">
        <v>9.5399999999999991</v>
      </c>
      <c r="I2146" s="26">
        <v>8006.3791000000001</v>
      </c>
      <c r="J2146" s="26">
        <v>5.96E-2</v>
      </c>
    </row>
    <row r="2147" spans="1:10" x14ac:dyDescent="0.2">
      <c r="A2147" s="26">
        <f t="shared" si="33"/>
        <v>730160</v>
      </c>
      <c r="B2147" s="26">
        <v>14</v>
      </c>
      <c r="C2147" s="26">
        <v>87</v>
      </c>
      <c r="D2147" s="26" t="s">
        <v>103</v>
      </c>
      <c r="E2147" s="26">
        <v>73</v>
      </c>
      <c r="F2147" s="26">
        <v>160</v>
      </c>
      <c r="G2147" s="26">
        <v>35823.699999999997</v>
      </c>
      <c r="H2147" s="26">
        <v>54.316000000000003</v>
      </c>
      <c r="I2147" s="26">
        <v>7938.2704000000003</v>
      </c>
      <c r="J2147" s="26">
        <v>0.33950000000000002</v>
      </c>
    </row>
    <row r="2148" spans="1:10" x14ac:dyDescent="0.2">
      <c r="A2148" s="26">
        <f t="shared" si="33"/>
        <v>740160</v>
      </c>
      <c r="B2148" s="26">
        <v>12</v>
      </c>
      <c r="C2148" s="26">
        <v>86</v>
      </c>
      <c r="D2148" s="26" t="s">
        <v>104</v>
      </c>
      <c r="E2148" s="26">
        <v>74</v>
      </c>
      <c r="F2148" s="26">
        <v>160</v>
      </c>
      <c r="G2148" s="26">
        <v>29329.073</v>
      </c>
      <c r="H2148" s="26">
        <v>149.81</v>
      </c>
      <c r="I2148" s="26">
        <v>7892.7893000000004</v>
      </c>
      <c r="J2148" s="26">
        <v>0.93630000000000002</v>
      </c>
    </row>
    <row r="2149" spans="1:10" x14ac:dyDescent="0.2">
      <c r="A2149" s="26">
        <f t="shared" si="33"/>
        <v>750160</v>
      </c>
      <c r="B2149" s="26">
        <v>10</v>
      </c>
      <c r="C2149" s="26">
        <v>85</v>
      </c>
      <c r="D2149" s="26" t="s">
        <v>105</v>
      </c>
      <c r="E2149" s="26">
        <v>75</v>
      </c>
      <c r="F2149" s="26">
        <v>160</v>
      </c>
      <c r="G2149" s="26">
        <v>16878</v>
      </c>
      <c r="H2149" s="26">
        <v>300</v>
      </c>
      <c r="I2149" s="26">
        <v>7810</v>
      </c>
      <c r="J2149" s="26">
        <v>2</v>
      </c>
    </row>
    <row r="2150" spans="1:10" x14ac:dyDescent="0.2">
      <c r="A2150" s="26">
        <f t="shared" si="33"/>
        <v>590161</v>
      </c>
      <c r="B2150" s="26">
        <v>43</v>
      </c>
      <c r="C2150" s="26">
        <v>102</v>
      </c>
      <c r="D2150" s="26" t="s">
        <v>89</v>
      </c>
      <c r="E2150" s="26">
        <v>59</v>
      </c>
      <c r="F2150" s="26">
        <v>161</v>
      </c>
      <c r="G2150" s="26">
        <v>32490</v>
      </c>
      <c r="H2150" s="26">
        <v>500</v>
      </c>
      <c r="I2150" s="26">
        <v>7986</v>
      </c>
      <c r="J2150" s="26">
        <v>3</v>
      </c>
    </row>
    <row r="2151" spans="1:10" x14ac:dyDescent="0.2">
      <c r="A2151" s="26">
        <f t="shared" si="33"/>
        <v>600161</v>
      </c>
      <c r="B2151" s="26">
        <v>41</v>
      </c>
      <c r="C2151" s="26">
        <v>101</v>
      </c>
      <c r="D2151" s="26" t="s">
        <v>90</v>
      </c>
      <c r="E2151" s="26">
        <v>60</v>
      </c>
      <c r="F2151" s="26">
        <v>161</v>
      </c>
      <c r="G2151" s="26">
        <v>42230</v>
      </c>
      <c r="H2151" s="26">
        <v>400</v>
      </c>
      <c r="I2151" s="26">
        <v>8042</v>
      </c>
      <c r="J2151" s="26">
        <v>2</v>
      </c>
    </row>
    <row r="2152" spans="1:10" x14ac:dyDescent="0.2">
      <c r="A2152" s="26">
        <f t="shared" si="33"/>
        <v>610161</v>
      </c>
      <c r="B2152" s="26">
        <v>39</v>
      </c>
      <c r="C2152" s="26">
        <v>100</v>
      </c>
      <c r="D2152" s="26" t="s">
        <v>91</v>
      </c>
      <c r="E2152" s="26">
        <v>61</v>
      </c>
      <c r="F2152" s="26">
        <v>161</v>
      </c>
      <c r="G2152" s="26">
        <v>50086.589</v>
      </c>
      <c r="H2152" s="26">
        <v>9.0350000000000001</v>
      </c>
      <c r="I2152" s="26">
        <v>8085.9976999999999</v>
      </c>
      <c r="J2152" s="26">
        <v>5.6099999999999997E-2</v>
      </c>
    </row>
    <row r="2153" spans="1:10" x14ac:dyDescent="0.2">
      <c r="A2153" s="26">
        <f t="shared" si="33"/>
        <v>620161</v>
      </c>
      <c r="B2153" s="26">
        <v>37</v>
      </c>
      <c r="C2153" s="26">
        <v>99</v>
      </c>
      <c r="D2153" s="26" t="s">
        <v>92</v>
      </c>
      <c r="E2153" s="26">
        <v>62</v>
      </c>
      <c r="F2153" s="26">
        <v>161</v>
      </c>
      <c r="G2153" s="26">
        <v>56672.042999999998</v>
      </c>
      <c r="H2153" s="26">
        <v>6.8170000000000002</v>
      </c>
      <c r="I2153" s="26">
        <v>8122.0418</v>
      </c>
      <c r="J2153" s="26">
        <v>4.2299999999999997E-2</v>
      </c>
    </row>
    <row r="2154" spans="1:10" x14ac:dyDescent="0.2">
      <c r="A2154" s="26">
        <f t="shared" si="33"/>
        <v>630161</v>
      </c>
      <c r="B2154" s="26">
        <v>35</v>
      </c>
      <c r="C2154" s="26">
        <v>98</v>
      </c>
      <c r="D2154" s="26" t="s">
        <v>93</v>
      </c>
      <c r="E2154" s="26">
        <v>63</v>
      </c>
      <c r="F2154" s="26">
        <v>161</v>
      </c>
      <c r="G2154" s="26">
        <v>61791.601000000002</v>
      </c>
      <c r="H2154" s="26">
        <v>10.4</v>
      </c>
      <c r="I2154" s="26">
        <v>8148.9809999999998</v>
      </c>
      <c r="J2154" s="26">
        <v>6.4600000000000005E-2</v>
      </c>
    </row>
    <row r="2155" spans="1:10" x14ac:dyDescent="0.2">
      <c r="A2155" s="26">
        <f t="shared" si="33"/>
        <v>640161</v>
      </c>
      <c r="B2155" s="26">
        <v>33</v>
      </c>
      <c r="C2155" s="26">
        <v>97</v>
      </c>
      <c r="D2155" s="26" t="s">
        <v>94</v>
      </c>
      <c r="E2155" s="26">
        <v>64</v>
      </c>
      <c r="F2155" s="26">
        <v>161</v>
      </c>
      <c r="G2155" s="26">
        <v>65506.142</v>
      </c>
      <c r="H2155" s="26">
        <v>1.504</v>
      </c>
      <c r="I2155" s="26">
        <v>8167.1934000000001</v>
      </c>
      <c r="J2155" s="26">
        <v>9.2999999999999992E-3</v>
      </c>
    </row>
    <row r="2156" spans="1:10" x14ac:dyDescent="0.2">
      <c r="A2156" s="26">
        <f t="shared" si="33"/>
        <v>650161</v>
      </c>
      <c r="B2156" s="26">
        <v>31</v>
      </c>
      <c r="C2156" s="26">
        <v>96</v>
      </c>
      <c r="D2156" s="26" t="s">
        <v>95</v>
      </c>
      <c r="E2156" s="26">
        <v>65</v>
      </c>
      <c r="F2156" s="26">
        <v>161</v>
      </c>
      <c r="G2156" s="26">
        <v>67461.778000000006</v>
      </c>
      <c r="H2156" s="26">
        <v>1.218</v>
      </c>
      <c r="I2156" s="26">
        <v>8174.4808999999996</v>
      </c>
      <c r="J2156" s="26">
        <v>7.6E-3</v>
      </c>
    </row>
    <row r="2157" spans="1:10" x14ac:dyDescent="0.2">
      <c r="A2157" s="26">
        <f t="shared" si="33"/>
        <v>660161</v>
      </c>
      <c r="B2157" s="26">
        <v>29</v>
      </c>
      <c r="C2157" s="26">
        <v>95</v>
      </c>
      <c r="D2157" s="26" t="s">
        <v>96</v>
      </c>
      <c r="E2157" s="26">
        <v>66</v>
      </c>
      <c r="F2157" s="26">
        <v>161</v>
      </c>
      <c r="G2157" s="26">
        <v>68055.494000000006</v>
      </c>
      <c r="H2157" s="26">
        <v>0.69699999999999995</v>
      </c>
      <c r="I2157" s="26">
        <v>8173.3092999999999</v>
      </c>
      <c r="J2157" s="26">
        <v>4.3E-3</v>
      </c>
    </row>
    <row r="2158" spans="1:10" x14ac:dyDescent="0.2">
      <c r="A2158" s="26">
        <f t="shared" si="33"/>
        <v>670161</v>
      </c>
      <c r="B2158" s="26">
        <v>27</v>
      </c>
      <c r="C2158" s="26">
        <v>94</v>
      </c>
      <c r="D2158" s="26" t="s">
        <v>97</v>
      </c>
      <c r="E2158" s="26">
        <v>67</v>
      </c>
      <c r="F2158" s="26">
        <v>161</v>
      </c>
      <c r="G2158" s="26">
        <v>67196.293999999994</v>
      </c>
      <c r="H2158" s="26">
        <v>2.1509999999999998</v>
      </c>
      <c r="I2158" s="26">
        <v>8163.1134000000002</v>
      </c>
      <c r="J2158" s="26">
        <v>1.34E-2</v>
      </c>
    </row>
    <row r="2159" spans="1:10" x14ac:dyDescent="0.2">
      <c r="A2159" s="26">
        <f t="shared" si="33"/>
        <v>680161</v>
      </c>
      <c r="B2159" s="26">
        <v>25</v>
      </c>
      <c r="C2159" s="26">
        <v>93</v>
      </c>
      <c r="D2159" s="26" t="s">
        <v>98</v>
      </c>
      <c r="E2159" s="26">
        <v>68</v>
      </c>
      <c r="F2159" s="26">
        <v>161</v>
      </c>
      <c r="G2159" s="26">
        <v>65201.298000000003</v>
      </c>
      <c r="H2159" s="26">
        <v>8.7739999999999991</v>
      </c>
      <c r="I2159" s="26">
        <v>8145.8627999999999</v>
      </c>
      <c r="J2159" s="26">
        <v>5.45E-2</v>
      </c>
    </row>
    <row r="2160" spans="1:10" x14ac:dyDescent="0.2">
      <c r="A2160" s="26">
        <f t="shared" si="33"/>
        <v>690161</v>
      </c>
      <c r="B2160" s="26">
        <v>23</v>
      </c>
      <c r="C2160" s="26">
        <v>92</v>
      </c>
      <c r="D2160" s="26" t="s">
        <v>99</v>
      </c>
      <c r="E2160" s="26">
        <v>69</v>
      </c>
      <c r="F2160" s="26">
        <v>161</v>
      </c>
      <c r="G2160" s="26">
        <v>61898.714999999997</v>
      </c>
      <c r="H2160" s="26">
        <v>27.945</v>
      </c>
      <c r="I2160" s="26">
        <v>8120.4906000000001</v>
      </c>
      <c r="J2160" s="26">
        <v>0.1736</v>
      </c>
    </row>
    <row r="2161" spans="1:10" x14ac:dyDescent="0.2">
      <c r="A2161" s="26">
        <f t="shared" si="33"/>
        <v>700161</v>
      </c>
      <c r="B2161" s="26">
        <v>21</v>
      </c>
      <c r="C2161" s="26">
        <v>91</v>
      </c>
      <c r="D2161" s="26" t="s">
        <v>100</v>
      </c>
      <c r="E2161" s="26">
        <v>70</v>
      </c>
      <c r="F2161" s="26">
        <v>161</v>
      </c>
      <c r="G2161" s="26">
        <v>57834.248</v>
      </c>
      <c r="H2161" s="26">
        <v>15.101000000000001</v>
      </c>
      <c r="I2161" s="26">
        <v>8090.3860999999997</v>
      </c>
      <c r="J2161" s="26">
        <v>9.3799999999999994E-2</v>
      </c>
    </row>
    <row r="2162" spans="1:10" x14ac:dyDescent="0.2">
      <c r="A2162" s="26">
        <f t="shared" si="33"/>
        <v>710161</v>
      </c>
      <c r="B2162" s="26">
        <v>19</v>
      </c>
      <c r="C2162" s="26">
        <v>90</v>
      </c>
      <c r="D2162" s="26" t="s">
        <v>101</v>
      </c>
      <c r="E2162" s="26">
        <v>71</v>
      </c>
      <c r="F2162" s="26">
        <v>161</v>
      </c>
      <c r="G2162" s="26">
        <v>52562.349000000002</v>
      </c>
      <c r="H2162" s="26">
        <v>27.945</v>
      </c>
      <c r="I2162" s="26">
        <v>8052.7821000000004</v>
      </c>
      <c r="J2162" s="26">
        <v>0.1736</v>
      </c>
    </row>
    <row r="2163" spans="1:10" x14ac:dyDescent="0.2">
      <c r="A2163" s="26">
        <f t="shared" si="33"/>
        <v>720161</v>
      </c>
      <c r="B2163" s="26">
        <v>17</v>
      </c>
      <c r="C2163" s="26">
        <v>89</v>
      </c>
      <c r="D2163" s="26" t="s">
        <v>102</v>
      </c>
      <c r="E2163" s="26">
        <v>72</v>
      </c>
      <c r="F2163" s="26">
        <v>161</v>
      </c>
      <c r="G2163" s="26">
        <v>46315.817000000003</v>
      </c>
      <c r="H2163" s="26">
        <v>23.45</v>
      </c>
      <c r="I2163" s="26">
        <v>8009.1244999999999</v>
      </c>
      <c r="J2163" s="26">
        <v>0.1457</v>
      </c>
    </row>
    <row r="2164" spans="1:10" x14ac:dyDescent="0.2">
      <c r="A2164" s="26">
        <f t="shared" si="33"/>
        <v>730161</v>
      </c>
      <c r="B2164" s="26">
        <v>15</v>
      </c>
      <c r="C2164" s="26">
        <v>88</v>
      </c>
      <c r="D2164" s="26" t="s">
        <v>103</v>
      </c>
      <c r="E2164" s="26">
        <v>73</v>
      </c>
      <c r="F2164" s="26">
        <v>161</v>
      </c>
      <c r="G2164" s="26">
        <v>38778.574999999997</v>
      </c>
      <c r="H2164" s="26">
        <v>24.381</v>
      </c>
      <c r="I2164" s="26">
        <v>7957.45</v>
      </c>
      <c r="J2164" s="26">
        <v>0.15140000000000001</v>
      </c>
    </row>
    <row r="2165" spans="1:10" x14ac:dyDescent="0.2">
      <c r="A2165" s="26">
        <f t="shared" si="33"/>
        <v>740161</v>
      </c>
      <c r="B2165" s="26">
        <v>13</v>
      </c>
      <c r="C2165" s="26">
        <v>87</v>
      </c>
      <c r="D2165" s="26" t="s">
        <v>104</v>
      </c>
      <c r="E2165" s="26">
        <v>74</v>
      </c>
      <c r="F2165" s="26">
        <v>161</v>
      </c>
      <c r="G2165" s="26">
        <v>30507</v>
      </c>
      <c r="H2165" s="26">
        <v>200</v>
      </c>
      <c r="I2165" s="26">
        <v>7901</v>
      </c>
      <c r="J2165" s="26">
        <v>1</v>
      </c>
    </row>
    <row r="2166" spans="1:10" x14ac:dyDescent="0.2">
      <c r="A2166" s="26">
        <f t="shared" si="33"/>
        <v>750161</v>
      </c>
      <c r="B2166" s="26">
        <v>11</v>
      </c>
      <c r="C2166" s="26">
        <v>86</v>
      </c>
      <c r="D2166" s="26" t="s">
        <v>105</v>
      </c>
      <c r="E2166" s="26">
        <v>75</v>
      </c>
      <c r="F2166" s="26">
        <v>161</v>
      </c>
      <c r="G2166" s="26">
        <v>20842.82</v>
      </c>
      <c r="H2166" s="26">
        <v>149.905</v>
      </c>
      <c r="I2166" s="26">
        <v>7836.3292000000001</v>
      </c>
      <c r="J2166" s="26">
        <v>0.93110000000000004</v>
      </c>
    </row>
    <row r="2167" spans="1:10" x14ac:dyDescent="0.2">
      <c r="A2167" s="26">
        <f t="shared" si="33"/>
        <v>760161</v>
      </c>
      <c r="B2167" s="26">
        <v>9</v>
      </c>
      <c r="C2167" s="26">
        <v>85</v>
      </c>
      <c r="D2167" s="26" t="s">
        <v>106</v>
      </c>
      <c r="E2167" s="26">
        <v>76</v>
      </c>
      <c r="F2167" s="26">
        <v>161</v>
      </c>
      <c r="G2167" s="26">
        <v>10196</v>
      </c>
      <c r="H2167" s="26">
        <v>400</v>
      </c>
      <c r="I2167" s="26">
        <v>7765</v>
      </c>
      <c r="J2167" s="26">
        <v>2</v>
      </c>
    </row>
    <row r="2168" spans="1:10" x14ac:dyDescent="0.2">
      <c r="A2168" s="26">
        <f t="shared" si="33"/>
        <v>600162</v>
      </c>
      <c r="B2168" s="26">
        <v>42</v>
      </c>
      <c r="C2168" s="26">
        <v>102</v>
      </c>
      <c r="D2168" s="26" t="s">
        <v>90</v>
      </c>
      <c r="E2168" s="26">
        <v>60</v>
      </c>
      <c r="F2168" s="26">
        <v>162</v>
      </c>
      <c r="G2168" s="26">
        <v>39010</v>
      </c>
      <c r="H2168" s="26">
        <v>400</v>
      </c>
      <c r="I2168" s="26">
        <v>8022</v>
      </c>
      <c r="J2168" s="26">
        <v>2</v>
      </c>
    </row>
    <row r="2169" spans="1:10" x14ac:dyDescent="0.2">
      <c r="A2169" s="26">
        <f t="shared" si="33"/>
        <v>610162</v>
      </c>
      <c r="B2169" s="26">
        <v>40</v>
      </c>
      <c r="C2169" s="26">
        <v>101</v>
      </c>
      <c r="D2169" s="26" t="s">
        <v>91</v>
      </c>
      <c r="E2169" s="26">
        <v>61</v>
      </c>
      <c r="F2169" s="26">
        <v>162</v>
      </c>
      <c r="G2169" s="26">
        <v>46040</v>
      </c>
      <c r="H2169" s="26">
        <v>300</v>
      </c>
      <c r="I2169" s="26">
        <v>8061</v>
      </c>
      <c r="J2169" s="26">
        <v>2</v>
      </c>
    </row>
    <row r="2170" spans="1:10" x14ac:dyDescent="0.2">
      <c r="A2170" s="26">
        <f t="shared" si="33"/>
        <v>620162</v>
      </c>
      <c r="B2170" s="26">
        <v>38</v>
      </c>
      <c r="C2170" s="26">
        <v>100</v>
      </c>
      <c r="D2170" s="26" t="s">
        <v>92</v>
      </c>
      <c r="E2170" s="26">
        <v>62</v>
      </c>
      <c r="F2170" s="26">
        <v>162</v>
      </c>
      <c r="G2170" s="26">
        <v>54379.053</v>
      </c>
      <c r="H2170" s="26">
        <v>3.5230000000000001</v>
      </c>
      <c r="I2170" s="26">
        <v>8107.5744999999997</v>
      </c>
      <c r="J2170" s="26">
        <v>2.18E-2</v>
      </c>
    </row>
    <row r="2171" spans="1:10" x14ac:dyDescent="0.2">
      <c r="A2171" s="26">
        <f t="shared" si="33"/>
        <v>630162</v>
      </c>
      <c r="B2171" s="26">
        <v>36</v>
      </c>
      <c r="C2171" s="26">
        <v>99</v>
      </c>
      <c r="D2171" s="26" t="s">
        <v>93</v>
      </c>
      <c r="E2171" s="26">
        <v>63</v>
      </c>
      <c r="F2171" s="26">
        <v>162</v>
      </c>
      <c r="G2171" s="26">
        <v>58722.944000000003</v>
      </c>
      <c r="H2171" s="26">
        <v>1.3140000000000001</v>
      </c>
      <c r="I2171" s="26">
        <v>8129.5592999999999</v>
      </c>
      <c r="J2171" s="26">
        <v>8.0999999999999996E-3</v>
      </c>
    </row>
    <row r="2172" spans="1:10" x14ac:dyDescent="0.2">
      <c r="A2172" s="26">
        <f t="shared" si="33"/>
        <v>640162</v>
      </c>
      <c r="B2172" s="26">
        <v>34</v>
      </c>
      <c r="C2172" s="26">
        <v>98</v>
      </c>
      <c r="D2172" s="26" t="s">
        <v>94</v>
      </c>
      <c r="E2172" s="26">
        <v>64</v>
      </c>
      <c r="F2172" s="26">
        <v>162</v>
      </c>
      <c r="G2172" s="26">
        <v>64280.72</v>
      </c>
      <c r="H2172" s="26">
        <v>3.9630000000000001</v>
      </c>
      <c r="I2172" s="26">
        <v>8159.0373</v>
      </c>
      <c r="J2172" s="26">
        <v>2.4500000000000001E-2</v>
      </c>
    </row>
    <row r="2173" spans="1:10" x14ac:dyDescent="0.2">
      <c r="A2173" s="26">
        <f t="shared" si="33"/>
        <v>650162</v>
      </c>
      <c r="B2173" s="26">
        <v>32</v>
      </c>
      <c r="C2173" s="26">
        <v>97</v>
      </c>
      <c r="D2173" s="26" t="s">
        <v>95</v>
      </c>
      <c r="E2173" s="26">
        <v>65</v>
      </c>
      <c r="F2173" s="26">
        <v>162</v>
      </c>
      <c r="G2173" s="26">
        <v>65879.547999999995</v>
      </c>
      <c r="H2173" s="26">
        <v>2.0489999999999999</v>
      </c>
      <c r="I2173" s="26">
        <v>8164.0772999999999</v>
      </c>
      <c r="J2173" s="26">
        <v>1.2699999999999999E-2</v>
      </c>
    </row>
    <row r="2174" spans="1:10" x14ac:dyDescent="0.2">
      <c r="A2174" s="26">
        <f t="shared" si="33"/>
        <v>660162</v>
      </c>
      <c r="B2174" s="26">
        <v>30</v>
      </c>
      <c r="C2174" s="26">
        <v>96</v>
      </c>
      <c r="D2174" s="26" t="s">
        <v>96</v>
      </c>
      <c r="E2174" s="26">
        <v>66</v>
      </c>
      <c r="F2174" s="26">
        <v>162</v>
      </c>
      <c r="G2174" s="26">
        <v>68181.168999999994</v>
      </c>
      <c r="H2174" s="26">
        <v>0.69499999999999995</v>
      </c>
      <c r="I2174" s="26">
        <v>8173.4555</v>
      </c>
      <c r="J2174" s="26">
        <v>4.3E-3</v>
      </c>
    </row>
    <row r="2175" spans="1:10" x14ac:dyDescent="0.2">
      <c r="A2175" s="26">
        <f t="shared" si="33"/>
        <v>670162</v>
      </c>
      <c r="B2175" s="26">
        <v>28</v>
      </c>
      <c r="C2175" s="26">
        <v>95</v>
      </c>
      <c r="D2175" s="26" t="s">
        <v>97</v>
      </c>
      <c r="E2175" s="26">
        <v>67</v>
      </c>
      <c r="F2175" s="26">
        <v>162</v>
      </c>
      <c r="G2175" s="26">
        <v>66040.562999999995</v>
      </c>
      <c r="H2175" s="26">
        <v>3.1019999999999999</v>
      </c>
      <c r="I2175" s="26">
        <v>8155.4125999999997</v>
      </c>
      <c r="J2175" s="26">
        <v>1.9199999999999998E-2</v>
      </c>
    </row>
    <row r="2176" spans="1:10" x14ac:dyDescent="0.2">
      <c r="A2176" s="26">
        <f t="shared" si="33"/>
        <v>680162</v>
      </c>
      <c r="B2176" s="26">
        <v>26</v>
      </c>
      <c r="C2176" s="26">
        <v>94</v>
      </c>
      <c r="D2176" s="26" t="s">
        <v>98</v>
      </c>
      <c r="E2176" s="26">
        <v>68</v>
      </c>
      <c r="F2176" s="26">
        <v>162</v>
      </c>
      <c r="G2176" s="26">
        <v>66334.210000000006</v>
      </c>
      <c r="H2176" s="26">
        <v>0.75600000000000001</v>
      </c>
      <c r="I2176" s="26">
        <v>8152.3959000000004</v>
      </c>
      <c r="J2176" s="26">
        <v>4.7000000000000002E-3</v>
      </c>
    </row>
    <row r="2177" spans="1:10" x14ac:dyDescent="0.2">
      <c r="A2177" s="26">
        <f t="shared" si="33"/>
        <v>690162</v>
      </c>
      <c r="B2177" s="26">
        <v>24</v>
      </c>
      <c r="C2177" s="26">
        <v>93</v>
      </c>
      <c r="D2177" s="26" t="s">
        <v>99</v>
      </c>
      <c r="E2177" s="26">
        <v>69</v>
      </c>
      <c r="F2177" s="26">
        <v>162</v>
      </c>
      <c r="G2177" s="26">
        <v>61477.482000000004</v>
      </c>
      <c r="H2177" s="26">
        <v>26.058</v>
      </c>
      <c r="I2177" s="26">
        <v>8117.5868</v>
      </c>
      <c r="J2177" s="26">
        <v>0.16089999999999999</v>
      </c>
    </row>
    <row r="2178" spans="1:10" x14ac:dyDescent="0.2">
      <c r="A2178" s="26">
        <f t="shared" si="33"/>
        <v>700162</v>
      </c>
      <c r="B2178" s="26">
        <v>22</v>
      </c>
      <c r="C2178" s="26">
        <v>92</v>
      </c>
      <c r="D2178" s="26" t="s">
        <v>100</v>
      </c>
      <c r="E2178" s="26">
        <v>70</v>
      </c>
      <c r="F2178" s="26">
        <v>162</v>
      </c>
      <c r="G2178" s="26">
        <v>59821.163</v>
      </c>
      <c r="H2178" s="26">
        <v>15.103</v>
      </c>
      <c r="I2178" s="26">
        <v>8102.5333000000001</v>
      </c>
      <c r="J2178" s="26">
        <v>9.3200000000000005E-2</v>
      </c>
    </row>
    <row r="2179" spans="1:10" x14ac:dyDescent="0.2">
      <c r="A2179" s="26">
        <f t="shared" ref="A2179:A2242" si="34">F2179+10000*E2179</f>
        <v>710162</v>
      </c>
      <c r="B2179" s="26">
        <v>20</v>
      </c>
      <c r="C2179" s="26">
        <v>91</v>
      </c>
      <c r="D2179" s="26" t="s">
        <v>101</v>
      </c>
      <c r="E2179" s="26">
        <v>71</v>
      </c>
      <c r="F2179" s="26">
        <v>162</v>
      </c>
      <c r="G2179" s="26">
        <v>52831.758999999998</v>
      </c>
      <c r="H2179" s="26">
        <v>75.036000000000001</v>
      </c>
      <c r="I2179" s="26">
        <v>8054.5595999999996</v>
      </c>
      <c r="J2179" s="26">
        <v>0.4632</v>
      </c>
    </row>
    <row r="2180" spans="1:10" x14ac:dyDescent="0.2">
      <c r="A2180" s="26">
        <f t="shared" si="34"/>
        <v>720162</v>
      </c>
      <c r="B2180" s="26">
        <v>18</v>
      </c>
      <c r="C2180" s="26">
        <v>90</v>
      </c>
      <c r="D2180" s="26" t="s">
        <v>102</v>
      </c>
      <c r="E2180" s="26">
        <v>72</v>
      </c>
      <c r="F2180" s="26">
        <v>162</v>
      </c>
      <c r="G2180" s="26">
        <v>49168.425999999999</v>
      </c>
      <c r="H2180" s="26">
        <v>8.952</v>
      </c>
      <c r="I2180" s="26">
        <v>8027.1171000000004</v>
      </c>
      <c r="J2180" s="26">
        <v>5.5300000000000002E-2</v>
      </c>
    </row>
    <row r="2181" spans="1:10" x14ac:dyDescent="0.2">
      <c r="A2181" s="26">
        <f t="shared" si="34"/>
        <v>730162</v>
      </c>
      <c r="B2181" s="26">
        <v>16</v>
      </c>
      <c r="C2181" s="26">
        <v>89</v>
      </c>
      <c r="D2181" s="26" t="s">
        <v>103</v>
      </c>
      <c r="E2181" s="26">
        <v>73</v>
      </c>
      <c r="F2181" s="26">
        <v>162</v>
      </c>
      <c r="G2181" s="26">
        <v>39781.404999999999</v>
      </c>
      <c r="H2181" s="26">
        <v>63.322000000000003</v>
      </c>
      <c r="I2181" s="26">
        <v>7964.3432000000003</v>
      </c>
      <c r="J2181" s="26">
        <v>0.39090000000000003</v>
      </c>
    </row>
    <row r="2182" spans="1:10" x14ac:dyDescent="0.2">
      <c r="A2182" s="26">
        <f t="shared" si="34"/>
        <v>740162</v>
      </c>
      <c r="B2182" s="26">
        <v>14</v>
      </c>
      <c r="C2182" s="26">
        <v>88</v>
      </c>
      <c r="D2182" s="26" t="s">
        <v>104</v>
      </c>
      <c r="E2182" s="26">
        <v>74</v>
      </c>
      <c r="F2182" s="26">
        <v>162</v>
      </c>
      <c r="G2182" s="26">
        <v>33999.216999999997</v>
      </c>
      <c r="H2182" s="26">
        <v>17.657</v>
      </c>
      <c r="I2182" s="26">
        <v>7923.8213999999998</v>
      </c>
      <c r="J2182" s="26">
        <v>0.109</v>
      </c>
    </row>
    <row r="2183" spans="1:10" x14ac:dyDescent="0.2">
      <c r="A2183" s="26">
        <f t="shared" si="34"/>
        <v>750162</v>
      </c>
      <c r="B2183" s="26">
        <v>12</v>
      </c>
      <c r="C2183" s="26">
        <v>87</v>
      </c>
      <c r="D2183" s="26" t="s">
        <v>105</v>
      </c>
      <c r="E2183" s="26">
        <v>75</v>
      </c>
      <c r="F2183" s="26">
        <v>162</v>
      </c>
      <c r="G2183" s="26">
        <v>22453</v>
      </c>
      <c r="H2183" s="26">
        <v>201</v>
      </c>
      <c r="I2183" s="26">
        <v>7848</v>
      </c>
      <c r="J2183" s="26">
        <v>1</v>
      </c>
    </row>
    <row r="2184" spans="1:10" x14ac:dyDescent="0.2">
      <c r="A2184" s="26">
        <f t="shared" si="34"/>
        <v>760162</v>
      </c>
      <c r="B2184" s="26">
        <v>10</v>
      </c>
      <c r="C2184" s="26">
        <v>86</v>
      </c>
      <c r="D2184" s="26" t="s">
        <v>106</v>
      </c>
      <c r="E2184" s="26">
        <v>76</v>
      </c>
      <c r="F2184" s="26">
        <v>162</v>
      </c>
      <c r="G2184" s="26">
        <v>14500</v>
      </c>
      <c r="H2184" s="26">
        <v>300</v>
      </c>
      <c r="I2184" s="26">
        <v>7794</v>
      </c>
      <c r="J2184" s="26">
        <v>2</v>
      </c>
    </row>
    <row r="2185" spans="1:10" x14ac:dyDescent="0.2">
      <c r="A2185" s="26">
        <f t="shared" si="34"/>
        <v>600163</v>
      </c>
      <c r="B2185" s="26">
        <v>43</v>
      </c>
      <c r="C2185" s="26">
        <v>103</v>
      </c>
      <c r="D2185" s="26" t="s">
        <v>90</v>
      </c>
      <c r="E2185" s="26">
        <v>60</v>
      </c>
      <c r="F2185" s="26">
        <v>163</v>
      </c>
      <c r="G2185" s="26">
        <v>34080</v>
      </c>
      <c r="H2185" s="26">
        <v>500</v>
      </c>
      <c r="I2185" s="26">
        <v>7992</v>
      </c>
      <c r="J2185" s="26">
        <v>3</v>
      </c>
    </row>
    <row r="2186" spans="1:10" x14ac:dyDescent="0.2">
      <c r="A2186" s="26">
        <f t="shared" si="34"/>
        <v>610163</v>
      </c>
      <c r="B2186" s="26">
        <v>41</v>
      </c>
      <c r="C2186" s="26">
        <v>102</v>
      </c>
      <c r="D2186" s="26" t="s">
        <v>91</v>
      </c>
      <c r="E2186" s="26">
        <v>61</v>
      </c>
      <c r="F2186" s="26">
        <v>163</v>
      </c>
      <c r="G2186" s="26">
        <v>42960</v>
      </c>
      <c r="H2186" s="26">
        <v>400</v>
      </c>
      <c r="I2186" s="26">
        <v>8042</v>
      </c>
      <c r="J2186" s="26">
        <v>2</v>
      </c>
    </row>
    <row r="2187" spans="1:10" x14ac:dyDescent="0.2">
      <c r="A2187" s="26">
        <f t="shared" si="34"/>
        <v>620163</v>
      </c>
      <c r="B2187" s="26">
        <v>39</v>
      </c>
      <c r="C2187" s="26">
        <v>101</v>
      </c>
      <c r="D2187" s="26" t="s">
        <v>92</v>
      </c>
      <c r="E2187" s="26">
        <v>62</v>
      </c>
      <c r="F2187" s="26">
        <v>163</v>
      </c>
      <c r="G2187" s="26">
        <v>50599.612000000001</v>
      </c>
      <c r="H2187" s="26">
        <v>7.359</v>
      </c>
      <c r="I2187" s="26">
        <v>8084.1652999999997</v>
      </c>
      <c r="J2187" s="26">
        <v>4.5100000000000001E-2</v>
      </c>
    </row>
    <row r="2188" spans="1:10" x14ac:dyDescent="0.2">
      <c r="A2188" s="26">
        <f t="shared" si="34"/>
        <v>630163</v>
      </c>
      <c r="B2188" s="26">
        <v>37</v>
      </c>
      <c r="C2188" s="26">
        <v>100</v>
      </c>
      <c r="D2188" s="26" t="s">
        <v>93</v>
      </c>
      <c r="E2188" s="26">
        <v>63</v>
      </c>
      <c r="F2188" s="26">
        <v>163</v>
      </c>
      <c r="G2188" s="26">
        <v>56573.819000000003</v>
      </c>
      <c r="H2188" s="26">
        <v>0.90400000000000003</v>
      </c>
      <c r="I2188" s="26">
        <v>8116.0172000000002</v>
      </c>
      <c r="J2188" s="26">
        <v>5.5999999999999999E-3</v>
      </c>
    </row>
    <row r="2189" spans="1:10" x14ac:dyDescent="0.2">
      <c r="A2189" s="26">
        <f t="shared" si="34"/>
        <v>640163</v>
      </c>
      <c r="B2189" s="26">
        <v>35</v>
      </c>
      <c r="C2189" s="26">
        <v>99</v>
      </c>
      <c r="D2189" s="26" t="s">
        <v>94</v>
      </c>
      <c r="E2189" s="26">
        <v>64</v>
      </c>
      <c r="F2189" s="26">
        <v>163</v>
      </c>
      <c r="G2189" s="26">
        <v>61388.591</v>
      </c>
      <c r="H2189" s="26">
        <v>0.79700000000000004</v>
      </c>
      <c r="I2189" s="26">
        <v>8140.7560000000003</v>
      </c>
      <c r="J2189" s="26">
        <v>4.8999999999999998E-3</v>
      </c>
    </row>
    <row r="2190" spans="1:10" x14ac:dyDescent="0.2">
      <c r="A2190" s="26">
        <f t="shared" si="34"/>
        <v>650163</v>
      </c>
      <c r="B2190" s="26">
        <v>33</v>
      </c>
      <c r="C2190" s="26">
        <v>98</v>
      </c>
      <c r="D2190" s="26" t="s">
        <v>95</v>
      </c>
      <c r="E2190" s="26">
        <v>65</v>
      </c>
      <c r="F2190" s="26">
        <v>163</v>
      </c>
      <c r="G2190" s="26">
        <v>64595.754000000001</v>
      </c>
      <c r="H2190" s="26">
        <v>4.0599999999999996</v>
      </c>
      <c r="I2190" s="26">
        <v>8155.6322</v>
      </c>
      <c r="J2190" s="26">
        <v>2.4899999999999999E-2</v>
      </c>
    </row>
    <row r="2191" spans="1:10" x14ac:dyDescent="0.2">
      <c r="A2191" s="26">
        <f t="shared" si="34"/>
        <v>660163</v>
      </c>
      <c r="B2191" s="26">
        <v>31</v>
      </c>
      <c r="C2191" s="26">
        <v>97</v>
      </c>
      <c r="D2191" s="26" t="s">
        <v>96</v>
      </c>
      <c r="E2191" s="26">
        <v>66</v>
      </c>
      <c r="F2191" s="26">
        <v>163</v>
      </c>
      <c r="G2191" s="26">
        <v>66380.857999999993</v>
      </c>
      <c r="H2191" s="26">
        <v>0.69299999999999995</v>
      </c>
      <c r="I2191" s="26">
        <v>8161.7839999999997</v>
      </c>
      <c r="J2191" s="26">
        <v>4.3E-3</v>
      </c>
    </row>
    <row r="2192" spans="1:10" x14ac:dyDescent="0.2">
      <c r="A2192" s="26">
        <f t="shared" si="34"/>
        <v>670163</v>
      </c>
      <c r="B2192" s="26">
        <v>29</v>
      </c>
      <c r="C2192" s="26">
        <v>96</v>
      </c>
      <c r="D2192" s="26" t="s">
        <v>97</v>
      </c>
      <c r="E2192" s="26">
        <v>67</v>
      </c>
      <c r="F2192" s="26">
        <v>163</v>
      </c>
      <c r="G2192" s="26">
        <v>66378.027000000002</v>
      </c>
      <c r="H2192" s="26">
        <v>0.69299999999999995</v>
      </c>
      <c r="I2192" s="26">
        <v>8156.9669999999996</v>
      </c>
      <c r="J2192" s="26">
        <v>4.3E-3</v>
      </c>
    </row>
    <row r="2193" spans="1:10" x14ac:dyDescent="0.2">
      <c r="A2193" s="26">
        <f t="shared" si="34"/>
        <v>680163</v>
      </c>
      <c r="B2193" s="26">
        <v>27</v>
      </c>
      <c r="C2193" s="26">
        <v>95</v>
      </c>
      <c r="D2193" s="26" t="s">
        <v>98</v>
      </c>
      <c r="E2193" s="26">
        <v>68</v>
      </c>
      <c r="F2193" s="26">
        <v>163</v>
      </c>
      <c r="G2193" s="26">
        <v>65167.413</v>
      </c>
      <c r="H2193" s="26">
        <v>4.6280000000000001</v>
      </c>
      <c r="I2193" s="26">
        <v>8144.7403000000004</v>
      </c>
      <c r="J2193" s="26">
        <v>2.8400000000000002E-2</v>
      </c>
    </row>
    <row r="2194" spans="1:10" x14ac:dyDescent="0.2">
      <c r="A2194" s="26">
        <f t="shared" si="34"/>
        <v>690163</v>
      </c>
      <c r="B2194" s="26">
        <v>25</v>
      </c>
      <c r="C2194" s="26">
        <v>94</v>
      </c>
      <c r="D2194" s="26" t="s">
        <v>99</v>
      </c>
      <c r="E2194" s="26">
        <v>69</v>
      </c>
      <c r="F2194" s="26">
        <v>163</v>
      </c>
      <c r="G2194" s="26">
        <v>62728.413</v>
      </c>
      <c r="H2194" s="26">
        <v>5.5149999999999997</v>
      </c>
      <c r="I2194" s="26">
        <v>8124.9773999999998</v>
      </c>
      <c r="J2194" s="26">
        <v>3.3799999999999997E-2</v>
      </c>
    </row>
    <row r="2195" spans="1:10" x14ac:dyDescent="0.2">
      <c r="A2195" s="26">
        <f t="shared" si="34"/>
        <v>700163</v>
      </c>
      <c r="B2195" s="26">
        <v>23</v>
      </c>
      <c r="C2195" s="26">
        <v>93</v>
      </c>
      <c r="D2195" s="26" t="s">
        <v>100</v>
      </c>
      <c r="E2195" s="26">
        <v>70</v>
      </c>
      <c r="F2195" s="26">
        <v>163</v>
      </c>
      <c r="G2195" s="26">
        <v>59293.877999999997</v>
      </c>
      <c r="H2195" s="26">
        <v>15.105</v>
      </c>
      <c r="I2195" s="26">
        <v>8099.1068999999998</v>
      </c>
      <c r="J2195" s="26">
        <v>9.2700000000000005E-2</v>
      </c>
    </row>
    <row r="2196" spans="1:10" x14ac:dyDescent="0.2">
      <c r="A2196" s="26">
        <f t="shared" si="34"/>
        <v>710163</v>
      </c>
      <c r="B2196" s="26">
        <v>21</v>
      </c>
      <c r="C2196" s="26">
        <v>92</v>
      </c>
      <c r="D2196" s="26" t="s">
        <v>101</v>
      </c>
      <c r="E2196" s="26">
        <v>71</v>
      </c>
      <c r="F2196" s="26">
        <v>163</v>
      </c>
      <c r="G2196" s="26">
        <v>54791.415000000001</v>
      </c>
      <c r="H2196" s="26">
        <v>27.945</v>
      </c>
      <c r="I2196" s="26">
        <v>8066.6848</v>
      </c>
      <c r="J2196" s="26">
        <v>0.1714</v>
      </c>
    </row>
    <row r="2197" spans="1:10" x14ac:dyDescent="0.2">
      <c r="A2197" s="26">
        <f t="shared" si="34"/>
        <v>720163</v>
      </c>
      <c r="B2197" s="26">
        <v>19</v>
      </c>
      <c r="C2197" s="26">
        <v>91</v>
      </c>
      <c r="D2197" s="26" t="s">
        <v>102</v>
      </c>
      <c r="E2197" s="26">
        <v>72</v>
      </c>
      <c r="F2197" s="26">
        <v>163</v>
      </c>
      <c r="G2197" s="26">
        <v>49269.32</v>
      </c>
      <c r="H2197" s="26">
        <v>25.693000000000001</v>
      </c>
      <c r="I2197" s="26">
        <v>8028.0072</v>
      </c>
      <c r="J2197" s="26">
        <v>0.15759999999999999</v>
      </c>
    </row>
    <row r="2198" spans="1:10" x14ac:dyDescent="0.2">
      <c r="A2198" s="26">
        <f t="shared" si="34"/>
        <v>730163</v>
      </c>
      <c r="B2198" s="26">
        <v>17</v>
      </c>
      <c r="C2198" s="26">
        <v>90</v>
      </c>
      <c r="D2198" s="26" t="s">
        <v>103</v>
      </c>
      <c r="E2198" s="26">
        <v>73</v>
      </c>
      <c r="F2198" s="26">
        <v>163</v>
      </c>
      <c r="G2198" s="26">
        <v>42534.633999999998</v>
      </c>
      <c r="H2198" s="26">
        <v>38.061</v>
      </c>
      <c r="I2198" s="26">
        <v>7981.8905000000004</v>
      </c>
      <c r="J2198" s="26">
        <v>0.23350000000000001</v>
      </c>
    </row>
    <row r="2199" spans="1:10" x14ac:dyDescent="0.2">
      <c r="A2199" s="26">
        <f t="shared" si="34"/>
        <v>740163</v>
      </c>
      <c r="B2199" s="26">
        <v>15</v>
      </c>
      <c r="C2199" s="26">
        <v>89</v>
      </c>
      <c r="D2199" s="26" t="s">
        <v>104</v>
      </c>
      <c r="E2199" s="26">
        <v>74</v>
      </c>
      <c r="F2199" s="26">
        <v>163</v>
      </c>
      <c r="G2199" s="26">
        <v>34908.438999999998</v>
      </c>
      <c r="H2199" s="26">
        <v>58.426000000000002</v>
      </c>
      <c r="I2199" s="26">
        <v>7930.3042999999998</v>
      </c>
      <c r="J2199" s="26">
        <v>0.3584</v>
      </c>
    </row>
    <row r="2200" spans="1:10" x14ac:dyDescent="0.2">
      <c r="A2200" s="26">
        <f t="shared" si="34"/>
        <v>750163</v>
      </c>
      <c r="B2200" s="26">
        <v>13</v>
      </c>
      <c r="C2200" s="26">
        <v>88</v>
      </c>
      <c r="D2200" s="26" t="s">
        <v>105</v>
      </c>
      <c r="E2200" s="26">
        <v>75</v>
      </c>
      <c r="F2200" s="26">
        <v>163</v>
      </c>
      <c r="G2200" s="26">
        <v>26002.253000000001</v>
      </c>
      <c r="H2200" s="26">
        <v>18.533999999999999</v>
      </c>
      <c r="I2200" s="26">
        <v>7870.8654999999999</v>
      </c>
      <c r="J2200" s="26">
        <v>0.1137</v>
      </c>
    </row>
    <row r="2201" spans="1:10" x14ac:dyDescent="0.2">
      <c r="A2201" s="26">
        <f t="shared" si="34"/>
        <v>760163</v>
      </c>
      <c r="B2201" s="26">
        <v>11</v>
      </c>
      <c r="C2201" s="26">
        <v>87</v>
      </c>
      <c r="D2201" s="26" t="s">
        <v>106</v>
      </c>
      <c r="E2201" s="26">
        <v>76</v>
      </c>
      <c r="F2201" s="26">
        <v>163</v>
      </c>
      <c r="G2201" s="26">
        <v>16336</v>
      </c>
      <c r="H2201" s="26">
        <v>300</v>
      </c>
      <c r="I2201" s="26">
        <v>7807</v>
      </c>
      <c r="J2201" s="26">
        <v>2</v>
      </c>
    </row>
    <row r="2202" spans="1:10" x14ac:dyDescent="0.2">
      <c r="A2202" s="26">
        <f t="shared" si="34"/>
        <v>770163</v>
      </c>
      <c r="B2202" s="26">
        <v>9</v>
      </c>
      <c r="C2202" s="26">
        <v>86</v>
      </c>
      <c r="D2202" s="26" t="s">
        <v>107</v>
      </c>
      <c r="E2202" s="26">
        <v>77</v>
      </c>
      <c r="F2202" s="26">
        <v>163</v>
      </c>
      <c r="G2202" s="26">
        <v>-5310</v>
      </c>
      <c r="H2202" s="26">
        <v>400</v>
      </c>
      <c r="I2202" s="26">
        <v>7734</v>
      </c>
      <c r="J2202" s="26">
        <v>2</v>
      </c>
    </row>
    <row r="2203" spans="1:10" x14ac:dyDescent="0.2">
      <c r="A2203" s="26">
        <f t="shared" si="34"/>
        <v>610164</v>
      </c>
      <c r="B2203" s="26">
        <v>42</v>
      </c>
      <c r="C2203" s="26">
        <v>103</v>
      </c>
      <c r="D2203" s="26" t="s">
        <v>91</v>
      </c>
      <c r="E2203" s="26">
        <v>61</v>
      </c>
      <c r="F2203" s="26">
        <v>164</v>
      </c>
      <c r="G2203" s="26">
        <v>38360</v>
      </c>
      <c r="H2203" s="26">
        <v>400</v>
      </c>
      <c r="I2203" s="26">
        <v>8014</v>
      </c>
      <c r="J2203" s="26">
        <v>2</v>
      </c>
    </row>
    <row r="2204" spans="1:10" x14ac:dyDescent="0.2">
      <c r="A2204" s="26">
        <f t="shared" si="34"/>
        <v>620164</v>
      </c>
      <c r="B2204" s="26">
        <v>40</v>
      </c>
      <c r="C2204" s="26">
        <v>102</v>
      </c>
      <c r="D2204" s="26" t="s">
        <v>92</v>
      </c>
      <c r="E2204" s="26">
        <v>62</v>
      </c>
      <c r="F2204" s="26">
        <v>164</v>
      </c>
      <c r="G2204" s="26">
        <v>47925.313999999998</v>
      </c>
      <c r="H2204" s="26">
        <v>4.0990000000000002</v>
      </c>
      <c r="I2204" s="26">
        <v>8067.7803000000004</v>
      </c>
      <c r="J2204" s="26">
        <v>2.5000000000000001E-2</v>
      </c>
    </row>
    <row r="2205" spans="1:10" x14ac:dyDescent="0.2">
      <c r="A2205" s="26">
        <f t="shared" si="34"/>
        <v>630164</v>
      </c>
      <c r="B2205" s="26">
        <v>38</v>
      </c>
      <c r="C2205" s="26">
        <v>101</v>
      </c>
      <c r="D2205" s="26" t="s">
        <v>93</v>
      </c>
      <c r="E2205" s="26">
        <v>63</v>
      </c>
      <c r="F2205" s="26">
        <v>164</v>
      </c>
      <c r="G2205" s="26">
        <v>53232.146000000001</v>
      </c>
      <c r="H2205" s="26">
        <v>2.0680000000000001</v>
      </c>
      <c r="I2205" s="26">
        <v>8095.3685999999998</v>
      </c>
      <c r="J2205" s="26">
        <v>1.26E-2</v>
      </c>
    </row>
    <row r="2206" spans="1:10" x14ac:dyDescent="0.2">
      <c r="A2206" s="26">
        <f t="shared" si="34"/>
        <v>640164</v>
      </c>
      <c r="B2206" s="26">
        <v>36</v>
      </c>
      <c r="C2206" s="26">
        <v>100</v>
      </c>
      <c r="D2206" s="26" t="s">
        <v>94</v>
      </c>
      <c r="E2206" s="26">
        <v>64</v>
      </c>
      <c r="F2206" s="26">
        <v>164</v>
      </c>
      <c r="G2206" s="26">
        <v>59693.688000000002</v>
      </c>
      <c r="H2206" s="26">
        <v>1</v>
      </c>
      <c r="I2206" s="26">
        <v>8129.9978000000001</v>
      </c>
      <c r="J2206" s="26">
        <v>6.1000000000000004E-3</v>
      </c>
    </row>
    <row r="2207" spans="1:10" x14ac:dyDescent="0.2">
      <c r="A2207" s="26">
        <f t="shared" si="34"/>
        <v>650164</v>
      </c>
      <c r="B2207" s="26">
        <v>34</v>
      </c>
      <c r="C2207" s="26">
        <v>99</v>
      </c>
      <c r="D2207" s="26" t="s">
        <v>95</v>
      </c>
      <c r="E2207" s="26">
        <v>65</v>
      </c>
      <c r="F2207" s="26">
        <v>164</v>
      </c>
      <c r="G2207" s="26">
        <v>62104.983</v>
      </c>
      <c r="H2207" s="26">
        <v>1.863</v>
      </c>
      <c r="I2207" s="26">
        <v>8139.9304000000002</v>
      </c>
      <c r="J2207" s="26">
        <v>1.14E-2</v>
      </c>
    </row>
    <row r="2208" spans="1:10" x14ac:dyDescent="0.2">
      <c r="A2208" s="26">
        <f t="shared" si="34"/>
        <v>660164</v>
      </c>
      <c r="B2208" s="26">
        <v>32</v>
      </c>
      <c r="C2208" s="26">
        <v>98</v>
      </c>
      <c r="D2208" s="26" t="s">
        <v>96</v>
      </c>
      <c r="E2208" s="26">
        <v>66</v>
      </c>
      <c r="F2208" s="26">
        <v>164</v>
      </c>
      <c r="G2208" s="26">
        <v>65967.649000000005</v>
      </c>
      <c r="H2208" s="26">
        <v>0.69499999999999995</v>
      </c>
      <c r="I2208" s="26">
        <v>8158.7129000000004</v>
      </c>
      <c r="J2208" s="26">
        <v>4.1999999999999997E-3</v>
      </c>
    </row>
    <row r="2209" spans="1:10" x14ac:dyDescent="0.2">
      <c r="A2209" s="26">
        <f t="shared" si="34"/>
        <v>670164</v>
      </c>
      <c r="B2209" s="26">
        <v>30</v>
      </c>
      <c r="C2209" s="26">
        <v>97</v>
      </c>
      <c r="D2209" s="26" t="s">
        <v>97</v>
      </c>
      <c r="E2209" s="26">
        <v>67</v>
      </c>
      <c r="F2209" s="26">
        <v>164</v>
      </c>
      <c r="G2209" s="26">
        <v>64980.517</v>
      </c>
      <c r="H2209" s="26">
        <v>1.39</v>
      </c>
      <c r="I2209" s="26">
        <v>8147.9233999999997</v>
      </c>
      <c r="J2209" s="26">
        <v>8.5000000000000006E-3</v>
      </c>
    </row>
    <row r="2210" spans="1:10" x14ac:dyDescent="0.2">
      <c r="A2210" s="26">
        <f t="shared" si="34"/>
        <v>680164</v>
      </c>
      <c r="B2210" s="26">
        <v>28</v>
      </c>
      <c r="C2210" s="26">
        <v>96</v>
      </c>
      <c r="D2210" s="26" t="s">
        <v>98</v>
      </c>
      <c r="E2210" s="26">
        <v>68</v>
      </c>
      <c r="F2210" s="26">
        <v>164</v>
      </c>
      <c r="G2210" s="26">
        <v>65942.573000000004</v>
      </c>
      <c r="H2210" s="26">
        <v>0.70399999999999996</v>
      </c>
      <c r="I2210" s="26">
        <v>8149.0191000000004</v>
      </c>
      <c r="J2210" s="26">
        <v>4.3E-3</v>
      </c>
    </row>
    <row r="2211" spans="1:10" x14ac:dyDescent="0.2">
      <c r="A2211" s="26">
        <f t="shared" si="34"/>
        <v>690164</v>
      </c>
      <c r="B2211" s="26">
        <v>26</v>
      </c>
      <c r="C2211" s="26">
        <v>95</v>
      </c>
      <c r="D2211" s="26" t="s">
        <v>99</v>
      </c>
      <c r="E2211" s="26">
        <v>69</v>
      </c>
      <c r="F2211" s="26">
        <v>164</v>
      </c>
      <c r="G2211" s="26">
        <v>61908.942999999999</v>
      </c>
      <c r="H2211" s="26">
        <v>25.006</v>
      </c>
      <c r="I2211" s="26">
        <v>8119.6534000000001</v>
      </c>
      <c r="J2211" s="26">
        <v>0.1525</v>
      </c>
    </row>
    <row r="2212" spans="1:10" x14ac:dyDescent="0.2">
      <c r="A2212" s="26">
        <f t="shared" si="34"/>
        <v>700164</v>
      </c>
      <c r="B2212" s="26">
        <v>24</v>
      </c>
      <c r="C2212" s="26">
        <v>94</v>
      </c>
      <c r="D2212" s="26" t="s">
        <v>100</v>
      </c>
      <c r="E2212" s="26">
        <v>70</v>
      </c>
      <c r="F2212" s="26">
        <v>164</v>
      </c>
      <c r="G2212" s="26">
        <v>61012.171000000002</v>
      </c>
      <c r="H2212" s="26">
        <v>15.106</v>
      </c>
      <c r="I2212" s="26">
        <v>8109.4148999999998</v>
      </c>
      <c r="J2212" s="26">
        <v>9.2100000000000001E-2</v>
      </c>
    </row>
    <row r="2213" spans="1:10" x14ac:dyDescent="0.2">
      <c r="A2213" s="26">
        <f t="shared" si="34"/>
        <v>710164</v>
      </c>
      <c r="B2213" s="26">
        <v>22</v>
      </c>
      <c r="C2213" s="26">
        <v>93</v>
      </c>
      <c r="D2213" s="26" t="s">
        <v>101</v>
      </c>
      <c r="E2213" s="26">
        <v>71</v>
      </c>
      <c r="F2213" s="26">
        <v>164</v>
      </c>
      <c r="G2213" s="26">
        <v>54642.375999999997</v>
      </c>
      <c r="H2213" s="26">
        <v>27.945</v>
      </c>
      <c r="I2213" s="26">
        <v>8065.8042999999998</v>
      </c>
      <c r="J2213" s="26">
        <v>0.1704</v>
      </c>
    </row>
    <row r="2214" spans="1:10" x14ac:dyDescent="0.2">
      <c r="A2214" s="26">
        <f t="shared" si="34"/>
        <v>720164</v>
      </c>
      <c r="B2214" s="26">
        <v>20</v>
      </c>
      <c r="C2214" s="26">
        <v>92</v>
      </c>
      <c r="D2214" s="26" t="s">
        <v>102</v>
      </c>
      <c r="E2214" s="26">
        <v>72</v>
      </c>
      <c r="F2214" s="26">
        <v>164</v>
      </c>
      <c r="G2214" s="26">
        <v>51818.356</v>
      </c>
      <c r="H2214" s="26">
        <v>15.811999999999999</v>
      </c>
      <c r="I2214" s="26">
        <v>8043.8141999999998</v>
      </c>
      <c r="J2214" s="26">
        <v>9.64E-2</v>
      </c>
    </row>
    <row r="2215" spans="1:10" x14ac:dyDescent="0.2">
      <c r="A2215" s="26">
        <f t="shared" si="34"/>
        <v>730164</v>
      </c>
      <c r="B2215" s="26">
        <v>18</v>
      </c>
      <c r="C2215" s="26">
        <v>91</v>
      </c>
      <c r="D2215" s="26" t="s">
        <v>103</v>
      </c>
      <c r="E2215" s="26">
        <v>73</v>
      </c>
      <c r="F2215" s="26">
        <v>164</v>
      </c>
      <c r="G2215" s="26">
        <v>43282.805</v>
      </c>
      <c r="H2215" s="26">
        <v>27.945</v>
      </c>
      <c r="I2215" s="26">
        <v>7986.9978000000001</v>
      </c>
      <c r="J2215" s="26">
        <v>0.1704</v>
      </c>
    </row>
    <row r="2216" spans="1:10" x14ac:dyDescent="0.2">
      <c r="A2216" s="26">
        <f t="shared" si="34"/>
        <v>740164</v>
      </c>
      <c r="B2216" s="26">
        <v>16</v>
      </c>
      <c r="C2216" s="26">
        <v>90</v>
      </c>
      <c r="D2216" s="26" t="s">
        <v>104</v>
      </c>
      <c r="E2216" s="26">
        <v>74</v>
      </c>
      <c r="F2216" s="26">
        <v>164</v>
      </c>
      <c r="G2216" s="26">
        <v>38235.555</v>
      </c>
      <c r="H2216" s="26">
        <v>9.673</v>
      </c>
      <c r="I2216" s="26">
        <v>7951.4515000000001</v>
      </c>
      <c r="J2216" s="26">
        <v>5.8999999999999997E-2</v>
      </c>
    </row>
    <row r="2217" spans="1:10" x14ac:dyDescent="0.2">
      <c r="A2217" s="26">
        <f t="shared" si="34"/>
        <v>750164</v>
      </c>
      <c r="B2217" s="26">
        <v>14</v>
      </c>
      <c r="C2217" s="26">
        <v>89</v>
      </c>
      <c r="D2217" s="26" t="s">
        <v>105</v>
      </c>
      <c r="E2217" s="26">
        <v>75</v>
      </c>
      <c r="F2217" s="26">
        <v>164</v>
      </c>
      <c r="G2217" s="26">
        <v>27472.440999999999</v>
      </c>
      <c r="H2217" s="26">
        <v>54.555</v>
      </c>
      <c r="I2217" s="26">
        <v>7881.0523000000003</v>
      </c>
      <c r="J2217" s="26">
        <v>0.33260000000000001</v>
      </c>
    </row>
    <row r="2218" spans="1:10" x14ac:dyDescent="0.2">
      <c r="A2218" s="26">
        <f t="shared" si="34"/>
        <v>760164</v>
      </c>
      <c r="B2218" s="26">
        <v>12</v>
      </c>
      <c r="C2218" s="26">
        <v>88</v>
      </c>
      <c r="D2218" s="26" t="s">
        <v>106</v>
      </c>
      <c r="E2218" s="26">
        <v>76</v>
      </c>
      <c r="F2218" s="26">
        <v>164</v>
      </c>
      <c r="G2218" s="26">
        <v>20424.723000000002</v>
      </c>
      <c r="H2218" s="26">
        <v>149.90299999999999</v>
      </c>
      <c r="I2218" s="26">
        <v>7833.308</v>
      </c>
      <c r="J2218" s="26">
        <v>0.91400000000000003</v>
      </c>
    </row>
    <row r="2219" spans="1:10" x14ac:dyDescent="0.2">
      <c r="A2219" s="26">
        <f t="shared" si="34"/>
        <v>770164</v>
      </c>
      <c r="B2219" s="26">
        <v>10</v>
      </c>
      <c r="C2219" s="26">
        <v>87</v>
      </c>
      <c r="D2219" s="26" t="s">
        <v>107</v>
      </c>
      <c r="E2219" s="26">
        <v>77</v>
      </c>
      <c r="F2219" s="26">
        <v>164</v>
      </c>
      <c r="G2219" s="26">
        <v>-7483</v>
      </c>
      <c r="H2219" s="26">
        <v>316</v>
      </c>
      <c r="I2219" s="26">
        <v>7750</v>
      </c>
      <c r="J2219" s="26">
        <v>2</v>
      </c>
    </row>
    <row r="2220" spans="1:10" x14ac:dyDescent="0.2">
      <c r="A2220" s="26">
        <f t="shared" si="34"/>
        <v>610165</v>
      </c>
      <c r="B2220" s="26">
        <v>43</v>
      </c>
      <c r="C2220" s="26">
        <v>104</v>
      </c>
      <c r="D2220" s="26" t="s">
        <v>91</v>
      </c>
      <c r="E2220" s="26">
        <v>61</v>
      </c>
      <c r="F2220" s="26">
        <v>165</v>
      </c>
      <c r="G2220" s="26">
        <v>34670</v>
      </c>
      <c r="H2220" s="26">
        <v>500</v>
      </c>
      <c r="I2220" s="26">
        <v>7992</v>
      </c>
      <c r="J2220" s="26">
        <v>3</v>
      </c>
    </row>
    <row r="2221" spans="1:10" x14ac:dyDescent="0.2">
      <c r="A2221" s="26">
        <f t="shared" si="34"/>
        <v>620165</v>
      </c>
      <c r="B2221" s="26">
        <v>41</v>
      </c>
      <c r="C2221" s="26">
        <v>103</v>
      </c>
      <c r="D2221" s="26" t="s">
        <v>92</v>
      </c>
      <c r="E2221" s="26">
        <v>62</v>
      </c>
      <c r="F2221" s="26">
        <v>165</v>
      </c>
      <c r="G2221" s="26">
        <v>43510</v>
      </c>
      <c r="H2221" s="26">
        <v>400</v>
      </c>
      <c r="I2221" s="26">
        <v>8041</v>
      </c>
      <c r="J2221" s="26">
        <v>2</v>
      </c>
    </row>
    <row r="2222" spans="1:10" x14ac:dyDescent="0.2">
      <c r="A2222" s="26">
        <f t="shared" si="34"/>
        <v>630165</v>
      </c>
      <c r="B2222" s="26">
        <v>39</v>
      </c>
      <c r="C2222" s="26">
        <v>102</v>
      </c>
      <c r="D2222" s="26" t="s">
        <v>93</v>
      </c>
      <c r="E2222" s="26">
        <v>63</v>
      </c>
      <c r="F2222" s="26">
        <v>165</v>
      </c>
      <c r="G2222" s="26">
        <v>50729.103000000003</v>
      </c>
      <c r="H2222" s="26">
        <v>5.2130000000000001</v>
      </c>
      <c r="I2222" s="26">
        <v>8080.0528999999997</v>
      </c>
      <c r="J2222" s="26">
        <v>3.1600000000000003E-2</v>
      </c>
    </row>
    <row r="2223" spans="1:10" x14ac:dyDescent="0.2">
      <c r="A2223" s="26">
        <f t="shared" si="34"/>
        <v>640165</v>
      </c>
      <c r="B2223" s="26">
        <v>37</v>
      </c>
      <c r="C2223" s="26">
        <v>101</v>
      </c>
      <c r="D2223" s="26" t="s">
        <v>94</v>
      </c>
      <c r="E2223" s="26">
        <v>64</v>
      </c>
      <c r="F2223" s="26">
        <v>165</v>
      </c>
      <c r="G2223" s="26">
        <v>56525.781999999999</v>
      </c>
      <c r="H2223" s="26">
        <v>1.304</v>
      </c>
      <c r="I2223" s="26">
        <v>8110.4427999999998</v>
      </c>
      <c r="J2223" s="26">
        <v>7.9000000000000008E-3</v>
      </c>
    </row>
    <row r="2224" spans="1:10" x14ac:dyDescent="0.2">
      <c r="A2224" s="26">
        <f t="shared" si="34"/>
        <v>650165</v>
      </c>
      <c r="B2224" s="26">
        <v>35</v>
      </c>
      <c r="C2224" s="26">
        <v>100</v>
      </c>
      <c r="D2224" s="26" t="s">
        <v>95</v>
      </c>
      <c r="E2224" s="26">
        <v>65</v>
      </c>
      <c r="F2224" s="26">
        <v>165</v>
      </c>
      <c r="G2224" s="26">
        <v>60588.849000000002</v>
      </c>
      <c r="H2224" s="26">
        <v>1.5409999999999999</v>
      </c>
      <c r="I2224" s="26">
        <v>8130.3258999999998</v>
      </c>
      <c r="J2224" s="26">
        <v>9.2999999999999992E-3</v>
      </c>
    </row>
    <row r="2225" spans="1:10" x14ac:dyDescent="0.2">
      <c r="A2225" s="26">
        <f t="shared" si="34"/>
        <v>660165</v>
      </c>
      <c r="B2225" s="26">
        <v>33</v>
      </c>
      <c r="C2225" s="26">
        <v>99</v>
      </c>
      <c r="D2225" s="26" t="s">
        <v>96</v>
      </c>
      <c r="E2225" s="26">
        <v>66</v>
      </c>
      <c r="F2225" s="26">
        <v>165</v>
      </c>
      <c r="G2225" s="26">
        <v>63612.288999999997</v>
      </c>
      <c r="H2225" s="26">
        <v>0.69699999999999995</v>
      </c>
      <c r="I2225" s="26">
        <v>8143.9083000000001</v>
      </c>
      <c r="J2225" s="26">
        <v>4.1999999999999997E-3</v>
      </c>
    </row>
    <row r="2226" spans="1:10" x14ac:dyDescent="0.2">
      <c r="A2226" s="26">
        <f t="shared" si="34"/>
        <v>670165</v>
      </c>
      <c r="B2226" s="26">
        <v>31</v>
      </c>
      <c r="C2226" s="26">
        <v>98</v>
      </c>
      <c r="D2226" s="26" t="s">
        <v>97</v>
      </c>
      <c r="E2226" s="26">
        <v>67</v>
      </c>
      <c r="F2226" s="26">
        <v>165</v>
      </c>
      <c r="G2226" s="26">
        <v>64898.017</v>
      </c>
      <c r="H2226" s="26">
        <v>0.78600000000000003</v>
      </c>
      <c r="I2226" s="26">
        <v>8146.9591</v>
      </c>
      <c r="J2226" s="26">
        <v>4.7999999999999996E-3</v>
      </c>
    </row>
    <row r="2227" spans="1:10" x14ac:dyDescent="0.2">
      <c r="A2227" s="26">
        <f t="shared" si="34"/>
        <v>680165</v>
      </c>
      <c r="B2227" s="26">
        <v>29</v>
      </c>
      <c r="C2227" s="26">
        <v>97</v>
      </c>
      <c r="D2227" s="26" t="s">
        <v>98</v>
      </c>
      <c r="E2227" s="26">
        <v>68</v>
      </c>
      <c r="F2227" s="26">
        <v>165</v>
      </c>
      <c r="G2227" s="26">
        <v>64521.353000000003</v>
      </c>
      <c r="H2227" s="26">
        <v>0.91800000000000004</v>
      </c>
      <c r="I2227" s="26">
        <v>8139.9348</v>
      </c>
      <c r="J2227" s="26">
        <v>5.5999999999999999E-3</v>
      </c>
    </row>
    <row r="2228" spans="1:10" x14ac:dyDescent="0.2">
      <c r="A2228" s="26">
        <f t="shared" si="34"/>
        <v>690165</v>
      </c>
      <c r="B2228" s="26">
        <v>27</v>
      </c>
      <c r="C2228" s="26">
        <v>96</v>
      </c>
      <c r="D2228" s="26" t="s">
        <v>99</v>
      </c>
      <c r="E2228" s="26">
        <v>69</v>
      </c>
      <c r="F2228" s="26">
        <v>165</v>
      </c>
      <c r="G2228" s="26">
        <v>62930.023999999998</v>
      </c>
      <c r="H2228" s="26">
        <v>1.6579999999999999</v>
      </c>
      <c r="I2228" s="26">
        <v>8125.5488999999998</v>
      </c>
      <c r="J2228" s="26">
        <v>1.01E-2</v>
      </c>
    </row>
    <row r="2229" spans="1:10" x14ac:dyDescent="0.2">
      <c r="A2229" s="26">
        <f t="shared" si="34"/>
        <v>700165</v>
      </c>
      <c r="B2229" s="26">
        <v>25</v>
      </c>
      <c r="C2229" s="26">
        <v>95</v>
      </c>
      <c r="D2229" s="26" t="s">
        <v>100</v>
      </c>
      <c r="E2229" s="26">
        <v>70</v>
      </c>
      <c r="F2229" s="26">
        <v>165</v>
      </c>
      <c r="G2229" s="26">
        <v>60295.387999999999</v>
      </c>
      <c r="H2229" s="26">
        <v>26.539000000000001</v>
      </c>
      <c r="I2229" s="26">
        <v>8104.8398999999999</v>
      </c>
      <c r="J2229" s="26">
        <v>0.1608</v>
      </c>
    </row>
    <row r="2230" spans="1:10" x14ac:dyDescent="0.2">
      <c r="A2230" s="26">
        <f t="shared" si="34"/>
        <v>710165</v>
      </c>
      <c r="B2230" s="26">
        <v>23</v>
      </c>
      <c r="C2230" s="26">
        <v>94</v>
      </c>
      <c r="D2230" s="26" t="s">
        <v>101</v>
      </c>
      <c r="E2230" s="26">
        <v>71</v>
      </c>
      <c r="F2230" s="26">
        <v>165</v>
      </c>
      <c r="G2230" s="26">
        <v>56442.248</v>
      </c>
      <c r="H2230" s="26">
        <v>26.539000000000001</v>
      </c>
      <c r="I2230" s="26">
        <v>8076.7460000000001</v>
      </c>
      <c r="J2230" s="26">
        <v>0.1608</v>
      </c>
    </row>
    <row r="2231" spans="1:10" x14ac:dyDescent="0.2">
      <c r="A2231" s="26">
        <f t="shared" si="34"/>
        <v>720165</v>
      </c>
      <c r="B2231" s="26">
        <v>21</v>
      </c>
      <c r="C2231" s="26">
        <v>93</v>
      </c>
      <c r="D2231" s="26" t="s">
        <v>102</v>
      </c>
      <c r="E2231" s="26">
        <v>72</v>
      </c>
      <c r="F2231" s="26">
        <v>165</v>
      </c>
      <c r="G2231" s="26">
        <v>51635.512999999999</v>
      </c>
      <c r="H2231" s="26">
        <v>27.945</v>
      </c>
      <c r="I2231" s="26">
        <v>8042.8728000000001</v>
      </c>
      <c r="J2231" s="26">
        <v>0.1694</v>
      </c>
    </row>
    <row r="2232" spans="1:10" x14ac:dyDescent="0.2">
      <c r="A2232" s="26">
        <f t="shared" si="34"/>
        <v>730165</v>
      </c>
      <c r="B2232" s="26">
        <v>19</v>
      </c>
      <c r="C2232" s="26">
        <v>92</v>
      </c>
      <c r="D2232" s="26" t="s">
        <v>103</v>
      </c>
      <c r="E2232" s="26">
        <v>73</v>
      </c>
      <c r="F2232" s="26">
        <v>165</v>
      </c>
      <c r="G2232" s="26">
        <v>45847.872000000003</v>
      </c>
      <c r="H2232" s="26">
        <v>13.573</v>
      </c>
      <c r="I2232" s="26">
        <v>8003.0546999999997</v>
      </c>
      <c r="J2232" s="26">
        <v>8.2299999999999998E-2</v>
      </c>
    </row>
    <row r="2233" spans="1:10" x14ac:dyDescent="0.2">
      <c r="A2233" s="26">
        <f t="shared" si="34"/>
        <v>740165</v>
      </c>
      <c r="B2233" s="26">
        <v>17</v>
      </c>
      <c r="C2233" s="26">
        <v>91</v>
      </c>
      <c r="D2233" s="26" t="s">
        <v>104</v>
      </c>
      <c r="E2233" s="26">
        <v>74</v>
      </c>
      <c r="F2233" s="26">
        <v>165</v>
      </c>
      <c r="G2233" s="26">
        <v>38861.315999999999</v>
      </c>
      <c r="H2233" s="26">
        <v>25.756</v>
      </c>
      <c r="I2233" s="26">
        <v>7955.9704000000002</v>
      </c>
      <c r="J2233" s="26">
        <v>0.15609999999999999</v>
      </c>
    </row>
    <row r="2234" spans="1:10" x14ac:dyDescent="0.2">
      <c r="A2234" s="26">
        <f t="shared" si="34"/>
        <v>750165</v>
      </c>
      <c r="B2234" s="26">
        <v>15</v>
      </c>
      <c r="C2234" s="26">
        <v>90</v>
      </c>
      <c r="D2234" s="26" t="s">
        <v>105</v>
      </c>
      <c r="E2234" s="26">
        <v>75</v>
      </c>
      <c r="F2234" s="26">
        <v>165</v>
      </c>
      <c r="G2234" s="26">
        <v>30659.352999999999</v>
      </c>
      <c r="H2234" s="26">
        <v>23.593</v>
      </c>
      <c r="I2234" s="26">
        <v>7901.5200999999997</v>
      </c>
      <c r="J2234" s="26">
        <v>0.14299999999999999</v>
      </c>
    </row>
    <row r="2235" spans="1:10" x14ac:dyDescent="0.2">
      <c r="A2235" s="26">
        <f t="shared" si="34"/>
        <v>760165</v>
      </c>
      <c r="B2235" s="26">
        <v>13</v>
      </c>
      <c r="C2235" s="26">
        <v>89</v>
      </c>
      <c r="D2235" s="26" t="s">
        <v>106</v>
      </c>
      <c r="E2235" s="26">
        <v>76</v>
      </c>
      <c r="F2235" s="26">
        <v>165</v>
      </c>
      <c r="G2235" s="26">
        <v>21747</v>
      </c>
      <c r="H2235" s="26">
        <v>200</v>
      </c>
      <c r="I2235" s="26">
        <v>7843</v>
      </c>
      <c r="J2235" s="26">
        <v>1</v>
      </c>
    </row>
    <row r="2236" spans="1:10" x14ac:dyDescent="0.2">
      <c r="A2236" s="26">
        <f t="shared" si="34"/>
        <v>770165</v>
      </c>
      <c r="B2236" s="26">
        <v>11</v>
      </c>
      <c r="C2236" s="26">
        <v>88</v>
      </c>
      <c r="D2236" s="26" t="s">
        <v>107</v>
      </c>
      <c r="E2236" s="26">
        <v>77</v>
      </c>
      <c r="F2236" s="26">
        <v>165</v>
      </c>
      <c r="G2236" s="26">
        <v>11595</v>
      </c>
      <c r="H2236" s="26">
        <v>158</v>
      </c>
      <c r="I2236" s="26">
        <v>7776</v>
      </c>
      <c r="J2236" s="26">
        <v>1</v>
      </c>
    </row>
    <row r="2237" spans="1:10" x14ac:dyDescent="0.2">
      <c r="A2237" s="26">
        <f t="shared" si="34"/>
        <v>780165</v>
      </c>
      <c r="B2237" s="26">
        <v>9</v>
      </c>
      <c r="C2237" s="26">
        <v>87</v>
      </c>
      <c r="D2237" s="26" t="s">
        <v>108</v>
      </c>
      <c r="E2237" s="26">
        <v>78</v>
      </c>
      <c r="F2237" s="26">
        <v>165</v>
      </c>
      <c r="G2237" s="26">
        <v>-318</v>
      </c>
      <c r="H2237" s="26">
        <v>400</v>
      </c>
      <c r="I2237" s="26">
        <v>7703</v>
      </c>
      <c r="J2237" s="26">
        <v>2</v>
      </c>
    </row>
    <row r="2238" spans="1:10" x14ac:dyDescent="0.2">
      <c r="A2238" s="26">
        <f t="shared" si="34"/>
        <v>620166</v>
      </c>
      <c r="B2238" s="26">
        <v>42</v>
      </c>
      <c r="C2238" s="26">
        <v>104</v>
      </c>
      <c r="D2238" s="26" t="s">
        <v>92</v>
      </c>
      <c r="E2238" s="26">
        <v>62</v>
      </c>
      <c r="F2238" s="26">
        <v>166</v>
      </c>
      <c r="G2238" s="26">
        <v>40450</v>
      </c>
      <c r="H2238" s="26">
        <v>400</v>
      </c>
      <c r="I2238" s="26">
        <v>8023</v>
      </c>
      <c r="J2238" s="26">
        <v>2</v>
      </c>
    </row>
    <row r="2239" spans="1:10" x14ac:dyDescent="0.2">
      <c r="A2239" s="26">
        <f t="shared" si="34"/>
        <v>630166</v>
      </c>
      <c r="B2239" s="26">
        <v>40</v>
      </c>
      <c r="C2239" s="26">
        <v>103</v>
      </c>
      <c r="D2239" s="26" t="s">
        <v>93</v>
      </c>
      <c r="E2239" s="26">
        <v>63</v>
      </c>
      <c r="F2239" s="26">
        <v>166</v>
      </c>
      <c r="G2239" s="26">
        <v>46749</v>
      </c>
      <c r="H2239" s="26">
        <v>100</v>
      </c>
      <c r="I2239" s="26">
        <v>8056</v>
      </c>
      <c r="J2239" s="26">
        <v>1</v>
      </c>
    </row>
    <row r="2240" spans="1:10" x14ac:dyDescent="0.2">
      <c r="A2240" s="26">
        <f t="shared" si="34"/>
        <v>640166</v>
      </c>
      <c r="B2240" s="26">
        <v>38</v>
      </c>
      <c r="C2240" s="26">
        <v>102</v>
      </c>
      <c r="D2240" s="26" t="s">
        <v>94</v>
      </c>
      <c r="E2240" s="26">
        <v>64</v>
      </c>
      <c r="F2240" s="26">
        <v>166</v>
      </c>
      <c r="G2240" s="26">
        <v>54370.925999999999</v>
      </c>
      <c r="H2240" s="26">
        <v>1.5840000000000001</v>
      </c>
      <c r="I2240" s="26">
        <v>8097.2259999999997</v>
      </c>
      <c r="J2240" s="26">
        <v>9.4999999999999998E-3</v>
      </c>
    </row>
    <row r="2241" spans="1:10" x14ac:dyDescent="0.2">
      <c r="A2241" s="26">
        <f t="shared" si="34"/>
        <v>650166</v>
      </c>
      <c r="B2241" s="26">
        <v>36</v>
      </c>
      <c r="C2241" s="26">
        <v>101</v>
      </c>
      <c r="D2241" s="26" t="s">
        <v>95</v>
      </c>
      <c r="E2241" s="26">
        <v>65</v>
      </c>
      <c r="F2241" s="26">
        <v>166</v>
      </c>
      <c r="G2241" s="26">
        <v>57808.777999999998</v>
      </c>
      <c r="H2241" s="26">
        <v>1.4630000000000001</v>
      </c>
      <c r="I2241" s="26">
        <v>8113.223</v>
      </c>
      <c r="J2241" s="26">
        <v>8.8000000000000005E-3</v>
      </c>
    </row>
    <row r="2242" spans="1:10" x14ac:dyDescent="0.2">
      <c r="A2242" s="26">
        <f t="shared" si="34"/>
        <v>660166</v>
      </c>
      <c r="B2242" s="26">
        <v>34</v>
      </c>
      <c r="C2242" s="26">
        <v>100</v>
      </c>
      <c r="D2242" s="26" t="s">
        <v>96</v>
      </c>
      <c r="E2242" s="26">
        <v>66</v>
      </c>
      <c r="F2242" s="26">
        <v>166</v>
      </c>
      <c r="G2242" s="26">
        <v>62584.470999999998</v>
      </c>
      <c r="H2242" s="26">
        <v>0.80400000000000005</v>
      </c>
      <c r="I2242" s="26">
        <v>8137.2793000000001</v>
      </c>
      <c r="J2242" s="26">
        <v>4.7999999999999996E-3</v>
      </c>
    </row>
    <row r="2243" spans="1:10" x14ac:dyDescent="0.2">
      <c r="A2243" s="26">
        <f t="shared" ref="A2243:A2306" si="35">F2243+10000*E2243</f>
        <v>670166</v>
      </c>
      <c r="B2243" s="26">
        <v>32</v>
      </c>
      <c r="C2243" s="26">
        <v>99</v>
      </c>
      <c r="D2243" s="26" t="s">
        <v>97</v>
      </c>
      <c r="E2243" s="26">
        <v>67</v>
      </c>
      <c r="F2243" s="26">
        <v>166</v>
      </c>
      <c r="G2243" s="26">
        <v>63070.339</v>
      </c>
      <c r="H2243" s="26">
        <v>0.78600000000000003</v>
      </c>
      <c r="I2243" s="26">
        <v>8135.4933000000001</v>
      </c>
      <c r="J2243" s="26">
        <v>4.7000000000000002E-3</v>
      </c>
    </row>
    <row r="2244" spans="1:10" x14ac:dyDescent="0.2">
      <c r="A2244" s="26">
        <f t="shared" si="35"/>
        <v>680166</v>
      </c>
      <c r="B2244" s="26">
        <v>30</v>
      </c>
      <c r="C2244" s="26">
        <v>98</v>
      </c>
      <c r="D2244" s="26" t="s">
        <v>98</v>
      </c>
      <c r="E2244" s="26">
        <v>68</v>
      </c>
      <c r="F2244" s="26">
        <v>166</v>
      </c>
      <c r="G2244" s="26">
        <v>64924.144999999997</v>
      </c>
      <c r="H2244" s="26">
        <v>0.33400000000000002</v>
      </c>
      <c r="I2244" s="26">
        <v>8141.9479000000001</v>
      </c>
      <c r="J2244" s="26">
        <v>2E-3</v>
      </c>
    </row>
    <row r="2245" spans="1:10" x14ac:dyDescent="0.2">
      <c r="A2245" s="26">
        <f t="shared" si="35"/>
        <v>690166</v>
      </c>
      <c r="B2245" s="26">
        <v>28</v>
      </c>
      <c r="C2245" s="26">
        <v>97</v>
      </c>
      <c r="D2245" s="26" t="s">
        <v>99</v>
      </c>
      <c r="E2245" s="26">
        <v>69</v>
      </c>
      <c r="F2245" s="26">
        <v>166</v>
      </c>
      <c r="G2245" s="26">
        <v>61886.478000000003</v>
      </c>
      <c r="H2245" s="26">
        <v>11.552</v>
      </c>
      <c r="I2245" s="26">
        <v>8118.9357</v>
      </c>
      <c r="J2245" s="26">
        <v>6.9599999999999995E-2</v>
      </c>
    </row>
    <row r="2246" spans="1:10" x14ac:dyDescent="0.2">
      <c r="A2246" s="26">
        <f t="shared" si="35"/>
        <v>700166</v>
      </c>
      <c r="B2246" s="26">
        <v>26</v>
      </c>
      <c r="C2246" s="26">
        <v>96</v>
      </c>
      <c r="D2246" s="26" t="s">
        <v>100</v>
      </c>
      <c r="E2246" s="26">
        <v>70</v>
      </c>
      <c r="F2246" s="26">
        <v>166</v>
      </c>
      <c r="G2246" s="26">
        <v>61593.705999999998</v>
      </c>
      <c r="H2246" s="26">
        <v>7.0010000000000003</v>
      </c>
      <c r="I2246" s="26">
        <v>8112.4591</v>
      </c>
      <c r="J2246" s="26">
        <v>4.2200000000000001E-2</v>
      </c>
    </row>
    <row r="2247" spans="1:10" x14ac:dyDescent="0.2">
      <c r="A2247" s="26">
        <f t="shared" si="35"/>
        <v>710166</v>
      </c>
      <c r="B2247" s="26">
        <v>24</v>
      </c>
      <c r="C2247" s="26">
        <v>95</v>
      </c>
      <c r="D2247" s="26" t="s">
        <v>101</v>
      </c>
      <c r="E2247" s="26">
        <v>71</v>
      </c>
      <c r="F2247" s="26">
        <v>166</v>
      </c>
      <c r="G2247" s="26">
        <v>56020.987000000001</v>
      </c>
      <c r="H2247" s="26">
        <v>29.808</v>
      </c>
      <c r="I2247" s="26">
        <v>8074.1755999999996</v>
      </c>
      <c r="J2247" s="26">
        <v>0.17960000000000001</v>
      </c>
    </row>
    <row r="2248" spans="1:10" x14ac:dyDescent="0.2">
      <c r="A2248" s="26">
        <f t="shared" si="35"/>
        <v>720166</v>
      </c>
      <c r="B2248" s="26">
        <v>22</v>
      </c>
      <c r="C2248" s="26">
        <v>94</v>
      </c>
      <c r="D2248" s="26" t="s">
        <v>102</v>
      </c>
      <c r="E2248" s="26">
        <v>72</v>
      </c>
      <c r="F2248" s="26">
        <v>166</v>
      </c>
      <c r="G2248" s="26">
        <v>53858.989000000001</v>
      </c>
      <c r="H2248" s="26">
        <v>27.945</v>
      </c>
      <c r="I2248" s="26">
        <v>8056.4386000000004</v>
      </c>
      <c r="J2248" s="26">
        <v>0.16830000000000001</v>
      </c>
    </row>
    <row r="2249" spans="1:10" x14ac:dyDescent="0.2">
      <c r="A2249" s="26">
        <f t="shared" si="35"/>
        <v>730166</v>
      </c>
      <c r="B2249" s="26">
        <v>20</v>
      </c>
      <c r="C2249" s="26">
        <v>93</v>
      </c>
      <c r="D2249" s="26" t="s">
        <v>103</v>
      </c>
      <c r="E2249" s="26">
        <v>73</v>
      </c>
      <c r="F2249" s="26">
        <v>166</v>
      </c>
      <c r="G2249" s="26">
        <v>46097.78</v>
      </c>
      <c r="H2249" s="26">
        <v>27.945</v>
      </c>
      <c r="I2249" s="26">
        <v>8004.9714000000004</v>
      </c>
      <c r="J2249" s="26">
        <v>0.16830000000000001</v>
      </c>
    </row>
    <row r="2250" spans="1:10" x14ac:dyDescent="0.2">
      <c r="A2250" s="26">
        <f t="shared" si="35"/>
        <v>740166</v>
      </c>
      <c r="B2250" s="26">
        <v>18</v>
      </c>
      <c r="C2250" s="26">
        <v>92</v>
      </c>
      <c r="D2250" s="26" t="s">
        <v>104</v>
      </c>
      <c r="E2250" s="26">
        <v>74</v>
      </c>
      <c r="F2250" s="26">
        <v>166</v>
      </c>
      <c r="G2250" s="26">
        <v>41887.470999999998</v>
      </c>
      <c r="H2250" s="26">
        <v>9.4629999999999992</v>
      </c>
      <c r="I2250" s="26">
        <v>7974.8950999999997</v>
      </c>
      <c r="J2250" s="26">
        <v>5.7000000000000002E-2</v>
      </c>
    </row>
    <row r="2251" spans="1:10" x14ac:dyDescent="0.2">
      <c r="A2251" s="26">
        <f t="shared" si="35"/>
        <v>750166</v>
      </c>
      <c r="B2251" s="26">
        <v>16</v>
      </c>
      <c r="C2251" s="26">
        <v>91</v>
      </c>
      <c r="D2251" s="26" t="s">
        <v>105</v>
      </c>
      <c r="E2251" s="26">
        <v>75</v>
      </c>
      <c r="F2251" s="26">
        <v>166</v>
      </c>
      <c r="G2251" s="26">
        <v>31837.334999999999</v>
      </c>
      <c r="H2251" s="26">
        <v>88.242000000000004</v>
      </c>
      <c r="I2251" s="26">
        <v>7909.6391999999996</v>
      </c>
      <c r="J2251" s="26">
        <v>0.53159999999999996</v>
      </c>
    </row>
    <row r="2252" spans="1:10" x14ac:dyDescent="0.2">
      <c r="A2252" s="26">
        <f t="shared" si="35"/>
        <v>760166</v>
      </c>
      <c r="B2252" s="26">
        <v>14</v>
      </c>
      <c r="C2252" s="26">
        <v>90</v>
      </c>
      <c r="D2252" s="26" t="s">
        <v>106</v>
      </c>
      <c r="E2252" s="26">
        <v>76</v>
      </c>
      <c r="F2252" s="26">
        <v>166</v>
      </c>
      <c r="G2252" s="26">
        <v>25431.526000000002</v>
      </c>
      <c r="H2252" s="26">
        <v>17.966000000000001</v>
      </c>
      <c r="I2252" s="26">
        <v>7866.3370999999997</v>
      </c>
      <c r="J2252" s="26">
        <v>0.1082</v>
      </c>
    </row>
    <row r="2253" spans="1:10" x14ac:dyDescent="0.2">
      <c r="A2253" s="26">
        <f t="shared" si="35"/>
        <v>770166</v>
      </c>
      <c r="B2253" s="26">
        <v>12</v>
      </c>
      <c r="C2253" s="26">
        <v>89</v>
      </c>
      <c r="D2253" s="26" t="s">
        <v>107</v>
      </c>
      <c r="E2253" s="26">
        <v>77</v>
      </c>
      <c r="F2253" s="26">
        <v>166</v>
      </c>
      <c r="G2253" s="26">
        <v>13306</v>
      </c>
      <c r="H2253" s="26">
        <v>201</v>
      </c>
      <c r="I2253" s="26">
        <v>7789</v>
      </c>
      <c r="J2253" s="26">
        <v>1</v>
      </c>
    </row>
    <row r="2254" spans="1:10" x14ac:dyDescent="0.2">
      <c r="A2254" s="26">
        <f t="shared" si="35"/>
        <v>780166</v>
      </c>
      <c r="B2254" s="26">
        <v>10</v>
      </c>
      <c r="C2254" s="26">
        <v>88</v>
      </c>
      <c r="D2254" s="26" t="s">
        <v>108</v>
      </c>
      <c r="E2254" s="26">
        <v>78</v>
      </c>
      <c r="F2254" s="26">
        <v>166</v>
      </c>
      <c r="G2254" s="26">
        <v>-4783</v>
      </c>
      <c r="H2254" s="26">
        <v>300</v>
      </c>
      <c r="I2254" s="26">
        <v>7733</v>
      </c>
      <c r="J2254" s="26">
        <v>2</v>
      </c>
    </row>
    <row r="2255" spans="1:10" x14ac:dyDescent="0.2">
      <c r="A2255" s="26">
        <f t="shared" si="35"/>
        <v>620167</v>
      </c>
      <c r="B2255" s="26">
        <v>43</v>
      </c>
      <c r="C2255" s="26">
        <v>105</v>
      </c>
      <c r="D2255" s="26" t="s">
        <v>92</v>
      </c>
      <c r="E2255" s="26">
        <v>62</v>
      </c>
      <c r="F2255" s="26">
        <v>167</v>
      </c>
      <c r="G2255" s="26">
        <v>35330</v>
      </c>
      <c r="H2255" s="26">
        <v>500</v>
      </c>
      <c r="I2255" s="26">
        <v>7992</v>
      </c>
      <c r="J2255" s="26">
        <v>3</v>
      </c>
    </row>
    <row r="2256" spans="1:10" x14ac:dyDescent="0.2">
      <c r="A2256" s="26">
        <f t="shared" si="35"/>
        <v>630167</v>
      </c>
      <c r="B2256" s="26">
        <v>41</v>
      </c>
      <c r="C2256" s="26">
        <v>104</v>
      </c>
      <c r="D2256" s="26" t="s">
        <v>93</v>
      </c>
      <c r="E2256" s="26">
        <v>63</v>
      </c>
      <c r="F2256" s="26">
        <v>167</v>
      </c>
      <c r="G2256" s="26">
        <v>43770</v>
      </c>
      <c r="H2256" s="26">
        <v>400</v>
      </c>
      <c r="I2256" s="26">
        <v>8038</v>
      </c>
      <c r="J2256" s="26">
        <v>2</v>
      </c>
    </row>
    <row r="2257" spans="1:10" x14ac:dyDescent="0.2">
      <c r="A2257" s="26">
        <f t="shared" si="35"/>
        <v>640167</v>
      </c>
      <c r="B2257" s="26">
        <v>39</v>
      </c>
      <c r="C2257" s="26">
        <v>103</v>
      </c>
      <c r="D2257" s="26" t="s">
        <v>94</v>
      </c>
      <c r="E2257" s="26">
        <v>64</v>
      </c>
      <c r="F2257" s="26">
        <v>167</v>
      </c>
      <c r="G2257" s="26">
        <v>50775.732000000004</v>
      </c>
      <c r="H2257" s="26">
        <v>5.2130000000000001</v>
      </c>
      <c r="I2257" s="26">
        <v>8075.5428000000002</v>
      </c>
      <c r="J2257" s="26">
        <v>3.1199999999999999E-2</v>
      </c>
    </row>
    <row r="2258" spans="1:10" x14ac:dyDescent="0.2">
      <c r="A2258" s="26">
        <f t="shared" si="35"/>
        <v>650167</v>
      </c>
      <c r="B2258" s="26">
        <v>37</v>
      </c>
      <c r="C2258" s="26">
        <v>102</v>
      </c>
      <c r="D2258" s="26" t="s">
        <v>95</v>
      </c>
      <c r="E2258" s="26">
        <v>65</v>
      </c>
      <c r="F2258" s="26">
        <v>167</v>
      </c>
      <c r="G2258" s="26">
        <v>55883.082000000002</v>
      </c>
      <c r="H2258" s="26">
        <v>1.929</v>
      </c>
      <c r="I2258" s="26">
        <v>8101.4409999999998</v>
      </c>
      <c r="J2258" s="26">
        <v>1.1599999999999999E-2</v>
      </c>
    </row>
    <row r="2259" spans="1:10" x14ac:dyDescent="0.2">
      <c r="A2259" s="26">
        <f t="shared" si="35"/>
        <v>660167</v>
      </c>
      <c r="B2259" s="26">
        <v>35</v>
      </c>
      <c r="C2259" s="26">
        <v>101</v>
      </c>
      <c r="D2259" s="26" t="s">
        <v>96</v>
      </c>
      <c r="E2259" s="26">
        <v>66</v>
      </c>
      <c r="F2259" s="26">
        <v>167</v>
      </c>
      <c r="G2259" s="26">
        <v>59911.451000000001</v>
      </c>
      <c r="H2259" s="26">
        <v>4.0049999999999999</v>
      </c>
      <c r="I2259" s="26">
        <v>8120.8782000000001</v>
      </c>
      <c r="J2259" s="26">
        <v>2.4E-2</v>
      </c>
    </row>
    <row r="2260" spans="1:10" x14ac:dyDescent="0.2">
      <c r="A2260" s="26">
        <f t="shared" si="35"/>
        <v>670167</v>
      </c>
      <c r="B2260" s="26">
        <v>33</v>
      </c>
      <c r="C2260" s="26">
        <v>100</v>
      </c>
      <c r="D2260" s="26" t="s">
        <v>97</v>
      </c>
      <c r="E2260" s="26">
        <v>67</v>
      </c>
      <c r="F2260" s="26">
        <v>167</v>
      </c>
      <c r="G2260" s="26">
        <v>62279.459000000003</v>
      </c>
      <c r="H2260" s="26">
        <v>5.1890000000000001</v>
      </c>
      <c r="I2260" s="26">
        <v>8130.3732</v>
      </c>
      <c r="J2260" s="26">
        <v>3.1099999999999999E-2</v>
      </c>
    </row>
    <row r="2261" spans="1:10" x14ac:dyDescent="0.2">
      <c r="A2261" s="26">
        <f t="shared" si="35"/>
        <v>680167</v>
      </c>
      <c r="B2261" s="26">
        <v>31</v>
      </c>
      <c r="C2261" s="26">
        <v>99</v>
      </c>
      <c r="D2261" s="26" t="s">
        <v>98</v>
      </c>
      <c r="E2261" s="26">
        <v>68</v>
      </c>
      <c r="F2261" s="26">
        <v>167</v>
      </c>
      <c r="G2261" s="26">
        <v>63289.256000000001</v>
      </c>
      <c r="H2261" s="26">
        <v>0.28599999999999998</v>
      </c>
      <c r="I2261" s="26">
        <v>8131.7352000000001</v>
      </c>
      <c r="J2261" s="26">
        <v>1.6999999999999999E-3</v>
      </c>
    </row>
    <row r="2262" spans="1:10" x14ac:dyDescent="0.2">
      <c r="A2262" s="26">
        <f t="shared" si="35"/>
        <v>690167</v>
      </c>
      <c r="B2262" s="26">
        <v>29</v>
      </c>
      <c r="C2262" s="26">
        <v>98</v>
      </c>
      <c r="D2262" s="26" t="s">
        <v>99</v>
      </c>
      <c r="E2262" s="26">
        <v>69</v>
      </c>
      <c r="F2262" s="26">
        <v>167</v>
      </c>
      <c r="G2262" s="26">
        <v>62543.116999999998</v>
      </c>
      <c r="H2262" s="26">
        <v>1.258</v>
      </c>
      <c r="I2262" s="26">
        <v>8122.5825999999997</v>
      </c>
      <c r="J2262" s="26">
        <v>7.4999999999999997E-3</v>
      </c>
    </row>
    <row r="2263" spans="1:10" x14ac:dyDescent="0.2">
      <c r="A2263" s="26">
        <f t="shared" si="35"/>
        <v>700167</v>
      </c>
      <c r="B2263" s="26">
        <v>27</v>
      </c>
      <c r="C2263" s="26">
        <v>97</v>
      </c>
      <c r="D2263" s="26" t="s">
        <v>100</v>
      </c>
      <c r="E2263" s="26">
        <v>70</v>
      </c>
      <c r="F2263" s="26">
        <v>167</v>
      </c>
      <c r="G2263" s="26">
        <v>60589.9</v>
      </c>
      <c r="H2263" s="26">
        <v>3.96</v>
      </c>
      <c r="I2263" s="26">
        <v>8106.2020000000002</v>
      </c>
      <c r="J2263" s="26">
        <v>2.3699999999999999E-2</v>
      </c>
    </row>
    <row r="2264" spans="1:10" x14ac:dyDescent="0.2">
      <c r="A2264" s="26">
        <f t="shared" si="35"/>
        <v>710167</v>
      </c>
      <c r="B2264" s="26">
        <v>25</v>
      </c>
      <c r="C2264" s="26">
        <v>96</v>
      </c>
      <c r="D2264" s="26" t="s">
        <v>101</v>
      </c>
      <c r="E2264" s="26">
        <v>71</v>
      </c>
      <c r="F2264" s="26">
        <v>167</v>
      </c>
      <c r="G2264" s="26">
        <v>57526.281000000003</v>
      </c>
      <c r="H2264" s="26">
        <v>37.26</v>
      </c>
      <c r="I2264" s="26">
        <v>8083.1722</v>
      </c>
      <c r="J2264" s="26">
        <v>0.22309999999999999</v>
      </c>
    </row>
    <row r="2265" spans="1:10" x14ac:dyDescent="0.2">
      <c r="A2265" s="26">
        <f t="shared" si="35"/>
        <v>720167</v>
      </c>
      <c r="B2265" s="26">
        <v>23</v>
      </c>
      <c r="C2265" s="26">
        <v>95</v>
      </c>
      <c r="D2265" s="26" t="s">
        <v>102</v>
      </c>
      <c r="E2265" s="26">
        <v>72</v>
      </c>
      <c r="F2265" s="26">
        <v>167</v>
      </c>
      <c r="G2265" s="26">
        <v>53467.760999999999</v>
      </c>
      <c r="H2265" s="26">
        <v>27.945</v>
      </c>
      <c r="I2265" s="26">
        <v>8054.1850000000004</v>
      </c>
      <c r="J2265" s="26">
        <v>0.1673</v>
      </c>
    </row>
    <row r="2266" spans="1:10" x14ac:dyDescent="0.2">
      <c r="A2266" s="26">
        <f t="shared" si="35"/>
        <v>730167</v>
      </c>
      <c r="B2266" s="26">
        <v>21</v>
      </c>
      <c r="C2266" s="26">
        <v>94</v>
      </c>
      <c r="D2266" s="26" t="s">
        <v>103</v>
      </c>
      <c r="E2266" s="26">
        <v>73</v>
      </c>
      <c r="F2266" s="26">
        <v>167</v>
      </c>
      <c r="G2266" s="26">
        <v>48351.063999999998</v>
      </c>
      <c r="H2266" s="26">
        <v>27.945</v>
      </c>
      <c r="I2266" s="26">
        <v>8018.8613999999998</v>
      </c>
      <c r="J2266" s="26">
        <v>0.1673</v>
      </c>
    </row>
    <row r="2267" spans="1:10" x14ac:dyDescent="0.2">
      <c r="A2267" s="26">
        <f t="shared" si="35"/>
        <v>740167</v>
      </c>
      <c r="B2267" s="26">
        <v>19</v>
      </c>
      <c r="C2267" s="26">
        <v>93</v>
      </c>
      <c r="D2267" s="26" t="s">
        <v>104</v>
      </c>
      <c r="E2267" s="26">
        <v>74</v>
      </c>
      <c r="F2267" s="26">
        <v>167</v>
      </c>
      <c r="G2267" s="26">
        <v>42093.212</v>
      </c>
      <c r="H2267" s="26">
        <v>18.702999999999999</v>
      </c>
      <c r="I2267" s="26">
        <v>7976.7044999999998</v>
      </c>
      <c r="J2267" s="26">
        <v>0.112</v>
      </c>
    </row>
    <row r="2268" spans="1:10" x14ac:dyDescent="0.2">
      <c r="A2268" s="26">
        <f t="shared" si="35"/>
        <v>750167</v>
      </c>
      <c r="B2268" s="26">
        <v>17</v>
      </c>
      <c r="C2268" s="26">
        <v>92</v>
      </c>
      <c r="D2268" s="26" t="s">
        <v>105</v>
      </c>
      <c r="E2268" s="26">
        <v>75</v>
      </c>
      <c r="F2268" s="26">
        <v>167</v>
      </c>
      <c r="G2268" s="26">
        <v>34834</v>
      </c>
      <c r="H2268" s="26">
        <v>40</v>
      </c>
      <c r="I2268" s="26">
        <v>7929</v>
      </c>
      <c r="J2268" s="26">
        <v>0</v>
      </c>
    </row>
    <row r="2269" spans="1:10" x14ac:dyDescent="0.2">
      <c r="A2269" s="26">
        <f t="shared" si="35"/>
        <v>760167</v>
      </c>
      <c r="B2269" s="26">
        <v>15</v>
      </c>
      <c r="C2269" s="26">
        <v>91</v>
      </c>
      <c r="D2269" s="26" t="s">
        <v>106</v>
      </c>
      <c r="E2269" s="26">
        <v>76</v>
      </c>
      <c r="F2269" s="26">
        <v>167</v>
      </c>
      <c r="G2269" s="26">
        <v>26498.86</v>
      </c>
      <c r="H2269" s="26">
        <v>80.891999999999996</v>
      </c>
      <c r="I2269" s="26">
        <v>7873.9557000000004</v>
      </c>
      <c r="J2269" s="26">
        <v>0.4844</v>
      </c>
    </row>
    <row r="2270" spans="1:10" x14ac:dyDescent="0.2">
      <c r="A2270" s="26">
        <f t="shared" si="35"/>
        <v>770167</v>
      </c>
      <c r="B2270" s="26">
        <v>13</v>
      </c>
      <c r="C2270" s="26">
        <v>90</v>
      </c>
      <c r="D2270" s="26" t="s">
        <v>107</v>
      </c>
      <c r="E2270" s="26">
        <v>77</v>
      </c>
      <c r="F2270" s="26">
        <v>167</v>
      </c>
      <c r="G2270" s="26">
        <v>17072.448</v>
      </c>
      <c r="H2270" s="26">
        <v>18.346</v>
      </c>
      <c r="I2270" s="26">
        <v>7812.8253999999997</v>
      </c>
      <c r="J2270" s="26">
        <v>0.1099</v>
      </c>
    </row>
    <row r="2271" spans="1:10" x14ac:dyDescent="0.2">
      <c r="A2271" s="26">
        <f t="shared" si="35"/>
        <v>780167</v>
      </c>
      <c r="B2271" s="26">
        <v>11</v>
      </c>
      <c r="C2271" s="26">
        <v>89</v>
      </c>
      <c r="D2271" s="26" t="s">
        <v>108</v>
      </c>
      <c r="E2271" s="26">
        <v>78</v>
      </c>
      <c r="F2271" s="26">
        <v>167</v>
      </c>
      <c r="G2271" s="26">
        <v>-6753</v>
      </c>
      <c r="H2271" s="26">
        <v>306</v>
      </c>
      <c r="I2271" s="26">
        <v>7746</v>
      </c>
      <c r="J2271" s="26">
        <v>2</v>
      </c>
    </row>
    <row r="2272" spans="1:10" x14ac:dyDescent="0.2">
      <c r="A2272" s="26">
        <f t="shared" si="35"/>
        <v>620168</v>
      </c>
      <c r="B2272" s="26">
        <v>44</v>
      </c>
      <c r="C2272" s="26">
        <v>106</v>
      </c>
      <c r="D2272" s="26" t="s">
        <v>92</v>
      </c>
      <c r="E2272" s="26">
        <v>62</v>
      </c>
      <c r="F2272" s="26">
        <v>168</v>
      </c>
      <c r="G2272" s="26">
        <v>31640</v>
      </c>
      <c r="H2272" s="26">
        <v>300</v>
      </c>
      <c r="I2272" s="26">
        <v>7971</v>
      </c>
      <c r="J2272" s="26">
        <v>2</v>
      </c>
    </row>
    <row r="2273" spans="1:10" x14ac:dyDescent="0.2">
      <c r="A2273" s="26">
        <f t="shared" si="35"/>
        <v>630168</v>
      </c>
      <c r="B2273" s="26">
        <v>42</v>
      </c>
      <c r="C2273" s="26">
        <v>105</v>
      </c>
      <c r="D2273" s="26" t="s">
        <v>93</v>
      </c>
      <c r="E2273" s="26">
        <v>63</v>
      </c>
      <c r="F2273" s="26">
        <v>168</v>
      </c>
      <c r="G2273" s="26">
        <v>39250</v>
      </c>
      <c r="H2273" s="26">
        <v>400</v>
      </c>
      <c r="I2273" s="26">
        <v>8012</v>
      </c>
      <c r="J2273" s="26">
        <v>2</v>
      </c>
    </row>
    <row r="2274" spans="1:10" x14ac:dyDescent="0.2">
      <c r="A2274" s="26">
        <f t="shared" si="35"/>
        <v>640168</v>
      </c>
      <c r="B2274" s="26">
        <v>40</v>
      </c>
      <c r="C2274" s="26">
        <v>104</v>
      </c>
      <c r="D2274" s="26" t="s">
        <v>94</v>
      </c>
      <c r="E2274" s="26">
        <v>64</v>
      </c>
      <c r="F2274" s="26">
        <v>168</v>
      </c>
      <c r="G2274" s="26">
        <v>48150</v>
      </c>
      <c r="H2274" s="26">
        <v>300</v>
      </c>
      <c r="I2274" s="26">
        <v>8060</v>
      </c>
      <c r="J2274" s="26">
        <v>2</v>
      </c>
    </row>
    <row r="2275" spans="1:10" x14ac:dyDescent="0.2">
      <c r="A2275" s="26">
        <f t="shared" si="35"/>
        <v>650168</v>
      </c>
      <c r="B2275" s="26">
        <v>38</v>
      </c>
      <c r="C2275" s="26">
        <v>103</v>
      </c>
      <c r="D2275" s="26" t="s">
        <v>95</v>
      </c>
      <c r="E2275" s="26">
        <v>65</v>
      </c>
      <c r="F2275" s="26">
        <v>168</v>
      </c>
      <c r="G2275" s="26">
        <v>52781.180999999997</v>
      </c>
      <c r="H2275" s="26">
        <v>4.1920000000000002</v>
      </c>
      <c r="I2275" s="26">
        <v>8082.7979999999998</v>
      </c>
      <c r="J2275" s="26">
        <v>2.5000000000000001E-2</v>
      </c>
    </row>
    <row r="2276" spans="1:10" x14ac:dyDescent="0.2">
      <c r="A2276" s="26">
        <f t="shared" si="35"/>
        <v>660168</v>
      </c>
      <c r="B2276" s="26">
        <v>36</v>
      </c>
      <c r="C2276" s="26">
        <v>102</v>
      </c>
      <c r="D2276" s="26" t="s">
        <v>96</v>
      </c>
      <c r="E2276" s="26">
        <v>66</v>
      </c>
      <c r="F2276" s="26">
        <v>168</v>
      </c>
      <c r="G2276" s="26">
        <v>58558.398000000001</v>
      </c>
      <c r="H2276" s="26">
        <v>140.00700000000001</v>
      </c>
      <c r="I2276" s="26">
        <v>8112.5293000000001</v>
      </c>
      <c r="J2276" s="26">
        <v>0.83340000000000003</v>
      </c>
    </row>
    <row r="2277" spans="1:10" x14ac:dyDescent="0.2">
      <c r="A2277" s="26">
        <f t="shared" si="35"/>
        <v>670168</v>
      </c>
      <c r="B2277" s="26">
        <v>34</v>
      </c>
      <c r="C2277" s="26">
        <v>101</v>
      </c>
      <c r="D2277" s="26" t="s">
        <v>97</v>
      </c>
      <c r="E2277" s="26">
        <v>67</v>
      </c>
      <c r="F2277" s="26">
        <v>168</v>
      </c>
      <c r="G2277" s="26">
        <v>60059.231</v>
      </c>
      <c r="H2277" s="26">
        <v>30.001000000000001</v>
      </c>
      <c r="I2277" s="26">
        <v>8116.8060999999998</v>
      </c>
      <c r="J2277" s="26">
        <v>0.17860000000000001</v>
      </c>
    </row>
    <row r="2278" spans="1:10" x14ac:dyDescent="0.2">
      <c r="A2278" s="26">
        <f t="shared" si="35"/>
        <v>680168</v>
      </c>
      <c r="B2278" s="26">
        <v>32</v>
      </c>
      <c r="C2278" s="26">
        <v>100</v>
      </c>
      <c r="D2278" s="26" t="s">
        <v>98</v>
      </c>
      <c r="E2278" s="26">
        <v>68</v>
      </c>
      <c r="F2278" s="26">
        <v>168</v>
      </c>
      <c r="G2278" s="26">
        <v>62989.231</v>
      </c>
      <c r="H2278" s="26">
        <v>0.26200000000000001</v>
      </c>
      <c r="I2278" s="26">
        <v>8129.5897000000004</v>
      </c>
      <c r="J2278" s="26">
        <v>1.6000000000000001E-3</v>
      </c>
    </row>
    <row r="2279" spans="1:10" x14ac:dyDescent="0.2">
      <c r="A2279" s="26">
        <f t="shared" si="35"/>
        <v>690168</v>
      </c>
      <c r="B2279" s="26">
        <v>30</v>
      </c>
      <c r="C2279" s="26">
        <v>99</v>
      </c>
      <c r="D2279" s="26" t="s">
        <v>99</v>
      </c>
      <c r="E2279" s="26">
        <v>69</v>
      </c>
      <c r="F2279" s="26">
        <v>168</v>
      </c>
      <c r="G2279" s="26">
        <v>61312.379000000001</v>
      </c>
      <c r="H2279" s="26">
        <v>1.677</v>
      </c>
      <c r="I2279" s="26">
        <v>8114.9516000000003</v>
      </c>
      <c r="J2279" s="26">
        <v>0.01</v>
      </c>
    </row>
    <row r="2280" spans="1:10" x14ac:dyDescent="0.2">
      <c r="A2280" s="26">
        <f t="shared" si="35"/>
        <v>700168</v>
      </c>
      <c r="B2280" s="26">
        <v>28</v>
      </c>
      <c r="C2280" s="26">
        <v>98</v>
      </c>
      <c r="D2280" s="26" t="s">
        <v>100</v>
      </c>
      <c r="E2280" s="26">
        <v>70</v>
      </c>
      <c r="F2280" s="26">
        <v>168</v>
      </c>
      <c r="G2280" s="26">
        <v>61579.866999999998</v>
      </c>
      <c r="H2280" s="26">
        <v>9.2999999999999999E-2</v>
      </c>
      <c r="I2280" s="26">
        <v>8111.8869999999997</v>
      </c>
      <c r="J2280" s="26">
        <v>5.9999999999999995E-4</v>
      </c>
    </row>
    <row r="2281" spans="1:10" x14ac:dyDescent="0.2">
      <c r="A2281" s="26">
        <f t="shared" si="35"/>
        <v>710168</v>
      </c>
      <c r="B2281" s="26">
        <v>26</v>
      </c>
      <c r="C2281" s="26">
        <v>97</v>
      </c>
      <c r="D2281" s="26" t="s">
        <v>101</v>
      </c>
      <c r="E2281" s="26">
        <v>71</v>
      </c>
      <c r="F2281" s="26">
        <v>168</v>
      </c>
      <c r="G2281" s="26">
        <v>57072.832000000002</v>
      </c>
      <c r="H2281" s="26">
        <v>37.972999999999999</v>
      </c>
      <c r="I2281" s="26">
        <v>8080.4026000000003</v>
      </c>
      <c r="J2281" s="26">
        <v>0.22600000000000001</v>
      </c>
    </row>
    <row r="2282" spans="1:10" x14ac:dyDescent="0.2">
      <c r="A2282" s="26">
        <f t="shared" si="35"/>
        <v>720168</v>
      </c>
      <c r="B2282" s="26">
        <v>24</v>
      </c>
      <c r="C2282" s="26">
        <v>96</v>
      </c>
      <c r="D2282" s="26" t="s">
        <v>102</v>
      </c>
      <c r="E2282" s="26">
        <v>72</v>
      </c>
      <c r="F2282" s="26">
        <v>168</v>
      </c>
      <c r="G2282" s="26">
        <v>55360.557000000001</v>
      </c>
      <c r="H2282" s="26">
        <v>27.945</v>
      </c>
      <c r="I2282" s="26">
        <v>8065.5536000000002</v>
      </c>
      <c r="J2282" s="26">
        <v>0.1663</v>
      </c>
    </row>
    <row r="2283" spans="1:10" x14ac:dyDescent="0.2">
      <c r="A2283" s="26">
        <f t="shared" si="35"/>
        <v>730168</v>
      </c>
      <c r="B2283" s="26">
        <v>22</v>
      </c>
      <c r="C2283" s="26">
        <v>95</v>
      </c>
      <c r="D2283" s="26" t="s">
        <v>103</v>
      </c>
      <c r="E2283" s="26">
        <v>73</v>
      </c>
      <c r="F2283" s="26">
        <v>168</v>
      </c>
      <c r="G2283" s="26">
        <v>48393.913</v>
      </c>
      <c r="H2283" s="26">
        <v>27.945</v>
      </c>
      <c r="I2283" s="26">
        <v>8019.4287000000004</v>
      </c>
      <c r="J2283" s="26">
        <v>0.1663</v>
      </c>
    </row>
    <row r="2284" spans="1:10" x14ac:dyDescent="0.2">
      <c r="A2284" s="26">
        <f t="shared" si="35"/>
        <v>740168</v>
      </c>
      <c r="B2284" s="26">
        <v>20</v>
      </c>
      <c r="C2284" s="26">
        <v>94</v>
      </c>
      <c r="D2284" s="26" t="s">
        <v>104</v>
      </c>
      <c r="E2284" s="26">
        <v>74</v>
      </c>
      <c r="F2284" s="26">
        <v>168</v>
      </c>
      <c r="G2284" s="26">
        <v>44892.93</v>
      </c>
      <c r="H2284" s="26">
        <v>13.259</v>
      </c>
      <c r="I2284" s="26">
        <v>7993.9327000000003</v>
      </c>
      <c r="J2284" s="26">
        <v>7.8899999999999998E-2</v>
      </c>
    </row>
    <row r="2285" spans="1:10" x14ac:dyDescent="0.2">
      <c r="A2285" s="26">
        <f t="shared" si="35"/>
        <v>750168</v>
      </c>
      <c r="B2285" s="26">
        <v>18</v>
      </c>
      <c r="C2285" s="26">
        <v>93</v>
      </c>
      <c r="D2285" s="26" t="s">
        <v>105</v>
      </c>
      <c r="E2285" s="26">
        <v>75</v>
      </c>
      <c r="F2285" s="26">
        <v>168</v>
      </c>
      <c r="G2285" s="26">
        <v>35794.889000000003</v>
      </c>
      <c r="H2285" s="26">
        <v>30.821000000000002</v>
      </c>
      <c r="I2285" s="26">
        <v>7935.1207999999997</v>
      </c>
      <c r="J2285" s="26">
        <v>0.1835</v>
      </c>
    </row>
    <row r="2286" spans="1:10" x14ac:dyDescent="0.2">
      <c r="A2286" s="26">
        <f t="shared" si="35"/>
        <v>760168</v>
      </c>
      <c r="B2286" s="26">
        <v>16</v>
      </c>
      <c r="C2286" s="26">
        <v>92</v>
      </c>
      <c r="D2286" s="26" t="s">
        <v>106</v>
      </c>
      <c r="E2286" s="26">
        <v>76</v>
      </c>
      <c r="F2286" s="26">
        <v>168</v>
      </c>
      <c r="G2286" s="26">
        <v>29994.994999999999</v>
      </c>
      <c r="H2286" s="26">
        <v>9.9030000000000005</v>
      </c>
      <c r="I2286" s="26">
        <v>7895.9408000000003</v>
      </c>
      <c r="J2286" s="26">
        <v>5.8900000000000001E-2</v>
      </c>
    </row>
    <row r="2287" spans="1:10" x14ac:dyDescent="0.2">
      <c r="A2287" s="26">
        <f t="shared" si="35"/>
        <v>770168</v>
      </c>
      <c r="B2287" s="26">
        <v>14</v>
      </c>
      <c r="C2287" s="26">
        <v>91</v>
      </c>
      <c r="D2287" s="26" t="s">
        <v>107</v>
      </c>
      <c r="E2287" s="26">
        <v>77</v>
      </c>
      <c r="F2287" s="26">
        <v>168</v>
      </c>
      <c r="G2287" s="26">
        <v>18666.23</v>
      </c>
      <c r="H2287" s="26">
        <v>55.216000000000001</v>
      </c>
      <c r="I2287" s="26">
        <v>7823.8509000000004</v>
      </c>
      <c r="J2287" s="26">
        <v>0.32869999999999999</v>
      </c>
    </row>
    <row r="2288" spans="1:10" x14ac:dyDescent="0.2">
      <c r="A2288" s="26">
        <f t="shared" si="35"/>
        <v>780168</v>
      </c>
      <c r="B2288" s="26">
        <v>12</v>
      </c>
      <c r="C2288" s="26">
        <v>90</v>
      </c>
      <c r="D2288" s="26" t="s">
        <v>108</v>
      </c>
      <c r="E2288" s="26">
        <v>78</v>
      </c>
      <c r="F2288" s="26">
        <v>168</v>
      </c>
      <c r="G2288" s="26">
        <v>11010.078</v>
      </c>
      <c r="H2288" s="26">
        <v>149.934</v>
      </c>
      <c r="I2288" s="26">
        <v>7773.6216999999997</v>
      </c>
      <c r="J2288" s="26">
        <v>0.89249999999999996</v>
      </c>
    </row>
    <row r="2289" spans="1:10" x14ac:dyDescent="0.2">
      <c r="A2289" s="26">
        <f t="shared" si="35"/>
        <v>790168</v>
      </c>
      <c r="B2289" s="26">
        <v>10</v>
      </c>
      <c r="C2289" s="26">
        <v>89</v>
      </c>
      <c r="D2289" s="26" t="s">
        <v>109</v>
      </c>
      <c r="E2289" s="26">
        <v>79</v>
      </c>
      <c r="F2289" s="26">
        <v>168</v>
      </c>
      <c r="G2289" s="26">
        <v>2530</v>
      </c>
      <c r="H2289" s="26">
        <v>400</v>
      </c>
      <c r="I2289" s="26">
        <v>7688</v>
      </c>
      <c r="J2289" s="26">
        <v>2</v>
      </c>
    </row>
    <row r="2290" spans="1:10" x14ac:dyDescent="0.2">
      <c r="A2290" s="26">
        <f t="shared" si="35"/>
        <v>630169</v>
      </c>
      <c r="B2290" s="26">
        <v>43</v>
      </c>
      <c r="C2290" s="26">
        <v>106</v>
      </c>
      <c r="D2290" s="26" t="s">
        <v>93</v>
      </c>
      <c r="E2290" s="26">
        <v>63</v>
      </c>
      <c r="F2290" s="26">
        <v>169</v>
      </c>
      <c r="G2290" s="26">
        <v>35660</v>
      </c>
      <c r="H2290" s="26">
        <v>500</v>
      </c>
      <c r="I2290" s="26">
        <v>7991</v>
      </c>
      <c r="J2290" s="26">
        <v>3</v>
      </c>
    </row>
    <row r="2291" spans="1:10" x14ac:dyDescent="0.2">
      <c r="A2291" s="26">
        <f t="shared" si="35"/>
        <v>640169</v>
      </c>
      <c r="B2291" s="26">
        <v>41</v>
      </c>
      <c r="C2291" s="26">
        <v>105</v>
      </c>
      <c r="D2291" s="26" t="s">
        <v>94</v>
      </c>
      <c r="E2291" s="26">
        <v>64</v>
      </c>
      <c r="F2291" s="26">
        <v>169</v>
      </c>
      <c r="G2291" s="26">
        <v>43890</v>
      </c>
      <c r="H2291" s="26">
        <v>400</v>
      </c>
      <c r="I2291" s="26">
        <v>8035</v>
      </c>
      <c r="J2291" s="26">
        <v>2</v>
      </c>
    </row>
    <row r="2292" spans="1:10" x14ac:dyDescent="0.2">
      <c r="A2292" s="26">
        <f t="shared" si="35"/>
        <v>650169</v>
      </c>
      <c r="B2292" s="26">
        <v>39</v>
      </c>
      <c r="C2292" s="26">
        <v>104</v>
      </c>
      <c r="D2292" s="26" t="s">
        <v>95</v>
      </c>
      <c r="E2292" s="26">
        <v>65</v>
      </c>
      <c r="F2292" s="26">
        <v>169</v>
      </c>
      <c r="G2292" s="26">
        <v>50480</v>
      </c>
      <c r="H2292" s="26">
        <v>300</v>
      </c>
      <c r="I2292" s="26">
        <v>8069</v>
      </c>
      <c r="J2292" s="26">
        <v>2</v>
      </c>
    </row>
    <row r="2293" spans="1:10" x14ac:dyDescent="0.2">
      <c r="A2293" s="26">
        <f t="shared" si="35"/>
        <v>660169</v>
      </c>
      <c r="B2293" s="26">
        <v>37</v>
      </c>
      <c r="C2293" s="26">
        <v>103</v>
      </c>
      <c r="D2293" s="26" t="s">
        <v>96</v>
      </c>
      <c r="E2293" s="26">
        <v>66</v>
      </c>
      <c r="F2293" s="26">
        <v>169</v>
      </c>
      <c r="G2293" s="26">
        <v>55596.01</v>
      </c>
      <c r="H2293" s="26">
        <v>300.66899999999998</v>
      </c>
      <c r="I2293" s="26">
        <v>8094.7565999999997</v>
      </c>
      <c r="J2293" s="26">
        <v>1.7790999999999999</v>
      </c>
    </row>
    <row r="2294" spans="1:10" x14ac:dyDescent="0.2">
      <c r="A2294" s="26">
        <f t="shared" si="35"/>
        <v>670169</v>
      </c>
      <c r="B2294" s="26">
        <v>35</v>
      </c>
      <c r="C2294" s="26">
        <v>102</v>
      </c>
      <c r="D2294" s="26" t="s">
        <v>97</v>
      </c>
      <c r="E2294" s="26">
        <v>67</v>
      </c>
      <c r="F2294" s="26">
        <v>169</v>
      </c>
      <c r="G2294" s="26">
        <v>58796.01</v>
      </c>
      <c r="H2294" s="26">
        <v>20.047999999999998</v>
      </c>
      <c r="I2294" s="26">
        <v>8109.0622000000003</v>
      </c>
      <c r="J2294" s="26">
        <v>0.1186</v>
      </c>
    </row>
    <row r="2295" spans="1:10" x14ac:dyDescent="0.2">
      <c r="A2295" s="26">
        <f t="shared" si="35"/>
        <v>680169</v>
      </c>
      <c r="B2295" s="26">
        <v>33</v>
      </c>
      <c r="C2295" s="26">
        <v>101</v>
      </c>
      <c r="D2295" s="26" t="s">
        <v>98</v>
      </c>
      <c r="E2295" s="26">
        <v>68</v>
      </c>
      <c r="F2295" s="26">
        <v>169</v>
      </c>
      <c r="G2295" s="26">
        <v>60921.163</v>
      </c>
      <c r="H2295" s="26">
        <v>0.30399999999999999</v>
      </c>
      <c r="I2295" s="26">
        <v>8117.0078000000003</v>
      </c>
      <c r="J2295" s="26">
        <v>1.8E-3</v>
      </c>
    </row>
    <row r="2296" spans="1:10" x14ac:dyDescent="0.2">
      <c r="A2296" s="26">
        <f t="shared" si="35"/>
        <v>690169</v>
      </c>
      <c r="B2296" s="26">
        <v>31</v>
      </c>
      <c r="C2296" s="26">
        <v>100</v>
      </c>
      <c r="D2296" s="26" t="s">
        <v>99</v>
      </c>
      <c r="E2296" s="26">
        <v>69</v>
      </c>
      <c r="F2296" s="26">
        <v>169</v>
      </c>
      <c r="G2296" s="26">
        <v>61274.654000000002</v>
      </c>
      <c r="H2296" s="26">
        <v>0.73799999999999999</v>
      </c>
      <c r="I2296" s="26">
        <v>8114.4701999999997</v>
      </c>
      <c r="J2296" s="26">
        <v>4.4000000000000003E-3</v>
      </c>
    </row>
    <row r="2297" spans="1:10" x14ac:dyDescent="0.2">
      <c r="A2297" s="26">
        <f t="shared" si="35"/>
        <v>700169</v>
      </c>
      <c r="B2297" s="26">
        <v>29</v>
      </c>
      <c r="C2297" s="26">
        <v>99</v>
      </c>
      <c r="D2297" s="26" t="s">
        <v>100</v>
      </c>
      <c r="E2297" s="26">
        <v>70</v>
      </c>
      <c r="F2297" s="26">
        <v>169</v>
      </c>
      <c r="G2297" s="26">
        <v>60375.527000000002</v>
      </c>
      <c r="H2297" s="26">
        <v>0.17799999999999999</v>
      </c>
      <c r="I2297" s="26">
        <v>8104.5205999999998</v>
      </c>
      <c r="J2297" s="26">
        <v>1.1000000000000001E-3</v>
      </c>
    </row>
    <row r="2298" spans="1:10" x14ac:dyDescent="0.2">
      <c r="A2298" s="26">
        <f t="shared" si="35"/>
        <v>710169</v>
      </c>
      <c r="B2298" s="26">
        <v>27</v>
      </c>
      <c r="C2298" s="26">
        <v>98</v>
      </c>
      <c r="D2298" s="26" t="s">
        <v>101</v>
      </c>
      <c r="E2298" s="26">
        <v>71</v>
      </c>
      <c r="F2298" s="26">
        <v>169</v>
      </c>
      <c r="G2298" s="26">
        <v>58082.527000000002</v>
      </c>
      <c r="H2298" s="26">
        <v>3.0049999999999999</v>
      </c>
      <c r="I2298" s="26">
        <v>8086.3233</v>
      </c>
      <c r="J2298" s="26">
        <v>1.78E-2</v>
      </c>
    </row>
    <row r="2299" spans="1:10" x14ac:dyDescent="0.2">
      <c r="A2299" s="26">
        <f t="shared" si="35"/>
        <v>720169</v>
      </c>
      <c r="B2299" s="26">
        <v>25</v>
      </c>
      <c r="C2299" s="26">
        <v>97</v>
      </c>
      <c r="D2299" s="26" t="s">
        <v>102</v>
      </c>
      <c r="E2299" s="26">
        <v>72</v>
      </c>
      <c r="F2299" s="26">
        <v>169</v>
      </c>
      <c r="G2299" s="26">
        <v>54716.894999999997</v>
      </c>
      <c r="H2299" s="26">
        <v>27.945</v>
      </c>
      <c r="I2299" s="26">
        <v>8061.7790999999997</v>
      </c>
      <c r="J2299" s="26">
        <v>0.16539999999999999</v>
      </c>
    </row>
    <row r="2300" spans="1:10" x14ac:dyDescent="0.2">
      <c r="A2300" s="26">
        <f t="shared" si="35"/>
        <v>730169</v>
      </c>
      <c r="B2300" s="26">
        <v>23</v>
      </c>
      <c r="C2300" s="26">
        <v>96</v>
      </c>
      <c r="D2300" s="26" t="s">
        <v>103</v>
      </c>
      <c r="E2300" s="26">
        <v>73</v>
      </c>
      <c r="F2300" s="26">
        <v>169</v>
      </c>
      <c r="G2300" s="26">
        <v>50290.434999999998</v>
      </c>
      <c r="H2300" s="26">
        <v>27.945</v>
      </c>
      <c r="I2300" s="26">
        <v>8030.9576999999999</v>
      </c>
      <c r="J2300" s="26">
        <v>0.16539999999999999</v>
      </c>
    </row>
    <row r="2301" spans="1:10" x14ac:dyDescent="0.2">
      <c r="A2301" s="26">
        <f t="shared" si="35"/>
        <v>740169</v>
      </c>
      <c r="B2301" s="26">
        <v>21</v>
      </c>
      <c r="C2301" s="26">
        <v>95</v>
      </c>
      <c r="D2301" s="26" t="s">
        <v>104</v>
      </c>
      <c r="E2301" s="26">
        <v>74</v>
      </c>
      <c r="F2301" s="26">
        <v>169</v>
      </c>
      <c r="G2301" s="26">
        <v>44917.866000000002</v>
      </c>
      <c r="H2301" s="26">
        <v>15.436</v>
      </c>
      <c r="I2301" s="26">
        <v>7994.5380999999998</v>
      </c>
      <c r="J2301" s="26">
        <v>9.1300000000000006E-2</v>
      </c>
    </row>
    <row r="2302" spans="1:10" x14ac:dyDescent="0.2">
      <c r="A2302" s="26">
        <f t="shared" si="35"/>
        <v>750169</v>
      </c>
      <c r="B2302" s="26">
        <v>19</v>
      </c>
      <c r="C2302" s="26">
        <v>94</v>
      </c>
      <c r="D2302" s="26" t="s">
        <v>105</v>
      </c>
      <c r="E2302" s="26">
        <v>75</v>
      </c>
      <c r="F2302" s="26">
        <v>169</v>
      </c>
      <c r="G2302" s="26">
        <v>38409.247000000003</v>
      </c>
      <c r="H2302" s="26">
        <v>11.369</v>
      </c>
      <c r="I2302" s="26">
        <v>7951.3963000000003</v>
      </c>
      <c r="J2302" s="26">
        <v>6.7299999999999999E-2</v>
      </c>
    </row>
    <row r="2303" spans="1:10" x14ac:dyDescent="0.2">
      <c r="A2303" s="26">
        <f t="shared" si="35"/>
        <v>760169</v>
      </c>
      <c r="B2303" s="26">
        <v>17</v>
      </c>
      <c r="C2303" s="26">
        <v>93</v>
      </c>
      <c r="D2303" s="26" t="s">
        <v>106</v>
      </c>
      <c r="E2303" s="26">
        <v>76</v>
      </c>
      <c r="F2303" s="26">
        <v>169</v>
      </c>
      <c r="G2303" s="26">
        <v>30722.984</v>
      </c>
      <c r="H2303" s="26">
        <v>25.94</v>
      </c>
      <c r="I2303" s="26">
        <v>7901.2861999999996</v>
      </c>
      <c r="J2303" s="26">
        <v>0.1535</v>
      </c>
    </row>
    <row r="2304" spans="1:10" x14ac:dyDescent="0.2">
      <c r="A2304" s="26">
        <f t="shared" si="35"/>
        <v>770169</v>
      </c>
      <c r="B2304" s="26">
        <v>15</v>
      </c>
      <c r="C2304" s="26">
        <v>92</v>
      </c>
      <c r="D2304" s="26" t="s">
        <v>107</v>
      </c>
      <c r="E2304" s="26">
        <v>77</v>
      </c>
      <c r="F2304" s="26">
        <v>169</v>
      </c>
      <c r="G2304" s="26">
        <v>22093.416000000001</v>
      </c>
      <c r="H2304" s="26">
        <v>23.306999999999999</v>
      </c>
      <c r="I2304" s="26">
        <v>7845.5944</v>
      </c>
      <c r="J2304" s="26">
        <v>0.13789999999999999</v>
      </c>
    </row>
    <row r="2305" spans="1:10" x14ac:dyDescent="0.2">
      <c r="A2305" s="26">
        <f t="shared" si="35"/>
        <v>780169</v>
      </c>
      <c r="B2305" s="26">
        <v>13</v>
      </c>
      <c r="C2305" s="26">
        <v>91</v>
      </c>
      <c r="D2305" s="26" t="s">
        <v>108</v>
      </c>
      <c r="E2305" s="26">
        <v>78</v>
      </c>
      <c r="F2305" s="26">
        <v>169</v>
      </c>
      <c r="G2305" s="26">
        <v>12464</v>
      </c>
      <c r="H2305" s="26">
        <v>200</v>
      </c>
      <c r="I2305" s="26">
        <v>7784</v>
      </c>
      <c r="J2305" s="26">
        <v>1</v>
      </c>
    </row>
    <row r="2306" spans="1:10" x14ac:dyDescent="0.2">
      <c r="A2306" s="26">
        <f t="shared" si="35"/>
        <v>790169</v>
      </c>
      <c r="B2306" s="26">
        <v>11</v>
      </c>
      <c r="C2306" s="26">
        <v>90</v>
      </c>
      <c r="D2306" s="26" t="s">
        <v>109</v>
      </c>
      <c r="E2306" s="26">
        <v>79</v>
      </c>
      <c r="F2306" s="26">
        <v>169</v>
      </c>
      <c r="G2306" s="26">
        <v>-1788</v>
      </c>
      <c r="H2306" s="26">
        <v>298</v>
      </c>
      <c r="I2306" s="26">
        <v>7716</v>
      </c>
      <c r="J2306" s="26">
        <v>2</v>
      </c>
    </row>
    <row r="2307" spans="1:10" x14ac:dyDescent="0.2">
      <c r="A2307" s="26">
        <f t="shared" ref="A2307:A2370" si="36">F2307+10000*E2307</f>
        <v>630170</v>
      </c>
      <c r="B2307" s="26">
        <v>44</v>
      </c>
      <c r="C2307" s="26">
        <v>107</v>
      </c>
      <c r="D2307" s="26" t="s">
        <v>93</v>
      </c>
      <c r="E2307" s="26">
        <v>63</v>
      </c>
      <c r="F2307" s="26">
        <v>170</v>
      </c>
      <c r="G2307" s="26">
        <v>30860</v>
      </c>
      <c r="H2307" s="26">
        <v>500</v>
      </c>
      <c r="I2307" s="26">
        <v>7963</v>
      </c>
      <c r="J2307" s="26">
        <v>3</v>
      </c>
    </row>
    <row r="2308" spans="1:10" x14ac:dyDescent="0.2">
      <c r="A2308" s="26">
        <f t="shared" si="36"/>
        <v>640170</v>
      </c>
      <c r="B2308" s="26">
        <v>42</v>
      </c>
      <c r="C2308" s="26">
        <v>106</v>
      </c>
      <c r="D2308" s="26" t="s">
        <v>94</v>
      </c>
      <c r="E2308" s="26">
        <v>64</v>
      </c>
      <c r="F2308" s="26">
        <v>170</v>
      </c>
      <c r="G2308" s="26">
        <v>40850</v>
      </c>
      <c r="H2308" s="26">
        <v>500</v>
      </c>
      <c r="I2308" s="26">
        <v>8017</v>
      </c>
      <c r="J2308" s="26">
        <v>3</v>
      </c>
    </row>
    <row r="2309" spans="1:10" x14ac:dyDescent="0.2">
      <c r="A2309" s="26">
        <f t="shared" si="36"/>
        <v>650170</v>
      </c>
      <c r="B2309" s="26">
        <v>40</v>
      </c>
      <c r="C2309" s="26">
        <v>105</v>
      </c>
      <c r="D2309" s="26" t="s">
        <v>95</v>
      </c>
      <c r="E2309" s="26">
        <v>65</v>
      </c>
      <c r="F2309" s="26">
        <v>170</v>
      </c>
      <c r="G2309" s="26">
        <v>46710</v>
      </c>
      <c r="H2309" s="26">
        <v>300</v>
      </c>
      <c r="I2309" s="26">
        <v>8047</v>
      </c>
      <c r="J2309" s="26">
        <v>2</v>
      </c>
    </row>
    <row r="2310" spans="1:10" x14ac:dyDescent="0.2">
      <c r="A2310" s="26">
        <f t="shared" si="36"/>
        <v>660170</v>
      </c>
      <c r="B2310" s="26">
        <v>38</v>
      </c>
      <c r="C2310" s="26">
        <v>104</v>
      </c>
      <c r="D2310" s="26" t="s">
        <v>96</v>
      </c>
      <c r="E2310" s="26">
        <v>66</v>
      </c>
      <c r="F2310" s="26">
        <v>170</v>
      </c>
      <c r="G2310" s="26">
        <v>53710</v>
      </c>
      <c r="H2310" s="26">
        <v>200</v>
      </c>
      <c r="I2310" s="26">
        <v>8084</v>
      </c>
      <c r="J2310" s="26">
        <v>1</v>
      </c>
    </row>
    <row r="2311" spans="1:10" x14ac:dyDescent="0.2">
      <c r="A2311" s="26">
        <f t="shared" si="36"/>
        <v>670170</v>
      </c>
      <c r="B2311" s="26">
        <v>36</v>
      </c>
      <c r="C2311" s="26">
        <v>103</v>
      </c>
      <c r="D2311" s="26" t="s">
        <v>97</v>
      </c>
      <c r="E2311" s="26">
        <v>67</v>
      </c>
      <c r="F2311" s="26">
        <v>170</v>
      </c>
      <c r="G2311" s="26">
        <v>56237.514000000003</v>
      </c>
      <c r="H2311" s="26">
        <v>50.018999999999998</v>
      </c>
      <c r="I2311" s="26">
        <v>8093.7902000000004</v>
      </c>
      <c r="J2311" s="26">
        <v>0.29420000000000002</v>
      </c>
    </row>
    <row r="2312" spans="1:10" x14ac:dyDescent="0.2">
      <c r="A2312" s="26">
        <f t="shared" si="36"/>
        <v>680170</v>
      </c>
      <c r="B2312" s="26">
        <v>34</v>
      </c>
      <c r="C2312" s="26">
        <v>102</v>
      </c>
      <c r="D2312" s="26" t="s">
        <v>98</v>
      </c>
      <c r="E2312" s="26">
        <v>68</v>
      </c>
      <c r="F2312" s="26">
        <v>170</v>
      </c>
      <c r="G2312" s="26">
        <v>60107.514000000003</v>
      </c>
      <c r="H2312" s="26">
        <v>1.387</v>
      </c>
      <c r="I2312" s="26">
        <v>8111.9529000000002</v>
      </c>
      <c r="J2312" s="26">
        <v>8.2000000000000007E-3</v>
      </c>
    </row>
    <row r="2313" spans="1:10" x14ac:dyDescent="0.2">
      <c r="A2313" s="26">
        <f t="shared" si="36"/>
        <v>690170</v>
      </c>
      <c r="B2313" s="26">
        <v>32</v>
      </c>
      <c r="C2313" s="26">
        <v>101</v>
      </c>
      <c r="D2313" s="26" t="s">
        <v>99</v>
      </c>
      <c r="E2313" s="26">
        <v>69</v>
      </c>
      <c r="F2313" s="26">
        <v>170</v>
      </c>
      <c r="G2313" s="26">
        <v>59795.313999999998</v>
      </c>
      <c r="H2313" s="26">
        <v>0.73199999999999998</v>
      </c>
      <c r="I2313" s="26">
        <v>8105.5144</v>
      </c>
      <c r="J2313" s="26">
        <v>4.3E-3</v>
      </c>
    </row>
    <row r="2314" spans="1:10" x14ac:dyDescent="0.2">
      <c r="A2314" s="26">
        <f t="shared" si="36"/>
        <v>700170</v>
      </c>
      <c r="B2314" s="26">
        <v>30</v>
      </c>
      <c r="C2314" s="26">
        <v>100</v>
      </c>
      <c r="D2314" s="26" t="s">
        <v>100</v>
      </c>
      <c r="E2314" s="26">
        <v>70</v>
      </c>
      <c r="F2314" s="26">
        <v>170</v>
      </c>
      <c r="G2314" s="26">
        <v>60763.928999999996</v>
      </c>
      <c r="H2314" s="26">
        <v>0.01</v>
      </c>
      <c r="I2314" s="26">
        <v>8106.6100999999999</v>
      </c>
      <c r="J2314" s="26">
        <v>2.9999999999999997E-4</v>
      </c>
    </row>
    <row r="2315" spans="1:10" x14ac:dyDescent="0.2">
      <c r="A2315" s="26">
        <f t="shared" si="36"/>
        <v>710170</v>
      </c>
      <c r="B2315" s="26">
        <v>28</v>
      </c>
      <c r="C2315" s="26">
        <v>99</v>
      </c>
      <c r="D2315" s="26" t="s">
        <v>101</v>
      </c>
      <c r="E2315" s="26">
        <v>71</v>
      </c>
      <c r="F2315" s="26">
        <v>170</v>
      </c>
      <c r="G2315" s="26">
        <v>57306.233999999997</v>
      </c>
      <c r="H2315" s="26">
        <v>16.843</v>
      </c>
      <c r="I2315" s="26">
        <v>8081.6686</v>
      </c>
      <c r="J2315" s="26">
        <v>9.9099999999999994E-2</v>
      </c>
    </row>
    <row r="2316" spans="1:10" x14ac:dyDescent="0.2">
      <c r="A2316" s="26">
        <f t="shared" si="36"/>
        <v>720170</v>
      </c>
      <c r="B2316" s="26">
        <v>26</v>
      </c>
      <c r="C2316" s="26">
        <v>98</v>
      </c>
      <c r="D2316" s="26" t="s">
        <v>102</v>
      </c>
      <c r="E2316" s="26">
        <v>72</v>
      </c>
      <c r="F2316" s="26">
        <v>170</v>
      </c>
      <c r="G2316" s="26">
        <v>56253.86</v>
      </c>
      <c r="H2316" s="26">
        <v>27.945</v>
      </c>
      <c r="I2316" s="26">
        <v>8070.8761999999997</v>
      </c>
      <c r="J2316" s="26">
        <v>0.16439999999999999</v>
      </c>
    </row>
    <row r="2317" spans="1:10" x14ac:dyDescent="0.2">
      <c r="A2317" s="26">
        <f t="shared" si="36"/>
        <v>730170</v>
      </c>
      <c r="B2317" s="26">
        <v>24</v>
      </c>
      <c r="C2317" s="26">
        <v>97</v>
      </c>
      <c r="D2317" s="26" t="s">
        <v>103</v>
      </c>
      <c r="E2317" s="26">
        <v>73</v>
      </c>
      <c r="F2317" s="26">
        <v>170</v>
      </c>
      <c r="G2317" s="26">
        <v>50137.67</v>
      </c>
      <c r="H2317" s="26">
        <v>27.945</v>
      </c>
      <c r="I2317" s="26">
        <v>8030.2965000000004</v>
      </c>
      <c r="J2317" s="26">
        <v>0.16439999999999999</v>
      </c>
    </row>
    <row r="2318" spans="1:10" x14ac:dyDescent="0.2">
      <c r="A2318" s="26">
        <f t="shared" si="36"/>
        <v>740170</v>
      </c>
      <c r="B2318" s="26">
        <v>22</v>
      </c>
      <c r="C2318" s="26">
        <v>96</v>
      </c>
      <c r="D2318" s="26" t="s">
        <v>104</v>
      </c>
      <c r="E2318" s="26">
        <v>74</v>
      </c>
      <c r="F2318" s="26">
        <v>170</v>
      </c>
      <c r="G2318" s="26">
        <v>47290.803999999996</v>
      </c>
      <c r="H2318" s="26">
        <v>13.195</v>
      </c>
      <c r="I2318" s="26">
        <v>8008.9481999999998</v>
      </c>
      <c r="J2318" s="26">
        <v>7.7600000000000002E-2</v>
      </c>
    </row>
    <row r="2319" spans="1:10" x14ac:dyDescent="0.2">
      <c r="A2319" s="26">
        <f t="shared" si="36"/>
        <v>750170</v>
      </c>
      <c r="B2319" s="26">
        <v>20</v>
      </c>
      <c r="C2319" s="26">
        <v>95</v>
      </c>
      <c r="D2319" s="26" t="s">
        <v>105</v>
      </c>
      <c r="E2319" s="26">
        <v>75</v>
      </c>
      <c r="F2319" s="26">
        <v>170</v>
      </c>
      <c r="G2319" s="26">
        <v>38903.995999999999</v>
      </c>
      <c r="H2319" s="26">
        <v>11.427</v>
      </c>
      <c r="I2319" s="26">
        <v>7955.0119999999997</v>
      </c>
      <c r="J2319" s="26">
        <v>6.7199999999999996E-2</v>
      </c>
    </row>
    <row r="2320" spans="1:10" x14ac:dyDescent="0.2">
      <c r="A2320" s="26">
        <f t="shared" si="36"/>
        <v>760170</v>
      </c>
      <c r="B2320" s="26">
        <v>18</v>
      </c>
      <c r="C2320" s="26">
        <v>94</v>
      </c>
      <c r="D2320" s="26" t="s">
        <v>106</v>
      </c>
      <c r="E2320" s="26">
        <v>76</v>
      </c>
      <c r="F2320" s="26">
        <v>170</v>
      </c>
      <c r="G2320" s="26">
        <v>33925.692000000003</v>
      </c>
      <c r="H2320" s="26">
        <v>9.7590000000000003</v>
      </c>
      <c r="I2320" s="26">
        <v>7921.1257999999998</v>
      </c>
      <c r="J2320" s="26">
        <v>5.74E-2</v>
      </c>
    </row>
    <row r="2321" spans="1:10" x14ac:dyDescent="0.2">
      <c r="A2321" s="26">
        <f t="shared" si="36"/>
        <v>770170</v>
      </c>
      <c r="B2321" s="26">
        <v>16</v>
      </c>
      <c r="C2321" s="26">
        <v>93</v>
      </c>
      <c r="D2321" s="26" t="s">
        <v>107</v>
      </c>
      <c r="E2321" s="26">
        <v>77</v>
      </c>
      <c r="F2321" s="26">
        <v>170</v>
      </c>
      <c r="G2321" s="26">
        <v>23182</v>
      </c>
      <c r="H2321" s="26">
        <v>101</v>
      </c>
      <c r="I2321" s="26">
        <v>7853</v>
      </c>
      <c r="J2321" s="26">
        <v>1</v>
      </c>
    </row>
    <row r="2322" spans="1:10" x14ac:dyDescent="0.2">
      <c r="A2322" s="26">
        <f t="shared" si="36"/>
        <v>780170</v>
      </c>
      <c r="B2322" s="26">
        <v>14</v>
      </c>
      <c r="C2322" s="26">
        <v>92</v>
      </c>
      <c r="D2322" s="26" t="s">
        <v>108</v>
      </c>
      <c r="E2322" s="26">
        <v>78</v>
      </c>
      <c r="F2322" s="26">
        <v>170</v>
      </c>
      <c r="G2322" s="26">
        <v>16299.201999999999</v>
      </c>
      <c r="H2322" s="26">
        <v>18.245999999999999</v>
      </c>
      <c r="I2322" s="26">
        <v>7808.2365</v>
      </c>
      <c r="J2322" s="26">
        <v>0.10730000000000001</v>
      </c>
    </row>
    <row r="2323" spans="1:10" x14ac:dyDescent="0.2">
      <c r="A2323" s="26">
        <f t="shared" si="36"/>
        <v>790170</v>
      </c>
      <c r="B2323" s="26">
        <v>12</v>
      </c>
      <c r="C2323" s="26">
        <v>91</v>
      </c>
      <c r="D2323" s="26" t="s">
        <v>109</v>
      </c>
      <c r="E2323" s="26">
        <v>79</v>
      </c>
      <c r="F2323" s="26">
        <v>170</v>
      </c>
      <c r="G2323" s="26">
        <v>-3703</v>
      </c>
      <c r="H2323" s="26">
        <v>201</v>
      </c>
      <c r="I2323" s="26">
        <v>7730</v>
      </c>
      <c r="J2323" s="26">
        <v>1</v>
      </c>
    </row>
    <row r="2324" spans="1:10" x14ac:dyDescent="0.2">
      <c r="A2324" s="26">
        <f t="shared" si="36"/>
        <v>800170</v>
      </c>
      <c r="B2324" s="26">
        <v>10</v>
      </c>
      <c r="C2324" s="26">
        <v>90</v>
      </c>
      <c r="D2324" s="26" t="s">
        <v>110</v>
      </c>
      <c r="E2324" s="26">
        <v>80</v>
      </c>
      <c r="F2324" s="26">
        <v>170</v>
      </c>
      <c r="G2324" s="26">
        <v>5415</v>
      </c>
      <c r="H2324" s="26">
        <v>302</v>
      </c>
      <c r="I2324" s="26">
        <v>7671</v>
      </c>
      <c r="J2324" s="26">
        <v>2</v>
      </c>
    </row>
    <row r="2325" spans="1:10" x14ac:dyDescent="0.2">
      <c r="A2325" s="26">
        <f t="shared" si="36"/>
        <v>640171</v>
      </c>
      <c r="B2325" s="26">
        <v>43</v>
      </c>
      <c r="C2325" s="26">
        <v>107</v>
      </c>
      <c r="D2325" s="26" t="s">
        <v>94</v>
      </c>
      <c r="E2325" s="26">
        <v>64</v>
      </c>
      <c r="F2325" s="26">
        <v>171</v>
      </c>
      <c r="G2325" s="26">
        <v>36210</v>
      </c>
      <c r="H2325" s="26">
        <v>500</v>
      </c>
      <c r="I2325" s="26">
        <v>7990</v>
      </c>
      <c r="J2325" s="26">
        <v>3</v>
      </c>
    </row>
    <row r="2326" spans="1:10" x14ac:dyDescent="0.2">
      <c r="A2326" s="26">
        <f t="shared" si="36"/>
        <v>650171</v>
      </c>
      <c r="B2326" s="26">
        <v>41</v>
      </c>
      <c r="C2326" s="26">
        <v>106</v>
      </c>
      <c r="D2326" s="26" t="s">
        <v>95</v>
      </c>
      <c r="E2326" s="26">
        <v>65</v>
      </c>
      <c r="F2326" s="26">
        <v>171</v>
      </c>
      <c r="G2326" s="26">
        <v>43770</v>
      </c>
      <c r="H2326" s="26">
        <v>400</v>
      </c>
      <c r="I2326" s="26">
        <v>8030</v>
      </c>
      <c r="J2326" s="26">
        <v>2</v>
      </c>
    </row>
    <row r="2327" spans="1:10" x14ac:dyDescent="0.2">
      <c r="A2327" s="26">
        <f t="shared" si="36"/>
        <v>660171</v>
      </c>
      <c r="B2327" s="26">
        <v>39</v>
      </c>
      <c r="C2327" s="26">
        <v>105</v>
      </c>
      <c r="D2327" s="26" t="s">
        <v>96</v>
      </c>
      <c r="E2327" s="26">
        <v>66</v>
      </c>
      <c r="F2327" s="26">
        <v>171</v>
      </c>
      <c r="G2327" s="26">
        <v>50010</v>
      </c>
      <c r="H2327" s="26">
        <v>200</v>
      </c>
      <c r="I2327" s="26">
        <v>8062</v>
      </c>
      <c r="J2327" s="26">
        <v>1</v>
      </c>
    </row>
    <row r="2328" spans="1:10" x14ac:dyDescent="0.2">
      <c r="A2328" s="26">
        <f t="shared" si="36"/>
        <v>670171</v>
      </c>
      <c r="B2328" s="26">
        <v>37</v>
      </c>
      <c r="C2328" s="26">
        <v>104</v>
      </c>
      <c r="D2328" s="26" t="s">
        <v>97</v>
      </c>
      <c r="E2328" s="26">
        <v>67</v>
      </c>
      <c r="F2328" s="26">
        <v>171</v>
      </c>
      <c r="G2328" s="26">
        <v>54517.822</v>
      </c>
      <c r="H2328" s="26">
        <v>600.00199999999995</v>
      </c>
      <c r="I2328" s="26">
        <v>8083.6021000000001</v>
      </c>
      <c r="J2328" s="26">
        <v>3.5087999999999999</v>
      </c>
    </row>
    <row r="2329" spans="1:10" x14ac:dyDescent="0.2">
      <c r="A2329" s="26">
        <f t="shared" si="36"/>
        <v>680171</v>
      </c>
      <c r="B2329" s="26">
        <v>35</v>
      </c>
      <c r="C2329" s="26">
        <v>103</v>
      </c>
      <c r="D2329" s="26" t="s">
        <v>98</v>
      </c>
      <c r="E2329" s="26">
        <v>68</v>
      </c>
      <c r="F2329" s="26">
        <v>171</v>
      </c>
      <c r="G2329" s="26">
        <v>57717.822</v>
      </c>
      <c r="H2329" s="26">
        <v>1.4079999999999999</v>
      </c>
      <c r="I2329" s="26">
        <v>8097.7403999999997</v>
      </c>
      <c r="J2329" s="26">
        <v>8.2000000000000007E-3</v>
      </c>
    </row>
    <row r="2330" spans="1:10" x14ac:dyDescent="0.2">
      <c r="A2330" s="26">
        <f t="shared" si="36"/>
        <v>690171</v>
      </c>
      <c r="B2330" s="26">
        <v>33</v>
      </c>
      <c r="C2330" s="26">
        <v>102</v>
      </c>
      <c r="D2330" s="26" t="s">
        <v>99</v>
      </c>
      <c r="E2330" s="26">
        <v>69</v>
      </c>
      <c r="F2330" s="26">
        <v>171</v>
      </c>
      <c r="G2330" s="26">
        <v>59210.271000000001</v>
      </c>
      <c r="H2330" s="26">
        <v>0.97199999999999998</v>
      </c>
      <c r="I2330" s="26">
        <v>8101.8931000000002</v>
      </c>
      <c r="J2330" s="26">
        <v>5.7000000000000002E-3</v>
      </c>
    </row>
    <row r="2331" spans="1:10" x14ac:dyDescent="0.2">
      <c r="A2331" s="26">
        <f t="shared" si="36"/>
        <v>700171</v>
      </c>
      <c r="B2331" s="26">
        <v>31</v>
      </c>
      <c r="C2331" s="26">
        <v>101</v>
      </c>
      <c r="D2331" s="26" t="s">
        <v>100</v>
      </c>
      <c r="E2331" s="26">
        <v>70</v>
      </c>
      <c r="F2331" s="26">
        <v>171</v>
      </c>
      <c r="G2331" s="26">
        <v>59306.817999999999</v>
      </c>
      <c r="H2331" s="26">
        <v>1.2999999999999999E-2</v>
      </c>
      <c r="I2331" s="26">
        <v>8097.8825999999999</v>
      </c>
      <c r="J2331" s="26">
        <v>2.9999999999999997E-4</v>
      </c>
    </row>
    <row r="2332" spans="1:10" x14ac:dyDescent="0.2">
      <c r="A2332" s="26">
        <f t="shared" si="36"/>
        <v>710171</v>
      </c>
      <c r="B2332" s="26">
        <v>29</v>
      </c>
      <c r="C2332" s="26">
        <v>100</v>
      </c>
      <c r="D2332" s="26" t="s">
        <v>101</v>
      </c>
      <c r="E2332" s="26">
        <v>71</v>
      </c>
      <c r="F2332" s="26">
        <v>171</v>
      </c>
      <c r="G2332" s="26">
        <v>57828.464999999997</v>
      </c>
      <c r="H2332" s="26">
        <v>1.8620000000000001</v>
      </c>
      <c r="I2332" s="26">
        <v>8084.6620999999996</v>
      </c>
      <c r="J2332" s="26">
        <v>1.09E-2</v>
      </c>
    </row>
    <row r="2333" spans="1:10" x14ac:dyDescent="0.2">
      <c r="A2333" s="26">
        <f t="shared" si="36"/>
        <v>720171</v>
      </c>
      <c r="B2333" s="26">
        <v>27</v>
      </c>
      <c r="C2333" s="26">
        <v>99</v>
      </c>
      <c r="D2333" s="26" t="s">
        <v>102</v>
      </c>
      <c r="E2333" s="26">
        <v>72</v>
      </c>
      <c r="F2333" s="26">
        <v>171</v>
      </c>
      <c r="G2333" s="26">
        <v>55431.351000000002</v>
      </c>
      <c r="H2333" s="26">
        <v>28.876000000000001</v>
      </c>
      <c r="I2333" s="26">
        <v>8066.0686999999998</v>
      </c>
      <c r="J2333" s="26">
        <v>0.16889999999999999</v>
      </c>
    </row>
    <row r="2334" spans="1:10" x14ac:dyDescent="0.2">
      <c r="A2334" s="26">
        <f t="shared" si="36"/>
        <v>730171</v>
      </c>
      <c r="B2334" s="26">
        <v>25</v>
      </c>
      <c r="C2334" s="26">
        <v>98</v>
      </c>
      <c r="D2334" s="26" t="s">
        <v>103</v>
      </c>
      <c r="E2334" s="26">
        <v>73</v>
      </c>
      <c r="F2334" s="26">
        <v>171</v>
      </c>
      <c r="G2334" s="26">
        <v>51720.279000000002</v>
      </c>
      <c r="H2334" s="26">
        <v>27.945</v>
      </c>
      <c r="I2334" s="26">
        <v>8039.7914000000001</v>
      </c>
      <c r="J2334" s="26">
        <v>0.16339999999999999</v>
      </c>
    </row>
    <row r="2335" spans="1:10" x14ac:dyDescent="0.2">
      <c r="A2335" s="26">
        <f t="shared" si="36"/>
        <v>740171</v>
      </c>
      <c r="B2335" s="26">
        <v>23</v>
      </c>
      <c r="C2335" s="26">
        <v>97</v>
      </c>
      <c r="D2335" s="26" t="s">
        <v>104</v>
      </c>
      <c r="E2335" s="26">
        <v>74</v>
      </c>
      <c r="F2335" s="26">
        <v>171</v>
      </c>
      <c r="G2335" s="26">
        <v>47086.095000000001</v>
      </c>
      <c r="H2335" s="26">
        <v>27.945</v>
      </c>
      <c r="I2335" s="26">
        <v>8008.1157999999996</v>
      </c>
      <c r="J2335" s="26">
        <v>0.16339999999999999</v>
      </c>
    </row>
    <row r="2336" spans="1:10" x14ac:dyDescent="0.2">
      <c r="A2336" s="26">
        <f t="shared" si="36"/>
        <v>750171</v>
      </c>
      <c r="B2336" s="26">
        <v>21</v>
      </c>
      <c r="C2336" s="26">
        <v>96</v>
      </c>
      <c r="D2336" s="26" t="s">
        <v>105</v>
      </c>
      <c r="E2336" s="26">
        <v>75</v>
      </c>
      <c r="F2336" s="26">
        <v>171</v>
      </c>
      <c r="G2336" s="26">
        <v>41250.285000000003</v>
      </c>
      <c r="H2336" s="26">
        <v>27.945</v>
      </c>
      <c r="I2336" s="26">
        <v>7969.4130999999998</v>
      </c>
      <c r="J2336" s="26">
        <v>0.16339999999999999</v>
      </c>
    </row>
    <row r="2337" spans="1:10" x14ac:dyDescent="0.2">
      <c r="A2337" s="26">
        <f t="shared" si="36"/>
        <v>760171</v>
      </c>
      <c r="B2337" s="26">
        <v>19</v>
      </c>
      <c r="C2337" s="26">
        <v>95</v>
      </c>
      <c r="D2337" s="26" t="s">
        <v>106</v>
      </c>
      <c r="E2337" s="26">
        <v>76</v>
      </c>
      <c r="F2337" s="26">
        <v>171</v>
      </c>
      <c r="G2337" s="26">
        <v>34297.237999999998</v>
      </c>
      <c r="H2337" s="26">
        <v>18.247</v>
      </c>
      <c r="I2337" s="26">
        <v>7924.1769000000004</v>
      </c>
      <c r="J2337" s="26">
        <v>0.1067</v>
      </c>
    </row>
    <row r="2338" spans="1:10" x14ac:dyDescent="0.2">
      <c r="A2338" s="26">
        <f t="shared" si="36"/>
        <v>770171</v>
      </c>
      <c r="B2338" s="26">
        <v>17</v>
      </c>
      <c r="C2338" s="26">
        <v>94</v>
      </c>
      <c r="D2338" s="26" t="s">
        <v>107</v>
      </c>
      <c r="E2338" s="26">
        <v>77</v>
      </c>
      <c r="F2338" s="26">
        <v>171</v>
      </c>
      <c r="G2338" s="26">
        <v>26412.03</v>
      </c>
      <c r="H2338" s="26">
        <v>38.466000000000001</v>
      </c>
      <c r="I2338" s="26">
        <v>7873.4894999999997</v>
      </c>
      <c r="J2338" s="26">
        <v>0.22489999999999999</v>
      </c>
    </row>
    <row r="2339" spans="1:10" x14ac:dyDescent="0.2">
      <c r="A2339" s="26">
        <f t="shared" si="36"/>
        <v>780171</v>
      </c>
      <c r="B2339" s="26">
        <v>15</v>
      </c>
      <c r="C2339" s="26">
        <v>93</v>
      </c>
      <c r="D2339" s="26" t="s">
        <v>108</v>
      </c>
      <c r="E2339" s="26">
        <v>78</v>
      </c>
      <c r="F2339" s="26">
        <v>171</v>
      </c>
      <c r="G2339" s="26">
        <v>17466.569</v>
      </c>
      <c r="H2339" s="26">
        <v>80.950999999999993</v>
      </c>
      <c r="I2339" s="26">
        <v>7816.6017000000002</v>
      </c>
      <c r="J2339" s="26">
        <v>0.47339999999999999</v>
      </c>
    </row>
    <row r="2340" spans="1:10" x14ac:dyDescent="0.2">
      <c r="A2340" s="26">
        <f t="shared" si="36"/>
        <v>790171</v>
      </c>
      <c r="B2340" s="26">
        <v>13</v>
      </c>
      <c r="C2340" s="26">
        <v>92</v>
      </c>
      <c r="D2340" s="26" t="s">
        <v>109</v>
      </c>
      <c r="E2340" s="26">
        <v>79</v>
      </c>
      <c r="F2340" s="26">
        <v>171</v>
      </c>
      <c r="G2340" s="26">
        <v>-7562.3029999999999</v>
      </c>
      <c r="H2340" s="26">
        <v>20.713000000000001</v>
      </c>
      <c r="I2340" s="26">
        <v>7754.1068999999998</v>
      </c>
      <c r="J2340" s="26">
        <v>0.1211</v>
      </c>
    </row>
    <row r="2341" spans="1:10" x14ac:dyDescent="0.2">
      <c r="A2341" s="26">
        <f t="shared" si="36"/>
        <v>800171</v>
      </c>
      <c r="B2341" s="26">
        <v>11</v>
      </c>
      <c r="C2341" s="26">
        <v>91</v>
      </c>
      <c r="D2341" s="26" t="s">
        <v>110</v>
      </c>
      <c r="E2341" s="26">
        <v>80</v>
      </c>
      <c r="F2341" s="26">
        <v>171</v>
      </c>
      <c r="G2341" s="26">
        <v>3339</v>
      </c>
      <c r="H2341" s="26">
        <v>307</v>
      </c>
      <c r="I2341" s="26">
        <v>7686</v>
      </c>
      <c r="J2341" s="26">
        <v>2</v>
      </c>
    </row>
    <row r="2342" spans="1:10" x14ac:dyDescent="0.2">
      <c r="A2342" s="26">
        <f t="shared" si="36"/>
        <v>640172</v>
      </c>
      <c r="B2342" s="26">
        <v>44</v>
      </c>
      <c r="C2342" s="26">
        <v>108</v>
      </c>
      <c r="D2342" s="26" t="s">
        <v>94</v>
      </c>
      <c r="E2342" s="26">
        <v>64</v>
      </c>
      <c r="F2342" s="26">
        <v>172</v>
      </c>
      <c r="G2342" s="26">
        <v>32970</v>
      </c>
      <c r="H2342" s="26">
        <v>300</v>
      </c>
      <c r="I2342" s="26">
        <v>7972</v>
      </c>
      <c r="J2342" s="26">
        <v>2</v>
      </c>
    </row>
    <row r="2343" spans="1:10" x14ac:dyDescent="0.2">
      <c r="A2343" s="26">
        <f t="shared" si="36"/>
        <v>650172</v>
      </c>
      <c r="B2343" s="26">
        <v>42</v>
      </c>
      <c r="C2343" s="26">
        <v>107</v>
      </c>
      <c r="D2343" s="26" t="s">
        <v>95</v>
      </c>
      <c r="E2343" s="26">
        <v>65</v>
      </c>
      <c r="F2343" s="26">
        <v>172</v>
      </c>
      <c r="G2343" s="26">
        <v>39690</v>
      </c>
      <c r="H2343" s="26">
        <v>500</v>
      </c>
      <c r="I2343" s="26">
        <v>8006</v>
      </c>
      <c r="J2343" s="26">
        <v>3</v>
      </c>
    </row>
    <row r="2344" spans="1:10" x14ac:dyDescent="0.2">
      <c r="A2344" s="26">
        <f t="shared" si="36"/>
        <v>660172</v>
      </c>
      <c r="B2344" s="26">
        <v>40</v>
      </c>
      <c r="C2344" s="26">
        <v>106</v>
      </c>
      <c r="D2344" s="26" t="s">
        <v>96</v>
      </c>
      <c r="E2344" s="26">
        <v>66</v>
      </c>
      <c r="F2344" s="26">
        <v>172</v>
      </c>
      <c r="G2344" s="26">
        <v>47760</v>
      </c>
      <c r="H2344" s="26">
        <v>300</v>
      </c>
      <c r="I2344" s="26">
        <v>8049</v>
      </c>
      <c r="J2344" s="26">
        <v>2</v>
      </c>
    </row>
    <row r="2345" spans="1:10" x14ac:dyDescent="0.2">
      <c r="A2345" s="26">
        <f t="shared" si="36"/>
        <v>670172</v>
      </c>
      <c r="B2345" s="26">
        <v>38</v>
      </c>
      <c r="C2345" s="26">
        <v>105</v>
      </c>
      <c r="D2345" s="26" t="s">
        <v>97</v>
      </c>
      <c r="E2345" s="26">
        <v>67</v>
      </c>
      <c r="F2345" s="26">
        <v>172</v>
      </c>
      <c r="G2345" s="26">
        <v>51484</v>
      </c>
      <c r="H2345" s="26">
        <v>196</v>
      </c>
      <c r="I2345" s="26">
        <v>8066</v>
      </c>
      <c r="J2345" s="26">
        <v>1</v>
      </c>
    </row>
    <row r="2346" spans="1:10" x14ac:dyDescent="0.2">
      <c r="A2346" s="26">
        <f t="shared" si="36"/>
        <v>680172</v>
      </c>
      <c r="B2346" s="26">
        <v>36</v>
      </c>
      <c r="C2346" s="26">
        <v>104</v>
      </c>
      <c r="D2346" s="26" t="s">
        <v>98</v>
      </c>
      <c r="E2346" s="26">
        <v>68</v>
      </c>
      <c r="F2346" s="26">
        <v>172</v>
      </c>
      <c r="G2346" s="26">
        <v>56482.578000000001</v>
      </c>
      <c r="H2346" s="26">
        <v>3.9620000000000002</v>
      </c>
      <c r="I2346" s="26">
        <v>8090.4052000000001</v>
      </c>
      <c r="J2346" s="26">
        <v>2.3E-2</v>
      </c>
    </row>
    <row r="2347" spans="1:10" x14ac:dyDescent="0.2">
      <c r="A2347" s="26">
        <f t="shared" si="36"/>
        <v>690172</v>
      </c>
      <c r="B2347" s="26">
        <v>34</v>
      </c>
      <c r="C2347" s="26">
        <v>103</v>
      </c>
      <c r="D2347" s="26" t="s">
        <v>99</v>
      </c>
      <c r="E2347" s="26">
        <v>69</v>
      </c>
      <c r="F2347" s="26">
        <v>172</v>
      </c>
      <c r="G2347" s="26">
        <v>57373.553999999996</v>
      </c>
      <c r="H2347" s="26">
        <v>5.4809999999999999</v>
      </c>
      <c r="I2347" s="26">
        <v>8091.0366999999997</v>
      </c>
      <c r="J2347" s="26">
        <v>3.1899999999999998E-2</v>
      </c>
    </row>
    <row r="2348" spans="1:10" x14ac:dyDescent="0.2">
      <c r="A2348" s="26">
        <f t="shared" si="36"/>
        <v>700172</v>
      </c>
      <c r="B2348" s="26">
        <v>32</v>
      </c>
      <c r="C2348" s="26">
        <v>102</v>
      </c>
      <c r="D2348" s="26" t="s">
        <v>100</v>
      </c>
      <c r="E2348" s="26">
        <v>70</v>
      </c>
      <c r="F2348" s="26">
        <v>172</v>
      </c>
      <c r="G2348" s="26">
        <v>59255.455999999998</v>
      </c>
      <c r="H2348" s="26">
        <v>1.4E-2</v>
      </c>
      <c r="I2348" s="26">
        <v>8097.4295000000002</v>
      </c>
      <c r="J2348" s="26">
        <v>2.9999999999999997E-4</v>
      </c>
    </row>
    <row r="2349" spans="1:10" x14ac:dyDescent="0.2">
      <c r="A2349" s="26">
        <f t="shared" si="36"/>
        <v>710172</v>
      </c>
      <c r="B2349" s="26">
        <v>30</v>
      </c>
      <c r="C2349" s="26">
        <v>101</v>
      </c>
      <c r="D2349" s="26" t="s">
        <v>101</v>
      </c>
      <c r="E2349" s="26">
        <v>71</v>
      </c>
      <c r="F2349" s="26">
        <v>172</v>
      </c>
      <c r="G2349" s="26">
        <v>56736.076000000001</v>
      </c>
      <c r="H2349" s="26">
        <v>2.3359999999999999</v>
      </c>
      <c r="I2349" s="26">
        <v>8078.2334000000001</v>
      </c>
      <c r="J2349" s="26">
        <v>1.3599999999999999E-2</v>
      </c>
    </row>
    <row r="2350" spans="1:10" x14ac:dyDescent="0.2">
      <c r="A2350" s="26">
        <f t="shared" si="36"/>
        <v>720172</v>
      </c>
      <c r="B2350" s="26">
        <v>28</v>
      </c>
      <c r="C2350" s="26">
        <v>100</v>
      </c>
      <c r="D2350" s="26" t="s">
        <v>102</v>
      </c>
      <c r="E2350" s="26">
        <v>72</v>
      </c>
      <c r="F2350" s="26">
        <v>172</v>
      </c>
      <c r="G2350" s="26">
        <v>56402.232000000004</v>
      </c>
      <c r="H2350" s="26">
        <v>24.428000000000001</v>
      </c>
      <c r="I2350" s="26">
        <v>8071.7439000000004</v>
      </c>
      <c r="J2350" s="26">
        <v>0.14199999999999999</v>
      </c>
    </row>
    <row r="2351" spans="1:10" x14ac:dyDescent="0.2">
      <c r="A2351" s="26">
        <f t="shared" si="36"/>
        <v>730172</v>
      </c>
      <c r="B2351" s="26">
        <v>26</v>
      </c>
      <c r="C2351" s="26">
        <v>99</v>
      </c>
      <c r="D2351" s="26" t="s">
        <v>103</v>
      </c>
      <c r="E2351" s="26">
        <v>73</v>
      </c>
      <c r="F2351" s="26">
        <v>172</v>
      </c>
      <c r="G2351" s="26">
        <v>51329.983</v>
      </c>
      <c r="H2351" s="26">
        <v>27.945</v>
      </c>
      <c r="I2351" s="26">
        <v>8037.7056000000002</v>
      </c>
      <c r="J2351" s="26">
        <v>0.16250000000000001</v>
      </c>
    </row>
    <row r="2352" spans="1:10" x14ac:dyDescent="0.2">
      <c r="A2352" s="26">
        <f t="shared" si="36"/>
        <v>740172</v>
      </c>
      <c r="B2352" s="26">
        <v>24</v>
      </c>
      <c r="C2352" s="26">
        <v>98</v>
      </c>
      <c r="D2352" s="26" t="s">
        <v>104</v>
      </c>
      <c r="E2352" s="26">
        <v>74</v>
      </c>
      <c r="F2352" s="26">
        <v>172</v>
      </c>
      <c r="G2352" s="26">
        <v>49097.190999999999</v>
      </c>
      <c r="H2352" s="26">
        <v>27.945</v>
      </c>
      <c r="I2352" s="26">
        <v>8020.1756999999998</v>
      </c>
      <c r="J2352" s="26">
        <v>0.16250000000000001</v>
      </c>
    </row>
    <row r="2353" spans="1:10" x14ac:dyDescent="0.2">
      <c r="A2353" s="26">
        <f t="shared" si="36"/>
        <v>750172</v>
      </c>
      <c r="B2353" s="26">
        <v>22</v>
      </c>
      <c r="C2353" s="26">
        <v>97</v>
      </c>
      <c r="D2353" s="26" t="s">
        <v>105</v>
      </c>
      <c r="E2353" s="26">
        <v>75</v>
      </c>
      <c r="F2353" s="26">
        <v>172</v>
      </c>
      <c r="G2353" s="26">
        <v>41566.839</v>
      </c>
      <c r="H2353" s="26">
        <v>35.567999999999998</v>
      </c>
      <c r="I2353" s="26">
        <v>7971.8459999999995</v>
      </c>
      <c r="J2353" s="26">
        <v>0.20680000000000001</v>
      </c>
    </row>
    <row r="2354" spans="1:10" x14ac:dyDescent="0.2">
      <c r="A2354" s="26">
        <f t="shared" si="36"/>
        <v>760172</v>
      </c>
      <c r="B2354" s="26">
        <v>20</v>
      </c>
      <c r="C2354" s="26">
        <v>96</v>
      </c>
      <c r="D2354" s="26" t="s">
        <v>106</v>
      </c>
      <c r="E2354" s="26">
        <v>76</v>
      </c>
      <c r="F2354" s="26">
        <v>172</v>
      </c>
      <c r="G2354" s="26">
        <v>37243.641000000003</v>
      </c>
      <c r="H2354" s="26">
        <v>12.766</v>
      </c>
      <c r="I2354" s="26">
        <v>7942.1625999999997</v>
      </c>
      <c r="J2354" s="26">
        <v>7.4200000000000002E-2</v>
      </c>
    </row>
    <row r="2355" spans="1:10" x14ac:dyDescent="0.2">
      <c r="A2355" s="26">
        <f t="shared" si="36"/>
        <v>770172</v>
      </c>
      <c r="B2355" s="26">
        <v>18</v>
      </c>
      <c r="C2355" s="26">
        <v>95</v>
      </c>
      <c r="D2355" s="26" t="s">
        <v>107</v>
      </c>
      <c r="E2355" s="26">
        <v>77</v>
      </c>
      <c r="F2355" s="26">
        <v>172</v>
      </c>
      <c r="G2355" s="26">
        <v>27379.373</v>
      </c>
      <c r="H2355" s="26">
        <v>32.402000000000001</v>
      </c>
      <c r="I2355" s="26">
        <v>7880.2637000000004</v>
      </c>
      <c r="J2355" s="26">
        <v>0.18840000000000001</v>
      </c>
    </row>
    <row r="2356" spans="1:10" x14ac:dyDescent="0.2">
      <c r="A2356" s="26">
        <f t="shared" si="36"/>
        <v>780172</v>
      </c>
      <c r="B2356" s="26">
        <v>16</v>
      </c>
      <c r="C2356" s="26">
        <v>94</v>
      </c>
      <c r="D2356" s="26" t="s">
        <v>108</v>
      </c>
      <c r="E2356" s="26">
        <v>78</v>
      </c>
      <c r="F2356" s="26">
        <v>172</v>
      </c>
      <c r="G2356" s="26">
        <v>21106.67</v>
      </c>
      <c r="H2356" s="26">
        <v>10.375999999999999</v>
      </c>
      <c r="I2356" s="26">
        <v>7839.2460000000001</v>
      </c>
      <c r="J2356" s="26">
        <v>6.0299999999999999E-2</v>
      </c>
    </row>
    <row r="2357" spans="1:10" x14ac:dyDescent="0.2">
      <c r="A2357" s="26">
        <f t="shared" si="36"/>
        <v>790172</v>
      </c>
      <c r="B2357" s="26">
        <v>14</v>
      </c>
      <c r="C2357" s="26">
        <v>93</v>
      </c>
      <c r="D2357" s="26" t="s">
        <v>109</v>
      </c>
      <c r="E2357" s="26">
        <v>79</v>
      </c>
      <c r="F2357" s="26">
        <v>172</v>
      </c>
      <c r="G2357" s="26">
        <v>-9318.0110000000004</v>
      </c>
      <c r="H2357" s="26">
        <v>56.158000000000001</v>
      </c>
      <c r="I2357" s="26">
        <v>7766.1587</v>
      </c>
      <c r="J2357" s="26">
        <v>0.32650000000000001</v>
      </c>
    </row>
    <row r="2358" spans="1:10" x14ac:dyDescent="0.2">
      <c r="A2358" s="26">
        <f t="shared" si="36"/>
        <v>800172</v>
      </c>
      <c r="B2358" s="26">
        <v>12</v>
      </c>
      <c r="C2358" s="26">
        <v>92</v>
      </c>
      <c r="D2358" s="26" t="s">
        <v>110</v>
      </c>
      <c r="E2358" s="26">
        <v>80</v>
      </c>
      <c r="F2358" s="26">
        <v>172</v>
      </c>
      <c r="G2358" s="26">
        <v>-1061.3610000000001</v>
      </c>
      <c r="H2358" s="26">
        <v>150.06200000000001</v>
      </c>
      <c r="I2358" s="26">
        <v>7713.6063999999997</v>
      </c>
      <c r="J2358" s="26">
        <v>0.87250000000000005</v>
      </c>
    </row>
    <row r="2359" spans="1:10" x14ac:dyDescent="0.2">
      <c r="A2359" s="26">
        <f t="shared" si="36"/>
        <v>650173</v>
      </c>
      <c r="B2359" s="26">
        <v>43</v>
      </c>
      <c r="C2359" s="26">
        <v>108</v>
      </c>
      <c r="D2359" s="26" t="s">
        <v>95</v>
      </c>
      <c r="E2359" s="26">
        <v>65</v>
      </c>
      <c r="F2359" s="26">
        <v>173</v>
      </c>
      <c r="G2359" s="26">
        <v>36510</v>
      </c>
      <c r="H2359" s="26">
        <v>500</v>
      </c>
      <c r="I2359" s="26">
        <v>7988</v>
      </c>
      <c r="J2359" s="26">
        <v>3</v>
      </c>
    </row>
    <row r="2360" spans="1:10" x14ac:dyDescent="0.2">
      <c r="A2360" s="26">
        <f t="shared" si="36"/>
        <v>660173</v>
      </c>
      <c r="B2360" s="26">
        <v>41</v>
      </c>
      <c r="C2360" s="26">
        <v>107</v>
      </c>
      <c r="D2360" s="26" t="s">
        <v>96</v>
      </c>
      <c r="E2360" s="26">
        <v>66</v>
      </c>
      <c r="F2360" s="26">
        <v>173</v>
      </c>
      <c r="G2360" s="26">
        <v>43740</v>
      </c>
      <c r="H2360" s="26">
        <v>400</v>
      </c>
      <c r="I2360" s="26">
        <v>8026</v>
      </c>
      <c r="J2360" s="26">
        <v>2</v>
      </c>
    </row>
    <row r="2361" spans="1:10" x14ac:dyDescent="0.2">
      <c r="A2361" s="26">
        <f t="shared" si="36"/>
        <v>670173</v>
      </c>
      <c r="B2361" s="26">
        <v>39</v>
      </c>
      <c r="C2361" s="26">
        <v>106</v>
      </c>
      <c r="D2361" s="26" t="s">
        <v>97</v>
      </c>
      <c r="E2361" s="26">
        <v>67</v>
      </c>
      <c r="F2361" s="26">
        <v>173</v>
      </c>
      <c r="G2361" s="26">
        <v>49351</v>
      </c>
      <c r="H2361" s="26">
        <v>298</v>
      </c>
      <c r="I2361" s="26">
        <v>8054</v>
      </c>
      <c r="J2361" s="26">
        <v>2</v>
      </c>
    </row>
    <row r="2362" spans="1:10" x14ac:dyDescent="0.2">
      <c r="A2362" s="26">
        <f t="shared" si="36"/>
        <v>680173</v>
      </c>
      <c r="B2362" s="26">
        <v>37</v>
      </c>
      <c r="C2362" s="26">
        <v>105</v>
      </c>
      <c r="D2362" s="26" t="s">
        <v>98</v>
      </c>
      <c r="E2362" s="26">
        <v>68</v>
      </c>
      <c r="F2362" s="26">
        <v>173</v>
      </c>
      <c r="G2362" s="26">
        <v>53654</v>
      </c>
      <c r="H2362" s="26">
        <v>196</v>
      </c>
      <c r="I2362" s="26">
        <v>8074</v>
      </c>
      <c r="J2362" s="26">
        <v>1</v>
      </c>
    </row>
    <row r="2363" spans="1:10" x14ac:dyDescent="0.2">
      <c r="A2363" s="26">
        <f t="shared" si="36"/>
        <v>690173</v>
      </c>
      <c r="B2363" s="26">
        <v>35</v>
      </c>
      <c r="C2363" s="26">
        <v>104</v>
      </c>
      <c r="D2363" s="26" t="s">
        <v>99</v>
      </c>
      <c r="E2363" s="26">
        <v>69</v>
      </c>
      <c r="F2363" s="26">
        <v>173</v>
      </c>
      <c r="G2363" s="26">
        <v>56256.067000000003</v>
      </c>
      <c r="H2363" s="26">
        <v>4.4000000000000004</v>
      </c>
      <c r="I2363" s="26">
        <v>8084.4633000000003</v>
      </c>
      <c r="J2363" s="26">
        <v>2.5399999999999999E-2</v>
      </c>
    </row>
    <row r="2364" spans="1:10" x14ac:dyDescent="0.2">
      <c r="A2364" s="26">
        <f t="shared" si="36"/>
        <v>700173</v>
      </c>
      <c r="B2364" s="26">
        <v>33</v>
      </c>
      <c r="C2364" s="26">
        <v>103</v>
      </c>
      <c r="D2364" s="26" t="s">
        <v>100</v>
      </c>
      <c r="E2364" s="26">
        <v>70</v>
      </c>
      <c r="F2364" s="26">
        <v>173</v>
      </c>
      <c r="G2364" s="26">
        <v>57551.233999999997</v>
      </c>
      <c r="H2364" s="26">
        <v>1.0999999999999999E-2</v>
      </c>
      <c r="I2364" s="26">
        <v>8087.4276</v>
      </c>
      <c r="J2364" s="26">
        <v>2.9999999999999997E-4</v>
      </c>
    </row>
    <row r="2365" spans="1:10" x14ac:dyDescent="0.2">
      <c r="A2365" s="26">
        <f t="shared" si="36"/>
        <v>710173</v>
      </c>
      <c r="B2365" s="26">
        <v>31</v>
      </c>
      <c r="C2365" s="26">
        <v>102</v>
      </c>
      <c r="D2365" s="26" t="s">
        <v>101</v>
      </c>
      <c r="E2365" s="26">
        <v>71</v>
      </c>
      <c r="F2365" s="26">
        <v>173</v>
      </c>
      <c r="G2365" s="26">
        <v>56881.014000000003</v>
      </c>
      <c r="H2365" s="26">
        <v>1.5669999999999999</v>
      </c>
      <c r="I2365" s="26">
        <v>8079.0312000000004</v>
      </c>
      <c r="J2365" s="26">
        <v>9.1000000000000004E-3</v>
      </c>
    </row>
    <row r="2366" spans="1:10" x14ac:dyDescent="0.2">
      <c r="A2366" s="26">
        <f t="shared" si="36"/>
        <v>720173</v>
      </c>
      <c r="B2366" s="26">
        <v>29</v>
      </c>
      <c r="C2366" s="26">
        <v>101</v>
      </c>
      <c r="D2366" s="26" t="s">
        <v>102</v>
      </c>
      <c r="E2366" s="26">
        <v>72</v>
      </c>
      <c r="F2366" s="26">
        <v>173</v>
      </c>
      <c r="G2366" s="26">
        <v>55411.79</v>
      </c>
      <c r="H2366" s="26">
        <v>27.945</v>
      </c>
      <c r="I2366" s="26">
        <v>8066.0164000000004</v>
      </c>
      <c r="J2366" s="26">
        <v>0.1615</v>
      </c>
    </row>
    <row r="2367" spans="1:10" x14ac:dyDescent="0.2">
      <c r="A2367" s="26">
        <f t="shared" si="36"/>
        <v>730173</v>
      </c>
      <c r="B2367" s="26">
        <v>27</v>
      </c>
      <c r="C2367" s="26">
        <v>100</v>
      </c>
      <c r="D2367" s="26" t="s">
        <v>103</v>
      </c>
      <c r="E2367" s="26">
        <v>73</v>
      </c>
      <c r="F2367" s="26">
        <v>173</v>
      </c>
      <c r="G2367" s="26">
        <v>52396.542999999998</v>
      </c>
      <c r="H2367" s="26">
        <v>27.945</v>
      </c>
      <c r="I2367" s="26">
        <v>8044.0649999999996</v>
      </c>
      <c r="J2367" s="26">
        <v>0.1615</v>
      </c>
    </row>
    <row r="2368" spans="1:10" x14ac:dyDescent="0.2">
      <c r="A2368" s="26">
        <f t="shared" si="36"/>
        <v>740173</v>
      </c>
      <c r="B2368" s="26">
        <v>25</v>
      </c>
      <c r="C2368" s="26">
        <v>99</v>
      </c>
      <c r="D2368" s="26" t="s">
        <v>104</v>
      </c>
      <c r="E2368" s="26">
        <v>74</v>
      </c>
      <c r="F2368" s="26">
        <v>173</v>
      </c>
      <c r="G2368" s="26">
        <v>48727.387999999999</v>
      </c>
      <c r="H2368" s="26">
        <v>27.945</v>
      </c>
      <c r="I2368" s="26">
        <v>8018.3337000000001</v>
      </c>
      <c r="J2368" s="26">
        <v>0.1615</v>
      </c>
    </row>
    <row r="2369" spans="1:10" x14ac:dyDescent="0.2">
      <c r="A2369" s="26">
        <f t="shared" si="36"/>
        <v>750173</v>
      </c>
      <c r="B2369" s="26">
        <v>23</v>
      </c>
      <c r="C2369" s="26">
        <v>98</v>
      </c>
      <c r="D2369" s="26" t="s">
        <v>105</v>
      </c>
      <c r="E2369" s="26">
        <v>75</v>
      </c>
      <c r="F2369" s="26">
        <v>173</v>
      </c>
      <c r="G2369" s="26">
        <v>43553.87</v>
      </c>
      <c r="H2369" s="26">
        <v>27.945</v>
      </c>
      <c r="I2369" s="26">
        <v>7983.9067999999997</v>
      </c>
      <c r="J2369" s="26">
        <v>0.1615</v>
      </c>
    </row>
    <row r="2370" spans="1:10" x14ac:dyDescent="0.2">
      <c r="A2370" s="26">
        <f t="shared" si="36"/>
        <v>760173</v>
      </c>
      <c r="B2370" s="26">
        <v>21</v>
      </c>
      <c r="C2370" s="26">
        <v>97</v>
      </c>
      <c r="D2370" s="26" t="s">
        <v>106</v>
      </c>
      <c r="E2370" s="26">
        <v>76</v>
      </c>
      <c r="F2370" s="26">
        <v>173</v>
      </c>
      <c r="G2370" s="26">
        <v>37438.25</v>
      </c>
      <c r="H2370" s="26">
        <v>14.959</v>
      </c>
      <c r="I2370" s="26">
        <v>7944.0340999999999</v>
      </c>
      <c r="J2370" s="26">
        <v>8.6499999999999994E-2</v>
      </c>
    </row>
    <row r="2371" spans="1:10" x14ac:dyDescent="0.2">
      <c r="A2371" s="26">
        <f t="shared" ref="A2371:A2434" si="37">F2371+10000*E2371</f>
        <v>770173</v>
      </c>
      <c r="B2371" s="26">
        <v>19</v>
      </c>
      <c r="C2371" s="26">
        <v>96</v>
      </c>
      <c r="D2371" s="26" t="s">
        <v>107</v>
      </c>
      <c r="E2371" s="26">
        <v>77</v>
      </c>
      <c r="F2371" s="26">
        <v>173</v>
      </c>
      <c r="G2371" s="26">
        <v>30268.455999999998</v>
      </c>
      <c r="H2371" s="26">
        <v>10.542</v>
      </c>
      <c r="I2371" s="26">
        <v>7898.0680000000002</v>
      </c>
      <c r="J2371" s="26">
        <v>6.0900000000000003E-2</v>
      </c>
    </row>
    <row r="2372" spans="1:10" x14ac:dyDescent="0.2">
      <c r="A2372" s="26">
        <f t="shared" si="37"/>
        <v>780173</v>
      </c>
      <c r="B2372" s="26">
        <v>17</v>
      </c>
      <c r="C2372" s="26">
        <v>95</v>
      </c>
      <c r="D2372" s="26" t="s">
        <v>108</v>
      </c>
      <c r="E2372" s="26">
        <v>78</v>
      </c>
      <c r="F2372" s="26">
        <v>173</v>
      </c>
      <c r="G2372" s="26">
        <v>21936.758000000002</v>
      </c>
      <c r="H2372" s="26">
        <v>63.430999999999997</v>
      </c>
      <c r="I2372" s="26">
        <v>7845.3855999999996</v>
      </c>
      <c r="J2372" s="26">
        <v>0.36670000000000003</v>
      </c>
    </row>
    <row r="2373" spans="1:10" x14ac:dyDescent="0.2">
      <c r="A2373" s="26">
        <f t="shared" si="37"/>
        <v>790173</v>
      </c>
      <c r="B2373" s="26">
        <v>15</v>
      </c>
      <c r="C2373" s="26">
        <v>94</v>
      </c>
      <c r="D2373" s="26" t="s">
        <v>109</v>
      </c>
      <c r="E2373" s="26">
        <v>79</v>
      </c>
      <c r="F2373" s="26">
        <v>173</v>
      </c>
      <c r="G2373" s="26">
        <v>12832.017</v>
      </c>
      <c r="H2373" s="26">
        <v>22.783000000000001</v>
      </c>
      <c r="I2373" s="26">
        <v>7788.2348000000002</v>
      </c>
      <c r="J2373" s="26">
        <v>0.13170000000000001</v>
      </c>
    </row>
    <row r="2374" spans="1:10" x14ac:dyDescent="0.2">
      <c r="A2374" s="26">
        <f t="shared" si="37"/>
        <v>800173</v>
      </c>
      <c r="B2374" s="26">
        <v>13</v>
      </c>
      <c r="C2374" s="26">
        <v>93</v>
      </c>
      <c r="D2374" s="26" t="s">
        <v>110</v>
      </c>
      <c r="E2374" s="26">
        <v>80</v>
      </c>
      <c r="F2374" s="26">
        <v>173</v>
      </c>
      <c r="G2374" s="26">
        <v>-2661</v>
      </c>
      <c r="H2374" s="26">
        <v>201</v>
      </c>
      <c r="I2374" s="26">
        <v>7725</v>
      </c>
      <c r="J2374" s="26">
        <v>1</v>
      </c>
    </row>
    <row r="2375" spans="1:10" x14ac:dyDescent="0.2">
      <c r="A2375" s="26">
        <f t="shared" si="37"/>
        <v>650174</v>
      </c>
      <c r="B2375" s="26">
        <v>44</v>
      </c>
      <c r="C2375" s="26">
        <v>109</v>
      </c>
      <c r="D2375" s="26" t="s">
        <v>95</v>
      </c>
      <c r="E2375" s="26">
        <v>65</v>
      </c>
      <c r="F2375" s="26">
        <v>174</v>
      </c>
      <c r="G2375" s="26">
        <v>31970</v>
      </c>
      <c r="H2375" s="26">
        <v>500</v>
      </c>
      <c r="I2375" s="26">
        <v>7963</v>
      </c>
      <c r="J2375" s="26">
        <v>3</v>
      </c>
    </row>
    <row r="2376" spans="1:10" x14ac:dyDescent="0.2">
      <c r="A2376" s="26">
        <f t="shared" si="37"/>
        <v>660174</v>
      </c>
      <c r="B2376" s="26">
        <v>42</v>
      </c>
      <c r="C2376" s="26">
        <v>108</v>
      </c>
      <c r="D2376" s="26" t="s">
        <v>96</v>
      </c>
      <c r="E2376" s="26">
        <v>66</v>
      </c>
      <c r="F2376" s="26">
        <v>174</v>
      </c>
      <c r="G2376" s="26">
        <v>41130</v>
      </c>
      <c r="H2376" s="26">
        <v>500</v>
      </c>
      <c r="I2376" s="26">
        <v>8011</v>
      </c>
      <c r="J2376" s="26">
        <v>3</v>
      </c>
    </row>
    <row r="2377" spans="1:10" x14ac:dyDescent="0.2">
      <c r="A2377" s="26">
        <f t="shared" si="37"/>
        <v>670174</v>
      </c>
      <c r="B2377" s="26">
        <v>40</v>
      </c>
      <c r="C2377" s="26">
        <v>107</v>
      </c>
      <c r="D2377" s="26" t="s">
        <v>97</v>
      </c>
      <c r="E2377" s="26">
        <v>67</v>
      </c>
      <c r="F2377" s="26">
        <v>174</v>
      </c>
      <c r="G2377" s="26">
        <v>45870</v>
      </c>
      <c r="H2377" s="26">
        <v>300</v>
      </c>
      <c r="I2377" s="26">
        <v>8034</v>
      </c>
      <c r="J2377" s="26">
        <v>2</v>
      </c>
    </row>
    <row r="2378" spans="1:10" x14ac:dyDescent="0.2">
      <c r="A2378" s="26">
        <f t="shared" si="37"/>
        <v>680174</v>
      </c>
      <c r="B2378" s="26">
        <v>38</v>
      </c>
      <c r="C2378" s="26">
        <v>106</v>
      </c>
      <c r="D2378" s="26" t="s">
        <v>98</v>
      </c>
      <c r="E2378" s="26">
        <v>68</v>
      </c>
      <c r="F2378" s="26">
        <v>174</v>
      </c>
      <c r="G2378" s="26">
        <v>51949</v>
      </c>
      <c r="H2378" s="26">
        <v>298</v>
      </c>
      <c r="I2378" s="26">
        <v>8064</v>
      </c>
      <c r="J2378" s="26">
        <v>2</v>
      </c>
    </row>
    <row r="2379" spans="1:10" x14ac:dyDescent="0.2">
      <c r="A2379" s="26">
        <f t="shared" si="37"/>
        <v>690174</v>
      </c>
      <c r="B2379" s="26">
        <v>36</v>
      </c>
      <c r="C2379" s="26">
        <v>105</v>
      </c>
      <c r="D2379" s="26" t="s">
        <v>99</v>
      </c>
      <c r="E2379" s="26">
        <v>69</v>
      </c>
      <c r="F2379" s="26">
        <v>174</v>
      </c>
      <c r="G2379" s="26">
        <v>53864.521000000001</v>
      </c>
      <c r="H2379" s="26">
        <v>44.720999999999997</v>
      </c>
      <c r="I2379" s="26">
        <v>8070.6432000000004</v>
      </c>
      <c r="J2379" s="26">
        <v>0.25700000000000001</v>
      </c>
    </row>
    <row r="2380" spans="1:10" x14ac:dyDescent="0.2">
      <c r="A2380" s="26">
        <f t="shared" si="37"/>
        <v>700174</v>
      </c>
      <c r="B2380" s="26">
        <v>34</v>
      </c>
      <c r="C2380" s="26">
        <v>104</v>
      </c>
      <c r="D2380" s="26" t="s">
        <v>100</v>
      </c>
      <c r="E2380" s="26">
        <v>70</v>
      </c>
      <c r="F2380" s="26">
        <v>174</v>
      </c>
      <c r="G2380" s="26">
        <v>56944.521000000001</v>
      </c>
      <c r="H2380" s="26">
        <v>1.0999999999999999E-2</v>
      </c>
      <c r="I2380" s="26">
        <v>8083.8481000000002</v>
      </c>
      <c r="J2380" s="26">
        <v>2.9999999999999997E-4</v>
      </c>
    </row>
    <row r="2381" spans="1:10" x14ac:dyDescent="0.2">
      <c r="A2381" s="26">
        <f t="shared" si="37"/>
        <v>710174</v>
      </c>
      <c r="B2381" s="26">
        <v>32</v>
      </c>
      <c r="C2381" s="26">
        <v>103</v>
      </c>
      <c r="D2381" s="26" t="s">
        <v>101</v>
      </c>
      <c r="E2381" s="26">
        <v>71</v>
      </c>
      <c r="F2381" s="26">
        <v>174</v>
      </c>
      <c r="G2381" s="26">
        <v>55570.292000000001</v>
      </c>
      <c r="H2381" s="26">
        <v>1.5669999999999999</v>
      </c>
      <c r="I2381" s="26">
        <v>8071.4539999999997</v>
      </c>
      <c r="J2381" s="26">
        <v>8.9999999999999993E-3</v>
      </c>
    </row>
    <row r="2382" spans="1:10" x14ac:dyDescent="0.2">
      <c r="A2382" s="26">
        <f t="shared" si="37"/>
        <v>720174</v>
      </c>
      <c r="B2382" s="26">
        <v>30</v>
      </c>
      <c r="C2382" s="26">
        <v>102</v>
      </c>
      <c r="D2382" s="26" t="s">
        <v>102</v>
      </c>
      <c r="E2382" s="26">
        <v>72</v>
      </c>
      <c r="F2382" s="26">
        <v>174</v>
      </c>
      <c r="G2382" s="26">
        <v>55844.582999999999</v>
      </c>
      <c r="H2382" s="26">
        <v>2.2589999999999999</v>
      </c>
      <c r="I2382" s="26">
        <v>8068.5340999999999</v>
      </c>
      <c r="J2382" s="26">
        <v>1.2999999999999999E-2</v>
      </c>
    </row>
    <row r="2383" spans="1:10" x14ac:dyDescent="0.2">
      <c r="A2383" s="26">
        <f t="shared" si="37"/>
        <v>730174</v>
      </c>
      <c r="B2383" s="26">
        <v>28</v>
      </c>
      <c r="C2383" s="26">
        <v>101</v>
      </c>
      <c r="D2383" s="26" t="s">
        <v>103</v>
      </c>
      <c r="E2383" s="26">
        <v>73</v>
      </c>
      <c r="F2383" s="26">
        <v>174</v>
      </c>
      <c r="G2383" s="26">
        <v>51740.771000000001</v>
      </c>
      <c r="H2383" s="26">
        <v>27.945</v>
      </c>
      <c r="I2383" s="26">
        <v>8040.4528</v>
      </c>
      <c r="J2383" s="26">
        <v>0.16059999999999999</v>
      </c>
    </row>
    <row r="2384" spans="1:10" x14ac:dyDescent="0.2">
      <c r="A2384" s="26">
        <f t="shared" si="37"/>
        <v>740174</v>
      </c>
      <c r="B2384" s="26">
        <v>26</v>
      </c>
      <c r="C2384" s="26">
        <v>100</v>
      </c>
      <c r="D2384" s="26" t="s">
        <v>104</v>
      </c>
      <c r="E2384" s="26">
        <v>74</v>
      </c>
      <c r="F2384" s="26">
        <v>174</v>
      </c>
      <c r="G2384" s="26">
        <v>50227.093000000001</v>
      </c>
      <c r="H2384" s="26">
        <v>27.945</v>
      </c>
      <c r="I2384" s="26">
        <v>8027.2572</v>
      </c>
      <c r="J2384" s="26">
        <v>0.16059999999999999</v>
      </c>
    </row>
    <row r="2385" spans="1:10" x14ac:dyDescent="0.2">
      <c r="A2385" s="26">
        <f t="shared" si="37"/>
        <v>750174</v>
      </c>
      <c r="B2385" s="26">
        <v>24</v>
      </c>
      <c r="C2385" s="26">
        <v>99</v>
      </c>
      <c r="D2385" s="26" t="s">
        <v>105</v>
      </c>
      <c r="E2385" s="26">
        <v>75</v>
      </c>
      <c r="F2385" s="26">
        <v>174</v>
      </c>
      <c r="G2385" s="26">
        <v>43673.101000000002</v>
      </c>
      <c r="H2385" s="26">
        <v>27.945</v>
      </c>
      <c r="I2385" s="26">
        <v>7985.0944</v>
      </c>
      <c r="J2385" s="26">
        <v>0.16059999999999999</v>
      </c>
    </row>
    <row r="2386" spans="1:10" x14ac:dyDescent="0.2">
      <c r="A2386" s="26">
        <f t="shared" si="37"/>
        <v>760174</v>
      </c>
      <c r="B2386" s="26">
        <v>22</v>
      </c>
      <c r="C2386" s="26">
        <v>98</v>
      </c>
      <c r="D2386" s="26" t="s">
        <v>106</v>
      </c>
      <c r="E2386" s="26">
        <v>76</v>
      </c>
      <c r="F2386" s="26">
        <v>174</v>
      </c>
      <c r="G2386" s="26">
        <v>39995.383000000002</v>
      </c>
      <c r="H2386" s="26">
        <v>10.254</v>
      </c>
      <c r="I2386" s="26">
        <v>7959.4618</v>
      </c>
      <c r="J2386" s="26">
        <v>5.8900000000000001E-2</v>
      </c>
    </row>
    <row r="2387" spans="1:10" x14ac:dyDescent="0.2">
      <c r="A2387" s="26">
        <f t="shared" si="37"/>
        <v>770174</v>
      </c>
      <c r="B2387" s="26">
        <v>20</v>
      </c>
      <c r="C2387" s="26">
        <v>97</v>
      </c>
      <c r="D2387" s="26" t="s">
        <v>107</v>
      </c>
      <c r="E2387" s="26">
        <v>77</v>
      </c>
      <c r="F2387" s="26">
        <v>174</v>
      </c>
      <c r="G2387" s="26">
        <v>30785.937000000002</v>
      </c>
      <c r="H2387" s="26">
        <v>11.221</v>
      </c>
      <c r="I2387" s="26">
        <v>7902.0376999999999</v>
      </c>
      <c r="J2387" s="26">
        <v>6.4500000000000002E-2</v>
      </c>
    </row>
    <row r="2388" spans="1:10" x14ac:dyDescent="0.2">
      <c r="A2388" s="26">
        <f t="shared" si="37"/>
        <v>780174</v>
      </c>
      <c r="B2388" s="26">
        <v>18</v>
      </c>
      <c r="C2388" s="26">
        <v>96</v>
      </c>
      <c r="D2388" s="26" t="s">
        <v>108</v>
      </c>
      <c r="E2388" s="26">
        <v>78</v>
      </c>
      <c r="F2388" s="26">
        <v>174</v>
      </c>
      <c r="G2388" s="26">
        <v>25317.608</v>
      </c>
      <c r="H2388" s="26">
        <v>10.337999999999999</v>
      </c>
      <c r="I2388" s="26">
        <v>7866.1143000000002</v>
      </c>
      <c r="J2388" s="26">
        <v>5.9400000000000001E-2</v>
      </c>
    </row>
    <row r="2389" spans="1:10" x14ac:dyDescent="0.2">
      <c r="A2389" s="26">
        <f t="shared" si="37"/>
        <v>790174</v>
      </c>
      <c r="B2389" s="26">
        <v>16</v>
      </c>
      <c r="C2389" s="26">
        <v>95</v>
      </c>
      <c r="D2389" s="26" t="s">
        <v>109</v>
      </c>
      <c r="E2389" s="26">
        <v>79</v>
      </c>
      <c r="F2389" s="26">
        <v>174</v>
      </c>
      <c r="G2389" s="26">
        <v>14058</v>
      </c>
      <c r="H2389" s="26">
        <v>102</v>
      </c>
      <c r="I2389" s="26">
        <v>7797</v>
      </c>
      <c r="J2389" s="26">
        <v>1</v>
      </c>
    </row>
    <row r="2390" spans="1:10" x14ac:dyDescent="0.2">
      <c r="A2390" s="26">
        <f t="shared" si="37"/>
        <v>800174</v>
      </c>
      <c r="B2390" s="26">
        <v>14</v>
      </c>
      <c r="C2390" s="26">
        <v>94</v>
      </c>
      <c r="D2390" s="26" t="s">
        <v>110</v>
      </c>
      <c r="E2390" s="26">
        <v>80</v>
      </c>
      <c r="F2390" s="26">
        <v>174</v>
      </c>
      <c r="G2390" s="26">
        <v>-6641.0169999999998</v>
      </c>
      <c r="H2390" s="26">
        <v>19.210999999999999</v>
      </c>
      <c r="I2390" s="26">
        <v>7749.7851000000001</v>
      </c>
      <c r="J2390" s="26">
        <v>0.1104</v>
      </c>
    </row>
    <row r="2391" spans="1:10" x14ac:dyDescent="0.2">
      <c r="A2391" s="26">
        <f t="shared" si="37"/>
        <v>660175</v>
      </c>
      <c r="B2391" s="26">
        <v>43</v>
      </c>
      <c r="C2391" s="26">
        <v>109</v>
      </c>
      <c r="D2391" s="26" t="s">
        <v>96</v>
      </c>
      <c r="E2391" s="26">
        <v>66</v>
      </c>
      <c r="F2391" s="26">
        <v>175</v>
      </c>
      <c r="G2391" s="26">
        <v>36730</v>
      </c>
      <c r="H2391" s="26">
        <v>500</v>
      </c>
      <c r="I2391" s="26">
        <v>7986</v>
      </c>
      <c r="J2391" s="26">
        <v>3</v>
      </c>
    </row>
    <row r="2392" spans="1:10" x14ac:dyDescent="0.2">
      <c r="A2392" s="26">
        <f t="shared" si="37"/>
        <v>670175</v>
      </c>
      <c r="B2392" s="26">
        <v>41</v>
      </c>
      <c r="C2392" s="26">
        <v>108</v>
      </c>
      <c r="D2392" s="26" t="s">
        <v>97</v>
      </c>
      <c r="E2392" s="26">
        <v>67</v>
      </c>
      <c r="F2392" s="26">
        <v>175</v>
      </c>
      <c r="G2392" s="26">
        <v>43300</v>
      </c>
      <c r="H2392" s="26">
        <v>400</v>
      </c>
      <c r="I2392" s="26">
        <v>8019</v>
      </c>
      <c r="J2392" s="26">
        <v>2</v>
      </c>
    </row>
    <row r="2393" spans="1:10" x14ac:dyDescent="0.2">
      <c r="A2393" s="26">
        <f t="shared" si="37"/>
        <v>680175</v>
      </c>
      <c r="B2393" s="26">
        <v>39</v>
      </c>
      <c r="C2393" s="26">
        <v>107</v>
      </c>
      <c r="D2393" s="26" t="s">
        <v>98</v>
      </c>
      <c r="E2393" s="26">
        <v>68</v>
      </c>
      <c r="F2393" s="26">
        <v>175</v>
      </c>
      <c r="G2393" s="26">
        <v>48652</v>
      </c>
      <c r="H2393" s="26">
        <v>401</v>
      </c>
      <c r="I2393" s="26">
        <v>8045</v>
      </c>
      <c r="J2393" s="26">
        <v>2</v>
      </c>
    </row>
    <row r="2394" spans="1:10" x14ac:dyDescent="0.2">
      <c r="A2394" s="26">
        <f t="shared" si="37"/>
        <v>690175</v>
      </c>
      <c r="B2394" s="26">
        <v>37</v>
      </c>
      <c r="C2394" s="26">
        <v>106</v>
      </c>
      <c r="D2394" s="26" t="s">
        <v>99</v>
      </c>
      <c r="E2394" s="26">
        <v>69</v>
      </c>
      <c r="F2394" s="26">
        <v>175</v>
      </c>
      <c r="G2394" s="26">
        <v>52310.555999999997</v>
      </c>
      <c r="H2394" s="26">
        <v>50</v>
      </c>
      <c r="I2394" s="26">
        <v>8061.7673000000004</v>
      </c>
      <c r="J2394" s="26">
        <v>0.28570000000000001</v>
      </c>
    </row>
    <row r="2395" spans="1:10" x14ac:dyDescent="0.2">
      <c r="A2395" s="26">
        <f t="shared" si="37"/>
        <v>700175</v>
      </c>
      <c r="B2395" s="26">
        <v>35</v>
      </c>
      <c r="C2395" s="26">
        <v>105</v>
      </c>
      <c r="D2395" s="26" t="s">
        <v>100</v>
      </c>
      <c r="E2395" s="26">
        <v>70</v>
      </c>
      <c r="F2395" s="26">
        <v>175</v>
      </c>
      <c r="G2395" s="26">
        <v>54695.555999999997</v>
      </c>
      <c r="H2395" s="26">
        <v>7.0999999999999994E-2</v>
      </c>
      <c r="I2395" s="26">
        <v>8070.9252999999999</v>
      </c>
      <c r="J2395" s="26">
        <v>5.0000000000000001E-4</v>
      </c>
    </row>
    <row r="2396" spans="1:10" x14ac:dyDescent="0.2">
      <c r="A2396" s="26">
        <f t="shared" si="37"/>
        <v>710175</v>
      </c>
      <c r="B2396" s="26">
        <v>33</v>
      </c>
      <c r="C2396" s="26">
        <v>104</v>
      </c>
      <c r="D2396" s="26" t="s">
        <v>101</v>
      </c>
      <c r="E2396" s="26">
        <v>71</v>
      </c>
      <c r="F2396" s="26">
        <v>175</v>
      </c>
      <c r="G2396" s="26">
        <v>55165.678</v>
      </c>
      <c r="H2396" s="26">
        <v>1.2070000000000001</v>
      </c>
      <c r="I2396" s="26">
        <v>8069.1412</v>
      </c>
      <c r="J2396" s="26">
        <v>6.8999999999999999E-3</v>
      </c>
    </row>
    <row r="2397" spans="1:10" x14ac:dyDescent="0.2">
      <c r="A2397" s="26">
        <f t="shared" si="37"/>
        <v>720175</v>
      </c>
      <c r="B2397" s="26">
        <v>31</v>
      </c>
      <c r="C2397" s="26">
        <v>103</v>
      </c>
      <c r="D2397" s="26" t="s">
        <v>102</v>
      </c>
      <c r="E2397" s="26">
        <v>72</v>
      </c>
      <c r="F2397" s="26">
        <v>175</v>
      </c>
      <c r="G2397" s="26">
        <v>54481.762999999999</v>
      </c>
      <c r="H2397" s="26">
        <v>2.2829999999999999</v>
      </c>
      <c r="I2397" s="26">
        <v>8060.7624999999998</v>
      </c>
      <c r="J2397" s="26">
        <v>1.2999999999999999E-2</v>
      </c>
    </row>
    <row r="2398" spans="1:10" x14ac:dyDescent="0.2">
      <c r="A2398" s="26">
        <f t="shared" si="37"/>
        <v>730175</v>
      </c>
      <c r="B2398" s="26">
        <v>29</v>
      </c>
      <c r="C2398" s="26">
        <v>102</v>
      </c>
      <c r="D2398" s="26" t="s">
        <v>103</v>
      </c>
      <c r="E2398" s="26">
        <v>73</v>
      </c>
      <c r="F2398" s="26">
        <v>175</v>
      </c>
      <c r="G2398" s="26">
        <v>52408.652999999998</v>
      </c>
      <c r="H2398" s="26">
        <v>27.945</v>
      </c>
      <c r="I2398" s="26">
        <v>8044.4456</v>
      </c>
      <c r="J2398" s="26">
        <v>0.15970000000000001</v>
      </c>
    </row>
    <row r="2399" spans="1:10" x14ac:dyDescent="0.2">
      <c r="A2399" s="26">
        <f t="shared" si="37"/>
        <v>740175</v>
      </c>
      <c r="B2399" s="26">
        <v>27</v>
      </c>
      <c r="C2399" s="26">
        <v>101</v>
      </c>
      <c r="D2399" s="26" t="s">
        <v>104</v>
      </c>
      <c r="E2399" s="26">
        <v>74</v>
      </c>
      <c r="F2399" s="26">
        <v>175</v>
      </c>
      <c r="G2399" s="26">
        <v>49632.800000000003</v>
      </c>
      <c r="H2399" s="26">
        <v>27.945</v>
      </c>
      <c r="I2399" s="26">
        <v>8024.1130000000003</v>
      </c>
      <c r="J2399" s="26">
        <v>0.15970000000000001</v>
      </c>
    </row>
    <row r="2400" spans="1:10" x14ac:dyDescent="0.2">
      <c r="A2400" s="26">
        <f t="shared" si="37"/>
        <v>750175</v>
      </c>
      <c r="B2400" s="26">
        <v>25</v>
      </c>
      <c r="C2400" s="26">
        <v>100</v>
      </c>
      <c r="D2400" s="26" t="s">
        <v>105</v>
      </c>
      <c r="E2400" s="26">
        <v>75</v>
      </c>
      <c r="F2400" s="26">
        <v>175</v>
      </c>
      <c r="G2400" s="26">
        <v>45288.311999999998</v>
      </c>
      <c r="H2400" s="26">
        <v>27.945</v>
      </c>
      <c r="I2400" s="26">
        <v>7994.8167999999996</v>
      </c>
      <c r="J2400" s="26">
        <v>0.15970000000000001</v>
      </c>
    </row>
    <row r="2401" spans="1:10" x14ac:dyDescent="0.2">
      <c r="A2401" s="26">
        <f t="shared" si="37"/>
        <v>760175</v>
      </c>
      <c r="B2401" s="26">
        <v>23</v>
      </c>
      <c r="C2401" s="26">
        <v>99</v>
      </c>
      <c r="D2401" s="26" t="s">
        <v>106</v>
      </c>
      <c r="E2401" s="26">
        <v>76</v>
      </c>
      <c r="F2401" s="26">
        <v>175</v>
      </c>
      <c r="G2401" s="26">
        <v>40105.360000000001</v>
      </c>
      <c r="H2401" s="26">
        <v>11.775</v>
      </c>
      <c r="I2401" s="26">
        <v>7960.7294000000002</v>
      </c>
      <c r="J2401" s="26">
        <v>6.7299999999999999E-2</v>
      </c>
    </row>
    <row r="2402" spans="1:10" x14ac:dyDescent="0.2">
      <c r="A2402" s="26">
        <f t="shared" si="37"/>
        <v>770175</v>
      </c>
      <c r="B2402" s="26">
        <v>21</v>
      </c>
      <c r="C2402" s="26">
        <v>98</v>
      </c>
      <c r="D2402" s="26" t="s">
        <v>107</v>
      </c>
      <c r="E2402" s="26">
        <v>77</v>
      </c>
      <c r="F2402" s="26">
        <v>175</v>
      </c>
      <c r="G2402" s="26">
        <v>33394.510999999999</v>
      </c>
      <c r="H2402" s="26">
        <v>12.384</v>
      </c>
      <c r="I2402" s="26">
        <v>7917.9111999999996</v>
      </c>
      <c r="J2402" s="26">
        <v>7.0800000000000002E-2</v>
      </c>
    </row>
    <row r="2403" spans="1:10" x14ac:dyDescent="0.2">
      <c r="A2403" s="26">
        <f t="shared" si="37"/>
        <v>780175</v>
      </c>
      <c r="B2403" s="26">
        <v>19</v>
      </c>
      <c r="C2403" s="26">
        <v>97</v>
      </c>
      <c r="D2403" s="26" t="s">
        <v>108</v>
      </c>
      <c r="E2403" s="26">
        <v>78</v>
      </c>
      <c r="F2403" s="26">
        <v>175</v>
      </c>
      <c r="G2403" s="26">
        <v>25708.684000000001</v>
      </c>
      <c r="H2403" s="26">
        <v>18.614000000000001</v>
      </c>
      <c r="I2403" s="26">
        <v>7869.5216</v>
      </c>
      <c r="J2403" s="26">
        <v>0.10639999999999999</v>
      </c>
    </row>
    <row r="2404" spans="1:10" x14ac:dyDescent="0.2">
      <c r="A2404" s="26">
        <f t="shared" si="37"/>
        <v>790175</v>
      </c>
      <c r="B2404" s="26">
        <v>17</v>
      </c>
      <c r="C2404" s="26">
        <v>96</v>
      </c>
      <c r="D2404" s="26" t="s">
        <v>109</v>
      </c>
      <c r="E2404" s="26">
        <v>79</v>
      </c>
      <c r="F2404" s="26">
        <v>175</v>
      </c>
      <c r="G2404" s="26">
        <v>17403.686000000002</v>
      </c>
      <c r="H2404" s="26">
        <v>38.563000000000002</v>
      </c>
      <c r="I2404" s="26">
        <v>7817.5938999999998</v>
      </c>
      <c r="J2404" s="26">
        <v>0.22040000000000001</v>
      </c>
    </row>
    <row r="2405" spans="1:10" x14ac:dyDescent="0.2">
      <c r="A2405" s="26">
        <f t="shared" si="37"/>
        <v>800175</v>
      </c>
      <c r="B2405" s="26">
        <v>15</v>
      </c>
      <c r="C2405" s="26">
        <v>95</v>
      </c>
      <c r="D2405" s="26" t="s">
        <v>110</v>
      </c>
      <c r="E2405" s="26">
        <v>80</v>
      </c>
      <c r="F2405" s="26">
        <v>175</v>
      </c>
      <c r="G2405" s="26">
        <v>-7969.4430000000002</v>
      </c>
      <c r="H2405" s="26">
        <v>81.084999999999994</v>
      </c>
      <c r="I2405" s="26">
        <v>7759.2133999999996</v>
      </c>
      <c r="J2405" s="26">
        <v>0.46329999999999999</v>
      </c>
    </row>
    <row r="2406" spans="1:10" x14ac:dyDescent="0.2">
      <c r="A2406" s="26">
        <f t="shared" si="37"/>
        <v>660176</v>
      </c>
      <c r="B2406" s="26">
        <v>44</v>
      </c>
      <c r="C2406" s="26">
        <v>110</v>
      </c>
      <c r="D2406" s="26" t="s">
        <v>96</v>
      </c>
      <c r="E2406" s="26">
        <v>66</v>
      </c>
      <c r="F2406" s="26">
        <v>176</v>
      </c>
      <c r="G2406" s="26">
        <v>33610</v>
      </c>
      <c r="H2406" s="26">
        <v>500</v>
      </c>
      <c r="I2406" s="26">
        <v>7969</v>
      </c>
      <c r="J2406" s="26">
        <v>3</v>
      </c>
    </row>
    <row r="2407" spans="1:10" x14ac:dyDescent="0.2">
      <c r="A2407" s="26">
        <f t="shared" si="37"/>
        <v>670176</v>
      </c>
      <c r="B2407" s="26">
        <v>42</v>
      </c>
      <c r="C2407" s="26">
        <v>109</v>
      </c>
      <c r="D2407" s="26" t="s">
        <v>97</v>
      </c>
      <c r="E2407" s="26">
        <v>67</v>
      </c>
      <c r="F2407" s="26">
        <v>176</v>
      </c>
      <c r="G2407" s="26">
        <v>39390</v>
      </c>
      <c r="H2407" s="26">
        <v>500</v>
      </c>
      <c r="I2407" s="26">
        <v>7997</v>
      </c>
      <c r="J2407" s="26">
        <v>3</v>
      </c>
    </row>
    <row r="2408" spans="1:10" x14ac:dyDescent="0.2">
      <c r="A2408" s="26">
        <f t="shared" si="37"/>
        <v>680176</v>
      </c>
      <c r="B2408" s="26">
        <v>40</v>
      </c>
      <c r="C2408" s="26">
        <v>108</v>
      </c>
      <c r="D2408" s="26" t="s">
        <v>98</v>
      </c>
      <c r="E2408" s="26">
        <v>68</v>
      </c>
      <c r="F2408" s="26">
        <v>176</v>
      </c>
      <c r="G2408" s="26">
        <v>46631</v>
      </c>
      <c r="H2408" s="26">
        <v>401</v>
      </c>
      <c r="I2408" s="26">
        <v>8034</v>
      </c>
      <c r="J2408" s="26">
        <v>2</v>
      </c>
    </row>
    <row r="2409" spans="1:10" x14ac:dyDescent="0.2">
      <c r="A2409" s="26">
        <f t="shared" si="37"/>
        <v>690176</v>
      </c>
      <c r="B2409" s="26">
        <v>38</v>
      </c>
      <c r="C2409" s="26">
        <v>107</v>
      </c>
      <c r="D2409" s="26" t="s">
        <v>99</v>
      </c>
      <c r="E2409" s="26">
        <v>69</v>
      </c>
      <c r="F2409" s="26">
        <v>176</v>
      </c>
      <c r="G2409" s="26">
        <v>49371.322</v>
      </c>
      <c r="H2409" s="26">
        <v>100</v>
      </c>
      <c r="I2409" s="26">
        <v>8045.1214</v>
      </c>
      <c r="J2409" s="26">
        <v>0.56820000000000004</v>
      </c>
    </row>
    <row r="2410" spans="1:10" x14ac:dyDescent="0.2">
      <c r="A2410" s="26">
        <f t="shared" si="37"/>
        <v>700176</v>
      </c>
      <c r="B2410" s="26">
        <v>36</v>
      </c>
      <c r="C2410" s="26">
        <v>106</v>
      </c>
      <c r="D2410" s="26" t="s">
        <v>100</v>
      </c>
      <c r="E2410" s="26">
        <v>70</v>
      </c>
      <c r="F2410" s="26">
        <v>176</v>
      </c>
      <c r="G2410" s="26">
        <v>53491.322</v>
      </c>
      <c r="H2410" s="26">
        <v>1.4E-2</v>
      </c>
      <c r="I2410" s="26">
        <v>8064.0852999999997</v>
      </c>
      <c r="J2410" s="26">
        <v>2.9999999999999997E-4</v>
      </c>
    </row>
    <row r="2411" spans="1:10" x14ac:dyDescent="0.2">
      <c r="A2411" s="26">
        <f t="shared" si="37"/>
        <v>710176</v>
      </c>
      <c r="B2411" s="26">
        <v>34</v>
      </c>
      <c r="C2411" s="26">
        <v>105</v>
      </c>
      <c r="D2411" s="26" t="s">
        <v>101</v>
      </c>
      <c r="E2411" s="26">
        <v>71</v>
      </c>
      <c r="F2411" s="26">
        <v>176</v>
      </c>
      <c r="G2411" s="26">
        <v>53382.332999999999</v>
      </c>
      <c r="H2411" s="26">
        <v>1.212</v>
      </c>
      <c r="I2411" s="26">
        <v>8059.0209000000004</v>
      </c>
      <c r="J2411" s="26">
        <v>6.8999999999999999E-3</v>
      </c>
    </row>
    <row r="2412" spans="1:10" x14ac:dyDescent="0.2">
      <c r="A2412" s="26">
        <f t="shared" si="37"/>
        <v>720176</v>
      </c>
      <c r="B2412" s="26">
        <v>32</v>
      </c>
      <c r="C2412" s="26">
        <v>104</v>
      </c>
      <c r="D2412" s="26" t="s">
        <v>102</v>
      </c>
      <c r="E2412" s="26">
        <v>72</v>
      </c>
      <c r="F2412" s="26">
        <v>176</v>
      </c>
      <c r="G2412" s="26">
        <v>54576.428</v>
      </c>
      <c r="H2412" s="26">
        <v>1.482</v>
      </c>
      <c r="I2412" s="26">
        <v>8061.3603999999996</v>
      </c>
      <c r="J2412" s="26">
        <v>8.3999999999999995E-3</v>
      </c>
    </row>
    <row r="2413" spans="1:10" x14ac:dyDescent="0.2">
      <c r="A2413" s="26">
        <f t="shared" si="37"/>
        <v>730176</v>
      </c>
      <c r="B2413" s="26">
        <v>30</v>
      </c>
      <c r="C2413" s="26">
        <v>103</v>
      </c>
      <c r="D2413" s="26" t="s">
        <v>103</v>
      </c>
      <c r="E2413" s="26">
        <v>73</v>
      </c>
      <c r="F2413" s="26">
        <v>176</v>
      </c>
      <c r="G2413" s="26">
        <v>51365.379000000001</v>
      </c>
      <c r="H2413" s="26">
        <v>30.739000000000001</v>
      </c>
      <c r="I2413" s="26">
        <v>8038.6706000000004</v>
      </c>
      <c r="J2413" s="26">
        <v>0.17469999999999999</v>
      </c>
    </row>
    <row r="2414" spans="1:10" x14ac:dyDescent="0.2">
      <c r="A2414" s="26">
        <f t="shared" si="37"/>
        <v>740176</v>
      </c>
      <c r="B2414" s="26">
        <v>28</v>
      </c>
      <c r="C2414" s="26">
        <v>102</v>
      </c>
      <c r="D2414" s="26" t="s">
        <v>104</v>
      </c>
      <c r="E2414" s="26">
        <v>74</v>
      </c>
      <c r="F2414" s="26">
        <v>176</v>
      </c>
      <c r="G2414" s="26">
        <v>50641.608</v>
      </c>
      <c r="H2414" s="26">
        <v>27.945</v>
      </c>
      <c r="I2414" s="26">
        <v>8030.1130999999996</v>
      </c>
      <c r="J2414" s="26">
        <v>0.1588</v>
      </c>
    </row>
    <row r="2415" spans="1:10" x14ac:dyDescent="0.2">
      <c r="A2415" s="26">
        <f t="shared" si="37"/>
        <v>750176</v>
      </c>
      <c r="B2415" s="26">
        <v>26</v>
      </c>
      <c r="C2415" s="26">
        <v>101</v>
      </c>
      <c r="D2415" s="26" t="s">
        <v>105</v>
      </c>
      <c r="E2415" s="26">
        <v>75</v>
      </c>
      <c r="F2415" s="26">
        <v>176</v>
      </c>
      <c r="G2415" s="26">
        <v>45062.89</v>
      </c>
      <c r="H2415" s="26">
        <v>27.945</v>
      </c>
      <c r="I2415" s="26">
        <v>7993.9706999999999</v>
      </c>
      <c r="J2415" s="26">
        <v>0.1588</v>
      </c>
    </row>
    <row r="2416" spans="1:10" x14ac:dyDescent="0.2">
      <c r="A2416" s="26">
        <f t="shared" si="37"/>
        <v>760176</v>
      </c>
      <c r="B2416" s="26">
        <v>24</v>
      </c>
      <c r="C2416" s="26">
        <v>100</v>
      </c>
      <c r="D2416" s="26" t="s">
        <v>106</v>
      </c>
      <c r="E2416" s="26">
        <v>76</v>
      </c>
      <c r="F2416" s="26">
        <v>176</v>
      </c>
      <c r="G2416" s="26">
        <v>42131.184000000001</v>
      </c>
      <c r="H2416" s="26">
        <v>10.949</v>
      </c>
      <c r="I2416" s="26">
        <v>7972.8680999999997</v>
      </c>
      <c r="J2416" s="26">
        <v>6.2199999999999998E-2</v>
      </c>
    </row>
    <row r="2417" spans="1:10" x14ac:dyDescent="0.2">
      <c r="A2417" s="26">
        <f t="shared" si="37"/>
        <v>770176</v>
      </c>
      <c r="B2417" s="26">
        <v>22</v>
      </c>
      <c r="C2417" s="26">
        <v>99</v>
      </c>
      <c r="D2417" s="26" t="s">
        <v>107</v>
      </c>
      <c r="E2417" s="26">
        <v>77</v>
      </c>
      <c r="F2417" s="26">
        <v>176</v>
      </c>
      <c r="G2417" s="26">
        <v>33881.923000000003</v>
      </c>
      <c r="H2417" s="26">
        <v>8.0850000000000009</v>
      </c>
      <c r="I2417" s="26">
        <v>7921.5522000000001</v>
      </c>
      <c r="J2417" s="26">
        <v>4.5900000000000003E-2</v>
      </c>
    </row>
    <row r="2418" spans="1:10" x14ac:dyDescent="0.2">
      <c r="A2418" s="26">
        <f t="shared" si="37"/>
        <v>780176</v>
      </c>
      <c r="B2418" s="26">
        <v>20</v>
      </c>
      <c r="C2418" s="26">
        <v>98</v>
      </c>
      <c r="D2418" s="26" t="s">
        <v>108</v>
      </c>
      <c r="E2418" s="26">
        <v>78</v>
      </c>
      <c r="F2418" s="26">
        <v>176</v>
      </c>
      <c r="G2418" s="26">
        <v>28933.918000000001</v>
      </c>
      <c r="H2418" s="26">
        <v>12.712</v>
      </c>
      <c r="I2418" s="26">
        <v>7888.9934000000003</v>
      </c>
      <c r="J2418" s="26">
        <v>7.22E-2</v>
      </c>
    </row>
    <row r="2419" spans="1:10" x14ac:dyDescent="0.2">
      <c r="A2419" s="26">
        <f t="shared" si="37"/>
        <v>790176</v>
      </c>
      <c r="B2419" s="26">
        <v>18</v>
      </c>
      <c r="C2419" s="26">
        <v>97</v>
      </c>
      <c r="D2419" s="26" t="s">
        <v>109</v>
      </c>
      <c r="E2419" s="26">
        <v>79</v>
      </c>
      <c r="F2419" s="26">
        <v>176</v>
      </c>
      <c r="G2419" s="26">
        <v>18520.967000000001</v>
      </c>
      <c r="H2419" s="26">
        <v>33.185000000000002</v>
      </c>
      <c r="I2419" s="26">
        <v>7825.3837000000003</v>
      </c>
      <c r="J2419" s="26">
        <v>0.1885</v>
      </c>
    </row>
    <row r="2420" spans="1:10" x14ac:dyDescent="0.2">
      <c r="A2420" s="26">
        <f t="shared" si="37"/>
        <v>800176</v>
      </c>
      <c r="B2420" s="26">
        <v>16</v>
      </c>
      <c r="C2420" s="26">
        <v>96</v>
      </c>
      <c r="D2420" s="26" t="s">
        <v>110</v>
      </c>
      <c r="E2420" s="26">
        <v>80</v>
      </c>
      <c r="F2420" s="26">
        <v>176</v>
      </c>
      <c r="G2420" s="26">
        <v>11784.638999999999</v>
      </c>
      <c r="H2420" s="26">
        <v>11.118</v>
      </c>
      <c r="I2420" s="26">
        <v>7782.6639999999998</v>
      </c>
      <c r="J2420" s="26">
        <v>6.3200000000000006E-2</v>
      </c>
    </row>
    <row r="2421" spans="1:10" x14ac:dyDescent="0.2">
      <c r="A2421" s="26">
        <f t="shared" si="37"/>
        <v>810176</v>
      </c>
      <c r="B2421" s="26">
        <v>14</v>
      </c>
      <c r="C2421" s="26">
        <v>95</v>
      </c>
      <c r="D2421" s="26" t="s">
        <v>111</v>
      </c>
      <c r="E2421" s="26">
        <v>81</v>
      </c>
      <c r="F2421" s="26">
        <v>176</v>
      </c>
      <c r="G2421" s="26">
        <v>584.72799999999995</v>
      </c>
      <c r="H2421" s="26">
        <v>83.058000000000007</v>
      </c>
      <c r="I2421" s="26">
        <v>7707.9382999999998</v>
      </c>
      <c r="J2421" s="26">
        <v>0.47189999999999999</v>
      </c>
    </row>
    <row r="2422" spans="1:10" x14ac:dyDescent="0.2">
      <c r="A2422" s="26">
        <f t="shared" si="37"/>
        <v>670177</v>
      </c>
      <c r="B2422" s="26">
        <v>43</v>
      </c>
      <c r="C2422" s="26">
        <v>110</v>
      </c>
      <c r="D2422" s="26" t="s">
        <v>97</v>
      </c>
      <c r="E2422" s="26">
        <v>67</v>
      </c>
      <c r="F2422" s="26">
        <v>177</v>
      </c>
      <c r="G2422" s="26">
        <v>36280</v>
      </c>
      <c r="H2422" s="26">
        <v>500</v>
      </c>
      <c r="I2422" s="26">
        <v>7980</v>
      </c>
      <c r="J2422" s="26">
        <v>3</v>
      </c>
    </row>
    <row r="2423" spans="1:10" x14ac:dyDescent="0.2">
      <c r="A2423" s="26">
        <f t="shared" si="37"/>
        <v>680177</v>
      </c>
      <c r="B2423" s="26">
        <v>41</v>
      </c>
      <c r="C2423" s="26">
        <v>109</v>
      </c>
      <c r="D2423" s="26" t="s">
        <v>98</v>
      </c>
      <c r="E2423" s="26">
        <v>68</v>
      </c>
      <c r="F2423" s="26">
        <v>177</v>
      </c>
      <c r="G2423" s="26">
        <v>42858</v>
      </c>
      <c r="H2423" s="26">
        <v>503</v>
      </c>
      <c r="I2423" s="26">
        <v>8013</v>
      </c>
      <c r="J2423" s="26">
        <v>3</v>
      </c>
    </row>
    <row r="2424" spans="1:10" x14ac:dyDescent="0.2">
      <c r="A2424" s="26">
        <f t="shared" si="37"/>
        <v>690177</v>
      </c>
      <c r="B2424" s="26">
        <v>39</v>
      </c>
      <c r="C2424" s="26">
        <v>108</v>
      </c>
      <c r="D2424" s="26" t="s">
        <v>99</v>
      </c>
      <c r="E2424" s="26">
        <v>69</v>
      </c>
      <c r="F2424" s="26">
        <v>177</v>
      </c>
      <c r="G2424" s="26">
        <v>47570</v>
      </c>
      <c r="H2424" s="26">
        <v>200</v>
      </c>
      <c r="I2424" s="26">
        <v>8035</v>
      </c>
      <c r="J2424" s="26">
        <v>1</v>
      </c>
    </row>
    <row r="2425" spans="1:10" x14ac:dyDescent="0.2">
      <c r="A2425" s="26">
        <f t="shared" si="37"/>
        <v>700177</v>
      </c>
      <c r="B2425" s="26">
        <v>37</v>
      </c>
      <c r="C2425" s="26">
        <v>107</v>
      </c>
      <c r="D2425" s="26" t="s">
        <v>100</v>
      </c>
      <c r="E2425" s="26">
        <v>70</v>
      </c>
      <c r="F2425" s="26">
        <v>177</v>
      </c>
      <c r="G2425" s="26">
        <v>50986.404000000002</v>
      </c>
      <c r="H2425" s="26">
        <v>0.22</v>
      </c>
      <c r="I2425" s="26">
        <v>8049.9741000000004</v>
      </c>
      <c r="J2425" s="26">
        <v>1.2999999999999999E-3</v>
      </c>
    </row>
    <row r="2426" spans="1:10" x14ac:dyDescent="0.2">
      <c r="A2426" s="26">
        <f t="shared" si="37"/>
        <v>710177</v>
      </c>
      <c r="B2426" s="26">
        <v>35</v>
      </c>
      <c r="C2426" s="26">
        <v>106</v>
      </c>
      <c r="D2426" s="26" t="s">
        <v>101</v>
      </c>
      <c r="E2426" s="26">
        <v>71</v>
      </c>
      <c r="F2426" s="26">
        <v>177</v>
      </c>
      <c r="G2426" s="26">
        <v>52383.902999999998</v>
      </c>
      <c r="H2426" s="26">
        <v>1.2210000000000001</v>
      </c>
      <c r="I2426" s="26">
        <v>8053.4494999999997</v>
      </c>
      <c r="J2426" s="26">
        <v>6.8999999999999999E-3</v>
      </c>
    </row>
    <row r="2427" spans="1:10" x14ac:dyDescent="0.2">
      <c r="A2427" s="26">
        <f t="shared" si="37"/>
        <v>720177</v>
      </c>
      <c r="B2427" s="26">
        <v>33</v>
      </c>
      <c r="C2427" s="26">
        <v>105</v>
      </c>
      <c r="D2427" s="26" t="s">
        <v>102</v>
      </c>
      <c r="E2427" s="26">
        <v>72</v>
      </c>
      <c r="F2427" s="26">
        <v>177</v>
      </c>
      <c r="G2427" s="26">
        <v>52880.745000000003</v>
      </c>
      <c r="H2427" s="26">
        <v>1.41</v>
      </c>
      <c r="I2427" s="26">
        <v>8051.8365000000003</v>
      </c>
      <c r="J2427" s="26">
        <v>8.0000000000000002E-3</v>
      </c>
    </row>
    <row r="2428" spans="1:10" x14ac:dyDescent="0.2">
      <c r="A2428" s="26">
        <f t="shared" si="37"/>
        <v>730177</v>
      </c>
      <c r="B2428" s="26">
        <v>31</v>
      </c>
      <c r="C2428" s="26">
        <v>104</v>
      </c>
      <c r="D2428" s="26" t="s">
        <v>103</v>
      </c>
      <c r="E2428" s="26">
        <v>73</v>
      </c>
      <c r="F2428" s="26">
        <v>177</v>
      </c>
      <c r="G2428" s="26">
        <v>51714.745000000003</v>
      </c>
      <c r="H2428" s="26">
        <v>3.3149999999999999</v>
      </c>
      <c r="I2428" s="26">
        <v>8040.8289000000004</v>
      </c>
      <c r="J2428" s="26">
        <v>1.8700000000000001E-2</v>
      </c>
    </row>
    <row r="2429" spans="1:10" x14ac:dyDescent="0.2">
      <c r="A2429" s="26">
        <f t="shared" si="37"/>
        <v>740177</v>
      </c>
      <c r="B2429" s="26">
        <v>29</v>
      </c>
      <c r="C2429" s="26">
        <v>103</v>
      </c>
      <c r="D2429" s="26" t="s">
        <v>104</v>
      </c>
      <c r="E2429" s="26">
        <v>74</v>
      </c>
      <c r="F2429" s="26">
        <v>177</v>
      </c>
      <c r="G2429" s="26">
        <v>49701.731</v>
      </c>
      <c r="H2429" s="26">
        <v>27.945</v>
      </c>
      <c r="I2429" s="26">
        <v>8025.0358999999999</v>
      </c>
      <c r="J2429" s="26">
        <v>0.15790000000000001</v>
      </c>
    </row>
    <row r="2430" spans="1:10" x14ac:dyDescent="0.2">
      <c r="A2430" s="26">
        <f t="shared" si="37"/>
        <v>750177</v>
      </c>
      <c r="B2430" s="26">
        <v>27</v>
      </c>
      <c r="C2430" s="26">
        <v>102</v>
      </c>
      <c r="D2430" s="26" t="s">
        <v>105</v>
      </c>
      <c r="E2430" s="26">
        <v>75</v>
      </c>
      <c r="F2430" s="26">
        <v>177</v>
      </c>
      <c r="G2430" s="26">
        <v>46269.175000000003</v>
      </c>
      <c r="H2430" s="26">
        <v>27.945</v>
      </c>
      <c r="I2430" s="26">
        <v>8001.2228999999998</v>
      </c>
      <c r="J2430" s="26">
        <v>0.15790000000000001</v>
      </c>
    </row>
    <row r="2431" spans="1:10" x14ac:dyDescent="0.2">
      <c r="A2431" s="26">
        <f t="shared" si="37"/>
        <v>760177</v>
      </c>
      <c r="B2431" s="26">
        <v>25</v>
      </c>
      <c r="C2431" s="26">
        <v>101</v>
      </c>
      <c r="D2431" s="26" t="s">
        <v>106</v>
      </c>
      <c r="E2431" s="26">
        <v>76</v>
      </c>
      <c r="F2431" s="26">
        <v>177</v>
      </c>
      <c r="G2431" s="26">
        <v>41956.447999999997</v>
      </c>
      <c r="H2431" s="26">
        <v>14.613</v>
      </c>
      <c r="I2431" s="26">
        <v>7972.4371000000001</v>
      </c>
      <c r="J2431" s="26">
        <v>8.2600000000000007E-2</v>
      </c>
    </row>
    <row r="2432" spans="1:10" x14ac:dyDescent="0.2">
      <c r="A2432" s="26">
        <f t="shared" si="37"/>
        <v>770177</v>
      </c>
      <c r="B2432" s="26">
        <v>23</v>
      </c>
      <c r="C2432" s="26">
        <v>100</v>
      </c>
      <c r="D2432" s="26" t="s">
        <v>107</v>
      </c>
      <c r="E2432" s="26">
        <v>77</v>
      </c>
      <c r="F2432" s="26">
        <v>177</v>
      </c>
      <c r="G2432" s="26">
        <v>36047.425000000003</v>
      </c>
      <c r="H2432" s="26">
        <v>19.760000000000002</v>
      </c>
      <c r="I2432" s="26">
        <v>7934.6328000000003</v>
      </c>
      <c r="J2432" s="26">
        <v>0.1116</v>
      </c>
    </row>
    <row r="2433" spans="1:10" x14ac:dyDescent="0.2">
      <c r="A2433" s="26">
        <f t="shared" si="37"/>
        <v>780177</v>
      </c>
      <c r="B2433" s="26">
        <v>21</v>
      </c>
      <c r="C2433" s="26">
        <v>99</v>
      </c>
      <c r="D2433" s="26" t="s">
        <v>108</v>
      </c>
      <c r="E2433" s="26">
        <v>78</v>
      </c>
      <c r="F2433" s="26">
        <v>177</v>
      </c>
      <c r="G2433" s="26">
        <v>29370.437000000002</v>
      </c>
      <c r="H2433" s="26">
        <v>14.988</v>
      </c>
      <c r="I2433" s="26">
        <v>7892.4895999999999</v>
      </c>
      <c r="J2433" s="26">
        <v>8.4699999999999998E-2</v>
      </c>
    </row>
    <row r="2434" spans="1:10" x14ac:dyDescent="0.2">
      <c r="A2434" s="26">
        <f t="shared" si="37"/>
        <v>790177</v>
      </c>
      <c r="B2434" s="26">
        <v>19</v>
      </c>
      <c r="C2434" s="26">
        <v>98</v>
      </c>
      <c r="D2434" s="26" t="s">
        <v>109</v>
      </c>
      <c r="E2434" s="26">
        <v>79</v>
      </c>
      <c r="F2434" s="26">
        <v>177</v>
      </c>
      <c r="G2434" s="26">
        <v>21545.736000000001</v>
      </c>
      <c r="H2434" s="26">
        <v>9.968</v>
      </c>
      <c r="I2434" s="26">
        <v>7843.8622999999998</v>
      </c>
      <c r="J2434" s="26">
        <v>5.6300000000000003E-2</v>
      </c>
    </row>
    <row r="2435" spans="1:10" x14ac:dyDescent="0.2">
      <c r="A2435" s="26">
        <f t="shared" ref="A2435:A2498" si="38">F2435+10000*E2435</f>
        <v>800177</v>
      </c>
      <c r="B2435" s="26">
        <v>17</v>
      </c>
      <c r="C2435" s="26">
        <v>97</v>
      </c>
      <c r="D2435" s="26" t="s">
        <v>110</v>
      </c>
      <c r="E2435" s="26">
        <v>80</v>
      </c>
      <c r="F2435" s="26">
        <v>177</v>
      </c>
      <c r="G2435" s="26">
        <v>12775.823</v>
      </c>
      <c r="H2435" s="26">
        <v>84.721999999999994</v>
      </c>
      <c r="I2435" s="26">
        <v>7789.8946999999998</v>
      </c>
      <c r="J2435" s="26">
        <v>0.47870000000000001</v>
      </c>
    </row>
    <row r="2436" spans="1:10" x14ac:dyDescent="0.2">
      <c r="A2436" s="26">
        <f t="shared" si="38"/>
        <v>810177</v>
      </c>
      <c r="B2436" s="26">
        <v>15</v>
      </c>
      <c r="C2436" s="26">
        <v>96</v>
      </c>
      <c r="D2436" s="26" t="s">
        <v>111</v>
      </c>
      <c r="E2436" s="26">
        <v>81</v>
      </c>
      <c r="F2436" s="26">
        <v>177</v>
      </c>
      <c r="G2436" s="26">
        <v>-3340.1030000000001</v>
      </c>
      <c r="H2436" s="26">
        <v>21.628</v>
      </c>
      <c r="I2436" s="26">
        <v>7732.1655000000001</v>
      </c>
      <c r="J2436" s="26">
        <v>0.1222</v>
      </c>
    </row>
    <row r="2437" spans="1:10" x14ac:dyDescent="0.2">
      <c r="A2437" s="26">
        <f t="shared" si="38"/>
        <v>670178</v>
      </c>
      <c r="B2437" s="26">
        <v>44</v>
      </c>
      <c r="C2437" s="26">
        <v>111</v>
      </c>
      <c r="D2437" s="26" t="s">
        <v>97</v>
      </c>
      <c r="E2437" s="26">
        <v>67</v>
      </c>
      <c r="F2437" s="26">
        <v>178</v>
      </c>
      <c r="G2437" s="26">
        <v>32130</v>
      </c>
      <c r="H2437" s="26">
        <v>500</v>
      </c>
      <c r="I2437" s="26">
        <v>7957</v>
      </c>
      <c r="J2437" s="26">
        <v>3</v>
      </c>
    </row>
    <row r="2438" spans="1:10" x14ac:dyDescent="0.2">
      <c r="A2438" s="26">
        <f t="shared" si="38"/>
        <v>680178</v>
      </c>
      <c r="B2438" s="26">
        <v>42</v>
      </c>
      <c r="C2438" s="26">
        <v>110</v>
      </c>
      <c r="D2438" s="26" t="s">
        <v>98</v>
      </c>
      <c r="E2438" s="26">
        <v>68</v>
      </c>
      <c r="F2438" s="26">
        <v>178</v>
      </c>
      <c r="G2438" s="26">
        <v>40260</v>
      </c>
      <c r="H2438" s="26">
        <v>596</v>
      </c>
      <c r="I2438" s="26">
        <v>7999</v>
      </c>
      <c r="J2438" s="26">
        <v>3</v>
      </c>
    </row>
    <row r="2439" spans="1:10" x14ac:dyDescent="0.2">
      <c r="A2439" s="26">
        <f t="shared" si="38"/>
        <v>690178</v>
      </c>
      <c r="B2439" s="26">
        <v>40</v>
      </c>
      <c r="C2439" s="26">
        <v>109</v>
      </c>
      <c r="D2439" s="26" t="s">
        <v>99</v>
      </c>
      <c r="E2439" s="26">
        <v>69</v>
      </c>
      <c r="F2439" s="26">
        <v>178</v>
      </c>
      <c r="G2439" s="26">
        <v>44240</v>
      </c>
      <c r="H2439" s="26">
        <v>300</v>
      </c>
      <c r="I2439" s="26">
        <v>8017</v>
      </c>
      <c r="J2439" s="26">
        <v>2</v>
      </c>
    </row>
    <row r="2440" spans="1:10" x14ac:dyDescent="0.2">
      <c r="A2440" s="26">
        <f t="shared" si="38"/>
        <v>700178</v>
      </c>
      <c r="B2440" s="26">
        <v>38</v>
      </c>
      <c r="C2440" s="26">
        <v>108</v>
      </c>
      <c r="D2440" s="26" t="s">
        <v>100</v>
      </c>
      <c r="E2440" s="26">
        <v>70</v>
      </c>
      <c r="F2440" s="26">
        <v>178</v>
      </c>
      <c r="G2440" s="26">
        <v>49677.139000000003</v>
      </c>
      <c r="H2440" s="26">
        <v>6.5880000000000001</v>
      </c>
      <c r="I2440" s="26">
        <v>8042.7385999999997</v>
      </c>
      <c r="J2440" s="26">
        <v>3.6999999999999998E-2</v>
      </c>
    </row>
    <row r="2441" spans="1:10" x14ac:dyDescent="0.2">
      <c r="A2441" s="26">
        <f t="shared" si="38"/>
        <v>710178</v>
      </c>
      <c r="B2441" s="26">
        <v>36</v>
      </c>
      <c r="C2441" s="26">
        <v>107</v>
      </c>
      <c r="D2441" s="26" t="s">
        <v>101</v>
      </c>
      <c r="E2441" s="26">
        <v>71</v>
      </c>
      <c r="F2441" s="26">
        <v>178</v>
      </c>
      <c r="G2441" s="26">
        <v>50337.881000000001</v>
      </c>
      <c r="H2441" s="26">
        <v>2.2509999999999999</v>
      </c>
      <c r="I2441" s="26">
        <v>8042.0554000000002</v>
      </c>
      <c r="J2441" s="26">
        <v>1.2699999999999999E-2</v>
      </c>
    </row>
    <row r="2442" spans="1:10" x14ac:dyDescent="0.2">
      <c r="A2442" s="26">
        <f t="shared" si="38"/>
        <v>720178</v>
      </c>
      <c r="B2442" s="26">
        <v>34</v>
      </c>
      <c r="C2442" s="26">
        <v>106</v>
      </c>
      <c r="D2442" s="26" t="s">
        <v>102</v>
      </c>
      <c r="E2442" s="26">
        <v>72</v>
      </c>
      <c r="F2442" s="26">
        <v>178</v>
      </c>
      <c r="G2442" s="26">
        <v>52435.366000000002</v>
      </c>
      <c r="H2442" s="26">
        <v>1.415</v>
      </c>
      <c r="I2442" s="26">
        <v>8049.4438</v>
      </c>
      <c r="J2442" s="26">
        <v>8.0000000000000002E-3</v>
      </c>
    </row>
    <row r="2443" spans="1:10" x14ac:dyDescent="0.2">
      <c r="A2443" s="26">
        <f t="shared" si="38"/>
        <v>730178</v>
      </c>
      <c r="B2443" s="26">
        <v>32</v>
      </c>
      <c r="C2443" s="26">
        <v>105</v>
      </c>
      <c r="D2443" s="26" t="s">
        <v>103</v>
      </c>
      <c r="E2443" s="26">
        <v>73</v>
      </c>
      <c r="F2443" s="26">
        <v>178</v>
      </c>
      <c r="G2443" s="26">
        <v>50598</v>
      </c>
      <c r="H2443" s="26">
        <v>52</v>
      </c>
      <c r="I2443" s="26">
        <v>8035</v>
      </c>
      <c r="J2443" s="26">
        <v>0</v>
      </c>
    </row>
    <row r="2444" spans="1:10" x14ac:dyDescent="0.2">
      <c r="A2444" s="26">
        <f t="shared" si="38"/>
        <v>740178</v>
      </c>
      <c r="B2444" s="26">
        <v>30</v>
      </c>
      <c r="C2444" s="26">
        <v>104</v>
      </c>
      <c r="D2444" s="26" t="s">
        <v>104</v>
      </c>
      <c r="E2444" s="26">
        <v>74</v>
      </c>
      <c r="F2444" s="26">
        <v>178</v>
      </c>
      <c r="G2444" s="26">
        <v>50407.065999999999</v>
      </c>
      <c r="H2444" s="26">
        <v>15.199</v>
      </c>
      <c r="I2444" s="26">
        <v>8029.2583999999997</v>
      </c>
      <c r="J2444" s="26">
        <v>8.5400000000000004E-2</v>
      </c>
    </row>
    <row r="2445" spans="1:10" x14ac:dyDescent="0.2">
      <c r="A2445" s="26">
        <f t="shared" si="38"/>
        <v>750178</v>
      </c>
      <c r="B2445" s="26">
        <v>28</v>
      </c>
      <c r="C2445" s="26">
        <v>103</v>
      </c>
      <c r="D2445" s="26" t="s">
        <v>105</v>
      </c>
      <c r="E2445" s="26">
        <v>75</v>
      </c>
      <c r="F2445" s="26">
        <v>178</v>
      </c>
      <c r="G2445" s="26">
        <v>45653.457000000002</v>
      </c>
      <c r="H2445" s="26">
        <v>27.945</v>
      </c>
      <c r="I2445" s="26">
        <v>7998.1575999999995</v>
      </c>
      <c r="J2445" s="26">
        <v>0.157</v>
      </c>
    </row>
    <row r="2446" spans="1:10" x14ac:dyDescent="0.2">
      <c r="A2446" s="26">
        <f t="shared" si="38"/>
        <v>760178</v>
      </c>
      <c r="B2446" s="26">
        <v>26</v>
      </c>
      <c r="C2446" s="26">
        <v>102</v>
      </c>
      <c r="D2446" s="26" t="s">
        <v>106</v>
      </c>
      <c r="E2446" s="26">
        <v>76</v>
      </c>
      <c r="F2446" s="26">
        <v>178</v>
      </c>
      <c r="G2446" s="26">
        <v>43544.243000000002</v>
      </c>
      <c r="H2446" s="26">
        <v>13.632</v>
      </c>
      <c r="I2446" s="26">
        <v>7981.9128000000001</v>
      </c>
      <c r="J2446" s="26">
        <v>7.6600000000000001E-2</v>
      </c>
    </row>
    <row r="2447" spans="1:10" x14ac:dyDescent="0.2">
      <c r="A2447" s="26">
        <f t="shared" si="38"/>
        <v>770178</v>
      </c>
      <c r="B2447" s="26">
        <v>24</v>
      </c>
      <c r="C2447" s="26">
        <v>101</v>
      </c>
      <c r="D2447" s="26" t="s">
        <v>107</v>
      </c>
      <c r="E2447" s="26">
        <v>77</v>
      </c>
      <c r="F2447" s="26">
        <v>178</v>
      </c>
      <c r="G2447" s="26">
        <v>36254.313999999998</v>
      </c>
      <c r="H2447" s="26">
        <v>18.821000000000002</v>
      </c>
      <c r="I2447" s="26">
        <v>7936.5630000000001</v>
      </c>
      <c r="J2447" s="26">
        <v>0.1057</v>
      </c>
    </row>
    <row r="2448" spans="1:10" x14ac:dyDescent="0.2">
      <c r="A2448" s="26">
        <f t="shared" si="38"/>
        <v>780178</v>
      </c>
      <c r="B2448" s="26">
        <v>22</v>
      </c>
      <c r="C2448" s="26">
        <v>100</v>
      </c>
      <c r="D2448" s="26" t="s">
        <v>108</v>
      </c>
      <c r="E2448" s="26">
        <v>78</v>
      </c>
      <c r="F2448" s="26">
        <v>178</v>
      </c>
      <c r="G2448" s="26">
        <v>31997.486000000001</v>
      </c>
      <c r="H2448" s="26">
        <v>10.132999999999999</v>
      </c>
      <c r="I2448" s="26">
        <v>7908.2529999999997</v>
      </c>
      <c r="J2448" s="26">
        <v>5.6899999999999999E-2</v>
      </c>
    </row>
    <row r="2449" spans="1:10" x14ac:dyDescent="0.2">
      <c r="A2449" s="26">
        <f t="shared" si="38"/>
        <v>790178</v>
      </c>
      <c r="B2449" s="26">
        <v>20</v>
      </c>
      <c r="C2449" s="26">
        <v>99</v>
      </c>
      <c r="D2449" s="26" t="s">
        <v>109</v>
      </c>
      <c r="E2449" s="26">
        <v>79</v>
      </c>
      <c r="F2449" s="26">
        <v>178</v>
      </c>
      <c r="G2449" s="26">
        <v>22303.028999999999</v>
      </c>
      <c r="H2449" s="26">
        <v>10.246</v>
      </c>
      <c r="I2449" s="26">
        <v>7849.3945999999996</v>
      </c>
      <c r="J2449" s="26">
        <v>5.7599999999999998E-2</v>
      </c>
    </row>
    <row r="2450" spans="1:10" x14ac:dyDescent="0.2">
      <c r="A2450" s="26">
        <f t="shared" si="38"/>
        <v>800178</v>
      </c>
      <c r="B2450" s="26">
        <v>18</v>
      </c>
      <c r="C2450" s="26">
        <v>98</v>
      </c>
      <c r="D2450" s="26" t="s">
        <v>110</v>
      </c>
      <c r="E2450" s="26">
        <v>80</v>
      </c>
      <c r="F2450" s="26">
        <v>178</v>
      </c>
      <c r="G2450" s="26">
        <v>16315.346</v>
      </c>
      <c r="H2450" s="26">
        <v>10.757999999999999</v>
      </c>
      <c r="I2450" s="26">
        <v>7811.3607000000002</v>
      </c>
      <c r="J2450" s="26">
        <v>6.0400000000000002E-2</v>
      </c>
    </row>
    <row r="2451" spans="1:10" x14ac:dyDescent="0.2">
      <c r="A2451" s="26">
        <f t="shared" si="38"/>
        <v>810178</v>
      </c>
      <c r="B2451" s="26">
        <v>16</v>
      </c>
      <c r="C2451" s="26">
        <v>97</v>
      </c>
      <c r="D2451" s="26" t="s">
        <v>111</v>
      </c>
      <c r="E2451" s="26">
        <v>81</v>
      </c>
      <c r="F2451" s="26">
        <v>178</v>
      </c>
      <c r="G2451" s="26">
        <v>-4613</v>
      </c>
      <c r="H2451" s="26">
        <v>102</v>
      </c>
      <c r="I2451" s="26">
        <v>7741</v>
      </c>
      <c r="J2451" s="26">
        <v>1</v>
      </c>
    </row>
    <row r="2452" spans="1:10" x14ac:dyDescent="0.2">
      <c r="A2452" s="26">
        <f t="shared" si="38"/>
        <v>820178</v>
      </c>
      <c r="B2452" s="26">
        <v>14</v>
      </c>
      <c r="C2452" s="26">
        <v>96</v>
      </c>
      <c r="D2452" s="26" t="s">
        <v>112</v>
      </c>
      <c r="E2452" s="26">
        <v>82</v>
      </c>
      <c r="F2452" s="26">
        <v>178</v>
      </c>
      <c r="G2452" s="26">
        <v>3573.3710000000001</v>
      </c>
      <c r="H2452" s="26">
        <v>23.184000000000001</v>
      </c>
      <c r="I2452" s="26">
        <v>7690.8359</v>
      </c>
      <c r="J2452" s="26">
        <v>0.13020000000000001</v>
      </c>
    </row>
    <row r="2453" spans="1:10" x14ac:dyDescent="0.2">
      <c r="A2453" s="26">
        <f t="shared" si="38"/>
        <v>680179</v>
      </c>
      <c r="B2453" s="26">
        <v>43</v>
      </c>
      <c r="C2453" s="26">
        <v>111</v>
      </c>
      <c r="D2453" s="26" t="s">
        <v>98</v>
      </c>
      <c r="E2453" s="26">
        <v>68</v>
      </c>
      <c r="F2453" s="26">
        <v>179</v>
      </c>
      <c r="G2453" s="26">
        <v>36080</v>
      </c>
      <c r="H2453" s="26">
        <v>500</v>
      </c>
      <c r="I2453" s="26">
        <v>7976</v>
      </c>
      <c r="J2453" s="26">
        <v>3</v>
      </c>
    </row>
    <row r="2454" spans="1:10" x14ac:dyDescent="0.2">
      <c r="A2454" s="26">
        <f t="shared" si="38"/>
        <v>690179</v>
      </c>
      <c r="B2454" s="26">
        <v>41</v>
      </c>
      <c r="C2454" s="26">
        <v>110</v>
      </c>
      <c r="D2454" s="26" t="s">
        <v>99</v>
      </c>
      <c r="E2454" s="26">
        <v>69</v>
      </c>
      <c r="F2454" s="26">
        <v>179</v>
      </c>
      <c r="G2454" s="26">
        <v>41900</v>
      </c>
      <c r="H2454" s="26">
        <v>400</v>
      </c>
      <c r="I2454" s="26">
        <v>8004</v>
      </c>
      <c r="J2454" s="26">
        <v>2</v>
      </c>
    </row>
    <row r="2455" spans="1:10" x14ac:dyDescent="0.2">
      <c r="A2455" s="26">
        <f t="shared" si="38"/>
        <v>700179</v>
      </c>
      <c r="B2455" s="26">
        <v>39</v>
      </c>
      <c r="C2455" s="26">
        <v>109</v>
      </c>
      <c r="D2455" s="26" t="s">
        <v>100</v>
      </c>
      <c r="E2455" s="26">
        <v>70</v>
      </c>
      <c r="F2455" s="26">
        <v>179</v>
      </c>
      <c r="G2455" s="26">
        <v>46640</v>
      </c>
      <c r="H2455" s="26">
        <v>200</v>
      </c>
      <c r="I2455" s="26">
        <v>8026</v>
      </c>
      <c r="J2455" s="26">
        <v>1</v>
      </c>
    </row>
    <row r="2456" spans="1:10" x14ac:dyDescent="0.2">
      <c r="A2456" s="26">
        <f t="shared" si="38"/>
        <v>710179</v>
      </c>
      <c r="B2456" s="26">
        <v>37</v>
      </c>
      <c r="C2456" s="26">
        <v>108</v>
      </c>
      <c r="D2456" s="26" t="s">
        <v>101</v>
      </c>
      <c r="E2456" s="26">
        <v>71</v>
      </c>
      <c r="F2456" s="26">
        <v>179</v>
      </c>
      <c r="G2456" s="26">
        <v>49059.012999999999</v>
      </c>
      <c r="H2456" s="26">
        <v>5.15</v>
      </c>
      <c r="I2456" s="26">
        <v>8035.0744000000004</v>
      </c>
      <c r="J2456" s="26">
        <v>2.8799999999999999E-2</v>
      </c>
    </row>
    <row r="2457" spans="1:10" x14ac:dyDescent="0.2">
      <c r="A2457" s="26">
        <f t="shared" si="38"/>
        <v>720179</v>
      </c>
      <c r="B2457" s="26">
        <v>35</v>
      </c>
      <c r="C2457" s="26">
        <v>107</v>
      </c>
      <c r="D2457" s="26" t="s">
        <v>102</v>
      </c>
      <c r="E2457" s="26">
        <v>72</v>
      </c>
      <c r="F2457" s="26">
        <v>179</v>
      </c>
      <c r="G2457" s="26">
        <v>50463.036</v>
      </c>
      <c r="H2457" s="26">
        <v>1.4159999999999999</v>
      </c>
      <c r="I2457" s="26">
        <v>8038.5474000000004</v>
      </c>
      <c r="J2457" s="26">
        <v>7.9000000000000008E-3</v>
      </c>
    </row>
    <row r="2458" spans="1:10" x14ac:dyDescent="0.2">
      <c r="A2458" s="26">
        <f t="shared" si="38"/>
        <v>730179</v>
      </c>
      <c r="B2458" s="26">
        <v>33</v>
      </c>
      <c r="C2458" s="26">
        <v>106</v>
      </c>
      <c r="D2458" s="26" t="s">
        <v>103</v>
      </c>
      <c r="E2458" s="26">
        <v>73</v>
      </c>
      <c r="F2458" s="26">
        <v>179</v>
      </c>
      <c r="G2458" s="26">
        <v>50357.455999999998</v>
      </c>
      <c r="H2458" s="26">
        <v>1.466</v>
      </c>
      <c r="I2458" s="26">
        <v>8033.5869000000002</v>
      </c>
      <c r="J2458" s="26">
        <v>8.2000000000000007E-3</v>
      </c>
    </row>
    <row r="2459" spans="1:10" x14ac:dyDescent="0.2">
      <c r="A2459" s="26">
        <f t="shared" si="38"/>
        <v>740179</v>
      </c>
      <c r="B2459" s="26">
        <v>31</v>
      </c>
      <c r="C2459" s="26">
        <v>105</v>
      </c>
      <c r="D2459" s="26" t="s">
        <v>104</v>
      </c>
      <c r="E2459" s="26">
        <v>74</v>
      </c>
      <c r="F2459" s="26">
        <v>179</v>
      </c>
      <c r="G2459" s="26">
        <v>49295.247000000003</v>
      </c>
      <c r="H2459" s="26">
        <v>14.573</v>
      </c>
      <c r="I2459" s="26">
        <v>8023.2821000000004</v>
      </c>
      <c r="J2459" s="26">
        <v>8.14E-2</v>
      </c>
    </row>
    <row r="2460" spans="1:10" x14ac:dyDescent="0.2">
      <c r="A2460" s="26">
        <f t="shared" si="38"/>
        <v>750179</v>
      </c>
      <c r="B2460" s="26">
        <v>29</v>
      </c>
      <c r="C2460" s="26">
        <v>104</v>
      </c>
      <c r="D2460" s="26" t="s">
        <v>105</v>
      </c>
      <c r="E2460" s="26">
        <v>75</v>
      </c>
      <c r="F2460" s="26">
        <v>179</v>
      </c>
      <c r="G2460" s="26">
        <v>46584.311999999998</v>
      </c>
      <c r="H2460" s="26">
        <v>24.638999999999999</v>
      </c>
      <c r="I2460" s="26">
        <v>8003.7665999999999</v>
      </c>
      <c r="J2460" s="26">
        <v>0.1376</v>
      </c>
    </row>
    <row r="2461" spans="1:10" x14ac:dyDescent="0.2">
      <c r="A2461" s="26">
        <f t="shared" si="38"/>
        <v>760179</v>
      </c>
      <c r="B2461" s="26">
        <v>27</v>
      </c>
      <c r="C2461" s="26">
        <v>103</v>
      </c>
      <c r="D2461" s="26" t="s">
        <v>106</v>
      </c>
      <c r="E2461" s="26">
        <v>76</v>
      </c>
      <c r="F2461" s="26">
        <v>179</v>
      </c>
      <c r="G2461" s="26">
        <v>43020.137000000002</v>
      </c>
      <c r="H2461" s="26">
        <v>15.505000000000001</v>
      </c>
      <c r="I2461" s="26">
        <v>7979.4844000000003</v>
      </c>
      <c r="J2461" s="26">
        <v>8.6599999999999996E-2</v>
      </c>
    </row>
    <row r="2462" spans="1:10" x14ac:dyDescent="0.2">
      <c r="A2462" s="26">
        <f t="shared" si="38"/>
        <v>770179</v>
      </c>
      <c r="B2462" s="26">
        <v>25</v>
      </c>
      <c r="C2462" s="26">
        <v>102</v>
      </c>
      <c r="D2462" s="26" t="s">
        <v>107</v>
      </c>
      <c r="E2462" s="26">
        <v>77</v>
      </c>
      <c r="F2462" s="26">
        <v>179</v>
      </c>
      <c r="G2462" s="26">
        <v>38081.718999999997</v>
      </c>
      <c r="H2462" s="26">
        <v>9.7710000000000008</v>
      </c>
      <c r="I2462" s="26">
        <v>7947.5248000000001</v>
      </c>
      <c r="J2462" s="26">
        <v>5.4600000000000003E-2</v>
      </c>
    </row>
    <row r="2463" spans="1:10" x14ac:dyDescent="0.2">
      <c r="A2463" s="26">
        <f t="shared" si="38"/>
        <v>780179</v>
      </c>
      <c r="B2463" s="26">
        <v>23</v>
      </c>
      <c r="C2463" s="26">
        <v>101</v>
      </c>
      <c r="D2463" s="26" t="s">
        <v>108</v>
      </c>
      <c r="E2463" s="26">
        <v>78</v>
      </c>
      <c r="F2463" s="26">
        <v>179</v>
      </c>
      <c r="G2463" s="26">
        <v>32268.127</v>
      </c>
      <c r="H2463" s="26">
        <v>7.9770000000000003</v>
      </c>
      <c r="I2463" s="26">
        <v>7910.6759000000002</v>
      </c>
      <c r="J2463" s="26">
        <v>4.4600000000000001E-2</v>
      </c>
    </row>
    <row r="2464" spans="1:10" x14ac:dyDescent="0.2">
      <c r="A2464" s="26">
        <f t="shared" si="38"/>
        <v>790179</v>
      </c>
      <c r="B2464" s="26">
        <v>21</v>
      </c>
      <c r="C2464" s="26">
        <v>100</v>
      </c>
      <c r="D2464" s="26" t="s">
        <v>109</v>
      </c>
      <c r="E2464" s="26">
        <v>79</v>
      </c>
      <c r="F2464" s="26">
        <v>179</v>
      </c>
      <c r="G2464" s="26">
        <v>24988.572</v>
      </c>
      <c r="H2464" s="26">
        <v>11.696</v>
      </c>
      <c r="I2464" s="26">
        <v>7865.6373999999996</v>
      </c>
      <c r="J2464" s="26">
        <v>6.5299999999999997E-2</v>
      </c>
    </row>
    <row r="2465" spans="1:10" x14ac:dyDescent="0.2">
      <c r="A2465" s="26">
        <f t="shared" si="38"/>
        <v>800179</v>
      </c>
      <c r="B2465" s="26">
        <v>19</v>
      </c>
      <c r="C2465" s="26">
        <v>99</v>
      </c>
      <c r="D2465" s="26" t="s">
        <v>110</v>
      </c>
      <c r="E2465" s="26">
        <v>80</v>
      </c>
      <c r="F2465" s="26">
        <v>179</v>
      </c>
      <c r="G2465" s="26">
        <v>16932.923999999999</v>
      </c>
      <c r="H2465" s="26">
        <v>28.120999999999999</v>
      </c>
      <c r="I2465" s="26">
        <v>7816.2631000000001</v>
      </c>
      <c r="J2465" s="26">
        <v>0.15709999999999999</v>
      </c>
    </row>
    <row r="2466" spans="1:10" x14ac:dyDescent="0.2">
      <c r="A2466" s="26">
        <f t="shared" si="38"/>
        <v>810179</v>
      </c>
      <c r="B2466" s="26">
        <v>17</v>
      </c>
      <c r="C2466" s="26">
        <v>98</v>
      </c>
      <c r="D2466" s="26" t="s">
        <v>111</v>
      </c>
      <c r="E2466" s="26">
        <v>81</v>
      </c>
      <c r="F2466" s="26">
        <v>179</v>
      </c>
      <c r="G2466" s="26">
        <v>-8269.6319999999996</v>
      </c>
      <c r="H2466" s="26">
        <v>38.652999999999999</v>
      </c>
      <c r="I2466" s="26">
        <v>7763.4942000000001</v>
      </c>
      <c r="J2466" s="26">
        <v>0.21590000000000001</v>
      </c>
    </row>
    <row r="2467" spans="1:10" x14ac:dyDescent="0.2">
      <c r="A2467" s="26">
        <f t="shared" si="38"/>
        <v>820179</v>
      </c>
      <c r="B2467" s="26">
        <v>15</v>
      </c>
      <c r="C2467" s="26">
        <v>97</v>
      </c>
      <c r="D2467" s="26" t="s">
        <v>112</v>
      </c>
      <c r="E2467" s="26">
        <v>82</v>
      </c>
      <c r="F2467" s="26">
        <v>179</v>
      </c>
      <c r="G2467" s="26">
        <v>2051.6080000000002</v>
      </c>
      <c r="H2467" s="26">
        <v>81.228999999999999</v>
      </c>
      <c r="I2467" s="26">
        <v>7701.4629999999997</v>
      </c>
      <c r="J2467" s="26">
        <v>0.45379999999999998</v>
      </c>
    </row>
    <row r="2468" spans="1:10" x14ac:dyDescent="0.2">
      <c r="A2468" s="26">
        <f t="shared" si="38"/>
        <v>680180</v>
      </c>
      <c r="B2468" s="26">
        <v>44</v>
      </c>
      <c r="C2468" s="26">
        <v>112</v>
      </c>
      <c r="D2468" s="26" t="s">
        <v>98</v>
      </c>
      <c r="E2468" s="26">
        <v>68</v>
      </c>
      <c r="F2468" s="26">
        <v>180</v>
      </c>
      <c r="G2468" s="26">
        <v>33180</v>
      </c>
      <c r="H2468" s="26">
        <v>500</v>
      </c>
      <c r="I2468" s="26">
        <v>7960</v>
      </c>
      <c r="J2468" s="26">
        <v>3</v>
      </c>
    </row>
    <row r="2469" spans="1:10" x14ac:dyDescent="0.2">
      <c r="A2469" s="26">
        <f t="shared" si="38"/>
        <v>690180</v>
      </c>
      <c r="B2469" s="26">
        <v>42</v>
      </c>
      <c r="C2469" s="26">
        <v>111</v>
      </c>
      <c r="D2469" s="26" t="s">
        <v>99</v>
      </c>
      <c r="E2469" s="26">
        <v>69</v>
      </c>
      <c r="F2469" s="26">
        <v>180</v>
      </c>
      <c r="G2469" s="26">
        <v>38170</v>
      </c>
      <c r="H2469" s="26">
        <v>400</v>
      </c>
      <c r="I2469" s="26">
        <v>7983</v>
      </c>
      <c r="J2469" s="26">
        <v>2</v>
      </c>
    </row>
    <row r="2470" spans="1:10" x14ac:dyDescent="0.2">
      <c r="A2470" s="26">
        <f t="shared" si="38"/>
        <v>700180</v>
      </c>
      <c r="B2470" s="26">
        <v>40</v>
      </c>
      <c r="C2470" s="26">
        <v>110</v>
      </c>
      <c r="D2470" s="26" t="s">
        <v>100</v>
      </c>
      <c r="E2470" s="26">
        <v>70</v>
      </c>
      <c r="F2470" s="26">
        <v>180</v>
      </c>
      <c r="G2470" s="26">
        <v>44720</v>
      </c>
      <c r="H2470" s="26">
        <v>300</v>
      </c>
      <c r="I2470" s="26">
        <v>8016</v>
      </c>
      <c r="J2470" s="26">
        <v>2</v>
      </c>
    </row>
    <row r="2471" spans="1:10" x14ac:dyDescent="0.2">
      <c r="A2471" s="26">
        <f t="shared" si="38"/>
        <v>710180</v>
      </c>
      <c r="B2471" s="26">
        <v>38</v>
      </c>
      <c r="C2471" s="26">
        <v>109</v>
      </c>
      <c r="D2471" s="26" t="s">
        <v>101</v>
      </c>
      <c r="E2471" s="26">
        <v>71</v>
      </c>
      <c r="F2471" s="26">
        <v>180</v>
      </c>
      <c r="G2471" s="26">
        <v>46676.476000000002</v>
      </c>
      <c r="H2471" s="26">
        <v>70.724999999999994</v>
      </c>
      <c r="I2471" s="26">
        <v>8022.0393999999997</v>
      </c>
      <c r="J2471" s="26">
        <v>0.39290000000000003</v>
      </c>
    </row>
    <row r="2472" spans="1:10" x14ac:dyDescent="0.2">
      <c r="A2472" s="26">
        <f t="shared" si="38"/>
        <v>720180</v>
      </c>
      <c r="B2472" s="26">
        <v>36</v>
      </c>
      <c r="C2472" s="26">
        <v>108</v>
      </c>
      <c r="D2472" s="26" t="s">
        <v>102</v>
      </c>
      <c r="E2472" s="26">
        <v>72</v>
      </c>
      <c r="F2472" s="26">
        <v>180</v>
      </c>
      <c r="G2472" s="26">
        <v>49779.476000000002</v>
      </c>
      <c r="H2472" s="26">
        <v>1.421</v>
      </c>
      <c r="I2472" s="26">
        <v>8034.9318999999996</v>
      </c>
      <c r="J2472" s="26">
        <v>7.9000000000000008E-3</v>
      </c>
    </row>
    <row r="2473" spans="1:10" x14ac:dyDescent="0.2">
      <c r="A2473" s="26">
        <f t="shared" si="38"/>
        <v>730180</v>
      </c>
      <c r="B2473" s="26">
        <v>34</v>
      </c>
      <c r="C2473" s="26">
        <v>107</v>
      </c>
      <c r="D2473" s="26" t="s">
        <v>103</v>
      </c>
      <c r="E2473" s="26">
        <v>73</v>
      </c>
      <c r="F2473" s="26">
        <v>180</v>
      </c>
      <c r="G2473" s="26">
        <v>48933.631000000001</v>
      </c>
      <c r="H2473" s="26">
        <v>2.0680000000000001</v>
      </c>
      <c r="I2473" s="26">
        <v>8025.8864000000003</v>
      </c>
      <c r="J2473" s="26">
        <v>1.15E-2</v>
      </c>
    </row>
    <row r="2474" spans="1:10" x14ac:dyDescent="0.2">
      <c r="A2474" s="26">
        <f t="shared" si="38"/>
        <v>740180</v>
      </c>
      <c r="B2474" s="26">
        <v>32</v>
      </c>
      <c r="C2474" s="26">
        <v>106</v>
      </c>
      <c r="D2474" s="26" t="s">
        <v>104</v>
      </c>
      <c r="E2474" s="26">
        <v>74</v>
      </c>
      <c r="F2474" s="26">
        <v>180</v>
      </c>
      <c r="G2474" s="26">
        <v>49636.243000000002</v>
      </c>
      <c r="H2474" s="26">
        <v>1.4390000000000001</v>
      </c>
      <c r="I2474" s="26">
        <v>8025.4434000000001</v>
      </c>
      <c r="J2474" s="26">
        <v>8.0000000000000002E-3</v>
      </c>
    </row>
    <row r="2475" spans="1:10" x14ac:dyDescent="0.2">
      <c r="A2475" s="26">
        <f t="shared" si="38"/>
        <v>750180</v>
      </c>
      <c r="B2475" s="26">
        <v>30</v>
      </c>
      <c r="C2475" s="26">
        <v>105</v>
      </c>
      <c r="D2475" s="26" t="s">
        <v>105</v>
      </c>
      <c r="E2475" s="26">
        <v>75</v>
      </c>
      <c r="F2475" s="26">
        <v>180</v>
      </c>
      <c r="G2475" s="26">
        <v>45837.364000000001</v>
      </c>
      <c r="H2475" s="26">
        <v>21.391999999999999</v>
      </c>
      <c r="I2475" s="26">
        <v>7999.9921999999997</v>
      </c>
      <c r="J2475" s="26">
        <v>0.1188</v>
      </c>
    </row>
    <row r="2476" spans="1:10" x14ac:dyDescent="0.2">
      <c r="A2476" s="26">
        <f t="shared" si="38"/>
        <v>760180</v>
      </c>
      <c r="B2476" s="26">
        <v>28</v>
      </c>
      <c r="C2476" s="26">
        <v>104</v>
      </c>
      <c r="D2476" s="26" t="s">
        <v>106</v>
      </c>
      <c r="E2476" s="26">
        <v>76</v>
      </c>
      <c r="F2476" s="26">
        <v>180</v>
      </c>
      <c r="G2476" s="26">
        <v>44356.197999999997</v>
      </c>
      <c r="H2476" s="26">
        <v>15.722</v>
      </c>
      <c r="I2476" s="26">
        <v>7987.4170999999997</v>
      </c>
      <c r="J2476" s="26">
        <v>8.7300000000000003E-2</v>
      </c>
    </row>
    <row r="2477" spans="1:10" x14ac:dyDescent="0.2">
      <c r="A2477" s="26">
        <f t="shared" si="38"/>
        <v>770180</v>
      </c>
      <c r="B2477" s="26">
        <v>26</v>
      </c>
      <c r="C2477" s="26">
        <v>103</v>
      </c>
      <c r="D2477" s="26" t="s">
        <v>107</v>
      </c>
      <c r="E2477" s="26">
        <v>77</v>
      </c>
      <c r="F2477" s="26">
        <v>180</v>
      </c>
      <c r="G2477" s="26">
        <v>37977.53</v>
      </c>
      <c r="H2477" s="26">
        <v>21.706</v>
      </c>
      <c r="I2477" s="26">
        <v>7947.6337000000003</v>
      </c>
      <c r="J2477" s="26">
        <v>0.1206</v>
      </c>
    </row>
    <row r="2478" spans="1:10" x14ac:dyDescent="0.2">
      <c r="A2478" s="26">
        <f t="shared" si="38"/>
        <v>780180</v>
      </c>
      <c r="B2478" s="26">
        <v>24</v>
      </c>
      <c r="C2478" s="26">
        <v>102</v>
      </c>
      <c r="D2478" s="26" t="s">
        <v>108</v>
      </c>
      <c r="E2478" s="26">
        <v>78</v>
      </c>
      <c r="F2478" s="26">
        <v>180</v>
      </c>
      <c r="G2478" s="26">
        <v>34429.875</v>
      </c>
      <c r="H2478" s="26">
        <v>10.051</v>
      </c>
      <c r="I2478" s="26">
        <v>7923.5780999999997</v>
      </c>
      <c r="J2478" s="26">
        <v>5.5800000000000002E-2</v>
      </c>
    </row>
    <row r="2479" spans="1:10" x14ac:dyDescent="0.2">
      <c r="A2479" s="26">
        <f t="shared" si="38"/>
        <v>790180</v>
      </c>
      <c r="B2479" s="26">
        <v>22</v>
      </c>
      <c r="C2479" s="26">
        <v>101</v>
      </c>
      <c r="D2479" s="26" t="s">
        <v>109</v>
      </c>
      <c r="E2479" s="26">
        <v>79</v>
      </c>
      <c r="F2479" s="26">
        <v>180</v>
      </c>
      <c r="G2479" s="26">
        <v>25625.646000000001</v>
      </c>
      <c r="H2479" s="26">
        <v>4.7590000000000003</v>
      </c>
      <c r="I2479" s="26">
        <v>7870.3194000000003</v>
      </c>
      <c r="J2479" s="26">
        <v>2.64E-2</v>
      </c>
    </row>
    <row r="2480" spans="1:10" x14ac:dyDescent="0.2">
      <c r="A2480" s="26">
        <f t="shared" si="38"/>
        <v>800180</v>
      </c>
      <c r="B2480" s="26">
        <v>20</v>
      </c>
      <c r="C2480" s="26">
        <v>100</v>
      </c>
      <c r="D2480" s="26" t="s">
        <v>110</v>
      </c>
      <c r="E2480" s="26">
        <v>80</v>
      </c>
      <c r="F2480" s="26">
        <v>180</v>
      </c>
      <c r="G2480" s="26">
        <v>20250.512999999999</v>
      </c>
      <c r="H2480" s="26">
        <v>12.645</v>
      </c>
      <c r="I2480" s="26">
        <v>7836.1111000000001</v>
      </c>
      <c r="J2480" s="26">
        <v>7.0199999999999999E-2</v>
      </c>
    </row>
    <row r="2481" spans="1:10" x14ac:dyDescent="0.2">
      <c r="A2481" s="26">
        <f t="shared" si="38"/>
        <v>810180</v>
      </c>
      <c r="B2481" s="26">
        <v>18</v>
      </c>
      <c r="C2481" s="26">
        <v>99</v>
      </c>
      <c r="D2481" s="26" t="s">
        <v>111</v>
      </c>
      <c r="E2481" s="26">
        <v>81</v>
      </c>
      <c r="F2481" s="26">
        <v>180</v>
      </c>
      <c r="G2481" s="26">
        <v>-9390.4380000000001</v>
      </c>
      <c r="H2481" s="26">
        <v>69.917000000000002</v>
      </c>
      <c r="I2481" s="26">
        <v>7771.4309999999996</v>
      </c>
      <c r="J2481" s="26">
        <v>0.38840000000000002</v>
      </c>
    </row>
    <row r="2482" spans="1:10" x14ac:dyDescent="0.2">
      <c r="A2482" s="26">
        <f t="shared" si="38"/>
        <v>820180</v>
      </c>
      <c r="B2482" s="26">
        <v>16</v>
      </c>
      <c r="C2482" s="26">
        <v>98</v>
      </c>
      <c r="D2482" s="26" t="s">
        <v>112</v>
      </c>
      <c r="E2482" s="26">
        <v>82</v>
      </c>
      <c r="F2482" s="26">
        <v>180</v>
      </c>
      <c r="G2482" s="26">
        <v>-1941.069</v>
      </c>
      <c r="H2482" s="26">
        <v>12.395</v>
      </c>
      <c r="I2482" s="26">
        <v>7725.6993000000002</v>
      </c>
      <c r="J2482" s="26">
        <v>6.8900000000000003E-2</v>
      </c>
    </row>
    <row r="2483" spans="1:10" x14ac:dyDescent="0.2">
      <c r="A2483" s="26">
        <f t="shared" si="38"/>
        <v>690181</v>
      </c>
      <c r="B2483" s="26">
        <v>43</v>
      </c>
      <c r="C2483" s="26">
        <v>112</v>
      </c>
      <c r="D2483" s="26" t="s">
        <v>99</v>
      </c>
      <c r="E2483" s="26">
        <v>69</v>
      </c>
      <c r="F2483" s="26">
        <v>181</v>
      </c>
      <c r="G2483" s="26">
        <v>35440</v>
      </c>
      <c r="H2483" s="26">
        <v>500</v>
      </c>
      <c r="I2483" s="26">
        <v>7969</v>
      </c>
      <c r="J2483" s="26">
        <v>3</v>
      </c>
    </row>
    <row r="2484" spans="1:10" x14ac:dyDescent="0.2">
      <c r="A2484" s="26">
        <f t="shared" si="38"/>
        <v>700181</v>
      </c>
      <c r="B2484" s="26">
        <v>41</v>
      </c>
      <c r="C2484" s="26">
        <v>111</v>
      </c>
      <c r="D2484" s="26" t="s">
        <v>100</v>
      </c>
      <c r="E2484" s="26">
        <v>70</v>
      </c>
      <c r="F2484" s="26">
        <v>181</v>
      </c>
      <c r="G2484" s="26">
        <v>41088</v>
      </c>
      <c r="H2484" s="26">
        <v>298</v>
      </c>
      <c r="I2484" s="26">
        <v>7996</v>
      </c>
      <c r="J2484" s="26">
        <v>2</v>
      </c>
    </row>
    <row r="2485" spans="1:10" x14ac:dyDescent="0.2">
      <c r="A2485" s="26">
        <f t="shared" si="38"/>
        <v>710181</v>
      </c>
      <c r="B2485" s="26">
        <v>39</v>
      </c>
      <c r="C2485" s="26">
        <v>110</v>
      </c>
      <c r="D2485" s="26" t="s">
        <v>101</v>
      </c>
      <c r="E2485" s="26">
        <v>71</v>
      </c>
      <c r="F2485" s="26">
        <v>181</v>
      </c>
      <c r="G2485" s="26">
        <v>44797.413999999997</v>
      </c>
      <c r="H2485" s="26">
        <v>125.752</v>
      </c>
      <c r="I2485" s="26">
        <v>8011.9300999999996</v>
      </c>
      <c r="J2485" s="26">
        <v>0.69479999999999997</v>
      </c>
    </row>
    <row r="2486" spans="1:10" x14ac:dyDescent="0.2">
      <c r="A2486" s="26">
        <f t="shared" si="38"/>
        <v>720181</v>
      </c>
      <c r="B2486" s="26">
        <v>37</v>
      </c>
      <c r="C2486" s="26">
        <v>109</v>
      </c>
      <c r="D2486" s="26" t="s">
        <v>102</v>
      </c>
      <c r="E2486" s="26">
        <v>72</v>
      </c>
      <c r="F2486" s="26">
        <v>181</v>
      </c>
      <c r="G2486" s="26">
        <v>47402.957999999999</v>
      </c>
      <c r="H2486" s="26">
        <v>1.423</v>
      </c>
      <c r="I2486" s="26">
        <v>8022.0029999999997</v>
      </c>
      <c r="J2486" s="26">
        <v>7.9000000000000008E-3</v>
      </c>
    </row>
    <row r="2487" spans="1:10" x14ac:dyDescent="0.2">
      <c r="A2487" s="26">
        <f t="shared" si="38"/>
        <v>730181</v>
      </c>
      <c r="B2487" s="26">
        <v>35</v>
      </c>
      <c r="C2487" s="26">
        <v>108</v>
      </c>
      <c r="D2487" s="26" t="s">
        <v>103</v>
      </c>
      <c r="E2487" s="26">
        <v>73</v>
      </c>
      <c r="F2487" s="26">
        <v>181</v>
      </c>
      <c r="G2487" s="26">
        <v>48439.063999999998</v>
      </c>
      <c r="H2487" s="26">
        <v>1.5760000000000001</v>
      </c>
      <c r="I2487" s="26">
        <v>8023.4049999999997</v>
      </c>
      <c r="J2487" s="26">
        <v>8.6999999999999994E-3</v>
      </c>
    </row>
    <row r="2488" spans="1:10" x14ac:dyDescent="0.2">
      <c r="A2488" s="26">
        <f t="shared" si="38"/>
        <v>740181</v>
      </c>
      <c r="B2488" s="26">
        <v>33</v>
      </c>
      <c r="C2488" s="26">
        <v>107</v>
      </c>
      <c r="D2488" s="26" t="s">
        <v>104</v>
      </c>
      <c r="E2488" s="26">
        <v>74</v>
      </c>
      <c r="F2488" s="26">
        <v>181</v>
      </c>
      <c r="G2488" s="26">
        <v>48233.945</v>
      </c>
      <c r="H2488" s="26">
        <v>1.448</v>
      </c>
      <c r="I2488" s="26">
        <v>8017.9494000000004</v>
      </c>
      <c r="J2488" s="26">
        <v>8.0000000000000002E-3</v>
      </c>
    </row>
    <row r="2489" spans="1:10" x14ac:dyDescent="0.2">
      <c r="A2489" s="26">
        <f t="shared" si="38"/>
        <v>750181</v>
      </c>
      <c r="B2489" s="26">
        <v>31</v>
      </c>
      <c r="C2489" s="26">
        <v>106</v>
      </c>
      <c r="D2489" s="26" t="s">
        <v>105</v>
      </c>
      <c r="E2489" s="26">
        <v>75</v>
      </c>
      <c r="F2489" s="26">
        <v>181</v>
      </c>
      <c r="G2489" s="26">
        <v>46517.411999999997</v>
      </c>
      <c r="H2489" s="26">
        <v>12.548999999999999</v>
      </c>
      <c r="I2489" s="26">
        <v>8004.1433999999999</v>
      </c>
      <c r="J2489" s="26">
        <v>6.93E-2</v>
      </c>
    </row>
    <row r="2490" spans="1:10" x14ac:dyDescent="0.2">
      <c r="A2490" s="26">
        <f t="shared" si="38"/>
        <v>760181</v>
      </c>
      <c r="B2490" s="26">
        <v>29</v>
      </c>
      <c r="C2490" s="26">
        <v>105</v>
      </c>
      <c r="D2490" s="26" t="s">
        <v>106</v>
      </c>
      <c r="E2490" s="26">
        <v>76</v>
      </c>
      <c r="F2490" s="26">
        <v>181</v>
      </c>
      <c r="G2490" s="26">
        <v>43549.968000000001</v>
      </c>
      <c r="H2490" s="26">
        <v>25.338000000000001</v>
      </c>
      <c r="I2490" s="26">
        <v>7983.4263000000001</v>
      </c>
      <c r="J2490" s="26">
        <v>0.14000000000000001</v>
      </c>
    </row>
    <row r="2491" spans="1:10" x14ac:dyDescent="0.2">
      <c r="A2491" s="26">
        <f t="shared" si="38"/>
        <v>770181</v>
      </c>
      <c r="B2491" s="26">
        <v>27</v>
      </c>
      <c r="C2491" s="26">
        <v>104</v>
      </c>
      <c r="D2491" s="26" t="s">
        <v>107</v>
      </c>
      <c r="E2491" s="26">
        <v>77</v>
      </c>
      <c r="F2491" s="26">
        <v>181</v>
      </c>
      <c r="G2491" s="26">
        <v>39463.035000000003</v>
      </c>
      <c r="H2491" s="26">
        <v>5.2450000000000001</v>
      </c>
      <c r="I2491" s="26">
        <v>7956.5241999999998</v>
      </c>
      <c r="J2491" s="26">
        <v>2.9000000000000001E-2</v>
      </c>
    </row>
    <row r="2492" spans="1:10" x14ac:dyDescent="0.2">
      <c r="A2492" s="26">
        <f t="shared" si="38"/>
        <v>780181</v>
      </c>
      <c r="B2492" s="26">
        <v>25</v>
      </c>
      <c r="C2492" s="26">
        <v>103</v>
      </c>
      <c r="D2492" s="26" t="s">
        <v>108</v>
      </c>
      <c r="E2492" s="26">
        <v>78</v>
      </c>
      <c r="F2492" s="26">
        <v>181</v>
      </c>
      <c r="G2492" s="26">
        <v>34381.497000000003</v>
      </c>
      <c r="H2492" s="26">
        <v>13.689</v>
      </c>
      <c r="I2492" s="26">
        <v>7924.1270999999997</v>
      </c>
      <c r="J2492" s="26">
        <v>7.5600000000000001E-2</v>
      </c>
    </row>
    <row r="2493" spans="1:10" x14ac:dyDescent="0.2">
      <c r="A2493" s="26">
        <f t="shared" si="38"/>
        <v>790181</v>
      </c>
      <c r="B2493" s="26">
        <v>23</v>
      </c>
      <c r="C2493" s="26">
        <v>102</v>
      </c>
      <c r="D2493" s="26" t="s">
        <v>109</v>
      </c>
      <c r="E2493" s="26">
        <v>79</v>
      </c>
      <c r="F2493" s="26">
        <v>181</v>
      </c>
      <c r="G2493" s="26">
        <v>27871.14</v>
      </c>
      <c r="H2493" s="26">
        <v>19.975999999999999</v>
      </c>
      <c r="I2493" s="26">
        <v>7883.8359</v>
      </c>
      <c r="J2493" s="26">
        <v>0.1104</v>
      </c>
    </row>
    <row r="2494" spans="1:10" x14ac:dyDescent="0.2">
      <c r="A2494" s="26">
        <f t="shared" si="38"/>
        <v>800181</v>
      </c>
      <c r="B2494" s="26">
        <v>21</v>
      </c>
      <c r="C2494" s="26">
        <v>101</v>
      </c>
      <c r="D2494" s="26" t="s">
        <v>110</v>
      </c>
      <c r="E2494" s="26">
        <v>80</v>
      </c>
      <c r="F2494" s="26">
        <v>181</v>
      </c>
      <c r="G2494" s="26">
        <v>20661.127</v>
      </c>
      <c r="H2494" s="26">
        <v>15.382</v>
      </c>
      <c r="I2494" s="26">
        <v>7839.6791999999996</v>
      </c>
      <c r="J2494" s="26">
        <v>8.5000000000000006E-2</v>
      </c>
    </row>
    <row r="2495" spans="1:10" x14ac:dyDescent="0.2">
      <c r="A2495" s="26">
        <f t="shared" si="38"/>
        <v>810181</v>
      </c>
      <c r="B2495" s="26">
        <v>19</v>
      </c>
      <c r="C2495" s="26">
        <v>100</v>
      </c>
      <c r="D2495" s="26" t="s">
        <v>111</v>
      </c>
      <c r="E2495" s="26">
        <v>81</v>
      </c>
      <c r="F2495" s="26">
        <v>181</v>
      </c>
      <c r="G2495" s="26">
        <v>12798.749</v>
      </c>
      <c r="H2495" s="26">
        <v>9.1020000000000003</v>
      </c>
      <c r="I2495" s="26">
        <v>7791.9183000000003</v>
      </c>
      <c r="J2495" s="26">
        <v>5.0299999999999997E-2</v>
      </c>
    </row>
    <row r="2496" spans="1:10" x14ac:dyDescent="0.2">
      <c r="A2496" s="26">
        <f t="shared" si="38"/>
        <v>820181</v>
      </c>
      <c r="B2496" s="26">
        <v>17</v>
      </c>
      <c r="C2496" s="26">
        <v>99</v>
      </c>
      <c r="D2496" s="26" t="s">
        <v>112</v>
      </c>
      <c r="E2496" s="26">
        <v>82</v>
      </c>
      <c r="F2496" s="26">
        <v>181</v>
      </c>
      <c r="G2496" s="26">
        <v>-3110.6309999999999</v>
      </c>
      <c r="H2496" s="26">
        <v>85.037000000000006</v>
      </c>
      <c r="I2496" s="26">
        <v>7734.0703999999996</v>
      </c>
      <c r="J2496" s="26">
        <v>0.4698</v>
      </c>
    </row>
    <row r="2497" spans="1:10" x14ac:dyDescent="0.2">
      <c r="A2497" s="26">
        <f t="shared" si="38"/>
        <v>690182</v>
      </c>
      <c r="B2497" s="26">
        <v>44</v>
      </c>
      <c r="C2497" s="26">
        <v>113</v>
      </c>
      <c r="D2497" s="26" t="s">
        <v>99</v>
      </c>
      <c r="E2497" s="26">
        <v>69</v>
      </c>
      <c r="F2497" s="26">
        <v>182</v>
      </c>
      <c r="G2497" s="26">
        <v>31490</v>
      </c>
      <c r="H2497" s="26">
        <v>500</v>
      </c>
      <c r="I2497" s="26">
        <v>7948</v>
      </c>
      <c r="J2497" s="26">
        <v>3</v>
      </c>
    </row>
    <row r="2498" spans="1:10" x14ac:dyDescent="0.2">
      <c r="A2498" s="26">
        <f t="shared" si="38"/>
        <v>700182</v>
      </c>
      <c r="B2498" s="26">
        <v>42</v>
      </c>
      <c r="C2498" s="26">
        <v>112</v>
      </c>
      <c r="D2498" s="26" t="s">
        <v>100</v>
      </c>
      <c r="E2498" s="26">
        <v>70</v>
      </c>
      <c r="F2498" s="26">
        <v>182</v>
      </c>
      <c r="G2498" s="26">
        <v>38900</v>
      </c>
      <c r="H2498" s="26">
        <v>400</v>
      </c>
      <c r="I2498" s="26">
        <v>7984</v>
      </c>
      <c r="J2498" s="26">
        <v>2</v>
      </c>
    </row>
    <row r="2499" spans="1:10" x14ac:dyDescent="0.2">
      <c r="A2499" s="26">
        <f t="shared" ref="A2499:A2562" si="39">F2499+10000*E2499</f>
        <v>710182</v>
      </c>
      <c r="B2499" s="26">
        <v>40</v>
      </c>
      <c r="C2499" s="26">
        <v>111</v>
      </c>
      <c r="D2499" s="26" t="s">
        <v>101</v>
      </c>
      <c r="E2499" s="26">
        <v>71</v>
      </c>
      <c r="F2499" s="26">
        <v>182</v>
      </c>
      <c r="G2499" s="26">
        <v>41770</v>
      </c>
      <c r="H2499" s="26">
        <v>200</v>
      </c>
      <c r="I2499" s="26">
        <v>7996</v>
      </c>
      <c r="J2499" s="26">
        <v>1</v>
      </c>
    </row>
    <row r="2500" spans="1:10" x14ac:dyDescent="0.2">
      <c r="A2500" s="26">
        <f t="shared" si="39"/>
        <v>720182</v>
      </c>
      <c r="B2500" s="26">
        <v>38</v>
      </c>
      <c r="C2500" s="26">
        <v>110</v>
      </c>
      <c r="D2500" s="26" t="s">
        <v>102</v>
      </c>
      <c r="E2500" s="26">
        <v>72</v>
      </c>
      <c r="F2500" s="26">
        <v>182</v>
      </c>
      <c r="G2500" s="26">
        <v>46049.635999999999</v>
      </c>
      <c r="H2500" s="26">
        <v>6.1660000000000004</v>
      </c>
      <c r="I2500" s="26">
        <v>8014.8380999999999</v>
      </c>
      <c r="J2500" s="26">
        <v>3.39E-2</v>
      </c>
    </row>
    <row r="2501" spans="1:10" x14ac:dyDescent="0.2">
      <c r="A2501" s="26">
        <f t="shared" si="39"/>
        <v>730182</v>
      </c>
      <c r="B2501" s="26">
        <v>36</v>
      </c>
      <c r="C2501" s="26">
        <v>109</v>
      </c>
      <c r="D2501" s="26" t="s">
        <v>103</v>
      </c>
      <c r="E2501" s="26">
        <v>73</v>
      </c>
      <c r="F2501" s="26">
        <v>182</v>
      </c>
      <c r="G2501" s="26">
        <v>46430.684999999998</v>
      </c>
      <c r="H2501" s="26">
        <v>1.5780000000000001</v>
      </c>
      <c r="I2501" s="26">
        <v>8012.6332000000002</v>
      </c>
      <c r="J2501" s="26">
        <v>8.6999999999999994E-3</v>
      </c>
    </row>
    <row r="2502" spans="1:10" x14ac:dyDescent="0.2">
      <c r="A2502" s="26">
        <f t="shared" si="39"/>
        <v>740182</v>
      </c>
      <c r="B2502" s="26">
        <v>34</v>
      </c>
      <c r="C2502" s="26">
        <v>108</v>
      </c>
      <c r="D2502" s="26" t="s">
        <v>104</v>
      </c>
      <c r="E2502" s="26">
        <v>74</v>
      </c>
      <c r="F2502" s="26">
        <v>182</v>
      </c>
      <c r="G2502" s="26">
        <v>48246.144</v>
      </c>
      <c r="H2502" s="26">
        <v>0.745</v>
      </c>
      <c r="I2502" s="26">
        <v>8018.3095999999996</v>
      </c>
      <c r="J2502" s="26">
        <v>4.1000000000000003E-3</v>
      </c>
    </row>
    <row r="2503" spans="1:10" x14ac:dyDescent="0.2">
      <c r="A2503" s="26">
        <f t="shared" si="39"/>
        <v>750182</v>
      </c>
      <c r="B2503" s="26">
        <v>32</v>
      </c>
      <c r="C2503" s="26">
        <v>107</v>
      </c>
      <c r="D2503" s="26" t="s">
        <v>105</v>
      </c>
      <c r="E2503" s="26">
        <v>75</v>
      </c>
      <c r="F2503" s="26">
        <v>182</v>
      </c>
      <c r="G2503" s="26">
        <v>45446.144</v>
      </c>
      <c r="H2503" s="26">
        <v>101.983</v>
      </c>
      <c r="I2503" s="26">
        <v>7998.6264000000001</v>
      </c>
      <c r="J2503" s="26">
        <v>0.56030000000000002</v>
      </c>
    </row>
    <row r="2504" spans="1:10" x14ac:dyDescent="0.2">
      <c r="A2504" s="26">
        <f t="shared" si="39"/>
        <v>760182</v>
      </c>
      <c r="B2504" s="26">
        <v>30</v>
      </c>
      <c r="C2504" s="26">
        <v>106</v>
      </c>
      <c r="D2504" s="26" t="s">
        <v>106</v>
      </c>
      <c r="E2504" s="26">
        <v>76</v>
      </c>
      <c r="F2504" s="26">
        <v>182</v>
      </c>
      <c r="G2504" s="26">
        <v>44609.108999999997</v>
      </c>
      <c r="H2504" s="26">
        <v>21.745000000000001</v>
      </c>
      <c r="I2504" s="26">
        <v>7989.7286999999997</v>
      </c>
      <c r="J2504" s="26">
        <v>0.1195</v>
      </c>
    </row>
    <row r="2505" spans="1:10" x14ac:dyDescent="0.2">
      <c r="A2505" s="26">
        <f t="shared" si="39"/>
        <v>770182</v>
      </c>
      <c r="B2505" s="26">
        <v>28</v>
      </c>
      <c r="C2505" s="26">
        <v>105</v>
      </c>
      <c r="D2505" s="26" t="s">
        <v>107</v>
      </c>
      <c r="E2505" s="26">
        <v>77</v>
      </c>
      <c r="F2505" s="26">
        <v>182</v>
      </c>
      <c r="G2505" s="26">
        <v>39051.682000000001</v>
      </c>
      <c r="H2505" s="26">
        <v>20.966999999999999</v>
      </c>
      <c r="I2505" s="26">
        <v>7954.8948</v>
      </c>
      <c r="J2505" s="26">
        <v>0.1152</v>
      </c>
    </row>
    <row r="2506" spans="1:10" x14ac:dyDescent="0.2">
      <c r="A2506" s="26">
        <f t="shared" si="39"/>
        <v>780182</v>
      </c>
      <c r="B2506" s="26">
        <v>26</v>
      </c>
      <c r="C2506" s="26">
        <v>104</v>
      </c>
      <c r="D2506" s="26" t="s">
        <v>108</v>
      </c>
      <c r="E2506" s="26">
        <v>78</v>
      </c>
      <c r="F2506" s="26">
        <v>182</v>
      </c>
      <c r="G2506" s="26">
        <v>36168.42</v>
      </c>
      <c r="H2506" s="26">
        <v>13.095000000000001</v>
      </c>
      <c r="I2506" s="26">
        <v>7934.7541000000001</v>
      </c>
      <c r="J2506" s="26">
        <v>7.1900000000000006E-2</v>
      </c>
    </row>
    <row r="2507" spans="1:10" x14ac:dyDescent="0.2">
      <c r="A2507" s="26">
        <f t="shared" si="39"/>
        <v>790182</v>
      </c>
      <c r="B2507" s="26">
        <v>24</v>
      </c>
      <c r="C2507" s="26">
        <v>103</v>
      </c>
      <c r="D2507" s="26" t="s">
        <v>109</v>
      </c>
      <c r="E2507" s="26">
        <v>79</v>
      </c>
      <c r="F2507" s="26">
        <v>182</v>
      </c>
      <c r="G2507" s="26">
        <v>28303.975999999999</v>
      </c>
      <c r="H2507" s="26">
        <v>18.763999999999999</v>
      </c>
      <c r="I2507" s="26">
        <v>7887.2442000000001</v>
      </c>
      <c r="J2507" s="26">
        <v>0.1031</v>
      </c>
    </row>
    <row r="2508" spans="1:10" x14ac:dyDescent="0.2">
      <c r="A2508" s="26">
        <f t="shared" si="39"/>
        <v>800182</v>
      </c>
      <c r="B2508" s="26">
        <v>22</v>
      </c>
      <c r="C2508" s="26">
        <v>102</v>
      </c>
      <c r="D2508" s="26" t="s">
        <v>110</v>
      </c>
      <c r="E2508" s="26">
        <v>80</v>
      </c>
      <c r="F2508" s="26">
        <v>182</v>
      </c>
      <c r="G2508" s="26">
        <v>23576.884999999998</v>
      </c>
      <c r="H2508" s="26">
        <v>9.7899999999999991</v>
      </c>
      <c r="I2508" s="26">
        <v>7856.9726000000001</v>
      </c>
      <c r="J2508" s="26">
        <v>5.3800000000000001E-2</v>
      </c>
    </row>
    <row r="2509" spans="1:10" x14ac:dyDescent="0.2">
      <c r="A2509" s="26">
        <f t="shared" si="39"/>
        <v>810182</v>
      </c>
      <c r="B2509" s="26">
        <v>20</v>
      </c>
      <c r="C2509" s="26">
        <v>101</v>
      </c>
      <c r="D2509" s="26" t="s">
        <v>111</v>
      </c>
      <c r="E2509" s="26">
        <v>81</v>
      </c>
      <c r="F2509" s="26">
        <v>182</v>
      </c>
      <c r="G2509" s="26">
        <v>13327.213</v>
      </c>
      <c r="H2509" s="26">
        <v>11.976000000000001</v>
      </c>
      <c r="I2509" s="26">
        <v>7796.3571000000002</v>
      </c>
      <c r="J2509" s="26">
        <v>6.5799999999999997E-2</v>
      </c>
    </row>
    <row r="2510" spans="1:10" x14ac:dyDescent="0.2">
      <c r="A2510" s="26">
        <f t="shared" si="39"/>
        <v>820182</v>
      </c>
      <c r="B2510" s="26">
        <v>18</v>
      </c>
      <c r="C2510" s="26">
        <v>100</v>
      </c>
      <c r="D2510" s="26" t="s">
        <v>112</v>
      </c>
      <c r="E2510" s="26">
        <v>82</v>
      </c>
      <c r="F2510" s="26">
        <v>182</v>
      </c>
      <c r="G2510" s="26">
        <v>-6824.5559999999996</v>
      </c>
      <c r="H2510" s="26">
        <v>12.086</v>
      </c>
      <c r="I2510" s="26">
        <v>7756.3296</v>
      </c>
      <c r="J2510" s="26">
        <v>6.6400000000000001E-2</v>
      </c>
    </row>
    <row r="2511" spans="1:10" x14ac:dyDescent="0.2">
      <c r="A2511" s="26">
        <f t="shared" si="39"/>
        <v>700183</v>
      </c>
      <c r="B2511" s="26">
        <v>43</v>
      </c>
      <c r="C2511" s="26">
        <v>113</v>
      </c>
      <c r="D2511" s="26" t="s">
        <v>100</v>
      </c>
      <c r="E2511" s="26">
        <v>70</v>
      </c>
      <c r="F2511" s="26">
        <v>183</v>
      </c>
      <c r="G2511" s="26">
        <v>35000</v>
      </c>
      <c r="H2511" s="26">
        <v>400</v>
      </c>
      <c r="I2511" s="26">
        <v>7963</v>
      </c>
      <c r="J2511" s="26">
        <v>2</v>
      </c>
    </row>
    <row r="2512" spans="1:10" x14ac:dyDescent="0.2">
      <c r="A2512" s="26">
        <f t="shared" si="39"/>
        <v>710183</v>
      </c>
      <c r="B2512" s="26">
        <v>41</v>
      </c>
      <c r="C2512" s="26">
        <v>112</v>
      </c>
      <c r="D2512" s="26" t="s">
        <v>101</v>
      </c>
      <c r="E2512" s="26">
        <v>71</v>
      </c>
      <c r="F2512" s="26">
        <v>183</v>
      </c>
      <c r="G2512" s="26">
        <v>39716.114000000001</v>
      </c>
      <c r="H2512" s="26">
        <v>80.108000000000004</v>
      </c>
      <c r="I2512" s="26">
        <v>7984.8125</v>
      </c>
      <c r="J2512" s="26">
        <v>0.43780000000000002</v>
      </c>
    </row>
    <row r="2513" spans="1:10" x14ac:dyDescent="0.2">
      <c r="A2513" s="26">
        <f t="shared" si="39"/>
        <v>720183</v>
      </c>
      <c r="B2513" s="26">
        <v>39</v>
      </c>
      <c r="C2513" s="26">
        <v>111</v>
      </c>
      <c r="D2513" s="26" t="s">
        <v>102</v>
      </c>
      <c r="E2513" s="26">
        <v>72</v>
      </c>
      <c r="F2513" s="26">
        <v>183</v>
      </c>
      <c r="G2513" s="26">
        <v>43283.546999999999</v>
      </c>
      <c r="H2513" s="26">
        <v>30.042000000000002</v>
      </c>
      <c r="I2513" s="26">
        <v>8000.0315000000001</v>
      </c>
      <c r="J2513" s="26">
        <v>0.16420000000000001</v>
      </c>
    </row>
    <row r="2514" spans="1:10" x14ac:dyDescent="0.2">
      <c r="A2514" s="26">
        <f t="shared" si="39"/>
        <v>730183</v>
      </c>
      <c r="B2514" s="26">
        <v>37</v>
      </c>
      <c r="C2514" s="26">
        <v>110</v>
      </c>
      <c r="D2514" s="26" t="s">
        <v>103</v>
      </c>
      <c r="E2514" s="26">
        <v>73</v>
      </c>
      <c r="F2514" s="26">
        <v>183</v>
      </c>
      <c r="G2514" s="26">
        <v>45293.546999999999</v>
      </c>
      <c r="H2514" s="26">
        <v>1.59</v>
      </c>
      <c r="I2514" s="26">
        <v>8006.74</v>
      </c>
      <c r="J2514" s="26">
        <v>8.6999999999999994E-3</v>
      </c>
    </row>
    <row r="2515" spans="1:10" x14ac:dyDescent="0.2">
      <c r="A2515" s="26">
        <f t="shared" si="39"/>
        <v>740183</v>
      </c>
      <c r="B2515" s="26">
        <v>35</v>
      </c>
      <c r="C2515" s="26">
        <v>109</v>
      </c>
      <c r="D2515" s="26" t="s">
        <v>104</v>
      </c>
      <c r="E2515" s="26">
        <v>74</v>
      </c>
      <c r="F2515" s="26">
        <v>183</v>
      </c>
      <c r="G2515" s="26">
        <v>46365.663</v>
      </c>
      <c r="H2515" s="26">
        <v>0.74299999999999999</v>
      </c>
      <c r="I2515" s="26">
        <v>8008.3234000000002</v>
      </c>
      <c r="J2515" s="26">
        <v>4.1000000000000003E-3</v>
      </c>
    </row>
    <row r="2516" spans="1:10" x14ac:dyDescent="0.2">
      <c r="A2516" s="26">
        <f t="shared" si="39"/>
        <v>750183</v>
      </c>
      <c r="B2516" s="26">
        <v>33</v>
      </c>
      <c r="C2516" s="26">
        <v>108</v>
      </c>
      <c r="D2516" s="26" t="s">
        <v>105</v>
      </c>
      <c r="E2516" s="26">
        <v>75</v>
      </c>
      <c r="F2516" s="26">
        <v>183</v>
      </c>
      <c r="G2516" s="26">
        <v>45809.663</v>
      </c>
      <c r="H2516" s="26">
        <v>8.0340000000000007</v>
      </c>
      <c r="I2516" s="26">
        <v>8001.0101000000004</v>
      </c>
      <c r="J2516" s="26">
        <v>4.3900000000000002E-2</v>
      </c>
    </row>
    <row r="2517" spans="1:10" x14ac:dyDescent="0.2">
      <c r="A2517" s="26">
        <f t="shared" si="39"/>
        <v>760183</v>
      </c>
      <c r="B2517" s="26">
        <v>31</v>
      </c>
      <c r="C2517" s="26">
        <v>107</v>
      </c>
      <c r="D2517" s="26" t="s">
        <v>106</v>
      </c>
      <c r="E2517" s="26">
        <v>76</v>
      </c>
      <c r="F2517" s="26">
        <v>183</v>
      </c>
      <c r="G2517" s="26">
        <v>43663.76</v>
      </c>
      <c r="H2517" s="26">
        <v>49.768999999999998</v>
      </c>
      <c r="I2517" s="26">
        <v>7985.0087000000003</v>
      </c>
      <c r="J2517" s="26">
        <v>0.27200000000000002</v>
      </c>
    </row>
    <row r="2518" spans="1:10" x14ac:dyDescent="0.2">
      <c r="A2518" s="26">
        <f t="shared" si="39"/>
        <v>770183</v>
      </c>
      <c r="B2518" s="26">
        <v>29</v>
      </c>
      <c r="C2518" s="26">
        <v>106</v>
      </c>
      <c r="D2518" s="26" t="s">
        <v>107</v>
      </c>
      <c r="E2518" s="26">
        <v>77</v>
      </c>
      <c r="F2518" s="26">
        <v>183</v>
      </c>
      <c r="G2518" s="26">
        <v>40202.137999999999</v>
      </c>
      <c r="H2518" s="26">
        <v>24.672000000000001</v>
      </c>
      <c r="I2518" s="26">
        <v>7961.8176000000003</v>
      </c>
      <c r="J2518" s="26">
        <v>0.1348</v>
      </c>
    </row>
    <row r="2519" spans="1:10" x14ac:dyDescent="0.2">
      <c r="A2519" s="26">
        <f t="shared" si="39"/>
        <v>780183</v>
      </c>
      <c r="B2519" s="26">
        <v>27</v>
      </c>
      <c r="C2519" s="26">
        <v>105</v>
      </c>
      <c r="D2519" s="26" t="s">
        <v>108</v>
      </c>
      <c r="E2519" s="26">
        <v>78</v>
      </c>
      <c r="F2519" s="26">
        <v>183</v>
      </c>
      <c r="G2519" s="26">
        <v>35773.197</v>
      </c>
      <c r="H2519" s="26">
        <v>14.215999999999999</v>
      </c>
      <c r="I2519" s="26">
        <v>7933.3406000000004</v>
      </c>
      <c r="J2519" s="26">
        <v>7.7700000000000005E-2</v>
      </c>
    </row>
    <row r="2520" spans="1:10" x14ac:dyDescent="0.2">
      <c r="A2520" s="26">
        <f t="shared" si="39"/>
        <v>790183</v>
      </c>
      <c r="B2520" s="26">
        <v>25</v>
      </c>
      <c r="C2520" s="26">
        <v>104</v>
      </c>
      <c r="D2520" s="26" t="s">
        <v>109</v>
      </c>
      <c r="E2520" s="26">
        <v>79</v>
      </c>
      <c r="F2520" s="26">
        <v>183</v>
      </c>
      <c r="G2520" s="26">
        <v>30191.488000000001</v>
      </c>
      <c r="H2520" s="26">
        <v>9.423</v>
      </c>
      <c r="I2520" s="26">
        <v>7898.5644000000002</v>
      </c>
      <c r="J2520" s="26">
        <v>5.1499999999999997E-2</v>
      </c>
    </row>
    <row r="2521" spans="1:10" x14ac:dyDescent="0.2">
      <c r="A2521" s="26">
        <f t="shared" si="39"/>
        <v>800183</v>
      </c>
      <c r="B2521" s="26">
        <v>23</v>
      </c>
      <c r="C2521" s="26">
        <v>103</v>
      </c>
      <c r="D2521" s="26" t="s">
        <v>110</v>
      </c>
      <c r="E2521" s="26">
        <v>80</v>
      </c>
      <c r="F2521" s="26">
        <v>183</v>
      </c>
      <c r="G2521" s="26">
        <v>23804.654999999999</v>
      </c>
      <c r="H2521" s="26">
        <v>7.0839999999999996</v>
      </c>
      <c r="I2521" s="26">
        <v>7859.3885</v>
      </c>
      <c r="J2521" s="26">
        <v>3.8699999999999998E-2</v>
      </c>
    </row>
    <row r="2522" spans="1:10" x14ac:dyDescent="0.2">
      <c r="A2522" s="26">
        <f t="shared" si="39"/>
        <v>810183</v>
      </c>
      <c r="B2522" s="26">
        <v>21</v>
      </c>
      <c r="C2522" s="26">
        <v>102</v>
      </c>
      <c r="D2522" s="26" t="s">
        <v>111</v>
      </c>
      <c r="E2522" s="26">
        <v>81</v>
      </c>
      <c r="F2522" s="26">
        <v>183</v>
      </c>
      <c r="G2522" s="26">
        <v>16587.260999999999</v>
      </c>
      <c r="H2522" s="26">
        <v>9.3309999999999995</v>
      </c>
      <c r="I2522" s="26">
        <v>7815.6741000000002</v>
      </c>
      <c r="J2522" s="26">
        <v>5.0999999999999997E-2</v>
      </c>
    </row>
    <row r="2523" spans="1:10" x14ac:dyDescent="0.2">
      <c r="A2523" s="26">
        <f t="shared" si="39"/>
        <v>820183</v>
      </c>
      <c r="B2523" s="26">
        <v>19</v>
      </c>
      <c r="C2523" s="26">
        <v>101</v>
      </c>
      <c r="D2523" s="26" t="s">
        <v>112</v>
      </c>
      <c r="E2523" s="26">
        <v>82</v>
      </c>
      <c r="F2523" s="26">
        <v>183</v>
      </c>
      <c r="G2523" s="26">
        <v>-7580.0079999999998</v>
      </c>
      <c r="H2523" s="26">
        <v>28.978999999999999</v>
      </c>
      <c r="I2523" s="26">
        <v>7762.1790000000001</v>
      </c>
      <c r="J2523" s="26">
        <v>0.15840000000000001</v>
      </c>
    </row>
    <row r="2524" spans="1:10" x14ac:dyDescent="0.2">
      <c r="A2524" s="26">
        <f t="shared" si="39"/>
        <v>700184</v>
      </c>
      <c r="B2524" s="26">
        <v>44</v>
      </c>
      <c r="C2524" s="26">
        <v>114</v>
      </c>
      <c r="D2524" s="26" t="s">
        <v>100</v>
      </c>
      <c r="E2524" s="26">
        <v>70</v>
      </c>
      <c r="F2524" s="26">
        <v>184</v>
      </c>
      <c r="G2524" s="26">
        <v>32600</v>
      </c>
      <c r="H2524" s="26">
        <v>503</v>
      </c>
      <c r="I2524" s="26">
        <v>7951</v>
      </c>
      <c r="J2524" s="26">
        <v>3</v>
      </c>
    </row>
    <row r="2525" spans="1:10" x14ac:dyDescent="0.2">
      <c r="A2525" s="26">
        <f t="shared" si="39"/>
        <v>710184</v>
      </c>
      <c r="B2525" s="26">
        <v>42</v>
      </c>
      <c r="C2525" s="26">
        <v>113</v>
      </c>
      <c r="D2525" s="26" t="s">
        <v>101</v>
      </c>
      <c r="E2525" s="26">
        <v>71</v>
      </c>
      <c r="F2525" s="26">
        <v>184</v>
      </c>
      <c r="G2525" s="26">
        <v>36300</v>
      </c>
      <c r="H2525" s="26">
        <v>200</v>
      </c>
      <c r="I2525" s="26">
        <v>7967</v>
      </c>
      <c r="J2525" s="26">
        <v>1</v>
      </c>
    </row>
    <row r="2526" spans="1:10" x14ac:dyDescent="0.2">
      <c r="A2526" s="26">
        <f t="shared" si="39"/>
        <v>720184</v>
      </c>
      <c r="B2526" s="26">
        <v>40</v>
      </c>
      <c r="C2526" s="26">
        <v>112</v>
      </c>
      <c r="D2526" s="26" t="s">
        <v>102</v>
      </c>
      <c r="E2526" s="26">
        <v>72</v>
      </c>
      <c r="F2526" s="26">
        <v>184</v>
      </c>
      <c r="G2526" s="26">
        <v>41499.453000000001</v>
      </c>
      <c r="H2526" s="26">
        <v>39.706000000000003</v>
      </c>
      <c r="I2526" s="26">
        <v>7990.7227999999996</v>
      </c>
      <c r="J2526" s="26">
        <v>0.21579999999999999</v>
      </c>
    </row>
    <row r="2527" spans="1:10" x14ac:dyDescent="0.2">
      <c r="A2527" s="26">
        <f t="shared" si="39"/>
        <v>730184</v>
      </c>
      <c r="B2527" s="26">
        <v>38</v>
      </c>
      <c r="C2527" s="26">
        <v>111</v>
      </c>
      <c r="D2527" s="26" t="s">
        <v>103</v>
      </c>
      <c r="E2527" s="26">
        <v>73</v>
      </c>
      <c r="F2527" s="26">
        <v>184</v>
      </c>
      <c r="G2527" s="26">
        <v>42839.453000000001</v>
      </c>
      <c r="H2527" s="26">
        <v>26.01</v>
      </c>
      <c r="I2527" s="26">
        <v>7993.7534999999998</v>
      </c>
      <c r="J2527" s="26">
        <v>0.1414</v>
      </c>
    </row>
    <row r="2528" spans="1:10" x14ac:dyDescent="0.2">
      <c r="A2528" s="26">
        <f t="shared" si="39"/>
        <v>740184</v>
      </c>
      <c r="B2528" s="26">
        <v>36</v>
      </c>
      <c r="C2528" s="26">
        <v>110</v>
      </c>
      <c r="D2528" s="26" t="s">
        <v>104</v>
      </c>
      <c r="E2528" s="26">
        <v>74</v>
      </c>
      <c r="F2528" s="26">
        <v>184</v>
      </c>
      <c r="G2528" s="26">
        <v>45705.453000000001</v>
      </c>
      <c r="H2528" s="26">
        <v>0.73799999999999999</v>
      </c>
      <c r="I2528" s="26">
        <v>8005.0776999999998</v>
      </c>
      <c r="J2528" s="26">
        <v>4.0000000000000001E-3</v>
      </c>
    </row>
    <row r="2529" spans="1:10" x14ac:dyDescent="0.2">
      <c r="A2529" s="26">
        <f t="shared" si="39"/>
        <v>750184</v>
      </c>
      <c r="B2529" s="26">
        <v>34</v>
      </c>
      <c r="C2529" s="26">
        <v>109</v>
      </c>
      <c r="D2529" s="26" t="s">
        <v>105</v>
      </c>
      <c r="E2529" s="26">
        <v>75</v>
      </c>
      <c r="F2529" s="26">
        <v>184</v>
      </c>
      <c r="G2529" s="26">
        <v>44219.819000000003</v>
      </c>
      <c r="H2529" s="26">
        <v>4.2759999999999998</v>
      </c>
      <c r="I2529" s="26">
        <v>7992.7516999999998</v>
      </c>
      <c r="J2529" s="26">
        <v>2.3199999999999998E-2</v>
      </c>
    </row>
    <row r="2530" spans="1:10" x14ac:dyDescent="0.2">
      <c r="A2530" s="26">
        <f t="shared" si="39"/>
        <v>760184</v>
      </c>
      <c r="B2530" s="26">
        <v>32</v>
      </c>
      <c r="C2530" s="26">
        <v>108</v>
      </c>
      <c r="D2530" s="26" t="s">
        <v>106</v>
      </c>
      <c r="E2530" s="26">
        <v>76</v>
      </c>
      <c r="F2530" s="26">
        <v>184</v>
      </c>
      <c r="G2530" s="26">
        <v>44252.565000000002</v>
      </c>
      <c r="H2530" s="26">
        <v>0.82899999999999996</v>
      </c>
      <c r="I2530" s="26">
        <v>7988.6778000000004</v>
      </c>
      <c r="J2530" s="26">
        <v>4.4999999999999997E-3</v>
      </c>
    </row>
    <row r="2531" spans="1:10" x14ac:dyDescent="0.2">
      <c r="A2531" s="26">
        <f t="shared" si="39"/>
        <v>770184</v>
      </c>
      <c r="B2531" s="26">
        <v>30</v>
      </c>
      <c r="C2531" s="26">
        <v>107</v>
      </c>
      <c r="D2531" s="26" t="s">
        <v>107</v>
      </c>
      <c r="E2531" s="26">
        <v>77</v>
      </c>
      <c r="F2531" s="26">
        <v>184</v>
      </c>
      <c r="G2531" s="26">
        <v>39610.855000000003</v>
      </c>
      <c r="H2531" s="26">
        <v>27.945</v>
      </c>
      <c r="I2531" s="26">
        <v>7959.1992</v>
      </c>
      <c r="J2531" s="26">
        <v>0.15190000000000001</v>
      </c>
    </row>
    <row r="2532" spans="1:10" x14ac:dyDescent="0.2">
      <c r="A2532" s="26">
        <f t="shared" si="39"/>
        <v>780184</v>
      </c>
      <c r="B2532" s="26">
        <v>28</v>
      </c>
      <c r="C2532" s="26">
        <v>106</v>
      </c>
      <c r="D2532" s="26" t="s">
        <v>108</v>
      </c>
      <c r="E2532" s="26">
        <v>78</v>
      </c>
      <c r="F2532" s="26">
        <v>184</v>
      </c>
      <c r="G2532" s="26">
        <v>37332.485999999997</v>
      </c>
      <c r="H2532" s="26">
        <v>14.744</v>
      </c>
      <c r="I2532" s="26">
        <v>7942.5649000000003</v>
      </c>
      <c r="J2532" s="26">
        <v>8.0100000000000005E-2</v>
      </c>
    </row>
    <row r="2533" spans="1:10" x14ac:dyDescent="0.2">
      <c r="A2533" s="26">
        <f t="shared" si="39"/>
        <v>790184</v>
      </c>
      <c r="B2533" s="26">
        <v>26</v>
      </c>
      <c r="C2533" s="26">
        <v>105</v>
      </c>
      <c r="D2533" s="26" t="s">
        <v>109</v>
      </c>
      <c r="E2533" s="26">
        <v>79</v>
      </c>
      <c r="F2533" s="26">
        <v>184</v>
      </c>
      <c r="G2533" s="26">
        <v>30318.714</v>
      </c>
      <c r="H2533" s="26">
        <v>22.274999999999999</v>
      </c>
      <c r="I2533" s="26">
        <v>7900.1947</v>
      </c>
      <c r="J2533" s="26">
        <v>0.1211</v>
      </c>
    </row>
    <row r="2534" spans="1:10" x14ac:dyDescent="0.2">
      <c r="A2534" s="26">
        <f t="shared" si="39"/>
        <v>800184</v>
      </c>
      <c r="B2534" s="26">
        <v>24</v>
      </c>
      <c r="C2534" s="26">
        <v>104</v>
      </c>
      <c r="D2534" s="26" t="s">
        <v>110</v>
      </c>
      <c r="E2534" s="26">
        <v>80</v>
      </c>
      <c r="F2534" s="26">
        <v>184</v>
      </c>
      <c r="G2534" s="26">
        <v>26344.787</v>
      </c>
      <c r="H2534" s="26">
        <v>9.5350000000000001</v>
      </c>
      <c r="I2534" s="26">
        <v>7874.3454000000002</v>
      </c>
      <c r="J2534" s="26">
        <v>5.1799999999999999E-2</v>
      </c>
    </row>
    <row r="2535" spans="1:10" x14ac:dyDescent="0.2">
      <c r="A2535" s="26">
        <f t="shared" si="39"/>
        <v>810184</v>
      </c>
      <c r="B2535" s="26">
        <v>22</v>
      </c>
      <c r="C2535" s="26">
        <v>103</v>
      </c>
      <c r="D2535" s="26" t="s">
        <v>111</v>
      </c>
      <c r="E2535" s="26">
        <v>81</v>
      </c>
      <c r="F2535" s="26">
        <v>184</v>
      </c>
      <c r="G2535" s="26">
        <v>16883.355</v>
      </c>
      <c r="H2535" s="26">
        <v>10.012</v>
      </c>
      <c r="I2535" s="26">
        <v>7818.6727000000001</v>
      </c>
      <c r="J2535" s="26">
        <v>5.4399999999999997E-2</v>
      </c>
    </row>
    <row r="2536" spans="1:10" x14ac:dyDescent="0.2">
      <c r="A2536" s="26">
        <f t="shared" si="39"/>
        <v>820184</v>
      </c>
      <c r="B2536" s="26">
        <v>20</v>
      </c>
      <c r="C2536" s="26">
        <v>102</v>
      </c>
      <c r="D2536" s="26" t="s">
        <v>112</v>
      </c>
      <c r="E2536" s="26">
        <v>82</v>
      </c>
      <c r="F2536" s="26">
        <v>184</v>
      </c>
      <c r="G2536" s="26">
        <v>11051.585999999999</v>
      </c>
      <c r="H2536" s="26">
        <v>12.802</v>
      </c>
      <c r="I2536" s="26">
        <v>7782.7263999999996</v>
      </c>
      <c r="J2536" s="26">
        <v>6.9599999999999995E-2</v>
      </c>
    </row>
    <row r="2537" spans="1:10" x14ac:dyDescent="0.2">
      <c r="A2537" s="26">
        <f t="shared" si="39"/>
        <v>830184</v>
      </c>
      <c r="B2537" s="26">
        <v>18</v>
      </c>
      <c r="C2537" s="26">
        <v>101</v>
      </c>
      <c r="D2537" s="26" t="s">
        <v>113</v>
      </c>
      <c r="E2537" s="26">
        <v>83</v>
      </c>
      <c r="F2537" s="26">
        <v>184</v>
      </c>
      <c r="G2537" s="26">
        <v>1254</v>
      </c>
      <c r="H2537" s="26">
        <v>122</v>
      </c>
      <c r="I2537" s="26">
        <v>7712</v>
      </c>
      <c r="J2537" s="26">
        <v>1</v>
      </c>
    </row>
    <row r="2538" spans="1:10" x14ac:dyDescent="0.2">
      <c r="A2538" s="26">
        <f t="shared" si="39"/>
        <v>700185</v>
      </c>
      <c r="B2538" s="26">
        <v>45</v>
      </c>
      <c r="C2538" s="26">
        <v>115</v>
      </c>
      <c r="D2538" s="26" t="s">
        <v>100</v>
      </c>
      <c r="E2538" s="26">
        <v>70</v>
      </c>
      <c r="F2538" s="26">
        <v>185</v>
      </c>
      <c r="G2538" s="26">
        <v>28480</v>
      </c>
      <c r="H2538" s="26">
        <v>500</v>
      </c>
      <c r="I2538" s="26">
        <v>7929</v>
      </c>
      <c r="J2538" s="26">
        <v>3</v>
      </c>
    </row>
    <row r="2539" spans="1:10" x14ac:dyDescent="0.2">
      <c r="A2539" s="26">
        <f t="shared" si="39"/>
        <v>710185</v>
      </c>
      <c r="B2539" s="26">
        <v>43</v>
      </c>
      <c r="C2539" s="26">
        <v>114</v>
      </c>
      <c r="D2539" s="26" t="s">
        <v>101</v>
      </c>
      <c r="E2539" s="26">
        <v>71</v>
      </c>
      <c r="F2539" s="26">
        <v>185</v>
      </c>
      <c r="G2539" s="26">
        <v>33960</v>
      </c>
      <c r="H2539" s="26">
        <v>300</v>
      </c>
      <c r="I2539" s="26">
        <v>7955</v>
      </c>
      <c r="J2539" s="26">
        <v>2</v>
      </c>
    </row>
    <row r="2540" spans="1:10" x14ac:dyDescent="0.2">
      <c r="A2540" s="26">
        <f t="shared" si="39"/>
        <v>720185</v>
      </c>
      <c r="B2540" s="26">
        <v>41</v>
      </c>
      <c r="C2540" s="26">
        <v>113</v>
      </c>
      <c r="D2540" s="26" t="s">
        <v>102</v>
      </c>
      <c r="E2540" s="26">
        <v>72</v>
      </c>
      <c r="F2540" s="26">
        <v>185</v>
      </c>
      <c r="G2540" s="26">
        <v>38319.803999999996</v>
      </c>
      <c r="H2540" s="26">
        <v>64.272999999999996</v>
      </c>
      <c r="I2540" s="26">
        <v>7973.9710999999998</v>
      </c>
      <c r="J2540" s="26">
        <v>0.34739999999999999</v>
      </c>
    </row>
    <row r="2541" spans="1:10" x14ac:dyDescent="0.2">
      <c r="A2541" s="26">
        <f t="shared" si="39"/>
        <v>730185</v>
      </c>
      <c r="B2541" s="26">
        <v>39</v>
      </c>
      <c r="C2541" s="26">
        <v>112</v>
      </c>
      <c r="D2541" s="26" t="s">
        <v>103</v>
      </c>
      <c r="E2541" s="26">
        <v>73</v>
      </c>
      <c r="F2541" s="26">
        <v>185</v>
      </c>
      <c r="G2541" s="26">
        <v>41394.370999999999</v>
      </c>
      <c r="H2541" s="26">
        <v>14.161</v>
      </c>
      <c r="I2541" s="26">
        <v>7986.3615</v>
      </c>
      <c r="J2541" s="26">
        <v>7.6499999999999999E-2</v>
      </c>
    </row>
    <row r="2542" spans="1:10" x14ac:dyDescent="0.2">
      <c r="A2542" s="26">
        <f t="shared" si="39"/>
        <v>740185</v>
      </c>
      <c r="B2542" s="26">
        <v>37</v>
      </c>
      <c r="C2542" s="26">
        <v>111</v>
      </c>
      <c r="D2542" s="26" t="s">
        <v>104</v>
      </c>
      <c r="E2542" s="26">
        <v>74</v>
      </c>
      <c r="F2542" s="26">
        <v>185</v>
      </c>
      <c r="G2542" s="26">
        <v>43387.870999999999</v>
      </c>
      <c r="H2542" s="26">
        <v>0.73899999999999999</v>
      </c>
      <c r="I2542" s="26">
        <v>7992.9083000000001</v>
      </c>
      <c r="J2542" s="26">
        <v>4.0000000000000001E-3</v>
      </c>
    </row>
    <row r="2543" spans="1:10" x14ac:dyDescent="0.2">
      <c r="A2543" s="26">
        <f t="shared" si="39"/>
        <v>750185</v>
      </c>
      <c r="B2543" s="26">
        <v>35</v>
      </c>
      <c r="C2543" s="26">
        <v>110</v>
      </c>
      <c r="D2543" s="26" t="s">
        <v>105</v>
      </c>
      <c r="E2543" s="26">
        <v>75</v>
      </c>
      <c r="F2543" s="26">
        <v>185</v>
      </c>
      <c r="G2543" s="26">
        <v>43819.046999999999</v>
      </c>
      <c r="H2543" s="26">
        <v>0.82</v>
      </c>
      <c r="I2543" s="26">
        <v>7991.0101000000004</v>
      </c>
      <c r="J2543" s="26">
        <v>4.4000000000000003E-3</v>
      </c>
    </row>
    <row r="2544" spans="1:10" x14ac:dyDescent="0.2">
      <c r="A2544" s="26">
        <f t="shared" si="39"/>
        <v>760185</v>
      </c>
      <c r="B2544" s="26">
        <v>33</v>
      </c>
      <c r="C2544" s="26">
        <v>109</v>
      </c>
      <c r="D2544" s="26" t="s">
        <v>106</v>
      </c>
      <c r="E2544" s="26">
        <v>76</v>
      </c>
      <c r="F2544" s="26">
        <v>185</v>
      </c>
      <c r="G2544" s="26">
        <v>42805.908000000003</v>
      </c>
      <c r="H2544" s="26">
        <v>0.83199999999999996</v>
      </c>
      <c r="I2544" s="26">
        <v>7981.3046999999997</v>
      </c>
      <c r="J2544" s="26">
        <v>4.4999999999999997E-3</v>
      </c>
    </row>
    <row r="2545" spans="1:10" x14ac:dyDescent="0.2">
      <c r="A2545" s="26">
        <f t="shared" si="39"/>
        <v>770185</v>
      </c>
      <c r="B2545" s="26">
        <v>31</v>
      </c>
      <c r="C2545" s="26">
        <v>108</v>
      </c>
      <c r="D2545" s="26" t="s">
        <v>107</v>
      </c>
      <c r="E2545" s="26">
        <v>77</v>
      </c>
      <c r="F2545" s="26">
        <v>185</v>
      </c>
      <c r="G2545" s="26">
        <v>40335.557999999997</v>
      </c>
      <c r="H2545" s="26">
        <v>27.945</v>
      </c>
      <c r="I2545" s="26">
        <v>7963.7226000000001</v>
      </c>
      <c r="J2545" s="26">
        <v>0.15110000000000001</v>
      </c>
    </row>
    <row r="2546" spans="1:10" x14ac:dyDescent="0.2">
      <c r="A2546" s="26">
        <f t="shared" si="39"/>
        <v>780185</v>
      </c>
      <c r="B2546" s="26">
        <v>29</v>
      </c>
      <c r="C2546" s="26">
        <v>107</v>
      </c>
      <c r="D2546" s="26" t="s">
        <v>108</v>
      </c>
      <c r="E2546" s="26">
        <v>78</v>
      </c>
      <c r="F2546" s="26">
        <v>185</v>
      </c>
      <c r="G2546" s="26">
        <v>36688.144</v>
      </c>
      <c r="H2546" s="26">
        <v>25.832000000000001</v>
      </c>
      <c r="I2546" s="26">
        <v>7939.7779</v>
      </c>
      <c r="J2546" s="26">
        <v>0.1396</v>
      </c>
    </row>
    <row r="2547" spans="1:10" x14ac:dyDescent="0.2">
      <c r="A2547" s="26">
        <f t="shared" si="39"/>
        <v>790185</v>
      </c>
      <c r="B2547" s="26">
        <v>27</v>
      </c>
      <c r="C2547" s="26">
        <v>106</v>
      </c>
      <c r="D2547" s="26" t="s">
        <v>109</v>
      </c>
      <c r="E2547" s="26">
        <v>79</v>
      </c>
      <c r="F2547" s="26">
        <v>185</v>
      </c>
      <c r="G2547" s="26">
        <v>31858.15</v>
      </c>
      <c r="H2547" s="26">
        <v>2.6080000000000001</v>
      </c>
      <c r="I2547" s="26">
        <v>7909.4409999999998</v>
      </c>
      <c r="J2547" s="26">
        <v>1.41E-2</v>
      </c>
    </row>
    <row r="2548" spans="1:10" x14ac:dyDescent="0.2">
      <c r="A2548" s="26">
        <f t="shared" si="39"/>
        <v>800185</v>
      </c>
      <c r="B2548" s="26">
        <v>25</v>
      </c>
      <c r="C2548" s="26">
        <v>105</v>
      </c>
      <c r="D2548" s="26" t="s">
        <v>110</v>
      </c>
      <c r="E2548" s="26">
        <v>80</v>
      </c>
      <c r="F2548" s="26">
        <v>185</v>
      </c>
      <c r="G2548" s="26">
        <v>26183.651000000002</v>
      </c>
      <c r="H2548" s="26">
        <v>13.638999999999999</v>
      </c>
      <c r="I2548" s="26">
        <v>7874.5391</v>
      </c>
      <c r="J2548" s="26">
        <v>7.3700000000000002E-2</v>
      </c>
    </row>
    <row r="2549" spans="1:10" x14ac:dyDescent="0.2">
      <c r="A2549" s="26">
        <f t="shared" si="39"/>
        <v>810185</v>
      </c>
      <c r="B2549" s="26">
        <v>23</v>
      </c>
      <c r="C2549" s="26">
        <v>104</v>
      </c>
      <c r="D2549" s="26" t="s">
        <v>111</v>
      </c>
      <c r="E2549" s="26">
        <v>81</v>
      </c>
      <c r="F2549" s="26">
        <v>185</v>
      </c>
      <c r="G2549" s="26">
        <v>19757.744999999999</v>
      </c>
      <c r="H2549" s="26">
        <v>20.673999999999999</v>
      </c>
      <c r="I2549" s="26">
        <v>7835.5756000000001</v>
      </c>
      <c r="J2549" s="26">
        <v>0.1118</v>
      </c>
    </row>
    <row r="2550" spans="1:10" x14ac:dyDescent="0.2">
      <c r="A2550" s="26">
        <f t="shared" si="39"/>
        <v>820185</v>
      </c>
      <c r="B2550" s="26">
        <v>21</v>
      </c>
      <c r="C2550" s="26">
        <v>103</v>
      </c>
      <c r="D2550" s="26" t="s">
        <v>112</v>
      </c>
      <c r="E2550" s="26">
        <v>82</v>
      </c>
      <c r="F2550" s="26">
        <v>185</v>
      </c>
      <c r="G2550" s="26">
        <v>11541.210999999999</v>
      </c>
      <c r="H2550" s="26">
        <v>16.175000000000001</v>
      </c>
      <c r="I2550" s="26">
        <v>7786.933</v>
      </c>
      <c r="J2550" s="26">
        <v>8.7400000000000005E-2</v>
      </c>
    </row>
    <row r="2551" spans="1:10" x14ac:dyDescent="0.2">
      <c r="A2551" s="26">
        <f t="shared" si="39"/>
        <v>830185</v>
      </c>
      <c r="B2551" s="26">
        <v>19</v>
      </c>
      <c r="C2551" s="26">
        <v>102</v>
      </c>
      <c r="D2551" s="26" t="s">
        <v>113</v>
      </c>
      <c r="E2551" s="26">
        <v>83</v>
      </c>
      <c r="F2551" s="26">
        <v>185</v>
      </c>
      <c r="G2551" s="26">
        <v>-2236</v>
      </c>
      <c r="H2551" s="26">
        <v>81</v>
      </c>
      <c r="I2551" s="26">
        <v>7732</v>
      </c>
      <c r="J2551" s="26">
        <v>0</v>
      </c>
    </row>
    <row r="2552" spans="1:10" x14ac:dyDescent="0.2">
      <c r="A2552" s="26">
        <f t="shared" si="39"/>
        <v>710186</v>
      </c>
      <c r="B2552" s="26">
        <v>44</v>
      </c>
      <c r="C2552" s="26">
        <v>115</v>
      </c>
      <c r="D2552" s="26" t="s">
        <v>101</v>
      </c>
      <c r="E2552" s="26">
        <v>71</v>
      </c>
      <c r="F2552" s="26">
        <v>186</v>
      </c>
      <c r="G2552" s="26">
        <v>30320</v>
      </c>
      <c r="H2552" s="26">
        <v>400</v>
      </c>
      <c r="I2552" s="26">
        <v>7936</v>
      </c>
      <c r="J2552" s="26">
        <v>2</v>
      </c>
    </row>
    <row r="2553" spans="1:10" x14ac:dyDescent="0.2">
      <c r="A2553" s="26">
        <f t="shared" si="39"/>
        <v>720186</v>
      </c>
      <c r="B2553" s="26">
        <v>42</v>
      </c>
      <c r="C2553" s="26">
        <v>114</v>
      </c>
      <c r="D2553" s="26" t="s">
        <v>102</v>
      </c>
      <c r="E2553" s="26">
        <v>72</v>
      </c>
      <c r="F2553" s="26">
        <v>186</v>
      </c>
      <c r="G2553" s="26">
        <v>36424.214</v>
      </c>
      <c r="H2553" s="26">
        <v>51.231999999999999</v>
      </c>
      <c r="I2553" s="26">
        <v>7964.3032000000003</v>
      </c>
      <c r="J2553" s="26">
        <v>0.27539999999999998</v>
      </c>
    </row>
    <row r="2554" spans="1:10" x14ac:dyDescent="0.2">
      <c r="A2554" s="26">
        <f t="shared" si="39"/>
        <v>730186</v>
      </c>
      <c r="B2554" s="26">
        <v>40</v>
      </c>
      <c r="C2554" s="26">
        <v>113</v>
      </c>
      <c r="D2554" s="26" t="s">
        <v>103</v>
      </c>
      <c r="E2554" s="26">
        <v>73</v>
      </c>
      <c r="F2554" s="26">
        <v>186</v>
      </c>
      <c r="G2554" s="26">
        <v>38607.601999999999</v>
      </c>
      <c r="H2554" s="26">
        <v>60.012</v>
      </c>
      <c r="I2554" s="26">
        <v>7971.8356999999996</v>
      </c>
      <c r="J2554" s="26">
        <v>0.3226</v>
      </c>
    </row>
    <row r="2555" spans="1:10" x14ac:dyDescent="0.2">
      <c r="A2555" s="26">
        <f t="shared" si="39"/>
        <v>740186</v>
      </c>
      <c r="B2555" s="26">
        <v>38</v>
      </c>
      <c r="C2555" s="26">
        <v>112</v>
      </c>
      <c r="D2555" s="26" t="s">
        <v>104</v>
      </c>
      <c r="E2555" s="26">
        <v>74</v>
      </c>
      <c r="F2555" s="26">
        <v>186</v>
      </c>
      <c r="G2555" s="26">
        <v>42508.601999999999</v>
      </c>
      <c r="H2555" s="26">
        <v>1.2130000000000001</v>
      </c>
      <c r="I2555" s="26">
        <v>7988.6026000000002</v>
      </c>
      <c r="J2555" s="26">
        <v>6.4999999999999997E-3</v>
      </c>
    </row>
    <row r="2556" spans="1:10" x14ac:dyDescent="0.2">
      <c r="A2556" s="26">
        <f t="shared" si="39"/>
        <v>750186</v>
      </c>
      <c r="B2556" s="26">
        <v>36</v>
      </c>
      <c r="C2556" s="26">
        <v>111</v>
      </c>
      <c r="D2556" s="26" t="s">
        <v>105</v>
      </c>
      <c r="E2556" s="26">
        <v>75</v>
      </c>
      <c r="F2556" s="26">
        <v>186</v>
      </c>
      <c r="G2556" s="26">
        <v>41927.32</v>
      </c>
      <c r="H2556" s="26">
        <v>0.82</v>
      </c>
      <c r="I2556" s="26">
        <v>7981.2713000000003</v>
      </c>
      <c r="J2556" s="26">
        <v>4.4000000000000003E-3</v>
      </c>
    </row>
    <row r="2557" spans="1:10" x14ac:dyDescent="0.2">
      <c r="A2557" s="26">
        <f t="shared" si="39"/>
        <v>760186</v>
      </c>
      <c r="B2557" s="26">
        <v>34</v>
      </c>
      <c r="C2557" s="26">
        <v>110</v>
      </c>
      <c r="D2557" s="26" t="s">
        <v>106</v>
      </c>
      <c r="E2557" s="26">
        <v>76</v>
      </c>
      <c r="F2557" s="26">
        <v>186</v>
      </c>
      <c r="G2557" s="26">
        <v>43000.031999999999</v>
      </c>
      <c r="H2557" s="26">
        <v>0.76100000000000001</v>
      </c>
      <c r="I2557" s="26">
        <v>7982.8324000000002</v>
      </c>
      <c r="J2557" s="26">
        <v>4.1000000000000003E-3</v>
      </c>
    </row>
    <row r="2558" spans="1:10" x14ac:dyDescent="0.2">
      <c r="A2558" s="26">
        <f t="shared" si="39"/>
        <v>770186</v>
      </c>
      <c r="B2558" s="26">
        <v>32</v>
      </c>
      <c r="C2558" s="26">
        <v>109</v>
      </c>
      <c r="D2558" s="26" t="s">
        <v>107</v>
      </c>
      <c r="E2558" s="26">
        <v>77</v>
      </c>
      <c r="F2558" s="26">
        <v>186</v>
      </c>
      <c r="G2558" s="26">
        <v>39172.35</v>
      </c>
      <c r="H2558" s="26">
        <v>16.526</v>
      </c>
      <c r="I2558" s="26">
        <v>7958.0473000000002</v>
      </c>
      <c r="J2558" s="26">
        <v>8.8800000000000004E-2</v>
      </c>
    </row>
    <row r="2559" spans="1:10" x14ac:dyDescent="0.2">
      <c r="A2559" s="26">
        <f t="shared" si="39"/>
        <v>780186</v>
      </c>
      <c r="B2559" s="26">
        <v>30</v>
      </c>
      <c r="C2559" s="26">
        <v>108</v>
      </c>
      <c r="D2559" s="26" t="s">
        <v>108</v>
      </c>
      <c r="E2559" s="26">
        <v>78</v>
      </c>
      <c r="F2559" s="26">
        <v>186</v>
      </c>
      <c r="G2559" s="26">
        <v>37864.447</v>
      </c>
      <c r="H2559" s="26">
        <v>21.745000000000001</v>
      </c>
      <c r="I2559" s="26">
        <v>7946.8094000000001</v>
      </c>
      <c r="J2559" s="26">
        <v>0.1169</v>
      </c>
    </row>
    <row r="2560" spans="1:10" x14ac:dyDescent="0.2">
      <c r="A2560" s="26">
        <f t="shared" si="39"/>
        <v>790186</v>
      </c>
      <c r="B2560" s="26">
        <v>28</v>
      </c>
      <c r="C2560" s="26">
        <v>107</v>
      </c>
      <c r="D2560" s="26" t="s">
        <v>109</v>
      </c>
      <c r="E2560" s="26">
        <v>79</v>
      </c>
      <c r="F2560" s="26">
        <v>186</v>
      </c>
      <c r="G2560" s="26">
        <v>31714.856</v>
      </c>
      <c r="H2560" s="26">
        <v>20.966999999999999</v>
      </c>
      <c r="I2560" s="26">
        <v>7909.5409</v>
      </c>
      <c r="J2560" s="26">
        <v>0.11269999999999999</v>
      </c>
    </row>
    <row r="2561" spans="1:10" x14ac:dyDescent="0.2">
      <c r="A2561" s="26">
        <f t="shared" si="39"/>
        <v>800186</v>
      </c>
      <c r="B2561" s="26">
        <v>26</v>
      </c>
      <c r="C2561" s="26">
        <v>106</v>
      </c>
      <c r="D2561" s="26" t="s">
        <v>110</v>
      </c>
      <c r="E2561" s="26">
        <v>80</v>
      </c>
      <c r="F2561" s="26">
        <v>186</v>
      </c>
      <c r="G2561" s="26">
        <v>28539.059000000001</v>
      </c>
      <c r="H2561" s="26">
        <v>11.65</v>
      </c>
      <c r="I2561" s="26">
        <v>7888.2605000000003</v>
      </c>
      <c r="J2561" s="26">
        <v>6.2600000000000003E-2</v>
      </c>
    </row>
    <row r="2562" spans="1:10" x14ac:dyDescent="0.2">
      <c r="A2562" s="26">
        <f t="shared" si="39"/>
        <v>810186</v>
      </c>
      <c r="B2562" s="26">
        <v>24</v>
      </c>
      <c r="C2562" s="26">
        <v>105</v>
      </c>
      <c r="D2562" s="26" t="s">
        <v>111</v>
      </c>
      <c r="E2562" s="26">
        <v>81</v>
      </c>
      <c r="F2562" s="26">
        <v>186</v>
      </c>
      <c r="G2562" s="26">
        <v>19882.939999999999</v>
      </c>
      <c r="H2562" s="26">
        <v>20.751000000000001</v>
      </c>
      <c r="I2562" s="26">
        <v>7837.5160999999998</v>
      </c>
      <c r="J2562" s="26">
        <v>0.1116</v>
      </c>
    </row>
    <row r="2563" spans="1:10" x14ac:dyDescent="0.2">
      <c r="A2563" s="26">
        <f t="shared" ref="A2563:A2626" si="40">F2563+10000*E2563</f>
        <v>820186</v>
      </c>
      <c r="B2563" s="26">
        <v>22</v>
      </c>
      <c r="C2563" s="26">
        <v>104</v>
      </c>
      <c r="D2563" s="26" t="s">
        <v>112</v>
      </c>
      <c r="E2563" s="26">
        <v>82</v>
      </c>
      <c r="F2563" s="26">
        <v>186</v>
      </c>
      <c r="G2563" s="26">
        <v>14680.897000000001</v>
      </c>
      <c r="H2563" s="26">
        <v>11.004</v>
      </c>
      <c r="I2563" s="26">
        <v>7805.3419999999996</v>
      </c>
      <c r="J2563" s="26">
        <v>5.9200000000000003E-2</v>
      </c>
    </row>
    <row r="2564" spans="1:10" x14ac:dyDescent="0.2">
      <c r="A2564" s="26">
        <f t="shared" si="40"/>
        <v>830186</v>
      </c>
      <c r="B2564" s="26">
        <v>20</v>
      </c>
      <c r="C2564" s="26">
        <v>103</v>
      </c>
      <c r="D2564" s="26" t="s">
        <v>113</v>
      </c>
      <c r="E2564" s="26">
        <v>83</v>
      </c>
      <c r="F2564" s="26">
        <v>186</v>
      </c>
      <c r="G2564" s="26">
        <v>-3145.4969999999998</v>
      </c>
      <c r="H2564" s="26">
        <v>16.954000000000001</v>
      </c>
      <c r="I2564" s="26">
        <v>7739.1175000000003</v>
      </c>
      <c r="J2564" s="26">
        <v>9.11E-2</v>
      </c>
    </row>
    <row r="2565" spans="1:10" x14ac:dyDescent="0.2">
      <c r="A2565" s="26">
        <f t="shared" si="40"/>
        <v>840186</v>
      </c>
      <c r="B2565" s="26">
        <v>18</v>
      </c>
      <c r="C2565" s="26">
        <v>102</v>
      </c>
      <c r="D2565" s="26" t="s">
        <v>114</v>
      </c>
      <c r="E2565" s="26">
        <v>84</v>
      </c>
      <c r="F2565" s="26">
        <v>186</v>
      </c>
      <c r="G2565" s="26">
        <v>4101.5309999999999</v>
      </c>
      <c r="H2565" s="26">
        <v>18.277999999999999</v>
      </c>
      <c r="I2565" s="26">
        <v>7695.9488000000001</v>
      </c>
      <c r="J2565" s="26">
        <v>9.8299999999999998E-2</v>
      </c>
    </row>
    <row r="2566" spans="1:10" x14ac:dyDescent="0.2">
      <c r="A2566" s="26">
        <f t="shared" si="40"/>
        <v>710187</v>
      </c>
      <c r="B2566" s="26">
        <v>45</v>
      </c>
      <c r="C2566" s="26">
        <v>116</v>
      </c>
      <c r="D2566" s="26" t="s">
        <v>101</v>
      </c>
      <c r="E2566" s="26">
        <v>71</v>
      </c>
      <c r="F2566" s="26">
        <v>187</v>
      </c>
      <c r="G2566" s="26">
        <v>27770</v>
      </c>
      <c r="H2566" s="26">
        <v>400</v>
      </c>
      <c r="I2566" s="26">
        <v>7923</v>
      </c>
      <c r="J2566" s="26">
        <v>2</v>
      </c>
    </row>
    <row r="2567" spans="1:10" x14ac:dyDescent="0.2">
      <c r="A2567" s="26">
        <f t="shared" si="40"/>
        <v>720187</v>
      </c>
      <c r="B2567" s="26">
        <v>43</v>
      </c>
      <c r="C2567" s="26">
        <v>115</v>
      </c>
      <c r="D2567" s="26" t="s">
        <v>102</v>
      </c>
      <c r="E2567" s="26">
        <v>72</v>
      </c>
      <c r="F2567" s="26">
        <v>187</v>
      </c>
      <c r="G2567" s="26">
        <v>33000</v>
      </c>
      <c r="H2567" s="26">
        <v>200</v>
      </c>
      <c r="I2567" s="26">
        <v>7947</v>
      </c>
      <c r="J2567" s="26">
        <v>1</v>
      </c>
    </row>
    <row r="2568" spans="1:10" x14ac:dyDescent="0.2">
      <c r="A2568" s="26">
        <f t="shared" si="40"/>
        <v>730187</v>
      </c>
      <c r="B2568" s="26">
        <v>41</v>
      </c>
      <c r="C2568" s="26">
        <v>114</v>
      </c>
      <c r="D2568" s="26" t="s">
        <v>103</v>
      </c>
      <c r="E2568" s="26">
        <v>73</v>
      </c>
      <c r="F2568" s="26">
        <v>187</v>
      </c>
      <c r="G2568" s="26">
        <v>36895.550000000003</v>
      </c>
      <c r="H2568" s="26">
        <v>55.89</v>
      </c>
      <c r="I2568" s="26">
        <v>7963.2123000000001</v>
      </c>
      <c r="J2568" s="26">
        <v>0.2989</v>
      </c>
    </row>
    <row r="2569" spans="1:10" x14ac:dyDescent="0.2">
      <c r="A2569" s="26">
        <f t="shared" si="40"/>
        <v>740187</v>
      </c>
      <c r="B2569" s="26">
        <v>39</v>
      </c>
      <c r="C2569" s="26">
        <v>113</v>
      </c>
      <c r="D2569" s="26" t="s">
        <v>104</v>
      </c>
      <c r="E2569" s="26">
        <v>74</v>
      </c>
      <c r="F2569" s="26">
        <v>187</v>
      </c>
      <c r="G2569" s="26">
        <v>39904.044000000002</v>
      </c>
      <c r="H2569" s="26">
        <v>1.2130000000000001</v>
      </c>
      <c r="I2569" s="26">
        <v>7975.1167999999998</v>
      </c>
      <c r="J2569" s="26">
        <v>6.4999999999999997E-3</v>
      </c>
    </row>
    <row r="2570" spans="1:10" x14ac:dyDescent="0.2">
      <c r="A2570" s="26">
        <f t="shared" si="40"/>
        <v>750187</v>
      </c>
      <c r="B2570" s="26">
        <v>37</v>
      </c>
      <c r="C2570" s="26">
        <v>112</v>
      </c>
      <c r="D2570" s="26" t="s">
        <v>105</v>
      </c>
      <c r="E2570" s="26">
        <v>75</v>
      </c>
      <c r="F2570" s="26">
        <v>187</v>
      </c>
      <c r="G2570" s="26">
        <v>41216.548000000003</v>
      </c>
      <c r="H2570" s="26">
        <v>0.73699999999999999</v>
      </c>
      <c r="I2570" s="26">
        <v>7977.9519</v>
      </c>
      <c r="J2570" s="26">
        <v>3.8999999999999998E-3</v>
      </c>
    </row>
    <row r="2571" spans="1:10" x14ac:dyDescent="0.2">
      <c r="A2571" s="26">
        <f t="shared" si="40"/>
        <v>760187</v>
      </c>
      <c r="B2571" s="26">
        <v>35</v>
      </c>
      <c r="C2571" s="26">
        <v>111</v>
      </c>
      <c r="D2571" s="26" t="s">
        <v>106</v>
      </c>
      <c r="E2571" s="26">
        <v>76</v>
      </c>
      <c r="F2571" s="26">
        <v>187</v>
      </c>
      <c r="G2571" s="26">
        <v>41219.014999999999</v>
      </c>
      <c r="H2571" s="26">
        <v>0.73699999999999999</v>
      </c>
      <c r="I2571" s="26">
        <v>7973.7813999999998</v>
      </c>
      <c r="J2571" s="26">
        <v>3.8999999999999998E-3</v>
      </c>
    </row>
    <row r="2572" spans="1:10" x14ac:dyDescent="0.2">
      <c r="A2572" s="26">
        <f t="shared" si="40"/>
        <v>770187</v>
      </c>
      <c r="B2572" s="26">
        <v>33</v>
      </c>
      <c r="C2572" s="26">
        <v>110</v>
      </c>
      <c r="D2572" s="26" t="s">
        <v>107</v>
      </c>
      <c r="E2572" s="26">
        <v>77</v>
      </c>
      <c r="F2572" s="26">
        <v>187</v>
      </c>
      <c r="G2572" s="26">
        <v>39549.377</v>
      </c>
      <c r="H2572" s="26">
        <v>27.945</v>
      </c>
      <c r="I2572" s="26">
        <v>7960.6692000000003</v>
      </c>
      <c r="J2572" s="26">
        <v>0.14940000000000001</v>
      </c>
    </row>
    <row r="2573" spans="1:10" x14ac:dyDescent="0.2">
      <c r="A2573" s="26">
        <f t="shared" si="40"/>
        <v>780187</v>
      </c>
      <c r="B2573" s="26">
        <v>31</v>
      </c>
      <c r="C2573" s="26">
        <v>109</v>
      </c>
      <c r="D2573" s="26" t="s">
        <v>108</v>
      </c>
      <c r="E2573" s="26">
        <v>78</v>
      </c>
      <c r="F2573" s="26">
        <v>187</v>
      </c>
      <c r="G2573" s="26">
        <v>36685.360999999997</v>
      </c>
      <c r="H2573" s="26">
        <v>24.067</v>
      </c>
      <c r="I2573" s="26">
        <v>7941.1698999999999</v>
      </c>
      <c r="J2573" s="26">
        <v>0.12870000000000001</v>
      </c>
    </row>
    <row r="2574" spans="1:10" x14ac:dyDescent="0.2">
      <c r="A2574" s="26">
        <f t="shared" si="40"/>
        <v>790187</v>
      </c>
      <c r="B2574" s="26">
        <v>29</v>
      </c>
      <c r="C2574" s="26">
        <v>108</v>
      </c>
      <c r="D2574" s="26" t="s">
        <v>109</v>
      </c>
      <c r="E2574" s="26">
        <v>79</v>
      </c>
      <c r="F2574" s="26">
        <v>187</v>
      </c>
      <c r="G2574" s="26">
        <v>33028.78</v>
      </c>
      <c r="H2574" s="26">
        <v>22.498999999999999</v>
      </c>
      <c r="I2574" s="26">
        <v>7917.4323000000004</v>
      </c>
      <c r="J2574" s="26">
        <v>0.1203</v>
      </c>
    </row>
    <row r="2575" spans="1:10" x14ac:dyDescent="0.2">
      <c r="A2575" s="26">
        <f t="shared" si="40"/>
        <v>800187</v>
      </c>
      <c r="B2575" s="26">
        <v>27</v>
      </c>
      <c r="C2575" s="26">
        <v>107</v>
      </c>
      <c r="D2575" s="26" t="s">
        <v>110</v>
      </c>
      <c r="E2575" s="26">
        <v>80</v>
      </c>
      <c r="F2575" s="26">
        <v>187</v>
      </c>
      <c r="G2575" s="26">
        <v>28118.508999999998</v>
      </c>
      <c r="H2575" s="26">
        <v>12.864000000000001</v>
      </c>
      <c r="I2575" s="26">
        <v>7886.9904999999999</v>
      </c>
      <c r="J2575" s="26">
        <v>6.88E-2</v>
      </c>
    </row>
    <row r="2576" spans="1:10" x14ac:dyDescent="0.2">
      <c r="A2576" s="26">
        <f t="shared" si="40"/>
        <v>810187</v>
      </c>
      <c r="B2576" s="26">
        <v>25</v>
      </c>
      <c r="C2576" s="26">
        <v>106</v>
      </c>
      <c r="D2576" s="26" t="s">
        <v>111</v>
      </c>
      <c r="E2576" s="26">
        <v>81</v>
      </c>
      <c r="F2576" s="26">
        <v>187</v>
      </c>
      <c r="G2576" s="26">
        <v>22444.592000000001</v>
      </c>
      <c r="H2576" s="26">
        <v>8.048</v>
      </c>
      <c r="I2576" s="26">
        <v>7852.4650000000001</v>
      </c>
      <c r="J2576" s="26">
        <v>4.2999999999999997E-2</v>
      </c>
    </row>
    <row r="2577" spans="1:10" x14ac:dyDescent="0.2">
      <c r="A2577" s="26">
        <f t="shared" si="40"/>
        <v>820187</v>
      </c>
      <c r="B2577" s="26">
        <v>23</v>
      </c>
      <c r="C2577" s="26">
        <v>105</v>
      </c>
      <c r="D2577" s="26" t="s">
        <v>112</v>
      </c>
      <c r="E2577" s="26">
        <v>82</v>
      </c>
      <c r="F2577" s="26">
        <v>187</v>
      </c>
      <c r="G2577" s="26">
        <v>14986.955</v>
      </c>
      <c r="H2577" s="26">
        <v>5.0940000000000003</v>
      </c>
      <c r="I2577" s="26">
        <v>7808.4009999999998</v>
      </c>
      <c r="J2577" s="26">
        <v>2.7199999999999998E-2</v>
      </c>
    </row>
    <row r="2578" spans="1:10" x14ac:dyDescent="0.2">
      <c r="A2578" s="26">
        <f t="shared" si="40"/>
        <v>830187</v>
      </c>
      <c r="B2578" s="26">
        <v>21</v>
      </c>
      <c r="C2578" s="26">
        <v>104</v>
      </c>
      <c r="D2578" s="26" t="s">
        <v>113</v>
      </c>
      <c r="E2578" s="26">
        <v>83</v>
      </c>
      <c r="F2578" s="26">
        <v>187</v>
      </c>
      <c r="G2578" s="26">
        <v>-6383.2749999999996</v>
      </c>
      <c r="H2578" s="26">
        <v>10.005000000000001</v>
      </c>
      <c r="I2578" s="26">
        <v>7758.2083000000002</v>
      </c>
      <c r="J2578" s="26">
        <v>5.3499999999999999E-2</v>
      </c>
    </row>
    <row r="2579" spans="1:10" x14ac:dyDescent="0.2">
      <c r="A2579" s="26">
        <f t="shared" si="40"/>
        <v>840187</v>
      </c>
      <c r="B2579" s="26">
        <v>19</v>
      </c>
      <c r="C2579" s="26">
        <v>103</v>
      </c>
      <c r="D2579" s="26" t="s">
        <v>114</v>
      </c>
      <c r="E2579" s="26">
        <v>84</v>
      </c>
      <c r="F2579" s="26">
        <v>187</v>
      </c>
      <c r="G2579" s="26">
        <v>2823.808</v>
      </c>
      <c r="H2579" s="26">
        <v>32.631</v>
      </c>
      <c r="I2579" s="26">
        <v>7704.7888999999996</v>
      </c>
      <c r="J2579" s="26">
        <v>0.17449999999999999</v>
      </c>
    </row>
    <row r="2580" spans="1:10" x14ac:dyDescent="0.2">
      <c r="A2580" s="26">
        <f t="shared" si="40"/>
        <v>710188</v>
      </c>
      <c r="B2580" s="26">
        <v>46</v>
      </c>
      <c r="C2580" s="26">
        <v>117</v>
      </c>
      <c r="D2580" s="26" t="s">
        <v>101</v>
      </c>
      <c r="E2580" s="26">
        <v>71</v>
      </c>
      <c r="F2580" s="26">
        <v>188</v>
      </c>
      <c r="G2580" s="26">
        <v>23820</v>
      </c>
      <c r="H2580" s="26">
        <v>400</v>
      </c>
      <c r="I2580" s="26">
        <v>7903</v>
      </c>
      <c r="J2580" s="26">
        <v>2</v>
      </c>
    </row>
    <row r="2581" spans="1:10" x14ac:dyDescent="0.2">
      <c r="A2581" s="26">
        <f t="shared" si="40"/>
        <v>720188</v>
      </c>
      <c r="B2581" s="26">
        <v>44</v>
      </c>
      <c r="C2581" s="26">
        <v>116</v>
      </c>
      <c r="D2581" s="26" t="s">
        <v>102</v>
      </c>
      <c r="E2581" s="26">
        <v>72</v>
      </c>
      <c r="F2581" s="26">
        <v>188</v>
      </c>
      <c r="G2581" s="26">
        <v>30830</v>
      </c>
      <c r="H2581" s="26">
        <v>300</v>
      </c>
      <c r="I2581" s="26">
        <v>7936</v>
      </c>
      <c r="J2581" s="26">
        <v>2</v>
      </c>
    </row>
    <row r="2582" spans="1:10" x14ac:dyDescent="0.2">
      <c r="A2582" s="26">
        <f t="shared" si="40"/>
        <v>730188</v>
      </c>
      <c r="B2582" s="26">
        <v>42</v>
      </c>
      <c r="C2582" s="26">
        <v>115</v>
      </c>
      <c r="D2582" s="26" t="s">
        <v>103</v>
      </c>
      <c r="E2582" s="26">
        <v>73</v>
      </c>
      <c r="F2582" s="26">
        <v>188</v>
      </c>
      <c r="G2582" s="26">
        <v>33910</v>
      </c>
      <c r="H2582" s="26">
        <v>200</v>
      </c>
      <c r="I2582" s="26">
        <v>7948</v>
      </c>
      <c r="J2582" s="26">
        <v>1</v>
      </c>
    </row>
    <row r="2583" spans="1:10" x14ac:dyDescent="0.2">
      <c r="A2583" s="26">
        <f t="shared" si="40"/>
        <v>740188</v>
      </c>
      <c r="B2583" s="26">
        <v>40</v>
      </c>
      <c r="C2583" s="26">
        <v>114</v>
      </c>
      <c r="D2583" s="26" t="s">
        <v>104</v>
      </c>
      <c r="E2583" s="26">
        <v>74</v>
      </c>
      <c r="F2583" s="26">
        <v>188</v>
      </c>
      <c r="G2583" s="26">
        <v>38667.879999999997</v>
      </c>
      <c r="H2583" s="26">
        <v>3.089</v>
      </c>
      <c r="I2583" s="26">
        <v>7969.0532000000003</v>
      </c>
      <c r="J2583" s="26">
        <v>1.6400000000000001E-2</v>
      </c>
    </row>
    <row r="2584" spans="1:10" x14ac:dyDescent="0.2">
      <c r="A2584" s="26">
        <f t="shared" si="40"/>
        <v>750188</v>
      </c>
      <c r="B2584" s="26">
        <v>38</v>
      </c>
      <c r="C2584" s="26">
        <v>113</v>
      </c>
      <c r="D2584" s="26" t="s">
        <v>105</v>
      </c>
      <c r="E2584" s="26">
        <v>75</v>
      </c>
      <c r="F2584" s="26">
        <v>188</v>
      </c>
      <c r="G2584" s="26">
        <v>39016.879999999997</v>
      </c>
      <c r="H2584" s="26">
        <v>0.73799999999999999</v>
      </c>
      <c r="I2584" s="26">
        <v>7966.7480999999998</v>
      </c>
      <c r="J2584" s="26">
        <v>3.8999999999999998E-3</v>
      </c>
    </row>
    <row r="2585" spans="1:10" x14ac:dyDescent="0.2">
      <c r="A2585" s="26">
        <f t="shared" si="40"/>
        <v>760188</v>
      </c>
      <c r="B2585" s="26">
        <v>36</v>
      </c>
      <c r="C2585" s="26">
        <v>112</v>
      </c>
      <c r="D2585" s="26" t="s">
        <v>106</v>
      </c>
      <c r="E2585" s="26">
        <v>76</v>
      </c>
      <c r="F2585" s="26">
        <v>188</v>
      </c>
      <c r="G2585" s="26">
        <v>41137.300999999999</v>
      </c>
      <c r="H2585" s="26">
        <v>0.73399999999999999</v>
      </c>
      <c r="I2585" s="26">
        <v>7973.8656000000001</v>
      </c>
      <c r="J2585" s="26">
        <v>3.8999999999999998E-3</v>
      </c>
    </row>
    <row r="2586" spans="1:10" x14ac:dyDescent="0.2">
      <c r="A2586" s="26">
        <f t="shared" si="40"/>
        <v>770188</v>
      </c>
      <c r="B2586" s="26">
        <v>34</v>
      </c>
      <c r="C2586" s="26">
        <v>111</v>
      </c>
      <c r="D2586" s="26" t="s">
        <v>107</v>
      </c>
      <c r="E2586" s="26">
        <v>77</v>
      </c>
      <c r="F2586" s="26">
        <v>188</v>
      </c>
      <c r="G2586" s="26">
        <v>38344.955000000002</v>
      </c>
      <c r="H2586" s="26">
        <v>9.423</v>
      </c>
      <c r="I2586" s="26">
        <v>7954.8512000000001</v>
      </c>
      <c r="J2586" s="26">
        <v>5.0099999999999999E-2</v>
      </c>
    </row>
    <row r="2587" spans="1:10" x14ac:dyDescent="0.2">
      <c r="A2587" s="26">
        <f t="shared" si="40"/>
        <v>780188</v>
      </c>
      <c r="B2587" s="26">
        <v>32</v>
      </c>
      <c r="C2587" s="26">
        <v>110</v>
      </c>
      <c r="D2587" s="26" t="s">
        <v>108</v>
      </c>
      <c r="E2587" s="26">
        <v>78</v>
      </c>
      <c r="F2587" s="26">
        <v>188</v>
      </c>
      <c r="G2587" s="26">
        <v>37820.97</v>
      </c>
      <c r="H2587" s="26">
        <v>5.3049999999999997</v>
      </c>
      <c r="I2587" s="26">
        <v>7947.9026999999996</v>
      </c>
      <c r="J2587" s="26">
        <v>2.8199999999999999E-2</v>
      </c>
    </row>
    <row r="2588" spans="1:10" x14ac:dyDescent="0.2">
      <c r="A2588" s="26">
        <f t="shared" si="40"/>
        <v>790188</v>
      </c>
      <c r="B2588" s="26">
        <v>30</v>
      </c>
      <c r="C2588" s="26">
        <v>109</v>
      </c>
      <c r="D2588" s="26" t="s">
        <v>109</v>
      </c>
      <c r="E2588" s="26">
        <v>79</v>
      </c>
      <c r="F2588" s="26">
        <v>188</v>
      </c>
      <c r="G2588" s="26">
        <v>32371.314999999999</v>
      </c>
      <c r="H2588" s="26">
        <v>2.7010000000000001</v>
      </c>
      <c r="I2588" s="26">
        <v>7914.7537000000002</v>
      </c>
      <c r="J2588" s="26">
        <v>1.44E-2</v>
      </c>
    </row>
    <row r="2589" spans="1:10" x14ac:dyDescent="0.2">
      <c r="A2589" s="26">
        <f t="shared" si="40"/>
        <v>800188</v>
      </c>
      <c r="B2589" s="26">
        <v>28</v>
      </c>
      <c r="C2589" s="26">
        <v>108</v>
      </c>
      <c r="D2589" s="26" t="s">
        <v>110</v>
      </c>
      <c r="E2589" s="26">
        <v>80</v>
      </c>
      <c r="F2589" s="26">
        <v>188</v>
      </c>
      <c r="G2589" s="26">
        <v>30198.350999999999</v>
      </c>
      <c r="H2589" s="26">
        <v>6.7869999999999999</v>
      </c>
      <c r="I2589" s="26">
        <v>7899.0339999999997</v>
      </c>
      <c r="J2589" s="26">
        <v>3.61E-2</v>
      </c>
    </row>
    <row r="2590" spans="1:10" x14ac:dyDescent="0.2">
      <c r="A2590" s="26">
        <f t="shared" si="40"/>
        <v>810188</v>
      </c>
      <c r="B2590" s="26">
        <v>26</v>
      </c>
      <c r="C2590" s="26">
        <v>107</v>
      </c>
      <c r="D2590" s="26" t="s">
        <v>111</v>
      </c>
      <c r="E2590" s="26">
        <v>81</v>
      </c>
      <c r="F2590" s="26">
        <v>188</v>
      </c>
      <c r="G2590" s="26">
        <v>22336.402999999998</v>
      </c>
      <c r="H2590" s="26">
        <v>29.904</v>
      </c>
      <c r="I2590" s="26">
        <v>7853.0537000000004</v>
      </c>
      <c r="J2590" s="26">
        <v>0.15909999999999999</v>
      </c>
    </row>
    <row r="2591" spans="1:10" x14ac:dyDescent="0.2">
      <c r="A2591" s="26">
        <f t="shared" si="40"/>
        <v>820188</v>
      </c>
      <c r="B2591" s="26">
        <v>24</v>
      </c>
      <c r="C2591" s="26">
        <v>106</v>
      </c>
      <c r="D2591" s="26" t="s">
        <v>112</v>
      </c>
      <c r="E2591" s="26">
        <v>82</v>
      </c>
      <c r="F2591" s="26">
        <v>188</v>
      </c>
      <c r="G2591" s="26">
        <v>17811.024000000001</v>
      </c>
      <c r="H2591" s="26">
        <v>10.124000000000001</v>
      </c>
      <c r="I2591" s="26">
        <v>7824.8211000000001</v>
      </c>
      <c r="J2591" s="26">
        <v>5.3900000000000003E-2</v>
      </c>
    </row>
    <row r="2592" spans="1:10" x14ac:dyDescent="0.2">
      <c r="A2592" s="26">
        <f t="shared" si="40"/>
        <v>830188</v>
      </c>
      <c r="B2592" s="26">
        <v>22</v>
      </c>
      <c r="C2592" s="26">
        <v>105</v>
      </c>
      <c r="D2592" s="26" t="s">
        <v>113</v>
      </c>
      <c r="E2592" s="26">
        <v>83</v>
      </c>
      <c r="F2592" s="26">
        <v>188</v>
      </c>
      <c r="G2592" s="26">
        <v>-7194.8</v>
      </c>
      <c r="H2592" s="26">
        <v>11.179</v>
      </c>
      <c r="I2592" s="26">
        <v>7764.1904000000004</v>
      </c>
      <c r="J2592" s="26">
        <v>5.9499999999999997E-2</v>
      </c>
    </row>
    <row r="2593" spans="1:10" x14ac:dyDescent="0.2">
      <c r="A2593" s="26">
        <f t="shared" si="40"/>
        <v>840188</v>
      </c>
      <c r="B2593" s="26">
        <v>20</v>
      </c>
      <c r="C2593" s="26">
        <v>104</v>
      </c>
      <c r="D2593" s="26" t="s">
        <v>114</v>
      </c>
      <c r="E2593" s="26">
        <v>84</v>
      </c>
      <c r="F2593" s="26">
        <v>188</v>
      </c>
      <c r="G2593" s="26">
        <v>-544.37800000000004</v>
      </c>
      <c r="H2593" s="26">
        <v>19.97</v>
      </c>
      <c r="I2593" s="26">
        <v>7724.6544000000004</v>
      </c>
      <c r="J2593" s="26">
        <v>0.1062</v>
      </c>
    </row>
    <row r="2594" spans="1:10" x14ac:dyDescent="0.2">
      <c r="A2594" s="26">
        <f t="shared" si="40"/>
        <v>720189</v>
      </c>
      <c r="B2594" s="26">
        <v>45</v>
      </c>
      <c r="C2594" s="26">
        <v>117</v>
      </c>
      <c r="D2594" s="26" t="s">
        <v>102</v>
      </c>
      <c r="E2594" s="26">
        <v>72</v>
      </c>
      <c r="F2594" s="26">
        <v>189</v>
      </c>
      <c r="G2594" s="26">
        <v>27150</v>
      </c>
      <c r="H2594" s="26">
        <v>300</v>
      </c>
      <c r="I2594" s="26">
        <v>7917</v>
      </c>
      <c r="J2594" s="26">
        <v>2</v>
      </c>
    </row>
    <row r="2595" spans="1:10" x14ac:dyDescent="0.2">
      <c r="A2595" s="26">
        <f t="shared" si="40"/>
        <v>730189</v>
      </c>
      <c r="B2595" s="26">
        <v>43</v>
      </c>
      <c r="C2595" s="26">
        <v>116</v>
      </c>
      <c r="D2595" s="26" t="s">
        <v>103</v>
      </c>
      <c r="E2595" s="26">
        <v>73</v>
      </c>
      <c r="F2595" s="26">
        <v>189</v>
      </c>
      <c r="G2595" s="26">
        <v>31960</v>
      </c>
      <c r="H2595" s="26">
        <v>200</v>
      </c>
      <c r="I2595" s="26">
        <v>7938</v>
      </c>
      <c r="J2595" s="26">
        <v>1</v>
      </c>
    </row>
    <row r="2596" spans="1:10" x14ac:dyDescent="0.2">
      <c r="A2596" s="26">
        <f t="shared" si="40"/>
        <v>740189</v>
      </c>
      <c r="B2596" s="26">
        <v>41</v>
      </c>
      <c r="C2596" s="26">
        <v>115</v>
      </c>
      <c r="D2596" s="26" t="s">
        <v>104</v>
      </c>
      <c r="E2596" s="26">
        <v>74</v>
      </c>
      <c r="F2596" s="26">
        <v>189</v>
      </c>
      <c r="G2596" s="26">
        <v>35809</v>
      </c>
      <c r="H2596" s="26">
        <v>200</v>
      </c>
      <c r="I2596" s="26">
        <v>7954</v>
      </c>
      <c r="J2596" s="26">
        <v>1</v>
      </c>
    </row>
    <row r="2597" spans="1:10" x14ac:dyDescent="0.2">
      <c r="A2597" s="26">
        <f t="shared" si="40"/>
        <v>750189</v>
      </c>
      <c r="B2597" s="26">
        <v>39</v>
      </c>
      <c r="C2597" s="26">
        <v>114</v>
      </c>
      <c r="D2597" s="26" t="s">
        <v>105</v>
      </c>
      <c r="E2597" s="26">
        <v>75</v>
      </c>
      <c r="F2597" s="26">
        <v>189</v>
      </c>
      <c r="G2597" s="26">
        <v>37979.097000000002</v>
      </c>
      <c r="H2597" s="26">
        <v>8.1910000000000007</v>
      </c>
      <c r="I2597" s="26">
        <v>7961.8104999999996</v>
      </c>
      <c r="J2597" s="26">
        <v>4.3299999999999998E-2</v>
      </c>
    </row>
    <row r="2598" spans="1:10" x14ac:dyDescent="0.2">
      <c r="A2598" s="26">
        <f t="shared" si="40"/>
        <v>760189</v>
      </c>
      <c r="B2598" s="26">
        <v>37</v>
      </c>
      <c r="C2598" s="26">
        <v>113</v>
      </c>
      <c r="D2598" s="26" t="s">
        <v>106</v>
      </c>
      <c r="E2598" s="26">
        <v>76</v>
      </c>
      <c r="F2598" s="26">
        <v>189</v>
      </c>
      <c r="G2598" s="26">
        <v>38986.802000000003</v>
      </c>
      <c r="H2598" s="26">
        <v>0.66600000000000004</v>
      </c>
      <c r="I2598" s="26">
        <v>7963.0029000000004</v>
      </c>
      <c r="J2598" s="26">
        <v>3.5000000000000001E-3</v>
      </c>
    </row>
    <row r="2599" spans="1:10" x14ac:dyDescent="0.2">
      <c r="A2599" s="26">
        <f t="shared" si="40"/>
        <v>770189</v>
      </c>
      <c r="B2599" s="26">
        <v>35</v>
      </c>
      <c r="C2599" s="26">
        <v>112</v>
      </c>
      <c r="D2599" s="26" t="s">
        <v>107</v>
      </c>
      <c r="E2599" s="26">
        <v>77</v>
      </c>
      <c r="F2599" s="26">
        <v>189</v>
      </c>
      <c r="G2599" s="26">
        <v>38449.652000000002</v>
      </c>
      <c r="H2599" s="26">
        <v>12.576000000000001</v>
      </c>
      <c r="I2599" s="26">
        <v>7956.0213999999996</v>
      </c>
      <c r="J2599" s="26">
        <v>6.6500000000000004E-2</v>
      </c>
    </row>
    <row r="2600" spans="1:10" x14ac:dyDescent="0.2">
      <c r="A2600" s="26">
        <f t="shared" si="40"/>
        <v>780189</v>
      </c>
      <c r="B2600" s="26">
        <v>33</v>
      </c>
      <c r="C2600" s="26">
        <v>111</v>
      </c>
      <c r="D2600" s="26" t="s">
        <v>108</v>
      </c>
      <c r="E2600" s="26">
        <v>78</v>
      </c>
      <c r="F2600" s="26">
        <v>189</v>
      </c>
      <c r="G2600" s="26">
        <v>36469.404999999999</v>
      </c>
      <c r="H2600" s="26">
        <v>10.09</v>
      </c>
      <c r="I2600" s="26">
        <v>7941.4044999999996</v>
      </c>
      <c r="J2600" s="26">
        <v>5.3400000000000003E-2</v>
      </c>
    </row>
    <row r="2601" spans="1:10" x14ac:dyDescent="0.2">
      <c r="A2601" s="26">
        <f t="shared" si="40"/>
        <v>790189</v>
      </c>
      <c r="B2601" s="26">
        <v>31</v>
      </c>
      <c r="C2601" s="26">
        <v>110</v>
      </c>
      <c r="D2601" s="26" t="s">
        <v>109</v>
      </c>
      <c r="E2601" s="26">
        <v>79</v>
      </c>
      <c r="F2601" s="26">
        <v>189</v>
      </c>
      <c r="G2601" s="26">
        <v>33581.957999999999</v>
      </c>
      <c r="H2601" s="26">
        <v>20.081</v>
      </c>
      <c r="I2601" s="26">
        <v>7921.9876000000004</v>
      </c>
      <c r="J2601" s="26">
        <v>0.10630000000000001</v>
      </c>
    </row>
    <row r="2602" spans="1:10" x14ac:dyDescent="0.2">
      <c r="A2602" s="26">
        <f t="shared" si="40"/>
        <v>800189</v>
      </c>
      <c r="B2602" s="26">
        <v>29</v>
      </c>
      <c r="C2602" s="26">
        <v>109</v>
      </c>
      <c r="D2602" s="26" t="s">
        <v>110</v>
      </c>
      <c r="E2602" s="26">
        <v>80</v>
      </c>
      <c r="F2602" s="26">
        <v>189</v>
      </c>
      <c r="G2602" s="26">
        <v>29626.378000000001</v>
      </c>
      <c r="H2602" s="26">
        <v>31.553000000000001</v>
      </c>
      <c r="I2602" s="26">
        <v>7896.9192000000003</v>
      </c>
      <c r="J2602" s="26">
        <v>0.16689999999999999</v>
      </c>
    </row>
    <row r="2603" spans="1:10" x14ac:dyDescent="0.2">
      <c r="A2603" s="26">
        <f t="shared" si="40"/>
        <v>810189</v>
      </c>
      <c r="B2603" s="26">
        <v>27</v>
      </c>
      <c r="C2603" s="26">
        <v>108</v>
      </c>
      <c r="D2603" s="26" t="s">
        <v>111</v>
      </c>
      <c r="E2603" s="26">
        <v>81</v>
      </c>
      <c r="F2603" s="26">
        <v>189</v>
      </c>
      <c r="G2603" s="26">
        <v>24616.105</v>
      </c>
      <c r="H2603" s="26">
        <v>8.3680000000000003</v>
      </c>
      <c r="I2603" s="26">
        <v>7866.2704000000003</v>
      </c>
      <c r="J2603" s="26">
        <v>4.4299999999999999E-2</v>
      </c>
    </row>
    <row r="2604" spans="1:10" x14ac:dyDescent="0.2">
      <c r="A2604" s="26">
        <f t="shared" si="40"/>
        <v>820189</v>
      </c>
      <c r="B2604" s="26">
        <v>25</v>
      </c>
      <c r="C2604" s="26">
        <v>107</v>
      </c>
      <c r="D2604" s="26" t="s">
        <v>112</v>
      </c>
      <c r="E2604" s="26">
        <v>82</v>
      </c>
      <c r="F2604" s="26">
        <v>189</v>
      </c>
      <c r="G2604" s="26">
        <v>17844.019</v>
      </c>
      <c r="H2604" s="26">
        <v>14.061999999999999</v>
      </c>
      <c r="I2604" s="26">
        <v>7826.2999</v>
      </c>
      <c r="J2604" s="26">
        <v>7.4399999999999994E-2</v>
      </c>
    </row>
    <row r="2605" spans="1:10" x14ac:dyDescent="0.2">
      <c r="A2605" s="26">
        <f t="shared" si="40"/>
        <v>830189</v>
      </c>
      <c r="B2605" s="26">
        <v>23</v>
      </c>
      <c r="C2605" s="26">
        <v>106</v>
      </c>
      <c r="D2605" s="26" t="s">
        <v>113</v>
      </c>
      <c r="E2605" s="26">
        <v>83</v>
      </c>
      <c r="F2605" s="26">
        <v>189</v>
      </c>
      <c r="G2605" s="26">
        <v>10064.664000000001</v>
      </c>
      <c r="H2605" s="26">
        <v>20.850999999999999</v>
      </c>
      <c r="I2605" s="26">
        <v>7780.9998999999998</v>
      </c>
      <c r="J2605" s="26">
        <v>0.1103</v>
      </c>
    </row>
    <row r="2606" spans="1:10" x14ac:dyDescent="0.2">
      <c r="A2606" s="26">
        <f t="shared" si="40"/>
        <v>840189</v>
      </c>
      <c r="B2606" s="26">
        <v>21</v>
      </c>
      <c r="C2606" s="26">
        <v>105</v>
      </c>
      <c r="D2606" s="26" t="s">
        <v>114</v>
      </c>
      <c r="E2606" s="26">
        <v>84</v>
      </c>
      <c r="F2606" s="26">
        <v>189</v>
      </c>
      <c r="G2606" s="26">
        <v>-1421.9960000000001</v>
      </c>
      <c r="H2606" s="26">
        <v>22.059000000000001</v>
      </c>
      <c r="I2606" s="26">
        <v>7731.1320999999998</v>
      </c>
      <c r="J2606" s="26">
        <v>0.1167</v>
      </c>
    </row>
    <row r="2607" spans="1:10" x14ac:dyDescent="0.2">
      <c r="A2607" s="26">
        <f t="shared" si="40"/>
        <v>720190</v>
      </c>
      <c r="B2607" s="26">
        <v>46</v>
      </c>
      <c r="C2607" s="26">
        <v>118</v>
      </c>
      <c r="D2607" s="26" t="s">
        <v>102</v>
      </c>
      <c r="E2607" s="26">
        <v>72</v>
      </c>
      <c r="F2607" s="26">
        <v>190</v>
      </c>
      <c r="G2607" s="26">
        <v>24800</v>
      </c>
      <c r="H2607" s="26">
        <v>400</v>
      </c>
      <c r="I2607" s="26">
        <v>7905</v>
      </c>
      <c r="J2607" s="26">
        <v>2</v>
      </c>
    </row>
    <row r="2608" spans="1:10" x14ac:dyDescent="0.2">
      <c r="A2608" s="26">
        <f t="shared" si="40"/>
        <v>730190</v>
      </c>
      <c r="B2608" s="26">
        <v>44</v>
      </c>
      <c r="C2608" s="26">
        <v>117</v>
      </c>
      <c r="D2608" s="26" t="s">
        <v>103</v>
      </c>
      <c r="E2608" s="26">
        <v>73</v>
      </c>
      <c r="F2608" s="26">
        <v>190</v>
      </c>
      <c r="G2608" s="26">
        <v>28720</v>
      </c>
      <c r="H2608" s="26">
        <v>200</v>
      </c>
      <c r="I2608" s="26">
        <v>7922</v>
      </c>
      <c r="J2608" s="26">
        <v>1</v>
      </c>
    </row>
    <row r="2609" spans="1:10" x14ac:dyDescent="0.2">
      <c r="A2609" s="26">
        <f t="shared" si="40"/>
        <v>740190</v>
      </c>
      <c r="B2609" s="26">
        <v>42</v>
      </c>
      <c r="C2609" s="26">
        <v>116</v>
      </c>
      <c r="D2609" s="26" t="s">
        <v>104</v>
      </c>
      <c r="E2609" s="26">
        <v>74</v>
      </c>
      <c r="F2609" s="26">
        <v>190</v>
      </c>
      <c r="G2609" s="26">
        <v>34368.832000000002</v>
      </c>
      <c r="H2609" s="26">
        <v>35.390999999999998</v>
      </c>
      <c r="I2609" s="26">
        <v>7947.5030999999999</v>
      </c>
      <c r="J2609" s="26">
        <v>0.18629999999999999</v>
      </c>
    </row>
    <row r="2610" spans="1:10" x14ac:dyDescent="0.2">
      <c r="A2610" s="26">
        <f t="shared" si="40"/>
        <v>750190</v>
      </c>
      <c r="B2610" s="26">
        <v>40</v>
      </c>
      <c r="C2610" s="26">
        <v>115</v>
      </c>
      <c r="D2610" s="26" t="s">
        <v>105</v>
      </c>
      <c r="E2610" s="26">
        <v>75</v>
      </c>
      <c r="F2610" s="26">
        <v>190</v>
      </c>
      <c r="G2610" s="26">
        <v>35583.014999999999</v>
      </c>
      <c r="H2610" s="26">
        <v>4.87</v>
      </c>
      <c r="I2610" s="26">
        <v>7949.7758999999996</v>
      </c>
      <c r="J2610" s="26">
        <v>2.5600000000000001E-2</v>
      </c>
    </row>
    <row r="2611" spans="1:10" x14ac:dyDescent="0.2">
      <c r="A2611" s="26">
        <f t="shared" si="40"/>
        <v>760190</v>
      </c>
      <c r="B2611" s="26">
        <v>38</v>
      </c>
      <c r="C2611" s="26">
        <v>114</v>
      </c>
      <c r="D2611" s="26" t="s">
        <v>106</v>
      </c>
      <c r="E2611" s="26">
        <v>76</v>
      </c>
      <c r="F2611" s="26">
        <v>190</v>
      </c>
      <c r="G2611" s="26">
        <v>38707.824999999997</v>
      </c>
      <c r="H2611" s="26">
        <v>0.65</v>
      </c>
      <c r="I2611" s="26">
        <v>7962.1046999999999</v>
      </c>
      <c r="J2611" s="26">
        <v>3.3999999999999998E-3</v>
      </c>
    </row>
    <row r="2612" spans="1:10" x14ac:dyDescent="0.2">
      <c r="A2612" s="26">
        <f t="shared" si="40"/>
        <v>770190</v>
      </c>
      <c r="B2612" s="26">
        <v>36</v>
      </c>
      <c r="C2612" s="26">
        <v>113</v>
      </c>
      <c r="D2612" s="26" t="s">
        <v>107</v>
      </c>
      <c r="E2612" s="26">
        <v>77</v>
      </c>
      <c r="F2612" s="26">
        <v>190</v>
      </c>
      <c r="G2612" s="26">
        <v>36753.614000000001</v>
      </c>
      <c r="H2612" s="26">
        <v>1.37</v>
      </c>
      <c r="I2612" s="26">
        <v>7947.7016999999996</v>
      </c>
      <c r="J2612" s="26">
        <v>7.1999999999999998E-3</v>
      </c>
    </row>
    <row r="2613" spans="1:10" x14ac:dyDescent="0.2">
      <c r="A2613" s="26">
        <f t="shared" si="40"/>
        <v>780190</v>
      </c>
      <c r="B2613" s="26">
        <v>34</v>
      </c>
      <c r="C2613" s="26">
        <v>112</v>
      </c>
      <c r="D2613" s="26" t="s">
        <v>108</v>
      </c>
      <c r="E2613" s="26">
        <v>78</v>
      </c>
      <c r="F2613" s="26">
        <v>190</v>
      </c>
      <c r="G2613" s="26">
        <v>37306.504000000001</v>
      </c>
      <c r="H2613" s="26">
        <v>0.65700000000000003</v>
      </c>
      <c r="I2613" s="26">
        <v>7946.4940999999999</v>
      </c>
      <c r="J2613" s="26">
        <v>3.5000000000000001E-3</v>
      </c>
    </row>
    <row r="2614" spans="1:10" x14ac:dyDescent="0.2">
      <c r="A2614" s="26">
        <f t="shared" si="40"/>
        <v>790190</v>
      </c>
      <c r="B2614" s="26">
        <v>32</v>
      </c>
      <c r="C2614" s="26">
        <v>111</v>
      </c>
      <c r="D2614" s="26" t="s">
        <v>109</v>
      </c>
      <c r="E2614" s="26">
        <v>79</v>
      </c>
      <c r="F2614" s="26">
        <v>190</v>
      </c>
      <c r="G2614" s="26">
        <v>32833.54</v>
      </c>
      <c r="H2614" s="26">
        <v>3.4470000000000001</v>
      </c>
      <c r="I2614" s="26">
        <v>7918.8344999999999</v>
      </c>
      <c r="J2614" s="26">
        <v>1.8100000000000002E-2</v>
      </c>
    </row>
    <row r="2615" spans="1:10" x14ac:dyDescent="0.2">
      <c r="A2615" s="26">
        <f t="shared" si="40"/>
        <v>800190</v>
      </c>
      <c r="B2615" s="26">
        <v>30</v>
      </c>
      <c r="C2615" s="26">
        <v>110</v>
      </c>
      <c r="D2615" s="26" t="s">
        <v>110</v>
      </c>
      <c r="E2615" s="26">
        <v>80</v>
      </c>
      <c r="F2615" s="26">
        <v>190</v>
      </c>
      <c r="G2615" s="26">
        <v>31370.625</v>
      </c>
      <c r="H2615" s="26">
        <v>15.907</v>
      </c>
      <c r="I2615" s="26">
        <v>7907.0173999999997</v>
      </c>
      <c r="J2615" s="26">
        <v>8.3699999999999997E-2</v>
      </c>
    </row>
    <row r="2616" spans="1:10" x14ac:dyDescent="0.2">
      <c r="A2616" s="26">
        <f t="shared" si="40"/>
        <v>810190</v>
      </c>
      <c r="B2616" s="26">
        <v>28</v>
      </c>
      <c r="C2616" s="26">
        <v>109</v>
      </c>
      <c r="D2616" s="26" t="s">
        <v>111</v>
      </c>
      <c r="E2616" s="26">
        <v>81</v>
      </c>
      <c r="F2616" s="26">
        <v>190</v>
      </c>
      <c r="G2616" s="26">
        <v>24366.236000000001</v>
      </c>
      <c r="H2616" s="26">
        <v>7.2519999999999998</v>
      </c>
      <c r="I2616" s="26">
        <v>7866.0344999999998</v>
      </c>
      <c r="J2616" s="26">
        <v>3.8199999999999998E-2</v>
      </c>
    </row>
    <row r="2617" spans="1:10" x14ac:dyDescent="0.2">
      <c r="A2617" s="26">
        <f t="shared" si="40"/>
        <v>820190</v>
      </c>
      <c r="B2617" s="26">
        <v>26</v>
      </c>
      <c r="C2617" s="26">
        <v>108</v>
      </c>
      <c r="D2617" s="26" t="s">
        <v>112</v>
      </c>
      <c r="E2617" s="26">
        <v>82</v>
      </c>
      <c r="F2617" s="26">
        <v>190</v>
      </c>
      <c r="G2617" s="26">
        <v>20416.607</v>
      </c>
      <c r="H2617" s="26">
        <v>12.513999999999999</v>
      </c>
      <c r="I2617" s="26">
        <v>7841.1293999999998</v>
      </c>
      <c r="J2617" s="26">
        <v>6.59E-2</v>
      </c>
    </row>
    <row r="2618" spans="1:10" x14ac:dyDescent="0.2">
      <c r="A2618" s="26">
        <f t="shared" si="40"/>
        <v>830190</v>
      </c>
      <c r="B2618" s="26">
        <v>24</v>
      </c>
      <c r="C2618" s="26">
        <v>107</v>
      </c>
      <c r="D2618" s="26" t="s">
        <v>113</v>
      </c>
      <c r="E2618" s="26">
        <v>83</v>
      </c>
      <c r="F2618" s="26">
        <v>190</v>
      </c>
      <c r="G2618" s="26">
        <v>10595.906000000001</v>
      </c>
      <c r="H2618" s="26">
        <v>20.972999999999999</v>
      </c>
      <c r="I2618" s="26">
        <v>7785.3239000000003</v>
      </c>
      <c r="J2618" s="26">
        <v>0.1104</v>
      </c>
    </row>
    <row r="2619" spans="1:10" x14ac:dyDescent="0.2">
      <c r="A2619" s="26">
        <f t="shared" si="40"/>
        <v>840190</v>
      </c>
      <c r="B2619" s="26">
        <v>22</v>
      </c>
      <c r="C2619" s="26">
        <v>106</v>
      </c>
      <c r="D2619" s="26" t="s">
        <v>114</v>
      </c>
      <c r="E2619" s="26">
        <v>84</v>
      </c>
      <c r="F2619" s="26">
        <v>190</v>
      </c>
      <c r="G2619" s="26">
        <v>-4562.7079999999996</v>
      </c>
      <c r="H2619" s="26">
        <v>13.163</v>
      </c>
      <c r="I2619" s="26">
        <v>7749.4525999999996</v>
      </c>
      <c r="J2619" s="26">
        <v>6.93E-2</v>
      </c>
    </row>
    <row r="2620" spans="1:10" x14ac:dyDescent="0.2">
      <c r="A2620" s="26">
        <f t="shared" si="40"/>
        <v>730191</v>
      </c>
      <c r="B2620" s="26">
        <v>45</v>
      </c>
      <c r="C2620" s="26">
        <v>118</v>
      </c>
      <c r="D2620" s="26" t="s">
        <v>103</v>
      </c>
      <c r="E2620" s="26">
        <v>73</v>
      </c>
      <c r="F2620" s="26">
        <v>191</v>
      </c>
      <c r="G2620" s="26">
        <v>26520</v>
      </c>
      <c r="H2620" s="26">
        <v>300</v>
      </c>
      <c r="I2620" s="26">
        <v>7911</v>
      </c>
      <c r="J2620" s="26">
        <v>2</v>
      </c>
    </row>
    <row r="2621" spans="1:10" x14ac:dyDescent="0.2">
      <c r="A2621" s="26">
        <f t="shared" si="40"/>
        <v>740191</v>
      </c>
      <c r="B2621" s="26">
        <v>43</v>
      </c>
      <c r="C2621" s="26">
        <v>117</v>
      </c>
      <c r="D2621" s="26" t="s">
        <v>104</v>
      </c>
      <c r="E2621" s="26">
        <v>74</v>
      </c>
      <c r="F2621" s="26">
        <v>191</v>
      </c>
      <c r="G2621" s="26">
        <v>31176.175999999999</v>
      </c>
      <c r="H2621" s="26">
        <v>41.917000000000002</v>
      </c>
      <c r="I2621" s="26">
        <v>7931.4359000000004</v>
      </c>
      <c r="J2621" s="26">
        <v>0.2195</v>
      </c>
    </row>
    <row r="2622" spans="1:10" x14ac:dyDescent="0.2">
      <c r="A2622" s="26">
        <f t="shared" si="40"/>
        <v>750191</v>
      </c>
      <c r="B2622" s="26">
        <v>41</v>
      </c>
      <c r="C2622" s="26">
        <v>116</v>
      </c>
      <c r="D2622" s="26" t="s">
        <v>105</v>
      </c>
      <c r="E2622" s="26">
        <v>75</v>
      </c>
      <c r="F2622" s="26">
        <v>191</v>
      </c>
      <c r="G2622" s="26">
        <v>34350.408000000003</v>
      </c>
      <c r="H2622" s="26">
        <v>10.263999999999999</v>
      </c>
      <c r="I2622" s="26">
        <v>7943.9588000000003</v>
      </c>
      <c r="J2622" s="26">
        <v>5.3699999999999998E-2</v>
      </c>
    </row>
    <row r="2623" spans="1:10" x14ac:dyDescent="0.2">
      <c r="A2623" s="26">
        <f t="shared" si="40"/>
        <v>760191</v>
      </c>
      <c r="B2623" s="26">
        <v>39</v>
      </c>
      <c r="C2623" s="26">
        <v>115</v>
      </c>
      <c r="D2623" s="26" t="s">
        <v>106</v>
      </c>
      <c r="E2623" s="26">
        <v>76</v>
      </c>
      <c r="F2623" s="26">
        <v>191</v>
      </c>
      <c r="G2623" s="26">
        <v>36395.239000000001</v>
      </c>
      <c r="H2623" s="26">
        <v>0.65900000000000003</v>
      </c>
      <c r="I2623" s="26">
        <v>7950.5686999999998</v>
      </c>
      <c r="J2623" s="26">
        <v>3.5000000000000001E-3</v>
      </c>
    </row>
    <row r="2624" spans="1:10" x14ac:dyDescent="0.2">
      <c r="A2624" s="26">
        <f t="shared" si="40"/>
        <v>770191</v>
      </c>
      <c r="B2624" s="26">
        <v>37</v>
      </c>
      <c r="C2624" s="26">
        <v>114</v>
      </c>
      <c r="D2624" s="26" t="s">
        <v>107</v>
      </c>
      <c r="E2624" s="26">
        <v>77</v>
      </c>
      <c r="F2624" s="26">
        <v>191</v>
      </c>
      <c r="G2624" s="26">
        <v>36708.826000000001</v>
      </c>
      <c r="H2624" s="26">
        <v>1.31</v>
      </c>
      <c r="I2624" s="26">
        <v>7948.1144000000004</v>
      </c>
      <c r="J2624" s="26">
        <v>6.8999999999999999E-3</v>
      </c>
    </row>
    <row r="2625" spans="1:10" x14ac:dyDescent="0.2">
      <c r="A2625" s="26">
        <f t="shared" si="40"/>
        <v>780191</v>
      </c>
      <c r="B2625" s="26">
        <v>35</v>
      </c>
      <c r="C2625" s="26">
        <v>113</v>
      </c>
      <c r="D2625" s="26" t="s">
        <v>108</v>
      </c>
      <c r="E2625" s="26">
        <v>78</v>
      </c>
      <c r="F2625" s="26">
        <v>191</v>
      </c>
      <c r="G2625" s="26">
        <v>35698.336000000003</v>
      </c>
      <c r="H2625" s="26">
        <v>4.1269999999999998</v>
      </c>
      <c r="I2625" s="26">
        <v>7938.7278999999999</v>
      </c>
      <c r="J2625" s="26">
        <v>2.1600000000000001E-2</v>
      </c>
    </row>
    <row r="2626" spans="1:10" x14ac:dyDescent="0.2">
      <c r="A2626" s="26">
        <f t="shared" si="40"/>
        <v>790191</v>
      </c>
      <c r="B2626" s="26">
        <v>33</v>
      </c>
      <c r="C2626" s="26">
        <v>112</v>
      </c>
      <c r="D2626" s="26" t="s">
        <v>109</v>
      </c>
      <c r="E2626" s="26">
        <v>79</v>
      </c>
      <c r="F2626" s="26">
        <v>191</v>
      </c>
      <c r="G2626" s="26">
        <v>33797.910000000003</v>
      </c>
      <c r="H2626" s="26">
        <v>4.9260000000000002</v>
      </c>
      <c r="I2626" s="26">
        <v>7924.6818999999996</v>
      </c>
      <c r="J2626" s="26">
        <v>2.58E-2</v>
      </c>
    </row>
    <row r="2627" spans="1:10" x14ac:dyDescent="0.2">
      <c r="A2627" s="26">
        <f t="shared" ref="A2627:A2690" si="41">F2627+10000*E2627</f>
        <v>800191</v>
      </c>
      <c r="B2627" s="26">
        <v>31</v>
      </c>
      <c r="C2627" s="26">
        <v>111</v>
      </c>
      <c r="D2627" s="26" t="s">
        <v>110</v>
      </c>
      <c r="E2627" s="26">
        <v>80</v>
      </c>
      <c r="F2627" s="26">
        <v>191</v>
      </c>
      <c r="G2627" s="26">
        <v>30591.848999999998</v>
      </c>
      <c r="H2627" s="26">
        <v>22.28</v>
      </c>
      <c r="I2627" s="26">
        <v>7903.8001999999997</v>
      </c>
      <c r="J2627" s="26">
        <v>0.1167</v>
      </c>
    </row>
    <row r="2628" spans="1:10" x14ac:dyDescent="0.2">
      <c r="A2628" s="26">
        <f t="shared" si="41"/>
        <v>810191</v>
      </c>
      <c r="B2628" s="26">
        <v>29</v>
      </c>
      <c r="C2628" s="26">
        <v>110</v>
      </c>
      <c r="D2628" s="26" t="s">
        <v>111</v>
      </c>
      <c r="E2628" s="26">
        <v>81</v>
      </c>
      <c r="F2628" s="26">
        <v>191</v>
      </c>
      <c r="G2628" s="26">
        <v>26282.951000000001</v>
      </c>
      <c r="H2628" s="26">
        <v>7.3490000000000002</v>
      </c>
      <c r="I2628" s="26">
        <v>7877.1445000000003</v>
      </c>
      <c r="J2628" s="26">
        <v>3.85E-2</v>
      </c>
    </row>
    <row r="2629" spans="1:10" x14ac:dyDescent="0.2">
      <c r="A2629" s="26">
        <f t="shared" si="41"/>
        <v>820191</v>
      </c>
      <c r="B2629" s="26">
        <v>27</v>
      </c>
      <c r="C2629" s="26">
        <v>109</v>
      </c>
      <c r="D2629" s="26" t="s">
        <v>112</v>
      </c>
      <c r="E2629" s="26">
        <v>82</v>
      </c>
      <c r="F2629" s="26">
        <v>191</v>
      </c>
      <c r="G2629" s="26">
        <v>20291.242999999999</v>
      </c>
      <c r="H2629" s="26">
        <v>6.6130000000000004</v>
      </c>
      <c r="I2629" s="26">
        <v>7841.6782000000003</v>
      </c>
      <c r="J2629" s="26">
        <v>3.4599999999999999E-2</v>
      </c>
    </row>
    <row r="2630" spans="1:10" x14ac:dyDescent="0.2">
      <c r="A2630" s="26">
        <f t="shared" si="41"/>
        <v>830191</v>
      </c>
      <c r="B2630" s="26">
        <v>25</v>
      </c>
      <c r="C2630" s="26">
        <v>108</v>
      </c>
      <c r="D2630" s="26" t="s">
        <v>113</v>
      </c>
      <c r="E2630" s="26">
        <v>83</v>
      </c>
      <c r="F2630" s="26">
        <v>191</v>
      </c>
      <c r="G2630" s="26">
        <v>13239.351000000001</v>
      </c>
      <c r="H2630" s="26">
        <v>7.4870000000000001</v>
      </c>
      <c r="I2630" s="26">
        <v>7800.6612999999998</v>
      </c>
      <c r="J2630" s="26">
        <v>3.9199999999999999E-2</v>
      </c>
    </row>
    <row r="2631" spans="1:10" x14ac:dyDescent="0.2">
      <c r="A2631" s="26">
        <f t="shared" si="41"/>
        <v>840191</v>
      </c>
      <c r="B2631" s="26">
        <v>23</v>
      </c>
      <c r="C2631" s="26">
        <v>107</v>
      </c>
      <c r="D2631" s="26" t="s">
        <v>114</v>
      </c>
      <c r="E2631" s="26">
        <v>84</v>
      </c>
      <c r="F2631" s="26">
        <v>191</v>
      </c>
      <c r="G2631" s="26">
        <v>-5068.7309999999998</v>
      </c>
      <c r="H2631" s="26">
        <v>7.1029999999999998</v>
      </c>
      <c r="I2631" s="26">
        <v>7753.7870999999996</v>
      </c>
      <c r="J2631" s="26">
        <v>3.7199999999999997E-2</v>
      </c>
    </row>
    <row r="2632" spans="1:10" x14ac:dyDescent="0.2">
      <c r="A2632" s="26">
        <f t="shared" si="41"/>
        <v>850191</v>
      </c>
      <c r="B2632" s="26">
        <v>21</v>
      </c>
      <c r="C2632" s="26">
        <v>106</v>
      </c>
      <c r="D2632" s="26" t="s">
        <v>115</v>
      </c>
      <c r="E2632" s="26">
        <v>85</v>
      </c>
      <c r="F2632" s="26">
        <v>191</v>
      </c>
      <c r="G2632" s="26">
        <v>3863.913</v>
      </c>
      <c r="H2632" s="26">
        <v>16.103000000000002</v>
      </c>
      <c r="I2632" s="26">
        <v>7702.9233000000004</v>
      </c>
      <c r="J2632" s="26">
        <v>8.43E-2</v>
      </c>
    </row>
    <row r="2633" spans="1:10" x14ac:dyDescent="0.2">
      <c r="A2633" s="26">
        <f t="shared" si="41"/>
        <v>730192</v>
      </c>
      <c r="B2633" s="26">
        <v>46</v>
      </c>
      <c r="C2633" s="26">
        <v>119</v>
      </c>
      <c r="D2633" s="26" t="s">
        <v>103</v>
      </c>
      <c r="E2633" s="26">
        <v>73</v>
      </c>
      <c r="F2633" s="26">
        <v>192</v>
      </c>
      <c r="G2633" s="26">
        <v>23100</v>
      </c>
      <c r="H2633" s="26">
        <v>400</v>
      </c>
      <c r="I2633" s="26">
        <v>7894</v>
      </c>
      <c r="J2633" s="26">
        <v>2</v>
      </c>
    </row>
    <row r="2634" spans="1:10" x14ac:dyDescent="0.2">
      <c r="A2634" s="26">
        <f t="shared" si="41"/>
        <v>740192</v>
      </c>
      <c r="B2634" s="26">
        <v>44</v>
      </c>
      <c r="C2634" s="26">
        <v>118</v>
      </c>
      <c r="D2634" s="26" t="s">
        <v>104</v>
      </c>
      <c r="E2634" s="26">
        <v>74</v>
      </c>
      <c r="F2634" s="26">
        <v>192</v>
      </c>
      <c r="G2634" s="26">
        <v>29620</v>
      </c>
      <c r="H2634" s="26">
        <v>200</v>
      </c>
      <c r="I2634" s="26">
        <v>7924</v>
      </c>
      <c r="J2634" s="26">
        <v>1</v>
      </c>
    </row>
    <row r="2635" spans="1:10" x14ac:dyDescent="0.2">
      <c r="A2635" s="26">
        <f t="shared" si="41"/>
        <v>750192</v>
      </c>
      <c r="B2635" s="26">
        <v>42</v>
      </c>
      <c r="C2635" s="26">
        <v>117</v>
      </c>
      <c r="D2635" s="26" t="s">
        <v>105</v>
      </c>
      <c r="E2635" s="26">
        <v>75</v>
      </c>
      <c r="F2635" s="26">
        <v>192</v>
      </c>
      <c r="G2635" s="26">
        <v>31588.828000000001</v>
      </c>
      <c r="H2635" s="26">
        <v>70.793999999999997</v>
      </c>
      <c r="I2635" s="26">
        <v>7930.2389000000003</v>
      </c>
      <c r="J2635" s="26">
        <v>0.36870000000000003</v>
      </c>
    </row>
    <row r="2636" spans="1:10" x14ac:dyDescent="0.2">
      <c r="A2636" s="26">
        <f t="shared" si="41"/>
        <v>760192</v>
      </c>
      <c r="B2636" s="26">
        <v>40</v>
      </c>
      <c r="C2636" s="26">
        <v>116</v>
      </c>
      <c r="D2636" s="26" t="s">
        <v>106</v>
      </c>
      <c r="E2636" s="26">
        <v>76</v>
      </c>
      <c r="F2636" s="26">
        <v>192</v>
      </c>
      <c r="G2636" s="26">
        <v>35882.303</v>
      </c>
      <c r="H2636" s="26">
        <v>2.3140000000000001</v>
      </c>
      <c r="I2636" s="26">
        <v>7948.5259999999998</v>
      </c>
      <c r="J2636" s="26">
        <v>1.21E-2</v>
      </c>
    </row>
    <row r="2637" spans="1:10" x14ac:dyDescent="0.2">
      <c r="A2637" s="26">
        <f t="shared" si="41"/>
        <v>770192</v>
      </c>
      <c r="B2637" s="26">
        <v>38</v>
      </c>
      <c r="C2637" s="26">
        <v>115</v>
      </c>
      <c r="D2637" s="26" t="s">
        <v>107</v>
      </c>
      <c r="E2637" s="26">
        <v>77</v>
      </c>
      <c r="F2637" s="26">
        <v>192</v>
      </c>
      <c r="G2637" s="26">
        <v>34835.631000000001</v>
      </c>
      <c r="H2637" s="26">
        <v>1.3140000000000001</v>
      </c>
      <c r="I2637" s="26">
        <v>7938.9998999999998</v>
      </c>
      <c r="J2637" s="26">
        <v>6.7999999999999996E-3</v>
      </c>
    </row>
    <row r="2638" spans="1:10" x14ac:dyDescent="0.2">
      <c r="A2638" s="26">
        <f t="shared" si="41"/>
        <v>780192</v>
      </c>
      <c r="B2638" s="26">
        <v>36</v>
      </c>
      <c r="C2638" s="26">
        <v>114</v>
      </c>
      <c r="D2638" s="26" t="s">
        <v>108</v>
      </c>
      <c r="E2638" s="26">
        <v>78</v>
      </c>
      <c r="F2638" s="26">
        <v>192</v>
      </c>
      <c r="G2638" s="26">
        <v>36288.525000000001</v>
      </c>
      <c r="H2638" s="26">
        <v>2.57</v>
      </c>
      <c r="I2638" s="26">
        <v>7942.4922999999999</v>
      </c>
      <c r="J2638" s="26">
        <v>1.34E-2</v>
      </c>
    </row>
    <row r="2639" spans="1:10" x14ac:dyDescent="0.2">
      <c r="A2639" s="26">
        <f t="shared" si="41"/>
        <v>790192</v>
      </c>
      <c r="B2639" s="26">
        <v>34</v>
      </c>
      <c r="C2639" s="26">
        <v>113</v>
      </c>
      <c r="D2639" s="26" t="s">
        <v>109</v>
      </c>
      <c r="E2639" s="26">
        <v>79</v>
      </c>
      <c r="F2639" s="26">
        <v>192</v>
      </c>
      <c r="G2639" s="26">
        <v>32772.184000000001</v>
      </c>
      <c r="H2639" s="26">
        <v>15.827</v>
      </c>
      <c r="I2639" s="26">
        <v>7920.1032999999998</v>
      </c>
      <c r="J2639" s="26">
        <v>8.2400000000000001E-2</v>
      </c>
    </row>
    <row r="2640" spans="1:10" x14ac:dyDescent="0.2">
      <c r="A2640" s="26">
        <f t="shared" si="41"/>
        <v>800192</v>
      </c>
      <c r="B2640" s="26">
        <v>32</v>
      </c>
      <c r="C2640" s="26">
        <v>112</v>
      </c>
      <c r="D2640" s="26" t="s">
        <v>110</v>
      </c>
      <c r="E2640" s="26">
        <v>80</v>
      </c>
      <c r="F2640" s="26">
        <v>192</v>
      </c>
      <c r="G2640" s="26">
        <v>32011.481</v>
      </c>
      <c r="H2640" s="26">
        <v>15.537000000000001</v>
      </c>
      <c r="I2640" s="26">
        <v>7912.0666000000001</v>
      </c>
      <c r="J2640" s="26">
        <v>8.09E-2</v>
      </c>
    </row>
    <row r="2641" spans="1:10" x14ac:dyDescent="0.2">
      <c r="A2641" s="26">
        <f t="shared" si="41"/>
        <v>810192</v>
      </c>
      <c r="B2641" s="26">
        <v>30</v>
      </c>
      <c r="C2641" s="26">
        <v>111</v>
      </c>
      <c r="D2641" s="26" t="s">
        <v>111</v>
      </c>
      <c r="E2641" s="26">
        <v>81</v>
      </c>
      <c r="F2641" s="26">
        <v>192</v>
      </c>
      <c r="G2641" s="26">
        <v>25872.249</v>
      </c>
      <c r="H2641" s="26">
        <v>31.670999999999999</v>
      </c>
      <c r="I2641" s="26">
        <v>7876.0167000000001</v>
      </c>
      <c r="J2641" s="26">
        <v>0.16500000000000001</v>
      </c>
    </row>
    <row r="2642" spans="1:10" x14ac:dyDescent="0.2">
      <c r="A2642" s="26">
        <f t="shared" si="41"/>
        <v>820192</v>
      </c>
      <c r="B2642" s="26">
        <v>28</v>
      </c>
      <c r="C2642" s="26">
        <v>110</v>
      </c>
      <c r="D2642" s="26" t="s">
        <v>112</v>
      </c>
      <c r="E2642" s="26">
        <v>82</v>
      </c>
      <c r="F2642" s="26">
        <v>192</v>
      </c>
      <c r="G2642" s="26">
        <v>22551.846000000001</v>
      </c>
      <c r="H2642" s="26">
        <v>5.726</v>
      </c>
      <c r="I2642" s="26">
        <v>7854.6481999999996</v>
      </c>
      <c r="J2642" s="26">
        <v>2.98E-2</v>
      </c>
    </row>
    <row r="2643" spans="1:10" x14ac:dyDescent="0.2">
      <c r="A2643" s="26">
        <f t="shared" si="41"/>
        <v>830192</v>
      </c>
      <c r="B2643" s="26">
        <v>26</v>
      </c>
      <c r="C2643" s="26">
        <v>109</v>
      </c>
      <c r="D2643" s="26" t="s">
        <v>113</v>
      </c>
      <c r="E2643" s="26">
        <v>83</v>
      </c>
      <c r="F2643" s="26">
        <v>192</v>
      </c>
      <c r="G2643" s="26">
        <v>13534.537</v>
      </c>
      <c r="H2643" s="26">
        <v>30.111999999999998</v>
      </c>
      <c r="I2643" s="26">
        <v>7803.6084000000001</v>
      </c>
      <c r="J2643" s="26">
        <v>0.15679999999999999</v>
      </c>
    </row>
    <row r="2644" spans="1:10" x14ac:dyDescent="0.2">
      <c r="A2644" s="26">
        <f t="shared" si="41"/>
        <v>840192</v>
      </c>
      <c r="B2644" s="26">
        <v>24</v>
      </c>
      <c r="C2644" s="26">
        <v>108</v>
      </c>
      <c r="D2644" s="26" t="s">
        <v>114</v>
      </c>
      <c r="E2644" s="26">
        <v>84</v>
      </c>
      <c r="F2644" s="26">
        <v>192</v>
      </c>
      <c r="G2644" s="26">
        <v>-8066.4830000000002</v>
      </c>
      <c r="H2644" s="26">
        <v>10.634</v>
      </c>
      <c r="I2644" s="26">
        <v>7771.0541999999996</v>
      </c>
      <c r="J2644" s="26">
        <v>5.5399999999999998E-2</v>
      </c>
    </row>
    <row r="2645" spans="1:10" x14ac:dyDescent="0.2">
      <c r="A2645" s="26">
        <f t="shared" si="41"/>
        <v>850192</v>
      </c>
      <c r="B2645" s="26">
        <v>22</v>
      </c>
      <c r="C2645" s="26">
        <v>107</v>
      </c>
      <c r="D2645" s="26" t="s">
        <v>115</v>
      </c>
      <c r="E2645" s="26">
        <v>85</v>
      </c>
      <c r="F2645" s="26">
        <v>192</v>
      </c>
      <c r="G2645" s="26">
        <v>2925.7420000000002</v>
      </c>
      <c r="H2645" s="26">
        <v>27.873000000000001</v>
      </c>
      <c r="I2645" s="26">
        <v>7709.7282999999998</v>
      </c>
      <c r="J2645" s="26">
        <v>0.1452</v>
      </c>
    </row>
    <row r="2646" spans="1:10" x14ac:dyDescent="0.2">
      <c r="A2646" s="26">
        <f t="shared" si="41"/>
        <v>730193</v>
      </c>
      <c r="B2646" s="26">
        <v>47</v>
      </c>
      <c r="C2646" s="26">
        <v>120</v>
      </c>
      <c r="D2646" s="26" t="s">
        <v>103</v>
      </c>
      <c r="E2646" s="26">
        <v>73</v>
      </c>
      <c r="F2646" s="26">
        <v>193</v>
      </c>
      <c r="G2646" s="26">
        <v>20810</v>
      </c>
      <c r="H2646" s="26">
        <v>400</v>
      </c>
      <c r="I2646" s="26">
        <v>7883</v>
      </c>
      <c r="J2646" s="26">
        <v>2</v>
      </c>
    </row>
    <row r="2647" spans="1:10" x14ac:dyDescent="0.2">
      <c r="A2647" s="26">
        <f t="shared" si="41"/>
        <v>740193</v>
      </c>
      <c r="B2647" s="26">
        <v>45</v>
      </c>
      <c r="C2647" s="26">
        <v>119</v>
      </c>
      <c r="D2647" s="26" t="s">
        <v>104</v>
      </c>
      <c r="E2647" s="26">
        <v>74</v>
      </c>
      <c r="F2647" s="26">
        <v>193</v>
      </c>
      <c r="G2647" s="26">
        <v>26190</v>
      </c>
      <c r="H2647" s="26">
        <v>200</v>
      </c>
      <c r="I2647" s="26">
        <v>7907</v>
      </c>
      <c r="J2647" s="26">
        <v>1</v>
      </c>
    </row>
    <row r="2648" spans="1:10" x14ac:dyDescent="0.2">
      <c r="A2648" s="26">
        <f t="shared" si="41"/>
        <v>750193</v>
      </c>
      <c r="B2648" s="26">
        <v>43</v>
      </c>
      <c r="C2648" s="26">
        <v>118</v>
      </c>
      <c r="D2648" s="26" t="s">
        <v>105</v>
      </c>
      <c r="E2648" s="26">
        <v>75</v>
      </c>
      <c r="F2648" s="26">
        <v>193</v>
      </c>
      <c r="G2648" s="26">
        <v>30231.641</v>
      </c>
      <c r="H2648" s="26">
        <v>39.122999999999998</v>
      </c>
      <c r="I2648" s="26">
        <v>7923.9377999999997</v>
      </c>
      <c r="J2648" s="26">
        <v>0.20269999999999999</v>
      </c>
    </row>
    <row r="2649" spans="1:10" x14ac:dyDescent="0.2">
      <c r="A2649" s="26">
        <f t="shared" si="41"/>
        <v>760193</v>
      </c>
      <c r="B2649" s="26">
        <v>41</v>
      </c>
      <c r="C2649" s="26">
        <v>117</v>
      </c>
      <c r="D2649" s="26" t="s">
        <v>106</v>
      </c>
      <c r="E2649" s="26">
        <v>76</v>
      </c>
      <c r="F2649" s="26">
        <v>193</v>
      </c>
      <c r="G2649" s="26">
        <v>33394.400999999998</v>
      </c>
      <c r="H2649" s="26">
        <v>2.3199999999999998</v>
      </c>
      <c r="I2649" s="26">
        <v>7936.2716</v>
      </c>
      <c r="J2649" s="26">
        <v>1.2E-2</v>
      </c>
    </row>
    <row r="2650" spans="1:10" x14ac:dyDescent="0.2">
      <c r="A2650" s="26">
        <f t="shared" si="41"/>
        <v>770193</v>
      </c>
      <c r="B2650" s="26">
        <v>39</v>
      </c>
      <c r="C2650" s="26">
        <v>116</v>
      </c>
      <c r="D2650" s="26" t="s">
        <v>107</v>
      </c>
      <c r="E2650" s="26">
        <v>77</v>
      </c>
      <c r="F2650" s="26">
        <v>193</v>
      </c>
      <c r="G2650" s="26">
        <v>34536.305</v>
      </c>
      <c r="H2650" s="26">
        <v>1.327</v>
      </c>
      <c r="I2650" s="26">
        <v>7938.1346000000003</v>
      </c>
      <c r="J2650" s="26">
        <v>6.8999999999999999E-3</v>
      </c>
    </row>
    <row r="2651" spans="1:10" x14ac:dyDescent="0.2">
      <c r="A2651" s="26">
        <f t="shared" si="41"/>
        <v>780193</v>
      </c>
      <c r="B2651" s="26">
        <v>37</v>
      </c>
      <c r="C2651" s="26">
        <v>115</v>
      </c>
      <c r="D2651" s="26" t="s">
        <v>108</v>
      </c>
      <c r="E2651" s="26">
        <v>78</v>
      </c>
      <c r="F2651" s="26">
        <v>193</v>
      </c>
      <c r="G2651" s="26">
        <v>34479.677000000003</v>
      </c>
      <c r="H2651" s="26">
        <v>1.359</v>
      </c>
      <c r="I2651" s="26">
        <v>7933.7875000000004</v>
      </c>
      <c r="J2651" s="26">
        <v>7.0000000000000001E-3</v>
      </c>
    </row>
    <row r="2652" spans="1:10" x14ac:dyDescent="0.2">
      <c r="A2652" s="26">
        <f t="shared" si="41"/>
        <v>790193</v>
      </c>
      <c r="B2652" s="26">
        <v>35</v>
      </c>
      <c r="C2652" s="26">
        <v>114</v>
      </c>
      <c r="D2652" s="26" t="s">
        <v>109</v>
      </c>
      <c r="E2652" s="26">
        <v>79</v>
      </c>
      <c r="F2652" s="26">
        <v>193</v>
      </c>
      <c r="G2652" s="26">
        <v>33404.828999999998</v>
      </c>
      <c r="H2652" s="26">
        <v>8.6739999999999995</v>
      </c>
      <c r="I2652" s="26">
        <v>7924.1647999999996</v>
      </c>
      <c r="J2652" s="26">
        <v>4.4900000000000002E-2</v>
      </c>
    </row>
    <row r="2653" spans="1:10" x14ac:dyDescent="0.2">
      <c r="A2653" s="26">
        <f t="shared" si="41"/>
        <v>800193</v>
      </c>
      <c r="B2653" s="26">
        <v>33</v>
      </c>
      <c r="C2653" s="26">
        <v>113</v>
      </c>
      <c r="D2653" s="26" t="s">
        <v>110</v>
      </c>
      <c r="E2653" s="26">
        <v>80</v>
      </c>
      <c r="F2653" s="26">
        <v>193</v>
      </c>
      <c r="G2653" s="26">
        <v>31062.165000000001</v>
      </c>
      <c r="H2653" s="26">
        <v>15.505000000000001</v>
      </c>
      <c r="I2653" s="26">
        <v>7907.973</v>
      </c>
      <c r="J2653" s="26">
        <v>8.0299999999999996E-2</v>
      </c>
    </row>
    <row r="2654" spans="1:10" x14ac:dyDescent="0.2">
      <c r="A2654" s="26">
        <f t="shared" si="41"/>
        <v>810193</v>
      </c>
      <c r="B2654" s="26">
        <v>31</v>
      </c>
      <c r="C2654" s="26">
        <v>112</v>
      </c>
      <c r="D2654" s="26" t="s">
        <v>111</v>
      </c>
      <c r="E2654" s="26">
        <v>81</v>
      </c>
      <c r="F2654" s="26">
        <v>193</v>
      </c>
      <c r="G2654" s="26">
        <v>27477.218000000001</v>
      </c>
      <c r="H2654" s="26">
        <v>6.7069999999999999</v>
      </c>
      <c r="I2654" s="26">
        <v>7885.3445000000002</v>
      </c>
      <c r="J2654" s="26">
        <v>3.4799999999999998E-2</v>
      </c>
    </row>
    <row r="2655" spans="1:10" x14ac:dyDescent="0.2">
      <c r="A2655" s="26">
        <f t="shared" si="41"/>
        <v>820193</v>
      </c>
      <c r="B2655" s="26">
        <v>29</v>
      </c>
      <c r="C2655" s="26">
        <v>111</v>
      </c>
      <c r="D2655" s="26" t="s">
        <v>112</v>
      </c>
      <c r="E2655" s="26">
        <v>82</v>
      </c>
      <c r="F2655" s="26">
        <v>193</v>
      </c>
      <c r="G2655" s="26">
        <v>22229.255000000001</v>
      </c>
      <c r="H2655" s="26">
        <v>10.288</v>
      </c>
      <c r="I2655" s="26">
        <v>7854.0994000000001</v>
      </c>
      <c r="J2655" s="26">
        <v>5.33E-2</v>
      </c>
    </row>
    <row r="2656" spans="1:10" x14ac:dyDescent="0.2">
      <c r="A2656" s="26">
        <f t="shared" si="41"/>
        <v>830193</v>
      </c>
      <c r="B2656" s="26">
        <v>27</v>
      </c>
      <c r="C2656" s="26">
        <v>110</v>
      </c>
      <c r="D2656" s="26" t="s">
        <v>113</v>
      </c>
      <c r="E2656" s="26">
        <v>83</v>
      </c>
      <c r="F2656" s="26">
        <v>193</v>
      </c>
      <c r="G2656" s="26">
        <v>15884.563</v>
      </c>
      <c r="H2656" s="26">
        <v>7.5759999999999996</v>
      </c>
      <c r="I2656" s="26">
        <v>7817.1718000000001</v>
      </c>
      <c r="J2656" s="26">
        <v>3.9300000000000002E-2</v>
      </c>
    </row>
    <row r="2657" spans="1:10" x14ac:dyDescent="0.2">
      <c r="A2657" s="26">
        <f t="shared" si="41"/>
        <v>840193</v>
      </c>
      <c r="B2657" s="26">
        <v>25</v>
      </c>
      <c r="C2657" s="26">
        <v>109</v>
      </c>
      <c r="D2657" s="26" t="s">
        <v>114</v>
      </c>
      <c r="E2657" s="26">
        <v>84</v>
      </c>
      <c r="F2657" s="26">
        <v>193</v>
      </c>
      <c r="G2657" s="26">
        <v>-8325.3019999999997</v>
      </c>
      <c r="H2657" s="26">
        <v>14.531000000000001</v>
      </c>
      <c r="I2657" s="26">
        <v>7773.951</v>
      </c>
      <c r="J2657" s="26">
        <v>7.5300000000000006E-2</v>
      </c>
    </row>
    <row r="2658" spans="1:10" x14ac:dyDescent="0.2">
      <c r="A2658" s="26">
        <f t="shared" si="41"/>
        <v>850193</v>
      </c>
      <c r="B2658" s="26">
        <v>23</v>
      </c>
      <c r="C2658" s="26">
        <v>108</v>
      </c>
      <c r="D2658" s="26" t="s">
        <v>115</v>
      </c>
      <c r="E2658" s="26">
        <v>85</v>
      </c>
      <c r="F2658" s="26">
        <v>193</v>
      </c>
      <c r="G2658" s="26">
        <v>-67.322999999999993</v>
      </c>
      <c r="H2658" s="26">
        <v>21.632000000000001</v>
      </c>
      <c r="I2658" s="26">
        <v>7727.1099000000004</v>
      </c>
      <c r="J2658" s="26">
        <v>0.11210000000000001</v>
      </c>
    </row>
    <row r="2659" spans="1:10" x14ac:dyDescent="0.2">
      <c r="A2659" s="26">
        <f t="shared" si="41"/>
        <v>860193</v>
      </c>
      <c r="B2659" s="26">
        <v>21</v>
      </c>
      <c r="C2659" s="26">
        <v>107</v>
      </c>
      <c r="D2659" s="26" t="s">
        <v>116</v>
      </c>
      <c r="E2659" s="26">
        <v>86</v>
      </c>
      <c r="F2659" s="26">
        <v>193</v>
      </c>
      <c r="G2659" s="26">
        <v>9042.92</v>
      </c>
      <c r="H2659" s="26">
        <v>25.111999999999998</v>
      </c>
      <c r="I2659" s="26">
        <v>7675.8530000000001</v>
      </c>
      <c r="J2659" s="26">
        <v>0.13009999999999999</v>
      </c>
    </row>
    <row r="2660" spans="1:10" x14ac:dyDescent="0.2">
      <c r="A2660" s="26">
        <f t="shared" si="41"/>
        <v>730194</v>
      </c>
      <c r="B2660" s="26">
        <v>48</v>
      </c>
      <c r="C2660" s="26">
        <v>121</v>
      </c>
      <c r="D2660" s="26" t="s">
        <v>103</v>
      </c>
      <c r="E2660" s="26">
        <v>73</v>
      </c>
      <c r="F2660" s="26">
        <v>194</v>
      </c>
      <c r="G2660" s="26">
        <v>17130</v>
      </c>
      <c r="H2660" s="26">
        <v>500</v>
      </c>
      <c r="I2660" s="26">
        <v>7865</v>
      </c>
      <c r="J2660" s="26">
        <v>3</v>
      </c>
    </row>
    <row r="2661" spans="1:10" x14ac:dyDescent="0.2">
      <c r="A2661" s="26">
        <f t="shared" si="41"/>
        <v>740194</v>
      </c>
      <c r="B2661" s="26">
        <v>46</v>
      </c>
      <c r="C2661" s="26">
        <v>120</v>
      </c>
      <c r="D2661" s="26" t="s">
        <v>104</v>
      </c>
      <c r="E2661" s="26">
        <v>74</v>
      </c>
      <c r="F2661" s="26">
        <v>194</v>
      </c>
      <c r="G2661" s="26">
        <v>24410</v>
      </c>
      <c r="H2661" s="26">
        <v>300</v>
      </c>
      <c r="I2661" s="26">
        <v>7899</v>
      </c>
      <c r="J2661" s="26">
        <v>2</v>
      </c>
    </row>
    <row r="2662" spans="1:10" x14ac:dyDescent="0.2">
      <c r="A2662" s="26">
        <f t="shared" si="41"/>
        <v>750194</v>
      </c>
      <c r="B2662" s="26">
        <v>44</v>
      </c>
      <c r="C2662" s="26">
        <v>119</v>
      </c>
      <c r="D2662" s="26" t="s">
        <v>105</v>
      </c>
      <c r="E2662" s="26">
        <v>75</v>
      </c>
      <c r="F2662" s="26">
        <v>194</v>
      </c>
      <c r="G2662" s="26">
        <v>27260</v>
      </c>
      <c r="H2662" s="26">
        <v>200</v>
      </c>
      <c r="I2662" s="26">
        <v>7909</v>
      </c>
      <c r="J2662" s="26">
        <v>1</v>
      </c>
    </row>
    <row r="2663" spans="1:10" x14ac:dyDescent="0.2">
      <c r="A2663" s="26">
        <f t="shared" si="41"/>
        <v>760194</v>
      </c>
      <c r="B2663" s="26">
        <v>42</v>
      </c>
      <c r="C2663" s="26">
        <v>118</v>
      </c>
      <c r="D2663" s="26" t="s">
        <v>106</v>
      </c>
      <c r="E2663" s="26">
        <v>76</v>
      </c>
      <c r="F2663" s="26">
        <v>194</v>
      </c>
      <c r="G2663" s="26">
        <v>32435.175999999999</v>
      </c>
      <c r="H2663" s="26">
        <v>2.403</v>
      </c>
      <c r="I2663" s="26">
        <v>7932.0231999999996</v>
      </c>
      <c r="J2663" s="26">
        <v>1.24E-2</v>
      </c>
    </row>
    <row r="2664" spans="1:10" x14ac:dyDescent="0.2">
      <c r="A2664" s="26">
        <f t="shared" si="41"/>
        <v>770194</v>
      </c>
      <c r="B2664" s="26">
        <v>40</v>
      </c>
      <c r="C2664" s="26">
        <v>117</v>
      </c>
      <c r="D2664" s="26" t="s">
        <v>107</v>
      </c>
      <c r="E2664" s="26">
        <v>77</v>
      </c>
      <c r="F2664" s="26">
        <v>194</v>
      </c>
      <c r="G2664" s="26">
        <v>32531.776000000002</v>
      </c>
      <c r="H2664" s="26">
        <v>1.3320000000000001</v>
      </c>
      <c r="I2664" s="26">
        <v>7928.4885000000004</v>
      </c>
      <c r="J2664" s="26">
        <v>6.8999999999999999E-3</v>
      </c>
    </row>
    <row r="2665" spans="1:10" x14ac:dyDescent="0.2">
      <c r="A2665" s="26">
        <f t="shared" si="41"/>
        <v>780194</v>
      </c>
      <c r="B2665" s="26">
        <v>38</v>
      </c>
      <c r="C2665" s="26">
        <v>116</v>
      </c>
      <c r="D2665" s="26" t="s">
        <v>108</v>
      </c>
      <c r="E2665" s="26">
        <v>78</v>
      </c>
      <c r="F2665" s="26">
        <v>194</v>
      </c>
      <c r="G2665" s="26">
        <v>34760.101000000002</v>
      </c>
      <c r="H2665" s="26">
        <v>0.496</v>
      </c>
      <c r="I2665" s="26">
        <v>7935.942</v>
      </c>
      <c r="J2665" s="26">
        <v>2.5999999999999999E-3</v>
      </c>
    </row>
    <row r="2666" spans="1:10" x14ac:dyDescent="0.2">
      <c r="A2666" s="26">
        <f t="shared" si="41"/>
        <v>790194</v>
      </c>
      <c r="B2666" s="26">
        <v>36</v>
      </c>
      <c r="C2666" s="26">
        <v>115</v>
      </c>
      <c r="D2666" s="26" t="s">
        <v>109</v>
      </c>
      <c r="E2666" s="26">
        <v>79</v>
      </c>
      <c r="F2666" s="26">
        <v>194</v>
      </c>
      <c r="G2666" s="26">
        <v>32211.95</v>
      </c>
      <c r="H2666" s="26">
        <v>2.1179999999999999</v>
      </c>
      <c r="I2666" s="26">
        <v>7918.7744000000002</v>
      </c>
      <c r="J2666" s="26">
        <v>1.09E-2</v>
      </c>
    </row>
    <row r="2667" spans="1:10" x14ac:dyDescent="0.2">
      <c r="A2667" s="26">
        <f t="shared" si="41"/>
        <v>800194</v>
      </c>
      <c r="B2667" s="26">
        <v>34</v>
      </c>
      <c r="C2667" s="26">
        <v>114</v>
      </c>
      <c r="D2667" s="26" t="s">
        <v>110</v>
      </c>
      <c r="E2667" s="26">
        <v>80</v>
      </c>
      <c r="F2667" s="26">
        <v>194</v>
      </c>
      <c r="G2667" s="26">
        <v>32183.952000000001</v>
      </c>
      <c r="H2667" s="26">
        <v>2.8879999999999999</v>
      </c>
      <c r="I2667" s="26">
        <v>7914.5973999999997</v>
      </c>
      <c r="J2667" s="26">
        <v>1.49E-2</v>
      </c>
    </row>
    <row r="2668" spans="1:10" x14ac:dyDescent="0.2">
      <c r="A2668" s="26">
        <f t="shared" si="41"/>
        <v>810194</v>
      </c>
      <c r="B2668" s="26">
        <v>32</v>
      </c>
      <c r="C2668" s="26">
        <v>113</v>
      </c>
      <c r="D2668" s="26" t="s">
        <v>111</v>
      </c>
      <c r="E2668" s="26">
        <v>81</v>
      </c>
      <c r="F2668" s="26">
        <v>194</v>
      </c>
      <c r="G2668" s="26">
        <v>26937.498</v>
      </c>
      <c r="H2668" s="26">
        <v>13.972</v>
      </c>
      <c r="I2668" s="26">
        <v>7883.5210999999999</v>
      </c>
      <c r="J2668" s="26">
        <v>7.1999999999999995E-2</v>
      </c>
    </row>
    <row r="2669" spans="1:10" x14ac:dyDescent="0.2">
      <c r="A2669" s="26">
        <f t="shared" si="41"/>
        <v>820194</v>
      </c>
      <c r="B2669" s="26">
        <v>30</v>
      </c>
      <c r="C2669" s="26">
        <v>112</v>
      </c>
      <c r="D2669" s="26" t="s">
        <v>112</v>
      </c>
      <c r="E2669" s="26">
        <v>82</v>
      </c>
      <c r="F2669" s="26">
        <v>194</v>
      </c>
      <c r="G2669" s="26">
        <v>24207.866000000002</v>
      </c>
      <c r="H2669" s="26">
        <v>17.434999999999999</v>
      </c>
      <c r="I2669" s="26">
        <v>7865.4180999999999</v>
      </c>
      <c r="J2669" s="26">
        <v>8.9899999999999994E-2</v>
      </c>
    </row>
    <row r="2670" spans="1:10" x14ac:dyDescent="0.2">
      <c r="A2670" s="26">
        <f t="shared" si="41"/>
        <v>830194</v>
      </c>
      <c r="B2670" s="26">
        <v>28</v>
      </c>
      <c r="C2670" s="26">
        <v>111</v>
      </c>
      <c r="D2670" s="26" t="s">
        <v>113</v>
      </c>
      <c r="E2670" s="26">
        <v>83</v>
      </c>
      <c r="F2670" s="26">
        <v>194</v>
      </c>
      <c r="G2670" s="26">
        <v>16023.02</v>
      </c>
      <c r="H2670" s="26">
        <v>5.2519999999999998</v>
      </c>
      <c r="I2670" s="26">
        <v>7819.1954999999998</v>
      </c>
      <c r="J2670" s="26">
        <v>2.7099999999999999E-2</v>
      </c>
    </row>
    <row r="2671" spans="1:10" x14ac:dyDescent="0.2">
      <c r="A2671" s="26">
        <f t="shared" si="41"/>
        <v>840194</v>
      </c>
      <c r="B2671" s="26">
        <v>26</v>
      </c>
      <c r="C2671" s="26">
        <v>110</v>
      </c>
      <c r="D2671" s="26" t="s">
        <v>114</v>
      </c>
      <c r="E2671" s="26">
        <v>84</v>
      </c>
      <c r="F2671" s="26">
        <v>194</v>
      </c>
      <c r="G2671" s="26">
        <v>11004.617</v>
      </c>
      <c r="H2671" s="26">
        <v>12.911</v>
      </c>
      <c r="I2671" s="26">
        <v>7789.2947000000004</v>
      </c>
      <c r="J2671" s="26">
        <v>6.6600000000000006E-2</v>
      </c>
    </row>
    <row r="2672" spans="1:10" x14ac:dyDescent="0.2">
      <c r="A2672" s="26">
        <f t="shared" si="41"/>
        <v>850194</v>
      </c>
      <c r="B2672" s="26">
        <v>24</v>
      </c>
      <c r="C2672" s="26">
        <v>109</v>
      </c>
      <c r="D2672" s="26" t="s">
        <v>115</v>
      </c>
      <c r="E2672" s="26">
        <v>85</v>
      </c>
      <c r="F2672" s="26">
        <v>194</v>
      </c>
      <c r="G2672" s="26">
        <v>-716.49</v>
      </c>
      <c r="H2672" s="26">
        <v>23.501999999999999</v>
      </c>
      <c r="I2672" s="26">
        <v>7732.2304000000004</v>
      </c>
      <c r="J2672" s="26">
        <v>0.1211</v>
      </c>
    </row>
    <row r="2673" spans="1:10" x14ac:dyDescent="0.2">
      <c r="A2673" s="26">
        <f t="shared" si="41"/>
        <v>860194</v>
      </c>
      <c r="B2673" s="26">
        <v>22</v>
      </c>
      <c r="C2673" s="26">
        <v>108</v>
      </c>
      <c r="D2673" s="26" t="s">
        <v>116</v>
      </c>
      <c r="E2673" s="26">
        <v>86</v>
      </c>
      <c r="F2673" s="26">
        <v>194</v>
      </c>
      <c r="G2673" s="26">
        <v>5724.6239999999998</v>
      </c>
      <c r="H2673" s="26">
        <v>16.658999999999999</v>
      </c>
      <c r="I2673" s="26">
        <v>7694.9961000000003</v>
      </c>
      <c r="J2673" s="26">
        <v>8.5900000000000004E-2</v>
      </c>
    </row>
    <row r="2674" spans="1:10" x14ac:dyDescent="0.2">
      <c r="A2674" s="26">
        <f t="shared" si="41"/>
        <v>740195</v>
      </c>
      <c r="B2674" s="26">
        <v>47</v>
      </c>
      <c r="C2674" s="26">
        <v>121</v>
      </c>
      <c r="D2674" s="26" t="s">
        <v>104</v>
      </c>
      <c r="E2674" s="26">
        <v>74</v>
      </c>
      <c r="F2674" s="26">
        <v>195</v>
      </c>
      <c r="G2674" s="26">
        <v>20740</v>
      </c>
      <c r="H2674" s="26">
        <v>300</v>
      </c>
      <c r="I2674" s="26">
        <v>7881</v>
      </c>
      <c r="J2674" s="26">
        <v>2</v>
      </c>
    </row>
    <row r="2675" spans="1:10" x14ac:dyDescent="0.2">
      <c r="A2675" s="26">
        <f t="shared" si="41"/>
        <v>750195</v>
      </c>
      <c r="B2675" s="26">
        <v>45</v>
      </c>
      <c r="C2675" s="26">
        <v>120</v>
      </c>
      <c r="D2675" s="26" t="s">
        <v>105</v>
      </c>
      <c r="E2675" s="26">
        <v>75</v>
      </c>
      <c r="F2675" s="26">
        <v>195</v>
      </c>
      <c r="G2675" s="26">
        <v>25560</v>
      </c>
      <c r="H2675" s="26">
        <v>300</v>
      </c>
      <c r="I2675" s="26">
        <v>7901</v>
      </c>
      <c r="J2675" s="26">
        <v>2</v>
      </c>
    </row>
    <row r="2676" spans="1:10" x14ac:dyDescent="0.2">
      <c r="A2676" s="26">
        <f t="shared" si="41"/>
        <v>760195</v>
      </c>
      <c r="B2676" s="26">
        <v>43</v>
      </c>
      <c r="C2676" s="26">
        <v>119</v>
      </c>
      <c r="D2676" s="26" t="s">
        <v>106</v>
      </c>
      <c r="E2676" s="26">
        <v>76</v>
      </c>
      <c r="F2676" s="26">
        <v>195</v>
      </c>
      <c r="G2676" s="26">
        <v>29511.596000000001</v>
      </c>
      <c r="H2676" s="26">
        <v>55.89</v>
      </c>
      <c r="I2676" s="26">
        <v>7917.7448999999997</v>
      </c>
      <c r="J2676" s="26">
        <v>0.28660000000000002</v>
      </c>
    </row>
    <row r="2677" spans="1:10" x14ac:dyDescent="0.2">
      <c r="A2677" s="26">
        <f t="shared" si="41"/>
        <v>770195</v>
      </c>
      <c r="B2677" s="26">
        <v>41</v>
      </c>
      <c r="C2677" s="26">
        <v>118</v>
      </c>
      <c r="D2677" s="26" t="s">
        <v>107</v>
      </c>
      <c r="E2677" s="26">
        <v>77</v>
      </c>
      <c r="F2677" s="26">
        <v>195</v>
      </c>
      <c r="G2677" s="26">
        <v>31692.317999999999</v>
      </c>
      <c r="H2677" s="26">
        <v>1.333</v>
      </c>
      <c r="I2677" s="26">
        <v>7924.9160000000002</v>
      </c>
      <c r="J2677" s="26">
        <v>6.7999999999999996E-3</v>
      </c>
    </row>
    <row r="2678" spans="1:10" x14ac:dyDescent="0.2">
      <c r="A2678" s="26">
        <f t="shared" si="41"/>
        <v>780195</v>
      </c>
      <c r="B2678" s="26">
        <v>39</v>
      </c>
      <c r="C2678" s="26">
        <v>117</v>
      </c>
      <c r="D2678" s="26" t="s">
        <v>108</v>
      </c>
      <c r="E2678" s="26">
        <v>78</v>
      </c>
      <c r="F2678" s="26">
        <v>195</v>
      </c>
      <c r="G2678" s="26">
        <v>32793.877999999997</v>
      </c>
      <c r="H2678" s="26">
        <v>0.503</v>
      </c>
      <c r="I2678" s="26">
        <v>7926.5529999999999</v>
      </c>
      <c r="J2678" s="26">
        <v>2.5999999999999999E-3</v>
      </c>
    </row>
    <row r="2679" spans="1:10" x14ac:dyDescent="0.2">
      <c r="A2679" s="26">
        <f t="shared" si="41"/>
        <v>790195</v>
      </c>
      <c r="B2679" s="26">
        <v>37</v>
      </c>
      <c r="C2679" s="26">
        <v>116</v>
      </c>
      <c r="D2679" s="26" t="s">
        <v>109</v>
      </c>
      <c r="E2679" s="26">
        <v>79</v>
      </c>
      <c r="F2679" s="26">
        <v>195</v>
      </c>
      <c r="G2679" s="26">
        <v>32567.061000000002</v>
      </c>
      <c r="H2679" s="26">
        <v>1.119</v>
      </c>
      <c r="I2679" s="26">
        <v>7921.3778000000002</v>
      </c>
      <c r="J2679" s="26">
        <v>5.7000000000000002E-3</v>
      </c>
    </row>
    <row r="2680" spans="1:10" x14ac:dyDescent="0.2">
      <c r="A2680" s="26">
        <f t="shared" si="41"/>
        <v>800195</v>
      </c>
      <c r="B2680" s="26">
        <v>35</v>
      </c>
      <c r="C2680" s="26">
        <v>115</v>
      </c>
      <c r="D2680" s="26" t="s">
        <v>110</v>
      </c>
      <c r="E2680" s="26">
        <v>80</v>
      </c>
      <c r="F2680" s="26">
        <v>195</v>
      </c>
      <c r="G2680" s="26">
        <v>31013.342000000001</v>
      </c>
      <c r="H2680" s="26">
        <v>23.141999999999999</v>
      </c>
      <c r="I2680" s="26">
        <v>7909.3980000000001</v>
      </c>
      <c r="J2680" s="26">
        <v>0.1187</v>
      </c>
    </row>
    <row r="2681" spans="1:10" x14ac:dyDescent="0.2">
      <c r="A2681" s="26">
        <f t="shared" si="41"/>
        <v>810195</v>
      </c>
      <c r="B2681" s="26">
        <v>33</v>
      </c>
      <c r="C2681" s="26">
        <v>114</v>
      </c>
      <c r="D2681" s="26" t="s">
        <v>111</v>
      </c>
      <c r="E2681" s="26">
        <v>81</v>
      </c>
      <c r="F2681" s="26">
        <v>195</v>
      </c>
      <c r="G2681" s="26">
        <v>28155.292000000001</v>
      </c>
      <c r="H2681" s="26">
        <v>11.125999999999999</v>
      </c>
      <c r="I2681" s="26">
        <v>7890.7293</v>
      </c>
      <c r="J2681" s="26">
        <v>5.7099999999999998E-2</v>
      </c>
    </row>
    <row r="2682" spans="1:10" x14ac:dyDescent="0.2">
      <c r="A2682" s="26">
        <f t="shared" si="41"/>
        <v>820195</v>
      </c>
      <c r="B2682" s="26">
        <v>31</v>
      </c>
      <c r="C2682" s="26">
        <v>113</v>
      </c>
      <c r="D2682" s="26" t="s">
        <v>112</v>
      </c>
      <c r="E2682" s="26">
        <v>82</v>
      </c>
      <c r="F2682" s="26">
        <v>195</v>
      </c>
      <c r="G2682" s="26">
        <v>23738.039000000001</v>
      </c>
      <c r="H2682" s="26">
        <v>5.0880000000000001</v>
      </c>
      <c r="I2682" s="26">
        <v>7864.0646999999999</v>
      </c>
      <c r="J2682" s="26">
        <v>2.6100000000000002E-2</v>
      </c>
    </row>
    <row r="2683" spans="1:10" x14ac:dyDescent="0.2">
      <c r="A2683" s="26">
        <f t="shared" si="41"/>
        <v>830195</v>
      </c>
      <c r="B2683" s="26">
        <v>29</v>
      </c>
      <c r="C2683" s="26">
        <v>112</v>
      </c>
      <c r="D2683" s="26" t="s">
        <v>113</v>
      </c>
      <c r="E2683" s="26">
        <v>83</v>
      </c>
      <c r="F2683" s="26">
        <v>195</v>
      </c>
      <c r="G2683" s="26">
        <v>18025.566999999999</v>
      </c>
      <c r="H2683" s="26">
        <v>5.2869999999999999</v>
      </c>
      <c r="I2683" s="26">
        <v>7830.7578999999996</v>
      </c>
      <c r="J2683" s="26">
        <v>2.7099999999999999E-2</v>
      </c>
    </row>
    <row r="2684" spans="1:10" x14ac:dyDescent="0.2">
      <c r="A2684" s="26">
        <f t="shared" si="41"/>
        <v>840195</v>
      </c>
      <c r="B2684" s="26">
        <v>27</v>
      </c>
      <c r="C2684" s="26">
        <v>111</v>
      </c>
      <c r="D2684" s="26" t="s">
        <v>114</v>
      </c>
      <c r="E2684" s="26">
        <v>84</v>
      </c>
      <c r="F2684" s="26">
        <v>195</v>
      </c>
      <c r="G2684" s="26">
        <v>11116.655000000001</v>
      </c>
      <c r="H2684" s="26">
        <v>6.0419999999999998</v>
      </c>
      <c r="I2684" s="26">
        <v>7791.3154999999997</v>
      </c>
      <c r="J2684" s="26">
        <v>3.1E-2</v>
      </c>
    </row>
    <row r="2685" spans="1:10" x14ac:dyDescent="0.2">
      <c r="A2685" s="26">
        <f t="shared" si="41"/>
        <v>850195</v>
      </c>
      <c r="B2685" s="26">
        <v>25</v>
      </c>
      <c r="C2685" s="26">
        <v>110</v>
      </c>
      <c r="D2685" s="26" t="s">
        <v>115</v>
      </c>
      <c r="E2685" s="26">
        <v>85</v>
      </c>
      <c r="F2685" s="26">
        <v>195</v>
      </c>
      <c r="G2685" s="26">
        <v>-3470.299</v>
      </c>
      <c r="H2685" s="26">
        <v>9.5730000000000004</v>
      </c>
      <c r="I2685" s="26">
        <v>7748.0914000000002</v>
      </c>
      <c r="J2685" s="26">
        <v>4.9099999999999998E-2</v>
      </c>
    </row>
    <row r="2686" spans="1:10" x14ac:dyDescent="0.2">
      <c r="A2686" s="26">
        <f t="shared" si="41"/>
        <v>860195</v>
      </c>
      <c r="B2686" s="26">
        <v>23</v>
      </c>
      <c r="C2686" s="26">
        <v>109</v>
      </c>
      <c r="D2686" s="26" t="s">
        <v>116</v>
      </c>
      <c r="E2686" s="26">
        <v>86</v>
      </c>
      <c r="F2686" s="26">
        <v>195</v>
      </c>
      <c r="G2686" s="26">
        <v>5050.2849999999999</v>
      </c>
      <c r="H2686" s="26">
        <v>51.686</v>
      </c>
      <c r="I2686" s="26">
        <v>7700.3841000000002</v>
      </c>
      <c r="J2686" s="26">
        <v>0.2651</v>
      </c>
    </row>
    <row r="2687" spans="1:10" x14ac:dyDescent="0.2">
      <c r="A2687" s="26">
        <f t="shared" si="41"/>
        <v>740196</v>
      </c>
      <c r="B2687" s="26">
        <v>48</v>
      </c>
      <c r="C2687" s="26">
        <v>122</v>
      </c>
      <c r="D2687" s="26" t="s">
        <v>104</v>
      </c>
      <c r="E2687" s="26">
        <v>74</v>
      </c>
      <c r="F2687" s="26">
        <v>196</v>
      </c>
      <c r="G2687" s="26">
        <v>18740</v>
      </c>
      <c r="H2687" s="26">
        <v>400</v>
      </c>
      <c r="I2687" s="26">
        <v>7872</v>
      </c>
      <c r="J2687" s="26">
        <v>2</v>
      </c>
    </row>
    <row r="2688" spans="1:10" x14ac:dyDescent="0.2">
      <c r="A2688" s="26">
        <f t="shared" si="41"/>
        <v>750196</v>
      </c>
      <c r="B2688" s="26">
        <v>46</v>
      </c>
      <c r="C2688" s="26">
        <v>121</v>
      </c>
      <c r="D2688" s="26" t="s">
        <v>105</v>
      </c>
      <c r="E2688" s="26">
        <v>75</v>
      </c>
      <c r="F2688" s="26">
        <v>196</v>
      </c>
      <c r="G2688" s="26">
        <v>22360</v>
      </c>
      <c r="H2688" s="26">
        <v>300</v>
      </c>
      <c r="I2688" s="26">
        <v>7886</v>
      </c>
      <c r="J2688" s="26">
        <v>2</v>
      </c>
    </row>
    <row r="2689" spans="1:10" x14ac:dyDescent="0.2">
      <c r="A2689" s="26">
        <f t="shared" si="41"/>
        <v>760196</v>
      </c>
      <c r="B2689" s="26">
        <v>44</v>
      </c>
      <c r="C2689" s="26">
        <v>120</v>
      </c>
      <c r="D2689" s="26" t="s">
        <v>106</v>
      </c>
      <c r="E2689" s="26">
        <v>76</v>
      </c>
      <c r="F2689" s="26">
        <v>196</v>
      </c>
      <c r="G2689" s="26">
        <v>28277.123</v>
      </c>
      <c r="H2689" s="26">
        <v>40.055</v>
      </c>
      <c r="I2689" s="26">
        <v>7912.2300999999998</v>
      </c>
      <c r="J2689" s="26">
        <v>0.2044</v>
      </c>
    </row>
    <row r="2690" spans="1:10" x14ac:dyDescent="0.2">
      <c r="A2690" s="26">
        <f t="shared" si="41"/>
        <v>770196</v>
      </c>
      <c r="B2690" s="26">
        <v>42</v>
      </c>
      <c r="C2690" s="26">
        <v>119</v>
      </c>
      <c r="D2690" s="26" t="s">
        <v>107</v>
      </c>
      <c r="E2690" s="26">
        <v>77</v>
      </c>
      <c r="F2690" s="26">
        <v>196</v>
      </c>
      <c r="G2690" s="26">
        <v>29435.522000000001</v>
      </c>
      <c r="H2690" s="26">
        <v>38.414000000000001</v>
      </c>
      <c r="I2690" s="26">
        <v>7914.1486999999997</v>
      </c>
      <c r="J2690" s="26">
        <v>0.19600000000000001</v>
      </c>
    </row>
    <row r="2691" spans="1:10" x14ac:dyDescent="0.2">
      <c r="A2691" s="26">
        <f t="shared" ref="A2691:A2754" si="42">F2691+10000*E2691</f>
        <v>780196</v>
      </c>
      <c r="B2691" s="26">
        <v>40</v>
      </c>
      <c r="C2691" s="26">
        <v>118</v>
      </c>
      <c r="D2691" s="26" t="s">
        <v>108</v>
      </c>
      <c r="E2691" s="26">
        <v>78</v>
      </c>
      <c r="F2691" s="26">
        <v>196</v>
      </c>
      <c r="G2691" s="26">
        <v>32644.538</v>
      </c>
      <c r="H2691" s="26">
        <v>0.51</v>
      </c>
      <c r="I2691" s="26">
        <v>7926.5297</v>
      </c>
      <c r="J2691" s="26">
        <v>2.5999999999999999E-3</v>
      </c>
    </row>
    <row r="2692" spans="1:10" x14ac:dyDescent="0.2">
      <c r="A2692" s="26">
        <f t="shared" si="42"/>
        <v>790196</v>
      </c>
      <c r="B2692" s="26">
        <v>38</v>
      </c>
      <c r="C2692" s="26">
        <v>117</v>
      </c>
      <c r="D2692" s="26" t="s">
        <v>109</v>
      </c>
      <c r="E2692" s="26">
        <v>79</v>
      </c>
      <c r="F2692" s="26">
        <v>196</v>
      </c>
      <c r="G2692" s="26">
        <v>31138.718000000001</v>
      </c>
      <c r="H2692" s="26">
        <v>2.9620000000000002</v>
      </c>
      <c r="I2692" s="26">
        <v>7914.8553000000002</v>
      </c>
      <c r="J2692" s="26">
        <v>1.5100000000000001E-2</v>
      </c>
    </row>
    <row r="2693" spans="1:10" x14ac:dyDescent="0.2">
      <c r="A2693" s="26">
        <f t="shared" si="42"/>
        <v>800196</v>
      </c>
      <c r="B2693" s="26">
        <v>36</v>
      </c>
      <c r="C2693" s="26">
        <v>116</v>
      </c>
      <c r="D2693" s="26" t="s">
        <v>110</v>
      </c>
      <c r="E2693" s="26">
        <v>80</v>
      </c>
      <c r="F2693" s="26">
        <v>196</v>
      </c>
      <c r="G2693" s="26">
        <v>31825.944</v>
      </c>
      <c r="H2693" s="26">
        <v>2.9460000000000002</v>
      </c>
      <c r="I2693" s="26">
        <v>7914.37</v>
      </c>
      <c r="J2693" s="26">
        <v>1.4999999999999999E-2</v>
      </c>
    </row>
    <row r="2694" spans="1:10" x14ac:dyDescent="0.2">
      <c r="A2694" s="26">
        <f t="shared" si="42"/>
        <v>810196</v>
      </c>
      <c r="B2694" s="26">
        <v>34</v>
      </c>
      <c r="C2694" s="26">
        <v>115</v>
      </c>
      <c r="D2694" s="26" t="s">
        <v>111</v>
      </c>
      <c r="E2694" s="26">
        <v>81</v>
      </c>
      <c r="F2694" s="26">
        <v>196</v>
      </c>
      <c r="G2694" s="26">
        <v>27496.598000000002</v>
      </c>
      <c r="H2694" s="26">
        <v>12.109</v>
      </c>
      <c r="I2694" s="26">
        <v>7888.29</v>
      </c>
      <c r="J2694" s="26">
        <v>6.1800000000000001E-2</v>
      </c>
    </row>
    <row r="2695" spans="1:10" x14ac:dyDescent="0.2">
      <c r="A2695" s="26">
        <f t="shared" si="42"/>
        <v>820196</v>
      </c>
      <c r="B2695" s="26">
        <v>32</v>
      </c>
      <c r="C2695" s="26">
        <v>114</v>
      </c>
      <c r="D2695" s="26" t="s">
        <v>112</v>
      </c>
      <c r="E2695" s="26">
        <v>82</v>
      </c>
      <c r="F2695" s="26">
        <v>196</v>
      </c>
      <c r="G2695" s="26">
        <v>25348.234</v>
      </c>
      <c r="H2695" s="26">
        <v>7.71</v>
      </c>
      <c r="I2695" s="26">
        <v>7873.3374000000003</v>
      </c>
      <c r="J2695" s="26">
        <v>3.9300000000000002E-2</v>
      </c>
    </row>
    <row r="2696" spans="1:10" x14ac:dyDescent="0.2">
      <c r="A2696" s="26">
        <f t="shared" si="42"/>
        <v>830196</v>
      </c>
      <c r="B2696" s="26">
        <v>30</v>
      </c>
      <c r="C2696" s="26">
        <v>113</v>
      </c>
      <c r="D2696" s="26" t="s">
        <v>113</v>
      </c>
      <c r="E2696" s="26">
        <v>83</v>
      </c>
      <c r="F2696" s="26">
        <v>196</v>
      </c>
      <c r="G2696" s="26">
        <v>18009.031999999999</v>
      </c>
      <c r="H2696" s="26">
        <v>24.428000000000001</v>
      </c>
      <c r="I2696" s="26">
        <v>7831.9008999999996</v>
      </c>
      <c r="J2696" s="26">
        <v>0.1246</v>
      </c>
    </row>
    <row r="2697" spans="1:10" x14ac:dyDescent="0.2">
      <c r="A2697" s="26">
        <f t="shared" si="42"/>
        <v>840196</v>
      </c>
      <c r="B2697" s="26">
        <v>28</v>
      </c>
      <c r="C2697" s="26">
        <v>112</v>
      </c>
      <c r="D2697" s="26" t="s">
        <v>114</v>
      </c>
      <c r="E2697" s="26">
        <v>84</v>
      </c>
      <c r="F2697" s="26">
        <v>196</v>
      </c>
      <c r="G2697" s="26">
        <v>13468.731</v>
      </c>
      <c r="H2697" s="26">
        <v>5.383</v>
      </c>
      <c r="I2697" s="26">
        <v>7804.7444999999998</v>
      </c>
      <c r="J2697" s="26">
        <v>2.75E-2</v>
      </c>
    </row>
    <row r="2698" spans="1:10" x14ac:dyDescent="0.2">
      <c r="A2698" s="26">
        <f t="shared" si="42"/>
        <v>850196</v>
      </c>
      <c r="B2698" s="26">
        <v>26</v>
      </c>
      <c r="C2698" s="26">
        <v>111</v>
      </c>
      <c r="D2698" s="26" t="s">
        <v>115</v>
      </c>
      <c r="E2698" s="26">
        <v>85</v>
      </c>
      <c r="F2698" s="26">
        <v>196</v>
      </c>
      <c r="G2698" s="26">
        <v>-3913.1750000000002</v>
      </c>
      <c r="H2698" s="26">
        <v>30.234999999999999</v>
      </c>
      <c r="I2698" s="26">
        <v>7752.0001000000002</v>
      </c>
      <c r="J2698" s="26">
        <v>0.15429999999999999</v>
      </c>
    </row>
    <row r="2699" spans="1:10" x14ac:dyDescent="0.2">
      <c r="A2699" s="26">
        <f t="shared" si="42"/>
        <v>860196</v>
      </c>
      <c r="B2699" s="26">
        <v>24</v>
      </c>
      <c r="C2699" s="26">
        <v>110</v>
      </c>
      <c r="D2699" s="26" t="s">
        <v>116</v>
      </c>
      <c r="E2699" s="26">
        <v>86</v>
      </c>
      <c r="F2699" s="26">
        <v>196</v>
      </c>
      <c r="G2699" s="26">
        <v>1975.1690000000001</v>
      </c>
      <c r="H2699" s="26">
        <v>14.054</v>
      </c>
      <c r="I2699" s="26">
        <v>7717.9660000000003</v>
      </c>
      <c r="J2699" s="26">
        <v>7.17E-2</v>
      </c>
    </row>
    <row r="2700" spans="1:10" x14ac:dyDescent="0.2">
      <c r="A2700" s="26">
        <f t="shared" si="42"/>
        <v>740197</v>
      </c>
      <c r="B2700" s="26">
        <v>49</v>
      </c>
      <c r="C2700" s="26">
        <v>123</v>
      </c>
      <c r="D2700" s="26" t="s">
        <v>104</v>
      </c>
      <c r="E2700" s="26">
        <v>74</v>
      </c>
      <c r="F2700" s="26">
        <v>197</v>
      </c>
      <c r="G2700" s="26">
        <v>14870</v>
      </c>
      <c r="H2700" s="26">
        <v>400</v>
      </c>
      <c r="I2700" s="26">
        <v>7853</v>
      </c>
      <c r="J2700" s="26">
        <v>2</v>
      </c>
    </row>
    <row r="2701" spans="1:10" x14ac:dyDescent="0.2">
      <c r="A2701" s="26">
        <f t="shared" si="42"/>
        <v>750197</v>
      </c>
      <c r="B2701" s="26">
        <v>47</v>
      </c>
      <c r="C2701" s="26">
        <v>122</v>
      </c>
      <c r="D2701" s="26" t="s">
        <v>105</v>
      </c>
      <c r="E2701" s="26">
        <v>75</v>
      </c>
      <c r="F2701" s="26">
        <v>197</v>
      </c>
      <c r="G2701" s="26">
        <v>20350</v>
      </c>
      <c r="H2701" s="26">
        <v>300</v>
      </c>
      <c r="I2701" s="26">
        <v>7877</v>
      </c>
      <c r="J2701" s="26">
        <v>2</v>
      </c>
    </row>
    <row r="2702" spans="1:10" x14ac:dyDescent="0.2">
      <c r="A2702" s="26">
        <f t="shared" si="42"/>
        <v>760197</v>
      </c>
      <c r="B2702" s="26">
        <v>45</v>
      </c>
      <c r="C2702" s="26">
        <v>121</v>
      </c>
      <c r="D2702" s="26" t="s">
        <v>106</v>
      </c>
      <c r="E2702" s="26">
        <v>76</v>
      </c>
      <c r="F2702" s="26">
        <v>197</v>
      </c>
      <c r="G2702" s="26">
        <v>25080</v>
      </c>
      <c r="H2702" s="26">
        <v>200</v>
      </c>
      <c r="I2702" s="26">
        <v>7897</v>
      </c>
      <c r="J2702" s="26">
        <v>1</v>
      </c>
    </row>
    <row r="2703" spans="1:10" x14ac:dyDescent="0.2">
      <c r="A2703" s="26">
        <f t="shared" si="42"/>
        <v>770197</v>
      </c>
      <c r="B2703" s="26">
        <v>43</v>
      </c>
      <c r="C2703" s="26">
        <v>120</v>
      </c>
      <c r="D2703" s="26" t="s">
        <v>107</v>
      </c>
      <c r="E2703" s="26">
        <v>77</v>
      </c>
      <c r="F2703" s="26">
        <v>197</v>
      </c>
      <c r="G2703" s="26">
        <v>28264.123</v>
      </c>
      <c r="H2703" s="26">
        <v>20.11</v>
      </c>
      <c r="I2703" s="26">
        <v>7909.0002999999997</v>
      </c>
      <c r="J2703" s="26">
        <v>0.1021</v>
      </c>
    </row>
    <row r="2704" spans="1:10" x14ac:dyDescent="0.2">
      <c r="A2704" s="26">
        <f t="shared" si="42"/>
        <v>780197</v>
      </c>
      <c r="B2704" s="26">
        <v>41</v>
      </c>
      <c r="C2704" s="26">
        <v>119</v>
      </c>
      <c r="D2704" s="26" t="s">
        <v>108</v>
      </c>
      <c r="E2704" s="26">
        <v>78</v>
      </c>
      <c r="F2704" s="26">
        <v>197</v>
      </c>
      <c r="G2704" s="26">
        <v>30419.775000000001</v>
      </c>
      <c r="H2704" s="26">
        <v>0.53600000000000003</v>
      </c>
      <c r="I2704" s="26">
        <v>7915.9714000000004</v>
      </c>
      <c r="J2704" s="26">
        <v>2.7000000000000001E-3</v>
      </c>
    </row>
    <row r="2705" spans="1:10" x14ac:dyDescent="0.2">
      <c r="A2705" s="26">
        <f t="shared" si="42"/>
        <v>790197</v>
      </c>
      <c r="B2705" s="26">
        <v>39</v>
      </c>
      <c r="C2705" s="26">
        <v>118</v>
      </c>
      <c r="D2705" s="26" t="s">
        <v>109</v>
      </c>
      <c r="E2705" s="26">
        <v>79</v>
      </c>
      <c r="F2705" s="26">
        <v>197</v>
      </c>
      <c r="G2705" s="26">
        <v>31139.751</v>
      </c>
      <c r="H2705" s="26">
        <v>0.54200000000000004</v>
      </c>
      <c r="I2705" s="26">
        <v>7915.6548000000003</v>
      </c>
      <c r="J2705" s="26">
        <v>2.8E-3</v>
      </c>
    </row>
    <row r="2706" spans="1:10" x14ac:dyDescent="0.2">
      <c r="A2706" s="26">
        <f t="shared" si="42"/>
        <v>800197</v>
      </c>
      <c r="B2706" s="26">
        <v>37</v>
      </c>
      <c r="C2706" s="26">
        <v>117</v>
      </c>
      <c r="D2706" s="26" t="s">
        <v>110</v>
      </c>
      <c r="E2706" s="26">
        <v>80</v>
      </c>
      <c r="F2706" s="26">
        <v>197</v>
      </c>
      <c r="G2706" s="26">
        <v>30540.231</v>
      </c>
      <c r="H2706" s="26">
        <v>3.2069999999999999</v>
      </c>
      <c r="I2706" s="26">
        <v>7908.6401999999998</v>
      </c>
      <c r="J2706" s="26">
        <v>1.6299999999999999E-2</v>
      </c>
    </row>
    <row r="2707" spans="1:10" x14ac:dyDescent="0.2">
      <c r="A2707" s="26">
        <f t="shared" si="42"/>
        <v>810197</v>
      </c>
      <c r="B2707" s="26">
        <v>35</v>
      </c>
      <c r="C2707" s="26">
        <v>116</v>
      </c>
      <c r="D2707" s="26" t="s">
        <v>111</v>
      </c>
      <c r="E2707" s="26">
        <v>81</v>
      </c>
      <c r="F2707" s="26">
        <v>197</v>
      </c>
      <c r="G2707" s="26">
        <v>28354.222000000002</v>
      </c>
      <c r="H2707" s="26">
        <v>13.574999999999999</v>
      </c>
      <c r="I2707" s="26">
        <v>7893.5725000000002</v>
      </c>
      <c r="J2707" s="26">
        <v>6.8900000000000003E-2</v>
      </c>
    </row>
    <row r="2708" spans="1:10" x14ac:dyDescent="0.2">
      <c r="A2708" s="26">
        <f t="shared" si="42"/>
        <v>820197</v>
      </c>
      <c r="B2708" s="26">
        <v>33</v>
      </c>
      <c r="C2708" s="26">
        <v>115</v>
      </c>
      <c r="D2708" s="26" t="s">
        <v>112</v>
      </c>
      <c r="E2708" s="26">
        <v>82</v>
      </c>
      <c r="F2708" s="26">
        <v>197</v>
      </c>
      <c r="G2708" s="26">
        <v>24745.384999999998</v>
      </c>
      <c r="H2708" s="26">
        <v>4.8040000000000003</v>
      </c>
      <c r="I2708" s="26">
        <v>7871.2821999999996</v>
      </c>
      <c r="J2708" s="26">
        <v>2.4400000000000002E-2</v>
      </c>
    </row>
    <row r="2709" spans="1:10" x14ac:dyDescent="0.2">
      <c r="A2709" s="26">
        <f t="shared" si="42"/>
        <v>830197</v>
      </c>
      <c r="B2709" s="26">
        <v>31</v>
      </c>
      <c r="C2709" s="26">
        <v>114</v>
      </c>
      <c r="D2709" s="26" t="s">
        <v>113</v>
      </c>
      <c r="E2709" s="26">
        <v>83</v>
      </c>
      <c r="F2709" s="26">
        <v>197</v>
      </c>
      <c r="G2709" s="26">
        <v>19687.196</v>
      </c>
      <c r="H2709" s="26">
        <v>8.3330000000000002</v>
      </c>
      <c r="I2709" s="26">
        <v>7841.6347999999998</v>
      </c>
      <c r="J2709" s="26">
        <v>4.2299999999999997E-2</v>
      </c>
    </row>
    <row r="2710" spans="1:10" x14ac:dyDescent="0.2">
      <c r="A2710" s="26">
        <f t="shared" si="42"/>
        <v>840197</v>
      </c>
      <c r="B2710" s="26">
        <v>29</v>
      </c>
      <c r="C2710" s="26">
        <v>113</v>
      </c>
      <c r="D2710" s="26" t="s">
        <v>114</v>
      </c>
      <c r="E2710" s="26">
        <v>84</v>
      </c>
      <c r="F2710" s="26">
        <v>197</v>
      </c>
      <c r="G2710" s="26">
        <v>13393.078</v>
      </c>
      <c r="H2710" s="26">
        <v>9.8610000000000007</v>
      </c>
      <c r="I2710" s="26">
        <v>7805.7136</v>
      </c>
      <c r="J2710" s="26">
        <v>5.0099999999999999E-2</v>
      </c>
    </row>
    <row r="2711" spans="1:10" x14ac:dyDescent="0.2">
      <c r="A2711" s="26">
        <f t="shared" si="42"/>
        <v>850197</v>
      </c>
      <c r="B2711" s="26">
        <v>27</v>
      </c>
      <c r="C2711" s="26">
        <v>112</v>
      </c>
      <c r="D2711" s="26" t="s">
        <v>115</v>
      </c>
      <c r="E2711" s="26">
        <v>85</v>
      </c>
      <c r="F2711" s="26">
        <v>197</v>
      </c>
      <c r="G2711" s="26">
        <v>-6355.2550000000001</v>
      </c>
      <c r="H2711" s="26">
        <v>7.9829999999999997</v>
      </c>
      <c r="I2711" s="26">
        <v>7766.0173999999997</v>
      </c>
      <c r="J2711" s="26">
        <v>4.0500000000000001E-2</v>
      </c>
    </row>
    <row r="2712" spans="1:10" x14ac:dyDescent="0.2">
      <c r="A2712" s="26">
        <f t="shared" si="42"/>
        <v>860197</v>
      </c>
      <c r="B2712" s="26">
        <v>25</v>
      </c>
      <c r="C2712" s="26">
        <v>111</v>
      </c>
      <c r="D2712" s="26" t="s">
        <v>116</v>
      </c>
      <c r="E2712" s="26">
        <v>86</v>
      </c>
      <c r="F2712" s="26">
        <v>197</v>
      </c>
      <c r="G2712" s="26">
        <v>1510.3679999999999</v>
      </c>
      <c r="H2712" s="26">
        <v>16.193000000000001</v>
      </c>
      <c r="I2712" s="26">
        <v>7722.1189999999997</v>
      </c>
      <c r="J2712" s="26">
        <v>8.2199999999999995E-2</v>
      </c>
    </row>
    <row r="2713" spans="1:10" x14ac:dyDescent="0.2">
      <c r="A2713" s="26">
        <f t="shared" si="42"/>
        <v>870197</v>
      </c>
      <c r="B2713" s="26">
        <v>23</v>
      </c>
      <c r="C2713" s="26">
        <v>110</v>
      </c>
      <c r="D2713" s="26" t="s">
        <v>117</v>
      </c>
      <c r="E2713" s="26">
        <v>87</v>
      </c>
      <c r="F2713" s="26">
        <v>197</v>
      </c>
      <c r="G2713" s="26">
        <v>10253.968000000001</v>
      </c>
      <c r="H2713" s="26">
        <v>56.433999999999997</v>
      </c>
      <c r="I2713" s="26">
        <v>7673.7640000000001</v>
      </c>
      <c r="J2713" s="26">
        <v>0.28649999999999998</v>
      </c>
    </row>
    <row r="2714" spans="1:10" x14ac:dyDescent="0.2">
      <c r="A2714" s="26">
        <f t="shared" si="42"/>
        <v>750198</v>
      </c>
      <c r="B2714" s="26">
        <v>48</v>
      </c>
      <c r="C2714" s="26">
        <v>123</v>
      </c>
      <c r="D2714" s="26" t="s">
        <v>105</v>
      </c>
      <c r="E2714" s="26">
        <v>75</v>
      </c>
      <c r="F2714" s="26">
        <v>198</v>
      </c>
      <c r="G2714" s="26">
        <v>16990</v>
      </c>
      <c r="H2714" s="26">
        <v>400</v>
      </c>
      <c r="I2714" s="26">
        <v>7861</v>
      </c>
      <c r="J2714" s="26">
        <v>2</v>
      </c>
    </row>
    <row r="2715" spans="1:10" x14ac:dyDescent="0.2">
      <c r="A2715" s="26">
        <f t="shared" si="42"/>
        <v>760198</v>
      </c>
      <c r="B2715" s="26">
        <v>46</v>
      </c>
      <c r="C2715" s="26">
        <v>122</v>
      </c>
      <c r="D2715" s="26" t="s">
        <v>106</v>
      </c>
      <c r="E2715" s="26">
        <v>76</v>
      </c>
      <c r="F2715" s="26">
        <v>198</v>
      </c>
      <c r="G2715" s="26">
        <v>23600</v>
      </c>
      <c r="H2715" s="26">
        <v>200</v>
      </c>
      <c r="I2715" s="26">
        <v>7890</v>
      </c>
      <c r="J2715" s="26">
        <v>1</v>
      </c>
    </row>
    <row r="2716" spans="1:10" x14ac:dyDescent="0.2">
      <c r="A2716" s="26">
        <f t="shared" si="42"/>
        <v>770198</v>
      </c>
      <c r="B2716" s="26">
        <v>44</v>
      </c>
      <c r="C2716" s="26">
        <v>121</v>
      </c>
      <c r="D2716" s="26" t="s">
        <v>107</v>
      </c>
      <c r="E2716" s="26">
        <v>77</v>
      </c>
      <c r="F2716" s="26">
        <v>198</v>
      </c>
      <c r="G2716" s="26">
        <v>25710</v>
      </c>
      <c r="H2716" s="26">
        <v>200</v>
      </c>
      <c r="I2716" s="26">
        <v>7897</v>
      </c>
      <c r="J2716" s="26">
        <v>1</v>
      </c>
    </row>
    <row r="2717" spans="1:10" x14ac:dyDescent="0.2">
      <c r="A2717" s="26">
        <f t="shared" si="42"/>
        <v>780198</v>
      </c>
      <c r="B2717" s="26">
        <v>42</v>
      </c>
      <c r="C2717" s="26">
        <v>120</v>
      </c>
      <c r="D2717" s="26" t="s">
        <v>108</v>
      </c>
      <c r="E2717" s="26">
        <v>78</v>
      </c>
      <c r="F2717" s="26">
        <v>198</v>
      </c>
      <c r="G2717" s="26">
        <v>29904.018</v>
      </c>
      <c r="H2717" s="26">
        <v>2.1</v>
      </c>
      <c r="I2717" s="26">
        <v>7914.1512000000002</v>
      </c>
      <c r="J2717" s="26">
        <v>1.06E-2</v>
      </c>
    </row>
    <row r="2718" spans="1:10" x14ac:dyDescent="0.2">
      <c r="A2718" s="26">
        <f t="shared" si="42"/>
        <v>790198</v>
      </c>
      <c r="B2718" s="26">
        <v>40</v>
      </c>
      <c r="C2718" s="26">
        <v>119</v>
      </c>
      <c r="D2718" s="26" t="s">
        <v>109</v>
      </c>
      <c r="E2718" s="26">
        <v>79</v>
      </c>
      <c r="F2718" s="26">
        <v>198</v>
      </c>
      <c r="G2718" s="26">
        <v>29580.793000000001</v>
      </c>
      <c r="H2718" s="26">
        <v>0.54</v>
      </c>
      <c r="I2718" s="26">
        <v>7908.5675000000001</v>
      </c>
      <c r="J2718" s="26">
        <v>2.7000000000000001E-3</v>
      </c>
    </row>
    <row r="2719" spans="1:10" x14ac:dyDescent="0.2">
      <c r="A2719" s="26">
        <f t="shared" si="42"/>
        <v>800198</v>
      </c>
      <c r="B2719" s="26">
        <v>38</v>
      </c>
      <c r="C2719" s="26">
        <v>118</v>
      </c>
      <c r="D2719" s="26" t="s">
        <v>110</v>
      </c>
      <c r="E2719" s="26">
        <v>80</v>
      </c>
      <c r="F2719" s="26">
        <v>198</v>
      </c>
      <c r="G2719" s="26">
        <v>30954.314999999999</v>
      </c>
      <c r="H2719" s="26">
        <v>0.45800000000000002</v>
      </c>
      <c r="I2719" s="26">
        <v>7911.5532000000003</v>
      </c>
      <c r="J2719" s="26">
        <v>2.3E-3</v>
      </c>
    </row>
    <row r="2720" spans="1:10" x14ac:dyDescent="0.2">
      <c r="A2720" s="26">
        <f t="shared" si="42"/>
        <v>810198</v>
      </c>
      <c r="B2720" s="26">
        <v>36</v>
      </c>
      <c r="C2720" s="26">
        <v>117</v>
      </c>
      <c r="D2720" s="26" t="s">
        <v>111</v>
      </c>
      <c r="E2720" s="26">
        <v>81</v>
      </c>
      <c r="F2720" s="26">
        <v>198</v>
      </c>
      <c r="G2720" s="26">
        <v>27528.753000000001</v>
      </c>
      <c r="H2720" s="26">
        <v>7.5449999999999999</v>
      </c>
      <c r="I2720" s="26">
        <v>7890.3010999999997</v>
      </c>
      <c r="J2720" s="26">
        <v>3.8100000000000002E-2</v>
      </c>
    </row>
    <row r="2721" spans="1:10" x14ac:dyDescent="0.2">
      <c r="A2721" s="26">
        <f t="shared" si="42"/>
        <v>820198</v>
      </c>
      <c r="B2721" s="26">
        <v>34</v>
      </c>
      <c r="C2721" s="26">
        <v>116</v>
      </c>
      <c r="D2721" s="26" t="s">
        <v>112</v>
      </c>
      <c r="E2721" s="26">
        <v>82</v>
      </c>
      <c r="F2721" s="26">
        <v>198</v>
      </c>
      <c r="G2721" s="26">
        <v>26067.442999999999</v>
      </c>
      <c r="H2721" s="26">
        <v>8.75</v>
      </c>
      <c r="I2721" s="26">
        <v>7878.9695000000002</v>
      </c>
      <c r="J2721" s="26">
        <v>4.4200000000000003E-2</v>
      </c>
    </row>
    <row r="2722" spans="1:10" x14ac:dyDescent="0.2">
      <c r="A2722" s="26">
        <f t="shared" si="42"/>
        <v>830198</v>
      </c>
      <c r="B2722" s="26">
        <v>32</v>
      </c>
      <c r="C2722" s="26">
        <v>115</v>
      </c>
      <c r="D2722" s="26" t="s">
        <v>113</v>
      </c>
      <c r="E2722" s="26">
        <v>83</v>
      </c>
      <c r="F2722" s="26">
        <v>198</v>
      </c>
      <c r="G2722" s="26">
        <v>19373.850999999999</v>
      </c>
      <c r="H2722" s="26">
        <v>27.571000000000002</v>
      </c>
      <c r="I2722" s="26">
        <v>7841.2123000000001</v>
      </c>
      <c r="J2722" s="26">
        <v>0.13919999999999999</v>
      </c>
    </row>
    <row r="2723" spans="1:10" x14ac:dyDescent="0.2">
      <c r="A2723" s="26">
        <f t="shared" si="42"/>
        <v>840198</v>
      </c>
      <c r="B2723" s="26">
        <v>30</v>
      </c>
      <c r="C2723" s="26">
        <v>114</v>
      </c>
      <c r="D2723" s="26" t="s">
        <v>114</v>
      </c>
      <c r="E2723" s="26">
        <v>84</v>
      </c>
      <c r="F2723" s="26">
        <v>198</v>
      </c>
      <c r="G2723" s="26">
        <v>15473.278</v>
      </c>
      <c r="H2723" s="26">
        <v>17.423999999999999</v>
      </c>
      <c r="I2723" s="26">
        <v>7817.5610999999999</v>
      </c>
      <c r="J2723" s="26">
        <v>8.7999999999999995E-2</v>
      </c>
    </row>
    <row r="2724" spans="1:10" x14ac:dyDescent="0.2">
      <c r="A2724" s="26">
        <f t="shared" si="42"/>
        <v>850198</v>
      </c>
      <c r="B2724" s="26">
        <v>28</v>
      </c>
      <c r="C2724" s="26">
        <v>113</v>
      </c>
      <c r="D2724" s="26" t="s">
        <v>115</v>
      </c>
      <c r="E2724" s="26">
        <v>85</v>
      </c>
      <c r="F2724" s="26">
        <v>198</v>
      </c>
      <c r="G2724" s="26">
        <v>-6708.7470000000003</v>
      </c>
      <c r="H2724" s="26">
        <v>4.9039999999999999</v>
      </c>
      <c r="I2724" s="26">
        <v>7769.3446000000004</v>
      </c>
      <c r="J2724" s="26">
        <v>2.4799999999999999E-2</v>
      </c>
    </row>
    <row r="2725" spans="1:10" x14ac:dyDescent="0.2">
      <c r="A2725" s="26">
        <f t="shared" si="42"/>
        <v>860198</v>
      </c>
      <c r="B2725" s="26">
        <v>26</v>
      </c>
      <c r="C2725" s="26">
        <v>112</v>
      </c>
      <c r="D2725" s="26" t="s">
        <v>116</v>
      </c>
      <c r="E2725" s="26">
        <v>86</v>
      </c>
      <c r="F2725" s="26">
        <v>198</v>
      </c>
      <c r="G2725" s="26">
        <v>-1230.32</v>
      </c>
      <c r="H2725" s="26">
        <v>13.42</v>
      </c>
      <c r="I2725" s="26">
        <v>7737.7245000000003</v>
      </c>
      <c r="J2725" s="26">
        <v>6.7799999999999999E-2</v>
      </c>
    </row>
    <row r="2726" spans="1:10" x14ac:dyDescent="0.2">
      <c r="A2726" s="26">
        <f t="shared" si="42"/>
        <v>870198</v>
      </c>
      <c r="B2726" s="26">
        <v>24</v>
      </c>
      <c r="C2726" s="26">
        <v>111</v>
      </c>
      <c r="D2726" s="26" t="s">
        <v>117</v>
      </c>
      <c r="E2726" s="26">
        <v>87</v>
      </c>
      <c r="F2726" s="26">
        <v>198</v>
      </c>
      <c r="G2726" s="26">
        <v>9577.6980000000003</v>
      </c>
      <c r="H2726" s="26">
        <v>31.13</v>
      </c>
      <c r="I2726" s="26">
        <v>7679.1872999999996</v>
      </c>
      <c r="J2726" s="26">
        <v>0.15720000000000001</v>
      </c>
    </row>
    <row r="2727" spans="1:10" x14ac:dyDescent="0.2">
      <c r="A2727" s="26">
        <f t="shared" si="42"/>
        <v>750199</v>
      </c>
      <c r="B2727" s="26">
        <v>49</v>
      </c>
      <c r="C2727" s="26">
        <v>124</v>
      </c>
      <c r="D2727" s="26" t="s">
        <v>105</v>
      </c>
      <c r="E2727" s="26">
        <v>75</v>
      </c>
      <c r="F2727" s="26">
        <v>199</v>
      </c>
      <c r="G2727" s="26">
        <v>14730</v>
      </c>
      <c r="H2727" s="26">
        <v>400</v>
      </c>
      <c r="I2727" s="26">
        <v>7850</v>
      </c>
      <c r="J2727" s="26">
        <v>2</v>
      </c>
    </row>
    <row r="2728" spans="1:10" x14ac:dyDescent="0.2">
      <c r="A2728" s="26">
        <f t="shared" si="42"/>
        <v>760199</v>
      </c>
      <c r="B2728" s="26">
        <v>47</v>
      </c>
      <c r="C2728" s="26">
        <v>123</v>
      </c>
      <c r="D2728" s="26" t="s">
        <v>106</v>
      </c>
      <c r="E2728" s="26">
        <v>76</v>
      </c>
      <c r="F2728" s="26">
        <v>199</v>
      </c>
      <c r="G2728" s="26">
        <v>20270</v>
      </c>
      <c r="H2728" s="26">
        <v>200</v>
      </c>
      <c r="I2728" s="26">
        <v>7874</v>
      </c>
      <c r="J2728" s="26">
        <v>1</v>
      </c>
    </row>
    <row r="2729" spans="1:10" x14ac:dyDescent="0.2">
      <c r="A2729" s="26">
        <f t="shared" si="42"/>
        <v>770199</v>
      </c>
      <c r="B2729" s="26">
        <v>45</v>
      </c>
      <c r="C2729" s="26">
        <v>122</v>
      </c>
      <c r="D2729" s="26" t="s">
        <v>107</v>
      </c>
      <c r="E2729" s="26">
        <v>77</v>
      </c>
      <c r="F2729" s="26">
        <v>199</v>
      </c>
      <c r="G2729" s="26">
        <v>24398.534</v>
      </c>
      <c r="H2729" s="26">
        <v>41.054000000000002</v>
      </c>
      <c r="I2729" s="26">
        <v>7891.2066000000004</v>
      </c>
      <c r="J2729" s="26">
        <v>0.20630000000000001</v>
      </c>
    </row>
    <row r="2730" spans="1:10" x14ac:dyDescent="0.2">
      <c r="A2730" s="26">
        <f t="shared" si="42"/>
        <v>780199</v>
      </c>
      <c r="B2730" s="26">
        <v>43</v>
      </c>
      <c r="C2730" s="26">
        <v>121</v>
      </c>
      <c r="D2730" s="26" t="s">
        <v>108</v>
      </c>
      <c r="E2730" s="26">
        <v>78</v>
      </c>
      <c r="F2730" s="26">
        <v>199</v>
      </c>
      <c r="G2730" s="26">
        <v>27388.7</v>
      </c>
      <c r="H2730" s="26">
        <v>2.1589999999999998</v>
      </c>
      <c r="I2730" s="26">
        <v>7902.3010999999997</v>
      </c>
      <c r="J2730" s="26">
        <v>1.09E-2</v>
      </c>
    </row>
    <row r="2731" spans="1:10" x14ac:dyDescent="0.2">
      <c r="A2731" s="26">
        <f t="shared" si="42"/>
        <v>790199</v>
      </c>
      <c r="B2731" s="26">
        <v>41</v>
      </c>
      <c r="C2731" s="26">
        <v>120</v>
      </c>
      <c r="D2731" s="26" t="s">
        <v>109</v>
      </c>
      <c r="E2731" s="26">
        <v>79</v>
      </c>
      <c r="F2731" s="26">
        <v>199</v>
      </c>
      <c r="G2731" s="26">
        <v>29093.752</v>
      </c>
      <c r="H2731" s="26">
        <v>0.54200000000000004</v>
      </c>
      <c r="I2731" s="26">
        <v>7906.9378999999999</v>
      </c>
      <c r="J2731" s="26">
        <v>2.7000000000000001E-3</v>
      </c>
    </row>
    <row r="2732" spans="1:10" x14ac:dyDescent="0.2">
      <c r="A2732" s="26">
        <f t="shared" si="42"/>
        <v>800199</v>
      </c>
      <c r="B2732" s="26">
        <v>39</v>
      </c>
      <c r="C2732" s="26">
        <v>119</v>
      </c>
      <c r="D2732" s="26" t="s">
        <v>110</v>
      </c>
      <c r="E2732" s="26">
        <v>80</v>
      </c>
      <c r="F2732" s="26">
        <v>199</v>
      </c>
      <c r="G2732" s="26">
        <v>29546.065999999999</v>
      </c>
      <c r="H2732" s="26">
        <v>0.52600000000000002</v>
      </c>
      <c r="I2732" s="26">
        <v>7905.2794000000004</v>
      </c>
      <c r="J2732" s="26">
        <v>2.7000000000000001E-3</v>
      </c>
    </row>
    <row r="2733" spans="1:10" x14ac:dyDescent="0.2">
      <c r="A2733" s="26">
        <f t="shared" si="42"/>
        <v>810199</v>
      </c>
      <c r="B2733" s="26">
        <v>37</v>
      </c>
      <c r="C2733" s="26">
        <v>118</v>
      </c>
      <c r="D2733" s="26" t="s">
        <v>111</v>
      </c>
      <c r="E2733" s="26">
        <v>81</v>
      </c>
      <c r="F2733" s="26">
        <v>199</v>
      </c>
      <c r="G2733" s="26">
        <v>28059.397000000001</v>
      </c>
      <c r="H2733" s="26">
        <v>27.945</v>
      </c>
      <c r="I2733" s="26">
        <v>7893.8773000000001</v>
      </c>
      <c r="J2733" s="26">
        <v>0.1404</v>
      </c>
    </row>
    <row r="2734" spans="1:10" x14ac:dyDescent="0.2">
      <c r="A2734" s="26">
        <f t="shared" si="42"/>
        <v>820199</v>
      </c>
      <c r="B2734" s="26">
        <v>35</v>
      </c>
      <c r="C2734" s="26">
        <v>117</v>
      </c>
      <c r="D2734" s="26" t="s">
        <v>112</v>
      </c>
      <c r="E2734" s="26">
        <v>82</v>
      </c>
      <c r="F2734" s="26">
        <v>199</v>
      </c>
      <c r="G2734" s="26">
        <v>25231.734</v>
      </c>
      <c r="H2734" s="26">
        <v>6.8209999999999997</v>
      </c>
      <c r="I2734" s="26">
        <v>7875.7366000000002</v>
      </c>
      <c r="J2734" s="26">
        <v>3.4299999999999997E-2</v>
      </c>
    </row>
    <row r="2735" spans="1:10" x14ac:dyDescent="0.2">
      <c r="A2735" s="26">
        <f t="shared" si="42"/>
        <v>830199</v>
      </c>
      <c r="B2735" s="26">
        <v>33</v>
      </c>
      <c r="C2735" s="26">
        <v>116</v>
      </c>
      <c r="D2735" s="26" t="s">
        <v>113</v>
      </c>
      <c r="E2735" s="26">
        <v>83</v>
      </c>
      <c r="F2735" s="26">
        <v>199</v>
      </c>
      <c r="G2735" s="26">
        <v>20797.616000000002</v>
      </c>
      <c r="H2735" s="26">
        <v>10.615</v>
      </c>
      <c r="I2735" s="26">
        <v>7849.5231999999996</v>
      </c>
      <c r="J2735" s="26">
        <v>5.33E-2</v>
      </c>
    </row>
    <row r="2736" spans="1:10" x14ac:dyDescent="0.2">
      <c r="A2736" s="26">
        <f t="shared" si="42"/>
        <v>840199</v>
      </c>
      <c r="B2736" s="26">
        <v>31</v>
      </c>
      <c r="C2736" s="26">
        <v>115</v>
      </c>
      <c r="D2736" s="26" t="s">
        <v>114</v>
      </c>
      <c r="E2736" s="26">
        <v>84</v>
      </c>
      <c r="F2736" s="26">
        <v>199</v>
      </c>
      <c r="G2736" s="26">
        <v>15238.829</v>
      </c>
      <c r="H2736" s="26">
        <v>5.4290000000000003</v>
      </c>
      <c r="I2736" s="26">
        <v>7817.6581999999999</v>
      </c>
      <c r="J2736" s="26">
        <v>2.7300000000000001E-2</v>
      </c>
    </row>
    <row r="2737" spans="1:10" x14ac:dyDescent="0.2">
      <c r="A2737" s="26">
        <f t="shared" si="42"/>
        <v>850199</v>
      </c>
      <c r="B2737" s="26">
        <v>29</v>
      </c>
      <c r="C2737" s="26">
        <v>114</v>
      </c>
      <c r="D2737" s="26" t="s">
        <v>115</v>
      </c>
      <c r="E2737" s="26">
        <v>85</v>
      </c>
      <c r="F2737" s="26">
        <v>199</v>
      </c>
      <c r="G2737" s="26">
        <v>-8823.3770000000004</v>
      </c>
      <c r="H2737" s="26">
        <v>5.3840000000000003</v>
      </c>
      <c r="I2737" s="26">
        <v>7781.4883</v>
      </c>
      <c r="J2737" s="26">
        <v>2.7099999999999999E-2</v>
      </c>
    </row>
    <row r="2738" spans="1:10" x14ac:dyDescent="0.2">
      <c r="A2738" s="26">
        <f t="shared" si="42"/>
        <v>860199</v>
      </c>
      <c r="B2738" s="26">
        <v>27</v>
      </c>
      <c r="C2738" s="26">
        <v>113</v>
      </c>
      <c r="D2738" s="26" t="s">
        <v>116</v>
      </c>
      <c r="E2738" s="26">
        <v>86</v>
      </c>
      <c r="F2738" s="26">
        <v>199</v>
      </c>
      <c r="G2738" s="26">
        <v>-1559.846</v>
      </c>
      <c r="H2738" s="26">
        <v>7.2969999999999997</v>
      </c>
      <c r="I2738" s="26">
        <v>7741.0568000000003</v>
      </c>
      <c r="J2738" s="26">
        <v>3.6700000000000003E-2</v>
      </c>
    </row>
    <row r="2739" spans="1:10" x14ac:dyDescent="0.2">
      <c r="A2739" s="26">
        <f t="shared" si="42"/>
        <v>870199</v>
      </c>
      <c r="B2739" s="26">
        <v>25</v>
      </c>
      <c r="C2739" s="26">
        <v>112</v>
      </c>
      <c r="D2739" s="26" t="s">
        <v>117</v>
      </c>
      <c r="E2739" s="26">
        <v>87</v>
      </c>
      <c r="F2739" s="26">
        <v>199</v>
      </c>
      <c r="G2739" s="26">
        <v>6771.3879999999999</v>
      </c>
      <c r="H2739" s="26">
        <v>13.726000000000001</v>
      </c>
      <c r="I2739" s="26">
        <v>7695.2599</v>
      </c>
      <c r="J2739" s="26">
        <v>6.9000000000000006E-2</v>
      </c>
    </row>
    <row r="2740" spans="1:10" x14ac:dyDescent="0.2">
      <c r="A2740" s="26">
        <f t="shared" si="42"/>
        <v>760200</v>
      </c>
      <c r="B2740" s="26">
        <v>48</v>
      </c>
      <c r="C2740" s="26">
        <v>124</v>
      </c>
      <c r="D2740" s="26" t="s">
        <v>106</v>
      </c>
      <c r="E2740" s="26">
        <v>76</v>
      </c>
      <c r="F2740" s="26">
        <v>200</v>
      </c>
      <c r="G2740" s="26">
        <v>18550</v>
      </c>
      <c r="H2740" s="26">
        <v>300</v>
      </c>
      <c r="I2740" s="26">
        <v>7867</v>
      </c>
      <c r="J2740" s="26">
        <v>1</v>
      </c>
    </row>
    <row r="2741" spans="1:10" x14ac:dyDescent="0.2">
      <c r="A2741" s="26">
        <f t="shared" si="42"/>
        <v>770200</v>
      </c>
      <c r="B2741" s="26">
        <v>46</v>
      </c>
      <c r="C2741" s="26">
        <v>123</v>
      </c>
      <c r="D2741" s="26" t="s">
        <v>107</v>
      </c>
      <c r="E2741" s="26">
        <v>77</v>
      </c>
      <c r="F2741" s="26">
        <v>200</v>
      </c>
      <c r="G2741" s="26">
        <v>21570</v>
      </c>
      <c r="H2741" s="26">
        <v>196</v>
      </c>
      <c r="I2741" s="26">
        <v>7878</v>
      </c>
      <c r="J2741" s="26">
        <v>1</v>
      </c>
    </row>
    <row r="2742" spans="1:10" x14ac:dyDescent="0.2">
      <c r="A2742" s="26">
        <f t="shared" si="42"/>
        <v>780200</v>
      </c>
      <c r="B2742" s="26">
        <v>44</v>
      </c>
      <c r="C2742" s="26">
        <v>122</v>
      </c>
      <c r="D2742" s="26" t="s">
        <v>108</v>
      </c>
      <c r="E2742" s="26">
        <v>78</v>
      </c>
      <c r="F2742" s="26">
        <v>200</v>
      </c>
      <c r="G2742" s="26">
        <v>26599.178</v>
      </c>
      <c r="H2742" s="26">
        <v>20.11</v>
      </c>
      <c r="I2742" s="26">
        <v>7899.1985999999997</v>
      </c>
      <c r="J2742" s="26">
        <v>0.10059999999999999</v>
      </c>
    </row>
    <row r="2743" spans="1:10" x14ac:dyDescent="0.2">
      <c r="A2743" s="26">
        <f t="shared" si="42"/>
        <v>790200</v>
      </c>
      <c r="B2743" s="26">
        <v>42</v>
      </c>
      <c r="C2743" s="26">
        <v>121</v>
      </c>
      <c r="D2743" s="26" t="s">
        <v>109</v>
      </c>
      <c r="E2743" s="26">
        <v>79</v>
      </c>
      <c r="F2743" s="26">
        <v>200</v>
      </c>
      <c r="G2743" s="26">
        <v>27240.094000000001</v>
      </c>
      <c r="H2743" s="26">
        <v>26.716999999999999</v>
      </c>
      <c r="I2743" s="26">
        <v>7898.4915000000001</v>
      </c>
      <c r="J2743" s="26">
        <v>0.1336</v>
      </c>
    </row>
    <row r="2744" spans="1:10" x14ac:dyDescent="0.2">
      <c r="A2744" s="26">
        <f t="shared" si="42"/>
        <v>800200</v>
      </c>
      <c r="B2744" s="26">
        <v>40</v>
      </c>
      <c r="C2744" s="26">
        <v>120</v>
      </c>
      <c r="D2744" s="26" t="s">
        <v>110</v>
      </c>
      <c r="E2744" s="26">
        <v>80</v>
      </c>
      <c r="F2744" s="26">
        <v>200</v>
      </c>
      <c r="G2744" s="26">
        <v>29503.267</v>
      </c>
      <c r="H2744" s="26">
        <v>0.53</v>
      </c>
      <c r="I2744" s="26">
        <v>7905.8955999999998</v>
      </c>
      <c r="J2744" s="26">
        <v>2.7000000000000001E-3</v>
      </c>
    </row>
    <row r="2745" spans="1:10" x14ac:dyDescent="0.2">
      <c r="A2745" s="26">
        <f t="shared" si="42"/>
        <v>810200</v>
      </c>
      <c r="B2745" s="26">
        <v>38</v>
      </c>
      <c r="C2745" s="26">
        <v>119</v>
      </c>
      <c r="D2745" s="26" t="s">
        <v>111</v>
      </c>
      <c r="E2745" s="26">
        <v>81</v>
      </c>
      <c r="F2745" s="26">
        <v>200</v>
      </c>
      <c r="G2745" s="26">
        <v>27047.226999999999</v>
      </c>
      <c r="H2745" s="26">
        <v>5.7590000000000003</v>
      </c>
      <c r="I2745" s="26">
        <v>7889.7037</v>
      </c>
      <c r="J2745" s="26">
        <v>2.8799999999999999E-2</v>
      </c>
    </row>
    <row r="2746" spans="1:10" x14ac:dyDescent="0.2">
      <c r="A2746" s="26">
        <f t="shared" si="42"/>
        <v>820200</v>
      </c>
      <c r="B2746" s="26">
        <v>36</v>
      </c>
      <c r="C2746" s="26">
        <v>118</v>
      </c>
      <c r="D2746" s="26" t="s">
        <v>112</v>
      </c>
      <c r="E2746" s="26">
        <v>82</v>
      </c>
      <c r="F2746" s="26">
        <v>200</v>
      </c>
      <c r="G2746" s="26">
        <v>26250.858</v>
      </c>
      <c r="H2746" s="26">
        <v>10.007999999999999</v>
      </c>
      <c r="I2746" s="26">
        <v>7881.8100999999997</v>
      </c>
      <c r="J2746" s="26">
        <v>0.05</v>
      </c>
    </row>
    <row r="2747" spans="1:10" x14ac:dyDescent="0.2">
      <c r="A2747" s="26">
        <f t="shared" si="42"/>
        <v>830200</v>
      </c>
      <c r="B2747" s="26">
        <v>34</v>
      </c>
      <c r="C2747" s="26">
        <v>117</v>
      </c>
      <c r="D2747" s="26" t="s">
        <v>113</v>
      </c>
      <c r="E2747" s="26">
        <v>83</v>
      </c>
      <c r="F2747" s="26">
        <v>200</v>
      </c>
      <c r="G2747" s="26">
        <v>20370.574000000001</v>
      </c>
      <c r="H2747" s="26">
        <v>22.701000000000001</v>
      </c>
      <c r="I2747" s="26">
        <v>7848.4969000000001</v>
      </c>
      <c r="J2747" s="26">
        <v>0.1135</v>
      </c>
    </row>
    <row r="2748" spans="1:10" x14ac:dyDescent="0.2">
      <c r="A2748" s="26">
        <f t="shared" si="42"/>
        <v>840200</v>
      </c>
      <c r="B2748" s="26">
        <v>32</v>
      </c>
      <c r="C2748" s="26">
        <v>116</v>
      </c>
      <c r="D2748" s="26" t="s">
        <v>114</v>
      </c>
      <c r="E2748" s="26">
        <v>84</v>
      </c>
      <c r="F2748" s="26">
        <v>200</v>
      </c>
      <c r="G2748" s="26">
        <v>16941.683000000001</v>
      </c>
      <c r="H2748" s="26">
        <v>7.5789999999999997</v>
      </c>
      <c r="I2748" s="26">
        <v>7827.4407000000001</v>
      </c>
      <c r="J2748" s="26">
        <v>3.7900000000000003E-2</v>
      </c>
    </row>
    <row r="2749" spans="1:10" x14ac:dyDescent="0.2">
      <c r="A2749" s="26">
        <f t="shared" si="42"/>
        <v>850200</v>
      </c>
      <c r="B2749" s="26">
        <v>30</v>
      </c>
      <c r="C2749" s="26">
        <v>115</v>
      </c>
      <c r="D2749" s="26" t="s">
        <v>115</v>
      </c>
      <c r="E2749" s="26">
        <v>85</v>
      </c>
      <c r="F2749" s="26">
        <v>200</v>
      </c>
      <c r="G2749" s="26">
        <v>-8987.8940000000002</v>
      </c>
      <c r="H2749" s="26">
        <v>24.465</v>
      </c>
      <c r="I2749" s="26">
        <v>7783.7601000000004</v>
      </c>
      <c r="J2749" s="26">
        <v>0.12230000000000001</v>
      </c>
    </row>
    <row r="2750" spans="1:10" x14ac:dyDescent="0.2">
      <c r="A2750" s="26">
        <f t="shared" si="42"/>
        <v>860200</v>
      </c>
      <c r="B2750" s="26">
        <v>28</v>
      </c>
      <c r="C2750" s="26">
        <v>114</v>
      </c>
      <c r="D2750" s="26" t="s">
        <v>116</v>
      </c>
      <c r="E2750" s="26">
        <v>86</v>
      </c>
      <c r="F2750" s="26">
        <v>200</v>
      </c>
      <c r="G2750" s="26">
        <v>-4000.4540000000002</v>
      </c>
      <c r="H2750" s="26">
        <v>5.7919999999999998</v>
      </c>
      <c r="I2750" s="26">
        <v>7754.9111000000003</v>
      </c>
      <c r="J2750" s="26">
        <v>2.9000000000000001E-2</v>
      </c>
    </row>
    <row r="2751" spans="1:10" x14ac:dyDescent="0.2">
      <c r="A2751" s="26">
        <f t="shared" si="42"/>
        <v>870200</v>
      </c>
      <c r="B2751" s="26">
        <v>26</v>
      </c>
      <c r="C2751" s="26">
        <v>113</v>
      </c>
      <c r="D2751" s="26" t="s">
        <v>117</v>
      </c>
      <c r="E2751" s="26">
        <v>87</v>
      </c>
      <c r="F2751" s="26">
        <v>200</v>
      </c>
      <c r="G2751" s="26">
        <v>6133.5780000000004</v>
      </c>
      <c r="H2751" s="26">
        <v>30.524000000000001</v>
      </c>
      <c r="I2751" s="26">
        <v>7700.3292000000001</v>
      </c>
      <c r="J2751" s="26">
        <v>0.15260000000000001</v>
      </c>
    </row>
    <row r="2752" spans="1:10" x14ac:dyDescent="0.2">
      <c r="A2752" s="26">
        <f t="shared" si="42"/>
        <v>760201</v>
      </c>
      <c r="B2752" s="26">
        <v>49</v>
      </c>
      <c r="C2752" s="26">
        <v>125</v>
      </c>
      <c r="D2752" s="26" t="s">
        <v>106</v>
      </c>
      <c r="E2752" s="26">
        <v>76</v>
      </c>
      <c r="F2752" s="26">
        <v>201</v>
      </c>
      <c r="G2752" s="26">
        <v>14840</v>
      </c>
      <c r="H2752" s="26">
        <v>300</v>
      </c>
      <c r="I2752" s="26">
        <v>7849</v>
      </c>
      <c r="J2752" s="26">
        <v>1</v>
      </c>
    </row>
    <row r="2753" spans="1:10" x14ac:dyDescent="0.2">
      <c r="A2753" s="26">
        <f t="shared" si="42"/>
        <v>770201</v>
      </c>
      <c r="B2753" s="26">
        <v>47</v>
      </c>
      <c r="C2753" s="26">
        <v>124</v>
      </c>
      <c r="D2753" s="26" t="s">
        <v>107</v>
      </c>
      <c r="E2753" s="26">
        <v>77</v>
      </c>
      <c r="F2753" s="26">
        <v>201</v>
      </c>
      <c r="G2753" s="26">
        <v>19840</v>
      </c>
      <c r="H2753" s="26">
        <v>200</v>
      </c>
      <c r="I2753" s="26">
        <v>7870</v>
      </c>
      <c r="J2753" s="26">
        <v>1</v>
      </c>
    </row>
    <row r="2754" spans="1:10" x14ac:dyDescent="0.2">
      <c r="A2754" s="26">
        <f t="shared" si="42"/>
        <v>780201</v>
      </c>
      <c r="B2754" s="26">
        <v>45</v>
      </c>
      <c r="C2754" s="26">
        <v>123</v>
      </c>
      <c r="D2754" s="26" t="s">
        <v>108</v>
      </c>
      <c r="E2754" s="26">
        <v>78</v>
      </c>
      <c r="F2754" s="26">
        <v>201</v>
      </c>
      <c r="G2754" s="26">
        <v>23740.705000000002</v>
      </c>
      <c r="H2754" s="26">
        <v>50.103000000000002</v>
      </c>
      <c r="I2754" s="26">
        <v>7885.8337000000001</v>
      </c>
      <c r="J2754" s="26">
        <v>0.24929999999999999</v>
      </c>
    </row>
    <row r="2755" spans="1:10" x14ac:dyDescent="0.2">
      <c r="A2755" s="26">
        <f t="shared" ref="A2755:A2818" si="43">F2755+10000*E2755</f>
        <v>790201</v>
      </c>
      <c r="B2755" s="26">
        <v>43</v>
      </c>
      <c r="C2755" s="26">
        <v>122</v>
      </c>
      <c r="D2755" s="26" t="s">
        <v>109</v>
      </c>
      <c r="E2755" s="26">
        <v>79</v>
      </c>
      <c r="F2755" s="26">
        <v>201</v>
      </c>
      <c r="G2755" s="26">
        <v>26400.705000000002</v>
      </c>
      <c r="H2755" s="26">
        <v>3.218</v>
      </c>
      <c r="I2755" s="26">
        <v>7895.1751999999997</v>
      </c>
      <c r="J2755" s="26">
        <v>1.6E-2</v>
      </c>
    </row>
    <row r="2756" spans="1:10" x14ac:dyDescent="0.2">
      <c r="A2756" s="26">
        <f t="shared" si="43"/>
        <v>800201</v>
      </c>
      <c r="B2756" s="26">
        <v>41</v>
      </c>
      <c r="C2756" s="26">
        <v>121</v>
      </c>
      <c r="D2756" s="26" t="s">
        <v>110</v>
      </c>
      <c r="E2756" s="26">
        <v>80</v>
      </c>
      <c r="F2756" s="26">
        <v>201</v>
      </c>
      <c r="G2756" s="26">
        <v>27662.528999999999</v>
      </c>
      <c r="H2756" s="26">
        <v>0.71199999999999997</v>
      </c>
      <c r="I2756" s="26">
        <v>7897.5607</v>
      </c>
      <c r="J2756" s="26">
        <v>3.5999999999999999E-3</v>
      </c>
    </row>
    <row r="2757" spans="1:10" x14ac:dyDescent="0.2">
      <c r="A2757" s="26">
        <f t="shared" si="43"/>
        <v>810201</v>
      </c>
      <c r="B2757" s="26">
        <v>39</v>
      </c>
      <c r="C2757" s="26">
        <v>120</v>
      </c>
      <c r="D2757" s="26" t="s">
        <v>111</v>
      </c>
      <c r="E2757" s="26">
        <v>81</v>
      </c>
      <c r="F2757" s="26">
        <v>201</v>
      </c>
      <c r="G2757" s="26">
        <v>27180.777999999998</v>
      </c>
      <c r="H2757" s="26">
        <v>14.185</v>
      </c>
      <c r="I2757" s="26">
        <v>7891.2717000000002</v>
      </c>
      <c r="J2757" s="26">
        <v>7.0599999999999996E-2</v>
      </c>
    </row>
    <row r="2758" spans="1:10" x14ac:dyDescent="0.2">
      <c r="A2758" s="26">
        <f t="shared" si="43"/>
        <v>820201</v>
      </c>
      <c r="B2758" s="26">
        <v>37</v>
      </c>
      <c r="C2758" s="26">
        <v>119</v>
      </c>
      <c r="D2758" s="26" t="s">
        <v>112</v>
      </c>
      <c r="E2758" s="26">
        <v>82</v>
      </c>
      <c r="F2758" s="26">
        <v>201</v>
      </c>
      <c r="G2758" s="26">
        <v>25271.032999999999</v>
      </c>
      <c r="H2758" s="26">
        <v>13.747</v>
      </c>
      <c r="I2758" s="26">
        <v>7877.8782000000001</v>
      </c>
      <c r="J2758" s="26">
        <v>6.8400000000000002E-2</v>
      </c>
    </row>
    <row r="2759" spans="1:10" x14ac:dyDescent="0.2">
      <c r="A2759" s="26">
        <f t="shared" si="43"/>
        <v>830201</v>
      </c>
      <c r="B2759" s="26">
        <v>35</v>
      </c>
      <c r="C2759" s="26">
        <v>118</v>
      </c>
      <c r="D2759" s="26" t="s">
        <v>113</v>
      </c>
      <c r="E2759" s="26">
        <v>83</v>
      </c>
      <c r="F2759" s="26">
        <v>201</v>
      </c>
      <c r="G2759" s="26">
        <v>21429.006000000001</v>
      </c>
      <c r="H2759" s="26">
        <v>12.177</v>
      </c>
      <c r="I2759" s="26">
        <v>7854.8712999999998</v>
      </c>
      <c r="J2759" s="26">
        <v>6.0600000000000001E-2</v>
      </c>
    </row>
    <row r="2760" spans="1:10" x14ac:dyDescent="0.2">
      <c r="A2760" s="26">
        <f t="shared" si="43"/>
        <v>840201</v>
      </c>
      <c r="B2760" s="26">
        <v>33</v>
      </c>
      <c r="C2760" s="26">
        <v>117</v>
      </c>
      <c r="D2760" s="26" t="s">
        <v>114</v>
      </c>
      <c r="E2760" s="26">
        <v>84</v>
      </c>
      <c r="F2760" s="26">
        <v>201</v>
      </c>
      <c r="G2760" s="26">
        <v>16521.166000000001</v>
      </c>
      <c r="H2760" s="26">
        <v>4.9420000000000002</v>
      </c>
      <c r="I2760" s="26">
        <v>7826.5618999999997</v>
      </c>
      <c r="J2760" s="26">
        <v>2.46E-2</v>
      </c>
    </row>
    <row r="2761" spans="1:10" x14ac:dyDescent="0.2">
      <c r="A2761" s="26">
        <f t="shared" si="43"/>
        <v>850201</v>
      </c>
      <c r="B2761" s="26">
        <v>31</v>
      </c>
      <c r="C2761" s="26">
        <v>116</v>
      </c>
      <c r="D2761" s="26" t="s">
        <v>115</v>
      </c>
      <c r="E2761" s="26">
        <v>85</v>
      </c>
      <c r="F2761" s="26">
        <v>201</v>
      </c>
      <c r="G2761" s="26">
        <v>10789.441000000001</v>
      </c>
      <c r="H2761" s="26">
        <v>8.1839999999999993</v>
      </c>
      <c r="I2761" s="26">
        <v>7794.1535999999996</v>
      </c>
      <c r="J2761" s="26">
        <v>4.07E-2</v>
      </c>
    </row>
    <row r="2762" spans="1:10" x14ac:dyDescent="0.2">
      <c r="A2762" s="26">
        <f t="shared" si="43"/>
        <v>860201</v>
      </c>
      <c r="B2762" s="26">
        <v>29</v>
      </c>
      <c r="C2762" s="26">
        <v>115</v>
      </c>
      <c r="D2762" s="26" t="s">
        <v>116</v>
      </c>
      <c r="E2762" s="26">
        <v>86</v>
      </c>
      <c r="F2762" s="26">
        <v>201</v>
      </c>
      <c r="G2762" s="26">
        <v>-4107.4129999999996</v>
      </c>
      <c r="H2762" s="26">
        <v>10.121</v>
      </c>
      <c r="I2762" s="26">
        <v>7757.0173999999997</v>
      </c>
      <c r="J2762" s="26">
        <v>5.04E-2</v>
      </c>
    </row>
    <row r="2763" spans="1:10" x14ac:dyDescent="0.2">
      <c r="A2763" s="26">
        <f t="shared" si="43"/>
        <v>870201</v>
      </c>
      <c r="B2763" s="26">
        <v>27</v>
      </c>
      <c r="C2763" s="26">
        <v>114</v>
      </c>
      <c r="D2763" s="26" t="s">
        <v>117</v>
      </c>
      <c r="E2763" s="26">
        <v>87</v>
      </c>
      <c r="F2763" s="26">
        <v>201</v>
      </c>
      <c r="G2763" s="26">
        <v>3588.5729999999999</v>
      </c>
      <c r="H2763" s="26">
        <v>9.08</v>
      </c>
      <c r="I2763" s="26">
        <v>7714.8366999999998</v>
      </c>
      <c r="J2763" s="26">
        <v>4.5199999999999997E-2</v>
      </c>
    </row>
    <row r="2764" spans="1:10" x14ac:dyDescent="0.2">
      <c r="A2764" s="26">
        <f t="shared" si="43"/>
        <v>880201</v>
      </c>
      <c r="B2764" s="26">
        <v>25</v>
      </c>
      <c r="C2764" s="26">
        <v>113</v>
      </c>
      <c r="D2764" s="26" t="s">
        <v>118</v>
      </c>
      <c r="E2764" s="26">
        <v>88</v>
      </c>
      <c r="F2764" s="26">
        <v>201</v>
      </c>
      <c r="G2764" s="26">
        <v>11936.816999999999</v>
      </c>
      <c r="H2764" s="26">
        <v>20.300999999999998</v>
      </c>
      <c r="I2764" s="26">
        <v>7669.4107999999997</v>
      </c>
      <c r="J2764" s="26">
        <v>0.10100000000000001</v>
      </c>
    </row>
    <row r="2765" spans="1:10" x14ac:dyDescent="0.2">
      <c r="A2765" s="26">
        <f t="shared" si="43"/>
        <v>760202</v>
      </c>
      <c r="B2765" s="26">
        <v>50</v>
      </c>
      <c r="C2765" s="26">
        <v>126</v>
      </c>
      <c r="D2765" s="26" t="s">
        <v>106</v>
      </c>
      <c r="E2765" s="26">
        <v>76</v>
      </c>
      <c r="F2765" s="26">
        <v>202</v>
      </c>
      <c r="G2765" s="26">
        <v>12530</v>
      </c>
      <c r="H2765" s="26">
        <v>400</v>
      </c>
      <c r="I2765" s="26">
        <v>7839</v>
      </c>
      <c r="J2765" s="26">
        <v>2</v>
      </c>
    </row>
    <row r="2766" spans="1:10" x14ac:dyDescent="0.2">
      <c r="A2766" s="26">
        <f t="shared" si="43"/>
        <v>770202</v>
      </c>
      <c r="B2766" s="26">
        <v>48</v>
      </c>
      <c r="C2766" s="26">
        <v>125</v>
      </c>
      <c r="D2766" s="26" t="s">
        <v>107</v>
      </c>
      <c r="E2766" s="26">
        <v>77</v>
      </c>
      <c r="F2766" s="26">
        <v>202</v>
      </c>
      <c r="G2766" s="26">
        <v>16640</v>
      </c>
      <c r="H2766" s="26">
        <v>300</v>
      </c>
      <c r="I2766" s="26">
        <v>7855</v>
      </c>
      <c r="J2766" s="26">
        <v>1</v>
      </c>
    </row>
    <row r="2767" spans="1:10" x14ac:dyDescent="0.2">
      <c r="A2767" s="26">
        <f t="shared" si="43"/>
        <v>780202</v>
      </c>
      <c r="B2767" s="26">
        <v>46</v>
      </c>
      <c r="C2767" s="26">
        <v>124</v>
      </c>
      <c r="D2767" s="26" t="s">
        <v>108</v>
      </c>
      <c r="E2767" s="26">
        <v>78</v>
      </c>
      <c r="F2767" s="26">
        <v>202</v>
      </c>
      <c r="G2767" s="26">
        <v>22692.128000000001</v>
      </c>
      <c r="H2767" s="26">
        <v>25.15</v>
      </c>
      <c r="I2767" s="26">
        <v>7881.5609000000004</v>
      </c>
      <c r="J2767" s="26">
        <v>0.1245</v>
      </c>
    </row>
    <row r="2768" spans="1:10" x14ac:dyDescent="0.2">
      <c r="A2768" s="26">
        <f t="shared" si="43"/>
        <v>790202</v>
      </c>
      <c r="B2768" s="26">
        <v>44</v>
      </c>
      <c r="C2768" s="26">
        <v>123</v>
      </c>
      <c r="D2768" s="26" t="s">
        <v>109</v>
      </c>
      <c r="E2768" s="26">
        <v>79</v>
      </c>
      <c r="F2768" s="26">
        <v>202</v>
      </c>
      <c r="G2768" s="26">
        <v>24352.982</v>
      </c>
      <c r="H2768" s="26">
        <v>23.286999999999999</v>
      </c>
      <c r="I2768" s="26">
        <v>7885.91</v>
      </c>
      <c r="J2768" s="26">
        <v>0.1153</v>
      </c>
    </row>
    <row r="2769" spans="1:10" x14ac:dyDescent="0.2">
      <c r="A2769" s="26">
        <f t="shared" si="43"/>
        <v>800202</v>
      </c>
      <c r="B2769" s="26">
        <v>42</v>
      </c>
      <c r="C2769" s="26">
        <v>122</v>
      </c>
      <c r="D2769" s="26" t="s">
        <v>110</v>
      </c>
      <c r="E2769" s="26">
        <v>80</v>
      </c>
      <c r="F2769" s="26">
        <v>202</v>
      </c>
      <c r="G2769" s="26">
        <v>27345.31</v>
      </c>
      <c r="H2769" s="26">
        <v>0.70499999999999996</v>
      </c>
      <c r="I2769" s="26">
        <v>7896.8504999999996</v>
      </c>
      <c r="J2769" s="26">
        <v>3.5000000000000001E-3</v>
      </c>
    </row>
    <row r="2770" spans="1:10" x14ac:dyDescent="0.2">
      <c r="A2770" s="26">
        <f t="shared" si="43"/>
        <v>810202</v>
      </c>
      <c r="B2770" s="26">
        <v>40</v>
      </c>
      <c r="C2770" s="26">
        <v>121</v>
      </c>
      <c r="D2770" s="26" t="s">
        <v>111</v>
      </c>
      <c r="E2770" s="26">
        <v>81</v>
      </c>
      <c r="F2770" s="26">
        <v>202</v>
      </c>
      <c r="G2770" s="26">
        <v>25980.419000000002</v>
      </c>
      <c r="H2770" s="26">
        <v>1.8380000000000001</v>
      </c>
      <c r="I2770" s="26">
        <v>7886.2205999999996</v>
      </c>
      <c r="J2770" s="26">
        <v>9.1000000000000004E-3</v>
      </c>
    </row>
    <row r="2771" spans="1:10" x14ac:dyDescent="0.2">
      <c r="A2771" s="26">
        <f t="shared" si="43"/>
        <v>820202</v>
      </c>
      <c r="B2771" s="26">
        <v>38</v>
      </c>
      <c r="C2771" s="26">
        <v>120</v>
      </c>
      <c r="D2771" s="26" t="s">
        <v>112</v>
      </c>
      <c r="E2771" s="26">
        <v>82</v>
      </c>
      <c r="F2771" s="26">
        <v>202</v>
      </c>
      <c r="G2771" s="26">
        <v>25940.608</v>
      </c>
      <c r="H2771" s="26">
        <v>3.7959999999999998</v>
      </c>
      <c r="I2771" s="26">
        <v>7882.1504999999997</v>
      </c>
      <c r="J2771" s="26">
        <v>1.8800000000000001E-2</v>
      </c>
    </row>
    <row r="2772" spans="1:10" x14ac:dyDescent="0.2">
      <c r="A2772" s="26">
        <f t="shared" si="43"/>
        <v>830202</v>
      </c>
      <c r="B2772" s="26">
        <v>36</v>
      </c>
      <c r="C2772" s="26">
        <v>119</v>
      </c>
      <c r="D2772" s="26" t="s">
        <v>113</v>
      </c>
      <c r="E2772" s="26">
        <v>83</v>
      </c>
      <c r="F2772" s="26">
        <v>202</v>
      </c>
      <c r="G2772" s="26">
        <v>20750.853999999999</v>
      </c>
      <c r="H2772" s="26">
        <v>14.002000000000001</v>
      </c>
      <c r="I2772" s="26">
        <v>7852.5856999999996</v>
      </c>
      <c r="J2772" s="26">
        <v>6.93E-2</v>
      </c>
    </row>
    <row r="2773" spans="1:10" x14ac:dyDescent="0.2">
      <c r="A2773" s="26">
        <f t="shared" si="43"/>
        <v>840202</v>
      </c>
      <c r="B2773" s="26">
        <v>34</v>
      </c>
      <c r="C2773" s="26">
        <v>118</v>
      </c>
      <c r="D2773" s="26" t="s">
        <v>114</v>
      </c>
      <c r="E2773" s="26">
        <v>84</v>
      </c>
      <c r="F2773" s="26">
        <v>202</v>
      </c>
      <c r="G2773" s="26">
        <v>17941.569</v>
      </c>
      <c r="H2773" s="26">
        <v>8.67</v>
      </c>
      <c r="I2773" s="26">
        <v>7834.8053</v>
      </c>
      <c r="J2773" s="26">
        <v>4.2900000000000001E-2</v>
      </c>
    </row>
    <row r="2774" spans="1:10" x14ac:dyDescent="0.2">
      <c r="A2774" s="26">
        <f t="shared" si="43"/>
        <v>850202</v>
      </c>
      <c r="B2774" s="26">
        <v>32</v>
      </c>
      <c r="C2774" s="26">
        <v>117</v>
      </c>
      <c r="D2774" s="26" t="s">
        <v>115</v>
      </c>
      <c r="E2774" s="26">
        <v>85</v>
      </c>
      <c r="F2774" s="26">
        <v>202</v>
      </c>
      <c r="G2774" s="26">
        <v>10595.106</v>
      </c>
      <c r="H2774" s="26">
        <v>27.600999999999999</v>
      </c>
      <c r="I2774" s="26">
        <v>7794.5636999999997</v>
      </c>
      <c r="J2774" s="26">
        <v>0.1366</v>
      </c>
    </row>
    <row r="2775" spans="1:10" x14ac:dyDescent="0.2">
      <c r="A2775" s="26">
        <f t="shared" si="43"/>
        <v>860202</v>
      </c>
      <c r="B2775" s="26">
        <v>30</v>
      </c>
      <c r="C2775" s="26">
        <v>116</v>
      </c>
      <c r="D2775" s="26" t="s">
        <v>116</v>
      </c>
      <c r="E2775" s="26">
        <v>86</v>
      </c>
      <c r="F2775" s="26">
        <v>202</v>
      </c>
      <c r="G2775" s="26">
        <v>-6274.5609999999997</v>
      </c>
      <c r="H2775" s="26">
        <v>17.52</v>
      </c>
      <c r="I2775" s="26">
        <v>7769.3018000000002</v>
      </c>
      <c r="J2775" s="26">
        <v>8.6699999999999999E-2</v>
      </c>
    </row>
    <row r="2776" spans="1:10" x14ac:dyDescent="0.2">
      <c r="A2776" s="26">
        <f t="shared" si="43"/>
        <v>870202</v>
      </c>
      <c r="B2776" s="26">
        <v>28</v>
      </c>
      <c r="C2776" s="26">
        <v>115</v>
      </c>
      <c r="D2776" s="26" t="s">
        <v>117</v>
      </c>
      <c r="E2776" s="26">
        <v>87</v>
      </c>
      <c r="F2776" s="26">
        <v>202</v>
      </c>
      <c r="G2776" s="26">
        <v>3101.538</v>
      </c>
      <c r="H2776" s="26">
        <v>6.0330000000000004</v>
      </c>
      <c r="I2776" s="26">
        <v>7719.0124999999998</v>
      </c>
      <c r="J2776" s="26">
        <v>2.9899999999999999E-2</v>
      </c>
    </row>
    <row r="2777" spans="1:10" x14ac:dyDescent="0.2">
      <c r="A2777" s="26">
        <f t="shared" si="43"/>
        <v>880202</v>
      </c>
      <c r="B2777" s="26">
        <v>26</v>
      </c>
      <c r="C2777" s="26">
        <v>114</v>
      </c>
      <c r="D2777" s="26" t="s">
        <v>118</v>
      </c>
      <c r="E2777" s="26">
        <v>88</v>
      </c>
      <c r="F2777" s="26">
        <v>202</v>
      </c>
      <c r="G2777" s="26">
        <v>9074.9</v>
      </c>
      <c r="H2777" s="26">
        <v>15.018000000000001</v>
      </c>
      <c r="I2777" s="26">
        <v>7685.5684000000001</v>
      </c>
      <c r="J2777" s="26">
        <v>7.4300000000000005E-2</v>
      </c>
    </row>
    <row r="2778" spans="1:10" x14ac:dyDescent="0.2">
      <c r="A2778" s="26">
        <f t="shared" si="43"/>
        <v>760203</v>
      </c>
      <c r="B2778" s="26">
        <v>51</v>
      </c>
      <c r="C2778" s="26">
        <v>127</v>
      </c>
      <c r="D2778" s="26" t="s">
        <v>106</v>
      </c>
      <c r="E2778" s="26">
        <v>76</v>
      </c>
      <c r="F2778" s="26">
        <v>203</v>
      </c>
      <c r="G2778" s="26">
        <v>-7270</v>
      </c>
      <c r="H2778" s="26">
        <v>400</v>
      </c>
      <c r="I2778" s="26">
        <v>7814</v>
      </c>
      <c r="J2778" s="26">
        <v>2</v>
      </c>
    </row>
    <row r="2779" spans="1:10" x14ac:dyDescent="0.2">
      <c r="A2779" s="26">
        <f t="shared" si="43"/>
        <v>770203</v>
      </c>
      <c r="B2779" s="26">
        <v>49</v>
      </c>
      <c r="C2779" s="26">
        <v>126</v>
      </c>
      <c r="D2779" s="26" t="s">
        <v>107</v>
      </c>
      <c r="E2779" s="26">
        <v>77</v>
      </c>
      <c r="F2779" s="26">
        <v>203</v>
      </c>
      <c r="G2779" s="26">
        <v>14370</v>
      </c>
      <c r="H2779" s="26">
        <v>400</v>
      </c>
      <c r="I2779" s="26">
        <v>7845</v>
      </c>
      <c r="J2779" s="26">
        <v>2</v>
      </c>
    </row>
    <row r="2780" spans="1:10" x14ac:dyDescent="0.2">
      <c r="A2780" s="26">
        <f t="shared" si="43"/>
        <v>780203</v>
      </c>
      <c r="B2780" s="26">
        <v>47</v>
      </c>
      <c r="C2780" s="26">
        <v>125</v>
      </c>
      <c r="D2780" s="26" t="s">
        <v>108</v>
      </c>
      <c r="E2780" s="26">
        <v>78</v>
      </c>
      <c r="F2780" s="26">
        <v>203</v>
      </c>
      <c r="G2780" s="26">
        <v>19510</v>
      </c>
      <c r="H2780" s="26">
        <v>200</v>
      </c>
      <c r="I2780" s="26">
        <v>7867</v>
      </c>
      <c r="J2780" s="26">
        <v>1</v>
      </c>
    </row>
    <row r="2781" spans="1:10" x14ac:dyDescent="0.2">
      <c r="A2781" s="26">
        <f t="shared" si="43"/>
        <v>790203</v>
      </c>
      <c r="B2781" s="26">
        <v>45</v>
      </c>
      <c r="C2781" s="26">
        <v>124</v>
      </c>
      <c r="D2781" s="26" t="s">
        <v>109</v>
      </c>
      <c r="E2781" s="26">
        <v>79</v>
      </c>
      <c r="F2781" s="26">
        <v>203</v>
      </c>
      <c r="G2781" s="26">
        <v>23143.444</v>
      </c>
      <c r="H2781" s="26">
        <v>3.0830000000000002</v>
      </c>
      <c r="I2781" s="26">
        <v>7880.8649999999998</v>
      </c>
      <c r="J2781" s="26">
        <v>1.52E-2</v>
      </c>
    </row>
    <row r="2782" spans="1:10" x14ac:dyDescent="0.2">
      <c r="A2782" s="26">
        <f t="shared" si="43"/>
        <v>800203</v>
      </c>
      <c r="B2782" s="26">
        <v>43</v>
      </c>
      <c r="C2782" s="26">
        <v>123</v>
      </c>
      <c r="D2782" s="26" t="s">
        <v>110</v>
      </c>
      <c r="E2782" s="26">
        <v>80</v>
      </c>
      <c r="F2782" s="26">
        <v>203</v>
      </c>
      <c r="G2782" s="26">
        <v>25269.203000000001</v>
      </c>
      <c r="H2782" s="26">
        <v>1.63</v>
      </c>
      <c r="I2782" s="26">
        <v>7887.4827999999998</v>
      </c>
      <c r="J2782" s="26">
        <v>8.0000000000000002E-3</v>
      </c>
    </row>
    <row r="2783" spans="1:10" x14ac:dyDescent="0.2">
      <c r="A2783" s="26">
        <f t="shared" si="43"/>
        <v>810203</v>
      </c>
      <c r="B2783" s="26">
        <v>41</v>
      </c>
      <c r="C2783" s="26">
        <v>122</v>
      </c>
      <c r="D2783" s="26" t="s">
        <v>111</v>
      </c>
      <c r="E2783" s="26">
        <v>81</v>
      </c>
      <c r="F2783" s="26">
        <v>203</v>
      </c>
      <c r="G2783" s="26">
        <v>25761.309000000001</v>
      </c>
      <c r="H2783" s="26">
        <v>1.171</v>
      </c>
      <c r="I2783" s="26">
        <v>7886.0529999999999</v>
      </c>
      <c r="J2783" s="26">
        <v>5.7999999999999996E-3</v>
      </c>
    </row>
    <row r="2784" spans="1:10" x14ac:dyDescent="0.2">
      <c r="A2784" s="26">
        <f t="shared" si="43"/>
        <v>820203</v>
      </c>
      <c r="B2784" s="26">
        <v>39</v>
      </c>
      <c r="C2784" s="26">
        <v>121</v>
      </c>
      <c r="D2784" s="26" t="s">
        <v>112</v>
      </c>
      <c r="E2784" s="26">
        <v>82</v>
      </c>
      <c r="F2784" s="26">
        <v>203</v>
      </c>
      <c r="G2784" s="26">
        <v>24786.483</v>
      </c>
      <c r="H2784" s="26">
        <v>6.5540000000000003</v>
      </c>
      <c r="I2784" s="26">
        <v>7877.3969999999999</v>
      </c>
      <c r="J2784" s="26">
        <v>3.2300000000000002E-2</v>
      </c>
    </row>
    <row r="2785" spans="1:10" x14ac:dyDescent="0.2">
      <c r="A2785" s="26">
        <f t="shared" si="43"/>
        <v>830203</v>
      </c>
      <c r="B2785" s="26">
        <v>37</v>
      </c>
      <c r="C2785" s="26">
        <v>120</v>
      </c>
      <c r="D2785" s="26" t="s">
        <v>113</v>
      </c>
      <c r="E2785" s="26">
        <v>83</v>
      </c>
      <c r="F2785" s="26">
        <v>203</v>
      </c>
      <c r="G2785" s="26">
        <v>21524.893</v>
      </c>
      <c r="H2785" s="26">
        <v>12.778</v>
      </c>
      <c r="I2785" s="26">
        <v>7857.4762000000001</v>
      </c>
      <c r="J2785" s="26">
        <v>6.2899999999999998E-2</v>
      </c>
    </row>
    <row r="2786" spans="1:10" x14ac:dyDescent="0.2">
      <c r="A2786" s="26">
        <f t="shared" si="43"/>
        <v>840203</v>
      </c>
      <c r="B2786" s="26">
        <v>35</v>
      </c>
      <c r="C2786" s="26">
        <v>119</v>
      </c>
      <c r="D2786" s="26" t="s">
        <v>114</v>
      </c>
      <c r="E2786" s="26">
        <v>84</v>
      </c>
      <c r="F2786" s="26">
        <v>203</v>
      </c>
      <c r="G2786" s="26">
        <v>17310.819</v>
      </c>
      <c r="H2786" s="26">
        <v>4.6399999999999997</v>
      </c>
      <c r="I2786" s="26">
        <v>7832.8631999999998</v>
      </c>
      <c r="J2786" s="26">
        <v>2.29E-2</v>
      </c>
    </row>
    <row r="2787" spans="1:10" x14ac:dyDescent="0.2">
      <c r="A2787" s="26">
        <f t="shared" si="43"/>
        <v>850203</v>
      </c>
      <c r="B2787" s="26">
        <v>33</v>
      </c>
      <c r="C2787" s="26">
        <v>118</v>
      </c>
      <c r="D2787" s="26" t="s">
        <v>115</v>
      </c>
      <c r="E2787" s="26">
        <v>85</v>
      </c>
      <c r="F2787" s="26">
        <v>203</v>
      </c>
      <c r="G2787" s="26">
        <v>12162.607</v>
      </c>
      <c r="H2787" s="26">
        <v>10.622999999999999</v>
      </c>
      <c r="I2787" s="26">
        <v>7803.6486999999997</v>
      </c>
      <c r="J2787" s="26">
        <v>5.2299999999999999E-2</v>
      </c>
    </row>
    <row r="2788" spans="1:10" x14ac:dyDescent="0.2">
      <c r="A2788" s="26">
        <f t="shared" si="43"/>
        <v>860203</v>
      </c>
      <c r="B2788" s="26">
        <v>31</v>
      </c>
      <c r="C2788" s="26">
        <v>117</v>
      </c>
      <c r="D2788" s="26" t="s">
        <v>116</v>
      </c>
      <c r="E2788" s="26">
        <v>86</v>
      </c>
      <c r="F2788" s="26">
        <v>203</v>
      </c>
      <c r="G2788" s="26">
        <v>-6184.0450000000001</v>
      </c>
      <c r="H2788" s="26">
        <v>5.8150000000000004</v>
      </c>
      <c r="I2788" s="26">
        <v>7770.3437000000004</v>
      </c>
      <c r="J2788" s="26">
        <v>2.86E-2</v>
      </c>
    </row>
    <row r="2789" spans="1:10" x14ac:dyDescent="0.2">
      <c r="A2789" s="26">
        <f t="shared" si="43"/>
        <v>870203</v>
      </c>
      <c r="B2789" s="26">
        <v>29</v>
      </c>
      <c r="C2789" s="26">
        <v>116</v>
      </c>
      <c r="D2789" s="26" t="s">
        <v>117</v>
      </c>
      <c r="E2789" s="26">
        <v>87</v>
      </c>
      <c r="F2789" s="26">
        <v>203</v>
      </c>
      <c r="G2789" s="26">
        <v>876.41200000000003</v>
      </c>
      <c r="H2789" s="26">
        <v>6.2320000000000002</v>
      </c>
      <c r="I2789" s="26">
        <v>7731.7092000000002</v>
      </c>
      <c r="J2789" s="26">
        <v>3.0700000000000002E-2</v>
      </c>
    </row>
    <row r="2790" spans="1:10" x14ac:dyDescent="0.2">
      <c r="A2790" s="26">
        <f t="shared" si="43"/>
        <v>880203</v>
      </c>
      <c r="B2790" s="26">
        <v>27</v>
      </c>
      <c r="C2790" s="26">
        <v>115</v>
      </c>
      <c r="D2790" s="26" t="s">
        <v>118</v>
      </c>
      <c r="E2790" s="26">
        <v>88</v>
      </c>
      <c r="F2790" s="26">
        <v>203</v>
      </c>
      <c r="G2790" s="26">
        <v>8601.3310000000001</v>
      </c>
      <c r="H2790" s="26">
        <v>9.6880000000000006</v>
      </c>
      <c r="I2790" s="26">
        <v>7689.8014999999996</v>
      </c>
      <c r="J2790" s="26">
        <v>4.7699999999999999E-2</v>
      </c>
    </row>
    <row r="2791" spans="1:10" x14ac:dyDescent="0.2">
      <c r="A2791" s="26">
        <f t="shared" si="43"/>
        <v>770204</v>
      </c>
      <c r="B2791" s="26">
        <v>50</v>
      </c>
      <c r="C2791" s="26">
        <v>127</v>
      </c>
      <c r="D2791" s="26" t="s">
        <v>107</v>
      </c>
      <c r="E2791" s="26">
        <v>77</v>
      </c>
      <c r="F2791" s="26">
        <v>204</v>
      </c>
      <c r="G2791" s="26">
        <v>-9570</v>
      </c>
      <c r="H2791" s="26">
        <v>400</v>
      </c>
      <c r="I2791" s="26">
        <v>7823</v>
      </c>
      <c r="J2791" s="26">
        <v>2</v>
      </c>
    </row>
    <row r="2792" spans="1:10" x14ac:dyDescent="0.2">
      <c r="A2792" s="26">
        <f t="shared" si="43"/>
        <v>780204</v>
      </c>
      <c r="B2792" s="26">
        <v>48</v>
      </c>
      <c r="C2792" s="26">
        <v>126</v>
      </c>
      <c r="D2792" s="26" t="s">
        <v>108</v>
      </c>
      <c r="E2792" s="26">
        <v>78</v>
      </c>
      <c r="F2792" s="26">
        <v>204</v>
      </c>
      <c r="G2792" s="26">
        <v>17620</v>
      </c>
      <c r="H2792" s="26">
        <v>200</v>
      </c>
      <c r="I2792" s="26">
        <v>7859</v>
      </c>
      <c r="J2792" s="26">
        <v>1</v>
      </c>
    </row>
    <row r="2793" spans="1:10" x14ac:dyDescent="0.2">
      <c r="A2793" s="26">
        <f t="shared" si="43"/>
        <v>790204</v>
      </c>
      <c r="B2793" s="26">
        <v>46</v>
      </c>
      <c r="C2793" s="26">
        <v>125</v>
      </c>
      <c r="D2793" s="26" t="s">
        <v>109</v>
      </c>
      <c r="E2793" s="26">
        <v>79</v>
      </c>
      <c r="F2793" s="26">
        <v>204</v>
      </c>
      <c r="G2793" s="26">
        <v>20390</v>
      </c>
      <c r="H2793" s="26">
        <v>200</v>
      </c>
      <c r="I2793" s="26">
        <v>7868</v>
      </c>
      <c r="J2793" s="26">
        <v>1</v>
      </c>
    </row>
    <row r="2794" spans="1:10" x14ac:dyDescent="0.2">
      <c r="A2794" s="26">
        <f t="shared" si="43"/>
        <v>800204</v>
      </c>
      <c r="B2794" s="26">
        <v>44</v>
      </c>
      <c r="C2794" s="26">
        <v>124</v>
      </c>
      <c r="D2794" s="26" t="s">
        <v>110</v>
      </c>
      <c r="E2794" s="26">
        <v>80</v>
      </c>
      <c r="F2794" s="26">
        <v>204</v>
      </c>
      <c r="G2794" s="26">
        <v>24690.148000000001</v>
      </c>
      <c r="H2794" s="26">
        <v>0.498</v>
      </c>
      <c r="I2794" s="26">
        <v>7885.5455000000002</v>
      </c>
      <c r="J2794" s="26">
        <v>2.5000000000000001E-3</v>
      </c>
    </row>
    <row r="2795" spans="1:10" x14ac:dyDescent="0.2">
      <c r="A2795" s="26">
        <f t="shared" si="43"/>
        <v>810204</v>
      </c>
      <c r="B2795" s="26">
        <v>42</v>
      </c>
      <c r="C2795" s="26">
        <v>123</v>
      </c>
      <c r="D2795" s="26" t="s">
        <v>111</v>
      </c>
      <c r="E2795" s="26">
        <v>81</v>
      </c>
      <c r="F2795" s="26">
        <v>204</v>
      </c>
      <c r="G2795" s="26">
        <v>24346.07</v>
      </c>
      <c r="H2795" s="26">
        <v>1.1539999999999999</v>
      </c>
      <c r="I2795" s="26">
        <v>7880.0237999999999</v>
      </c>
      <c r="J2795" s="26">
        <v>5.7000000000000002E-3</v>
      </c>
    </row>
    <row r="2796" spans="1:10" x14ac:dyDescent="0.2">
      <c r="A2796" s="26">
        <f t="shared" si="43"/>
        <v>820204</v>
      </c>
      <c r="B2796" s="26">
        <v>40</v>
      </c>
      <c r="C2796" s="26">
        <v>122</v>
      </c>
      <c r="D2796" s="26" t="s">
        <v>112</v>
      </c>
      <c r="E2796" s="26">
        <v>82</v>
      </c>
      <c r="F2796" s="26">
        <v>204</v>
      </c>
      <c r="G2796" s="26">
        <v>25109.814999999999</v>
      </c>
      <c r="H2796" s="26">
        <v>1.147</v>
      </c>
      <c r="I2796" s="26">
        <v>7879.9326000000001</v>
      </c>
      <c r="J2796" s="26">
        <v>5.5999999999999999E-3</v>
      </c>
    </row>
    <row r="2797" spans="1:10" x14ac:dyDescent="0.2">
      <c r="A2797" s="26">
        <f t="shared" si="43"/>
        <v>830204</v>
      </c>
      <c r="B2797" s="26">
        <v>38</v>
      </c>
      <c r="C2797" s="26">
        <v>121</v>
      </c>
      <c r="D2797" s="26" t="s">
        <v>113</v>
      </c>
      <c r="E2797" s="26">
        <v>83</v>
      </c>
      <c r="F2797" s="26">
        <v>204</v>
      </c>
      <c r="G2797" s="26">
        <v>20645.927</v>
      </c>
      <c r="H2797" s="26">
        <v>9.18</v>
      </c>
      <c r="I2797" s="26">
        <v>7854.2156999999997</v>
      </c>
      <c r="J2797" s="26">
        <v>4.4999999999999998E-2</v>
      </c>
    </row>
    <row r="2798" spans="1:10" x14ac:dyDescent="0.2">
      <c r="A2798" s="26">
        <f t="shared" si="43"/>
        <v>840204</v>
      </c>
      <c r="B2798" s="26">
        <v>36</v>
      </c>
      <c r="C2798" s="26">
        <v>120</v>
      </c>
      <c r="D2798" s="26" t="s">
        <v>114</v>
      </c>
      <c r="E2798" s="26">
        <v>84</v>
      </c>
      <c r="F2798" s="26">
        <v>204</v>
      </c>
      <c r="G2798" s="26">
        <v>18341.044999999998</v>
      </c>
      <c r="H2798" s="26">
        <v>10.071</v>
      </c>
      <c r="I2798" s="26">
        <v>7839.0823</v>
      </c>
      <c r="J2798" s="26">
        <v>4.9399999999999999E-2</v>
      </c>
    </row>
    <row r="2799" spans="1:10" x14ac:dyDescent="0.2">
      <c r="A2799" s="26">
        <f t="shared" si="43"/>
        <v>850204</v>
      </c>
      <c r="B2799" s="26">
        <v>34</v>
      </c>
      <c r="C2799" s="26">
        <v>119</v>
      </c>
      <c r="D2799" s="26" t="s">
        <v>115</v>
      </c>
      <c r="E2799" s="26">
        <v>85</v>
      </c>
      <c r="F2799" s="26">
        <v>204</v>
      </c>
      <c r="G2799" s="26">
        <v>11875.252</v>
      </c>
      <c r="H2799" s="26">
        <v>22.667999999999999</v>
      </c>
      <c r="I2799" s="26">
        <v>7803.5522000000001</v>
      </c>
      <c r="J2799" s="26">
        <v>0.1111</v>
      </c>
    </row>
    <row r="2800" spans="1:10" x14ac:dyDescent="0.2">
      <c r="A2800" s="26">
        <f t="shared" si="43"/>
        <v>860204</v>
      </c>
      <c r="B2800" s="26">
        <v>32</v>
      </c>
      <c r="C2800" s="26">
        <v>118</v>
      </c>
      <c r="D2800" s="26" t="s">
        <v>116</v>
      </c>
      <c r="E2800" s="26">
        <v>86</v>
      </c>
      <c r="F2800" s="26">
        <v>204</v>
      </c>
      <c r="G2800" s="26">
        <v>-7970.1149999999998</v>
      </c>
      <c r="H2800" s="26">
        <v>7.444</v>
      </c>
      <c r="I2800" s="26">
        <v>7780.5743000000002</v>
      </c>
      <c r="J2800" s="26">
        <v>3.6499999999999998E-2</v>
      </c>
    </row>
    <row r="2801" spans="1:10" x14ac:dyDescent="0.2">
      <c r="A2801" s="26">
        <f t="shared" si="43"/>
        <v>870204</v>
      </c>
      <c r="B2801" s="26">
        <v>30</v>
      </c>
      <c r="C2801" s="26">
        <v>117</v>
      </c>
      <c r="D2801" s="26" t="s">
        <v>117</v>
      </c>
      <c r="E2801" s="26">
        <v>87</v>
      </c>
      <c r="F2801" s="26">
        <v>204</v>
      </c>
      <c r="G2801" s="26">
        <v>607.30799999999999</v>
      </c>
      <c r="H2801" s="26">
        <v>24.581</v>
      </c>
      <c r="I2801" s="26">
        <v>7734.6931000000004</v>
      </c>
      <c r="J2801" s="26">
        <v>0.1205</v>
      </c>
    </row>
    <row r="2802" spans="1:10" x14ac:dyDescent="0.2">
      <c r="A2802" s="26">
        <f t="shared" si="43"/>
        <v>880204</v>
      </c>
      <c r="B2802" s="26">
        <v>28</v>
      </c>
      <c r="C2802" s="26">
        <v>116</v>
      </c>
      <c r="D2802" s="26" t="s">
        <v>118</v>
      </c>
      <c r="E2802" s="26">
        <v>88</v>
      </c>
      <c r="F2802" s="26">
        <v>204</v>
      </c>
      <c r="G2802" s="26">
        <v>6061.0969999999998</v>
      </c>
      <c r="H2802" s="26">
        <v>8.9239999999999995</v>
      </c>
      <c r="I2802" s="26">
        <v>7704.1238000000003</v>
      </c>
      <c r="J2802" s="26">
        <v>4.3700000000000003E-2</v>
      </c>
    </row>
    <row r="2803" spans="1:10" x14ac:dyDescent="0.2">
      <c r="A2803" s="26">
        <f t="shared" si="43"/>
        <v>770205</v>
      </c>
      <c r="B2803" s="26">
        <v>51</v>
      </c>
      <c r="C2803" s="26">
        <v>128</v>
      </c>
      <c r="D2803" s="26" t="s">
        <v>107</v>
      </c>
      <c r="E2803" s="26">
        <v>77</v>
      </c>
      <c r="F2803" s="26">
        <v>205</v>
      </c>
      <c r="G2803" s="26">
        <v>-5600</v>
      </c>
      <c r="H2803" s="26">
        <v>500</v>
      </c>
      <c r="I2803" s="26">
        <v>7805</v>
      </c>
      <c r="J2803" s="26">
        <v>2</v>
      </c>
    </row>
    <row r="2804" spans="1:10" x14ac:dyDescent="0.2">
      <c r="A2804" s="26">
        <f t="shared" si="43"/>
        <v>780205</v>
      </c>
      <c r="B2804" s="26">
        <v>49</v>
      </c>
      <c r="C2804" s="26">
        <v>127</v>
      </c>
      <c r="D2804" s="26" t="s">
        <v>108</v>
      </c>
      <c r="E2804" s="26">
        <v>78</v>
      </c>
      <c r="F2804" s="26">
        <v>205</v>
      </c>
      <c r="G2804" s="26">
        <v>12820</v>
      </c>
      <c r="H2804" s="26">
        <v>300</v>
      </c>
      <c r="I2804" s="26">
        <v>7836</v>
      </c>
      <c r="J2804" s="26">
        <v>1</v>
      </c>
    </row>
    <row r="2805" spans="1:10" x14ac:dyDescent="0.2">
      <c r="A2805" s="26">
        <f t="shared" si="43"/>
        <v>790205</v>
      </c>
      <c r="B2805" s="26">
        <v>47</v>
      </c>
      <c r="C2805" s="26">
        <v>126</v>
      </c>
      <c r="D2805" s="26" t="s">
        <v>109</v>
      </c>
      <c r="E2805" s="26">
        <v>79</v>
      </c>
      <c r="F2805" s="26">
        <v>205</v>
      </c>
      <c r="G2805" s="26">
        <v>18570</v>
      </c>
      <c r="H2805" s="26">
        <v>200</v>
      </c>
      <c r="I2805" s="26">
        <v>7860</v>
      </c>
      <c r="J2805" s="26">
        <v>1</v>
      </c>
    </row>
    <row r="2806" spans="1:10" x14ac:dyDescent="0.2">
      <c r="A2806" s="26">
        <f t="shared" si="43"/>
        <v>800205</v>
      </c>
      <c r="B2806" s="26">
        <v>45</v>
      </c>
      <c r="C2806" s="26">
        <v>125</v>
      </c>
      <c r="D2806" s="26" t="s">
        <v>110</v>
      </c>
      <c r="E2806" s="26">
        <v>80</v>
      </c>
      <c r="F2806" s="26">
        <v>205</v>
      </c>
      <c r="G2806" s="26">
        <v>22287.719000000001</v>
      </c>
      <c r="H2806" s="26">
        <v>3.6549999999999998</v>
      </c>
      <c r="I2806" s="26">
        <v>7874.7325000000001</v>
      </c>
      <c r="J2806" s="26">
        <v>1.78E-2</v>
      </c>
    </row>
    <row r="2807" spans="1:10" x14ac:dyDescent="0.2">
      <c r="A2807" s="26">
        <f t="shared" si="43"/>
        <v>810205</v>
      </c>
      <c r="B2807" s="26">
        <v>43</v>
      </c>
      <c r="C2807" s="26">
        <v>124</v>
      </c>
      <c r="D2807" s="26" t="s">
        <v>111</v>
      </c>
      <c r="E2807" s="26">
        <v>81</v>
      </c>
      <c r="F2807" s="26">
        <v>205</v>
      </c>
      <c r="G2807" s="26">
        <v>23820.802</v>
      </c>
      <c r="H2807" s="26">
        <v>1.2390000000000001</v>
      </c>
      <c r="I2807" s="26">
        <v>7878.3945999999996</v>
      </c>
      <c r="J2807" s="26">
        <v>6.0000000000000001E-3</v>
      </c>
    </row>
    <row r="2808" spans="1:10" x14ac:dyDescent="0.2">
      <c r="A2808" s="26">
        <f t="shared" si="43"/>
        <v>820205</v>
      </c>
      <c r="B2808" s="26">
        <v>41</v>
      </c>
      <c r="C2808" s="26">
        <v>123</v>
      </c>
      <c r="D2808" s="26" t="s">
        <v>112</v>
      </c>
      <c r="E2808" s="26">
        <v>82</v>
      </c>
      <c r="F2808" s="26">
        <v>205</v>
      </c>
      <c r="G2808" s="26">
        <v>23770.162</v>
      </c>
      <c r="H2808" s="26">
        <v>1.145</v>
      </c>
      <c r="I2808" s="26">
        <v>7874.3312999999998</v>
      </c>
      <c r="J2808" s="26">
        <v>5.5999999999999999E-3</v>
      </c>
    </row>
    <row r="2809" spans="1:10" x14ac:dyDescent="0.2">
      <c r="A2809" s="26">
        <f t="shared" si="43"/>
        <v>830205</v>
      </c>
      <c r="B2809" s="26">
        <v>39</v>
      </c>
      <c r="C2809" s="26">
        <v>122</v>
      </c>
      <c r="D2809" s="26" t="s">
        <v>113</v>
      </c>
      <c r="E2809" s="26">
        <v>83</v>
      </c>
      <c r="F2809" s="26">
        <v>205</v>
      </c>
      <c r="G2809" s="26">
        <v>21065.569</v>
      </c>
      <c r="H2809" s="26">
        <v>4.8079999999999998</v>
      </c>
      <c r="I2809" s="26">
        <v>7857.3217999999997</v>
      </c>
      <c r="J2809" s="26">
        <v>2.35E-2</v>
      </c>
    </row>
    <row r="2810" spans="1:10" x14ac:dyDescent="0.2">
      <c r="A2810" s="26">
        <f t="shared" si="43"/>
        <v>840205</v>
      </c>
      <c r="B2810" s="26">
        <v>37</v>
      </c>
      <c r="C2810" s="26">
        <v>121</v>
      </c>
      <c r="D2810" s="26" t="s">
        <v>114</v>
      </c>
      <c r="E2810" s="26">
        <v>84</v>
      </c>
      <c r="F2810" s="26">
        <v>205</v>
      </c>
      <c r="G2810" s="26">
        <v>17521.398000000001</v>
      </c>
      <c r="H2810" s="26">
        <v>10.058999999999999</v>
      </c>
      <c r="I2810" s="26">
        <v>7836.2168000000001</v>
      </c>
      <c r="J2810" s="26">
        <v>4.9099999999999998E-2</v>
      </c>
    </row>
    <row r="2811" spans="1:10" x14ac:dyDescent="0.2">
      <c r="A2811" s="26">
        <f t="shared" si="43"/>
        <v>850205</v>
      </c>
      <c r="B2811" s="26">
        <v>35</v>
      </c>
      <c r="C2811" s="26">
        <v>120</v>
      </c>
      <c r="D2811" s="26" t="s">
        <v>115</v>
      </c>
      <c r="E2811" s="26">
        <v>85</v>
      </c>
      <c r="F2811" s="26">
        <v>205</v>
      </c>
      <c r="G2811" s="26">
        <v>12984.519</v>
      </c>
      <c r="H2811" s="26">
        <v>12.055</v>
      </c>
      <c r="I2811" s="26">
        <v>7810.2694000000001</v>
      </c>
      <c r="J2811" s="26">
        <v>5.8799999999999998E-2</v>
      </c>
    </row>
    <row r="2812" spans="1:10" x14ac:dyDescent="0.2">
      <c r="A2812" s="26">
        <f t="shared" si="43"/>
        <v>860205</v>
      </c>
      <c r="B2812" s="26">
        <v>33</v>
      </c>
      <c r="C2812" s="26">
        <v>119</v>
      </c>
      <c r="D2812" s="26" t="s">
        <v>116</v>
      </c>
      <c r="E2812" s="26">
        <v>86</v>
      </c>
      <c r="F2812" s="26">
        <v>205</v>
      </c>
      <c r="G2812" s="26">
        <v>-7709.7640000000001</v>
      </c>
      <c r="H2812" s="26">
        <v>5.08</v>
      </c>
      <c r="I2812" s="26">
        <v>7780.7226000000001</v>
      </c>
      <c r="J2812" s="26">
        <v>2.4799999999999999E-2</v>
      </c>
    </row>
    <row r="2813" spans="1:10" x14ac:dyDescent="0.2">
      <c r="A2813" s="26">
        <f t="shared" si="43"/>
        <v>870205</v>
      </c>
      <c r="B2813" s="26">
        <v>31</v>
      </c>
      <c r="C2813" s="26">
        <v>118</v>
      </c>
      <c r="D2813" s="26" t="s">
        <v>117</v>
      </c>
      <c r="E2813" s="26">
        <v>87</v>
      </c>
      <c r="F2813" s="26">
        <v>205</v>
      </c>
      <c r="G2813" s="26">
        <v>-1309.816</v>
      </c>
      <c r="H2813" s="26">
        <v>7.8239999999999998</v>
      </c>
      <c r="I2813" s="26">
        <v>7745.6869999999999</v>
      </c>
      <c r="J2813" s="26">
        <v>3.8199999999999998E-2</v>
      </c>
    </row>
    <row r="2814" spans="1:10" x14ac:dyDescent="0.2">
      <c r="A2814" s="26">
        <f t="shared" si="43"/>
        <v>880205</v>
      </c>
      <c r="B2814" s="26">
        <v>29</v>
      </c>
      <c r="C2814" s="26">
        <v>117</v>
      </c>
      <c r="D2814" s="26" t="s">
        <v>118</v>
      </c>
      <c r="E2814" s="26">
        <v>88</v>
      </c>
      <c r="F2814" s="26">
        <v>205</v>
      </c>
      <c r="G2814" s="26">
        <v>5803.8530000000001</v>
      </c>
      <c r="H2814" s="26">
        <v>22.771999999999998</v>
      </c>
      <c r="I2814" s="26">
        <v>7707.1697999999997</v>
      </c>
      <c r="J2814" s="26">
        <v>0.1111</v>
      </c>
    </row>
    <row r="2815" spans="1:10" x14ac:dyDescent="0.2">
      <c r="A2815" s="26">
        <f t="shared" si="43"/>
        <v>890205</v>
      </c>
      <c r="B2815" s="26">
        <v>27</v>
      </c>
      <c r="C2815" s="26">
        <v>116</v>
      </c>
      <c r="D2815" s="26" t="s">
        <v>119</v>
      </c>
      <c r="E2815" s="26">
        <v>89</v>
      </c>
      <c r="F2815" s="26">
        <v>205</v>
      </c>
      <c r="G2815" s="26">
        <v>14106.689</v>
      </c>
      <c r="H2815" s="26">
        <v>59.32</v>
      </c>
      <c r="I2815" s="26">
        <v>7662.8518999999997</v>
      </c>
      <c r="J2815" s="26">
        <v>0.28939999999999999</v>
      </c>
    </row>
    <row r="2816" spans="1:10" x14ac:dyDescent="0.2">
      <c r="A2816" s="26">
        <f t="shared" si="43"/>
        <v>780206</v>
      </c>
      <c r="B2816" s="26">
        <v>50</v>
      </c>
      <c r="C2816" s="26">
        <v>128</v>
      </c>
      <c r="D2816" s="26" t="s">
        <v>108</v>
      </c>
      <c r="E2816" s="26">
        <v>78</v>
      </c>
      <c r="F2816" s="26">
        <v>206</v>
      </c>
      <c r="G2816" s="26">
        <v>-9240</v>
      </c>
      <c r="H2816" s="26">
        <v>300</v>
      </c>
      <c r="I2816" s="26">
        <v>7820</v>
      </c>
      <c r="J2816" s="26">
        <v>1</v>
      </c>
    </row>
    <row r="2817" spans="1:10" x14ac:dyDescent="0.2">
      <c r="A2817" s="26">
        <f t="shared" si="43"/>
        <v>790206</v>
      </c>
      <c r="B2817" s="26">
        <v>48</v>
      </c>
      <c r="C2817" s="26">
        <v>127</v>
      </c>
      <c r="D2817" s="26" t="s">
        <v>109</v>
      </c>
      <c r="E2817" s="26">
        <v>79</v>
      </c>
      <c r="F2817" s="26">
        <v>206</v>
      </c>
      <c r="G2817" s="26">
        <v>14190</v>
      </c>
      <c r="H2817" s="26">
        <v>300</v>
      </c>
      <c r="I2817" s="26">
        <v>7840</v>
      </c>
      <c r="J2817" s="26">
        <v>1</v>
      </c>
    </row>
    <row r="2818" spans="1:10" x14ac:dyDescent="0.2">
      <c r="A2818" s="26">
        <f t="shared" si="43"/>
        <v>800206</v>
      </c>
      <c r="B2818" s="26">
        <v>46</v>
      </c>
      <c r="C2818" s="26">
        <v>126</v>
      </c>
      <c r="D2818" s="26" t="s">
        <v>110</v>
      </c>
      <c r="E2818" s="26">
        <v>80</v>
      </c>
      <c r="F2818" s="26">
        <v>206</v>
      </c>
      <c r="G2818" s="26">
        <v>20945.727999999999</v>
      </c>
      <c r="H2818" s="26">
        <v>20.440999999999999</v>
      </c>
      <c r="I2818" s="26">
        <v>7869.1723000000002</v>
      </c>
      <c r="J2818" s="26">
        <v>9.9199999999999997E-2</v>
      </c>
    </row>
    <row r="2819" spans="1:10" x14ac:dyDescent="0.2">
      <c r="A2819" s="26">
        <f t="shared" ref="A2819:A2882" si="44">F2819+10000*E2819</f>
        <v>810206</v>
      </c>
      <c r="B2819" s="26">
        <v>44</v>
      </c>
      <c r="C2819" s="26">
        <v>125</v>
      </c>
      <c r="D2819" s="26" t="s">
        <v>111</v>
      </c>
      <c r="E2819" s="26">
        <v>81</v>
      </c>
      <c r="F2819" s="26">
        <v>206</v>
      </c>
      <c r="G2819" s="26">
        <v>22253.293000000001</v>
      </c>
      <c r="H2819" s="26">
        <v>1.286</v>
      </c>
      <c r="I2819" s="26">
        <v>7871.7218999999996</v>
      </c>
      <c r="J2819" s="26">
        <v>6.1999999999999998E-3</v>
      </c>
    </row>
    <row r="2820" spans="1:10" x14ac:dyDescent="0.2">
      <c r="A2820" s="26">
        <f t="shared" si="44"/>
        <v>820206</v>
      </c>
      <c r="B2820" s="26">
        <v>42</v>
      </c>
      <c r="C2820" s="26">
        <v>124</v>
      </c>
      <c r="D2820" s="26" t="s">
        <v>112</v>
      </c>
      <c r="E2820" s="26">
        <v>82</v>
      </c>
      <c r="F2820" s="26">
        <v>206</v>
      </c>
      <c r="G2820" s="26">
        <v>23785.506000000001</v>
      </c>
      <c r="H2820" s="26">
        <v>1.1439999999999999</v>
      </c>
      <c r="I2820" s="26">
        <v>7875.3620000000001</v>
      </c>
      <c r="J2820" s="26">
        <v>5.5999999999999999E-3</v>
      </c>
    </row>
    <row r="2821" spans="1:10" x14ac:dyDescent="0.2">
      <c r="A2821" s="26">
        <f t="shared" si="44"/>
        <v>830206</v>
      </c>
      <c r="B2821" s="26">
        <v>40</v>
      </c>
      <c r="C2821" s="26">
        <v>123</v>
      </c>
      <c r="D2821" s="26" t="s">
        <v>113</v>
      </c>
      <c r="E2821" s="26">
        <v>83</v>
      </c>
      <c r="F2821" s="26">
        <v>206</v>
      </c>
      <c r="G2821" s="26">
        <v>20028.201000000001</v>
      </c>
      <c r="H2821" s="26">
        <v>7.6319999999999997</v>
      </c>
      <c r="I2821" s="26">
        <v>7853.3248999999996</v>
      </c>
      <c r="J2821" s="26">
        <v>3.7100000000000001E-2</v>
      </c>
    </row>
    <row r="2822" spans="1:10" x14ac:dyDescent="0.2">
      <c r="A2822" s="26">
        <f t="shared" si="44"/>
        <v>840206</v>
      </c>
      <c r="B2822" s="26">
        <v>38</v>
      </c>
      <c r="C2822" s="26">
        <v>122</v>
      </c>
      <c r="D2822" s="26" t="s">
        <v>114</v>
      </c>
      <c r="E2822" s="26">
        <v>84</v>
      </c>
      <c r="F2822" s="26">
        <v>206</v>
      </c>
      <c r="G2822" s="26">
        <v>18188.668000000001</v>
      </c>
      <c r="H2822" s="26">
        <v>4.0119999999999996</v>
      </c>
      <c r="I2822" s="26">
        <v>7840.5973000000004</v>
      </c>
      <c r="J2822" s="26">
        <v>1.95E-2</v>
      </c>
    </row>
    <row r="2823" spans="1:10" x14ac:dyDescent="0.2">
      <c r="A2823" s="26">
        <f t="shared" si="44"/>
        <v>850206</v>
      </c>
      <c r="B2823" s="26">
        <v>36</v>
      </c>
      <c r="C2823" s="26">
        <v>121</v>
      </c>
      <c r="D2823" s="26" t="s">
        <v>115</v>
      </c>
      <c r="E2823" s="26">
        <v>85</v>
      </c>
      <c r="F2823" s="26">
        <v>206</v>
      </c>
      <c r="G2823" s="26">
        <v>12439.388000000001</v>
      </c>
      <c r="H2823" s="26">
        <v>13.529</v>
      </c>
      <c r="I2823" s="26">
        <v>7808.8904000000002</v>
      </c>
      <c r="J2823" s="26">
        <v>6.5699999999999995E-2</v>
      </c>
    </row>
    <row r="2824" spans="1:10" x14ac:dyDescent="0.2">
      <c r="A2824" s="26">
        <f t="shared" si="44"/>
        <v>860206</v>
      </c>
      <c r="B2824" s="26">
        <v>34</v>
      </c>
      <c r="C2824" s="26">
        <v>120</v>
      </c>
      <c r="D2824" s="26" t="s">
        <v>116</v>
      </c>
      <c r="E2824" s="26">
        <v>86</v>
      </c>
      <c r="F2824" s="26">
        <v>206</v>
      </c>
      <c r="G2824" s="26">
        <v>-9132.9179999999997</v>
      </c>
      <c r="H2824" s="26">
        <v>8.5909999999999993</v>
      </c>
      <c r="I2824" s="26">
        <v>7789.0416999999998</v>
      </c>
      <c r="J2824" s="26">
        <v>4.1700000000000001E-2</v>
      </c>
    </row>
    <row r="2825" spans="1:10" x14ac:dyDescent="0.2">
      <c r="A2825" s="26">
        <f t="shared" si="44"/>
        <v>870206</v>
      </c>
      <c r="B2825" s="26">
        <v>32</v>
      </c>
      <c r="C2825" s="26">
        <v>119</v>
      </c>
      <c r="D2825" s="26" t="s">
        <v>117</v>
      </c>
      <c r="E2825" s="26">
        <v>87</v>
      </c>
      <c r="F2825" s="26">
        <v>206</v>
      </c>
      <c r="G2825" s="26">
        <v>-1246.8589999999999</v>
      </c>
      <c r="H2825" s="26">
        <v>27.811</v>
      </c>
      <c r="I2825" s="26">
        <v>7746.9620999999997</v>
      </c>
      <c r="J2825" s="26">
        <v>0.13500000000000001</v>
      </c>
    </row>
    <row r="2826" spans="1:10" x14ac:dyDescent="0.2">
      <c r="A2826" s="26">
        <f t="shared" si="44"/>
        <v>880206</v>
      </c>
      <c r="B2826" s="26">
        <v>30</v>
      </c>
      <c r="C2826" s="26">
        <v>118</v>
      </c>
      <c r="D2826" s="26" t="s">
        <v>118</v>
      </c>
      <c r="E2826" s="26">
        <v>88</v>
      </c>
      <c r="F2826" s="26">
        <v>206</v>
      </c>
      <c r="G2826" s="26">
        <v>3565.6129999999998</v>
      </c>
      <c r="H2826" s="26">
        <v>18.007999999999999</v>
      </c>
      <c r="I2826" s="26">
        <v>7719.8028000000004</v>
      </c>
      <c r="J2826" s="26">
        <v>8.7400000000000005E-2</v>
      </c>
    </row>
    <row r="2827" spans="1:10" x14ac:dyDescent="0.2">
      <c r="A2827" s="26">
        <f t="shared" si="44"/>
        <v>890206</v>
      </c>
      <c r="B2827" s="26">
        <v>28</v>
      </c>
      <c r="C2827" s="26">
        <v>117</v>
      </c>
      <c r="D2827" s="26" t="s">
        <v>119</v>
      </c>
      <c r="E2827" s="26">
        <v>89</v>
      </c>
      <c r="F2827" s="26">
        <v>206</v>
      </c>
      <c r="G2827" s="26">
        <v>13484.754000000001</v>
      </c>
      <c r="H2827" s="26">
        <v>65.087999999999994</v>
      </c>
      <c r="I2827" s="26">
        <v>7667.8537999999999</v>
      </c>
      <c r="J2827" s="26">
        <v>0.316</v>
      </c>
    </row>
    <row r="2828" spans="1:10" x14ac:dyDescent="0.2">
      <c r="A2828" s="26">
        <f t="shared" si="44"/>
        <v>780207</v>
      </c>
      <c r="B2828" s="26">
        <v>51</v>
      </c>
      <c r="C2828" s="26">
        <v>129</v>
      </c>
      <c r="D2828" s="26" t="s">
        <v>108</v>
      </c>
      <c r="E2828" s="26">
        <v>78</v>
      </c>
      <c r="F2828" s="26">
        <v>207</v>
      </c>
      <c r="G2828" s="26">
        <v>-4140</v>
      </c>
      <c r="H2828" s="26">
        <v>400</v>
      </c>
      <c r="I2828" s="26">
        <v>7797</v>
      </c>
      <c r="J2828" s="26">
        <v>2</v>
      </c>
    </row>
    <row r="2829" spans="1:10" x14ac:dyDescent="0.2">
      <c r="A2829" s="26">
        <f t="shared" si="44"/>
        <v>790207</v>
      </c>
      <c r="B2829" s="26">
        <v>49</v>
      </c>
      <c r="C2829" s="26">
        <v>128</v>
      </c>
      <c r="D2829" s="26" t="s">
        <v>109</v>
      </c>
      <c r="E2829" s="26">
        <v>79</v>
      </c>
      <c r="F2829" s="26">
        <v>207</v>
      </c>
      <c r="G2829" s="26">
        <v>10640</v>
      </c>
      <c r="H2829" s="26">
        <v>300</v>
      </c>
      <c r="I2829" s="26">
        <v>7824</v>
      </c>
      <c r="J2829" s="26">
        <v>1</v>
      </c>
    </row>
    <row r="2830" spans="1:10" x14ac:dyDescent="0.2">
      <c r="A2830" s="26">
        <f t="shared" si="44"/>
        <v>800207</v>
      </c>
      <c r="B2830" s="26">
        <v>47</v>
      </c>
      <c r="C2830" s="26">
        <v>127</v>
      </c>
      <c r="D2830" s="26" t="s">
        <v>110</v>
      </c>
      <c r="E2830" s="26">
        <v>80</v>
      </c>
      <c r="F2830" s="26">
        <v>207</v>
      </c>
      <c r="G2830" s="26">
        <v>16487.446</v>
      </c>
      <c r="H2830" s="26">
        <v>29.808</v>
      </c>
      <c r="I2830" s="26">
        <v>7848.6112000000003</v>
      </c>
      <c r="J2830" s="26">
        <v>0.14399999999999999</v>
      </c>
    </row>
    <row r="2831" spans="1:10" x14ac:dyDescent="0.2">
      <c r="A2831" s="26">
        <f t="shared" si="44"/>
        <v>810207</v>
      </c>
      <c r="B2831" s="26">
        <v>45</v>
      </c>
      <c r="C2831" s="26">
        <v>126</v>
      </c>
      <c r="D2831" s="26" t="s">
        <v>111</v>
      </c>
      <c r="E2831" s="26">
        <v>81</v>
      </c>
      <c r="F2831" s="26">
        <v>207</v>
      </c>
      <c r="G2831" s="26">
        <v>21034.436000000002</v>
      </c>
      <c r="H2831" s="26">
        <v>5.4390000000000001</v>
      </c>
      <c r="I2831" s="26">
        <v>7866.7978999999996</v>
      </c>
      <c r="J2831" s="26">
        <v>2.63E-2</v>
      </c>
    </row>
    <row r="2832" spans="1:10" x14ac:dyDescent="0.2">
      <c r="A2832" s="26">
        <f t="shared" si="44"/>
        <v>820207</v>
      </c>
      <c r="B2832" s="26">
        <v>43</v>
      </c>
      <c r="C2832" s="26">
        <v>125</v>
      </c>
      <c r="D2832" s="26" t="s">
        <v>112</v>
      </c>
      <c r="E2832" s="26">
        <v>82</v>
      </c>
      <c r="F2832" s="26">
        <v>207</v>
      </c>
      <c r="G2832" s="26">
        <v>22451.968000000001</v>
      </c>
      <c r="H2832" s="26">
        <v>1.147</v>
      </c>
      <c r="I2832" s="26">
        <v>7869.8663999999999</v>
      </c>
      <c r="J2832" s="26">
        <v>5.4999999999999997E-3</v>
      </c>
    </row>
    <row r="2833" spans="1:10" x14ac:dyDescent="0.2">
      <c r="A2833" s="26">
        <f t="shared" si="44"/>
        <v>830207</v>
      </c>
      <c r="B2833" s="26">
        <v>41</v>
      </c>
      <c r="C2833" s="26">
        <v>124</v>
      </c>
      <c r="D2833" s="26" t="s">
        <v>113</v>
      </c>
      <c r="E2833" s="26">
        <v>83</v>
      </c>
      <c r="F2833" s="26">
        <v>207</v>
      </c>
      <c r="G2833" s="26">
        <v>20054.554</v>
      </c>
      <c r="H2833" s="26">
        <v>2.3969999999999998</v>
      </c>
      <c r="I2833" s="26">
        <v>7854.5052999999998</v>
      </c>
      <c r="J2833" s="26">
        <v>1.1599999999999999E-2</v>
      </c>
    </row>
    <row r="2834" spans="1:10" x14ac:dyDescent="0.2">
      <c r="A2834" s="26">
        <f t="shared" si="44"/>
        <v>840207</v>
      </c>
      <c r="B2834" s="26">
        <v>39</v>
      </c>
      <c r="C2834" s="26">
        <v>123</v>
      </c>
      <c r="D2834" s="26" t="s">
        <v>114</v>
      </c>
      <c r="E2834" s="26">
        <v>84</v>
      </c>
      <c r="F2834" s="26">
        <v>207</v>
      </c>
      <c r="G2834" s="26">
        <v>17145.7</v>
      </c>
      <c r="H2834" s="26">
        <v>6.6589999999999998</v>
      </c>
      <c r="I2834" s="26">
        <v>7836.6733999999997</v>
      </c>
      <c r="J2834" s="26">
        <v>3.2199999999999999E-2</v>
      </c>
    </row>
    <row r="2835" spans="1:10" x14ac:dyDescent="0.2">
      <c r="A2835" s="26">
        <f t="shared" si="44"/>
        <v>850207</v>
      </c>
      <c r="B2835" s="26">
        <v>37</v>
      </c>
      <c r="C2835" s="26">
        <v>122</v>
      </c>
      <c r="D2835" s="26" t="s">
        <v>115</v>
      </c>
      <c r="E2835" s="26">
        <v>85</v>
      </c>
      <c r="F2835" s="26">
        <v>207</v>
      </c>
      <c r="G2835" s="26">
        <v>13227.482</v>
      </c>
      <c r="H2835" s="26">
        <v>12.406000000000001</v>
      </c>
      <c r="I2835" s="26">
        <v>7813.9652999999998</v>
      </c>
      <c r="J2835" s="26">
        <v>5.9900000000000002E-2</v>
      </c>
    </row>
    <row r="2836" spans="1:10" x14ac:dyDescent="0.2">
      <c r="A2836" s="26">
        <f t="shared" si="44"/>
        <v>860207</v>
      </c>
      <c r="B2836" s="26">
        <v>35</v>
      </c>
      <c r="C2836" s="26">
        <v>121</v>
      </c>
      <c r="D2836" s="26" t="s">
        <v>116</v>
      </c>
      <c r="E2836" s="26">
        <v>86</v>
      </c>
      <c r="F2836" s="26">
        <v>207</v>
      </c>
      <c r="G2836" s="26">
        <v>-8634.7420000000002</v>
      </c>
      <c r="H2836" s="26">
        <v>4.742</v>
      </c>
      <c r="I2836" s="26">
        <v>7787.9987000000001</v>
      </c>
      <c r="J2836" s="26">
        <v>2.29E-2</v>
      </c>
    </row>
    <row r="2837" spans="1:10" x14ac:dyDescent="0.2">
      <c r="A2837" s="26">
        <f t="shared" si="44"/>
        <v>870207</v>
      </c>
      <c r="B2837" s="26">
        <v>33</v>
      </c>
      <c r="C2837" s="26">
        <v>120</v>
      </c>
      <c r="D2837" s="26" t="s">
        <v>117</v>
      </c>
      <c r="E2837" s="26">
        <v>87</v>
      </c>
      <c r="F2837" s="26">
        <v>207</v>
      </c>
      <c r="G2837" s="26">
        <v>-2849.0210000000002</v>
      </c>
      <c r="H2837" s="26">
        <v>17.556999999999999</v>
      </c>
      <c r="I2837" s="26">
        <v>7756.2689</v>
      </c>
      <c r="J2837" s="26">
        <v>8.48E-2</v>
      </c>
    </row>
    <row r="2838" spans="1:10" x14ac:dyDescent="0.2">
      <c r="A2838" s="26">
        <f t="shared" si="44"/>
        <v>880207</v>
      </c>
      <c r="B2838" s="26">
        <v>31</v>
      </c>
      <c r="C2838" s="26">
        <v>119</v>
      </c>
      <c r="D2838" s="26" t="s">
        <v>118</v>
      </c>
      <c r="E2838" s="26">
        <v>88</v>
      </c>
      <c r="F2838" s="26">
        <v>207</v>
      </c>
      <c r="G2838" s="26">
        <v>3513.9879999999998</v>
      </c>
      <c r="H2838" s="26">
        <v>58.286000000000001</v>
      </c>
      <c r="I2838" s="26">
        <v>7721.7502999999997</v>
      </c>
      <c r="J2838" s="26">
        <v>0.28160000000000002</v>
      </c>
    </row>
    <row r="2839" spans="1:10" x14ac:dyDescent="0.2">
      <c r="A2839" s="26">
        <f t="shared" si="44"/>
        <v>890207</v>
      </c>
      <c r="B2839" s="26">
        <v>29</v>
      </c>
      <c r="C2839" s="26">
        <v>118</v>
      </c>
      <c r="D2839" s="26" t="s">
        <v>119</v>
      </c>
      <c r="E2839" s="26">
        <v>89</v>
      </c>
      <c r="F2839" s="26">
        <v>207</v>
      </c>
      <c r="G2839" s="26">
        <v>11146.227999999999</v>
      </c>
      <c r="H2839" s="26">
        <v>56.247999999999998</v>
      </c>
      <c r="I2839" s="26">
        <v>7681.1000999999997</v>
      </c>
      <c r="J2839" s="26">
        <v>0.2717</v>
      </c>
    </row>
    <row r="2840" spans="1:10" x14ac:dyDescent="0.2">
      <c r="A2840" s="26">
        <f t="shared" si="44"/>
        <v>780208</v>
      </c>
      <c r="B2840" s="26">
        <v>52</v>
      </c>
      <c r="C2840" s="26">
        <v>130</v>
      </c>
      <c r="D2840" s="26" t="s">
        <v>108</v>
      </c>
      <c r="E2840" s="26">
        <v>78</v>
      </c>
      <c r="F2840" s="26">
        <v>208</v>
      </c>
      <c r="G2840" s="26">
        <v>-500</v>
      </c>
      <c r="H2840" s="26">
        <v>400</v>
      </c>
      <c r="I2840" s="26">
        <v>7780</v>
      </c>
      <c r="J2840" s="26">
        <v>2</v>
      </c>
    </row>
    <row r="2841" spans="1:10" x14ac:dyDescent="0.2">
      <c r="A2841" s="26">
        <f t="shared" si="44"/>
        <v>790208</v>
      </c>
      <c r="B2841" s="26">
        <v>50</v>
      </c>
      <c r="C2841" s="26">
        <v>129</v>
      </c>
      <c r="D2841" s="26" t="s">
        <v>109</v>
      </c>
      <c r="E2841" s="26">
        <v>79</v>
      </c>
      <c r="F2841" s="26">
        <v>208</v>
      </c>
      <c r="G2841" s="26">
        <v>-5910</v>
      </c>
      <c r="H2841" s="26">
        <v>300</v>
      </c>
      <c r="I2841" s="26">
        <v>7803</v>
      </c>
      <c r="J2841" s="26">
        <v>1</v>
      </c>
    </row>
    <row r="2842" spans="1:10" x14ac:dyDescent="0.2">
      <c r="A2842" s="26">
        <f t="shared" si="44"/>
        <v>800208</v>
      </c>
      <c r="B2842" s="26">
        <v>48</v>
      </c>
      <c r="C2842" s="26">
        <v>128</v>
      </c>
      <c r="D2842" s="26" t="s">
        <v>110</v>
      </c>
      <c r="E2842" s="26">
        <v>80</v>
      </c>
      <c r="F2842" s="26">
        <v>208</v>
      </c>
      <c r="G2842" s="26">
        <v>13265.407999999999</v>
      </c>
      <c r="H2842" s="26">
        <v>30.739000000000001</v>
      </c>
      <c r="I2842" s="26">
        <v>7834.1913999999997</v>
      </c>
      <c r="J2842" s="26">
        <v>0.14779999999999999</v>
      </c>
    </row>
    <row r="2843" spans="1:10" x14ac:dyDescent="0.2">
      <c r="A2843" s="26">
        <f t="shared" si="44"/>
        <v>810208</v>
      </c>
      <c r="B2843" s="26">
        <v>46</v>
      </c>
      <c r="C2843" s="26">
        <v>127</v>
      </c>
      <c r="D2843" s="26" t="s">
        <v>111</v>
      </c>
      <c r="E2843" s="26">
        <v>81</v>
      </c>
      <c r="F2843" s="26">
        <v>208</v>
      </c>
      <c r="G2843" s="26">
        <v>16750.120999999999</v>
      </c>
      <c r="H2843" s="26">
        <v>1.8540000000000001</v>
      </c>
      <c r="I2843" s="26">
        <v>7847.1835000000001</v>
      </c>
      <c r="J2843" s="26">
        <v>8.8999999999999999E-3</v>
      </c>
    </row>
    <row r="2844" spans="1:10" x14ac:dyDescent="0.2">
      <c r="A2844" s="26">
        <f t="shared" si="44"/>
        <v>820208</v>
      </c>
      <c r="B2844" s="26">
        <v>44</v>
      </c>
      <c r="C2844" s="26">
        <v>126</v>
      </c>
      <c r="D2844" s="26" t="s">
        <v>112</v>
      </c>
      <c r="E2844" s="26">
        <v>82</v>
      </c>
      <c r="F2844" s="26">
        <v>208</v>
      </c>
      <c r="G2844" s="26">
        <v>21748.519</v>
      </c>
      <c r="H2844" s="26">
        <v>1.1479999999999999</v>
      </c>
      <c r="I2844" s="26">
        <v>7867.4530000000004</v>
      </c>
      <c r="J2844" s="26">
        <v>5.4999999999999997E-3</v>
      </c>
    </row>
    <row r="2845" spans="1:10" x14ac:dyDescent="0.2">
      <c r="A2845" s="26">
        <f t="shared" si="44"/>
        <v>830208</v>
      </c>
      <c r="B2845" s="26">
        <v>42</v>
      </c>
      <c r="C2845" s="26">
        <v>125</v>
      </c>
      <c r="D2845" s="26" t="s">
        <v>113</v>
      </c>
      <c r="E2845" s="26">
        <v>83</v>
      </c>
      <c r="F2845" s="26">
        <v>208</v>
      </c>
      <c r="G2845" s="26">
        <v>18870.151000000002</v>
      </c>
      <c r="H2845" s="26">
        <v>2.3050000000000002</v>
      </c>
      <c r="I2845" s="26">
        <v>7849.8534</v>
      </c>
      <c r="J2845" s="26">
        <v>1.11E-2</v>
      </c>
    </row>
    <row r="2846" spans="1:10" x14ac:dyDescent="0.2">
      <c r="A2846" s="26">
        <f t="shared" si="44"/>
        <v>840208</v>
      </c>
      <c r="B2846" s="26">
        <v>40</v>
      </c>
      <c r="C2846" s="26">
        <v>124</v>
      </c>
      <c r="D2846" s="26" t="s">
        <v>114</v>
      </c>
      <c r="E2846" s="26">
        <v>84</v>
      </c>
      <c r="F2846" s="26">
        <v>208</v>
      </c>
      <c r="G2846" s="26">
        <v>17469.206999999999</v>
      </c>
      <c r="H2846" s="26">
        <v>1.6719999999999999</v>
      </c>
      <c r="I2846" s="26">
        <v>7839.3567999999996</v>
      </c>
      <c r="J2846" s="26">
        <v>8.0000000000000002E-3</v>
      </c>
    </row>
    <row r="2847" spans="1:10" x14ac:dyDescent="0.2">
      <c r="A2847" s="26">
        <f t="shared" si="44"/>
        <v>850208</v>
      </c>
      <c r="B2847" s="26">
        <v>38</v>
      </c>
      <c r="C2847" s="26">
        <v>123</v>
      </c>
      <c r="D2847" s="26" t="s">
        <v>115</v>
      </c>
      <c r="E2847" s="26">
        <v>85</v>
      </c>
      <c r="F2847" s="26">
        <v>208</v>
      </c>
      <c r="G2847" s="26">
        <v>12469.901</v>
      </c>
      <c r="H2847" s="26">
        <v>8.9209999999999994</v>
      </c>
      <c r="I2847" s="26">
        <v>7811.5604000000003</v>
      </c>
      <c r="J2847" s="26">
        <v>4.2900000000000001E-2</v>
      </c>
    </row>
    <row r="2848" spans="1:10" x14ac:dyDescent="0.2">
      <c r="A2848" s="26">
        <f t="shared" si="44"/>
        <v>860208</v>
      </c>
      <c r="B2848" s="26">
        <v>36</v>
      </c>
      <c r="C2848" s="26">
        <v>122</v>
      </c>
      <c r="D2848" s="26" t="s">
        <v>116</v>
      </c>
      <c r="E2848" s="26">
        <v>86</v>
      </c>
      <c r="F2848" s="26">
        <v>208</v>
      </c>
      <c r="G2848" s="26">
        <v>-9655.3889999999992</v>
      </c>
      <c r="H2848" s="26">
        <v>10.163</v>
      </c>
      <c r="I2848" s="26">
        <v>7794.2677999999996</v>
      </c>
      <c r="J2848" s="26">
        <v>4.8899999999999999E-2</v>
      </c>
    </row>
    <row r="2849" spans="1:10" x14ac:dyDescent="0.2">
      <c r="A2849" s="26">
        <f t="shared" si="44"/>
        <v>870208</v>
      </c>
      <c r="B2849" s="26">
        <v>34</v>
      </c>
      <c r="C2849" s="26">
        <v>121</v>
      </c>
      <c r="D2849" s="26" t="s">
        <v>117</v>
      </c>
      <c r="E2849" s="26">
        <v>87</v>
      </c>
      <c r="F2849" s="26">
        <v>208</v>
      </c>
      <c r="G2849" s="26">
        <v>-2664.9279999999999</v>
      </c>
      <c r="H2849" s="26">
        <v>11.657</v>
      </c>
      <c r="I2849" s="26">
        <v>7756.8985000000002</v>
      </c>
      <c r="J2849" s="26">
        <v>5.6000000000000001E-2</v>
      </c>
    </row>
    <row r="2850" spans="1:10" x14ac:dyDescent="0.2">
      <c r="A2850" s="26">
        <f t="shared" si="44"/>
        <v>880208</v>
      </c>
      <c r="B2850" s="26">
        <v>32</v>
      </c>
      <c r="C2850" s="26">
        <v>120</v>
      </c>
      <c r="D2850" s="26" t="s">
        <v>118</v>
      </c>
      <c r="E2850" s="26">
        <v>88</v>
      </c>
      <c r="F2850" s="26">
        <v>208</v>
      </c>
      <c r="G2850" s="26">
        <v>1727.934</v>
      </c>
      <c r="H2850" s="26">
        <v>9.0229999999999997</v>
      </c>
      <c r="I2850" s="26">
        <v>7732.0177000000003</v>
      </c>
      <c r="J2850" s="26">
        <v>4.3400000000000001E-2</v>
      </c>
    </row>
    <row r="2851" spans="1:10" x14ac:dyDescent="0.2">
      <c r="A2851" s="26">
        <f t="shared" si="44"/>
        <v>890208</v>
      </c>
      <c r="B2851" s="26">
        <v>30</v>
      </c>
      <c r="C2851" s="26">
        <v>119</v>
      </c>
      <c r="D2851" s="26" t="s">
        <v>119</v>
      </c>
      <c r="E2851" s="26">
        <v>89</v>
      </c>
      <c r="F2851" s="26">
        <v>208</v>
      </c>
      <c r="G2851" s="26">
        <v>10760.853999999999</v>
      </c>
      <c r="H2851" s="26">
        <v>64.483000000000004</v>
      </c>
      <c r="I2851" s="26">
        <v>7684.8289000000004</v>
      </c>
      <c r="J2851" s="26">
        <v>0.31</v>
      </c>
    </row>
    <row r="2852" spans="1:10" x14ac:dyDescent="0.2">
      <c r="A2852" s="26">
        <f t="shared" si="44"/>
        <v>900208</v>
      </c>
      <c r="B2852" s="26">
        <v>28</v>
      </c>
      <c r="C2852" s="26">
        <v>118</v>
      </c>
      <c r="D2852" s="26" t="s">
        <v>120</v>
      </c>
      <c r="E2852" s="26">
        <v>90</v>
      </c>
      <c r="F2852" s="26">
        <v>208</v>
      </c>
      <c r="G2852" s="26">
        <v>16688.041000000001</v>
      </c>
      <c r="H2852" s="26">
        <v>31.864999999999998</v>
      </c>
      <c r="I2852" s="26">
        <v>7652.5716000000002</v>
      </c>
      <c r="J2852" s="26">
        <v>0.1532</v>
      </c>
    </row>
    <row r="2853" spans="1:10" x14ac:dyDescent="0.2">
      <c r="A2853" s="26">
        <f t="shared" si="44"/>
        <v>790209</v>
      </c>
      <c r="B2853" s="26">
        <v>51</v>
      </c>
      <c r="C2853" s="26">
        <v>130</v>
      </c>
      <c r="D2853" s="26" t="s">
        <v>109</v>
      </c>
      <c r="E2853" s="26">
        <v>79</v>
      </c>
      <c r="F2853" s="26">
        <v>209</v>
      </c>
      <c r="G2853" s="26">
        <v>-2230</v>
      </c>
      <c r="H2853" s="26">
        <v>400</v>
      </c>
      <c r="I2853" s="26">
        <v>7786</v>
      </c>
      <c r="J2853" s="26">
        <v>2</v>
      </c>
    </row>
    <row r="2854" spans="1:10" x14ac:dyDescent="0.2">
      <c r="A2854" s="26">
        <f t="shared" si="44"/>
        <v>800209</v>
      </c>
      <c r="B2854" s="26">
        <v>49</v>
      </c>
      <c r="C2854" s="26">
        <v>129</v>
      </c>
      <c r="D2854" s="26" t="s">
        <v>110</v>
      </c>
      <c r="E2854" s="26">
        <v>80</v>
      </c>
      <c r="F2854" s="26">
        <v>209</v>
      </c>
      <c r="G2854" s="26">
        <v>-8610</v>
      </c>
      <c r="H2854" s="26">
        <v>150</v>
      </c>
      <c r="I2854" s="26">
        <v>7813</v>
      </c>
      <c r="J2854" s="26">
        <v>1</v>
      </c>
    </row>
    <row r="2855" spans="1:10" x14ac:dyDescent="0.2">
      <c r="A2855" s="26">
        <f t="shared" si="44"/>
        <v>810209</v>
      </c>
      <c r="B2855" s="26">
        <v>47</v>
      </c>
      <c r="C2855" s="26">
        <v>128</v>
      </c>
      <c r="D2855" s="26" t="s">
        <v>111</v>
      </c>
      <c r="E2855" s="26">
        <v>81</v>
      </c>
      <c r="F2855" s="26">
        <v>209</v>
      </c>
      <c r="G2855" s="26">
        <v>13644.793</v>
      </c>
      <c r="H2855" s="26">
        <v>6.11</v>
      </c>
      <c r="I2855" s="26">
        <v>7833.3978999999999</v>
      </c>
      <c r="J2855" s="26">
        <v>2.92E-2</v>
      </c>
    </row>
    <row r="2856" spans="1:10" x14ac:dyDescent="0.2">
      <c r="A2856" s="26">
        <f t="shared" si="44"/>
        <v>820209</v>
      </c>
      <c r="B2856" s="26">
        <v>45</v>
      </c>
      <c r="C2856" s="26">
        <v>127</v>
      </c>
      <c r="D2856" s="26" t="s">
        <v>112</v>
      </c>
      <c r="E2856" s="26">
        <v>82</v>
      </c>
      <c r="F2856" s="26">
        <v>209</v>
      </c>
      <c r="G2856" s="26">
        <v>17614.574000000001</v>
      </c>
      <c r="H2856" s="26">
        <v>1.7470000000000001</v>
      </c>
      <c r="I2856" s="26">
        <v>7848.6487999999999</v>
      </c>
      <c r="J2856" s="26">
        <v>8.3999999999999995E-3</v>
      </c>
    </row>
    <row r="2857" spans="1:10" x14ac:dyDescent="0.2">
      <c r="A2857" s="26">
        <f t="shared" si="44"/>
        <v>830209</v>
      </c>
      <c r="B2857" s="26">
        <v>43</v>
      </c>
      <c r="C2857" s="26">
        <v>126</v>
      </c>
      <c r="D2857" s="26" t="s">
        <v>113</v>
      </c>
      <c r="E2857" s="26">
        <v>83</v>
      </c>
      <c r="F2857" s="26">
        <v>209</v>
      </c>
      <c r="G2857" s="26">
        <v>18258.589</v>
      </c>
      <c r="H2857" s="26">
        <v>1.365</v>
      </c>
      <c r="I2857" s="26">
        <v>7847.9868999999999</v>
      </c>
      <c r="J2857" s="26">
        <v>6.4999999999999997E-3</v>
      </c>
    </row>
    <row r="2858" spans="1:10" x14ac:dyDescent="0.2">
      <c r="A2858" s="26">
        <f t="shared" si="44"/>
        <v>840209</v>
      </c>
      <c r="B2858" s="26">
        <v>41</v>
      </c>
      <c r="C2858" s="26">
        <v>125</v>
      </c>
      <c r="D2858" s="26" t="s">
        <v>114</v>
      </c>
      <c r="E2858" s="26">
        <v>84</v>
      </c>
      <c r="F2858" s="26">
        <v>209</v>
      </c>
      <c r="G2858" s="26">
        <v>16366.014999999999</v>
      </c>
      <c r="H2858" s="26">
        <v>1.778</v>
      </c>
      <c r="I2858" s="26">
        <v>7835.1881999999996</v>
      </c>
      <c r="J2858" s="26">
        <v>8.5000000000000006E-3</v>
      </c>
    </row>
    <row r="2859" spans="1:10" x14ac:dyDescent="0.2">
      <c r="A2859" s="26">
        <f t="shared" si="44"/>
        <v>850209</v>
      </c>
      <c r="B2859" s="26">
        <v>39</v>
      </c>
      <c r="C2859" s="26">
        <v>124</v>
      </c>
      <c r="D2859" s="26" t="s">
        <v>115</v>
      </c>
      <c r="E2859" s="26">
        <v>85</v>
      </c>
      <c r="F2859" s="26">
        <v>209</v>
      </c>
      <c r="G2859" s="26">
        <v>12883.772999999999</v>
      </c>
      <c r="H2859" s="26">
        <v>4.7450000000000001</v>
      </c>
      <c r="I2859" s="26">
        <v>7814.7834999999995</v>
      </c>
      <c r="J2859" s="26">
        <v>2.2700000000000001E-2</v>
      </c>
    </row>
    <row r="2860" spans="1:10" x14ac:dyDescent="0.2">
      <c r="A2860" s="26">
        <f t="shared" si="44"/>
        <v>860209</v>
      </c>
      <c r="B2860" s="26">
        <v>37</v>
      </c>
      <c r="C2860" s="26">
        <v>123</v>
      </c>
      <c r="D2860" s="26" t="s">
        <v>116</v>
      </c>
      <c r="E2860" s="26">
        <v>86</v>
      </c>
      <c r="F2860" s="26">
        <v>209</v>
      </c>
      <c r="G2860" s="26">
        <v>-8941.0490000000009</v>
      </c>
      <c r="H2860" s="26">
        <v>9.9600000000000009</v>
      </c>
      <c r="I2860" s="26">
        <v>7792.1755000000003</v>
      </c>
      <c r="J2860" s="26">
        <v>4.7699999999999999E-2</v>
      </c>
    </row>
    <row r="2861" spans="1:10" x14ac:dyDescent="0.2">
      <c r="A2861" s="26">
        <f t="shared" si="44"/>
        <v>870209</v>
      </c>
      <c r="B2861" s="26">
        <v>35</v>
      </c>
      <c r="C2861" s="26">
        <v>122</v>
      </c>
      <c r="D2861" s="26" t="s">
        <v>117</v>
      </c>
      <c r="E2861" s="26">
        <v>87</v>
      </c>
      <c r="F2861" s="26">
        <v>209</v>
      </c>
      <c r="G2861" s="26">
        <v>-3782.1439999999998</v>
      </c>
      <c r="H2861" s="26">
        <v>11.503</v>
      </c>
      <c r="I2861" s="26">
        <v>7763.7484999999997</v>
      </c>
      <c r="J2861" s="26">
        <v>5.5E-2</v>
      </c>
    </row>
    <row r="2862" spans="1:10" x14ac:dyDescent="0.2">
      <c r="A2862" s="26">
        <f t="shared" si="44"/>
        <v>880209</v>
      </c>
      <c r="B2862" s="26">
        <v>33</v>
      </c>
      <c r="C2862" s="26">
        <v>121</v>
      </c>
      <c r="D2862" s="26" t="s">
        <v>118</v>
      </c>
      <c r="E2862" s="26">
        <v>88</v>
      </c>
      <c r="F2862" s="26">
        <v>209</v>
      </c>
      <c r="G2862" s="26">
        <v>1858.24</v>
      </c>
      <c r="H2862" s="26">
        <v>5.7469999999999999</v>
      </c>
      <c r="I2862" s="26">
        <v>7733.0177000000003</v>
      </c>
      <c r="J2862" s="26">
        <v>2.75E-2</v>
      </c>
    </row>
    <row r="2863" spans="1:10" x14ac:dyDescent="0.2">
      <c r="A2863" s="26">
        <f t="shared" si="44"/>
        <v>890209</v>
      </c>
      <c r="B2863" s="26">
        <v>31</v>
      </c>
      <c r="C2863" s="26">
        <v>120</v>
      </c>
      <c r="D2863" s="26" t="s">
        <v>119</v>
      </c>
      <c r="E2863" s="26">
        <v>89</v>
      </c>
      <c r="F2863" s="26">
        <v>209</v>
      </c>
      <c r="G2863" s="26">
        <v>8844.8870000000006</v>
      </c>
      <c r="H2863" s="26">
        <v>55.845999999999997</v>
      </c>
      <c r="I2863" s="26">
        <v>7695.8455000000004</v>
      </c>
      <c r="J2863" s="26">
        <v>0.26719999999999999</v>
      </c>
    </row>
    <row r="2864" spans="1:10" x14ac:dyDescent="0.2">
      <c r="A2864" s="26">
        <f t="shared" si="44"/>
        <v>900209</v>
      </c>
      <c r="B2864" s="26">
        <v>29</v>
      </c>
      <c r="C2864" s="26">
        <v>119</v>
      </c>
      <c r="D2864" s="26" t="s">
        <v>120</v>
      </c>
      <c r="E2864" s="26">
        <v>90</v>
      </c>
      <c r="F2864" s="26">
        <v>209</v>
      </c>
      <c r="G2864" s="26">
        <v>16395</v>
      </c>
      <c r="H2864" s="26">
        <v>103</v>
      </c>
      <c r="I2864" s="26">
        <v>7656</v>
      </c>
      <c r="J2864" s="26">
        <v>0</v>
      </c>
    </row>
    <row r="2865" spans="1:10" x14ac:dyDescent="0.2">
      <c r="A2865" s="26">
        <f t="shared" si="44"/>
        <v>790210</v>
      </c>
      <c r="B2865" s="26">
        <v>52</v>
      </c>
      <c r="C2865" s="26">
        <v>131</v>
      </c>
      <c r="D2865" s="26" t="s">
        <v>109</v>
      </c>
      <c r="E2865" s="26">
        <v>79</v>
      </c>
      <c r="F2865" s="26">
        <v>210</v>
      </c>
      <c r="G2865" s="26">
        <v>2680</v>
      </c>
      <c r="H2865" s="26">
        <v>400</v>
      </c>
      <c r="I2865" s="26">
        <v>7764</v>
      </c>
      <c r="J2865" s="26">
        <v>2</v>
      </c>
    </row>
    <row r="2866" spans="1:10" x14ac:dyDescent="0.2">
      <c r="A2866" s="26">
        <f t="shared" si="44"/>
        <v>800210</v>
      </c>
      <c r="B2866" s="26">
        <v>50</v>
      </c>
      <c r="C2866" s="26">
        <v>130</v>
      </c>
      <c r="D2866" s="26" t="s">
        <v>110</v>
      </c>
      <c r="E2866" s="26">
        <v>80</v>
      </c>
      <c r="F2866" s="26">
        <v>210</v>
      </c>
      <c r="G2866" s="26">
        <v>-5300</v>
      </c>
      <c r="H2866" s="26">
        <v>200</v>
      </c>
      <c r="I2866" s="26">
        <v>7799</v>
      </c>
      <c r="J2866" s="26">
        <v>1</v>
      </c>
    </row>
    <row r="2867" spans="1:10" x14ac:dyDescent="0.2">
      <c r="A2867" s="26">
        <f t="shared" si="44"/>
        <v>810210</v>
      </c>
      <c r="B2867" s="26">
        <v>48</v>
      </c>
      <c r="C2867" s="26">
        <v>129</v>
      </c>
      <c r="D2867" s="26" t="s">
        <v>111</v>
      </c>
      <c r="E2867" s="26">
        <v>81</v>
      </c>
      <c r="F2867" s="26">
        <v>210</v>
      </c>
      <c r="G2867" s="26">
        <v>-9246.9959999999992</v>
      </c>
      <c r="H2867" s="26">
        <v>11.603</v>
      </c>
      <c r="I2867" s="26">
        <v>7813.5889999999999</v>
      </c>
      <c r="J2867" s="26">
        <v>5.5300000000000002E-2</v>
      </c>
    </row>
    <row r="2868" spans="1:10" x14ac:dyDescent="0.2">
      <c r="A2868" s="26">
        <f t="shared" si="44"/>
        <v>820210</v>
      </c>
      <c r="B2868" s="26">
        <v>46</v>
      </c>
      <c r="C2868" s="26">
        <v>128</v>
      </c>
      <c r="D2868" s="26" t="s">
        <v>112</v>
      </c>
      <c r="E2868" s="26">
        <v>82</v>
      </c>
      <c r="F2868" s="26">
        <v>210</v>
      </c>
      <c r="G2868" s="26">
        <v>14728.429</v>
      </c>
      <c r="H2868" s="26">
        <v>1.448</v>
      </c>
      <c r="I2868" s="26">
        <v>7835.9656000000004</v>
      </c>
      <c r="J2868" s="26">
        <v>6.8999999999999999E-3</v>
      </c>
    </row>
    <row r="2869" spans="1:10" x14ac:dyDescent="0.2">
      <c r="A2869" s="26">
        <f t="shared" si="44"/>
        <v>830210</v>
      </c>
      <c r="B2869" s="26">
        <v>44</v>
      </c>
      <c r="C2869" s="26">
        <v>127</v>
      </c>
      <c r="D2869" s="26" t="s">
        <v>113</v>
      </c>
      <c r="E2869" s="26">
        <v>83</v>
      </c>
      <c r="F2869" s="26">
        <v>210</v>
      </c>
      <c r="G2869" s="26">
        <v>14791.905000000001</v>
      </c>
      <c r="H2869" s="26">
        <v>1.3640000000000001</v>
      </c>
      <c r="I2869" s="26">
        <v>7832.5424000000003</v>
      </c>
      <c r="J2869" s="26">
        <v>6.4999999999999997E-3</v>
      </c>
    </row>
    <row r="2870" spans="1:10" x14ac:dyDescent="0.2">
      <c r="A2870" s="26">
        <f t="shared" si="44"/>
        <v>840210</v>
      </c>
      <c r="B2870" s="26">
        <v>42</v>
      </c>
      <c r="C2870" s="26">
        <v>126</v>
      </c>
      <c r="D2870" s="26" t="s">
        <v>114</v>
      </c>
      <c r="E2870" s="26">
        <v>84</v>
      </c>
      <c r="F2870" s="26">
        <v>210</v>
      </c>
      <c r="G2870" s="26">
        <v>15953.06</v>
      </c>
      <c r="H2870" s="26">
        <v>1.1459999999999999</v>
      </c>
      <c r="I2870" s="26">
        <v>7834.3462</v>
      </c>
      <c r="J2870" s="26">
        <v>5.4999999999999997E-3</v>
      </c>
    </row>
    <row r="2871" spans="1:10" x14ac:dyDescent="0.2">
      <c r="A2871" s="26">
        <f t="shared" si="44"/>
        <v>850210</v>
      </c>
      <c r="B2871" s="26">
        <v>40</v>
      </c>
      <c r="C2871" s="26">
        <v>125</v>
      </c>
      <c r="D2871" s="26" t="s">
        <v>115</v>
      </c>
      <c r="E2871" s="26">
        <v>85</v>
      </c>
      <c r="F2871" s="26">
        <v>210</v>
      </c>
      <c r="G2871" s="26">
        <v>11972.099</v>
      </c>
      <c r="H2871" s="26">
        <v>7.6950000000000003</v>
      </c>
      <c r="I2871" s="26">
        <v>7811.6638000000003</v>
      </c>
      <c r="J2871" s="26">
        <v>3.6600000000000001E-2</v>
      </c>
    </row>
    <row r="2872" spans="1:10" x14ac:dyDescent="0.2">
      <c r="A2872" s="26">
        <f t="shared" si="44"/>
        <v>860210</v>
      </c>
      <c r="B2872" s="26">
        <v>38</v>
      </c>
      <c r="C2872" s="26">
        <v>124</v>
      </c>
      <c r="D2872" s="26" t="s">
        <v>116</v>
      </c>
      <c r="E2872" s="26">
        <v>86</v>
      </c>
      <c r="F2872" s="26">
        <v>210</v>
      </c>
      <c r="G2872" s="26">
        <v>-9604.7639999999992</v>
      </c>
      <c r="H2872" s="26">
        <v>4.5570000000000004</v>
      </c>
      <c r="I2872" s="26">
        <v>7796.6652999999997</v>
      </c>
      <c r="J2872" s="26">
        <v>2.1700000000000001E-2</v>
      </c>
    </row>
    <row r="2873" spans="1:10" x14ac:dyDescent="0.2">
      <c r="A2873" s="26">
        <f t="shared" si="44"/>
        <v>870210</v>
      </c>
      <c r="B2873" s="26">
        <v>36</v>
      </c>
      <c r="C2873" s="26">
        <v>123</v>
      </c>
      <c r="D2873" s="26" t="s">
        <v>117</v>
      </c>
      <c r="E2873" s="26">
        <v>87</v>
      </c>
      <c r="F2873" s="26">
        <v>210</v>
      </c>
      <c r="G2873" s="26">
        <v>-3343.5079999999998</v>
      </c>
      <c r="H2873" s="26">
        <v>13.42</v>
      </c>
      <c r="I2873" s="26">
        <v>7763.1243000000004</v>
      </c>
      <c r="J2873" s="26">
        <v>6.3899999999999998E-2</v>
      </c>
    </row>
    <row r="2874" spans="1:10" x14ac:dyDescent="0.2">
      <c r="A2874" s="26">
        <f t="shared" si="44"/>
        <v>880210</v>
      </c>
      <c r="B2874" s="26">
        <v>34</v>
      </c>
      <c r="C2874" s="26">
        <v>122</v>
      </c>
      <c r="D2874" s="26" t="s">
        <v>118</v>
      </c>
      <c r="E2874" s="26">
        <v>88</v>
      </c>
      <c r="F2874" s="26">
        <v>210</v>
      </c>
      <c r="G2874" s="26">
        <v>442.839</v>
      </c>
      <c r="H2874" s="26">
        <v>9.1929999999999996</v>
      </c>
      <c r="I2874" s="26">
        <v>7741.3687</v>
      </c>
      <c r="J2874" s="26">
        <v>4.3799999999999999E-2</v>
      </c>
    </row>
    <row r="2875" spans="1:10" x14ac:dyDescent="0.2">
      <c r="A2875" s="26">
        <f t="shared" si="44"/>
        <v>890210</v>
      </c>
      <c r="B2875" s="26">
        <v>32</v>
      </c>
      <c r="C2875" s="26">
        <v>121</v>
      </c>
      <c r="D2875" s="26" t="s">
        <v>119</v>
      </c>
      <c r="E2875" s="26">
        <v>89</v>
      </c>
      <c r="F2875" s="26">
        <v>210</v>
      </c>
      <c r="G2875" s="26">
        <v>8764.0789999999997</v>
      </c>
      <c r="H2875" s="26">
        <v>62.207999999999998</v>
      </c>
      <c r="I2875" s="26">
        <v>7698.0182000000004</v>
      </c>
      <c r="J2875" s="26">
        <v>0.29620000000000002</v>
      </c>
    </row>
    <row r="2876" spans="1:10" x14ac:dyDescent="0.2">
      <c r="A2876" s="26">
        <f t="shared" si="44"/>
        <v>900210</v>
      </c>
      <c r="B2876" s="26">
        <v>30</v>
      </c>
      <c r="C2876" s="26">
        <v>120</v>
      </c>
      <c r="D2876" s="26" t="s">
        <v>120</v>
      </c>
      <c r="E2876" s="26">
        <v>90</v>
      </c>
      <c r="F2876" s="26">
        <v>210</v>
      </c>
      <c r="G2876" s="26">
        <v>14059.521000000001</v>
      </c>
      <c r="H2876" s="26">
        <v>18.908999999999999</v>
      </c>
      <c r="I2876" s="26">
        <v>7669.0763999999999</v>
      </c>
      <c r="J2876" s="26">
        <v>0.09</v>
      </c>
    </row>
    <row r="2877" spans="1:10" x14ac:dyDescent="0.2">
      <c r="A2877" s="26">
        <f t="shared" si="44"/>
        <v>800211</v>
      </c>
      <c r="B2877" s="26">
        <v>51</v>
      </c>
      <c r="C2877" s="26">
        <v>131</v>
      </c>
      <c r="D2877" s="26" t="s">
        <v>110</v>
      </c>
      <c r="E2877" s="26">
        <v>80</v>
      </c>
      <c r="F2877" s="26">
        <v>211</v>
      </c>
      <c r="G2877" s="26">
        <v>-390</v>
      </c>
      <c r="H2877" s="26">
        <v>200</v>
      </c>
      <c r="I2877" s="26">
        <v>7777</v>
      </c>
      <c r="J2877" s="26">
        <v>1</v>
      </c>
    </row>
    <row r="2878" spans="1:10" x14ac:dyDescent="0.2">
      <c r="A2878" s="26">
        <f t="shared" si="44"/>
        <v>810211</v>
      </c>
      <c r="B2878" s="26">
        <v>49</v>
      </c>
      <c r="C2878" s="26">
        <v>130</v>
      </c>
      <c r="D2878" s="26" t="s">
        <v>111</v>
      </c>
      <c r="E2878" s="26">
        <v>81</v>
      </c>
      <c r="F2878" s="26">
        <v>211</v>
      </c>
      <c r="G2878" s="26">
        <v>-6077.9989999999998</v>
      </c>
      <c r="H2878" s="26">
        <v>41.917000000000002</v>
      </c>
      <c r="I2878" s="26">
        <v>7799.7915000000003</v>
      </c>
      <c r="J2878" s="26">
        <v>0.19869999999999999</v>
      </c>
    </row>
    <row r="2879" spans="1:10" x14ac:dyDescent="0.2">
      <c r="A2879" s="26">
        <f t="shared" si="44"/>
        <v>820211</v>
      </c>
      <c r="B2879" s="26">
        <v>47</v>
      </c>
      <c r="C2879" s="26">
        <v>129</v>
      </c>
      <c r="D2879" s="26" t="s">
        <v>112</v>
      </c>
      <c r="E2879" s="26">
        <v>82</v>
      </c>
      <c r="F2879" s="26">
        <v>211</v>
      </c>
      <c r="G2879" s="26">
        <v>10493.012000000001</v>
      </c>
      <c r="H2879" s="26">
        <v>2.2599999999999998</v>
      </c>
      <c r="I2879" s="26">
        <v>7817.0078999999996</v>
      </c>
      <c r="J2879" s="26">
        <v>1.0699999999999999E-2</v>
      </c>
    </row>
    <row r="2880" spans="1:10" x14ac:dyDescent="0.2">
      <c r="A2880" s="26">
        <f t="shared" si="44"/>
        <v>830211</v>
      </c>
      <c r="B2880" s="26">
        <v>45</v>
      </c>
      <c r="C2880" s="26">
        <v>128</v>
      </c>
      <c r="D2880" s="26" t="s">
        <v>113</v>
      </c>
      <c r="E2880" s="26">
        <v>83</v>
      </c>
      <c r="F2880" s="26">
        <v>211</v>
      </c>
      <c r="G2880" s="26">
        <v>11859.116</v>
      </c>
      <c r="H2880" s="26">
        <v>5.4420000000000002</v>
      </c>
      <c r="I2880" s="26">
        <v>7819.7745000000004</v>
      </c>
      <c r="J2880" s="26">
        <v>2.58E-2</v>
      </c>
    </row>
    <row r="2881" spans="1:10" x14ac:dyDescent="0.2">
      <c r="A2881" s="26">
        <f t="shared" si="44"/>
        <v>840211</v>
      </c>
      <c r="B2881" s="26">
        <v>43</v>
      </c>
      <c r="C2881" s="26">
        <v>127</v>
      </c>
      <c r="D2881" s="26" t="s">
        <v>114</v>
      </c>
      <c r="E2881" s="26">
        <v>84</v>
      </c>
      <c r="F2881" s="26">
        <v>211</v>
      </c>
      <c r="G2881" s="26">
        <v>12432.492</v>
      </c>
      <c r="H2881" s="26">
        <v>1.2549999999999999</v>
      </c>
      <c r="I2881" s="26">
        <v>7818.7842000000001</v>
      </c>
      <c r="J2881" s="26">
        <v>6.0000000000000001E-3</v>
      </c>
    </row>
    <row r="2882" spans="1:10" x14ac:dyDescent="0.2">
      <c r="A2882" s="26">
        <f t="shared" si="44"/>
        <v>850211</v>
      </c>
      <c r="B2882" s="26">
        <v>41</v>
      </c>
      <c r="C2882" s="26">
        <v>126</v>
      </c>
      <c r="D2882" s="26" t="s">
        <v>115</v>
      </c>
      <c r="E2882" s="26">
        <v>85</v>
      </c>
      <c r="F2882" s="26">
        <v>211</v>
      </c>
      <c r="G2882" s="26">
        <v>11647.191000000001</v>
      </c>
      <c r="H2882" s="26">
        <v>2.7290000000000001</v>
      </c>
      <c r="I2882" s="26">
        <v>7811.3545000000004</v>
      </c>
      <c r="J2882" s="26">
        <v>1.29E-2</v>
      </c>
    </row>
    <row r="2883" spans="1:10" x14ac:dyDescent="0.2">
      <c r="A2883" s="26">
        <f t="shared" ref="A2883:A2946" si="45">F2883+10000*E2883</f>
        <v>860211</v>
      </c>
      <c r="B2883" s="26">
        <v>39</v>
      </c>
      <c r="C2883" s="26">
        <v>125</v>
      </c>
      <c r="D2883" s="26" t="s">
        <v>116</v>
      </c>
      <c r="E2883" s="26">
        <v>86</v>
      </c>
      <c r="F2883" s="26">
        <v>211</v>
      </c>
      <c r="G2883" s="26">
        <v>-8755.33</v>
      </c>
      <c r="H2883" s="26">
        <v>6.8129999999999997</v>
      </c>
      <c r="I2883" s="26">
        <v>7793.9412000000002</v>
      </c>
      <c r="J2883" s="26">
        <v>3.2300000000000002E-2</v>
      </c>
    </row>
    <row r="2884" spans="1:10" x14ac:dyDescent="0.2">
      <c r="A2884" s="26">
        <f t="shared" si="45"/>
        <v>870211</v>
      </c>
      <c r="B2884" s="26">
        <v>37</v>
      </c>
      <c r="C2884" s="26">
        <v>124</v>
      </c>
      <c r="D2884" s="26" t="s">
        <v>117</v>
      </c>
      <c r="E2884" s="26">
        <v>87</v>
      </c>
      <c r="F2884" s="26">
        <v>211</v>
      </c>
      <c r="G2884" s="26">
        <v>-4140.3140000000003</v>
      </c>
      <c r="H2884" s="26">
        <v>11.991</v>
      </c>
      <c r="I2884" s="26">
        <v>7768.3612999999996</v>
      </c>
      <c r="J2884" s="26">
        <v>5.6800000000000003E-2</v>
      </c>
    </row>
    <row r="2885" spans="1:10" x14ac:dyDescent="0.2">
      <c r="A2885" s="26">
        <f t="shared" si="45"/>
        <v>880211</v>
      </c>
      <c r="B2885" s="26">
        <v>35</v>
      </c>
      <c r="C2885" s="26">
        <v>123</v>
      </c>
      <c r="D2885" s="26" t="s">
        <v>118</v>
      </c>
      <c r="E2885" s="26">
        <v>88</v>
      </c>
      <c r="F2885" s="26">
        <v>211</v>
      </c>
      <c r="G2885" s="26">
        <v>831.87</v>
      </c>
      <c r="H2885" s="26">
        <v>4.9660000000000002</v>
      </c>
      <c r="I2885" s="26">
        <v>7741.0887000000002</v>
      </c>
      <c r="J2885" s="26">
        <v>2.35E-2</v>
      </c>
    </row>
    <row r="2886" spans="1:10" x14ac:dyDescent="0.2">
      <c r="A2886" s="26">
        <f t="shared" si="45"/>
        <v>890211</v>
      </c>
      <c r="B2886" s="26">
        <v>33</v>
      </c>
      <c r="C2886" s="26">
        <v>122</v>
      </c>
      <c r="D2886" s="26" t="s">
        <v>119</v>
      </c>
      <c r="E2886" s="26">
        <v>89</v>
      </c>
      <c r="F2886" s="26">
        <v>211</v>
      </c>
      <c r="G2886" s="26">
        <v>7143.4849999999997</v>
      </c>
      <c r="H2886" s="26">
        <v>53.753</v>
      </c>
      <c r="I2886" s="26">
        <v>7707.4679999999998</v>
      </c>
      <c r="J2886" s="26">
        <v>0.25480000000000003</v>
      </c>
    </row>
    <row r="2887" spans="1:10" x14ac:dyDescent="0.2">
      <c r="A2887" s="26">
        <f t="shared" si="45"/>
        <v>900211</v>
      </c>
      <c r="B2887" s="26">
        <v>31</v>
      </c>
      <c r="C2887" s="26">
        <v>121</v>
      </c>
      <c r="D2887" s="26" t="s">
        <v>120</v>
      </c>
      <c r="E2887" s="26">
        <v>90</v>
      </c>
      <c r="F2887" s="26">
        <v>211</v>
      </c>
      <c r="G2887" s="26">
        <v>13876.396000000001</v>
      </c>
      <c r="H2887" s="26">
        <v>86.07</v>
      </c>
      <c r="I2887" s="26">
        <v>7671.8505999999998</v>
      </c>
      <c r="J2887" s="26">
        <v>0.40789999999999998</v>
      </c>
    </row>
    <row r="2888" spans="1:10" x14ac:dyDescent="0.2">
      <c r="A2888" s="26">
        <f t="shared" si="45"/>
        <v>910211</v>
      </c>
      <c r="B2888" s="26">
        <v>29</v>
      </c>
      <c r="C2888" s="26">
        <v>120</v>
      </c>
      <c r="D2888" s="26" t="s">
        <v>121</v>
      </c>
      <c r="E2888" s="26">
        <v>91</v>
      </c>
      <c r="F2888" s="26">
        <v>211</v>
      </c>
      <c r="G2888" s="26">
        <v>22052.225999999999</v>
      </c>
      <c r="H2888" s="26">
        <v>69.471999999999994</v>
      </c>
      <c r="I2888" s="26">
        <v>7629.3948</v>
      </c>
      <c r="J2888" s="26">
        <v>0.32929999999999998</v>
      </c>
    </row>
    <row r="2889" spans="1:10" x14ac:dyDescent="0.2">
      <c r="A2889" s="26">
        <f t="shared" si="45"/>
        <v>800212</v>
      </c>
      <c r="B2889" s="26">
        <v>52</v>
      </c>
      <c r="C2889" s="26">
        <v>132</v>
      </c>
      <c r="D2889" s="26" t="s">
        <v>110</v>
      </c>
      <c r="E2889" s="26">
        <v>80</v>
      </c>
      <c r="F2889" s="26">
        <v>212</v>
      </c>
      <c r="G2889" s="26">
        <v>3020</v>
      </c>
      <c r="H2889" s="26">
        <v>300</v>
      </c>
      <c r="I2889" s="26">
        <v>7762</v>
      </c>
      <c r="J2889" s="26">
        <v>1</v>
      </c>
    </row>
    <row r="2890" spans="1:10" x14ac:dyDescent="0.2">
      <c r="A2890" s="26">
        <f t="shared" si="45"/>
        <v>810212</v>
      </c>
      <c r="B2890" s="26">
        <v>50</v>
      </c>
      <c r="C2890" s="26">
        <v>131</v>
      </c>
      <c r="D2890" s="26" t="s">
        <v>111</v>
      </c>
      <c r="E2890" s="26">
        <v>81</v>
      </c>
      <c r="F2890" s="26">
        <v>212</v>
      </c>
      <c r="G2890" s="26">
        <v>-1551</v>
      </c>
      <c r="H2890" s="26">
        <v>200</v>
      </c>
      <c r="I2890" s="26">
        <v>7780</v>
      </c>
      <c r="J2890" s="26">
        <v>1</v>
      </c>
    </row>
    <row r="2891" spans="1:10" x14ac:dyDescent="0.2">
      <c r="A2891" s="26">
        <f t="shared" si="45"/>
        <v>820212</v>
      </c>
      <c r="B2891" s="26">
        <v>48</v>
      </c>
      <c r="C2891" s="26">
        <v>130</v>
      </c>
      <c r="D2891" s="26" t="s">
        <v>112</v>
      </c>
      <c r="E2891" s="26">
        <v>82</v>
      </c>
      <c r="F2891" s="26">
        <v>212</v>
      </c>
      <c r="G2891" s="26">
        <v>-7548.9290000000001</v>
      </c>
      <c r="H2891" s="26">
        <v>1.84</v>
      </c>
      <c r="I2891" s="26">
        <v>7804.3203000000003</v>
      </c>
      <c r="J2891" s="26">
        <v>8.6999999999999994E-3</v>
      </c>
    </row>
    <row r="2892" spans="1:10" x14ac:dyDescent="0.2">
      <c r="A2892" s="26">
        <f t="shared" si="45"/>
        <v>830212</v>
      </c>
      <c r="B2892" s="26">
        <v>46</v>
      </c>
      <c r="C2892" s="26">
        <v>129</v>
      </c>
      <c r="D2892" s="26" t="s">
        <v>113</v>
      </c>
      <c r="E2892" s="26">
        <v>83</v>
      </c>
      <c r="F2892" s="26">
        <v>212</v>
      </c>
      <c r="G2892" s="26">
        <v>-8117.9430000000002</v>
      </c>
      <c r="H2892" s="26">
        <v>1.853</v>
      </c>
      <c r="I2892" s="26">
        <v>7803.3140000000003</v>
      </c>
      <c r="J2892" s="26">
        <v>8.6999999999999994E-3</v>
      </c>
    </row>
    <row r="2893" spans="1:10" x14ac:dyDescent="0.2">
      <c r="A2893" s="26">
        <f t="shared" si="45"/>
        <v>840212</v>
      </c>
      <c r="B2893" s="26">
        <v>44</v>
      </c>
      <c r="C2893" s="26">
        <v>128</v>
      </c>
      <c r="D2893" s="26" t="s">
        <v>114</v>
      </c>
      <c r="E2893" s="26">
        <v>84</v>
      </c>
      <c r="F2893" s="26">
        <v>212</v>
      </c>
      <c r="G2893" s="26">
        <v>10369.407999999999</v>
      </c>
      <c r="H2893" s="26">
        <v>1.153</v>
      </c>
      <c r="I2893" s="26">
        <v>7810.2438000000002</v>
      </c>
      <c r="J2893" s="26">
        <v>5.4000000000000003E-3</v>
      </c>
    </row>
    <row r="2894" spans="1:10" x14ac:dyDescent="0.2">
      <c r="A2894" s="26">
        <f t="shared" si="45"/>
        <v>850212</v>
      </c>
      <c r="B2894" s="26">
        <v>42</v>
      </c>
      <c r="C2894" s="26">
        <v>127</v>
      </c>
      <c r="D2894" s="26" t="s">
        <v>115</v>
      </c>
      <c r="E2894" s="26">
        <v>85</v>
      </c>
      <c r="F2894" s="26">
        <v>212</v>
      </c>
      <c r="G2894" s="26">
        <v>-8628.1489999999994</v>
      </c>
      <c r="H2894" s="26">
        <v>2.3849999999999998</v>
      </c>
      <c r="I2894" s="26">
        <v>7798.34</v>
      </c>
      <c r="J2894" s="26">
        <v>1.1299999999999999E-2</v>
      </c>
    </row>
    <row r="2895" spans="1:10" x14ac:dyDescent="0.2">
      <c r="A2895" s="26">
        <f t="shared" si="45"/>
        <v>860212</v>
      </c>
      <c r="B2895" s="26">
        <v>40</v>
      </c>
      <c r="C2895" s="26">
        <v>126</v>
      </c>
      <c r="D2895" s="26" t="s">
        <v>116</v>
      </c>
      <c r="E2895" s="26">
        <v>86</v>
      </c>
      <c r="F2895" s="26">
        <v>212</v>
      </c>
      <c r="G2895" s="26">
        <v>-8659.2189999999991</v>
      </c>
      <c r="H2895" s="26">
        <v>3.11</v>
      </c>
      <c r="I2895" s="26">
        <v>7794.7963</v>
      </c>
      <c r="J2895" s="26">
        <v>1.47E-2</v>
      </c>
    </row>
    <row r="2896" spans="1:10" x14ac:dyDescent="0.2">
      <c r="A2896" s="26">
        <f t="shared" si="45"/>
        <v>870212</v>
      </c>
      <c r="B2896" s="26">
        <v>38</v>
      </c>
      <c r="C2896" s="26">
        <v>125</v>
      </c>
      <c r="D2896" s="26" t="s">
        <v>117</v>
      </c>
      <c r="E2896" s="26">
        <v>87</v>
      </c>
      <c r="F2896" s="26">
        <v>212</v>
      </c>
      <c r="G2896" s="26">
        <v>-3515.998</v>
      </c>
      <c r="H2896" s="26">
        <v>8.7750000000000004</v>
      </c>
      <c r="I2896" s="26">
        <v>7766.8455000000004</v>
      </c>
      <c r="J2896" s="26">
        <v>4.1399999999999999E-2</v>
      </c>
    </row>
    <row r="2897" spans="1:10" x14ac:dyDescent="0.2">
      <c r="A2897" s="26">
        <f t="shared" si="45"/>
        <v>880212</v>
      </c>
      <c r="B2897" s="26">
        <v>36</v>
      </c>
      <c r="C2897" s="26">
        <v>124</v>
      </c>
      <c r="D2897" s="26" t="s">
        <v>118</v>
      </c>
      <c r="E2897" s="26">
        <v>88</v>
      </c>
      <c r="F2897" s="26">
        <v>212</v>
      </c>
      <c r="G2897" s="26">
        <v>-198.76300000000001</v>
      </c>
      <c r="H2897" s="26">
        <v>10.254</v>
      </c>
      <c r="I2897" s="26">
        <v>7747.5078000000003</v>
      </c>
      <c r="J2897" s="26">
        <v>4.8399999999999999E-2</v>
      </c>
    </row>
    <row r="2898" spans="1:10" x14ac:dyDescent="0.2">
      <c r="A2898" s="26">
        <f t="shared" si="45"/>
        <v>890212</v>
      </c>
      <c r="B2898" s="26">
        <v>34</v>
      </c>
      <c r="C2898" s="26">
        <v>123</v>
      </c>
      <c r="D2898" s="26" t="s">
        <v>119</v>
      </c>
      <c r="E2898" s="26">
        <v>89</v>
      </c>
      <c r="F2898" s="26">
        <v>212</v>
      </c>
      <c r="G2898" s="26">
        <v>7299.6</v>
      </c>
      <c r="H2898" s="26">
        <v>21.882999999999999</v>
      </c>
      <c r="I2898" s="26">
        <v>7708.4479000000001</v>
      </c>
      <c r="J2898" s="26">
        <v>0.1032</v>
      </c>
    </row>
    <row r="2899" spans="1:10" x14ac:dyDescent="0.2">
      <c r="A2899" s="26">
        <f t="shared" si="45"/>
        <v>900212</v>
      </c>
      <c r="B2899" s="26">
        <v>32</v>
      </c>
      <c r="C2899" s="26">
        <v>122</v>
      </c>
      <c r="D2899" s="26" t="s">
        <v>120</v>
      </c>
      <c r="E2899" s="26">
        <v>90</v>
      </c>
      <c r="F2899" s="26">
        <v>212</v>
      </c>
      <c r="G2899" s="26">
        <v>12110.886</v>
      </c>
      <c r="H2899" s="26">
        <v>10.109</v>
      </c>
      <c r="I2899" s="26">
        <v>7682.0627999999997</v>
      </c>
      <c r="J2899" s="26">
        <v>4.7699999999999999E-2</v>
      </c>
    </row>
    <row r="2900" spans="1:10" x14ac:dyDescent="0.2">
      <c r="A2900" s="26">
        <f t="shared" si="45"/>
        <v>910212</v>
      </c>
      <c r="B2900" s="26">
        <v>30</v>
      </c>
      <c r="C2900" s="26">
        <v>121</v>
      </c>
      <c r="D2900" s="26" t="s">
        <v>121</v>
      </c>
      <c r="E2900" s="26">
        <v>91</v>
      </c>
      <c r="F2900" s="26">
        <v>212</v>
      </c>
      <c r="G2900" s="26">
        <v>21596.523000000001</v>
      </c>
      <c r="H2900" s="26">
        <v>87.603999999999999</v>
      </c>
      <c r="I2900" s="26">
        <v>7633.6288999999997</v>
      </c>
      <c r="J2900" s="26">
        <v>0.41320000000000001</v>
      </c>
    </row>
    <row r="2901" spans="1:10" x14ac:dyDescent="0.2">
      <c r="A2901" s="26">
        <f t="shared" si="45"/>
        <v>800213</v>
      </c>
      <c r="B2901" s="26">
        <v>53</v>
      </c>
      <c r="C2901" s="26">
        <v>133</v>
      </c>
      <c r="D2901" s="26" t="s">
        <v>110</v>
      </c>
      <c r="E2901" s="26">
        <v>80</v>
      </c>
      <c r="F2901" s="26">
        <v>213</v>
      </c>
      <c r="G2901" s="26">
        <v>8200</v>
      </c>
      <c r="H2901" s="26">
        <v>300</v>
      </c>
      <c r="I2901" s="26">
        <v>7739</v>
      </c>
      <c r="J2901" s="26">
        <v>1</v>
      </c>
    </row>
    <row r="2902" spans="1:10" x14ac:dyDescent="0.2">
      <c r="A2902" s="26">
        <f t="shared" si="45"/>
        <v>810213</v>
      </c>
      <c r="B2902" s="26">
        <v>51</v>
      </c>
      <c r="C2902" s="26">
        <v>132</v>
      </c>
      <c r="D2902" s="26" t="s">
        <v>111</v>
      </c>
      <c r="E2902" s="26">
        <v>81</v>
      </c>
      <c r="F2902" s="26">
        <v>213</v>
      </c>
      <c r="G2902" s="26">
        <v>1783.8109999999999</v>
      </c>
      <c r="H2902" s="26">
        <v>27.013000000000002</v>
      </c>
      <c r="I2902" s="26">
        <v>7765.4310999999998</v>
      </c>
      <c r="J2902" s="26">
        <v>0.1268</v>
      </c>
    </row>
    <row r="2903" spans="1:10" x14ac:dyDescent="0.2">
      <c r="A2903" s="26">
        <f t="shared" si="45"/>
        <v>820213</v>
      </c>
      <c r="B2903" s="26">
        <v>49</v>
      </c>
      <c r="C2903" s="26">
        <v>131</v>
      </c>
      <c r="D2903" s="26" t="s">
        <v>112</v>
      </c>
      <c r="E2903" s="26">
        <v>82</v>
      </c>
      <c r="F2903" s="26">
        <v>213</v>
      </c>
      <c r="G2903" s="26">
        <v>-3203.598</v>
      </c>
      <c r="H2903" s="26">
        <v>6.9539999999999997</v>
      </c>
      <c r="I2903" s="26">
        <v>7785.1732000000002</v>
      </c>
      <c r="J2903" s="26">
        <v>3.2599999999999997E-2</v>
      </c>
    </row>
    <row r="2904" spans="1:10" x14ac:dyDescent="0.2">
      <c r="A2904" s="26">
        <f t="shared" si="45"/>
        <v>830213</v>
      </c>
      <c r="B2904" s="26">
        <v>47</v>
      </c>
      <c r="C2904" s="26">
        <v>130</v>
      </c>
      <c r="D2904" s="26" t="s">
        <v>113</v>
      </c>
      <c r="E2904" s="26">
        <v>83</v>
      </c>
      <c r="F2904" s="26">
        <v>213</v>
      </c>
      <c r="G2904" s="26">
        <v>-5231.6710000000003</v>
      </c>
      <c r="H2904" s="26">
        <v>5.0819999999999999</v>
      </c>
      <c r="I2904" s="26">
        <v>7791.0217000000002</v>
      </c>
      <c r="J2904" s="26">
        <v>2.3900000000000001E-2</v>
      </c>
    </row>
    <row r="2905" spans="1:10" x14ac:dyDescent="0.2">
      <c r="A2905" s="26">
        <f t="shared" si="45"/>
        <v>840213</v>
      </c>
      <c r="B2905" s="26">
        <v>45</v>
      </c>
      <c r="C2905" s="26">
        <v>129</v>
      </c>
      <c r="D2905" s="26" t="s">
        <v>114</v>
      </c>
      <c r="E2905" s="26">
        <v>84</v>
      </c>
      <c r="F2905" s="26">
        <v>213</v>
      </c>
      <c r="G2905" s="26">
        <v>-6653.5190000000002</v>
      </c>
      <c r="H2905" s="26">
        <v>3.0529999999999999</v>
      </c>
      <c r="I2905" s="26">
        <v>7794.0240000000003</v>
      </c>
      <c r="J2905" s="26">
        <v>1.43E-2</v>
      </c>
    </row>
    <row r="2906" spans="1:10" x14ac:dyDescent="0.2">
      <c r="A2906" s="26">
        <f t="shared" si="45"/>
        <v>850213</v>
      </c>
      <c r="B2906" s="26">
        <v>43</v>
      </c>
      <c r="C2906" s="26">
        <v>128</v>
      </c>
      <c r="D2906" s="26" t="s">
        <v>115</v>
      </c>
      <c r="E2906" s="26">
        <v>85</v>
      </c>
      <c r="F2906" s="26">
        <v>213</v>
      </c>
      <c r="G2906" s="26">
        <v>-6579.5219999999999</v>
      </c>
      <c r="H2906" s="26">
        <v>4.8979999999999997</v>
      </c>
      <c r="I2906" s="26">
        <v>7790.0036</v>
      </c>
      <c r="J2906" s="26">
        <v>2.3E-2</v>
      </c>
    </row>
    <row r="2907" spans="1:10" x14ac:dyDescent="0.2">
      <c r="A2907" s="26">
        <f t="shared" si="45"/>
        <v>860213</v>
      </c>
      <c r="B2907" s="26">
        <v>41</v>
      </c>
      <c r="C2907" s="26">
        <v>127</v>
      </c>
      <c r="D2907" s="26" t="s">
        <v>116</v>
      </c>
      <c r="E2907" s="26">
        <v>86</v>
      </c>
      <c r="F2907" s="26">
        <v>213</v>
      </c>
      <c r="G2907" s="26">
        <v>-5695.9489999999996</v>
      </c>
      <c r="H2907" s="26">
        <v>3.37</v>
      </c>
      <c r="I2907" s="26">
        <v>7782.1823999999997</v>
      </c>
      <c r="J2907" s="26">
        <v>1.5800000000000002E-2</v>
      </c>
    </row>
    <row r="2908" spans="1:10" x14ac:dyDescent="0.2">
      <c r="A2908" s="26">
        <f t="shared" si="45"/>
        <v>870213</v>
      </c>
      <c r="B2908" s="26">
        <v>39</v>
      </c>
      <c r="C2908" s="26">
        <v>126</v>
      </c>
      <c r="D2908" s="26" t="s">
        <v>117</v>
      </c>
      <c r="E2908" s="26">
        <v>87</v>
      </c>
      <c r="F2908" s="26">
        <v>213</v>
      </c>
      <c r="G2908" s="26">
        <v>-3554.1990000000001</v>
      </c>
      <c r="H2908" s="26">
        <v>4.7069999999999999</v>
      </c>
      <c r="I2908" s="26">
        <v>7768.4543000000003</v>
      </c>
      <c r="J2908" s="26">
        <v>2.2100000000000002E-2</v>
      </c>
    </row>
    <row r="2909" spans="1:10" x14ac:dyDescent="0.2">
      <c r="A2909" s="26">
        <f t="shared" si="45"/>
        <v>880213</v>
      </c>
      <c r="B2909" s="26">
        <v>37</v>
      </c>
      <c r="C2909" s="26">
        <v>125</v>
      </c>
      <c r="D2909" s="26" t="s">
        <v>118</v>
      </c>
      <c r="E2909" s="26">
        <v>88</v>
      </c>
      <c r="F2909" s="26">
        <v>213</v>
      </c>
      <c r="G2909" s="26">
        <v>345.55700000000002</v>
      </c>
      <c r="H2909" s="26">
        <v>9.8179999999999996</v>
      </c>
      <c r="I2909" s="26">
        <v>7746.4726000000001</v>
      </c>
      <c r="J2909" s="26">
        <v>4.6100000000000002E-2</v>
      </c>
    </row>
    <row r="2910" spans="1:10" x14ac:dyDescent="0.2">
      <c r="A2910" s="26">
        <f t="shared" si="45"/>
        <v>890213</v>
      </c>
      <c r="B2910" s="26">
        <v>35</v>
      </c>
      <c r="C2910" s="26">
        <v>124</v>
      </c>
      <c r="D2910" s="26" t="s">
        <v>119</v>
      </c>
      <c r="E2910" s="26">
        <v>89</v>
      </c>
      <c r="F2910" s="26">
        <v>213</v>
      </c>
      <c r="G2910" s="26">
        <v>6141.0290000000005</v>
      </c>
      <c r="H2910" s="26">
        <v>11.664999999999999</v>
      </c>
      <c r="I2910" s="26">
        <v>7715.5907999999999</v>
      </c>
      <c r="J2910" s="26">
        <v>5.4800000000000001E-2</v>
      </c>
    </row>
    <row r="2911" spans="1:10" x14ac:dyDescent="0.2">
      <c r="A2911" s="26">
        <f t="shared" si="45"/>
        <v>900213</v>
      </c>
      <c r="B2911" s="26">
        <v>33</v>
      </c>
      <c r="C2911" s="26">
        <v>123</v>
      </c>
      <c r="D2911" s="26" t="s">
        <v>120</v>
      </c>
      <c r="E2911" s="26">
        <v>90</v>
      </c>
      <c r="F2911" s="26">
        <v>213</v>
      </c>
      <c r="G2911" s="26">
        <v>12120.108</v>
      </c>
      <c r="H2911" s="26">
        <v>9.2170000000000005</v>
      </c>
      <c r="I2911" s="26">
        <v>7683.8469999999998</v>
      </c>
      <c r="J2911" s="26">
        <v>4.3299999999999998E-2</v>
      </c>
    </row>
    <row r="2912" spans="1:10" x14ac:dyDescent="0.2">
      <c r="A2912" s="26">
        <f t="shared" si="45"/>
        <v>910213</v>
      </c>
      <c r="B2912" s="26">
        <v>31</v>
      </c>
      <c r="C2912" s="26">
        <v>122</v>
      </c>
      <c r="D2912" s="26" t="s">
        <v>121</v>
      </c>
      <c r="E2912" s="26">
        <v>91</v>
      </c>
      <c r="F2912" s="26">
        <v>213</v>
      </c>
      <c r="G2912" s="26">
        <v>19654.194</v>
      </c>
      <c r="H2912" s="26">
        <v>57.17</v>
      </c>
      <c r="I2912" s="26">
        <v>7644.8027000000002</v>
      </c>
      <c r="J2912" s="26">
        <v>0.26840000000000003</v>
      </c>
    </row>
    <row r="2913" spans="1:10" x14ac:dyDescent="0.2">
      <c r="A2913" s="26">
        <f t="shared" si="45"/>
        <v>800214</v>
      </c>
      <c r="B2913" s="26">
        <v>54</v>
      </c>
      <c r="C2913" s="26">
        <v>134</v>
      </c>
      <c r="D2913" s="26" t="s">
        <v>110</v>
      </c>
      <c r="E2913" s="26">
        <v>80</v>
      </c>
      <c r="F2913" s="26">
        <v>214</v>
      </c>
      <c r="G2913" s="26">
        <v>11770</v>
      </c>
      <c r="H2913" s="26">
        <v>400</v>
      </c>
      <c r="I2913" s="26">
        <v>7724</v>
      </c>
      <c r="J2913" s="26">
        <v>2</v>
      </c>
    </row>
    <row r="2914" spans="1:10" x14ac:dyDescent="0.2">
      <c r="A2914" s="26">
        <f t="shared" si="45"/>
        <v>810214</v>
      </c>
      <c r="B2914" s="26">
        <v>52</v>
      </c>
      <c r="C2914" s="26">
        <v>133</v>
      </c>
      <c r="D2914" s="26" t="s">
        <v>111</v>
      </c>
      <c r="E2914" s="26">
        <v>81</v>
      </c>
      <c r="F2914" s="26">
        <v>214</v>
      </c>
      <c r="G2914" s="26">
        <v>6465</v>
      </c>
      <c r="H2914" s="26">
        <v>196</v>
      </c>
      <c r="I2914" s="26">
        <v>7745</v>
      </c>
      <c r="J2914" s="26">
        <v>1</v>
      </c>
    </row>
    <row r="2915" spans="1:10" x14ac:dyDescent="0.2">
      <c r="A2915" s="26">
        <f t="shared" si="45"/>
        <v>820214</v>
      </c>
      <c r="B2915" s="26">
        <v>50</v>
      </c>
      <c r="C2915" s="26">
        <v>132</v>
      </c>
      <c r="D2915" s="26" t="s">
        <v>112</v>
      </c>
      <c r="E2915" s="26">
        <v>82</v>
      </c>
      <c r="F2915" s="26">
        <v>214</v>
      </c>
      <c r="G2915" s="26">
        <v>-183.01900000000001</v>
      </c>
      <c r="H2915" s="26">
        <v>1.9690000000000001</v>
      </c>
      <c r="I2915" s="26">
        <v>7772.3954999999996</v>
      </c>
      <c r="J2915" s="26">
        <v>9.1999999999999998E-3</v>
      </c>
    </row>
    <row r="2916" spans="1:10" x14ac:dyDescent="0.2">
      <c r="A2916" s="26">
        <f t="shared" si="45"/>
        <v>830214</v>
      </c>
      <c r="B2916" s="26">
        <v>48</v>
      </c>
      <c r="C2916" s="26">
        <v>131</v>
      </c>
      <c r="D2916" s="26" t="s">
        <v>113</v>
      </c>
      <c r="E2916" s="26">
        <v>83</v>
      </c>
      <c r="F2916" s="26">
        <v>214</v>
      </c>
      <c r="G2916" s="26">
        <v>-1200.78</v>
      </c>
      <c r="H2916" s="26">
        <v>11.209</v>
      </c>
      <c r="I2916" s="26">
        <v>7773.4955</v>
      </c>
      <c r="J2916" s="26">
        <v>5.2400000000000002E-2</v>
      </c>
    </row>
    <row r="2917" spans="1:10" x14ac:dyDescent="0.2">
      <c r="A2917" s="26">
        <f t="shared" si="45"/>
        <v>840214</v>
      </c>
      <c r="B2917" s="26">
        <v>46</v>
      </c>
      <c r="C2917" s="26">
        <v>130</v>
      </c>
      <c r="D2917" s="26" t="s">
        <v>114</v>
      </c>
      <c r="E2917" s="26">
        <v>84</v>
      </c>
      <c r="F2917" s="26">
        <v>214</v>
      </c>
      <c r="G2917" s="26">
        <v>-4469.9719999999998</v>
      </c>
      <c r="H2917" s="26">
        <v>1.4490000000000001</v>
      </c>
      <c r="I2917" s="26">
        <v>7785.1162999999997</v>
      </c>
      <c r="J2917" s="26">
        <v>6.7999999999999996E-3</v>
      </c>
    </row>
    <row r="2918" spans="1:10" x14ac:dyDescent="0.2">
      <c r="A2918" s="26">
        <f t="shared" si="45"/>
        <v>850214</v>
      </c>
      <c r="B2918" s="26">
        <v>44</v>
      </c>
      <c r="C2918" s="26">
        <v>129</v>
      </c>
      <c r="D2918" s="26" t="s">
        <v>115</v>
      </c>
      <c r="E2918" s="26">
        <v>85</v>
      </c>
      <c r="F2918" s="26">
        <v>214</v>
      </c>
      <c r="G2918" s="26">
        <v>-3379.1509999999998</v>
      </c>
      <c r="H2918" s="26">
        <v>3.9820000000000002</v>
      </c>
      <c r="I2918" s="26">
        <v>7776.3631999999998</v>
      </c>
      <c r="J2918" s="26">
        <v>1.8599999999999998E-2</v>
      </c>
    </row>
    <row r="2919" spans="1:10" x14ac:dyDescent="0.2">
      <c r="A2919" s="26">
        <f t="shared" si="45"/>
        <v>860214</v>
      </c>
      <c r="B2919" s="26">
        <v>42</v>
      </c>
      <c r="C2919" s="26">
        <v>128</v>
      </c>
      <c r="D2919" s="26" t="s">
        <v>116</v>
      </c>
      <c r="E2919" s="26">
        <v>86</v>
      </c>
      <c r="F2919" s="26">
        <v>214</v>
      </c>
      <c r="G2919" s="26">
        <v>-4319.6639999999998</v>
      </c>
      <c r="H2919" s="26">
        <v>9.1869999999999994</v>
      </c>
      <c r="I2919" s="26">
        <v>7777.1022999999996</v>
      </c>
      <c r="J2919" s="26">
        <v>4.2900000000000001E-2</v>
      </c>
    </row>
    <row r="2920" spans="1:10" x14ac:dyDescent="0.2">
      <c r="A2920" s="26">
        <f t="shared" si="45"/>
        <v>870214</v>
      </c>
      <c r="B2920" s="26">
        <v>40</v>
      </c>
      <c r="C2920" s="26">
        <v>127</v>
      </c>
      <c r="D2920" s="26" t="s">
        <v>117</v>
      </c>
      <c r="E2920" s="26">
        <v>87</v>
      </c>
      <c r="F2920" s="26">
        <v>214</v>
      </c>
      <c r="G2920" s="26">
        <v>-958.327</v>
      </c>
      <c r="H2920" s="26">
        <v>8.5190000000000001</v>
      </c>
      <c r="I2920" s="26">
        <v>7757.7393000000002</v>
      </c>
      <c r="J2920" s="26">
        <v>3.9800000000000002E-2</v>
      </c>
    </row>
    <row r="2921" spans="1:10" x14ac:dyDescent="0.2">
      <c r="A2921" s="26">
        <f t="shared" si="45"/>
        <v>880214</v>
      </c>
      <c r="B2921" s="26">
        <v>38</v>
      </c>
      <c r="C2921" s="26">
        <v>126</v>
      </c>
      <c r="D2921" s="26" t="s">
        <v>118</v>
      </c>
      <c r="E2921" s="26">
        <v>88</v>
      </c>
      <c r="F2921" s="26">
        <v>214</v>
      </c>
      <c r="G2921" s="26">
        <v>92.74</v>
      </c>
      <c r="H2921" s="26">
        <v>5.25</v>
      </c>
      <c r="I2921" s="26">
        <v>7749.1719000000003</v>
      </c>
      <c r="J2921" s="26">
        <v>2.4500000000000001E-2</v>
      </c>
    </row>
    <row r="2922" spans="1:10" x14ac:dyDescent="0.2">
      <c r="A2922" s="26">
        <f t="shared" si="45"/>
        <v>890214</v>
      </c>
      <c r="B2922" s="26">
        <v>36</v>
      </c>
      <c r="C2922" s="26">
        <v>125</v>
      </c>
      <c r="D2922" s="26" t="s">
        <v>119</v>
      </c>
      <c r="E2922" s="26">
        <v>89</v>
      </c>
      <c r="F2922" s="26">
        <v>214</v>
      </c>
      <c r="G2922" s="26">
        <v>6433.2719999999999</v>
      </c>
      <c r="H2922" s="26">
        <v>13.551</v>
      </c>
      <c r="I2922" s="26">
        <v>7715.8873999999996</v>
      </c>
      <c r="J2922" s="26">
        <v>6.3299999999999995E-2</v>
      </c>
    </row>
    <row r="2923" spans="1:10" x14ac:dyDescent="0.2">
      <c r="A2923" s="26">
        <f t="shared" si="45"/>
        <v>900214</v>
      </c>
      <c r="B2923" s="26">
        <v>34</v>
      </c>
      <c r="C2923" s="26">
        <v>124</v>
      </c>
      <c r="D2923" s="26" t="s">
        <v>120</v>
      </c>
      <c r="E2923" s="26">
        <v>90</v>
      </c>
      <c r="F2923" s="26">
        <v>214</v>
      </c>
      <c r="G2923" s="26">
        <v>10694.932000000001</v>
      </c>
      <c r="H2923" s="26">
        <v>10.661</v>
      </c>
      <c r="I2923" s="26">
        <v>7692.3172999999997</v>
      </c>
      <c r="J2923" s="26">
        <v>4.9799999999999997E-2</v>
      </c>
    </row>
    <row r="2924" spans="1:10" x14ac:dyDescent="0.2">
      <c r="A2924" s="26">
        <f t="shared" si="45"/>
        <v>910214</v>
      </c>
      <c r="B2924" s="26">
        <v>32</v>
      </c>
      <c r="C2924" s="26">
        <v>123</v>
      </c>
      <c r="D2924" s="26" t="s">
        <v>121</v>
      </c>
      <c r="E2924" s="26">
        <v>91</v>
      </c>
      <c r="F2924" s="26">
        <v>214</v>
      </c>
      <c r="G2924" s="26">
        <v>19459.895</v>
      </c>
      <c r="H2924" s="26">
        <v>81.207999999999998</v>
      </c>
      <c r="I2924" s="26">
        <v>7647.7037</v>
      </c>
      <c r="J2924" s="26">
        <v>0.3795</v>
      </c>
    </row>
    <row r="2925" spans="1:10" x14ac:dyDescent="0.2">
      <c r="A2925" s="26">
        <f t="shared" si="45"/>
        <v>800215</v>
      </c>
      <c r="B2925" s="26">
        <v>55</v>
      </c>
      <c r="C2925" s="26">
        <v>135</v>
      </c>
      <c r="D2925" s="26" t="s">
        <v>110</v>
      </c>
      <c r="E2925" s="26">
        <v>80</v>
      </c>
      <c r="F2925" s="26">
        <v>215</v>
      </c>
      <c r="G2925" s="26">
        <v>17110</v>
      </c>
      <c r="H2925" s="26">
        <v>400</v>
      </c>
      <c r="I2925" s="26">
        <v>7701</v>
      </c>
      <c r="J2925" s="26">
        <v>2</v>
      </c>
    </row>
    <row r="2926" spans="1:10" x14ac:dyDescent="0.2">
      <c r="A2926" s="26">
        <f t="shared" si="45"/>
        <v>810215</v>
      </c>
      <c r="B2926" s="26">
        <v>53</v>
      </c>
      <c r="C2926" s="26">
        <v>134</v>
      </c>
      <c r="D2926" s="26" t="s">
        <v>111</v>
      </c>
      <c r="E2926" s="26">
        <v>81</v>
      </c>
      <c r="F2926" s="26">
        <v>215</v>
      </c>
      <c r="G2926" s="26">
        <v>10030</v>
      </c>
      <c r="H2926" s="26">
        <v>300</v>
      </c>
      <c r="I2926" s="26">
        <v>7730</v>
      </c>
      <c r="J2926" s="26">
        <v>1</v>
      </c>
    </row>
    <row r="2927" spans="1:10" x14ac:dyDescent="0.2">
      <c r="A2927" s="26">
        <f t="shared" si="45"/>
        <v>820215</v>
      </c>
      <c r="B2927" s="26">
        <v>51</v>
      </c>
      <c r="C2927" s="26">
        <v>133</v>
      </c>
      <c r="D2927" s="26" t="s">
        <v>112</v>
      </c>
      <c r="E2927" s="26">
        <v>82</v>
      </c>
      <c r="F2927" s="26">
        <v>215</v>
      </c>
      <c r="G2927" s="26">
        <v>4342.2449999999999</v>
      </c>
      <c r="H2927" s="26">
        <v>52.685000000000002</v>
      </c>
      <c r="I2927" s="26">
        <v>7752.7380999999996</v>
      </c>
      <c r="J2927" s="26">
        <v>0.245</v>
      </c>
    </row>
    <row r="2928" spans="1:10" x14ac:dyDescent="0.2">
      <c r="A2928" s="26">
        <f t="shared" si="45"/>
        <v>830215</v>
      </c>
      <c r="B2928" s="26">
        <v>49</v>
      </c>
      <c r="C2928" s="26">
        <v>132</v>
      </c>
      <c r="D2928" s="26" t="s">
        <v>113</v>
      </c>
      <c r="E2928" s="26">
        <v>83</v>
      </c>
      <c r="F2928" s="26">
        <v>215</v>
      </c>
      <c r="G2928" s="26">
        <v>1629.2719999999999</v>
      </c>
      <c r="H2928" s="26">
        <v>5.6239999999999997</v>
      </c>
      <c r="I2928" s="26">
        <v>7761.7177000000001</v>
      </c>
      <c r="J2928" s="26">
        <v>2.6200000000000001E-2</v>
      </c>
    </row>
    <row r="2929" spans="1:10" x14ac:dyDescent="0.2">
      <c r="A2929" s="26">
        <f t="shared" si="45"/>
        <v>840215</v>
      </c>
      <c r="B2929" s="26">
        <v>47</v>
      </c>
      <c r="C2929" s="26">
        <v>131</v>
      </c>
      <c r="D2929" s="26" t="s">
        <v>114</v>
      </c>
      <c r="E2929" s="26">
        <v>84</v>
      </c>
      <c r="F2929" s="26">
        <v>215</v>
      </c>
      <c r="G2929" s="26">
        <v>-541.77099999999996</v>
      </c>
      <c r="H2929" s="26">
        <v>2.12</v>
      </c>
      <c r="I2929" s="26">
        <v>7768.1768000000002</v>
      </c>
      <c r="J2929" s="26">
        <v>9.9000000000000008E-3</v>
      </c>
    </row>
    <row r="2930" spans="1:10" x14ac:dyDescent="0.2">
      <c r="A2930" s="26">
        <f t="shared" si="45"/>
        <v>850215</v>
      </c>
      <c r="B2930" s="26">
        <v>45</v>
      </c>
      <c r="C2930" s="26">
        <v>130</v>
      </c>
      <c r="D2930" s="26" t="s">
        <v>115</v>
      </c>
      <c r="E2930" s="26">
        <v>85</v>
      </c>
      <c r="F2930" s="26">
        <v>215</v>
      </c>
      <c r="G2930" s="26">
        <v>-1256.5830000000001</v>
      </c>
      <c r="H2930" s="26">
        <v>6.6289999999999996</v>
      </c>
      <c r="I2930" s="26">
        <v>7767.8626999999997</v>
      </c>
      <c r="J2930" s="26">
        <v>3.0800000000000001E-2</v>
      </c>
    </row>
    <row r="2931" spans="1:10" x14ac:dyDescent="0.2">
      <c r="A2931" s="26">
        <f t="shared" si="45"/>
        <v>860215</v>
      </c>
      <c r="B2931" s="26">
        <v>43</v>
      </c>
      <c r="C2931" s="26">
        <v>129</v>
      </c>
      <c r="D2931" s="26" t="s">
        <v>116</v>
      </c>
      <c r="E2931" s="26">
        <v>86</v>
      </c>
      <c r="F2931" s="26">
        <v>215</v>
      </c>
      <c r="G2931" s="26">
        <v>-1168.99</v>
      </c>
      <c r="H2931" s="26">
        <v>6.09</v>
      </c>
      <c r="I2931" s="26">
        <v>7763.8163999999997</v>
      </c>
      <c r="J2931" s="26">
        <v>2.8299999999999999E-2</v>
      </c>
    </row>
    <row r="2932" spans="1:10" x14ac:dyDescent="0.2">
      <c r="A2932" s="26">
        <f t="shared" si="45"/>
        <v>870215</v>
      </c>
      <c r="B2932" s="26">
        <v>41</v>
      </c>
      <c r="C2932" s="26">
        <v>128</v>
      </c>
      <c r="D2932" s="26" t="s">
        <v>117</v>
      </c>
      <c r="E2932" s="26">
        <v>87</v>
      </c>
      <c r="F2932" s="26">
        <v>215</v>
      </c>
      <c r="G2932" s="26">
        <v>318.137</v>
      </c>
      <c r="H2932" s="26">
        <v>7.0659999999999998</v>
      </c>
      <c r="I2932" s="26">
        <v>7753.2606999999998</v>
      </c>
      <c r="J2932" s="26">
        <v>3.2899999999999999E-2</v>
      </c>
    </row>
    <row r="2933" spans="1:10" x14ac:dyDescent="0.2">
      <c r="A2933" s="26">
        <f t="shared" si="45"/>
        <v>880215</v>
      </c>
      <c r="B2933" s="26">
        <v>39</v>
      </c>
      <c r="C2933" s="26">
        <v>127</v>
      </c>
      <c r="D2933" s="26" t="s">
        <v>118</v>
      </c>
      <c r="E2933" s="26">
        <v>88</v>
      </c>
      <c r="F2933" s="26">
        <v>215</v>
      </c>
      <c r="G2933" s="26">
        <v>2531.9949999999999</v>
      </c>
      <c r="H2933" s="26">
        <v>7.2009999999999996</v>
      </c>
      <c r="I2933" s="26">
        <v>7739.3248999999996</v>
      </c>
      <c r="J2933" s="26">
        <v>3.3500000000000002E-2</v>
      </c>
    </row>
    <row r="2934" spans="1:10" x14ac:dyDescent="0.2">
      <c r="A2934" s="26">
        <f t="shared" si="45"/>
        <v>890215</v>
      </c>
      <c r="B2934" s="26">
        <v>37</v>
      </c>
      <c r="C2934" s="26">
        <v>126</v>
      </c>
      <c r="D2934" s="26" t="s">
        <v>119</v>
      </c>
      <c r="E2934" s="26">
        <v>89</v>
      </c>
      <c r="F2934" s="26">
        <v>215</v>
      </c>
      <c r="G2934" s="26">
        <v>6030.55</v>
      </c>
      <c r="H2934" s="26">
        <v>12.406000000000001</v>
      </c>
      <c r="I2934" s="26">
        <v>7719.4137000000001</v>
      </c>
      <c r="J2934" s="26">
        <v>5.7700000000000001E-2</v>
      </c>
    </row>
    <row r="2935" spans="1:10" x14ac:dyDescent="0.2">
      <c r="A2935" s="26">
        <f t="shared" si="45"/>
        <v>900215</v>
      </c>
      <c r="B2935" s="26">
        <v>35</v>
      </c>
      <c r="C2935" s="26">
        <v>125</v>
      </c>
      <c r="D2935" s="26" t="s">
        <v>120</v>
      </c>
      <c r="E2935" s="26">
        <v>90</v>
      </c>
      <c r="F2935" s="26">
        <v>215</v>
      </c>
      <c r="G2935" s="26">
        <v>10921.433999999999</v>
      </c>
      <c r="H2935" s="26">
        <v>6.335</v>
      </c>
      <c r="I2935" s="26">
        <v>7693.0266000000001</v>
      </c>
      <c r="J2935" s="26">
        <v>2.9499999999999998E-2</v>
      </c>
    </row>
    <row r="2936" spans="1:10" x14ac:dyDescent="0.2">
      <c r="A2936" s="26">
        <f t="shared" si="45"/>
        <v>910215</v>
      </c>
      <c r="B2936" s="26">
        <v>33</v>
      </c>
      <c r="C2936" s="26">
        <v>124</v>
      </c>
      <c r="D2936" s="26" t="s">
        <v>121</v>
      </c>
      <c r="E2936" s="26">
        <v>91</v>
      </c>
      <c r="F2936" s="26">
        <v>215</v>
      </c>
      <c r="G2936" s="26">
        <v>17804.537</v>
      </c>
      <c r="H2936" s="26">
        <v>82.45</v>
      </c>
      <c r="I2936" s="26">
        <v>7657.3733000000002</v>
      </c>
      <c r="J2936" s="26">
        <v>0.38350000000000001</v>
      </c>
    </row>
    <row r="2937" spans="1:10" x14ac:dyDescent="0.2">
      <c r="A2937" s="26">
        <f t="shared" si="45"/>
        <v>920215</v>
      </c>
      <c r="B2937" s="26">
        <v>31</v>
      </c>
      <c r="C2937" s="26">
        <v>123</v>
      </c>
      <c r="D2937" s="26" t="s">
        <v>122</v>
      </c>
      <c r="E2937" s="26">
        <v>92</v>
      </c>
      <c r="F2937" s="26">
        <v>215</v>
      </c>
      <c r="G2937" s="26">
        <v>24889.312000000002</v>
      </c>
      <c r="H2937" s="26">
        <v>104.136</v>
      </c>
      <c r="I2937" s="26">
        <v>7620.7821000000004</v>
      </c>
      <c r="J2937" s="26">
        <v>0.4844</v>
      </c>
    </row>
    <row r="2938" spans="1:10" x14ac:dyDescent="0.2">
      <c r="A2938" s="26">
        <f t="shared" si="45"/>
        <v>800216</v>
      </c>
      <c r="B2938" s="26">
        <v>56</v>
      </c>
      <c r="C2938" s="26">
        <v>136</v>
      </c>
      <c r="D2938" s="26" t="s">
        <v>110</v>
      </c>
      <c r="E2938" s="26">
        <v>80</v>
      </c>
      <c r="F2938" s="26">
        <v>216</v>
      </c>
      <c r="G2938" s="26">
        <v>20920</v>
      </c>
      <c r="H2938" s="26">
        <v>400</v>
      </c>
      <c r="I2938" s="26">
        <v>7685</v>
      </c>
      <c r="J2938" s="26">
        <v>2</v>
      </c>
    </row>
    <row r="2939" spans="1:10" x14ac:dyDescent="0.2">
      <c r="A2939" s="26">
        <f t="shared" si="45"/>
        <v>810216</v>
      </c>
      <c r="B2939" s="26">
        <v>54</v>
      </c>
      <c r="C2939" s="26">
        <v>135</v>
      </c>
      <c r="D2939" s="26" t="s">
        <v>111</v>
      </c>
      <c r="E2939" s="26">
        <v>81</v>
      </c>
      <c r="F2939" s="26">
        <v>216</v>
      </c>
      <c r="G2939" s="26">
        <v>14870</v>
      </c>
      <c r="H2939" s="26">
        <v>300</v>
      </c>
      <c r="I2939" s="26">
        <v>7709</v>
      </c>
      <c r="J2939" s="26">
        <v>1</v>
      </c>
    </row>
    <row r="2940" spans="1:10" x14ac:dyDescent="0.2">
      <c r="A2940" s="26">
        <f t="shared" si="45"/>
        <v>820216</v>
      </c>
      <c r="B2940" s="26">
        <v>52</v>
      </c>
      <c r="C2940" s="26">
        <v>134</v>
      </c>
      <c r="D2940" s="26" t="s">
        <v>112</v>
      </c>
      <c r="E2940" s="26">
        <v>82</v>
      </c>
      <c r="F2940" s="26">
        <v>216</v>
      </c>
      <c r="G2940" s="26">
        <v>7510</v>
      </c>
      <c r="H2940" s="26">
        <v>200</v>
      </c>
      <c r="I2940" s="26">
        <v>7740</v>
      </c>
      <c r="J2940" s="26">
        <v>1</v>
      </c>
    </row>
    <row r="2941" spans="1:10" x14ac:dyDescent="0.2">
      <c r="A2941" s="26">
        <f t="shared" si="45"/>
        <v>830216</v>
      </c>
      <c r="B2941" s="26">
        <v>50</v>
      </c>
      <c r="C2941" s="26">
        <v>133</v>
      </c>
      <c r="D2941" s="26" t="s">
        <v>113</v>
      </c>
      <c r="E2941" s="26">
        <v>83</v>
      </c>
      <c r="F2941" s="26">
        <v>216</v>
      </c>
      <c r="G2941" s="26">
        <v>5873.9880000000003</v>
      </c>
      <c r="H2941" s="26">
        <v>11.178000000000001</v>
      </c>
      <c r="I2941" s="26">
        <v>7743.4996000000001</v>
      </c>
      <c r="J2941" s="26">
        <v>5.1799999999999999E-2</v>
      </c>
    </row>
    <row r="2942" spans="1:10" x14ac:dyDescent="0.2">
      <c r="A2942" s="26">
        <f t="shared" si="45"/>
        <v>840216</v>
      </c>
      <c r="B2942" s="26">
        <v>48</v>
      </c>
      <c r="C2942" s="26">
        <v>132</v>
      </c>
      <c r="D2942" s="26" t="s">
        <v>114</v>
      </c>
      <c r="E2942" s="26">
        <v>84</v>
      </c>
      <c r="F2942" s="26">
        <v>216</v>
      </c>
      <c r="G2942" s="26">
        <v>1782.336</v>
      </c>
      <c r="H2942" s="26">
        <v>1.8149999999999999</v>
      </c>
      <c r="I2942" s="26">
        <v>7758.8204999999998</v>
      </c>
      <c r="J2942" s="26">
        <v>8.3999999999999995E-3</v>
      </c>
    </row>
    <row r="2943" spans="1:10" x14ac:dyDescent="0.2">
      <c r="A2943" s="26">
        <f t="shared" si="45"/>
        <v>850216</v>
      </c>
      <c r="B2943" s="26">
        <v>46</v>
      </c>
      <c r="C2943" s="26">
        <v>131</v>
      </c>
      <c r="D2943" s="26" t="s">
        <v>115</v>
      </c>
      <c r="E2943" s="26">
        <v>85</v>
      </c>
      <c r="F2943" s="26">
        <v>216</v>
      </c>
      <c r="G2943" s="26">
        <v>2256.6779999999999</v>
      </c>
      <c r="H2943" s="26">
        <v>3.5750000000000002</v>
      </c>
      <c r="I2943" s="26">
        <v>7753.0024000000003</v>
      </c>
      <c r="J2943" s="26">
        <v>1.66E-2</v>
      </c>
    </row>
    <row r="2944" spans="1:10" x14ac:dyDescent="0.2">
      <c r="A2944" s="26">
        <f t="shared" si="45"/>
        <v>860216</v>
      </c>
      <c r="B2944" s="26">
        <v>44</v>
      </c>
      <c r="C2944" s="26">
        <v>130</v>
      </c>
      <c r="D2944" s="26" t="s">
        <v>116</v>
      </c>
      <c r="E2944" s="26">
        <v>86</v>
      </c>
      <c r="F2944" s="26">
        <v>216</v>
      </c>
      <c r="G2944" s="26">
        <v>253.31200000000001</v>
      </c>
      <c r="H2944" s="26">
        <v>5.7679999999999998</v>
      </c>
      <c r="I2944" s="26">
        <v>7758.6553000000004</v>
      </c>
      <c r="J2944" s="26">
        <v>2.6700000000000002E-2</v>
      </c>
    </row>
    <row r="2945" spans="1:10" x14ac:dyDescent="0.2">
      <c r="A2945" s="26">
        <f t="shared" si="45"/>
        <v>870216</v>
      </c>
      <c r="B2945" s="26">
        <v>42</v>
      </c>
      <c r="C2945" s="26">
        <v>129</v>
      </c>
      <c r="D2945" s="26" t="s">
        <v>117</v>
      </c>
      <c r="E2945" s="26">
        <v>87</v>
      </c>
      <c r="F2945" s="26">
        <v>216</v>
      </c>
      <c r="G2945" s="26">
        <v>2971.0219999999999</v>
      </c>
      <c r="H2945" s="26">
        <v>4.1740000000000004</v>
      </c>
      <c r="I2945" s="26">
        <v>7742.4512999999997</v>
      </c>
      <c r="J2945" s="26">
        <v>1.9300000000000001E-2</v>
      </c>
    </row>
    <row r="2946" spans="1:10" x14ac:dyDescent="0.2">
      <c r="A2946" s="26">
        <f t="shared" si="45"/>
        <v>880216</v>
      </c>
      <c r="B2946" s="26">
        <v>40</v>
      </c>
      <c r="C2946" s="26">
        <v>128</v>
      </c>
      <c r="D2946" s="26" t="s">
        <v>118</v>
      </c>
      <c r="E2946" s="26">
        <v>88</v>
      </c>
      <c r="F2946" s="26">
        <v>216</v>
      </c>
      <c r="G2946" s="26">
        <v>3291.4659999999999</v>
      </c>
      <c r="H2946" s="26">
        <v>8.0039999999999996</v>
      </c>
      <c r="I2946" s="26">
        <v>7737.3458000000001</v>
      </c>
      <c r="J2946" s="26">
        <v>3.7100000000000001E-2</v>
      </c>
    </row>
    <row r="2947" spans="1:10" x14ac:dyDescent="0.2">
      <c r="A2947" s="26">
        <f t="shared" ref="A2947:A3010" si="46">F2947+10000*E2947</f>
        <v>890216</v>
      </c>
      <c r="B2947" s="26">
        <v>38</v>
      </c>
      <c r="C2947" s="26">
        <v>127</v>
      </c>
      <c r="D2947" s="26" t="s">
        <v>119</v>
      </c>
      <c r="E2947" s="26">
        <v>89</v>
      </c>
      <c r="F2947" s="26">
        <v>216</v>
      </c>
      <c r="G2947" s="26">
        <v>8149.7359999999999</v>
      </c>
      <c r="H2947" s="26">
        <v>9.23</v>
      </c>
      <c r="I2947" s="26">
        <v>7711.2318999999998</v>
      </c>
      <c r="J2947" s="26">
        <v>4.2700000000000002E-2</v>
      </c>
    </row>
    <row r="2948" spans="1:10" x14ac:dyDescent="0.2">
      <c r="A2948" s="26">
        <f t="shared" si="46"/>
        <v>900216</v>
      </c>
      <c r="B2948" s="26">
        <v>36</v>
      </c>
      <c r="C2948" s="26">
        <v>126</v>
      </c>
      <c r="D2948" s="26" t="s">
        <v>120</v>
      </c>
      <c r="E2948" s="26">
        <v>90</v>
      </c>
      <c r="F2948" s="26">
        <v>216</v>
      </c>
      <c r="G2948" s="26">
        <v>10298.537</v>
      </c>
      <c r="H2948" s="26">
        <v>11.103999999999999</v>
      </c>
      <c r="I2948" s="26">
        <v>7697.6616999999997</v>
      </c>
      <c r="J2948" s="26">
        <v>5.1400000000000001E-2</v>
      </c>
    </row>
    <row r="2949" spans="1:10" x14ac:dyDescent="0.2">
      <c r="A2949" s="26">
        <f t="shared" si="46"/>
        <v>910216</v>
      </c>
      <c r="B2949" s="26">
        <v>34</v>
      </c>
      <c r="C2949" s="26">
        <v>125</v>
      </c>
      <c r="D2949" s="26" t="s">
        <v>121</v>
      </c>
      <c r="E2949" s="26">
        <v>91</v>
      </c>
      <c r="F2949" s="26">
        <v>216</v>
      </c>
      <c r="G2949" s="26">
        <v>17823.798999999999</v>
      </c>
      <c r="H2949" s="26">
        <v>24.646999999999998</v>
      </c>
      <c r="I2949" s="26">
        <v>7659.2006000000001</v>
      </c>
      <c r="J2949" s="26">
        <v>0.11409999999999999</v>
      </c>
    </row>
    <row r="2950" spans="1:10" x14ac:dyDescent="0.2">
      <c r="A2950" s="26">
        <f t="shared" si="46"/>
        <v>920216</v>
      </c>
      <c r="B2950" s="26">
        <v>32</v>
      </c>
      <c r="C2950" s="26">
        <v>124</v>
      </c>
      <c r="D2950" s="26" t="s">
        <v>122</v>
      </c>
      <c r="E2950" s="26">
        <v>92</v>
      </c>
      <c r="F2950" s="26">
        <v>216</v>
      </c>
      <c r="G2950" s="26">
        <v>23066.429</v>
      </c>
      <c r="H2950" s="26">
        <v>28.093</v>
      </c>
      <c r="I2950" s="26">
        <v>7631.3072000000002</v>
      </c>
      <c r="J2950" s="26">
        <v>0.13009999999999999</v>
      </c>
    </row>
    <row r="2951" spans="1:10" x14ac:dyDescent="0.2">
      <c r="A2951" s="26">
        <f t="shared" si="46"/>
        <v>810217</v>
      </c>
      <c r="B2951" s="26">
        <v>55</v>
      </c>
      <c r="C2951" s="26">
        <v>136</v>
      </c>
      <c r="D2951" s="26" t="s">
        <v>111</v>
      </c>
      <c r="E2951" s="26">
        <v>81</v>
      </c>
      <c r="F2951" s="26">
        <v>217</v>
      </c>
      <c r="G2951" s="26">
        <v>18660</v>
      </c>
      <c r="H2951" s="26">
        <v>400</v>
      </c>
      <c r="I2951" s="26">
        <v>7693</v>
      </c>
      <c r="J2951" s="26">
        <v>2</v>
      </c>
    </row>
    <row r="2952" spans="1:10" x14ac:dyDescent="0.2">
      <c r="A2952" s="26">
        <f t="shared" si="46"/>
        <v>820217</v>
      </c>
      <c r="B2952" s="26">
        <v>53</v>
      </c>
      <c r="C2952" s="26">
        <v>135</v>
      </c>
      <c r="D2952" s="26" t="s">
        <v>112</v>
      </c>
      <c r="E2952" s="26">
        <v>82</v>
      </c>
      <c r="F2952" s="26">
        <v>217</v>
      </c>
      <c r="G2952" s="26">
        <v>12260</v>
      </c>
      <c r="H2952" s="26">
        <v>300</v>
      </c>
      <c r="I2952" s="26">
        <v>7719</v>
      </c>
      <c r="J2952" s="26">
        <v>1</v>
      </c>
    </row>
    <row r="2953" spans="1:10" x14ac:dyDescent="0.2">
      <c r="A2953" s="26">
        <f t="shared" si="46"/>
        <v>830217</v>
      </c>
      <c r="B2953" s="26">
        <v>51</v>
      </c>
      <c r="C2953" s="26">
        <v>134</v>
      </c>
      <c r="D2953" s="26" t="s">
        <v>113</v>
      </c>
      <c r="E2953" s="26">
        <v>83</v>
      </c>
      <c r="F2953" s="26">
        <v>217</v>
      </c>
      <c r="G2953" s="26">
        <v>8729.9629999999997</v>
      </c>
      <c r="H2953" s="26">
        <v>17.698</v>
      </c>
      <c r="I2953" s="26">
        <v>7731.8491000000004</v>
      </c>
      <c r="J2953" s="26">
        <v>8.1600000000000006E-2</v>
      </c>
    </row>
    <row r="2954" spans="1:10" x14ac:dyDescent="0.2">
      <c r="A2954" s="26">
        <f t="shared" si="46"/>
        <v>840217</v>
      </c>
      <c r="B2954" s="26">
        <v>49</v>
      </c>
      <c r="C2954" s="26">
        <v>133</v>
      </c>
      <c r="D2954" s="26" t="s">
        <v>114</v>
      </c>
      <c r="E2954" s="26">
        <v>84</v>
      </c>
      <c r="F2954" s="26">
        <v>217</v>
      </c>
      <c r="G2954" s="26">
        <v>5883.4520000000002</v>
      </c>
      <c r="H2954" s="26">
        <v>6.5439999999999996</v>
      </c>
      <c r="I2954" s="26">
        <v>7741.3613999999998</v>
      </c>
      <c r="J2954" s="26">
        <v>3.0200000000000001E-2</v>
      </c>
    </row>
    <row r="2955" spans="1:10" x14ac:dyDescent="0.2">
      <c r="A2955" s="26">
        <f t="shared" si="46"/>
        <v>850217</v>
      </c>
      <c r="B2955" s="26">
        <v>47</v>
      </c>
      <c r="C2955" s="26">
        <v>132</v>
      </c>
      <c r="D2955" s="26" t="s">
        <v>115</v>
      </c>
      <c r="E2955" s="26">
        <v>85</v>
      </c>
      <c r="F2955" s="26">
        <v>217</v>
      </c>
      <c r="G2955" s="26">
        <v>4394.598</v>
      </c>
      <c r="H2955" s="26">
        <v>5.0010000000000003</v>
      </c>
      <c r="I2955" s="26">
        <v>7744.6171999999997</v>
      </c>
      <c r="J2955" s="26">
        <v>2.3E-2</v>
      </c>
    </row>
    <row r="2956" spans="1:10" x14ac:dyDescent="0.2">
      <c r="A2956" s="26">
        <f t="shared" si="46"/>
        <v>860217</v>
      </c>
      <c r="B2956" s="26">
        <v>45</v>
      </c>
      <c r="C2956" s="26">
        <v>131</v>
      </c>
      <c r="D2956" s="26" t="s">
        <v>116</v>
      </c>
      <c r="E2956" s="26">
        <v>86</v>
      </c>
      <c r="F2956" s="26">
        <v>217</v>
      </c>
      <c r="G2956" s="26">
        <v>3658.5659999999998</v>
      </c>
      <c r="H2956" s="26">
        <v>4.1980000000000004</v>
      </c>
      <c r="I2956" s="26">
        <v>7744.4036999999998</v>
      </c>
      <c r="J2956" s="26">
        <v>1.9300000000000001E-2</v>
      </c>
    </row>
    <row r="2957" spans="1:10" x14ac:dyDescent="0.2">
      <c r="A2957" s="26">
        <f t="shared" si="46"/>
        <v>870217</v>
      </c>
      <c r="B2957" s="26">
        <v>43</v>
      </c>
      <c r="C2957" s="26">
        <v>130</v>
      </c>
      <c r="D2957" s="26" t="s">
        <v>117</v>
      </c>
      <c r="E2957" s="26">
        <v>87</v>
      </c>
      <c r="F2957" s="26">
        <v>217</v>
      </c>
      <c r="G2957" s="26">
        <v>4314.6629999999996</v>
      </c>
      <c r="H2957" s="26">
        <v>6.5309999999999997</v>
      </c>
      <c r="I2957" s="26">
        <v>7737.7749999999996</v>
      </c>
      <c r="J2957" s="26">
        <v>3.0099999999999998E-2</v>
      </c>
    </row>
    <row r="2958" spans="1:10" x14ac:dyDescent="0.2">
      <c r="A2958" s="26">
        <f t="shared" si="46"/>
        <v>880217</v>
      </c>
      <c r="B2958" s="26">
        <v>41</v>
      </c>
      <c r="C2958" s="26">
        <v>129</v>
      </c>
      <c r="D2958" s="26" t="s">
        <v>118</v>
      </c>
      <c r="E2958" s="26">
        <v>88</v>
      </c>
      <c r="F2958" s="26">
        <v>217</v>
      </c>
      <c r="G2958" s="26">
        <v>5889.5360000000001</v>
      </c>
      <c r="H2958" s="26">
        <v>7.0469999999999997</v>
      </c>
      <c r="I2958" s="26">
        <v>7726.9121999999998</v>
      </c>
      <c r="J2958" s="26">
        <v>3.2500000000000001E-2</v>
      </c>
    </row>
    <row r="2959" spans="1:10" x14ac:dyDescent="0.2">
      <c r="A2959" s="26">
        <f t="shared" si="46"/>
        <v>890217</v>
      </c>
      <c r="B2959" s="26">
        <v>39</v>
      </c>
      <c r="C2959" s="26">
        <v>128</v>
      </c>
      <c r="D2959" s="26" t="s">
        <v>119</v>
      </c>
      <c r="E2959" s="26">
        <v>89</v>
      </c>
      <c r="F2959" s="26">
        <v>217</v>
      </c>
      <c r="G2959" s="26">
        <v>8702.3209999999999</v>
      </c>
      <c r="H2959" s="26">
        <v>11.223000000000001</v>
      </c>
      <c r="I2959" s="26">
        <v>7710.3447999999999</v>
      </c>
      <c r="J2959" s="26">
        <v>5.1700000000000003E-2</v>
      </c>
    </row>
    <row r="2960" spans="1:10" x14ac:dyDescent="0.2">
      <c r="A2960" s="26">
        <f t="shared" si="46"/>
        <v>900217</v>
      </c>
      <c r="B2960" s="26">
        <v>37</v>
      </c>
      <c r="C2960" s="26">
        <v>127</v>
      </c>
      <c r="D2960" s="26" t="s">
        <v>120</v>
      </c>
      <c r="E2960" s="26">
        <v>90</v>
      </c>
      <c r="F2960" s="26">
        <v>217</v>
      </c>
      <c r="G2960" s="26">
        <v>12205.78</v>
      </c>
      <c r="H2960" s="26">
        <v>10.614000000000001</v>
      </c>
      <c r="I2960" s="26">
        <v>7690.5945000000002</v>
      </c>
      <c r="J2960" s="26">
        <v>4.8899999999999999E-2</v>
      </c>
    </row>
    <row r="2961" spans="1:10" x14ac:dyDescent="0.2">
      <c r="A2961" s="26">
        <f t="shared" si="46"/>
        <v>910217</v>
      </c>
      <c r="B2961" s="26">
        <v>35</v>
      </c>
      <c r="C2961" s="26">
        <v>126</v>
      </c>
      <c r="D2961" s="26" t="s">
        <v>121</v>
      </c>
      <c r="E2961" s="26">
        <v>91</v>
      </c>
      <c r="F2961" s="26">
        <v>217</v>
      </c>
      <c r="G2961" s="26">
        <v>17054.748</v>
      </c>
      <c r="H2961" s="26">
        <v>12.497999999999999</v>
      </c>
      <c r="I2961" s="26">
        <v>7664.6437999999998</v>
      </c>
      <c r="J2961" s="26">
        <v>5.7599999999999998E-2</v>
      </c>
    </row>
    <row r="2962" spans="1:10" x14ac:dyDescent="0.2">
      <c r="A2962" s="26">
        <f t="shared" si="46"/>
        <v>920217</v>
      </c>
      <c r="B2962" s="26">
        <v>33</v>
      </c>
      <c r="C2962" s="26">
        <v>125</v>
      </c>
      <c r="D2962" s="26" t="s">
        <v>122</v>
      </c>
      <c r="E2962" s="26">
        <v>92</v>
      </c>
      <c r="F2962" s="26">
        <v>217</v>
      </c>
      <c r="G2962" s="26">
        <v>22971</v>
      </c>
      <c r="H2962" s="26">
        <v>81</v>
      </c>
      <c r="I2962" s="26">
        <v>7634</v>
      </c>
      <c r="J2962" s="26">
        <v>0</v>
      </c>
    </row>
    <row r="2963" spans="1:10" x14ac:dyDescent="0.2">
      <c r="A2963" s="26">
        <f t="shared" si="46"/>
        <v>810218</v>
      </c>
      <c r="B2963" s="26">
        <v>56</v>
      </c>
      <c r="C2963" s="26">
        <v>137</v>
      </c>
      <c r="D2963" s="26" t="s">
        <v>111</v>
      </c>
      <c r="E2963" s="26">
        <v>81</v>
      </c>
      <c r="F2963" s="26">
        <v>218</v>
      </c>
      <c r="G2963" s="26">
        <v>23710</v>
      </c>
      <c r="H2963" s="26">
        <v>400</v>
      </c>
      <c r="I2963" s="26">
        <v>7672</v>
      </c>
      <c r="J2963" s="26">
        <v>2</v>
      </c>
    </row>
    <row r="2964" spans="1:10" x14ac:dyDescent="0.2">
      <c r="A2964" s="26">
        <f t="shared" si="46"/>
        <v>820218</v>
      </c>
      <c r="B2964" s="26">
        <v>54</v>
      </c>
      <c r="C2964" s="26">
        <v>136</v>
      </c>
      <c r="D2964" s="26" t="s">
        <v>112</v>
      </c>
      <c r="E2964" s="26">
        <v>82</v>
      </c>
      <c r="F2964" s="26">
        <v>218</v>
      </c>
      <c r="G2964" s="26">
        <v>15630</v>
      </c>
      <c r="H2964" s="26">
        <v>300</v>
      </c>
      <c r="I2964" s="26">
        <v>7705</v>
      </c>
      <c r="J2964" s="26">
        <v>1</v>
      </c>
    </row>
    <row r="2965" spans="1:10" x14ac:dyDescent="0.2">
      <c r="A2965" s="26">
        <f t="shared" si="46"/>
        <v>830218</v>
      </c>
      <c r="B2965" s="26">
        <v>52</v>
      </c>
      <c r="C2965" s="26">
        <v>135</v>
      </c>
      <c r="D2965" s="26" t="s">
        <v>113</v>
      </c>
      <c r="E2965" s="26">
        <v>83</v>
      </c>
      <c r="F2965" s="26">
        <v>218</v>
      </c>
      <c r="G2965" s="26">
        <v>13216.038</v>
      </c>
      <c r="H2965" s="26">
        <v>27.013000000000002</v>
      </c>
      <c r="I2965" s="26">
        <v>7712.8280000000004</v>
      </c>
      <c r="J2965" s="26">
        <v>0.1239</v>
      </c>
    </row>
    <row r="2966" spans="1:10" x14ac:dyDescent="0.2">
      <c r="A2966" s="26">
        <f t="shared" si="46"/>
        <v>840218</v>
      </c>
      <c r="B2966" s="26">
        <v>50</v>
      </c>
      <c r="C2966" s="26">
        <v>134</v>
      </c>
      <c r="D2966" s="26" t="s">
        <v>114</v>
      </c>
      <c r="E2966" s="26">
        <v>84</v>
      </c>
      <c r="F2966" s="26">
        <v>218</v>
      </c>
      <c r="G2966" s="26">
        <v>8356.652</v>
      </c>
      <c r="H2966" s="26">
        <v>1.9670000000000001</v>
      </c>
      <c r="I2966" s="26">
        <v>7731.53</v>
      </c>
      <c r="J2966" s="26">
        <v>8.9999999999999993E-3</v>
      </c>
    </row>
    <row r="2967" spans="1:10" x14ac:dyDescent="0.2">
      <c r="A2967" s="26">
        <f t="shared" si="46"/>
        <v>850218</v>
      </c>
      <c r="B2967" s="26">
        <v>48</v>
      </c>
      <c r="C2967" s="26">
        <v>133</v>
      </c>
      <c r="D2967" s="26" t="s">
        <v>115</v>
      </c>
      <c r="E2967" s="26">
        <v>85</v>
      </c>
      <c r="F2967" s="26">
        <v>218</v>
      </c>
      <c r="G2967" s="26">
        <v>8100.2179999999998</v>
      </c>
      <c r="H2967" s="26">
        <v>11.503</v>
      </c>
      <c r="I2967" s="26">
        <v>7729.1175000000003</v>
      </c>
      <c r="J2967" s="26">
        <v>5.28E-2</v>
      </c>
    </row>
    <row r="2968" spans="1:10" x14ac:dyDescent="0.2">
      <c r="A2968" s="26">
        <f t="shared" si="46"/>
        <v>860218</v>
      </c>
      <c r="B2968" s="26">
        <v>46</v>
      </c>
      <c r="C2968" s="26">
        <v>132</v>
      </c>
      <c r="D2968" s="26" t="s">
        <v>116</v>
      </c>
      <c r="E2968" s="26">
        <v>86</v>
      </c>
      <c r="F2968" s="26">
        <v>218</v>
      </c>
      <c r="G2968" s="26">
        <v>5217.4129999999996</v>
      </c>
      <c r="H2968" s="26">
        <v>2.3159999999999998</v>
      </c>
      <c r="I2968" s="26">
        <v>7738.7527</v>
      </c>
      <c r="J2968" s="26">
        <v>1.06E-2</v>
      </c>
    </row>
    <row r="2969" spans="1:10" x14ac:dyDescent="0.2">
      <c r="A2969" s="26">
        <f t="shared" si="46"/>
        <v>870218</v>
      </c>
      <c r="B2969" s="26">
        <v>44</v>
      </c>
      <c r="C2969" s="26">
        <v>131</v>
      </c>
      <c r="D2969" s="26" t="s">
        <v>117</v>
      </c>
      <c r="E2969" s="26">
        <v>87</v>
      </c>
      <c r="F2969" s="26">
        <v>218</v>
      </c>
      <c r="G2969" s="26">
        <v>7059.44</v>
      </c>
      <c r="H2969" s="26">
        <v>4.2350000000000003</v>
      </c>
      <c r="I2969" s="26">
        <v>7726.7142999999996</v>
      </c>
      <c r="J2969" s="26">
        <v>1.9400000000000001E-2</v>
      </c>
    </row>
    <row r="2970" spans="1:10" x14ac:dyDescent="0.2">
      <c r="A2970" s="26">
        <f t="shared" si="46"/>
        <v>880218</v>
      </c>
      <c r="B2970" s="26">
        <v>42</v>
      </c>
      <c r="C2970" s="26">
        <v>130</v>
      </c>
      <c r="D2970" s="26" t="s">
        <v>118</v>
      </c>
      <c r="E2970" s="26">
        <v>88</v>
      </c>
      <c r="F2970" s="26">
        <v>218</v>
      </c>
      <c r="G2970" s="26">
        <v>6645.5559999999996</v>
      </c>
      <c r="H2970" s="26">
        <v>9.8070000000000004</v>
      </c>
      <c r="I2970" s="26">
        <v>7725.0240999999996</v>
      </c>
      <c r="J2970" s="26">
        <v>4.4999999999999998E-2</v>
      </c>
    </row>
    <row r="2971" spans="1:10" x14ac:dyDescent="0.2">
      <c r="A2971" s="26">
        <f t="shared" si="46"/>
        <v>890218</v>
      </c>
      <c r="B2971" s="26">
        <v>40</v>
      </c>
      <c r="C2971" s="26">
        <v>129</v>
      </c>
      <c r="D2971" s="26" t="s">
        <v>119</v>
      </c>
      <c r="E2971" s="26">
        <v>89</v>
      </c>
      <c r="F2971" s="26">
        <v>218</v>
      </c>
      <c r="G2971" s="26">
        <v>10850.844999999999</v>
      </c>
      <c r="H2971" s="26">
        <v>57.616</v>
      </c>
      <c r="I2971" s="26">
        <v>7702.1450000000004</v>
      </c>
      <c r="J2971" s="26">
        <v>0.26429999999999998</v>
      </c>
    </row>
    <row r="2972" spans="1:10" x14ac:dyDescent="0.2">
      <c r="A2972" s="26">
        <f t="shared" si="46"/>
        <v>900218</v>
      </c>
      <c r="B2972" s="26">
        <v>38</v>
      </c>
      <c r="C2972" s="26">
        <v>128</v>
      </c>
      <c r="D2972" s="26" t="s">
        <v>120</v>
      </c>
      <c r="E2972" s="26">
        <v>90</v>
      </c>
      <c r="F2972" s="26">
        <v>218</v>
      </c>
      <c r="G2972" s="26">
        <v>12366.746999999999</v>
      </c>
      <c r="H2972" s="26">
        <v>10.516</v>
      </c>
      <c r="I2972" s="26">
        <v>7691.6026000000002</v>
      </c>
      <c r="J2972" s="26">
        <v>4.82E-2</v>
      </c>
    </row>
    <row r="2973" spans="1:10" x14ac:dyDescent="0.2">
      <c r="A2973" s="26">
        <f t="shared" si="46"/>
        <v>910218</v>
      </c>
      <c r="B2973" s="26">
        <v>36</v>
      </c>
      <c r="C2973" s="26">
        <v>127</v>
      </c>
      <c r="D2973" s="26" t="s">
        <v>121</v>
      </c>
      <c r="E2973" s="26">
        <v>91</v>
      </c>
      <c r="F2973" s="26">
        <v>218</v>
      </c>
      <c r="G2973" s="26">
        <v>18649.567999999999</v>
      </c>
      <c r="H2973" s="26">
        <v>17.846</v>
      </c>
      <c r="I2973" s="26">
        <v>7659.1935000000003</v>
      </c>
      <c r="J2973" s="26">
        <v>8.1900000000000001E-2</v>
      </c>
    </row>
    <row r="2974" spans="1:10" x14ac:dyDescent="0.2">
      <c r="A2974" s="26">
        <f t="shared" si="46"/>
        <v>920218</v>
      </c>
      <c r="B2974" s="26">
        <v>34</v>
      </c>
      <c r="C2974" s="26">
        <v>126</v>
      </c>
      <c r="D2974" s="26" t="s">
        <v>122</v>
      </c>
      <c r="E2974" s="26">
        <v>92</v>
      </c>
      <c r="F2974" s="26">
        <v>218</v>
      </c>
      <c r="G2974" s="26">
        <v>21894.654999999999</v>
      </c>
      <c r="H2974" s="26">
        <v>13.714</v>
      </c>
      <c r="I2974" s="26">
        <v>7640.7191000000003</v>
      </c>
      <c r="J2974" s="26">
        <v>6.2899999999999998E-2</v>
      </c>
    </row>
    <row r="2975" spans="1:10" x14ac:dyDescent="0.2">
      <c r="A2975" s="26">
        <f t="shared" si="46"/>
        <v>820219</v>
      </c>
      <c r="B2975" s="26">
        <v>55</v>
      </c>
      <c r="C2975" s="26">
        <v>137</v>
      </c>
      <c r="D2975" s="26" t="s">
        <v>112</v>
      </c>
      <c r="E2975" s="26">
        <v>82</v>
      </c>
      <c r="F2975" s="26">
        <v>219</v>
      </c>
      <c r="G2975" s="26">
        <v>20620</v>
      </c>
      <c r="H2975" s="26">
        <v>400</v>
      </c>
      <c r="I2975" s="26">
        <v>7684</v>
      </c>
      <c r="J2975" s="26">
        <v>2</v>
      </c>
    </row>
    <row r="2976" spans="1:10" x14ac:dyDescent="0.2">
      <c r="A2976" s="26">
        <f t="shared" si="46"/>
        <v>830219</v>
      </c>
      <c r="B2976" s="26">
        <v>53</v>
      </c>
      <c r="C2976" s="26">
        <v>136</v>
      </c>
      <c r="D2976" s="26" t="s">
        <v>113</v>
      </c>
      <c r="E2976" s="26">
        <v>83</v>
      </c>
      <c r="F2976" s="26">
        <v>219</v>
      </c>
      <c r="G2976" s="26">
        <v>16320</v>
      </c>
      <c r="H2976" s="26">
        <v>200</v>
      </c>
      <c r="I2976" s="26">
        <v>7700</v>
      </c>
      <c r="J2976" s="26">
        <v>1</v>
      </c>
    </row>
    <row r="2977" spans="1:10" x14ac:dyDescent="0.2">
      <c r="A2977" s="26">
        <f t="shared" si="46"/>
        <v>840219</v>
      </c>
      <c r="B2977" s="26">
        <v>51</v>
      </c>
      <c r="C2977" s="26">
        <v>135</v>
      </c>
      <c r="D2977" s="26" t="s">
        <v>114</v>
      </c>
      <c r="E2977" s="26">
        <v>84</v>
      </c>
      <c r="F2977" s="26">
        <v>219</v>
      </c>
      <c r="G2977" s="26">
        <v>12681.361000000001</v>
      </c>
      <c r="H2977" s="26">
        <v>15.835000000000001</v>
      </c>
      <c r="I2977" s="26">
        <v>7713.3339999999998</v>
      </c>
      <c r="J2977" s="26">
        <v>7.2300000000000003E-2</v>
      </c>
    </row>
    <row r="2978" spans="1:10" x14ac:dyDescent="0.2">
      <c r="A2978" s="26">
        <f t="shared" si="46"/>
        <v>850219</v>
      </c>
      <c r="B2978" s="26">
        <v>49</v>
      </c>
      <c r="C2978" s="26">
        <v>134</v>
      </c>
      <c r="D2978" s="26" t="s">
        <v>115</v>
      </c>
      <c r="E2978" s="26">
        <v>85</v>
      </c>
      <c r="F2978" s="26">
        <v>219</v>
      </c>
      <c r="G2978" s="26">
        <v>10396.021000000001</v>
      </c>
      <c r="H2978" s="26">
        <v>3.2370000000000001</v>
      </c>
      <c r="I2978" s="26">
        <v>7720.1970000000001</v>
      </c>
      <c r="J2978" s="26">
        <v>1.4800000000000001E-2</v>
      </c>
    </row>
    <row r="2979" spans="1:10" x14ac:dyDescent="0.2">
      <c r="A2979" s="26">
        <f t="shared" si="46"/>
        <v>860219</v>
      </c>
      <c r="B2979" s="26">
        <v>47</v>
      </c>
      <c r="C2979" s="26">
        <v>133</v>
      </c>
      <c r="D2979" s="26" t="s">
        <v>116</v>
      </c>
      <c r="E2979" s="26">
        <v>86</v>
      </c>
      <c r="F2979" s="26">
        <v>219</v>
      </c>
      <c r="G2979" s="26">
        <v>8829.3369999999995</v>
      </c>
      <c r="H2979" s="26">
        <v>2.1</v>
      </c>
      <c r="I2979" s="26">
        <v>7723.7784000000001</v>
      </c>
      <c r="J2979" s="26">
        <v>9.5999999999999992E-3</v>
      </c>
    </row>
    <row r="2980" spans="1:10" x14ac:dyDescent="0.2">
      <c r="A2980" s="26">
        <f t="shared" si="46"/>
        <v>870219</v>
      </c>
      <c r="B2980" s="26">
        <v>45</v>
      </c>
      <c r="C2980" s="26">
        <v>132</v>
      </c>
      <c r="D2980" s="26" t="s">
        <v>117</v>
      </c>
      <c r="E2980" s="26">
        <v>87</v>
      </c>
      <c r="F2980" s="26">
        <v>219</v>
      </c>
      <c r="G2980" s="26">
        <v>8616.9390000000003</v>
      </c>
      <c r="H2980" s="26">
        <v>6.8739999999999997</v>
      </c>
      <c r="I2980" s="26">
        <v>7721.1759000000002</v>
      </c>
      <c r="J2980" s="26">
        <v>3.1399999999999997E-2</v>
      </c>
    </row>
    <row r="2981" spans="1:10" x14ac:dyDescent="0.2">
      <c r="A2981" s="26">
        <f t="shared" si="46"/>
        <v>880219</v>
      </c>
      <c r="B2981" s="26">
        <v>43</v>
      </c>
      <c r="C2981" s="26">
        <v>131</v>
      </c>
      <c r="D2981" s="26" t="s">
        <v>118</v>
      </c>
      <c r="E2981" s="26">
        <v>88</v>
      </c>
      <c r="F2981" s="26">
        <v>219</v>
      </c>
      <c r="G2981" s="26">
        <v>9393.8529999999992</v>
      </c>
      <c r="H2981" s="26">
        <v>6.8140000000000001</v>
      </c>
      <c r="I2981" s="26">
        <v>7714.0559999999996</v>
      </c>
      <c r="J2981" s="26">
        <v>3.1099999999999999E-2</v>
      </c>
    </row>
    <row r="2982" spans="1:10" x14ac:dyDescent="0.2">
      <c r="A2982" s="26">
        <f t="shared" si="46"/>
        <v>890219</v>
      </c>
      <c r="B2982" s="26">
        <v>41</v>
      </c>
      <c r="C2982" s="26">
        <v>130</v>
      </c>
      <c r="D2982" s="26" t="s">
        <v>119</v>
      </c>
      <c r="E2982" s="26">
        <v>89</v>
      </c>
      <c r="F2982" s="26">
        <v>219</v>
      </c>
      <c r="G2982" s="26">
        <v>11569.553</v>
      </c>
      <c r="H2982" s="26">
        <v>51.476999999999997</v>
      </c>
      <c r="I2982" s="26">
        <v>7700.5488999999998</v>
      </c>
      <c r="J2982" s="26">
        <v>0.2351</v>
      </c>
    </row>
    <row r="2983" spans="1:10" x14ac:dyDescent="0.2">
      <c r="A2983" s="26">
        <f t="shared" si="46"/>
        <v>900219</v>
      </c>
      <c r="B2983" s="26">
        <v>39</v>
      </c>
      <c r="C2983" s="26">
        <v>129</v>
      </c>
      <c r="D2983" s="26" t="s">
        <v>120</v>
      </c>
      <c r="E2983" s="26">
        <v>90</v>
      </c>
      <c r="F2983" s="26">
        <v>219</v>
      </c>
      <c r="G2983" s="26">
        <v>14462.78</v>
      </c>
      <c r="H2983" s="26">
        <v>56.46</v>
      </c>
      <c r="I2983" s="26">
        <v>7683.7655000000004</v>
      </c>
      <c r="J2983" s="26">
        <v>0.25779999999999997</v>
      </c>
    </row>
    <row r="2984" spans="1:10" x14ac:dyDescent="0.2">
      <c r="A2984" s="26">
        <f t="shared" si="46"/>
        <v>910219</v>
      </c>
      <c r="B2984" s="26">
        <v>37</v>
      </c>
      <c r="C2984" s="26">
        <v>128</v>
      </c>
      <c r="D2984" s="26" t="s">
        <v>121</v>
      </c>
      <c r="E2984" s="26">
        <v>91</v>
      </c>
      <c r="F2984" s="26">
        <v>219</v>
      </c>
      <c r="G2984" s="26">
        <v>18583.223000000002</v>
      </c>
      <c r="H2984" s="26">
        <v>69.704999999999998</v>
      </c>
      <c r="I2984" s="26">
        <v>7661.3783000000003</v>
      </c>
      <c r="J2984" s="26">
        <v>0.31830000000000003</v>
      </c>
    </row>
    <row r="2985" spans="1:10" x14ac:dyDescent="0.2">
      <c r="A2985" s="26">
        <f t="shared" si="46"/>
        <v>920219</v>
      </c>
      <c r="B2985" s="26">
        <v>35</v>
      </c>
      <c r="C2985" s="26">
        <v>127</v>
      </c>
      <c r="D2985" s="26" t="s">
        <v>122</v>
      </c>
      <c r="E2985" s="26">
        <v>92</v>
      </c>
      <c r="F2985" s="26">
        <v>219</v>
      </c>
      <c r="G2985" s="26">
        <v>23295.953000000001</v>
      </c>
      <c r="H2985" s="26">
        <v>13.337999999999999</v>
      </c>
      <c r="I2985" s="26">
        <v>7636.2866999999997</v>
      </c>
      <c r="J2985" s="26">
        <v>6.0900000000000003E-2</v>
      </c>
    </row>
    <row r="2986" spans="1:10" x14ac:dyDescent="0.2">
      <c r="A2986" s="26">
        <f t="shared" si="46"/>
        <v>930219</v>
      </c>
      <c r="B2986" s="26">
        <v>33</v>
      </c>
      <c r="C2986" s="26">
        <v>126</v>
      </c>
      <c r="D2986" s="26" t="s">
        <v>41</v>
      </c>
      <c r="E2986" s="26">
        <v>93</v>
      </c>
      <c r="F2986" s="26">
        <v>219</v>
      </c>
      <c r="G2986" s="26">
        <v>29436.951000000001</v>
      </c>
      <c r="H2986" s="26">
        <v>91.968999999999994</v>
      </c>
      <c r="I2986" s="26">
        <v>7604.6732000000002</v>
      </c>
      <c r="J2986" s="26">
        <v>0.4199</v>
      </c>
    </row>
    <row r="2987" spans="1:10" x14ac:dyDescent="0.2">
      <c r="A2987" s="26">
        <f t="shared" si="46"/>
        <v>820220</v>
      </c>
      <c r="B2987" s="26">
        <v>56</v>
      </c>
      <c r="C2987" s="26">
        <v>138</v>
      </c>
      <c r="D2987" s="26" t="s">
        <v>112</v>
      </c>
      <c r="E2987" s="26">
        <v>82</v>
      </c>
      <c r="F2987" s="26">
        <v>220</v>
      </c>
      <c r="G2987" s="26">
        <v>24130</v>
      </c>
      <c r="H2987" s="26">
        <v>400</v>
      </c>
      <c r="I2987" s="26">
        <v>7670</v>
      </c>
      <c r="J2987" s="26">
        <v>2</v>
      </c>
    </row>
    <row r="2988" spans="1:10" x14ac:dyDescent="0.2">
      <c r="A2988" s="26">
        <f t="shared" si="46"/>
        <v>830220</v>
      </c>
      <c r="B2988" s="26">
        <v>54</v>
      </c>
      <c r="C2988" s="26">
        <v>137</v>
      </c>
      <c r="D2988" s="26" t="s">
        <v>113</v>
      </c>
      <c r="E2988" s="26">
        <v>83</v>
      </c>
      <c r="F2988" s="26">
        <v>220</v>
      </c>
      <c r="G2988" s="26">
        <v>20960</v>
      </c>
      <c r="H2988" s="26">
        <v>300</v>
      </c>
      <c r="I2988" s="26">
        <v>7681</v>
      </c>
      <c r="J2988" s="26">
        <v>1</v>
      </c>
    </row>
    <row r="2989" spans="1:10" x14ac:dyDescent="0.2">
      <c r="A2989" s="26">
        <f t="shared" si="46"/>
        <v>840220</v>
      </c>
      <c r="B2989" s="26">
        <v>52</v>
      </c>
      <c r="C2989" s="26">
        <v>136</v>
      </c>
      <c r="D2989" s="26" t="s">
        <v>114</v>
      </c>
      <c r="E2989" s="26">
        <v>84</v>
      </c>
      <c r="F2989" s="26">
        <v>220</v>
      </c>
      <c r="G2989" s="26">
        <v>15263.462</v>
      </c>
      <c r="H2989" s="26">
        <v>17.698</v>
      </c>
      <c r="I2989" s="26">
        <v>7703.2244000000001</v>
      </c>
      <c r="J2989" s="26">
        <v>8.0399999999999999E-2</v>
      </c>
    </row>
    <row r="2990" spans="1:10" x14ac:dyDescent="0.2">
      <c r="A2990" s="26">
        <f t="shared" si="46"/>
        <v>850220</v>
      </c>
      <c r="B2990" s="26">
        <v>50</v>
      </c>
      <c r="C2990" s="26">
        <v>135</v>
      </c>
      <c r="D2990" s="26" t="s">
        <v>115</v>
      </c>
      <c r="E2990" s="26">
        <v>85</v>
      </c>
      <c r="F2990" s="26">
        <v>220</v>
      </c>
      <c r="G2990" s="26">
        <v>14375.748</v>
      </c>
      <c r="H2990" s="26">
        <v>13.972</v>
      </c>
      <c r="I2990" s="26">
        <v>7703.7033000000001</v>
      </c>
      <c r="J2990" s="26">
        <v>6.3500000000000001E-2</v>
      </c>
    </row>
    <row r="2991" spans="1:10" x14ac:dyDescent="0.2">
      <c r="A2991" s="26">
        <f t="shared" si="46"/>
        <v>860220</v>
      </c>
      <c r="B2991" s="26">
        <v>48</v>
      </c>
      <c r="C2991" s="26">
        <v>134</v>
      </c>
      <c r="D2991" s="26" t="s">
        <v>116</v>
      </c>
      <c r="E2991" s="26">
        <v>86</v>
      </c>
      <c r="F2991" s="26">
        <v>220</v>
      </c>
      <c r="G2991" s="26">
        <v>10611.994000000001</v>
      </c>
      <c r="H2991" s="26">
        <v>1.8140000000000001</v>
      </c>
      <c r="I2991" s="26">
        <v>7717.2551999999996</v>
      </c>
      <c r="J2991" s="26">
        <v>8.2000000000000007E-3</v>
      </c>
    </row>
    <row r="2992" spans="1:10" x14ac:dyDescent="0.2">
      <c r="A2992" s="26">
        <f t="shared" si="46"/>
        <v>870220</v>
      </c>
      <c r="B2992" s="26">
        <v>46</v>
      </c>
      <c r="C2992" s="26">
        <v>133</v>
      </c>
      <c r="D2992" s="26" t="s">
        <v>117</v>
      </c>
      <c r="E2992" s="26">
        <v>87</v>
      </c>
      <c r="F2992" s="26">
        <v>220</v>
      </c>
      <c r="G2992" s="26">
        <v>11482.332</v>
      </c>
      <c r="H2992" s="26">
        <v>4.0279999999999996</v>
      </c>
      <c r="I2992" s="26">
        <v>7709.7430000000004</v>
      </c>
      <c r="J2992" s="26">
        <v>1.83E-2</v>
      </c>
    </row>
    <row r="2993" spans="1:10" x14ac:dyDescent="0.2">
      <c r="A2993" s="26">
        <f t="shared" si="46"/>
        <v>880220</v>
      </c>
      <c r="B2993" s="26">
        <v>44</v>
      </c>
      <c r="C2993" s="26">
        <v>132</v>
      </c>
      <c r="D2993" s="26" t="s">
        <v>118</v>
      </c>
      <c r="E2993" s="26">
        <v>88</v>
      </c>
      <c r="F2993" s="26">
        <v>220</v>
      </c>
      <c r="G2993" s="26">
        <v>10272.091</v>
      </c>
      <c r="H2993" s="26">
        <v>7.5949999999999998</v>
      </c>
      <c r="I2993" s="26">
        <v>7711.6878999999999</v>
      </c>
      <c r="J2993" s="26">
        <v>3.4500000000000003E-2</v>
      </c>
    </row>
    <row r="2994" spans="1:10" x14ac:dyDescent="0.2">
      <c r="A2994" s="26">
        <f t="shared" si="46"/>
        <v>890220</v>
      </c>
      <c r="B2994" s="26">
        <v>42</v>
      </c>
      <c r="C2994" s="26">
        <v>131</v>
      </c>
      <c r="D2994" s="26" t="s">
        <v>119</v>
      </c>
      <c r="E2994" s="26">
        <v>89</v>
      </c>
      <c r="F2994" s="26">
        <v>220</v>
      </c>
      <c r="G2994" s="26">
        <v>13743.754999999999</v>
      </c>
      <c r="H2994" s="26">
        <v>6.1289999999999996</v>
      </c>
      <c r="I2994" s="26">
        <v>7692.3514999999998</v>
      </c>
      <c r="J2994" s="26">
        <v>2.7900000000000001E-2</v>
      </c>
    </row>
    <row r="2995" spans="1:10" x14ac:dyDescent="0.2">
      <c r="A2995" s="26">
        <f t="shared" si="46"/>
        <v>900220</v>
      </c>
      <c r="B2995" s="26">
        <v>40</v>
      </c>
      <c r="C2995" s="26">
        <v>130</v>
      </c>
      <c r="D2995" s="26" t="s">
        <v>120</v>
      </c>
      <c r="E2995" s="26">
        <v>90</v>
      </c>
      <c r="F2995" s="26">
        <v>220</v>
      </c>
      <c r="G2995" s="26">
        <v>14689.538</v>
      </c>
      <c r="H2995" s="26">
        <v>13.686999999999999</v>
      </c>
      <c r="I2995" s="26">
        <v>7684.4964</v>
      </c>
      <c r="J2995" s="26">
        <v>6.2199999999999998E-2</v>
      </c>
    </row>
    <row r="2996" spans="1:10" x14ac:dyDescent="0.2">
      <c r="A2996" s="26">
        <f t="shared" si="46"/>
        <v>910220</v>
      </c>
      <c r="B2996" s="26">
        <v>38</v>
      </c>
      <c r="C2996" s="26">
        <v>129</v>
      </c>
      <c r="D2996" s="26" t="s">
        <v>121</v>
      </c>
      <c r="E2996" s="26">
        <v>91</v>
      </c>
      <c r="F2996" s="26">
        <v>220</v>
      </c>
      <c r="G2996" s="26">
        <v>20278.397000000001</v>
      </c>
      <c r="H2996" s="26">
        <v>14.654999999999999</v>
      </c>
      <c r="I2996" s="26">
        <v>7655.5364</v>
      </c>
      <c r="J2996" s="26">
        <v>6.6600000000000006E-2</v>
      </c>
    </row>
    <row r="2997" spans="1:10" x14ac:dyDescent="0.2">
      <c r="A2997" s="26">
        <f t="shared" si="46"/>
        <v>920220</v>
      </c>
      <c r="B2997" s="26">
        <v>36</v>
      </c>
      <c r="C2997" s="26">
        <v>128</v>
      </c>
      <c r="D2997" s="26" t="s">
        <v>122</v>
      </c>
      <c r="E2997" s="26">
        <v>92</v>
      </c>
      <c r="F2997" s="26">
        <v>220</v>
      </c>
      <c r="G2997" s="26">
        <v>23013</v>
      </c>
      <c r="H2997" s="26">
        <v>101</v>
      </c>
      <c r="I2997" s="26">
        <v>7640</v>
      </c>
      <c r="J2997" s="26">
        <v>0</v>
      </c>
    </row>
    <row r="2998" spans="1:10" x14ac:dyDescent="0.2">
      <c r="A2998" s="26">
        <f t="shared" si="46"/>
        <v>930220</v>
      </c>
      <c r="B2998" s="26">
        <v>34</v>
      </c>
      <c r="C2998" s="26">
        <v>127</v>
      </c>
      <c r="D2998" s="26" t="s">
        <v>41</v>
      </c>
      <c r="E2998" s="26">
        <v>93</v>
      </c>
      <c r="F2998" s="26">
        <v>220</v>
      </c>
      <c r="G2998" s="26">
        <v>30475.022000000001</v>
      </c>
      <c r="H2998" s="26">
        <v>30.718</v>
      </c>
      <c r="I2998" s="26">
        <v>7602.0757999999996</v>
      </c>
      <c r="J2998" s="26">
        <v>0.1396</v>
      </c>
    </row>
    <row r="2999" spans="1:10" x14ac:dyDescent="0.2">
      <c r="A2999" s="26">
        <f t="shared" si="46"/>
        <v>830221</v>
      </c>
      <c r="B2999" s="26">
        <v>55</v>
      </c>
      <c r="C2999" s="26">
        <v>138</v>
      </c>
      <c r="D2999" s="26" t="s">
        <v>113</v>
      </c>
      <c r="E2999" s="26">
        <v>83</v>
      </c>
      <c r="F2999" s="26">
        <v>221</v>
      </c>
      <c r="G2999" s="26">
        <v>24200</v>
      </c>
      <c r="H2999" s="26">
        <v>300</v>
      </c>
      <c r="I2999" s="26">
        <v>7668</v>
      </c>
      <c r="J2999" s="26">
        <v>1</v>
      </c>
    </row>
    <row r="3000" spans="1:10" x14ac:dyDescent="0.2">
      <c r="A3000" s="26">
        <f t="shared" si="46"/>
        <v>840221</v>
      </c>
      <c r="B3000" s="26">
        <v>53</v>
      </c>
      <c r="C3000" s="26">
        <v>137</v>
      </c>
      <c r="D3000" s="26" t="s">
        <v>114</v>
      </c>
      <c r="E3000" s="26">
        <v>84</v>
      </c>
      <c r="F3000" s="26">
        <v>221</v>
      </c>
      <c r="G3000" s="26">
        <v>19773.757000000001</v>
      </c>
      <c r="H3000" s="26">
        <v>19.561</v>
      </c>
      <c r="I3000" s="26">
        <v>7684.4813999999997</v>
      </c>
      <c r="J3000" s="26">
        <v>8.8499999999999995E-2</v>
      </c>
    </row>
    <row r="3001" spans="1:10" x14ac:dyDescent="0.2">
      <c r="A3001" s="26">
        <f t="shared" si="46"/>
        <v>850221</v>
      </c>
      <c r="B3001" s="26">
        <v>51</v>
      </c>
      <c r="C3001" s="26">
        <v>136</v>
      </c>
      <c r="D3001" s="26" t="s">
        <v>115</v>
      </c>
      <c r="E3001" s="26">
        <v>85</v>
      </c>
      <c r="F3001" s="26">
        <v>221</v>
      </c>
      <c r="G3001" s="26">
        <v>16782.728999999999</v>
      </c>
      <c r="H3001" s="26">
        <v>13.972</v>
      </c>
      <c r="I3001" s="26">
        <v>7694.4754000000003</v>
      </c>
      <c r="J3001" s="26">
        <v>6.3200000000000006E-2</v>
      </c>
    </row>
    <row r="3002" spans="1:10" x14ac:dyDescent="0.2">
      <c r="A3002" s="26">
        <f t="shared" si="46"/>
        <v>860221</v>
      </c>
      <c r="B3002" s="26">
        <v>49</v>
      </c>
      <c r="C3002" s="26">
        <v>135</v>
      </c>
      <c r="D3002" s="26" t="s">
        <v>116</v>
      </c>
      <c r="E3002" s="26">
        <v>86</v>
      </c>
      <c r="F3002" s="26">
        <v>221</v>
      </c>
      <c r="G3002" s="26">
        <v>14471.353999999999</v>
      </c>
      <c r="H3002" s="26">
        <v>5.7140000000000004</v>
      </c>
      <c r="I3002" s="26">
        <v>7701.3941000000004</v>
      </c>
      <c r="J3002" s="26">
        <v>2.5899999999999999E-2</v>
      </c>
    </row>
    <row r="3003" spans="1:10" x14ac:dyDescent="0.2">
      <c r="A3003" s="26">
        <f t="shared" si="46"/>
        <v>870221</v>
      </c>
      <c r="B3003" s="26">
        <v>47</v>
      </c>
      <c r="C3003" s="26">
        <v>134</v>
      </c>
      <c r="D3003" s="26" t="s">
        <v>117</v>
      </c>
      <c r="E3003" s="26">
        <v>87</v>
      </c>
      <c r="F3003" s="26">
        <v>221</v>
      </c>
      <c r="G3003" s="26">
        <v>13277.251</v>
      </c>
      <c r="H3003" s="26">
        <v>4.8860000000000001</v>
      </c>
      <c r="I3003" s="26">
        <v>7703.2572</v>
      </c>
      <c r="J3003" s="26">
        <v>2.2100000000000002E-2</v>
      </c>
    </row>
    <row r="3004" spans="1:10" x14ac:dyDescent="0.2">
      <c r="A3004" s="26">
        <f t="shared" si="46"/>
        <v>880221</v>
      </c>
      <c r="B3004" s="26">
        <v>45</v>
      </c>
      <c r="C3004" s="26">
        <v>133</v>
      </c>
      <c r="D3004" s="26" t="s">
        <v>118</v>
      </c>
      <c r="E3004" s="26">
        <v>88</v>
      </c>
      <c r="F3004" s="26">
        <v>221</v>
      </c>
      <c r="G3004" s="26">
        <v>12963.877</v>
      </c>
      <c r="H3004" s="26">
        <v>4.63</v>
      </c>
      <c r="I3004" s="26">
        <v>7701.1351999999997</v>
      </c>
      <c r="J3004" s="26">
        <v>2.1000000000000001E-2</v>
      </c>
    </row>
    <row r="3005" spans="1:10" x14ac:dyDescent="0.2">
      <c r="A3005" s="26">
        <f t="shared" si="46"/>
        <v>890221</v>
      </c>
      <c r="B3005" s="26">
        <v>43</v>
      </c>
      <c r="C3005" s="26">
        <v>132</v>
      </c>
      <c r="D3005" s="26" t="s">
        <v>119</v>
      </c>
      <c r="E3005" s="26">
        <v>89</v>
      </c>
      <c r="F3005" s="26">
        <v>221</v>
      </c>
      <c r="G3005" s="26">
        <v>14531.048000000001</v>
      </c>
      <c r="H3005" s="26">
        <v>56.901000000000003</v>
      </c>
      <c r="I3005" s="26">
        <v>7690.5038999999997</v>
      </c>
      <c r="J3005" s="26">
        <v>0.25750000000000001</v>
      </c>
    </row>
    <row r="3006" spans="1:10" x14ac:dyDescent="0.2">
      <c r="A3006" s="26">
        <f t="shared" si="46"/>
        <v>900221</v>
      </c>
      <c r="B3006" s="26">
        <v>41</v>
      </c>
      <c r="C3006" s="26">
        <v>131</v>
      </c>
      <c r="D3006" s="26" t="s">
        <v>120</v>
      </c>
      <c r="E3006" s="26">
        <v>90</v>
      </c>
      <c r="F3006" s="26">
        <v>221</v>
      </c>
      <c r="G3006" s="26">
        <v>16939.925999999999</v>
      </c>
      <c r="H3006" s="26">
        <v>7.9939999999999998</v>
      </c>
      <c r="I3006" s="26">
        <v>7676.0640000000003</v>
      </c>
      <c r="J3006" s="26">
        <v>3.6200000000000003E-2</v>
      </c>
    </row>
    <row r="3007" spans="1:10" x14ac:dyDescent="0.2">
      <c r="A3007" s="26">
        <f t="shared" si="46"/>
        <v>910221</v>
      </c>
      <c r="B3007" s="26">
        <v>39</v>
      </c>
      <c r="C3007" s="26">
        <v>130</v>
      </c>
      <c r="D3007" s="26" t="s">
        <v>121</v>
      </c>
      <c r="E3007" s="26">
        <v>91</v>
      </c>
      <c r="F3007" s="26">
        <v>221</v>
      </c>
      <c r="G3007" s="26">
        <v>20374.937000000002</v>
      </c>
      <c r="H3007" s="26">
        <v>59.38</v>
      </c>
      <c r="I3007" s="26">
        <v>7656.9808999999996</v>
      </c>
      <c r="J3007" s="26">
        <v>0.26869999999999999</v>
      </c>
    </row>
    <row r="3008" spans="1:10" x14ac:dyDescent="0.2">
      <c r="A3008" s="26">
        <f t="shared" si="46"/>
        <v>920221</v>
      </c>
      <c r="B3008" s="26">
        <v>37</v>
      </c>
      <c r="C3008" s="26">
        <v>129</v>
      </c>
      <c r="D3008" s="26" t="s">
        <v>122</v>
      </c>
      <c r="E3008" s="26">
        <v>92</v>
      </c>
      <c r="F3008" s="26">
        <v>221</v>
      </c>
      <c r="G3008" s="26">
        <v>24519.995999999999</v>
      </c>
      <c r="H3008" s="26">
        <v>72.135000000000005</v>
      </c>
      <c r="I3008" s="26">
        <v>7634.6849000000002</v>
      </c>
      <c r="J3008" s="26">
        <v>0.32640000000000002</v>
      </c>
    </row>
    <row r="3009" spans="1:10" x14ac:dyDescent="0.2">
      <c r="A3009" s="26">
        <f t="shared" si="46"/>
        <v>930221</v>
      </c>
      <c r="B3009" s="26">
        <v>35</v>
      </c>
      <c r="C3009" s="26">
        <v>128</v>
      </c>
      <c r="D3009" s="26" t="s">
        <v>41</v>
      </c>
      <c r="E3009" s="26">
        <v>93</v>
      </c>
      <c r="F3009" s="26">
        <v>221</v>
      </c>
      <c r="G3009" s="26">
        <v>29910</v>
      </c>
      <c r="H3009" s="26">
        <v>200</v>
      </c>
      <c r="I3009" s="26">
        <v>7607</v>
      </c>
      <c r="J3009" s="26">
        <v>1</v>
      </c>
    </row>
    <row r="3010" spans="1:10" x14ac:dyDescent="0.2">
      <c r="A3010" s="26">
        <f t="shared" si="46"/>
        <v>940221</v>
      </c>
      <c r="B3010" s="26">
        <v>33</v>
      </c>
      <c r="C3010" s="26">
        <v>127</v>
      </c>
      <c r="D3010" s="26" t="s">
        <v>123</v>
      </c>
      <c r="E3010" s="26">
        <v>94</v>
      </c>
      <c r="F3010" s="26">
        <v>221</v>
      </c>
      <c r="G3010" s="26">
        <v>35930</v>
      </c>
      <c r="H3010" s="26">
        <v>300</v>
      </c>
      <c r="I3010" s="26">
        <v>7576</v>
      </c>
      <c r="J3010" s="26">
        <v>1</v>
      </c>
    </row>
    <row r="3011" spans="1:10" x14ac:dyDescent="0.2">
      <c r="A3011" s="26">
        <f t="shared" ref="A3011:A3074" si="47">F3011+10000*E3011</f>
        <v>830222</v>
      </c>
      <c r="B3011" s="26">
        <v>56</v>
      </c>
      <c r="C3011" s="26">
        <v>139</v>
      </c>
      <c r="D3011" s="26" t="s">
        <v>113</v>
      </c>
      <c r="E3011" s="26">
        <v>83</v>
      </c>
      <c r="F3011" s="26">
        <v>222</v>
      </c>
      <c r="G3011" s="26">
        <v>28950</v>
      </c>
      <c r="H3011" s="26">
        <v>300</v>
      </c>
      <c r="I3011" s="26">
        <v>7648</v>
      </c>
      <c r="J3011" s="26">
        <v>1</v>
      </c>
    </row>
    <row r="3012" spans="1:10" x14ac:dyDescent="0.2">
      <c r="A3012" s="26">
        <f t="shared" si="47"/>
        <v>840222</v>
      </c>
      <c r="B3012" s="26">
        <v>54</v>
      </c>
      <c r="C3012" s="26">
        <v>138</v>
      </c>
      <c r="D3012" s="26" t="s">
        <v>114</v>
      </c>
      <c r="E3012" s="26">
        <v>84</v>
      </c>
      <c r="F3012" s="26">
        <v>222</v>
      </c>
      <c r="G3012" s="26">
        <v>22486.268</v>
      </c>
      <c r="H3012" s="26">
        <v>40.054000000000002</v>
      </c>
      <c r="I3012" s="26">
        <v>7674.0054</v>
      </c>
      <c r="J3012" s="26">
        <v>0.1804</v>
      </c>
    </row>
    <row r="3013" spans="1:10" x14ac:dyDescent="0.2">
      <c r="A3013" s="26">
        <f t="shared" si="47"/>
        <v>850222</v>
      </c>
      <c r="B3013" s="26">
        <v>52</v>
      </c>
      <c r="C3013" s="26">
        <v>137</v>
      </c>
      <c r="D3013" s="26" t="s">
        <v>115</v>
      </c>
      <c r="E3013" s="26">
        <v>85</v>
      </c>
      <c r="F3013" s="26">
        <v>222</v>
      </c>
      <c r="G3013" s="26">
        <v>20953.027999999998</v>
      </c>
      <c r="H3013" s="26">
        <v>15.835000000000001</v>
      </c>
      <c r="I3013" s="26">
        <v>7677.3878000000004</v>
      </c>
      <c r="J3013" s="26">
        <v>7.1300000000000002E-2</v>
      </c>
    </row>
    <row r="3014" spans="1:10" x14ac:dyDescent="0.2">
      <c r="A3014" s="26">
        <f t="shared" si="47"/>
        <v>860222</v>
      </c>
      <c r="B3014" s="26">
        <v>50</v>
      </c>
      <c r="C3014" s="26">
        <v>136</v>
      </c>
      <c r="D3014" s="26" t="s">
        <v>116</v>
      </c>
      <c r="E3014" s="26">
        <v>86</v>
      </c>
      <c r="F3014" s="26">
        <v>222</v>
      </c>
      <c r="G3014" s="26">
        <v>16371.957</v>
      </c>
      <c r="H3014" s="26">
        <v>1.944</v>
      </c>
      <c r="I3014" s="26">
        <v>7694.4991</v>
      </c>
      <c r="J3014" s="26">
        <v>8.8000000000000005E-3</v>
      </c>
    </row>
    <row r="3015" spans="1:10" x14ac:dyDescent="0.2">
      <c r="A3015" s="26">
        <f t="shared" si="47"/>
        <v>870222</v>
      </c>
      <c r="B3015" s="26">
        <v>48</v>
      </c>
      <c r="C3015" s="26">
        <v>135</v>
      </c>
      <c r="D3015" s="26" t="s">
        <v>117</v>
      </c>
      <c r="E3015" s="26">
        <v>87</v>
      </c>
      <c r="F3015" s="26">
        <v>222</v>
      </c>
      <c r="G3015" s="26">
        <v>16378.102999999999</v>
      </c>
      <c r="H3015" s="26">
        <v>7.452</v>
      </c>
      <c r="I3015" s="26">
        <v>7690.9474</v>
      </c>
      <c r="J3015" s="26">
        <v>3.3599999999999998E-2</v>
      </c>
    </row>
    <row r="3016" spans="1:10" x14ac:dyDescent="0.2">
      <c r="A3016" s="26">
        <f t="shared" si="47"/>
        <v>880222</v>
      </c>
      <c r="B3016" s="26">
        <v>46</v>
      </c>
      <c r="C3016" s="26">
        <v>134</v>
      </c>
      <c r="D3016" s="26" t="s">
        <v>118</v>
      </c>
      <c r="E3016" s="26">
        <v>88</v>
      </c>
      <c r="F3016" s="26">
        <v>222</v>
      </c>
      <c r="G3016" s="26">
        <v>14320.205</v>
      </c>
      <c r="H3016" s="26">
        <v>4.4539999999999997</v>
      </c>
      <c r="I3016" s="26">
        <v>7696.6931000000004</v>
      </c>
      <c r="J3016" s="26">
        <v>2.01E-2</v>
      </c>
    </row>
    <row r="3017" spans="1:10" x14ac:dyDescent="0.2">
      <c r="A3017" s="26">
        <f t="shared" si="47"/>
        <v>890222</v>
      </c>
      <c r="B3017" s="26">
        <v>44</v>
      </c>
      <c r="C3017" s="26">
        <v>133</v>
      </c>
      <c r="D3017" s="26" t="s">
        <v>119</v>
      </c>
      <c r="E3017" s="26">
        <v>89</v>
      </c>
      <c r="F3017" s="26">
        <v>222</v>
      </c>
      <c r="G3017" s="26">
        <v>16621.796999999999</v>
      </c>
      <c r="H3017" s="26">
        <v>4.6989999999999998</v>
      </c>
      <c r="I3017" s="26">
        <v>7682.8014999999996</v>
      </c>
      <c r="J3017" s="26">
        <v>2.12E-2</v>
      </c>
    </row>
    <row r="3018" spans="1:10" x14ac:dyDescent="0.2">
      <c r="A3018" s="26">
        <f t="shared" si="47"/>
        <v>900222</v>
      </c>
      <c r="B3018" s="26">
        <v>42</v>
      </c>
      <c r="C3018" s="26">
        <v>132</v>
      </c>
      <c r="D3018" s="26" t="s">
        <v>120</v>
      </c>
      <c r="E3018" s="26">
        <v>90</v>
      </c>
      <c r="F3018" s="26">
        <v>222</v>
      </c>
      <c r="G3018" s="26">
        <v>17203.039000000001</v>
      </c>
      <c r="H3018" s="26">
        <v>10.215999999999999</v>
      </c>
      <c r="I3018" s="26">
        <v>7676.6592000000001</v>
      </c>
      <c r="J3018" s="26">
        <v>4.5999999999999999E-2</v>
      </c>
    </row>
    <row r="3019" spans="1:10" x14ac:dyDescent="0.2">
      <c r="A3019" s="26">
        <f t="shared" si="47"/>
        <v>910222</v>
      </c>
      <c r="B3019" s="26">
        <v>40</v>
      </c>
      <c r="C3019" s="26">
        <v>131</v>
      </c>
      <c r="D3019" s="26" t="s">
        <v>121</v>
      </c>
      <c r="E3019" s="26">
        <v>91</v>
      </c>
      <c r="F3019" s="26">
        <v>222</v>
      </c>
      <c r="G3019" s="26">
        <v>22064.361000000001</v>
      </c>
      <c r="H3019" s="26">
        <v>86.605999999999995</v>
      </c>
      <c r="I3019" s="26">
        <v>7651.2372999999998</v>
      </c>
      <c r="J3019" s="26">
        <v>0.3901</v>
      </c>
    </row>
    <row r="3020" spans="1:10" x14ac:dyDescent="0.2">
      <c r="A3020" s="26">
        <f t="shared" si="47"/>
        <v>920222</v>
      </c>
      <c r="B3020" s="26">
        <v>38</v>
      </c>
      <c r="C3020" s="26">
        <v>130</v>
      </c>
      <c r="D3020" s="26" t="s">
        <v>122</v>
      </c>
      <c r="E3020" s="26">
        <v>92</v>
      </c>
      <c r="F3020" s="26">
        <v>222</v>
      </c>
      <c r="G3020" s="26">
        <v>24272.833999999999</v>
      </c>
      <c r="H3020" s="26">
        <v>51.994</v>
      </c>
      <c r="I3020" s="26">
        <v>7637.7650999999996</v>
      </c>
      <c r="J3020" s="26">
        <v>0.23419999999999999</v>
      </c>
    </row>
    <row r="3021" spans="1:10" x14ac:dyDescent="0.2">
      <c r="A3021" s="26">
        <f t="shared" si="47"/>
        <v>930222</v>
      </c>
      <c r="B3021" s="26">
        <v>36</v>
      </c>
      <c r="C3021" s="26">
        <v>129</v>
      </c>
      <c r="D3021" s="26" t="s">
        <v>41</v>
      </c>
      <c r="E3021" s="26">
        <v>93</v>
      </c>
      <c r="F3021" s="26">
        <v>222</v>
      </c>
      <c r="G3021" s="26">
        <v>31274.641</v>
      </c>
      <c r="H3021" s="26">
        <v>38.051000000000002</v>
      </c>
      <c r="I3021" s="26">
        <v>7602.7012999999997</v>
      </c>
      <c r="J3021" s="26">
        <v>0.1714</v>
      </c>
    </row>
    <row r="3022" spans="1:10" x14ac:dyDescent="0.2">
      <c r="A3022" s="26">
        <f t="shared" si="47"/>
        <v>940222</v>
      </c>
      <c r="B3022" s="26">
        <v>34</v>
      </c>
      <c r="C3022" s="26">
        <v>128</v>
      </c>
      <c r="D3022" s="26" t="s">
        <v>123</v>
      </c>
      <c r="E3022" s="26">
        <v>94</v>
      </c>
      <c r="F3022" s="26">
        <v>222</v>
      </c>
      <c r="G3022" s="26">
        <v>35060</v>
      </c>
      <c r="H3022" s="26">
        <v>300</v>
      </c>
      <c r="I3022" s="26">
        <v>7582</v>
      </c>
      <c r="J3022" s="26">
        <v>1</v>
      </c>
    </row>
    <row r="3023" spans="1:10" x14ac:dyDescent="0.2">
      <c r="A3023" s="26">
        <f t="shared" si="47"/>
        <v>830223</v>
      </c>
      <c r="B3023" s="26">
        <v>57</v>
      </c>
      <c r="C3023" s="26">
        <v>140</v>
      </c>
      <c r="D3023" s="26" t="s">
        <v>113</v>
      </c>
      <c r="E3023" s="26">
        <v>83</v>
      </c>
      <c r="F3023" s="26">
        <v>223</v>
      </c>
      <c r="G3023" s="26">
        <v>32240</v>
      </c>
      <c r="H3023" s="26">
        <v>400</v>
      </c>
      <c r="I3023" s="26">
        <v>7636</v>
      </c>
      <c r="J3023" s="26">
        <v>2</v>
      </c>
    </row>
    <row r="3024" spans="1:10" x14ac:dyDescent="0.2">
      <c r="A3024" s="26">
        <f t="shared" si="47"/>
        <v>840223</v>
      </c>
      <c r="B3024" s="26">
        <v>55</v>
      </c>
      <c r="C3024" s="26">
        <v>139</v>
      </c>
      <c r="D3024" s="26" t="s">
        <v>114</v>
      </c>
      <c r="E3024" s="26">
        <v>84</v>
      </c>
      <c r="F3024" s="26">
        <v>223</v>
      </c>
      <c r="G3024" s="26">
        <v>27079</v>
      </c>
      <c r="H3024" s="26">
        <v>196</v>
      </c>
      <c r="I3024" s="26">
        <v>7655</v>
      </c>
      <c r="J3024" s="26">
        <v>1</v>
      </c>
    </row>
    <row r="3025" spans="1:10" x14ac:dyDescent="0.2">
      <c r="A3025" s="26">
        <f t="shared" si="47"/>
        <v>850223</v>
      </c>
      <c r="B3025" s="26">
        <v>53</v>
      </c>
      <c r="C3025" s="26">
        <v>138</v>
      </c>
      <c r="D3025" s="26" t="s">
        <v>115</v>
      </c>
      <c r="E3025" s="26">
        <v>85</v>
      </c>
      <c r="F3025" s="26">
        <v>223</v>
      </c>
      <c r="G3025" s="26">
        <v>23428.008000000002</v>
      </c>
      <c r="H3025" s="26">
        <v>13.972</v>
      </c>
      <c r="I3025" s="26">
        <v>7668.0556999999999</v>
      </c>
      <c r="J3025" s="26">
        <v>6.2700000000000006E-2</v>
      </c>
    </row>
    <row r="3026" spans="1:10" x14ac:dyDescent="0.2">
      <c r="A3026" s="26">
        <f t="shared" si="47"/>
        <v>860223</v>
      </c>
      <c r="B3026" s="26">
        <v>51</v>
      </c>
      <c r="C3026" s="26">
        <v>137</v>
      </c>
      <c r="D3026" s="26" t="s">
        <v>116</v>
      </c>
      <c r="E3026" s="26">
        <v>86</v>
      </c>
      <c r="F3026" s="26">
        <v>223</v>
      </c>
      <c r="G3026" s="26">
        <v>20389.738000000001</v>
      </c>
      <c r="H3026" s="26">
        <v>7.8220000000000001</v>
      </c>
      <c r="I3026" s="26">
        <v>7678.1719999999996</v>
      </c>
      <c r="J3026" s="26">
        <v>3.5099999999999999E-2</v>
      </c>
    </row>
    <row r="3027" spans="1:10" x14ac:dyDescent="0.2">
      <c r="A3027" s="26">
        <f t="shared" si="47"/>
        <v>870223</v>
      </c>
      <c r="B3027" s="26">
        <v>49</v>
      </c>
      <c r="C3027" s="26">
        <v>136</v>
      </c>
      <c r="D3027" s="26" t="s">
        <v>117</v>
      </c>
      <c r="E3027" s="26">
        <v>87</v>
      </c>
      <c r="F3027" s="26">
        <v>223</v>
      </c>
      <c r="G3027" s="26">
        <v>18382.329000000002</v>
      </c>
      <c r="H3027" s="26">
        <v>1.931</v>
      </c>
      <c r="I3027" s="26">
        <v>7683.6655000000001</v>
      </c>
      <c r="J3027" s="26">
        <v>8.6999999999999994E-3</v>
      </c>
    </row>
    <row r="3028" spans="1:10" x14ac:dyDescent="0.2">
      <c r="A3028" s="26">
        <f t="shared" si="47"/>
        <v>880223</v>
      </c>
      <c r="B3028" s="26">
        <v>47</v>
      </c>
      <c r="C3028" s="26">
        <v>135</v>
      </c>
      <c r="D3028" s="26" t="s">
        <v>118</v>
      </c>
      <c r="E3028" s="26">
        <v>88</v>
      </c>
      <c r="F3028" s="26">
        <v>223</v>
      </c>
      <c r="G3028" s="26">
        <v>17233.244999999999</v>
      </c>
      <c r="H3028" s="26">
        <v>2.09</v>
      </c>
      <c r="I3028" s="26">
        <v>7685.3100999999997</v>
      </c>
      <c r="J3028" s="26">
        <v>9.4000000000000004E-3</v>
      </c>
    </row>
    <row r="3029" spans="1:10" x14ac:dyDescent="0.2">
      <c r="A3029" s="26">
        <f t="shared" si="47"/>
        <v>890223</v>
      </c>
      <c r="B3029" s="26">
        <v>45</v>
      </c>
      <c r="C3029" s="26">
        <v>134</v>
      </c>
      <c r="D3029" s="26" t="s">
        <v>119</v>
      </c>
      <c r="E3029" s="26">
        <v>89</v>
      </c>
      <c r="F3029" s="26">
        <v>223</v>
      </c>
      <c r="G3029" s="26">
        <v>17825.055</v>
      </c>
      <c r="H3029" s="26">
        <v>6.9470000000000001</v>
      </c>
      <c r="I3029" s="26">
        <v>7679.1478999999999</v>
      </c>
      <c r="J3029" s="26">
        <v>3.1199999999999999E-2</v>
      </c>
    </row>
    <row r="3030" spans="1:10" x14ac:dyDescent="0.2">
      <c r="A3030" s="26">
        <f t="shared" si="47"/>
        <v>900223</v>
      </c>
      <c r="B3030" s="26">
        <v>43</v>
      </c>
      <c r="C3030" s="26">
        <v>133</v>
      </c>
      <c r="D3030" s="26" t="s">
        <v>120</v>
      </c>
      <c r="E3030" s="26">
        <v>90</v>
      </c>
      <c r="F3030" s="26">
        <v>223</v>
      </c>
      <c r="G3030" s="26">
        <v>19385.401999999998</v>
      </c>
      <c r="H3030" s="26">
        <v>7.9429999999999996</v>
      </c>
      <c r="I3030" s="26">
        <v>7668.6426000000001</v>
      </c>
      <c r="J3030" s="26">
        <v>3.56E-2</v>
      </c>
    </row>
    <row r="3031" spans="1:10" x14ac:dyDescent="0.2">
      <c r="A3031" s="26">
        <f t="shared" si="47"/>
        <v>910223</v>
      </c>
      <c r="B3031" s="26">
        <v>41</v>
      </c>
      <c r="C3031" s="26">
        <v>132</v>
      </c>
      <c r="D3031" s="26" t="s">
        <v>121</v>
      </c>
      <c r="E3031" s="26">
        <v>91</v>
      </c>
      <c r="F3031" s="26">
        <v>223</v>
      </c>
      <c r="G3031" s="26">
        <v>22337.614000000001</v>
      </c>
      <c r="H3031" s="26">
        <v>75.632000000000005</v>
      </c>
      <c r="I3031" s="26">
        <v>7651.8957</v>
      </c>
      <c r="J3031" s="26">
        <v>0.3392</v>
      </c>
    </row>
    <row r="3032" spans="1:10" x14ac:dyDescent="0.2">
      <c r="A3032" s="26">
        <f t="shared" si="47"/>
        <v>920223</v>
      </c>
      <c r="B3032" s="26">
        <v>39</v>
      </c>
      <c r="C3032" s="26">
        <v>131</v>
      </c>
      <c r="D3032" s="26" t="s">
        <v>122</v>
      </c>
      <c r="E3032" s="26">
        <v>92</v>
      </c>
      <c r="F3032" s="26">
        <v>223</v>
      </c>
      <c r="G3032" s="26">
        <v>26045.277999999998</v>
      </c>
      <c r="H3032" s="26">
        <v>59.054000000000002</v>
      </c>
      <c r="I3032" s="26">
        <v>7631.7610999999997</v>
      </c>
      <c r="J3032" s="26">
        <v>0.26479999999999998</v>
      </c>
    </row>
    <row r="3033" spans="1:10" x14ac:dyDescent="0.2">
      <c r="A3033" s="26">
        <f t="shared" si="47"/>
        <v>930223</v>
      </c>
      <c r="B3033" s="26">
        <v>37</v>
      </c>
      <c r="C3033" s="26">
        <v>130</v>
      </c>
      <c r="D3033" s="26" t="s">
        <v>41</v>
      </c>
      <c r="E3033" s="26">
        <v>93</v>
      </c>
      <c r="F3033" s="26">
        <v>223</v>
      </c>
      <c r="G3033" s="26">
        <v>30658.582999999999</v>
      </c>
      <c r="H3033" s="26">
        <v>82.863</v>
      </c>
      <c r="I3033" s="26">
        <v>7607.5654000000004</v>
      </c>
      <c r="J3033" s="26">
        <v>0.37159999999999999</v>
      </c>
    </row>
    <row r="3034" spans="1:10" x14ac:dyDescent="0.2">
      <c r="A3034" s="26">
        <f t="shared" si="47"/>
        <v>940223</v>
      </c>
      <c r="B3034" s="26">
        <v>35</v>
      </c>
      <c r="C3034" s="26">
        <v>129</v>
      </c>
      <c r="D3034" s="26" t="s">
        <v>123</v>
      </c>
      <c r="E3034" s="26">
        <v>94</v>
      </c>
      <c r="F3034" s="26">
        <v>223</v>
      </c>
      <c r="G3034" s="26">
        <v>36121</v>
      </c>
      <c r="H3034" s="26">
        <v>300</v>
      </c>
      <c r="I3034" s="26">
        <v>7580</v>
      </c>
      <c r="J3034" s="26">
        <v>1</v>
      </c>
    </row>
    <row r="3035" spans="1:10" x14ac:dyDescent="0.2">
      <c r="A3035" s="26">
        <f t="shared" si="47"/>
        <v>950223</v>
      </c>
      <c r="B3035" s="26">
        <v>33</v>
      </c>
      <c r="C3035" s="26">
        <v>128</v>
      </c>
      <c r="D3035" s="26" t="s">
        <v>124</v>
      </c>
      <c r="E3035" s="26">
        <v>95</v>
      </c>
      <c r="F3035" s="26">
        <v>223</v>
      </c>
      <c r="G3035" s="26">
        <v>42700</v>
      </c>
      <c r="H3035" s="26">
        <v>300</v>
      </c>
      <c r="I3035" s="26">
        <v>7547</v>
      </c>
      <c r="J3035" s="26">
        <v>1</v>
      </c>
    </row>
    <row r="3036" spans="1:10" x14ac:dyDescent="0.2">
      <c r="A3036" s="26">
        <f t="shared" si="47"/>
        <v>830224</v>
      </c>
      <c r="B3036" s="26">
        <v>58</v>
      </c>
      <c r="C3036" s="26">
        <v>141</v>
      </c>
      <c r="D3036" s="26" t="s">
        <v>113</v>
      </c>
      <c r="E3036" s="26">
        <v>83</v>
      </c>
      <c r="F3036" s="26">
        <v>224</v>
      </c>
      <c r="G3036" s="26">
        <v>37070</v>
      </c>
      <c r="H3036" s="26">
        <v>400</v>
      </c>
      <c r="I3036" s="26">
        <v>7616</v>
      </c>
      <c r="J3036" s="26">
        <v>2</v>
      </c>
    </row>
    <row r="3037" spans="1:10" x14ac:dyDescent="0.2">
      <c r="A3037" s="26">
        <f t="shared" si="47"/>
        <v>840224</v>
      </c>
      <c r="B3037" s="26">
        <v>56</v>
      </c>
      <c r="C3037" s="26">
        <v>140</v>
      </c>
      <c r="D3037" s="26" t="s">
        <v>114</v>
      </c>
      <c r="E3037" s="26">
        <v>84</v>
      </c>
      <c r="F3037" s="26">
        <v>224</v>
      </c>
      <c r="G3037" s="26">
        <v>29910</v>
      </c>
      <c r="H3037" s="26">
        <v>196</v>
      </c>
      <c r="I3037" s="26">
        <v>7644</v>
      </c>
      <c r="J3037" s="26">
        <v>1</v>
      </c>
    </row>
    <row r="3038" spans="1:10" x14ac:dyDescent="0.2">
      <c r="A3038" s="26">
        <f t="shared" si="47"/>
        <v>850224</v>
      </c>
      <c r="B3038" s="26">
        <v>54</v>
      </c>
      <c r="C3038" s="26">
        <v>139</v>
      </c>
      <c r="D3038" s="26" t="s">
        <v>115</v>
      </c>
      <c r="E3038" s="26">
        <v>85</v>
      </c>
      <c r="F3038" s="26">
        <v>224</v>
      </c>
      <c r="G3038" s="26">
        <v>27711.018</v>
      </c>
      <c r="H3038" s="26">
        <v>22.356000000000002</v>
      </c>
      <c r="I3038" s="26">
        <v>7650.7353999999996</v>
      </c>
      <c r="J3038" s="26">
        <v>9.98E-2</v>
      </c>
    </row>
    <row r="3039" spans="1:10" x14ac:dyDescent="0.2">
      <c r="A3039" s="26">
        <f t="shared" si="47"/>
        <v>860224</v>
      </c>
      <c r="B3039" s="26">
        <v>52</v>
      </c>
      <c r="C3039" s="26">
        <v>138</v>
      </c>
      <c r="D3039" s="26" t="s">
        <v>116</v>
      </c>
      <c r="E3039" s="26">
        <v>86</v>
      </c>
      <c r="F3039" s="26">
        <v>224</v>
      </c>
      <c r="G3039" s="26">
        <v>22445.098000000002</v>
      </c>
      <c r="H3039" s="26">
        <v>9.8140000000000001</v>
      </c>
      <c r="I3039" s="26">
        <v>7670.7514000000001</v>
      </c>
      <c r="J3039" s="26">
        <v>4.3799999999999999E-2</v>
      </c>
    </row>
    <row r="3040" spans="1:10" x14ac:dyDescent="0.2">
      <c r="A3040" s="26">
        <f t="shared" si="47"/>
        <v>870224</v>
      </c>
      <c r="B3040" s="26">
        <v>50</v>
      </c>
      <c r="C3040" s="26">
        <v>137</v>
      </c>
      <c r="D3040" s="26" t="s">
        <v>117</v>
      </c>
      <c r="E3040" s="26">
        <v>87</v>
      </c>
      <c r="F3040" s="26">
        <v>224</v>
      </c>
      <c r="G3040" s="26">
        <v>21748.614000000001</v>
      </c>
      <c r="H3040" s="26">
        <v>11.178000000000001</v>
      </c>
      <c r="I3040" s="26">
        <v>7670.3680000000004</v>
      </c>
      <c r="J3040" s="26">
        <v>4.99E-2</v>
      </c>
    </row>
    <row r="3041" spans="1:10" x14ac:dyDescent="0.2">
      <c r="A3041" s="26">
        <f t="shared" si="47"/>
        <v>880224</v>
      </c>
      <c r="B3041" s="26">
        <v>48</v>
      </c>
      <c r="C3041" s="26">
        <v>136</v>
      </c>
      <c r="D3041" s="26" t="s">
        <v>118</v>
      </c>
      <c r="E3041" s="26">
        <v>88</v>
      </c>
      <c r="F3041" s="26">
        <v>224</v>
      </c>
      <c r="G3041" s="26">
        <v>18825.831999999999</v>
      </c>
      <c r="H3041" s="26">
        <v>1.8109999999999999</v>
      </c>
      <c r="I3041" s="26">
        <v>7679.9236000000001</v>
      </c>
      <c r="J3041" s="26">
        <v>8.0999999999999996E-3</v>
      </c>
    </row>
    <row r="3042" spans="1:10" x14ac:dyDescent="0.2">
      <c r="A3042" s="26">
        <f t="shared" si="47"/>
        <v>890224</v>
      </c>
      <c r="B3042" s="26">
        <v>46</v>
      </c>
      <c r="C3042" s="26">
        <v>135</v>
      </c>
      <c r="D3042" s="26" t="s">
        <v>119</v>
      </c>
      <c r="E3042" s="26">
        <v>89</v>
      </c>
      <c r="F3042" s="26">
        <v>224</v>
      </c>
      <c r="G3042" s="26">
        <v>20234.148000000001</v>
      </c>
      <c r="H3042" s="26">
        <v>4.0890000000000004</v>
      </c>
      <c r="I3042" s="26">
        <v>7670.1437999999998</v>
      </c>
      <c r="J3042" s="26">
        <v>1.83E-2</v>
      </c>
    </row>
    <row r="3043" spans="1:10" x14ac:dyDescent="0.2">
      <c r="A3043" s="26">
        <f t="shared" si="47"/>
        <v>900224</v>
      </c>
      <c r="B3043" s="26">
        <v>44</v>
      </c>
      <c r="C3043" s="26">
        <v>134</v>
      </c>
      <c r="D3043" s="26" t="s">
        <v>120</v>
      </c>
      <c r="E3043" s="26">
        <v>90</v>
      </c>
      <c r="F3043" s="26">
        <v>224</v>
      </c>
      <c r="G3043" s="26">
        <v>19995.580999999998</v>
      </c>
      <c r="H3043" s="26">
        <v>9.6039999999999992</v>
      </c>
      <c r="I3043" s="26">
        <v>7667.7161999999998</v>
      </c>
      <c r="J3043" s="26">
        <v>4.2900000000000001E-2</v>
      </c>
    </row>
    <row r="3044" spans="1:10" x14ac:dyDescent="0.2">
      <c r="A3044" s="26">
        <f t="shared" si="47"/>
        <v>910224</v>
      </c>
      <c r="B3044" s="26">
        <v>42</v>
      </c>
      <c r="C3044" s="26">
        <v>133</v>
      </c>
      <c r="D3044" s="26" t="s">
        <v>121</v>
      </c>
      <c r="E3044" s="26">
        <v>91</v>
      </c>
      <c r="F3044" s="26">
        <v>224</v>
      </c>
      <c r="G3044" s="26">
        <v>23862.350999999999</v>
      </c>
      <c r="H3044" s="26">
        <v>7.5869999999999997</v>
      </c>
      <c r="I3044" s="26">
        <v>7646.9611999999997</v>
      </c>
      <c r="J3044" s="26">
        <v>3.39E-2</v>
      </c>
    </row>
    <row r="3045" spans="1:10" x14ac:dyDescent="0.2">
      <c r="A3045" s="26">
        <f t="shared" si="47"/>
        <v>920224</v>
      </c>
      <c r="B3045" s="26">
        <v>40</v>
      </c>
      <c r="C3045" s="26">
        <v>132</v>
      </c>
      <c r="D3045" s="26" t="s">
        <v>122</v>
      </c>
      <c r="E3045" s="26">
        <v>92</v>
      </c>
      <c r="F3045" s="26">
        <v>224</v>
      </c>
      <c r="G3045" s="26">
        <v>25742.69</v>
      </c>
      <c r="H3045" s="26">
        <v>15.260999999999999</v>
      </c>
      <c r="I3045" s="26">
        <v>7635.0742</v>
      </c>
      <c r="J3045" s="26">
        <v>6.8099999999999994E-2</v>
      </c>
    </row>
    <row r="3046" spans="1:10" x14ac:dyDescent="0.2">
      <c r="A3046" s="26">
        <f t="shared" si="47"/>
        <v>930224</v>
      </c>
      <c r="B3046" s="26">
        <v>38</v>
      </c>
      <c r="C3046" s="26">
        <v>131</v>
      </c>
      <c r="D3046" s="26" t="s">
        <v>41</v>
      </c>
      <c r="E3046" s="26">
        <v>93</v>
      </c>
      <c r="F3046" s="26">
        <v>224</v>
      </c>
      <c r="G3046" s="26">
        <v>32032.248</v>
      </c>
      <c r="H3046" s="26">
        <v>28.925000000000001</v>
      </c>
      <c r="I3046" s="26">
        <v>7603.5032000000001</v>
      </c>
      <c r="J3046" s="26">
        <v>0.12909999999999999</v>
      </c>
    </row>
    <row r="3047" spans="1:10" x14ac:dyDescent="0.2">
      <c r="A3047" s="26">
        <f t="shared" si="47"/>
        <v>940224</v>
      </c>
      <c r="B3047" s="26">
        <v>36</v>
      </c>
      <c r="C3047" s="26">
        <v>130</v>
      </c>
      <c r="D3047" s="26" t="s">
        <v>123</v>
      </c>
      <c r="E3047" s="26">
        <v>94</v>
      </c>
      <c r="F3047" s="26">
        <v>224</v>
      </c>
      <c r="G3047" s="26">
        <v>35280</v>
      </c>
      <c r="H3047" s="26">
        <v>300</v>
      </c>
      <c r="I3047" s="26">
        <v>7586</v>
      </c>
      <c r="J3047" s="26">
        <v>1</v>
      </c>
    </row>
    <row r="3048" spans="1:10" x14ac:dyDescent="0.2">
      <c r="A3048" s="26">
        <f t="shared" si="47"/>
        <v>950224</v>
      </c>
      <c r="B3048" s="26">
        <v>34</v>
      </c>
      <c r="C3048" s="26">
        <v>129</v>
      </c>
      <c r="D3048" s="26" t="s">
        <v>124</v>
      </c>
      <c r="E3048" s="26">
        <v>95</v>
      </c>
      <c r="F3048" s="26">
        <v>224</v>
      </c>
      <c r="G3048" s="26">
        <v>43260</v>
      </c>
      <c r="H3048" s="26">
        <v>400</v>
      </c>
      <c r="I3048" s="26">
        <v>7546</v>
      </c>
      <c r="J3048" s="26">
        <v>2</v>
      </c>
    </row>
    <row r="3049" spans="1:10" x14ac:dyDescent="0.2">
      <c r="A3049" s="26">
        <f t="shared" si="47"/>
        <v>840225</v>
      </c>
      <c r="B3049" s="26">
        <v>57</v>
      </c>
      <c r="C3049" s="26">
        <v>141</v>
      </c>
      <c r="D3049" s="26" t="s">
        <v>114</v>
      </c>
      <c r="E3049" s="26">
        <v>84</v>
      </c>
      <c r="F3049" s="26">
        <v>225</v>
      </c>
      <c r="G3049" s="26">
        <v>34580</v>
      </c>
      <c r="H3049" s="26">
        <v>300</v>
      </c>
      <c r="I3049" s="26">
        <v>7626</v>
      </c>
      <c r="J3049" s="26">
        <v>1</v>
      </c>
    </row>
    <row r="3050" spans="1:10" x14ac:dyDescent="0.2">
      <c r="A3050" s="26">
        <f t="shared" si="47"/>
        <v>850225</v>
      </c>
      <c r="B3050" s="26">
        <v>55</v>
      </c>
      <c r="C3050" s="26">
        <v>140</v>
      </c>
      <c r="D3050" s="26" t="s">
        <v>115</v>
      </c>
      <c r="E3050" s="26">
        <v>85</v>
      </c>
      <c r="F3050" s="26">
        <v>225</v>
      </c>
      <c r="G3050" s="26">
        <v>30300</v>
      </c>
      <c r="H3050" s="26">
        <v>300</v>
      </c>
      <c r="I3050" s="26">
        <v>7641</v>
      </c>
      <c r="J3050" s="26">
        <v>1</v>
      </c>
    </row>
    <row r="3051" spans="1:10" x14ac:dyDescent="0.2">
      <c r="A3051" s="26">
        <f t="shared" si="47"/>
        <v>860225</v>
      </c>
      <c r="B3051" s="26">
        <v>53</v>
      </c>
      <c r="C3051" s="26">
        <v>139</v>
      </c>
      <c r="D3051" s="26" t="s">
        <v>116</v>
      </c>
      <c r="E3051" s="26">
        <v>86</v>
      </c>
      <c r="F3051" s="26">
        <v>225</v>
      </c>
      <c r="G3051" s="26">
        <v>26534.143</v>
      </c>
      <c r="H3051" s="26">
        <v>11.14</v>
      </c>
      <c r="I3051" s="26">
        <v>7654.3581000000004</v>
      </c>
      <c r="J3051" s="26">
        <v>4.9500000000000002E-2</v>
      </c>
    </row>
    <row r="3052" spans="1:10" x14ac:dyDescent="0.2">
      <c r="A3052" s="26">
        <f t="shared" si="47"/>
        <v>870225</v>
      </c>
      <c r="B3052" s="26">
        <v>51</v>
      </c>
      <c r="C3052" s="26">
        <v>138</v>
      </c>
      <c r="D3052" s="26" t="s">
        <v>117</v>
      </c>
      <c r="E3052" s="26">
        <v>87</v>
      </c>
      <c r="F3052" s="26">
        <v>225</v>
      </c>
      <c r="G3052" s="26">
        <v>23820.601999999999</v>
      </c>
      <c r="H3052" s="26">
        <v>11.967000000000001</v>
      </c>
      <c r="I3052" s="26">
        <v>7662.9412000000002</v>
      </c>
      <c r="J3052" s="26">
        <v>5.3199999999999997E-2</v>
      </c>
    </row>
    <row r="3053" spans="1:10" x14ac:dyDescent="0.2">
      <c r="A3053" s="26">
        <f t="shared" si="47"/>
        <v>880225</v>
      </c>
      <c r="B3053" s="26">
        <v>49</v>
      </c>
      <c r="C3053" s="26">
        <v>137</v>
      </c>
      <c r="D3053" s="26" t="s">
        <v>118</v>
      </c>
      <c r="E3053" s="26">
        <v>88</v>
      </c>
      <c r="F3053" s="26">
        <v>225</v>
      </c>
      <c r="G3053" s="26">
        <v>21993.044000000002</v>
      </c>
      <c r="H3053" s="26">
        <v>2.5960000000000001</v>
      </c>
      <c r="I3053" s="26">
        <v>7667.5865999999996</v>
      </c>
      <c r="J3053" s="26">
        <v>1.15E-2</v>
      </c>
    </row>
    <row r="3054" spans="1:10" x14ac:dyDescent="0.2">
      <c r="A3054" s="26">
        <f t="shared" si="47"/>
        <v>890225</v>
      </c>
      <c r="B3054" s="26">
        <v>47</v>
      </c>
      <c r="C3054" s="26">
        <v>136</v>
      </c>
      <c r="D3054" s="26" t="s">
        <v>119</v>
      </c>
      <c r="E3054" s="26">
        <v>89</v>
      </c>
      <c r="F3054" s="26">
        <v>225</v>
      </c>
      <c r="G3054" s="26">
        <v>21637.305</v>
      </c>
      <c r="H3054" s="26">
        <v>4.758</v>
      </c>
      <c r="I3054" s="26">
        <v>7665.6905999999999</v>
      </c>
      <c r="J3054" s="26">
        <v>2.1100000000000001E-2</v>
      </c>
    </row>
    <row r="3055" spans="1:10" x14ac:dyDescent="0.2">
      <c r="A3055" s="26">
        <f t="shared" si="47"/>
        <v>900225</v>
      </c>
      <c r="B3055" s="26">
        <v>45</v>
      </c>
      <c r="C3055" s="26">
        <v>135</v>
      </c>
      <c r="D3055" s="26" t="s">
        <v>120</v>
      </c>
      <c r="E3055" s="26">
        <v>90</v>
      </c>
      <c r="F3055" s="26">
        <v>225</v>
      </c>
      <c r="G3055" s="26">
        <v>22310.192999999999</v>
      </c>
      <c r="H3055" s="26">
        <v>5.093</v>
      </c>
      <c r="I3055" s="26">
        <v>7659.2228999999998</v>
      </c>
      <c r="J3055" s="26">
        <v>2.2599999999999999E-2</v>
      </c>
    </row>
    <row r="3056" spans="1:10" x14ac:dyDescent="0.2">
      <c r="A3056" s="26">
        <f t="shared" si="47"/>
        <v>910225</v>
      </c>
      <c r="B3056" s="26">
        <v>43</v>
      </c>
      <c r="C3056" s="26">
        <v>134</v>
      </c>
      <c r="D3056" s="26" t="s">
        <v>121</v>
      </c>
      <c r="E3056" s="26">
        <v>91</v>
      </c>
      <c r="F3056" s="26">
        <v>225</v>
      </c>
      <c r="G3056" s="26">
        <v>24356.639999999999</v>
      </c>
      <c r="H3056" s="26">
        <v>81.867000000000004</v>
      </c>
      <c r="I3056" s="26">
        <v>7646.6504000000004</v>
      </c>
      <c r="J3056" s="26">
        <v>0.3639</v>
      </c>
    </row>
    <row r="3057" spans="1:10" x14ac:dyDescent="0.2">
      <c r="A3057" s="26">
        <f t="shared" si="47"/>
        <v>920225</v>
      </c>
      <c r="B3057" s="26">
        <v>41</v>
      </c>
      <c r="C3057" s="26">
        <v>133</v>
      </c>
      <c r="D3057" s="26" t="s">
        <v>122</v>
      </c>
      <c r="E3057" s="26">
        <v>92</v>
      </c>
      <c r="F3057" s="26">
        <v>225</v>
      </c>
      <c r="G3057" s="26">
        <v>27372.001</v>
      </c>
      <c r="H3057" s="26">
        <v>9.9339999999999993</v>
      </c>
      <c r="I3057" s="26">
        <v>7629.7717000000002</v>
      </c>
      <c r="J3057" s="26">
        <v>4.4200000000000003E-2</v>
      </c>
    </row>
    <row r="3058" spans="1:10" x14ac:dyDescent="0.2">
      <c r="A3058" s="26">
        <f t="shared" si="47"/>
        <v>930225</v>
      </c>
      <c r="B3058" s="26">
        <v>39</v>
      </c>
      <c r="C3058" s="26">
        <v>132</v>
      </c>
      <c r="D3058" s="26" t="s">
        <v>41</v>
      </c>
      <c r="E3058" s="26">
        <v>93</v>
      </c>
      <c r="F3058" s="26">
        <v>225</v>
      </c>
      <c r="G3058" s="26">
        <v>31618.098000000002</v>
      </c>
      <c r="H3058" s="26">
        <v>91.617999999999995</v>
      </c>
      <c r="I3058" s="26">
        <v>7607.4231</v>
      </c>
      <c r="J3058" s="26">
        <v>0.40720000000000001</v>
      </c>
    </row>
    <row r="3059" spans="1:10" x14ac:dyDescent="0.2">
      <c r="A3059" s="26">
        <f t="shared" si="47"/>
        <v>940225</v>
      </c>
      <c r="B3059" s="26">
        <v>37</v>
      </c>
      <c r="C3059" s="26">
        <v>131</v>
      </c>
      <c r="D3059" s="26" t="s">
        <v>123</v>
      </c>
      <c r="E3059" s="26">
        <v>94</v>
      </c>
      <c r="F3059" s="26">
        <v>225</v>
      </c>
      <c r="G3059" s="26">
        <v>36300</v>
      </c>
      <c r="H3059" s="26">
        <v>300</v>
      </c>
      <c r="I3059" s="26">
        <v>7583</v>
      </c>
      <c r="J3059" s="26">
        <v>1</v>
      </c>
    </row>
    <row r="3060" spans="1:10" x14ac:dyDescent="0.2">
      <c r="A3060" s="26">
        <f t="shared" si="47"/>
        <v>950225</v>
      </c>
      <c r="B3060" s="26">
        <v>35</v>
      </c>
      <c r="C3060" s="26">
        <v>130</v>
      </c>
      <c r="D3060" s="26" t="s">
        <v>124</v>
      </c>
      <c r="E3060" s="26">
        <v>95</v>
      </c>
      <c r="F3060" s="26">
        <v>225</v>
      </c>
      <c r="G3060" s="26">
        <v>42390</v>
      </c>
      <c r="H3060" s="26">
        <v>400</v>
      </c>
      <c r="I3060" s="26">
        <v>7553</v>
      </c>
      <c r="J3060" s="26">
        <v>2</v>
      </c>
    </row>
    <row r="3061" spans="1:10" x14ac:dyDescent="0.2">
      <c r="A3061" s="26">
        <f t="shared" si="47"/>
        <v>840226</v>
      </c>
      <c r="B3061" s="26">
        <v>58</v>
      </c>
      <c r="C3061" s="26">
        <v>142</v>
      </c>
      <c r="D3061" s="26" t="s">
        <v>114</v>
      </c>
      <c r="E3061" s="26">
        <v>84</v>
      </c>
      <c r="F3061" s="26">
        <v>226</v>
      </c>
      <c r="G3061" s="26">
        <v>37549</v>
      </c>
      <c r="H3061" s="26">
        <v>401</v>
      </c>
      <c r="I3061" s="26">
        <v>7614</v>
      </c>
      <c r="J3061" s="26">
        <v>2</v>
      </c>
    </row>
    <row r="3062" spans="1:10" x14ac:dyDescent="0.2">
      <c r="A3062" s="26">
        <f t="shared" si="47"/>
        <v>850226</v>
      </c>
      <c r="B3062" s="26">
        <v>56</v>
      </c>
      <c r="C3062" s="26">
        <v>141</v>
      </c>
      <c r="D3062" s="26" t="s">
        <v>115</v>
      </c>
      <c r="E3062" s="26">
        <v>85</v>
      </c>
      <c r="F3062" s="26">
        <v>226</v>
      </c>
      <c r="G3062" s="26">
        <v>34660</v>
      </c>
      <c r="H3062" s="26">
        <v>300</v>
      </c>
      <c r="I3062" s="26">
        <v>7624</v>
      </c>
      <c r="J3062" s="26">
        <v>1</v>
      </c>
    </row>
    <row r="3063" spans="1:10" x14ac:dyDescent="0.2">
      <c r="A3063" s="26">
        <f t="shared" si="47"/>
        <v>860226</v>
      </c>
      <c r="B3063" s="26">
        <v>54</v>
      </c>
      <c r="C3063" s="26">
        <v>140</v>
      </c>
      <c r="D3063" s="26" t="s">
        <v>116</v>
      </c>
      <c r="E3063" s="26">
        <v>86</v>
      </c>
      <c r="F3063" s="26">
        <v>226</v>
      </c>
      <c r="G3063" s="26">
        <v>28747.194</v>
      </c>
      <c r="H3063" s="26">
        <v>10.477</v>
      </c>
      <c r="I3063" s="26">
        <v>7646.4107999999997</v>
      </c>
      <c r="J3063" s="26">
        <v>4.6399999999999997E-2</v>
      </c>
    </row>
    <row r="3064" spans="1:10" x14ac:dyDescent="0.2">
      <c r="A3064" s="26">
        <f t="shared" si="47"/>
        <v>870226</v>
      </c>
      <c r="B3064" s="26">
        <v>52</v>
      </c>
      <c r="C3064" s="26">
        <v>139</v>
      </c>
      <c r="D3064" s="26" t="s">
        <v>117</v>
      </c>
      <c r="E3064" s="26">
        <v>87</v>
      </c>
      <c r="F3064" s="26">
        <v>226</v>
      </c>
      <c r="G3064" s="26">
        <v>27520.539000000001</v>
      </c>
      <c r="H3064" s="26">
        <v>6.23</v>
      </c>
      <c r="I3064" s="26">
        <v>7648.3768</v>
      </c>
      <c r="J3064" s="26">
        <v>2.76E-2</v>
      </c>
    </row>
    <row r="3065" spans="1:10" x14ac:dyDescent="0.2">
      <c r="A3065" s="26">
        <f t="shared" si="47"/>
        <v>880226</v>
      </c>
      <c r="B3065" s="26">
        <v>50</v>
      </c>
      <c r="C3065" s="26">
        <v>138</v>
      </c>
      <c r="D3065" s="26" t="s">
        <v>118</v>
      </c>
      <c r="E3065" s="26">
        <v>88</v>
      </c>
      <c r="F3065" s="26">
        <v>226</v>
      </c>
      <c r="G3065" s="26">
        <v>23667.576000000001</v>
      </c>
      <c r="H3065" s="26">
        <v>1.927</v>
      </c>
      <c r="I3065" s="26">
        <v>7661.9636</v>
      </c>
      <c r="J3065" s="26">
        <v>8.5000000000000006E-3</v>
      </c>
    </row>
    <row r="3066" spans="1:10" x14ac:dyDescent="0.2">
      <c r="A3066" s="26">
        <f t="shared" si="47"/>
        <v>890226</v>
      </c>
      <c r="B3066" s="26">
        <v>48</v>
      </c>
      <c r="C3066" s="26">
        <v>137</v>
      </c>
      <c r="D3066" s="26" t="s">
        <v>119</v>
      </c>
      <c r="E3066" s="26">
        <v>89</v>
      </c>
      <c r="F3066" s="26">
        <v>226</v>
      </c>
      <c r="G3066" s="26">
        <v>24309.201000000001</v>
      </c>
      <c r="H3066" s="26">
        <v>3.1</v>
      </c>
      <c r="I3066" s="26">
        <v>7655.6628000000001</v>
      </c>
      <c r="J3066" s="26">
        <v>1.37E-2</v>
      </c>
    </row>
    <row r="3067" spans="1:10" x14ac:dyDescent="0.2">
      <c r="A3067" s="26">
        <f t="shared" si="47"/>
        <v>900226</v>
      </c>
      <c r="B3067" s="26">
        <v>46</v>
      </c>
      <c r="C3067" s="26">
        <v>136</v>
      </c>
      <c r="D3067" s="26" t="s">
        <v>120</v>
      </c>
      <c r="E3067" s="26">
        <v>90</v>
      </c>
      <c r="F3067" s="26">
        <v>226</v>
      </c>
      <c r="G3067" s="26">
        <v>23197.649000000001</v>
      </c>
      <c r="H3067" s="26">
        <v>4.4809999999999999</v>
      </c>
      <c r="I3067" s="26">
        <v>7657.1194999999998</v>
      </c>
      <c r="J3067" s="26">
        <v>1.9800000000000002E-2</v>
      </c>
    </row>
    <row r="3068" spans="1:10" x14ac:dyDescent="0.2">
      <c r="A3068" s="26">
        <f t="shared" si="47"/>
        <v>910226</v>
      </c>
      <c r="B3068" s="26">
        <v>44</v>
      </c>
      <c r="C3068" s="26">
        <v>135</v>
      </c>
      <c r="D3068" s="26" t="s">
        <v>121</v>
      </c>
      <c r="E3068" s="26">
        <v>91</v>
      </c>
      <c r="F3068" s="26">
        <v>226</v>
      </c>
      <c r="G3068" s="26">
        <v>26033.599999999999</v>
      </c>
      <c r="H3068" s="26">
        <v>11.212999999999999</v>
      </c>
      <c r="I3068" s="26">
        <v>7641.1093000000001</v>
      </c>
      <c r="J3068" s="26">
        <v>4.9599999999999998E-2</v>
      </c>
    </row>
    <row r="3069" spans="1:10" x14ac:dyDescent="0.2">
      <c r="A3069" s="26">
        <f t="shared" si="47"/>
        <v>920226</v>
      </c>
      <c r="B3069" s="26">
        <v>42</v>
      </c>
      <c r="C3069" s="26">
        <v>134</v>
      </c>
      <c r="D3069" s="26" t="s">
        <v>122</v>
      </c>
      <c r="E3069" s="26">
        <v>92</v>
      </c>
      <c r="F3069" s="26">
        <v>226</v>
      </c>
      <c r="G3069" s="26">
        <v>27328.796999999999</v>
      </c>
      <c r="H3069" s="26">
        <v>11.071</v>
      </c>
      <c r="I3069" s="26">
        <v>7631.9165999999996</v>
      </c>
      <c r="J3069" s="26">
        <v>4.9000000000000002E-2</v>
      </c>
    </row>
    <row r="3070" spans="1:10" x14ac:dyDescent="0.2">
      <c r="A3070" s="26">
        <f t="shared" si="47"/>
        <v>930226</v>
      </c>
      <c r="B3070" s="26">
        <v>40</v>
      </c>
      <c r="C3070" s="26">
        <v>133</v>
      </c>
      <c r="D3070" s="26" t="s">
        <v>41</v>
      </c>
      <c r="E3070" s="26">
        <v>93</v>
      </c>
      <c r="F3070" s="26">
        <v>226</v>
      </c>
      <c r="G3070" s="26">
        <v>32816.877</v>
      </c>
      <c r="H3070" s="26">
        <v>102.063</v>
      </c>
      <c r="I3070" s="26">
        <v>7604.1714000000002</v>
      </c>
      <c r="J3070" s="26">
        <v>0.4516</v>
      </c>
    </row>
    <row r="3071" spans="1:10" x14ac:dyDescent="0.2">
      <c r="A3071" s="26">
        <f t="shared" si="47"/>
        <v>940226</v>
      </c>
      <c r="B3071" s="26">
        <v>38</v>
      </c>
      <c r="C3071" s="26">
        <v>132</v>
      </c>
      <c r="D3071" s="26" t="s">
        <v>123</v>
      </c>
      <c r="E3071" s="26">
        <v>94</v>
      </c>
      <c r="F3071" s="26">
        <v>226</v>
      </c>
      <c r="G3071" s="26">
        <v>35630</v>
      </c>
      <c r="H3071" s="26">
        <v>200</v>
      </c>
      <c r="I3071" s="26">
        <v>7588</v>
      </c>
      <c r="J3071" s="26">
        <v>1</v>
      </c>
    </row>
    <row r="3072" spans="1:10" x14ac:dyDescent="0.2">
      <c r="A3072" s="26">
        <f t="shared" si="47"/>
        <v>950226</v>
      </c>
      <c r="B3072" s="26">
        <v>36</v>
      </c>
      <c r="C3072" s="26">
        <v>131</v>
      </c>
      <c r="D3072" s="26" t="s">
        <v>124</v>
      </c>
      <c r="E3072" s="26">
        <v>95</v>
      </c>
      <c r="F3072" s="26">
        <v>226</v>
      </c>
      <c r="G3072" s="26">
        <v>42970</v>
      </c>
      <c r="H3072" s="26">
        <v>300</v>
      </c>
      <c r="I3072" s="26">
        <v>7552</v>
      </c>
      <c r="J3072" s="26">
        <v>1</v>
      </c>
    </row>
    <row r="3073" spans="1:10" x14ac:dyDescent="0.2">
      <c r="A3073" s="26">
        <f t="shared" si="47"/>
        <v>840227</v>
      </c>
      <c r="B3073" s="26">
        <v>59</v>
      </c>
      <c r="C3073" s="26">
        <v>143</v>
      </c>
      <c r="D3073" s="26" t="s">
        <v>114</v>
      </c>
      <c r="E3073" s="26">
        <v>84</v>
      </c>
      <c r="F3073" s="26">
        <v>227</v>
      </c>
      <c r="G3073" s="26">
        <v>42281</v>
      </c>
      <c r="H3073" s="26">
        <v>401</v>
      </c>
      <c r="I3073" s="26">
        <v>7596</v>
      </c>
      <c r="J3073" s="26">
        <v>2</v>
      </c>
    </row>
    <row r="3074" spans="1:10" x14ac:dyDescent="0.2">
      <c r="A3074" s="26">
        <f t="shared" si="47"/>
        <v>850227</v>
      </c>
      <c r="B3074" s="26">
        <v>57</v>
      </c>
      <c r="C3074" s="26">
        <v>142</v>
      </c>
      <c r="D3074" s="26" t="s">
        <v>115</v>
      </c>
      <c r="E3074" s="26">
        <v>85</v>
      </c>
      <c r="F3074" s="26">
        <v>227</v>
      </c>
      <c r="G3074" s="26">
        <v>37430</v>
      </c>
      <c r="H3074" s="26">
        <v>300</v>
      </c>
      <c r="I3074" s="26">
        <v>7613</v>
      </c>
      <c r="J3074" s="26">
        <v>1</v>
      </c>
    </row>
    <row r="3075" spans="1:10" x14ac:dyDescent="0.2">
      <c r="A3075" s="26">
        <f t="shared" ref="A3075:A3138" si="48">F3075+10000*E3075</f>
        <v>860227</v>
      </c>
      <c r="B3075" s="26">
        <v>55</v>
      </c>
      <c r="C3075" s="26">
        <v>141</v>
      </c>
      <c r="D3075" s="26" t="s">
        <v>116</v>
      </c>
      <c r="E3075" s="26">
        <v>86</v>
      </c>
      <c r="F3075" s="26">
        <v>227</v>
      </c>
      <c r="G3075" s="26">
        <v>32885.834999999999</v>
      </c>
      <c r="H3075" s="26">
        <v>14.090999999999999</v>
      </c>
      <c r="I3075" s="26">
        <v>7630.0508</v>
      </c>
      <c r="J3075" s="26">
        <v>6.2100000000000002E-2</v>
      </c>
    </row>
    <row r="3076" spans="1:10" x14ac:dyDescent="0.2">
      <c r="A3076" s="26">
        <f t="shared" si="48"/>
        <v>870227</v>
      </c>
      <c r="B3076" s="26">
        <v>53</v>
      </c>
      <c r="C3076" s="26">
        <v>140</v>
      </c>
      <c r="D3076" s="26" t="s">
        <v>117</v>
      </c>
      <c r="E3076" s="26">
        <v>87</v>
      </c>
      <c r="F3076" s="26">
        <v>227</v>
      </c>
      <c r="G3076" s="26">
        <v>29682.445</v>
      </c>
      <c r="H3076" s="26">
        <v>5.8979999999999997</v>
      </c>
      <c r="I3076" s="26">
        <v>7640.7161999999998</v>
      </c>
      <c r="J3076" s="26">
        <v>2.5999999999999999E-2</v>
      </c>
    </row>
    <row r="3077" spans="1:10" x14ac:dyDescent="0.2">
      <c r="A3077" s="26">
        <f t="shared" si="48"/>
        <v>880227</v>
      </c>
      <c r="B3077" s="26">
        <v>51</v>
      </c>
      <c r="C3077" s="26">
        <v>139</v>
      </c>
      <c r="D3077" s="26" t="s">
        <v>118</v>
      </c>
      <c r="E3077" s="26">
        <v>88</v>
      </c>
      <c r="F3077" s="26">
        <v>227</v>
      </c>
      <c r="G3077" s="26">
        <v>27177.464</v>
      </c>
      <c r="H3077" s="26">
        <v>1.946</v>
      </c>
      <c r="I3077" s="26">
        <v>7648.3047999999999</v>
      </c>
      <c r="J3077" s="26">
        <v>8.6E-3</v>
      </c>
    </row>
    <row r="3078" spans="1:10" x14ac:dyDescent="0.2">
      <c r="A3078" s="26">
        <f t="shared" si="48"/>
        <v>890227</v>
      </c>
      <c r="B3078" s="26">
        <v>49</v>
      </c>
      <c r="C3078" s="26">
        <v>138</v>
      </c>
      <c r="D3078" s="26" t="s">
        <v>119</v>
      </c>
      <c r="E3078" s="26">
        <v>89</v>
      </c>
      <c r="F3078" s="26">
        <v>227</v>
      </c>
      <c r="G3078" s="26">
        <v>25849.514999999999</v>
      </c>
      <c r="H3078" s="26">
        <v>1.9259999999999999</v>
      </c>
      <c r="I3078" s="26">
        <v>7650.7084000000004</v>
      </c>
      <c r="J3078" s="26">
        <v>8.5000000000000006E-3</v>
      </c>
    </row>
    <row r="3079" spans="1:10" x14ac:dyDescent="0.2">
      <c r="A3079" s="26">
        <f t="shared" si="48"/>
        <v>900227</v>
      </c>
      <c r="B3079" s="26">
        <v>47</v>
      </c>
      <c r="C3079" s="26">
        <v>137</v>
      </c>
      <c r="D3079" s="26" t="s">
        <v>120</v>
      </c>
      <c r="E3079" s="26">
        <v>90</v>
      </c>
      <c r="F3079" s="26">
        <v>227</v>
      </c>
      <c r="G3079" s="26">
        <v>25804.758999999998</v>
      </c>
      <c r="H3079" s="26">
        <v>2.0880000000000001</v>
      </c>
      <c r="I3079" s="26">
        <v>7647.4591</v>
      </c>
      <c r="J3079" s="26">
        <v>9.1999999999999998E-3</v>
      </c>
    </row>
    <row r="3080" spans="1:10" x14ac:dyDescent="0.2">
      <c r="A3080" s="26">
        <f t="shared" si="48"/>
        <v>910227</v>
      </c>
      <c r="B3080" s="26">
        <v>45</v>
      </c>
      <c r="C3080" s="26">
        <v>136</v>
      </c>
      <c r="D3080" s="26" t="s">
        <v>121</v>
      </c>
      <c r="E3080" s="26">
        <v>91</v>
      </c>
      <c r="F3080" s="26">
        <v>227</v>
      </c>
      <c r="G3080" s="26">
        <v>26830.370999999999</v>
      </c>
      <c r="H3080" s="26">
        <v>7.2629999999999999</v>
      </c>
      <c r="I3080" s="26">
        <v>7639.4944999999998</v>
      </c>
      <c r="J3080" s="26">
        <v>3.2000000000000001E-2</v>
      </c>
    </row>
    <row r="3081" spans="1:10" x14ac:dyDescent="0.2">
      <c r="A3081" s="26">
        <f t="shared" si="48"/>
        <v>920227</v>
      </c>
      <c r="B3081" s="26">
        <v>43</v>
      </c>
      <c r="C3081" s="26">
        <v>135</v>
      </c>
      <c r="D3081" s="26" t="s">
        <v>122</v>
      </c>
      <c r="E3081" s="26">
        <v>92</v>
      </c>
      <c r="F3081" s="26">
        <v>227</v>
      </c>
      <c r="G3081" s="26">
        <v>29045.034</v>
      </c>
      <c r="H3081" s="26">
        <v>8.51</v>
      </c>
      <c r="I3081" s="26">
        <v>7626.2918</v>
      </c>
      <c r="J3081" s="26">
        <v>3.7499999999999999E-2</v>
      </c>
    </row>
    <row r="3082" spans="1:10" x14ac:dyDescent="0.2">
      <c r="A3082" s="26">
        <f t="shared" si="48"/>
        <v>930227</v>
      </c>
      <c r="B3082" s="26">
        <v>41</v>
      </c>
      <c r="C3082" s="26">
        <v>134</v>
      </c>
      <c r="D3082" s="26" t="s">
        <v>41</v>
      </c>
      <c r="E3082" s="26">
        <v>93</v>
      </c>
      <c r="F3082" s="26">
        <v>227</v>
      </c>
      <c r="G3082" s="26">
        <v>32579.018</v>
      </c>
      <c r="H3082" s="26">
        <v>76.989000000000004</v>
      </c>
      <c r="I3082" s="26">
        <v>7607.2771000000002</v>
      </c>
      <c r="J3082" s="26">
        <v>0.3392</v>
      </c>
    </row>
    <row r="3083" spans="1:10" x14ac:dyDescent="0.2">
      <c r="A3083" s="26">
        <f t="shared" si="48"/>
        <v>940227</v>
      </c>
      <c r="B3083" s="26">
        <v>39</v>
      </c>
      <c r="C3083" s="26">
        <v>133</v>
      </c>
      <c r="D3083" s="26" t="s">
        <v>123</v>
      </c>
      <c r="E3083" s="26">
        <v>94</v>
      </c>
      <c r="F3083" s="26">
        <v>227</v>
      </c>
      <c r="G3083" s="26">
        <v>36770</v>
      </c>
      <c r="H3083" s="26">
        <v>100</v>
      </c>
      <c r="I3083" s="26">
        <v>7585</v>
      </c>
      <c r="J3083" s="26">
        <v>0</v>
      </c>
    </row>
    <row r="3084" spans="1:10" x14ac:dyDescent="0.2">
      <c r="A3084" s="26">
        <f t="shared" si="48"/>
        <v>950227</v>
      </c>
      <c r="B3084" s="26">
        <v>37</v>
      </c>
      <c r="C3084" s="26">
        <v>132</v>
      </c>
      <c r="D3084" s="26" t="s">
        <v>124</v>
      </c>
      <c r="E3084" s="26">
        <v>95</v>
      </c>
      <c r="F3084" s="26">
        <v>227</v>
      </c>
      <c r="G3084" s="26">
        <v>42180</v>
      </c>
      <c r="H3084" s="26">
        <v>200</v>
      </c>
      <c r="I3084" s="26">
        <v>7558</v>
      </c>
      <c r="J3084" s="26">
        <v>1</v>
      </c>
    </row>
    <row r="3085" spans="1:10" x14ac:dyDescent="0.2">
      <c r="A3085" s="26">
        <f t="shared" si="48"/>
        <v>850228</v>
      </c>
      <c r="B3085" s="26">
        <v>58</v>
      </c>
      <c r="C3085" s="26">
        <v>143</v>
      </c>
      <c r="D3085" s="26" t="s">
        <v>115</v>
      </c>
      <c r="E3085" s="26">
        <v>85</v>
      </c>
      <c r="F3085" s="26">
        <v>228</v>
      </c>
      <c r="G3085" s="26">
        <v>41880</v>
      </c>
      <c r="H3085" s="26">
        <v>400</v>
      </c>
      <c r="I3085" s="26">
        <v>7596</v>
      </c>
      <c r="J3085" s="26">
        <v>2</v>
      </c>
    </row>
    <row r="3086" spans="1:10" x14ac:dyDescent="0.2">
      <c r="A3086" s="26">
        <f t="shared" si="48"/>
        <v>860228</v>
      </c>
      <c r="B3086" s="26">
        <v>56</v>
      </c>
      <c r="C3086" s="26">
        <v>142</v>
      </c>
      <c r="D3086" s="26" t="s">
        <v>116</v>
      </c>
      <c r="E3086" s="26">
        <v>86</v>
      </c>
      <c r="F3086" s="26">
        <v>228</v>
      </c>
      <c r="G3086" s="26">
        <v>35243.466</v>
      </c>
      <c r="H3086" s="26">
        <v>17.677</v>
      </c>
      <c r="I3086" s="26">
        <v>7621.6457</v>
      </c>
      <c r="J3086" s="26">
        <v>7.7499999999999999E-2</v>
      </c>
    </row>
    <row r="3087" spans="1:10" x14ac:dyDescent="0.2">
      <c r="A3087" s="26">
        <f t="shared" si="48"/>
        <v>870228</v>
      </c>
      <c r="B3087" s="26">
        <v>54</v>
      </c>
      <c r="C3087" s="26">
        <v>141</v>
      </c>
      <c r="D3087" s="26" t="s">
        <v>117</v>
      </c>
      <c r="E3087" s="26">
        <v>87</v>
      </c>
      <c r="F3087" s="26">
        <v>228</v>
      </c>
      <c r="G3087" s="26">
        <v>33384.220999999998</v>
      </c>
      <c r="H3087" s="26">
        <v>6.7320000000000002</v>
      </c>
      <c r="I3087" s="26">
        <v>7626.3689000000004</v>
      </c>
      <c r="J3087" s="26">
        <v>2.9499999999999998E-2</v>
      </c>
    </row>
    <row r="3088" spans="1:10" x14ac:dyDescent="0.2">
      <c r="A3088" s="26">
        <f t="shared" si="48"/>
        <v>880228</v>
      </c>
      <c r="B3088" s="26">
        <v>52</v>
      </c>
      <c r="C3088" s="26">
        <v>140</v>
      </c>
      <c r="D3088" s="26" t="s">
        <v>118</v>
      </c>
      <c r="E3088" s="26">
        <v>88</v>
      </c>
      <c r="F3088" s="26">
        <v>228</v>
      </c>
      <c r="G3088" s="26">
        <v>28940.194</v>
      </c>
      <c r="H3088" s="26">
        <v>1.9950000000000001</v>
      </c>
      <c r="I3088" s="26">
        <v>7642.4288999999999</v>
      </c>
      <c r="J3088" s="26">
        <v>8.8000000000000005E-3</v>
      </c>
    </row>
    <row r="3089" spans="1:10" x14ac:dyDescent="0.2">
      <c r="A3089" s="26">
        <f t="shared" si="48"/>
        <v>890228</v>
      </c>
      <c r="B3089" s="26">
        <v>50</v>
      </c>
      <c r="C3089" s="26">
        <v>139</v>
      </c>
      <c r="D3089" s="26" t="s">
        <v>119</v>
      </c>
      <c r="E3089" s="26">
        <v>89</v>
      </c>
      <c r="F3089" s="26">
        <v>228</v>
      </c>
      <c r="G3089" s="26">
        <v>28894.653999999999</v>
      </c>
      <c r="H3089" s="26">
        <v>2.093</v>
      </c>
      <c r="I3089" s="26">
        <v>7639.1972999999998</v>
      </c>
      <c r="J3089" s="26">
        <v>9.1999999999999998E-3</v>
      </c>
    </row>
    <row r="3090" spans="1:10" x14ac:dyDescent="0.2">
      <c r="A3090" s="26">
        <f t="shared" si="48"/>
        <v>900228</v>
      </c>
      <c r="B3090" s="26">
        <v>48</v>
      </c>
      <c r="C3090" s="26">
        <v>138</v>
      </c>
      <c r="D3090" s="26" t="s">
        <v>120</v>
      </c>
      <c r="E3090" s="26">
        <v>90</v>
      </c>
      <c r="F3090" s="26">
        <v>228</v>
      </c>
      <c r="G3090" s="26">
        <v>26770.899000000001</v>
      </c>
      <c r="H3090" s="26">
        <v>1.806</v>
      </c>
      <c r="I3090" s="26">
        <v>7645.0807000000004</v>
      </c>
      <c r="J3090" s="26">
        <v>7.9000000000000008E-3</v>
      </c>
    </row>
    <row r="3091" spans="1:10" x14ac:dyDescent="0.2">
      <c r="A3091" s="26">
        <f t="shared" si="48"/>
        <v>910228</v>
      </c>
      <c r="B3091" s="26">
        <v>46</v>
      </c>
      <c r="C3091" s="26">
        <v>137</v>
      </c>
      <c r="D3091" s="26" t="s">
        <v>121</v>
      </c>
      <c r="E3091" s="26">
        <v>91</v>
      </c>
      <c r="F3091" s="26">
        <v>228</v>
      </c>
      <c r="G3091" s="26">
        <v>28923.598999999998</v>
      </c>
      <c r="H3091" s="26">
        <v>4.34</v>
      </c>
      <c r="I3091" s="26">
        <v>7632.2075999999997</v>
      </c>
      <c r="J3091" s="26">
        <v>1.9E-2</v>
      </c>
    </row>
    <row r="3092" spans="1:10" x14ac:dyDescent="0.2">
      <c r="A3092" s="26">
        <f t="shared" si="48"/>
        <v>920228</v>
      </c>
      <c r="B3092" s="26">
        <v>44</v>
      </c>
      <c r="C3092" s="26">
        <v>136</v>
      </c>
      <c r="D3092" s="26" t="s">
        <v>122</v>
      </c>
      <c r="E3092" s="26">
        <v>92</v>
      </c>
      <c r="F3092" s="26">
        <v>228</v>
      </c>
      <c r="G3092" s="26">
        <v>29220.001</v>
      </c>
      <c r="H3092" s="26">
        <v>13.474</v>
      </c>
      <c r="I3092" s="26">
        <v>7627.4763000000003</v>
      </c>
      <c r="J3092" s="26">
        <v>5.91E-2</v>
      </c>
    </row>
    <row r="3093" spans="1:10" x14ac:dyDescent="0.2">
      <c r="A3093" s="26">
        <f t="shared" si="48"/>
        <v>930228</v>
      </c>
      <c r="B3093" s="26">
        <v>42</v>
      </c>
      <c r="C3093" s="26">
        <v>135</v>
      </c>
      <c r="D3093" s="26" t="s">
        <v>41</v>
      </c>
      <c r="E3093" s="26">
        <v>93</v>
      </c>
      <c r="F3093" s="26">
        <v>228</v>
      </c>
      <c r="G3093" s="26">
        <v>33825</v>
      </c>
      <c r="H3093" s="26">
        <v>100</v>
      </c>
      <c r="I3093" s="26">
        <v>7604</v>
      </c>
      <c r="J3093" s="26">
        <v>0</v>
      </c>
    </row>
    <row r="3094" spans="1:10" x14ac:dyDescent="0.2">
      <c r="A3094" s="26">
        <f t="shared" si="48"/>
        <v>940228</v>
      </c>
      <c r="B3094" s="26">
        <v>40</v>
      </c>
      <c r="C3094" s="26">
        <v>134</v>
      </c>
      <c r="D3094" s="26" t="s">
        <v>123</v>
      </c>
      <c r="E3094" s="26">
        <v>94</v>
      </c>
      <c r="F3094" s="26">
        <v>228</v>
      </c>
      <c r="G3094" s="26">
        <v>36107.809000000001</v>
      </c>
      <c r="H3094" s="26">
        <v>23.352</v>
      </c>
      <c r="I3094" s="26">
        <v>7590.4039000000002</v>
      </c>
      <c r="J3094" s="26">
        <v>0.1024</v>
      </c>
    </row>
    <row r="3095" spans="1:10" x14ac:dyDescent="0.2">
      <c r="A3095" s="26">
        <f t="shared" si="48"/>
        <v>950228</v>
      </c>
      <c r="B3095" s="26">
        <v>38</v>
      </c>
      <c r="C3095" s="26">
        <v>133</v>
      </c>
      <c r="D3095" s="26" t="s">
        <v>124</v>
      </c>
      <c r="E3095" s="26">
        <v>95</v>
      </c>
      <c r="F3095" s="26">
        <v>228</v>
      </c>
      <c r="G3095" s="26">
        <v>42850</v>
      </c>
      <c r="H3095" s="26">
        <v>200</v>
      </c>
      <c r="I3095" s="26">
        <v>7557</v>
      </c>
      <c r="J3095" s="26">
        <v>1</v>
      </c>
    </row>
    <row r="3096" spans="1:10" x14ac:dyDescent="0.2">
      <c r="A3096" s="26">
        <f t="shared" si="48"/>
        <v>850229</v>
      </c>
      <c r="B3096" s="26">
        <v>59</v>
      </c>
      <c r="C3096" s="26">
        <v>144</v>
      </c>
      <c r="D3096" s="26" t="s">
        <v>115</v>
      </c>
      <c r="E3096" s="26">
        <v>85</v>
      </c>
      <c r="F3096" s="26">
        <v>229</v>
      </c>
      <c r="G3096" s="26">
        <v>44890</v>
      </c>
      <c r="H3096" s="26">
        <v>400</v>
      </c>
      <c r="I3096" s="26">
        <v>7585</v>
      </c>
      <c r="J3096" s="26">
        <v>2</v>
      </c>
    </row>
    <row r="3097" spans="1:10" x14ac:dyDescent="0.2">
      <c r="A3097" s="26">
        <f t="shared" si="48"/>
        <v>860229</v>
      </c>
      <c r="B3097" s="26">
        <v>57</v>
      </c>
      <c r="C3097" s="26">
        <v>143</v>
      </c>
      <c r="D3097" s="26" t="s">
        <v>116</v>
      </c>
      <c r="E3097" s="26">
        <v>86</v>
      </c>
      <c r="F3097" s="26">
        <v>229</v>
      </c>
      <c r="G3097" s="26">
        <v>39362.400000000001</v>
      </c>
      <c r="H3097" s="26">
        <v>13.041</v>
      </c>
      <c r="I3097" s="26">
        <v>7605.6226999999999</v>
      </c>
      <c r="J3097" s="26">
        <v>5.6899999999999999E-2</v>
      </c>
    </row>
    <row r="3098" spans="1:10" x14ac:dyDescent="0.2">
      <c r="A3098" s="26">
        <f t="shared" si="48"/>
        <v>870229</v>
      </c>
      <c r="B3098" s="26">
        <v>55</v>
      </c>
      <c r="C3098" s="26">
        <v>142</v>
      </c>
      <c r="D3098" s="26" t="s">
        <v>117</v>
      </c>
      <c r="E3098" s="26">
        <v>87</v>
      </c>
      <c r="F3098" s="26">
        <v>229</v>
      </c>
      <c r="G3098" s="26">
        <v>35668.252999999997</v>
      </c>
      <c r="H3098" s="26">
        <v>5.0010000000000003</v>
      </c>
      <c r="I3098" s="26">
        <v>7618.3379999999997</v>
      </c>
      <c r="J3098" s="26">
        <v>2.18E-2</v>
      </c>
    </row>
    <row r="3099" spans="1:10" x14ac:dyDescent="0.2">
      <c r="A3099" s="26">
        <f t="shared" si="48"/>
        <v>880229</v>
      </c>
      <c r="B3099" s="26">
        <v>53</v>
      </c>
      <c r="C3099" s="26">
        <v>141</v>
      </c>
      <c r="D3099" s="26" t="s">
        <v>118</v>
      </c>
      <c r="E3099" s="26">
        <v>88</v>
      </c>
      <c r="F3099" s="26">
        <v>229</v>
      </c>
      <c r="G3099" s="26">
        <v>32561.963</v>
      </c>
      <c r="H3099" s="26">
        <v>15.441000000000001</v>
      </c>
      <c r="I3099" s="26">
        <v>7628.4862000000003</v>
      </c>
      <c r="J3099" s="26">
        <v>6.7400000000000002E-2</v>
      </c>
    </row>
    <row r="3100" spans="1:10" x14ac:dyDescent="0.2">
      <c r="A3100" s="26">
        <f t="shared" si="48"/>
        <v>890229</v>
      </c>
      <c r="B3100" s="26">
        <v>51</v>
      </c>
      <c r="C3100" s="26">
        <v>140</v>
      </c>
      <c r="D3100" s="26" t="s">
        <v>119</v>
      </c>
      <c r="E3100" s="26">
        <v>89</v>
      </c>
      <c r="F3100" s="26">
        <v>229</v>
      </c>
      <c r="G3100" s="26">
        <v>30689.936000000002</v>
      </c>
      <c r="H3100" s="26">
        <v>12.109</v>
      </c>
      <c r="I3100" s="26">
        <v>7633.2446</v>
      </c>
      <c r="J3100" s="26">
        <v>5.2900000000000003E-2</v>
      </c>
    </row>
    <row r="3101" spans="1:10" x14ac:dyDescent="0.2">
      <c r="A3101" s="26">
        <f t="shared" si="48"/>
        <v>900229</v>
      </c>
      <c r="B3101" s="26">
        <v>49</v>
      </c>
      <c r="C3101" s="26">
        <v>139</v>
      </c>
      <c r="D3101" s="26" t="s">
        <v>120</v>
      </c>
      <c r="E3101" s="26">
        <v>90</v>
      </c>
      <c r="F3101" s="26">
        <v>229</v>
      </c>
      <c r="G3101" s="26">
        <v>29585.517</v>
      </c>
      <c r="H3101" s="26">
        <v>2.4039999999999999</v>
      </c>
      <c r="I3101" s="26">
        <v>7634.6509999999998</v>
      </c>
      <c r="J3101" s="26">
        <v>1.0500000000000001E-2</v>
      </c>
    </row>
    <row r="3102" spans="1:10" x14ac:dyDescent="0.2">
      <c r="A3102" s="26">
        <f t="shared" si="48"/>
        <v>910229</v>
      </c>
      <c r="B3102" s="26">
        <v>47</v>
      </c>
      <c r="C3102" s="26">
        <v>138</v>
      </c>
      <c r="D3102" s="26" t="s">
        <v>121</v>
      </c>
      <c r="E3102" s="26">
        <v>91</v>
      </c>
      <c r="F3102" s="26">
        <v>229</v>
      </c>
      <c r="G3102" s="26">
        <v>29896.848000000002</v>
      </c>
      <c r="H3102" s="26">
        <v>3.28</v>
      </c>
      <c r="I3102" s="26">
        <v>7629.8752000000004</v>
      </c>
      <c r="J3102" s="26">
        <v>1.43E-2</v>
      </c>
    </row>
    <row r="3103" spans="1:10" x14ac:dyDescent="0.2">
      <c r="A3103" s="26">
        <f t="shared" si="48"/>
        <v>920229</v>
      </c>
      <c r="B3103" s="26">
        <v>45</v>
      </c>
      <c r="C3103" s="26">
        <v>137</v>
      </c>
      <c r="D3103" s="26" t="s">
        <v>122</v>
      </c>
      <c r="E3103" s="26">
        <v>92</v>
      </c>
      <c r="F3103" s="26">
        <v>229</v>
      </c>
      <c r="G3103" s="26">
        <v>31210.62</v>
      </c>
      <c r="H3103" s="26">
        <v>5.9379999999999997</v>
      </c>
      <c r="I3103" s="26">
        <v>7620.7218000000003</v>
      </c>
      <c r="J3103" s="26">
        <v>2.5899999999999999E-2</v>
      </c>
    </row>
    <row r="3104" spans="1:10" x14ac:dyDescent="0.2">
      <c r="A3104" s="26">
        <f t="shared" si="48"/>
        <v>930229</v>
      </c>
      <c r="B3104" s="26">
        <v>43</v>
      </c>
      <c r="C3104" s="26">
        <v>136</v>
      </c>
      <c r="D3104" s="26" t="s">
        <v>41</v>
      </c>
      <c r="E3104" s="26">
        <v>93</v>
      </c>
      <c r="F3104" s="26">
        <v>229</v>
      </c>
      <c r="G3104" s="26">
        <v>33801.377999999997</v>
      </c>
      <c r="H3104" s="26">
        <v>101.17700000000001</v>
      </c>
      <c r="I3104" s="26">
        <v>7605.9921000000004</v>
      </c>
      <c r="J3104" s="26">
        <v>0.44180000000000003</v>
      </c>
    </row>
    <row r="3105" spans="1:10" x14ac:dyDescent="0.2">
      <c r="A3105" s="26">
        <f t="shared" si="48"/>
        <v>940229</v>
      </c>
      <c r="B3105" s="26">
        <v>41</v>
      </c>
      <c r="C3105" s="26">
        <v>135</v>
      </c>
      <c r="D3105" s="26" t="s">
        <v>123</v>
      </c>
      <c r="E3105" s="26">
        <v>94</v>
      </c>
      <c r="F3105" s="26">
        <v>229</v>
      </c>
      <c r="G3105" s="26">
        <v>37394.923999999999</v>
      </c>
      <c r="H3105" s="26">
        <v>60.633000000000003</v>
      </c>
      <c r="I3105" s="26">
        <v>7586.8833999999997</v>
      </c>
      <c r="J3105" s="26">
        <v>0.26479999999999998</v>
      </c>
    </row>
    <row r="3106" spans="1:10" x14ac:dyDescent="0.2">
      <c r="A3106" s="26">
        <f t="shared" si="48"/>
        <v>950229</v>
      </c>
      <c r="B3106" s="26">
        <v>39</v>
      </c>
      <c r="C3106" s="26">
        <v>134</v>
      </c>
      <c r="D3106" s="26" t="s">
        <v>124</v>
      </c>
      <c r="E3106" s="26">
        <v>95</v>
      </c>
      <c r="F3106" s="26">
        <v>229</v>
      </c>
      <c r="G3106" s="26">
        <v>42180.413999999997</v>
      </c>
      <c r="H3106" s="26">
        <v>106.348</v>
      </c>
      <c r="I3106" s="26">
        <v>7562.5697</v>
      </c>
      <c r="J3106" s="26">
        <v>0.46439999999999998</v>
      </c>
    </row>
    <row r="3107" spans="1:10" x14ac:dyDescent="0.2">
      <c r="A3107" s="26">
        <f t="shared" si="48"/>
        <v>860230</v>
      </c>
      <c r="B3107" s="26">
        <v>58</v>
      </c>
      <c r="C3107" s="26">
        <v>144</v>
      </c>
      <c r="D3107" s="26" t="s">
        <v>116</v>
      </c>
      <c r="E3107" s="26">
        <v>86</v>
      </c>
      <c r="F3107" s="26">
        <v>230</v>
      </c>
      <c r="G3107" s="26">
        <v>42170</v>
      </c>
      <c r="H3107" s="26">
        <v>200</v>
      </c>
      <c r="I3107" s="26">
        <v>7595</v>
      </c>
      <c r="J3107" s="26">
        <v>1</v>
      </c>
    </row>
    <row r="3108" spans="1:10" x14ac:dyDescent="0.2">
      <c r="A3108" s="26">
        <f t="shared" si="48"/>
        <v>870230</v>
      </c>
      <c r="B3108" s="26">
        <v>56</v>
      </c>
      <c r="C3108" s="26">
        <v>143</v>
      </c>
      <c r="D3108" s="26" t="s">
        <v>117</v>
      </c>
      <c r="E3108" s="26">
        <v>87</v>
      </c>
      <c r="F3108" s="26">
        <v>230</v>
      </c>
      <c r="G3108" s="26">
        <v>39486.769</v>
      </c>
      <c r="H3108" s="26">
        <v>6.5410000000000004</v>
      </c>
      <c r="I3108" s="26">
        <v>7603.7052000000003</v>
      </c>
      <c r="J3108" s="26">
        <v>2.8400000000000002E-2</v>
      </c>
    </row>
    <row r="3109" spans="1:10" x14ac:dyDescent="0.2">
      <c r="A3109" s="26">
        <f t="shared" si="48"/>
        <v>880230</v>
      </c>
      <c r="B3109" s="26">
        <v>54</v>
      </c>
      <c r="C3109" s="26">
        <v>142</v>
      </c>
      <c r="D3109" s="26" t="s">
        <v>118</v>
      </c>
      <c r="E3109" s="26">
        <v>88</v>
      </c>
      <c r="F3109" s="26">
        <v>230</v>
      </c>
      <c r="G3109" s="26">
        <v>34516.305999999997</v>
      </c>
      <c r="H3109" s="26">
        <v>10.295999999999999</v>
      </c>
      <c r="I3109" s="26">
        <v>7621.9143999999997</v>
      </c>
      <c r="J3109" s="26">
        <v>4.48E-2</v>
      </c>
    </row>
    <row r="3110" spans="1:10" x14ac:dyDescent="0.2">
      <c r="A3110" s="26">
        <f t="shared" si="48"/>
        <v>890230</v>
      </c>
      <c r="B3110" s="26">
        <v>52</v>
      </c>
      <c r="C3110" s="26">
        <v>141</v>
      </c>
      <c r="D3110" s="26" t="s">
        <v>119</v>
      </c>
      <c r="E3110" s="26">
        <v>89</v>
      </c>
      <c r="F3110" s="26">
        <v>230</v>
      </c>
      <c r="G3110" s="26">
        <v>33838.385999999999</v>
      </c>
      <c r="H3110" s="26">
        <v>15.835000000000001</v>
      </c>
      <c r="I3110" s="26">
        <v>7621.4603999999999</v>
      </c>
      <c r="J3110" s="26">
        <v>6.8900000000000003E-2</v>
      </c>
    </row>
    <row r="3111" spans="1:10" x14ac:dyDescent="0.2">
      <c r="A3111" s="26">
        <f t="shared" si="48"/>
        <v>900230</v>
      </c>
      <c r="B3111" s="26">
        <v>50</v>
      </c>
      <c r="C3111" s="26">
        <v>140</v>
      </c>
      <c r="D3111" s="26" t="s">
        <v>120</v>
      </c>
      <c r="E3111" s="26">
        <v>90</v>
      </c>
      <c r="F3111" s="26">
        <v>230</v>
      </c>
      <c r="G3111" s="26">
        <v>30862.511999999999</v>
      </c>
      <c r="H3111" s="26">
        <v>1.2090000000000001</v>
      </c>
      <c r="I3111" s="26">
        <v>7630.9974000000002</v>
      </c>
      <c r="J3111" s="26">
        <v>5.3E-3</v>
      </c>
    </row>
    <row r="3112" spans="1:10" x14ac:dyDescent="0.2">
      <c r="A3112" s="26">
        <f t="shared" si="48"/>
        <v>910230</v>
      </c>
      <c r="B3112" s="26">
        <v>48</v>
      </c>
      <c r="C3112" s="26">
        <v>139</v>
      </c>
      <c r="D3112" s="26" t="s">
        <v>121</v>
      </c>
      <c r="E3112" s="26">
        <v>91</v>
      </c>
      <c r="F3112" s="26">
        <v>230</v>
      </c>
      <c r="G3112" s="26">
        <v>32173.543000000001</v>
      </c>
      <c r="H3112" s="26">
        <v>3.0379999999999998</v>
      </c>
      <c r="I3112" s="26">
        <v>7621.8958000000002</v>
      </c>
      <c r="J3112" s="26">
        <v>1.32E-2</v>
      </c>
    </row>
    <row r="3113" spans="1:10" x14ac:dyDescent="0.2">
      <c r="A3113" s="26">
        <f t="shared" si="48"/>
        <v>920230</v>
      </c>
      <c r="B3113" s="26">
        <v>46</v>
      </c>
      <c r="C3113" s="26">
        <v>138</v>
      </c>
      <c r="D3113" s="26" t="s">
        <v>122</v>
      </c>
      <c r="E3113" s="26">
        <v>92</v>
      </c>
      <c r="F3113" s="26">
        <v>230</v>
      </c>
      <c r="G3113" s="26">
        <v>31615.017</v>
      </c>
      <c r="H3113" s="26">
        <v>4.5090000000000003</v>
      </c>
      <c r="I3113" s="26">
        <v>7620.9227000000001</v>
      </c>
      <c r="J3113" s="26">
        <v>1.9599999999999999E-2</v>
      </c>
    </row>
    <row r="3114" spans="1:10" x14ac:dyDescent="0.2">
      <c r="A3114" s="26">
        <f t="shared" si="48"/>
        <v>930230</v>
      </c>
      <c r="B3114" s="26">
        <v>44</v>
      </c>
      <c r="C3114" s="26">
        <v>137</v>
      </c>
      <c r="D3114" s="26" t="s">
        <v>41</v>
      </c>
      <c r="E3114" s="26">
        <v>93</v>
      </c>
      <c r="F3114" s="26">
        <v>230</v>
      </c>
      <c r="G3114" s="26">
        <v>35236.614999999998</v>
      </c>
      <c r="H3114" s="26">
        <v>55.006999999999998</v>
      </c>
      <c r="I3114" s="26">
        <v>7601.7750999999998</v>
      </c>
      <c r="J3114" s="26">
        <v>0.2392</v>
      </c>
    </row>
    <row r="3115" spans="1:10" x14ac:dyDescent="0.2">
      <c r="A3115" s="26">
        <f t="shared" si="48"/>
        <v>940230</v>
      </c>
      <c r="B3115" s="26">
        <v>42</v>
      </c>
      <c r="C3115" s="26">
        <v>136</v>
      </c>
      <c r="D3115" s="26" t="s">
        <v>123</v>
      </c>
      <c r="E3115" s="26">
        <v>94</v>
      </c>
      <c r="F3115" s="26">
        <v>230</v>
      </c>
      <c r="G3115" s="26">
        <v>36932.17</v>
      </c>
      <c r="H3115" s="26">
        <v>14.451000000000001</v>
      </c>
      <c r="I3115" s="26">
        <v>7591.0015999999996</v>
      </c>
      <c r="J3115" s="26">
        <v>6.2799999999999995E-2</v>
      </c>
    </row>
    <row r="3116" spans="1:10" x14ac:dyDescent="0.2">
      <c r="A3116" s="26">
        <f t="shared" si="48"/>
        <v>950230</v>
      </c>
      <c r="B3116" s="26">
        <v>40</v>
      </c>
      <c r="C3116" s="26">
        <v>135</v>
      </c>
      <c r="D3116" s="26" t="s">
        <v>124</v>
      </c>
      <c r="E3116" s="26">
        <v>95</v>
      </c>
      <c r="F3116" s="26">
        <v>230</v>
      </c>
      <c r="G3116" s="26">
        <v>42872</v>
      </c>
      <c r="H3116" s="26">
        <v>143</v>
      </c>
      <c r="I3116" s="26">
        <v>7562</v>
      </c>
      <c r="J3116" s="26">
        <v>1</v>
      </c>
    </row>
    <row r="3117" spans="1:10" x14ac:dyDescent="0.2">
      <c r="A3117" s="26">
        <f t="shared" si="48"/>
        <v>860231</v>
      </c>
      <c r="B3117" s="26">
        <v>59</v>
      </c>
      <c r="C3117" s="26">
        <v>145</v>
      </c>
      <c r="D3117" s="26" t="s">
        <v>116</v>
      </c>
      <c r="E3117" s="26">
        <v>86</v>
      </c>
      <c r="F3117" s="26">
        <v>231</v>
      </c>
      <c r="G3117" s="26">
        <v>46550</v>
      </c>
      <c r="H3117" s="26">
        <v>300</v>
      </c>
      <c r="I3117" s="26">
        <v>7579</v>
      </c>
      <c r="J3117" s="26">
        <v>1</v>
      </c>
    </row>
    <row r="3118" spans="1:10" x14ac:dyDescent="0.2">
      <c r="A3118" s="26">
        <f t="shared" si="48"/>
        <v>870231</v>
      </c>
      <c r="B3118" s="26">
        <v>57</v>
      </c>
      <c r="C3118" s="26">
        <v>144</v>
      </c>
      <c r="D3118" s="26" t="s">
        <v>117</v>
      </c>
      <c r="E3118" s="26">
        <v>87</v>
      </c>
      <c r="F3118" s="26">
        <v>231</v>
      </c>
      <c r="G3118" s="26">
        <v>42080.574999999997</v>
      </c>
      <c r="H3118" s="26">
        <v>7.7309999999999999</v>
      </c>
      <c r="I3118" s="26">
        <v>7594.5009</v>
      </c>
      <c r="J3118" s="26">
        <v>3.3500000000000002E-2</v>
      </c>
    </row>
    <row r="3119" spans="1:10" x14ac:dyDescent="0.2">
      <c r="A3119" s="26">
        <f t="shared" si="48"/>
        <v>880231</v>
      </c>
      <c r="B3119" s="26">
        <v>55</v>
      </c>
      <c r="C3119" s="26">
        <v>143</v>
      </c>
      <c r="D3119" s="26" t="s">
        <v>118</v>
      </c>
      <c r="E3119" s="26">
        <v>88</v>
      </c>
      <c r="F3119" s="26">
        <v>231</v>
      </c>
      <c r="G3119" s="26">
        <v>38216.487999999998</v>
      </c>
      <c r="H3119" s="26">
        <v>11.37</v>
      </c>
      <c r="I3119" s="26">
        <v>7607.8418000000001</v>
      </c>
      <c r="J3119" s="26">
        <v>4.9200000000000001E-2</v>
      </c>
    </row>
    <row r="3120" spans="1:10" x14ac:dyDescent="0.2">
      <c r="A3120" s="26">
        <f t="shared" si="48"/>
        <v>890231</v>
      </c>
      <c r="B3120" s="26">
        <v>53</v>
      </c>
      <c r="C3120" s="26">
        <v>142</v>
      </c>
      <c r="D3120" s="26" t="s">
        <v>119</v>
      </c>
      <c r="E3120" s="26">
        <v>89</v>
      </c>
      <c r="F3120" s="26">
        <v>231</v>
      </c>
      <c r="G3120" s="26">
        <v>35762.853000000003</v>
      </c>
      <c r="H3120" s="26">
        <v>13.041</v>
      </c>
      <c r="I3120" s="26">
        <v>7615.0767999999998</v>
      </c>
      <c r="J3120" s="26">
        <v>5.6500000000000002E-2</v>
      </c>
    </row>
    <row r="3121" spans="1:10" x14ac:dyDescent="0.2">
      <c r="A3121" s="26">
        <f t="shared" si="48"/>
        <v>900231</v>
      </c>
      <c r="B3121" s="26">
        <v>51</v>
      </c>
      <c r="C3121" s="26">
        <v>141</v>
      </c>
      <c r="D3121" s="26" t="s">
        <v>120</v>
      </c>
      <c r="E3121" s="26">
        <v>90</v>
      </c>
      <c r="F3121" s="26">
        <v>231</v>
      </c>
      <c r="G3121" s="26">
        <v>33815.811000000002</v>
      </c>
      <c r="H3121" s="26">
        <v>1.2170000000000001</v>
      </c>
      <c r="I3121" s="26">
        <v>7620.1188000000002</v>
      </c>
      <c r="J3121" s="26">
        <v>5.3E-3</v>
      </c>
    </row>
    <row r="3122" spans="1:10" x14ac:dyDescent="0.2">
      <c r="A3122" s="26">
        <f t="shared" si="48"/>
        <v>910231</v>
      </c>
      <c r="B3122" s="26">
        <v>49</v>
      </c>
      <c r="C3122" s="26">
        <v>140</v>
      </c>
      <c r="D3122" s="26" t="s">
        <v>121</v>
      </c>
      <c r="E3122" s="26">
        <v>91</v>
      </c>
      <c r="F3122" s="26">
        <v>231</v>
      </c>
      <c r="G3122" s="26">
        <v>33424.338000000003</v>
      </c>
      <c r="H3122" s="26">
        <v>1.7709999999999999</v>
      </c>
      <c r="I3122" s="26">
        <v>7618.4267</v>
      </c>
      <c r="J3122" s="26">
        <v>7.7000000000000002E-3</v>
      </c>
    </row>
    <row r="3123" spans="1:10" x14ac:dyDescent="0.2">
      <c r="A3123" s="26">
        <f t="shared" si="48"/>
        <v>920231</v>
      </c>
      <c r="B3123" s="26">
        <v>47</v>
      </c>
      <c r="C3123" s="26">
        <v>139</v>
      </c>
      <c r="D3123" s="26" t="s">
        <v>122</v>
      </c>
      <c r="E3123" s="26">
        <v>92</v>
      </c>
      <c r="F3123" s="26">
        <v>231</v>
      </c>
      <c r="G3123" s="26">
        <v>33805.951999999997</v>
      </c>
      <c r="H3123" s="26">
        <v>2.67</v>
      </c>
      <c r="I3123" s="26">
        <v>7613.3878999999997</v>
      </c>
      <c r="J3123" s="26">
        <v>1.1599999999999999E-2</v>
      </c>
    </row>
    <row r="3124" spans="1:10" x14ac:dyDescent="0.2">
      <c r="A3124" s="26">
        <f t="shared" si="48"/>
        <v>930231</v>
      </c>
      <c r="B3124" s="26">
        <v>45</v>
      </c>
      <c r="C3124" s="26">
        <v>138</v>
      </c>
      <c r="D3124" s="26" t="s">
        <v>41</v>
      </c>
      <c r="E3124" s="26">
        <v>93</v>
      </c>
      <c r="F3124" s="26">
        <v>231</v>
      </c>
      <c r="G3124" s="26">
        <v>35623.686000000002</v>
      </c>
      <c r="H3124" s="26">
        <v>51.154000000000003</v>
      </c>
      <c r="I3124" s="26">
        <v>7602.1320999999998</v>
      </c>
      <c r="J3124" s="26">
        <v>0.22140000000000001</v>
      </c>
    </row>
    <row r="3125" spans="1:10" x14ac:dyDescent="0.2">
      <c r="A3125" s="26">
        <f t="shared" si="48"/>
        <v>940231</v>
      </c>
      <c r="B3125" s="26">
        <v>43</v>
      </c>
      <c r="C3125" s="26">
        <v>137</v>
      </c>
      <c r="D3125" s="26" t="s">
        <v>123</v>
      </c>
      <c r="E3125" s="26">
        <v>94</v>
      </c>
      <c r="F3125" s="26">
        <v>231</v>
      </c>
      <c r="G3125" s="26">
        <v>38308.576999999997</v>
      </c>
      <c r="H3125" s="26">
        <v>22.061</v>
      </c>
      <c r="I3125" s="26">
        <v>7587.1224000000002</v>
      </c>
      <c r="J3125" s="26">
        <v>9.5500000000000002E-2</v>
      </c>
    </row>
    <row r="3126" spans="1:10" x14ac:dyDescent="0.2">
      <c r="A3126" s="26">
        <f t="shared" si="48"/>
        <v>950231</v>
      </c>
      <c r="B3126" s="26">
        <v>41</v>
      </c>
      <c r="C3126" s="26">
        <v>136</v>
      </c>
      <c r="D3126" s="26" t="s">
        <v>124</v>
      </c>
      <c r="E3126" s="26">
        <v>95</v>
      </c>
      <c r="F3126" s="26">
        <v>231</v>
      </c>
      <c r="G3126" s="26">
        <v>42410</v>
      </c>
      <c r="H3126" s="26">
        <v>300</v>
      </c>
      <c r="I3126" s="26">
        <v>7566</v>
      </c>
      <c r="J3126" s="26">
        <v>1</v>
      </c>
    </row>
    <row r="3127" spans="1:10" x14ac:dyDescent="0.2">
      <c r="A3127" s="26">
        <f t="shared" si="48"/>
        <v>960231</v>
      </c>
      <c r="B3127" s="26">
        <v>39</v>
      </c>
      <c r="C3127" s="26">
        <v>135</v>
      </c>
      <c r="D3127" s="26" t="s">
        <v>125</v>
      </c>
      <c r="E3127" s="26">
        <v>96</v>
      </c>
      <c r="F3127" s="26">
        <v>231</v>
      </c>
      <c r="G3127" s="26">
        <v>47270</v>
      </c>
      <c r="H3127" s="26">
        <v>300</v>
      </c>
      <c r="I3127" s="26">
        <v>7542</v>
      </c>
      <c r="J3127" s="26">
        <v>1</v>
      </c>
    </row>
    <row r="3128" spans="1:10" x14ac:dyDescent="0.2">
      <c r="A3128" s="26">
        <f t="shared" si="48"/>
        <v>870232</v>
      </c>
      <c r="B3128" s="26">
        <v>58</v>
      </c>
      <c r="C3128" s="26">
        <v>145</v>
      </c>
      <c r="D3128" s="26" t="s">
        <v>117</v>
      </c>
      <c r="E3128" s="26">
        <v>87</v>
      </c>
      <c r="F3128" s="26">
        <v>232</v>
      </c>
      <c r="G3128" s="26">
        <v>46072.834000000003</v>
      </c>
      <c r="H3128" s="26">
        <v>13.972</v>
      </c>
      <c r="I3128" s="26">
        <v>7579.3481000000002</v>
      </c>
      <c r="J3128" s="26">
        <v>6.0199999999999997E-2</v>
      </c>
    </row>
    <row r="3129" spans="1:10" x14ac:dyDescent="0.2">
      <c r="A3129" s="26">
        <f t="shared" si="48"/>
        <v>880232</v>
      </c>
      <c r="B3129" s="26">
        <v>56</v>
      </c>
      <c r="C3129" s="26">
        <v>144</v>
      </c>
      <c r="D3129" s="26" t="s">
        <v>118</v>
      </c>
      <c r="E3129" s="26">
        <v>88</v>
      </c>
      <c r="F3129" s="26">
        <v>232</v>
      </c>
      <c r="G3129" s="26">
        <v>40496.955000000002</v>
      </c>
      <c r="H3129" s="26">
        <v>9.1509999999999998</v>
      </c>
      <c r="I3129" s="26">
        <v>7600.0099</v>
      </c>
      <c r="J3129" s="26">
        <v>3.9399999999999998E-2</v>
      </c>
    </row>
    <row r="3130" spans="1:10" x14ac:dyDescent="0.2">
      <c r="A3130" s="26">
        <f t="shared" si="48"/>
        <v>890232</v>
      </c>
      <c r="B3130" s="26">
        <v>54</v>
      </c>
      <c r="C3130" s="26">
        <v>143</v>
      </c>
      <c r="D3130" s="26" t="s">
        <v>119</v>
      </c>
      <c r="E3130" s="26">
        <v>89</v>
      </c>
      <c r="F3130" s="26">
        <v>232</v>
      </c>
      <c r="G3130" s="26">
        <v>39154.423000000003</v>
      </c>
      <c r="H3130" s="26">
        <v>13.041</v>
      </c>
      <c r="I3130" s="26">
        <v>7602.4245000000001</v>
      </c>
      <c r="J3130" s="26">
        <v>5.62E-2</v>
      </c>
    </row>
    <row r="3131" spans="1:10" x14ac:dyDescent="0.2">
      <c r="A3131" s="26">
        <f t="shared" si="48"/>
        <v>900232</v>
      </c>
      <c r="B3131" s="26">
        <v>52</v>
      </c>
      <c r="C3131" s="26">
        <v>142</v>
      </c>
      <c r="D3131" s="26" t="s">
        <v>120</v>
      </c>
      <c r="E3131" s="26">
        <v>90</v>
      </c>
      <c r="F3131" s="26">
        <v>232</v>
      </c>
      <c r="G3131" s="26">
        <v>35446.71</v>
      </c>
      <c r="H3131" s="26">
        <v>1.421</v>
      </c>
      <c r="I3131" s="26">
        <v>7615.0338000000002</v>
      </c>
      <c r="J3131" s="26">
        <v>6.1000000000000004E-3</v>
      </c>
    </row>
    <row r="3132" spans="1:10" x14ac:dyDescent="0.2">
      <c r="A3132" s="26">
        <f t="shared" si="48"/>
        <v>910232</v>
      </c>
      <c r="B3132" s="26">
        <v>50</v>
      </c>
      <c r="C3132" s="26">
        <v>141</v>
      </c>
      <c r="D3132" s="26" t="s">
        <v>121</v>
      </c>
      <c r="E3132" s="26">
        <v>91</v>
      </c>
      <c r="F3132" s="26">
        <v>232</v>
      </c>
      <c r="G3132" s="26">
        <v>35946.548999999999</v>
      </c>
      <c r="H3132" s="26">
        <v>7.6449999999999996</v>
      </c>
      <c r="I3132" s="26">
        <v>7609.5072</v>
      </c>
      <c r="J3132" s="26">
        <v>3.3000000000000002E-2</v>
      </c>
    </row>
    <row r="3133" spans="1:10" x14ac:dyDescent="0.2">
      <c r="A3133" s="26">
        <f t="shared" si="48"/>
        <v>920232</v>
      </c>
      <c r="B3133" s="26">
        <v>48</v>
      </c>
      <c r="C3133" s="26">
        <v>140</v>
      </c>
      <c r="D3133" s="26" t="s">
        <v>122</v>
      </c>
      <c r="E3133" s="26">
        <v>92</v>
      </c>
      <c r="F3133" s="26">
        <v>232</v>
      </c>
      <c r="G3133" s="26">
        <v>34609.445</v>
      </c>
      <c r="H3133" s="26">
        <v>1.8080000000000001</v>
      </c>
      <c r="I3133" s="26">
        <v>7611.8984</v>
      </c>
      <c r="J3133" s="26">
        <v>7.7999999999999996E-3</v>
      </c>
    </row>
    <row r="3134" spans="1:10" x14ac:dyDescent="0.2">
      <c r="A3134" s="26">
        <f t="shared" si="48"/>
        <v>930232</v>
      </c>
      <c r="B3134" s="26">
        <v>46</v>
      </c>
      <c r="C3134" s="26">
        <v>139</v>
      </c>
      <c r="D3134" s="26" t="s">
        <v>41</v>
      </c>
      <c r="E3134" s="26">
        <v>93</v>
      </c>
      <c r="F3134" s="26">
        <v>232</v>
      </c>
      <c r="G3134" s="26">
        <v>37359</v>
      </c>
      <c r="H3134" s="26">
        <v>100</v>
      </c>
      <c r="I3134" s="26">
        <v>7597</v>
      </c>
      <c r="J3134" s="26">
        <v>0</v>
      </c>
    </row>
    <row r="3135" spans="1:10" x14ac:dyDescent="0.2">
      <c r="A3135" s="26">
        <f t="shared" si="48"/>
        <v>940232</v>
      </c>
      <c r="B3135" s="26">
        <v>44</v>
      </c>
      <c r="C3135" s="26">
        <v>138</v>
      </c>
      <c r="D3135" s="26" t="s">
        <v>123</v>
      </c>
      <c r="E3135" s="26">
        <v>94</v>
      </c>
      <c r="F3135" s="26">
        <v>232</v>
      </c>
      <c r="G3135" s="26">
        <v>38360.915000000001</v>
      </c>
      <c r="H3135" s="26">
        <v>16.885000000000002</v>
      </c>
      <c r="I3135" s="26">
        <v>7588.9839000000002</v>
      </c>
      <c r="J3135" s="26">
        <v>7.2800000000000004E-2</v>
      </c>
    </row>
    <row r="3136" spans="1:10" x14ac:dyDescent="0.2">
      <c r="A3136" s="26">
        <f t="shared" si="48"/>
        <v>950232</v>
      </c>
      <c r="B3136" s="26">
        <v>42</v>
      </c>
      <c r="C3136" s="26">
        <v>137</v>
      </c>
      <c r="D3136" s="26" t="s">
        <v>124</v>
      </c>
      <c r="E3136" s="26">
        <v>95</v>
      </c>
      <c r="F3136" s="26">
        <v>232</v>
      </c>
      <c r="G3136" s="26">
        <v>43420</v>
      </c>
      <c r="H3136" s="26">
        <v>300</v>
      </c>
      <c r="I3136" s="26">
        <v>7564</v>
      </c>
      <c r="J3136" s="26">
        <v>1</v>
      </c>
    </row>
    <row r="3137" spans="1:10" x14ac:dyDescent="0.2">
      <c r="A3137" s="26">
        <f t="shared" si="48"/>
        <v>960232</v>
      </c>
      <c r="B3137" s="26">
        <v>40</v>
      </c>
      <c r="C3137" s="26">
        <v>136</v>
      </c>
      <c r="D3137" s="26" t="s">
        <v>125</v>
      </c>
      <c r="E3137" s="26">
        <v>96</v>
      </c>
      <c r="F3137" s="26">
        <v>232</v>
      </c>
      <c r="G3137" s="26">
        <v>46333</v>
      </c>
      <c r="H3137" s="26">
        <v>201</v>
      </c>
      <c r="I3137" s="26">
        <v>7548</v>
      </c>
      <c r="J3137" s="26">
        <v>1</v>
      </c>
    </row>
    <row r="3138" spans="1:10" x14ac:dyDescent="0.2">
      <c r="A3138" s="26">
        <f t="shared" si="48"/>
        <v>870233</v>
      </c>
      <c r="B3138" s="26">
        <v>59</v>
      </c>
      <c r="C3138" s="26">
        <v>146</v>
      </c>
      <c r="D3138" s="26" t="s">
        <v>117</v>
      </c>
      <c r="E3138" s="26">
        <v>87</v>
      </c>
      <c r="F3138" s="26">
        <v>233</v>
      </c>
      <c r="G3138" s="26">
        <v>48920.052000000003</v>
      </c>
      <c r="H3138" s="26">
        <v>19.561</v>
      </c>
      <c r="I3138" s="26">
        <v>7569.2398000000003</v>
      </c>
      <c r="J3138" s="26">
        <v>8.4000000000000005E-2</v>
      </c>
    </row>
    <row r="3139" spans="1:10" x14ac:dyDescent="0.2">
      <c r="A3139" s="26">
        <f t="shared" ref="A3139:A3202" si="49">F3139+10000*E3139</f>
        <v>880233</v>
      </c>
      <c r="B3139" s="26">
        <v>57</v>
      </c>
      <c r="C3139" s="26">
        <v>145</v>
      </c>
      <c r="D3139" s="26" t="s">
        <v>118</v>
      </c>
      <c r="E3139" s="26">
        <v>88</v>
      </c>
      <c r="F3139" s="26">
        <v>233</v>
      </c>
      <c r="G3139" s="26">
        <v>44334.061999999998</v>
      </c>
      <c r="H3139" s="26">
        <v>8.6029999999999998</v>
      </c>
      <c r="I3139" s="26">
        <v>7585.5644000000002</v>
      </c>
      <c r="J3139" s="26">
        <v>3.6900000000000002E-2</v>
      </c>
    </row>
    <row r="3140" spans="1:10" x14ac:dyDescent="0.2">
      <c r="A3140" s="26">
        <f t="shared" si="49"/>
        <v>890233</v>
      </c>
      <c r="B3140" s="26">
        <v>55</v>
      </c>
      <c r="C3140" s="26">
        <v>144</v>
      </c>
      <c r="D3140" s="26" t="s">
        <v>119</v>
      </c>
      <c r="E3140" s="26">
        <v>89</v>
      </c>
      <c r="F3140" s="26">
        <v>233</v>
      </c>
      <c r="G3140" s="26">
        <v>41308.036999999997</v>
      </c>
      <c r="H3140" s="26">
        <v>13.041</v>
      </c>
      <c r="I3140" s="26">
        <v>7595.1939000000002</v>
      </c>
      <c r="J3140" s="26">
        <v>5.6000000000000001E-2</v>
      </c>
    </row>
    <row r="3141" spans="1:10" x14ac:dyDescent="0.2">
      <c r="A3141" s="26">
        <f t="shared" si="49"/>
        <v>900233</v>
      </c>
      <c r="B3141" s="26">
        <v>53</v>
      </c>
      <c r="C3141" s="26">
        <v>143</v>
      </c>
      <c r="D3141" s="26" t="s">
        <v>120</v>
      </c>
      <c r="E3141" s="26">
        <v>90</v>
      </c>
      <c r="F3141" s="26">
        <v>233</v>
      </c>
      <c r="G3141" s="26">
        <v>38731.642</v>
      </c>
      <c r="H3141" s="26">
        <v>1.4239999999999999</v>
      </c>
      <c r="I3141" s="26">
        <v>7602.8936999999996</v>
      </c>
      <c r="J3141" s="26">
        <v>6.1000000000000004E-3</v>
      </c>
    </row>
    <row r="3142" spans="1:10" x14ac:dyDescent="0.2">
      <c r="A3142" s="26">
        <f t="shared" si="49"/>
        <v>910233</v>
      </c>
      <c r="B3142" s="26">
        <v>51</v>
      </c>
      <c r="C3142" s="26">
        <v>142</v>
      </c>
      <c r="D3142" s="26" t="s">
        <v>121</v>
      </c>
      <c r="E3142" s="26">
        <v>91</v>
      </c>
      <c r="F3142" s="26">
        <v>233</v>
      </c>
      <c r="G3142" s="26">
        <v>37489.410000000003</v>
      </c>
      <c r="H3142" s="26">
        <v>1.3360000000000001</v>
      </c>
      <c r="I3142" s="26">
        <v>7604.8675000000003</v>
      </c>
      <c r="J3142" s="26">
        <v>5.7000000000000002E-3</v>
      </c>
    </row>
    <row r="3143" spans="1:10" x14ac:dyDescent="0.2">
      <c r="A3143" s="26">
        <f t="shared" si="49"/>
        <v>920233</v>
      </c>
      <c r="B3143" s="26">
        <v>49</v>
      </c>
      <c r="C3143" s="26">
        <v>141</v>
      </c>
      <c r="D3143" s="26" t="s">
        <v>122</v>
      </c>
      <c r="E3143" s="26">
        <v>92</v>
      </c>
      <c r="F3143" s="26">
        <v>233</v>
      </c>
      <c r="G3143" s="26">
        <v>36919.110999999997</v>
      </c>
      <c r="H3143" s="26">
        <v>2.254</v>
      </c>
      <c r="I3143" s="26">
        <v>7603.9574000000002</v>
      </c>
      <c r="J3143" s="26">
        <v>9.7000000000000003E-3</v>
      </c>
    </row>
    <row r="3144" spans="1:10" x14ac:dyDescent="0.2">
      <c r="A3144" s="26">
        <f t="shared" si="49"/>
        <v>930233</v>
      </c>
      <c r="B3144" s="26">
        <v>47</v>
      </c>
      <c r="C3144" s="26">
        <v>140</v>
      </c>
      <c r="D3144" s="26" t="s">
        <v>41</v>
      </c>
      <c r="E3144" s="26">
        <v>93</v>
      </c>
      <c r="F3144" s="26">
        <v>233</v>
      </c>
      <c r="G3144" s="26">
        <v>37948.531000000003</v>
      </c>
      <c r="H3144" s="26">
        <v>50.981000000000002</v>
      </c>
      <c r="I3144" s="26">
        <v>7596.1815999999999</v>
      </c>
      <c r="J3144" s="26">
        <v>0.21879999999999999</v>
      </c>
    </row>
    <row r="3145" spans="1:10" x14ac:dyDescent="0.2">
      <c r="A3145" s="26">
        <f t="shared" si="49"/>
        <v>940233</v>
      </c>
      <c r="B3145" s="26">
        <v>45</v>
      </c>
      <c r="C3145" s="26">
        <v>139</v>
      </c>
      <c r="D3145" s="26" t="s">
        <v>123</v>
      </c>
      <c r="E3145" s="26">
        <v>94</v>
      </c>
      <c r="F3145" s="26">
        <v>233</v>
      </c>
      <c r="G3145" s="26">
        <v>40051.836000000003</v>
      </c>
      <c r="H3145" s="26">
        <v>54.177999999999997</v>
      </c>
      <c r="I3145" s="26">
        <v>7583.7968000000001</v>
      </c>
      <c r="J3145" s="26">
        <v>0.23250000000000001</v>
      </c>
    </row>
    <row r="3146" spans="1:10" x14ac:dyDescent="0.2">
      <c r="A3146" s="26">
        <f t="shared" si="49"/>
        <v>950233</v>
      </c>
      <c r="B3146" s="26">
        <v>43</v>
      </c>
      <c r="C3146" s="26">
        <v>138</v>
      </c>
      <c r="D3146" s="26" t="s">
        <v>124</v>
      </c>
      <c r="E3146" s="26">
        <v>95</v>
      </c>
      <c r="F3146" s="26">
        <v>233</v>
      </c>
      <c r="G3146" s="26">
        <v>43285</v>
      </c>
      <c r="H3146" s="26">
        <v>114</v>
      </c>
      <c r="I3146" s="26">
        <v>7567</v>
      </c>
      <c r="J3146" s="26">
        <v>0</v>
      </c>
    </row>
    <row r="3147" spans="1:10" x14ac:dyDescent="0.2">
      <c r="A3147" s="26">
        <f t="shared" si="49"/>
        <v>960233</v>
      </c>
      <c r="B3147" s="26">
        <v>41</v>
      </c>
      <c r="C3147" s="26">
        <v>137</v>
      </c>
      <c r="D3147" s="26" t="s">
        <v>125</v>
      </c>
      <c r="E3147" s="26">
        <v>96</v>
      </c>
      <c r="F3147" s="26">
        <v>233</v>
      </c>
      <c r="G3147" s="26">
        <v>47293.34</v>
      </c>
      <c r="H3147" s="26">
        <v>81.094999999999999</v>
      </c>
      <c r="I3147" s="26">
        <v>7546.0020000000004</v>
      </c>
      <c r="J3147" s="26">
        <v>0.34799999999999998</v>
      </c>
    </row>
    <row r="3148" spans="1:10" x14ac:dyDescent="0.2">
      <c r="A3148" s="26">
        <f t="shared" si="49"/>
        <v>970233</v>
      </c>
      <c r="B3148" s="26">
        <v>39</v>
      </c>
      <c r="C3148" s="26">
        <v>136</v>
      </c>
      <c r="D3148" s="26" t="s">
        <v>126</v>
      </c>
      <c r="E3148" s="26">
        <v>97</v>
      </c>
      <c r="F3148" s="26">
        <v>233</v>
      </c>
      <c r="G3148" s="26">
        <v>52771</v>
      </c>
      <c r="H3148" s="26">
        <v>233</v>
      </c>
      <c r="I3148" s="26">
        <v>7519</v>
      </c>
      <c r="J3148" s="26">
        <v>1</v>
      </c>
    </row>
    <row r="3149" spans="1:10" x14ac:dyDescent="0.2">
      <c r="A3149" s="26">
        <f t="shared" si="49"/>
        <v>880234</v>
      </c>
      <c r="B3149" s="26">
        <v>58</v>
      </c>
      <c r="C3149" s="26">
        <v>146</v>
      </c>
      <c r="D3149" s="26" t="s">
        <v>118</v>
      </c>
      <c r="E3149" s="26">
        <v>88</v>
      </c>
      <c r="F3149" s="26">
        <v>234</v>
      </c>
      <c r="G3149" s="26">
        <v>46930.629000000001</v>
      </c>
      <c r="H3149" s="26">
        <v>8.3829999999999991</v>
      </c>
      <c r="I3149" s="26">
        <v>7576.5438999999997</v>
      </c>
      <c r="J3149" s="26">
        <v>3.5799999999999998E-2</v>
      </c>
    </row>
    <row r="3150" spans="1:10" x14ac:dyDescent="0.2">
      <c r="A3150" s="26">
        <f t="shared" si="49"/>
        <v>890234</v>
      </c>
      <c r="B3150" s="26">
        <v>56</v>
      </c>
      <c r="C3150" s="26">
        <v>145</v>
      </c>
      <c r="D3150" s="26" t="s">
        <v>119</v>
      </c>
      <c r="E3150" s="26">
        <v>89</v>
      </c>
      <c r="F3150" s="26">
        <v>234</v>
      </c>
      <c r="G3150" s="26">
        <v>44841.195</v>
      </c>
      <c r="H3150" s="26">
        <v>13.972</v>
      </c>
      <c r="I3150" s="26">
        <v>7582.1297000000004</v>
      </c>
      <c r="J3150" s="26">
        <v>5.9700000000000003E-2</v>
      </c>
    </row>
    <row r="3151" spans="1:10" x14ac:dyDescent="0.2">
      <c r="A3151" s="26">
        <f t="shared" si="49"/>
        <v>900234</v>
      </c>
      <c r="B3151" s="26">
        <v>54</v>
      </c>
      <c r="C3151" s="26">
        <v>144</v>
      </c>
      <c r="D3151" s="26" t="s">
        <v>120</v>
      </c>
      <c r="E3151" s="26">
        <v>90</v>
      </c>
      <c r="F3151" s="26">
        <v>234</v>
      </c>
      <c r="G3151" s="26">
        <v>40612.957999999999</v>
      </c>
      <c r="H3151" s="26">
        <v>2.589</v>
      </c>
      <c r="I3151" s="26">
        <v>7596.8557000000001</v>
      </c>
      <c r="J3151" s="26">
        <v>1.11E-2</v>
      </c>
    </row>
    <row r="3152" spans="1:10" x14ac:dyDescent="0.2">
      <c r="A3152" s="26">
        <f t="shared" si="49"/>
        <v>910234</v>
      </c>
      <c r="B3152" s="26">
        <v>52</v>
      </c>
      <c r="C3152" s="26">
        <v>143</v>
      </c>
      <c r="D3152" s="26" t="s">
        <v>121</v>
      </c>
      <c r="E3152" s="26">
        <v>91</v>
      </c>
      <c r="F3152" s="26">
        <v>234</v>
      </c>
      <c r="G3152" s="26">
        <v>40338.870000000003</v>
      </c>
      <c r="H3152" s="26">
        <v>4.0940000000000003</v>
      </c>
      <c r="I3152" s="26">
        <v>7594.6836999999996</v>
      </c>
      <c r="J3152" s="26">
        <v>1.7500000000000002E-2</v>
      </c>
    </row>
    <row r="3153" spans="1:10" x14ac:dyDescent="0.2">
      <c r="A3153" s="26">
        <f t="shared" si="49"/>
        <v>920234</v>
      </c>
      <c r="B3153" s="26">
        <v>50</v>
      </c>
      <c r="C3153" s="26">
        <v>142</v>
      </c>
      <c r="D3153" s="26" t="s">
        <v>122</v>
      </c>
      <c r="E3153" s="26">
        <v>92</v>
      </c>
      <c r="F3153" s="26">
        <v>234</v>
      </c>
      <c r="G3153" s="26">
        <v>38144.959000000003</v>
      </c>
      <c r="H3153" s="26">
        <v>1.129</v>
      </c>
      <c r="I3153" s="26">
        <v>7600.7160000000003</v>
      </c>
      <c r="J3153" s="26">
        <v>4.7999999999999996E-3</v>
      </c>
    </row>
    <row r="3154" spans="1:10" x14ac:dyDescent="0.2">
      <c r="A3154" s="26">
        <f t="shared" si="49"/>
        <v>930234</v>
      </c>
      <c r="B3154" s="26">
        <v>48</v>
      </c>
      <c r="C3154" s="26">
        <v>141</v>
      </c>
      <c r="D3154" s="26" t="s">
        <v>41</v>
      </c>
      <c r="E3154" s="26">
        <v>93</v>
      </c>
      <c r="F3154" s="26">
        <v>234</v>
      </c>
      <c r="G3154" s="26">
        <v>39954.805999999997</v>
      </c>
      <c r="H3154" s="26">
        <v>8.3970000000000002</v>
      </c>
      <c r="I3154" s="26">
        <v>7589.6382000000003</v>
      </c>
      <c r="J3154" s="26">
        <v>3.5900000000000001E-2</v>
      </c>
    </row>
    <row r="3155" spans="1:10" x14ac:dyDescent="0.2">
      <c r="A3155" s="26">
        <f t="shared" si="49"/>
        <v>940234</v>
      </c>
      <c r="B3155" s="26">
        <v>46</v>
      </c>
      <c r="C3155" s="26">
        <v>140</v>
      </c>
      <c r="D3155" s="26" t="s">
        <v>123</v>
      </c>
      <c r="E3155" s="26">
        <v>94</v>
      </c>
      <c r="F3155" s="26">
        <v>234</v>
      </c>
      <c r="G3155" s="26">
        <v>40349.985999999997</v>
      </c>
      <c r="H3155" s="26">
        <v>6.798</v>
      </c>
      <c r="I3155" s="26">
        <v>7584.6061</v>
      </c>
      <c r="J3155" s="26">
        <v>2.9100000000000001E-2</v>
      </c>
    </row>
    <row r="3156" spans="1:10" x14ac:dyDescent="0.2">
      <c r="A3156" s="26">
        <f t="shared" si="49"/>
        <v>950234</v>
      </c>
      <c r="B3156" s="26">
        <v>44</v>
      </c>
      <c r="C3156" s="26">
        <v>139</v>
      </c>
      <c r="D3156" s="26" t="s">
        <v>124</v>
      </c>
      <c r="E3156" s="26">
        <v>95</v>
      </c>
      <c r="F3156" s="26">
        <v>234</v>
      </c>
      <c r="G3156" s="26">
        <v>44462</v>
      </c>
      <c r="H3156" s="26">
        <v>160</v>
      </c>
      <c r="I3156" s="26">
        <v>7564</v>
      </c>
      <c r="J3156" s="26">
        <v>1</v>
      </c>
    </row>
    <row r="3157" spans="1:10" x14ac:dyDescent="0.2">
      <c r="A3157" s="26">
        <f t="shared" si="49"/>
        <v>960234</v>
      </c>
      <c r="B3157" s="26">
        <v>42</v>
      </c>
      <c r="C3157" s="26">
        <v>138</v>
      </c>
      <c r="D3157" s="26" t="s">
        <v>125</v>
      </c>
      <c r="E3157" s="26">
        <v>96</v>
      </c>
      <c r="F3157" s="26">
        <v>234</v>
      </c>
      <c r="G3157" s="26">
        <v>46722.411</v>
      </c>
      <c r="H3157" s="26">
        <v>17.077999999999999</v>
      </c>
      <c r="I3157" s="26">
        <v>7550.6868000000004</v>
      </c>
      <c r="J3157" s="26">
        <v>7.2999999999999995E-2</v>
      </c>
    </row>
    <row r="3158" spans="1:10" x14ac:dyDescent="0.2">
      <c r="A3158" s="26">
        <f t="shared" si="49"/>
        <v>970234</v>
      </c>
      <c r="B3158" s="26">
        <v>40</v>
      </c>
      <c r="C3158" s="26">
        <v>137</v>
      </c>
      <c r="D3158" s="26" t="s">
        <v>126</v>
      </c>
      <c r="E3158" s="26">
        <v>97</v>
      </c>
      <c r="F3158" s="26">
        <v>234</v>
      </c>
      <c r="G3158" s="26">
        <v>53395</v>
      </c>
      <c r="H3158" s="26">
        <v>153</v>
      </c>
      <c r="I3158" s="26">
        <v>7519</v>
      </c>
      <c r="J3158" s="26">
        <v>1</v>
      </c>
    </row>
    <row r="3159" spans="1:10" x14ac:dyDescent="0.2">
      <c r="A3159" s="26">
        <f t="shared" si="49"/>
        <v>880235</v>
      </c>
      <c r="B3159" s="26">
        <v>59</v>
      </c>
      <c r="C3159" s="26">
        <v>147</v>
      </c>
      <c r="D3159" s="26" t="s">
        <v>118</v>
      </c>
      <c r="E3159" s="26">
        <v>88</v>
      </c>
      <c r="F3159" s="26">
        <v>235</v>
      </c>
      <c r="G3159" s="26">
        <v>51130</v>
      </c>
      <c r="H3159" s="26">
        <v>300</v>
      </c>
      <c r="I3159" s="26">
        <v>7561</v>
      </c>
      <c r="J3159" s="26">
        <v>1</v>
      </c>
    </row>
    <row r="3160" spans="1:10" x14ac:dyDescent="0.2">
      <c r="A3160" s="26">
        <f t="shared" si="49"/>
        <v>890235</v>
      </c>
      <c r="B3160" s="26">
        <v>57</v>
      </c>
      <c r="C3160" s="26">
        <v>146</v>
      </c>
      <c r="D3160" s="26" t="s">
        <v>119</v>
      </c>
      <c r="E3160" s="26">
        <v>89</v>
      </c>
      <c r="F3160" s="26">
        <v>235</v>
      </c>
      <c r="G3160" s="26">
        <v>47357.16</v>
      </c>
      <c r="H3160" s="26">
        <v>13.972</v>
      </c>
      <c r="I3160" s="26">
        <v>7573.5051000000003</v>
      </c>
      <c r="J3160" s="26">
        <v>5.9499999999999997E-2</v>
      </c>
    </row>
    <row r="3161" spans="1:10" x14ac:dyDescent="0.2">
      <c r="A3161" s="26">
        <f t="shared" si="49"/>
        <v>900235</v>
      </c>
      <c r="B3161" s="26">
        <v>55</v>
      </c>
      <c r="C3161" s="26">
        <v>145</v>
      </c>
      <c r="D3161" s="26" t="s">
        <v>120</v>
      </c>
      <c r="E3161" s="26">
        <v>90</v>
      </c>
      <c r="F3161" s="26">
        <v>235</v>
      </c>
      <c r="G3161" s="26">
        <v>44017.754000000001</v>
      </c>
      <c r="H3161" s="26">
        <v>13.041</v>
      </c>
      <c r="I3161" s="26">
        <v>7584.3861999999999</v>
      </c>
      <c r="J3161" s="26">
        <v>5.5500000000000001E-2</v>
      </c>
    </row>
    <row r="3162" spans="1:10" x14ac:dyDescent="0.2">
      <c r="A3162" s="26">
        <f t="shared" si="49"/>
        <v>910235</v>
      </c>
      <c r="B3162" s="26">
        <v>53</v>
      </c>
      <c r="C3162" s="26">
        <v>144</v>
      </c>
      <c r="D3162" s="26" t="s">
        <v>121</v>
      </c>
      <c r="E3162" s="26">
        <v>91</v>
      </c>
      <c r="F3162" s="26">
        <v>235</v>
      </c>
      <c r="G3162" s="26">
        <v>42288.900999999998</v>
      </c>
      <c r="H3162" s="26">
        <v>13.972</v>
      </c>
      <c r="I3162" s="26">
        <v>7588.4138999999996</v>
      </c>
      <c r="J3162" s="26">
        <v>5.9499999999999997E-2</v>
      </c>
    </row>
    <row r="3163" spans="1:10" x14ac:dyDescent="0.2">
      <c r="A3163" s="26">
        <f t="shared" si="49"/>
        <v>920235</v>
      </c>
      <c r="B3163" s="26">
        <v>51</v>
      </c>
      <c r="C3163" s="26">
        <v>143</v>
      </c>
      <c r="D3163" s="26" t="s">
        <v>122</v>
      </c>
      <c r="E3163" s="26">
        <v>92</v>
      </c>
      <c r="F3163" s="26">
        <v>235</v>
      </c>
      <c r="G3163" s="26">
        <v>40918.781999999999</v>
      </c>
      <c r="H3163" s="26">
        <v>1.1160000000000001</v>
      </c>
      <c r="I3163" s="26">
        <v>7590.9151000000002</v>
      </c>
      <c r="J3163" s="26">
        <v>4.7999999999999996E-3</v>
      </c>
    </row>
    <row r="3164" spans="1:10" x14ac:dyDescent="0.2">
      <c r="A3164" s="26">
        <f t="shared" si="49"/>
        <v>930235</v>
      </c>
      <c r="B3164" s="26">
        <v>49</v>
      </c>
      <c r="C3164" s="26">
        <v>142</v>
      </c>
      <c r="D3164" s="26" t="s">
        <v>41</v>
      </c>
      <c r="E3164" s="26">
        <v>93</v>
      </c>
      <c r="F3164" s="26">
        <v>235</v>
      </c>
      <c r="G3164" s="26">
        <v>41043.044000000002</v>
      </c>
      <c r="H3164" s="26">
        <v>1.3879999999999999</v>
      </c>
      <c r="I3164" s="26">
        <v>7587.0571</v>
      </c>
      <c r="J3164" s="26">
        <v>5.8999999999999999E-3</v>
      </c>
    </row>
    <row r="3165" spans="1:10" x14ac:dyDescent="0.2">
      <c r="A3165" s="26">
        <f t="shared" si="49"/>
        <v>940235</v>
      </c>
      <c r="B3165" s="26">
        <v>47</v>
      </c>
      <c r="C3165" s="26">
        <v>141</v>
      </c>
      <c r="D3165" s="26" t="s">
        <v>123</v>
      </c>
      <c r="E3165" s="26">
        <v>94</v>
      </c>
      <c r="F3165" s="26">
        <v>235</v>
      </c>
      <c r="G3165" s="26">
        <v>42182.345999999998</v>
      </c>
      <c r="H3165" s="26">
        <v>20.521000000000001</v>
      </c>
      <c r="I3165" s="26">
        <v>7578.8798999999999</v>
      </c>
      <c r="J3165" s="26">
        <v>8.7300000000000003E-2</v>
      </c>
    </row>
    <row r="3166" spans="1:10" x14ac:dyDescent="0.2">
      <c r="A3166" s="26">
        <f t="shared" si="49"/>
        <v>950235</v>
      </c>
      <c r="B3166" s="26">
        <v>45</v>
      </c>
      <c r="C3166" s="26">
        <v>140</v>
      </c>
      <c r="D3166" s="26" t="s">
        <v>124</v>
      </c>
      <c r="E3166" s="26">
        <v>95</v>
      </c>
      <c r="F3166" s="26">
        <v>235</v>
      </c>
      <c r="G3166" s="26">
        <v>44624.601999999999</v>
      </c>
      <c r="H3166" s="26">
        <v>52.78</v>
      </c>
      <c r="I3166" s="26">
        <v>7565.1581999999999</v>
      </c>
      <c r="J3166" s="26">
        <v>0.22459999999999999</v>
      </c>
    </row>
    <row r="3167" spans="1:10" x14ac:dyDescent="0.2">
      <c r="A3167" s="26">
        <f t="shared" si="49"/>
        <v>960235</v>
      </c>
      <c r="B3167" s="26">
        <v>43</v>
      </c>
      <c r="C3167" s="26">
        <v>139</v>
      </c>
      <c r="D3167" s="26" t="s">
        <v>125</v>
      </c>
      <c r="E3167" s="26">
        <v>96</v>
      </c>
      <c r="F3167" s="26">
        <v>235</v>
      </c>
      <c r="G3167" s="26">
        <v>48013</v>
      </c>
      <c r="H3167" s="26">
        <v>102</v>
      </c>
      <c r="I3167" s="26">
        <v>7547</v>
      </c>
      <c r="J3167" s="26">
        <v>0</v>
      </c>
    </row>
    <row r="3168" spans="1:10" x14ac:dyDescent="0.2">
      <c r="A3168" s="26">
        <f t="shared" si="49"/>
        <v>970235</v>
      </c>
      <c r="B3168" s="26">
        <v>41</v>
      </c>
      <c r="C3168" s="26">
        <v>138</v>
      </c>
      <c r="D3168" s="26" t="s">
        <v>126</v>
      </c>
      <c r="E3168" s="26">
        <v>97</v>
      </c>
      <c r="F3168" s="26">
        <v>235</v>
      </c>
      <c r="G3168" s="26">
        <v>52770</v>
      </c>
      <c r="H3168" s="26">
        <v>401</v>
      </c>
      <c r="I3168" s="26">
        <v>7524</v>
      </c>
      <c r="J3168" s="26">
        <v>2</v>
      </c>
    </row>
    <row r="3169" spans="1:10" x14ac:dyDescent="0.2">
      <c r="A3169" s="26">
        <f t="shared" si="49"/>
        <v>890236</v>
      </c>
      <c r="B3169" s="26">
        <v>58</v>
      </c>
      <c r="C3169" s="26">
        <v>147</v>
      </c>
      <c r="D3169" s="26" t="s">
        <v>119</v>
      </c>
      <c r="E3169" s="26">
        <v>89</v>
      </c>
      <c r="F3169" s="26">
        <v>236</v>
      </c>
      <c r="G3169" s="26">
        <v>51220.998</v>
      </c>
      <c r="H3169" s="26">
        <v>38.191000000000003</v>
      </c>
      <c r="I3169" s="26">
        <v>7559.2422999999999</v>
      </c>
      <c r="J3169" s="26">
        <v>0.1618</v>
      </c>
    </row>
    <row r="3170" spans="1:10" x14ac:dyDescent="0.2">
      <c r="A3170" s="26">
        <f t="shared" si="49"/>
        <v>900236</v>
      </c>
      <c r="B3170" s="26">
        <v>56</v>
      </c>
      <c r="C3170" s="26">
        <v>146</v>
      </c>
      <c r="D3170" s="26" t="s">
        <v>120</v>
      </c>
      <c r="E3170" s="26">
        <v>90</v>
      </c>
      <c r="F3170" s="26">
        <v>236</v>
      </c>
      <c r="G3170" s="26">
        <v>46255.203000000001</v>
      </c>
      <c r="H3170" s="26">
        <v>13.972</v>
      </c>
      <c r="I3170" s="26">
        <v>7576.9687999999996</v>
      </c>
      <c r="J3170" s="26">
        <v>5.9200000000000003E-2</v>
      </c>
    </row>
    <row r="3171" spans="1:10" x14ac:dyDescent="0.2">
      <c r="A3171" s="26">
        <f t="shared" si="49"/>
        <v>910236</v>
      </c>
      <c r="B3171" s="26">
        <v>54</v>
      </c>
      <c r="C3171" s="26">
        <v>145</v>
      </c>
      <c r="D3171" s="26" t="s">
        <v>121</v>
      </c>
      <c r="E3171" s="26">
        <v>91</v>
      </c>
      <c r="F3171" s="26">
        <v>236</v>
      </c>
      <c r="G3171" s="26">
        <v>45333.955000000002</v>
      </c>
      <c r="H3171" s="26">
        <v>13.972</v>
      </c>
      <c r="I3171" s="26">
        <v>7577.5573000000004</v>
      </c>
      <c r="J3171" s="26">
        <v>5.9200000000000003E-2</v>
      </c>
    </row>
    <row r="3172" spans="1:10" x14ac:dyDescent="0.2">
      <c r="A3172" s="26">
        <f t="shared" si="49"/>
        <v>920236</v>
      </c>
      <c r="B3172" s="26">
        <v>52</v>
      </c>
      <c r="C3172" s="26">
        <v>144</v>
      </c>
      <c r="D3172" s="26" t="s">
        <v>122</v>
      </c>
      <c r="E3172" s="26">
        <v>92</v>
      </c>
      <c r="F3172" s="26">
        <v>236</v>
      </c>
      <c r="G3172" s="26">
        <v>42444.582000000002</v>
      </c>
      <c r="H3172" s="26">
        <v>1.1120000000000001</v>
      </c>
      <c r="I3172" s="26">
        <v>7586.4853999999996</v>
      </c>
      <c r="J3172" s="26">
        <v>4.7000000000000002E-3</v>
      </c>
    </row>
    <row r="3173" spans="1:10" x14ac:dyDescent="0.2">
      <c r="A3173" s="26">
        <f t="shared" si="49"/>
        <v>930236</v>
      </c>
      <c r="B3173" s="26">
        <v>50</v>
      </c>
      <c r="C3173" s="26">
        <v>143</v>
      </c>
      <c r="D3173" s="26" t="s">
        <v>41</v>
      </c>
      <c r="E3173" s="26">
        <v>93</v>
      </c>
      <c r="F3173" s="26">
        <v>236</v>
      </c>
      <c r="G3173" s="26">
        <v>43378.093999999997</v>
      </c>
      <c r="H3173" s="26">
        <v>50.420999999999999</v>
      </c>
      <c r="I3173" s="26">
        <v>7579.2147999999997</v>
      </c>
      <c r="J3173" s="26">
        <v>0.21360000000000001</v>
      </c>
    </row>
    <row r="3174" spans="1:10" x14ac:dyDescent="0.2">
      <c r="A3174" s="26">
        <f t="shared" si="49"/>
        <v>940236</v>
      </c>
      <c r="B3174" s="26">
        <v>48</v>
      </c>
      <c r="C3174" s="26">
        <v>142</v>
      </c>
      <c r="D3174" s="26" t="s">
        <v>123</v>
      </c>
      <c r="E3174" s="26">
        <v>94</v>
      </c>
      <c r="F3174" s="26">
        <v>236</v>
      </c>
      <c r="G3174" s="26">
        <v>42901.508000000002</v>
      </c>
      <c r="H3174" s="26">
        <v>1.81</v>
      </c>
      <c r="I3174" s="26">
        <v>7577.9192000000003</v>
      </c>
      <c r="J3174" s="26">
        <v>7.7000000000000002E-3</v>
      </c>
    </row>
    <row r="3175" spans="1:10" x14ac:dyDescent="0.2">
      <c r="A3175" s="26">
        <f t="shared" si="49"/>
        <v>950236</v>
      </c>
      <c r="B3175" s="26">
        <v>46</v>
      </c>
      <c r="C3175" s="26">
        <v>141</v>
      </c>
      <c r="D3175" s="26" t="s">
        <v>124</v>
      </c>
      <c r="E3175" s="26">
        <v>95</v>
      </c>
      <c r="F3175" s="26">
        <v>236</v>
      </c>
      <c r="G3175" s="26">
        <v>46041</v>
      </c>
      <c r="H3175" s="26">
        <v>119</v>
      </c>
      <c r="I3175" s="26">
        <v>7561</v>
      </c>
      <c r="J3175" s="26">
        <v>1</v>
      </c>
    </row>
    <row r="3176" spans="1:10" x14ac:dyDescent="0.2">
      <c r="A3176" s="26">
        <f t="shared" si="49"/>
        <v>960236</v>
      </c>
      <c r="B3176" s="26">
        <v>44</v>
      </c>
      <c r="C3176" s="26">
        <v>140</v>
      </c>
      <c r="D3176" s="26" t="s">
        <v>125</v>
      </c>
      <c r="E3176" s="26">
        <v>96</v>
      </c>
      <c r="F3176" s="26">
        <v>236</v>
      </c>
      <c r="G3176" s="26">
        <v>47852.82</v>
      </c>
      <c r="H3176" s="26">
        <v>17.635000000000002</v>
      </c>
      <c r="I3176" s="26">
        <v>7550.3090000000002</v>
      </c>
      <c r="J3176" s="26">
        <v>7.4700000000000003E-2</v>
      </c>
    </row>
    <row r="3177" spans="1:10" x14ac:dyDescent="0.2">
      <c r="A3177" s="26">
        <f t="shared" si="49"/>
        <v>970236</v>
      </c>
      <c r="B3177" s="26">
        <v>42</v>
      </c>
      <c r="C3177" s="26">
        <v>139</v>
      </c>
      <c r="D3177" s="26" t="s">
        <v>126</v>
      </c>
      <c r="E3177" s="26">
        <v>97</v>
      </c>
      <c r="F3177" s="26">
        <v>236</v>
      </c>
      <c r="G3177" s="26">
        <v>53542</v>
      </c>
      <c r="H3177" s="26">
        <v>361</v>
      </c>
      <c r="I3177" s="26">
        <v>7523</v>
      </c>
      <c r="J3177" s="26">
        <v>2</v>
      </c>
    </row>
    <row r="3178" spans="1:10" x14ac:dyDescent="0.2">
      <c r="A3178" s="26">
        <f t="shared" si="49"/>
        <v>890237</v>
      </c>
      <c r="B3178" s="26">
        <v>59</v>
      </c>
      <c r="C3178" s="26">
        <v>148</v>
      </c>
      <c r="D3178" s="26" t="s">
        <v>119</v>
      </c>
      <c r="E3178" s="26">
        <v>89</v>
      </c>
      <c r="F3178" s="26">
        <v>237</v>
      </c>
      <c r="G3178" s="26">
        <v>54020</v>
      </c>
      <c r="H3178" s="26">
        <v>400</v>
      </c>
      <c r="I3178" s="26">
        <v>7550</v>
      </c>
      <c r="J3178" s="26">
        <v>2</v>
      </c>
    </row>
    <row r="3179" spans="1:10" x14ac:dyDescent="0.2">
      <c r="A3179" s="26">
        <f t="shared" si="49"/>
        <v>900237</v>
      </c>
      <c r="B3179" s="26">
        <v>57</v>
      </c>
      <c r="C3179" s="26">
        <v>147</v>
      </c>
      <c r="D3179" s="26" t="s">
        <v>120</v>
      </c>
      <c r="E3179" s="26">
        <v>90</v>
      </c>
      <c r="F3179" s="26">
        <v>237</v>
      </c>
      <c r="G3179" s="26">
        <v>49955.097000000002</v>
      </c>
      <c r="H3179" s="26">
        <v>15.835000000000001</v>
      </c>
      <c r="I3179" s="26">
        <v>7563.4432999999999</v>
      </c>
      <c r="J3179" s="26">
        <v>6.6799999999999998E-2</v>
      </c>
    </row>
    <row r="3180" spans="1:10" x14ac:dyDescent="0.2">
      <c r="A3180" s="26">
        <f t="shared" si="49"/>
        <v>910237</v>
      </c>
      <c r="B3180" s="26">
        <v>55</v>
      </c>
      <c r="C3180" s="26">
        <v>146</v>
      </c>
      <c r="D3180" s="26" t="s">
        <v>121</v>
      </c>
      <c r="E3180" s="26">
        <v>91</v>
      </c>
      <c r="F3180" s="26">
        <v>237</v>
      </c>
      <c r="G3180" s="26">
        <v>47527.624000000003</v>
      </c>
      <c r="H3180" s="26">
        <v>13.041</v>
      </c>
      <c r="I3180" s="26">
        <v>7570.3846999999996</v>
      </c>
      <c r="J3180" s="26">
        <v>5.5E-2</v>
      </c>
    </row>
    <row r="3181" spans="1:10" x14ac:dyDescent="0.2">
      <c r="A3181" s="26">
        <f t="shared" si="49"/>
        <v>920237</v>
      </c>
      <c r="B3181" s="26">
        <v>53</v>
      </c>
      <c r="C3181" s="26">
        <v>145</v>
      </c>
      <c r="D3181" s="26" t="s">
        <v>122</v>
      </c>
      <c r="E3181" s="26">
        <v>92</v>
      </c>
      <c r="F3181" s="26">
        <v>237</v>
      </c>
      <c r="G3181" s="26">
        <v>45390.133000000002</v>
      </c>
      <c r="H3181" s="26">
        <v>1.202</v>
      </c>
      <c r="I3181" s="26">
        <v>7576.1026000000002</v>
      </c>
      <c r="J3181" s="26">
        <v>5.1000000000000004E-3</v>
      </c>
    </row>
    <row r="3182" spans="1:10" x14ac:dyDescent="0.2">
      <c r="A3182" s="26">
        <f t="shared" si="49"/>
        <v>930237</v>
      </c>
      <c r="B3182" s="26">
        <v>51</v>
      </c>
      <c r="C3182" s="26">
        <v>144</v>
      </c>
      <c r="D3182" s="26" t="s">
        <v>41</v>
      </c>
      <c r="E3182" s="26">
        <v>93</v>
      </c>
      <c r="F3182" s="26">
        <v>237</v>
      </c>
      <c r="G3182" s="26">
        <v>44871.599000000002</v>
      </c>
      <c r="H3182" s="26">
        <v>1.1200000000000001</v>
      </c>
      <c r="I3182" s="26">
        <v>7574.9894999999997</v>
      </c>
      <c r="J3182" s="26">
        <v>4.7000000000000002E-3</v>
      </c>
    </row>
    <row r="3183" spans="1:10" x14ac:dyDescent="0.2">
      <c r="A3183" s="26">
        <f t="shared" si="49"/>
        <v>940237</v>
      </c>
      <c r="B3183" s="26">
        <v>49</v>
      </c>
      <c r="C3183" s="26">
        <v>143</v>
      </c>
      <c r="D3183" s="26" t="s">
        <v>123</v>
      </c>
      <c r="E3183" s="26">
        <v>94</v>
      </c>
      <c r="F3183" s="26">
        <v>237</v>
      </c>
      <c r="G3183" s="26">
        <v>45091.661999999997</v>
      </c>
      <c r="H3183" s="26">
        <v>1.6970000000000001</v>
      </c>
      <c r="I3183" s="26">
        <v>7570.7599</v>
      </c>
      <c r="J3183" s="26">
        <v>7.1999999999999998E-3</v>
      </c>
    </row>
    <row r="3184" spans="1:10" x14ac:dyDescent="0.2">
      <c r="A3184" s="26">
        <f t="shared" si="49"/>
        <v>950237</v>
      </c>
      <c r="B3184" s="26">
        <v>47</v>
      </c>
      <c r="C3184" s="26">
        <v>142</v>
      </c>
      <c r="D3184" s="26" t="s">
        <v>124</v>
      </c>
      <c r="E3184" s="26">
        <v>95</v>
      </c>
      <c r="F3184" s="26">
        <v>237</v>
      </c>
      <c r="G3184" s="26">
        <v>46570</v>
      </c>
      <c r="H3184" s="26">
        <v>59</v>
      </c>
      <c r="I3184" s="26">
        <v>7561</v>
      </c>
      <c r="J3184" s="26">
        <v>0</v>
      </c>
    </row>
    <row r="3185" spans="1:10" x14ac:dyDescent="0.2">
      <c r="A3185" s="26">
        <f t="shared" si="49"/>
        <v>960237</v>
      </c>
      <c r="B3185" s="26">
        <v>45</v>
      </c>
      <c r="C3185" s="26">
        <v>141</v>
      </c>
      <c r="D3185" s="26" t="s">
        <v>125</v>
      </c>
      <c r="E3185" s="26">
        <v>96</v>
      </c>
      <c r="F3185" s="26">
        <v>237</v>
      </c>
      <c r="G3185" s="26">
        <v>49247.150999999998</v>
      </c>
      <c r="H3185" s="26">
        <v>74.399000000000001</v>
      </c>
      <c r="I3185" s="26">
        <v>7546.6241</v>
      </c>
      <c r="J3185" s="26">
        <v>0.31390000000000001</v>
      </c>
    </row>
    <row r="3186" spans="1:10" x14ac:dyDescent="0.2">
      <c r="A3186" s="26">
        <f t="shared" si="49"/>
        <v>970237</v>
      </c>
      <c r="B3186" s="26">
        <v>43</v>
      </c>
      <c r="C3186" s="26">
        <v>140</v>
      </c>
      <c r="D3186" s="26" t="s">
        <v>126</v>
      </c>
      <c r="E3186" s="26">
        <v>97</v>
      </c>
      <c r="F3186" s="26">
        <v>237</v>
      </c>
      <c r="G3186" s="26">
        <v>53210</v>
      </c>
      <c r="H3186" s="26">
        <v>230</v>
      </c>
      <c r="I3186" s="26">
        <v>7527</v>
      </c>
      <c r="J3186" s="26">
        <v>1</v>
      </c>
    </row>
    <row r="3187" spans="1:10" x14ac:dyDescent="0.2">
      <c r="A3187" s="26">
        <f t="shared" si="49"/>
        <v>980237</v>
      </c>
      <c r="B3187" s="26">
        <v>41</v>
      </c>
      <c r="C3187" s="26">
        <v>139</v>
      </c>
      <c r="D3187" s="26" t="s">
        <v>127</v>
      </c>
      <c r="E3187" s="26">
        <v>98</v>
      </c>
      <c r="F3187" s="26">
        <v>237</v>
      </c>
      <c r="G3187" s="26">
        <v>57938.254999999997</v>
      </c>
      <c r="H3187" s="26">
        <v>97.346999999999994</v>
      </c>
      <c r="I3187" s="26">
        <v>7503.3507</v>
      </c>
      <c r="J3187" s="26">
        <v>0.41070000000000001</v>
      </c>
    </row>
    <row r="3188" spans="1:10" x14ac:dyDescent="0.2">
      <c r="A3188" s="26">
        <f t="shared" si="49"/>
        <v>900238</v>
      </c>
      <c r="B3188" s="26">
        <v>58</v>
      </c>
      <c r="C3188" s="26">
        <v>148</v>
      </c>
      <c r="D3188" s="26" t="s">
        <v>120</v>
      </c>
      <c r="E3188" s="26">
        <v>90</v>
      </c>
      <c r="F3188" s="26">
        <v>238</v>
      </c>
      <c r="G3188" s="26">
        <v>52525</v>
      </c>
      <c r="H3188" s="26">
        <v>283</v>
      </c>
      <c r="I3188" s="26">
        <v>7555</v>
      </c>
      <c r="J3188" s="26">
        <v>1</v>
      </c>
    </row>
    <row r="3189" spans="1:10" x14ac:dyDescent="0.2">
      <c r="A3189" s="26">
        <f t="shared" si="49"/>
        <v>910238</v>
      </c>
      <c r="B3189" s="26">
        <v>56</v>
      </c>
      <c r="C3189" s="26">
        <v>147</v>
      </c>
      <c r="D3189" s="26" t="s">
        <v>121</v>
      </c>
      <c r="E3189" s="26">
        <v>91</v>
      </c>
      <c r="F3189" s="26">
        <v>238</v>
      </c>
      <c r="G3189" s="26">
        <v>50894.042999999998</v>
      </c>
      <c r="H3189" s="26">
        <v>15.835000000000001</v>
      </c>
      <c r="I3189" s="26">
        <v>7558.3449000000001</v>
      </c>
      <c r="J3189" s="26">
        <v>6.6500000000000004E-2</v>
      </c>
    </row>
    <row r="3190" spans="1:10" x14ac:dyDescent="0.2">
      <c r="A3190" s="26">
        <f t="shared" si="49"/>
        <v>920238</v>
      </c>
      <c r="B3190" s="26">
        <v>54</v>
      </c>
      <c r="C3190" s="26">
        <v>146</v>
      </c>
      <c r="D3190" s="26" t="s">
        <v>122</v>
      </c>
      <c r="E3190" s="26">
        <v>92</v>
      </c>
      <c r="F3190" s="26">
        <v>238</v>
      </c>
      <c r="G3190" s="26">
        <v>47307.732000000004</v>
      </c>
      <c r="H3190" s="26">
        <v>1.492</v>
      </c>
      <c r="I3190" s="26">
        <v>7570.1261999999997</v>
      </c>
      <c r="J3190" s="26">
        <v>6.3E-3</v>
      </c>
    </row>
    <row r="3191" spans="1:10" x14ac:dyDescent="0.2">
      <c r="A3191" s="26">
        <f t="shared" si="49"/>
        <v>930238</v>
      </c>
      <c r="B3191" s="26">
        <v>52</v>
      </c>
      <c r="C3191" s="26">
        <v>145</v>
      </c>
      <c r="D3191" s="26" t="s">
        <v>41</v>
      </c>
      <c r="E3191" s="26">
        <v>93</v>
      </c>
      <c r="F3191" s="26">
        <v>238</v>
      </c>
      <c r="G3191" s="26">
        <v>47454.597000000002</v>
      </c>
      <c r="H3191" s="26">
        <v>1.137</v>
      </c>
      <c r="I3191" s="26">
        <v>7566.2219999999998</v>
      </c>
      <c r="J3191" s="26">
        <v>4.7999999999999996E-3</v>
      </c>
    </row>
    <row r="3192" spans="1:10" x14ac:dyDescent="0.2">
      <c r="A3192" s="26">
        <f t="shared" si="49"/>
        <v>940238</v>
      </c>
      <c r="B3192" s="26">
        <v>50</v>
      </c>
      <c r="C3192" s="26">
        <v>144</v>
      </c>
      <c r="D3192" s="26" t="s">
        <v>123</v>
      </c>
      <c r="E3192" s="26">
        <v>94</v>
      </c>
      <c r="F3192" s="26">
        <v>238</v>
      </c>
      <c r="G3192" s="26">
        <v>46163.148000000001</v>
      </c>
      <c r="H3192" s="26">
        <v>1.1379999999999999</v>
      </c>
      <c r="I3192" s="26">
        <v>7568.3611000000001</v>
      </c>
      <c r="J3192" s="26">
        <v>4.7999999999999996E-3</v>
      </c>
    </row>
    <row r="3193" spans="1:10" x14ac:dyDescent="0.2">
      <c r="A3193" s="26">
        <f t="shared" si="49"/>
        <v>950238</v>
      </c>
      <c r="B3193" s="26">
        <v>48</v>
      </c>
      <c r="C3193" s="26">
        <v>143</v>
      </c>
      <c r="D3193" s="26" t="s">
        <v>124</v>
      </c>
      <c r="E3193" s="26">
        <v>95</v>
      </c>
      <c r="F3193" s="26">
        <v>238</v>
      </c>
      <c r="G3193" s="26">
        <v>48421.421000000002</v>
      </c>
      <c r="H3193" s="26">
        <v>58.911000000000001</v>
      </c>
      <c r="I3193" s="26">
        <v>7555.5852999999997</v>
      </c>
      <c r="J3193" s="26">
        <v>0.2475</v>
      </c>
    </row>
    <row r="3194" spans="1:10" x14ac:dyDescent="0.2">
      <c r="A3194" s="26">
        <f t="shared" si="49"/>
        <v>960238</v>
      </c>
      <c r="B3194" s="26">
        <v>46</v>
      </c>
      <c r="C3194" s="26">
        <v>142</v>
      </c>
      <c r="D3194" s="26" t="s">
        <v>125</v>
      </c>
      <c r="E3194" s="26">
        <v>96</v>
      </c>
      <c r="F3194" s="26">
        <v>238</v>
      </c>
      <c r="G3194" s="26">
        <v>49445.203000000001</v>
      </c>
      <c r="H3194" s="26">
        <v>12.234</v>
      </c>
      <c r="I3194" s="26">
        <v>7547.9966000000004</v>
      </c>
      <c r="J3194" s="26">
        <v>5.1400000000000001E-2</v>
      </c>
    </row>
    <row r="3195" spans="1:10" x14ac:dyDescent="0.2">
      <c r="A3195" s="26">
        <f t="shared" si="49"/>
        <v>970238</v>
      </c>
      <c r="B3195" s="26">
        <v>44</v>
      </c>
      <c r="C3195" s="26">
        <v>141</v>
      </c>
      <c r="D3195" s="26" t="s">
        <v>126</v>
      </c>
      <c r="E3195" s="26">
        <v>97</v>
      </c>
      <c r="F3195" s="26">
        <v>238</v>
      </c>
      <c r="G3195" s="26">
        <v>54216</v>
      </c>
      <c r="H3195" s="26">
        <v>256</v>
      </c>
      <c r="I3195" s="26">
        <v>7525</v>
      </c>
      <c r="J3195" s="26">
        <v>1</v>
      </c>
    </row>
    <row r="3196" spans="1:10" x14ac:dyDescent="0.2">
      <c r="A3196" s="26">
        <f t="shared" si="49"/>
        <v>980238</v>
      </c>
      <c r="B3196" s="26">
        <v>42</v>
      </c>
      <c r="C3196" s="26">
        <v>140</v>
      </c>
      <c r="D3196" s="26" t="s">
        <v>127</v>
      </c>
      <c r="E3196" s="26">
        <v>98</v>
      </c>
      <c r="F3196" s="26">
        <v>238</v>
      </c>
      <c r="G3196" s="26">
        <v>57278</v>
      </c>
      <c r="H3196" s="26">
        <v>298</v>
      </c>
      <c r="I3196" s="26">
        <v>7509</v>
      </c>
      <c r="J3196" s="26">
        <v>1</v>
      </c>
    </row>
    <row r="3197" spans="1:10" x14ac:dyDescent="0.2">
      <c r="A3197" s="26">
        <f t="shared" si="49"/>
        <v>900239</v>
      </c>
      <c r="B3197" s="26">
        <v>59</v>
      </c>
      <c r="C3197" s="26">
        <v>149</v>
      </c>
      <c r="D3197" s="26" t="s">
        <v>120</v>
      </c>
      <c r="E3197" s="26">
        <v>90</v>
      </c>
      <c r="F3197" s="26">
        <v>239</v>
      </c>
      <c r="G3197" s="26">
        <v>56500</v>
      </c>
      <c r="H3197" s="26">
        <v>400</v>
      </c>
      <c r="I3197" s="26">
        <v>7540</v>
      </c>
      <c r="J3197" s="26">
        <v>2</v>
      </c>
    </row>
    <row r="3198" spans="1:10" x14ac:dyDescent="0.2">
      <c r="A3198" s="26">
        <f t="shared" si="49"/>
        <v>910239</v>
      </c>
      <c r="B3198" s="26">
        <v>57</v>
      </c>
      <c r="C3198" s="26">
        <v>148</v>
      </c>
      <c r="D3198" s="26" t="s">
        <v>121</v>
      </c>
      <c r="E3198" s="26">
        <v>91</v>
      </c>
      <c r="F3198" s="26">
        <v>239</v>
      </c>
      <c r="G3198" s="26">
        <v>53337</v>
      </c>
      <c r="H3198" s="26">
        <v>196</v>
      </c>
      <c r="I3198" s="26">
        <v>7550</v>
      </c>
      <c r="J3198" s="26">
        <v>1</v>
      </c>
    </row>
    <row r="3199" spans="1:10" x14ac:dyDescent="0.2">
      <c r="A3199" s="26">
        <f t="shared" si="49"/>
        <v>920239</v>
      </c>
      <c r="B3199" s="26">
        <v>55</v>
      </c>
      <c r="C3199" s="26">
        <v>147</v>
      </c>
      <c r="D3199" s="26" t="s">
        <v>122</v>
      </c>
      <c r="E3199" s="26">
        <v>92</v>
      </c>
      <c r="F3199" s="26">
        <v>239</v>
      </c>
      <c r="G3199" s="26">
        <v>50572.667999999998</v>
      </c>
      <c r="H3199" s="26">
        <v>1.502</v>
      </c>
      <c r="I3199" s="26">
        <v>7558.5623999999998</v>
      </c>
      <c r="J3199" s="26">
        <v>6.3E-3</v>
      </c>
    </row>
    <row r="3200" spans="1:10" x14ac:dyDescent="0.2">
      <c r="A3200" s="26">
        <f t="shared" si="49"/>
        <v>930239</v>
      </c>
      <c r="B3200" s="26">
        <v>53</v>
      </c>
      <c r="C3200" s="26">
        <v>146</v>
      </c>
      <c r="D3200" s="26" t="s">
        <v>41</v>
      </c>
      <c r="E3200" s="26">
        <v>93</v>
      </c>
      <c r="F3200" s="26">
        <v>239</v>
      </c>
      <c r="G3200" s="26">
        <v>49311.004999999997</v>
      </c>
      <c r="H3200" s="26">
        <v>1.31</v>
      </c>
      <c r="I3200" s="26">
        <v>7560.5680000000002</v>
      </c>
      <c r="J3200" s="26">
        <v>5.4999999999999997E-3</v>
      </c>
    </row>
    <row r="3201" spans="1:10" x14ac:dyDescent="0.2">
      <c r="A3201" s="26">
        <f t="shared" si="49"/>
        <v>940239</v>
      </c>
      <c r="B3201" s="26">
        <v>51</v>
      </c>
      <c r="C3201" s="26">
        <v>145</v>
      </c>
      <c r="D3201" s="26" t="s">
        <v>123</v>
      </c>
      <c r="E3201" s="26">
        <v>94</v>
      </c>
      <c r="F3201" s="26">
        <v>239</v>
      </c>
      <c r="G3201" s="26">
        <v>48588.22</v>
      </c>
      <c r="H3201" s="26">
        <v>1.1120000000000001</v>
      </c>
      <c r="I3201" s="26">
        <v>7560.3186999999998</v>
      </c>
      <c r="J3201" s="26">
        <v>4.7000000000000002E-3</v>
      </c>
    </row>
    <row r="3202" spans="1:10" x14ac:dyDescent="0.2">
      <c r="A3202" s="26">
        <f t="shared" si="49"/>
        <v>950239</v>
      </c>
      <c r="B3202" s="26">
        <v>49</v>
      </c>
      <c r="C3202" s="26">
        <v>144</v>
      </c>
      <c r="D3202" s="26" t="s">
        <v>124</v>
      </c>
      <c r="E3202" s="26">
        <v>95</v>
      </c>
      <c r="F3202" s="26">
        <v>239</v>
      </c>
      <c r="G3202" s="26">
        <v>49390.36</v>
      </c>
      <c r="H3202" s="26">
        <v>1.982</v>
      </c>
      <c r="I3202" s="26">
        <v>7553.6890999999996</v>
      </c>
      <c r="J3202" s="26">
        <v>8.3000000000000001E-3</v>
      </c>
    </row>
    <row r="3203" spans="1:10" x14ac:dyDescent="0.2">
      <c r="A3203" s="26">
        <f t="shared" ref="A3203:A3266" si="50">F3203+10000*E3203</f>
        <v>960239</v>
      </c>
      <c r="B3203" s="26">
        <v>47</v>
      </c>
      <c r="C3203" s="26">
        <v>143</v>
      </c>
      <c r="D3203" s="26" t="s">
        <v>125</v>
      </c>
      <c r="E3203" s="26">
        <v>96</v>
      </c>
      <c r="F3203" s="26">
        <v>239</v>
      </c>
      <c r="G3203" s="26">
        <v>51146.962</v>
      </c>
      <c r="H3203" s="26">
        <v>150.07</v>
      </c>
      <c r="I3203" s="26">
        <v>7543.0658999999996</v>
      </c>
      <c r="J3203" s="26">
        <v>0.62790000000000001</v>
      </c>
    </row>
    <row r="3204" spans="1:10" x14ac:dyDescent="0.2">
      <c r="A3204" s="26">
        <f t="shared" si="50"/>
        <v>970239</v>
      </c>
      <c r="B3204" s="26">
        <v>45</v>
      </c>
      <c r="C3204" s="26">
        <v>142</v>
      </c>
      <c r="D3204" s="26" t="s">
        <v>126</v>
      </c>
      <c r="E3204" s="26">
        <v>97</v>
      </c>
      <c r="F3204" s="26">
        <v>239</v>
      </c>
      <c r="G3204" s="26">
        <v>54250</v>
      </c>
      <c r="H3204" s="26">
        <v>207</v>
      </c>
      <c r="I3204" s="26">
        <v>7527</v>
      </c>
      <c r="J3204" s="26">
        <v>1</v>
      </c>
    </row>
    <row r="3205" spans="1:10" x14ac:dyDescent="0.2">
      <c r="A3205" s="26">
        <f t="shared" si="50"/>
        <v>980239</v>
      </c>
      <c r="B3205" s="26">
        <v>43</v>
      </c>
      <c r="C3205" s="26">
        <v>141</v>
      </c>
      <c r="D3205" s="26" t="s">
        <v>127</v>
      </c>
      <c r="E3205" s="26">
        <v>98</v>
      </c>
      <c r="F3205" s="26">
        <v>239</v>
      </c>
      <c r="G3205" s="26">
        <v>58202</v>
      </c>
      <c r="H3205" s="26">
        <v>120</v>
      </c>
      <c r="I3205" s="26">
        <v>7507</v>
      </c>
      <c r="J3205" s="26">
        <v>1</v>
      </c>
    </row>
    <row r="3206" spans="1:10" x14ac:dyDescent="0.2">
      <c r="A3206" s="26">
        <f t="shared" si="50"/>
        <v>990239</v>
      </c>
      <c r="B3206" s="26">
        <v>41</v>
      </c>
      <c r="C3206" s="26">
        <v>140</v>
      </c>
      <c r="D3206" s="26" t="s">
        <v>128</v>
      </c>
      <c r="E3206" s="26">
        <v>99</v>
      </c>
      <c r="F3206" s="26">
        <v>239</v>
      </c>
      <c r="G3206" s="26">
        <v>63630</v>
      </c>
      <c r="H3206" s="26">
        <v>300</v>
      </c>
      <c r="I3206" s="26">
        <v>7481</v>
      </c>
      <c r="J3206" s="26">
        <v>1</v>
      </c>
    </row>
    <row r="3207" spans="1:10" x14ac:dyDescent="0.2">
      <c r="A3207" s="26">
        <f t="shared" si="50"/>
        <v>910240</v>
      </c>
      <c r="B3207" s="26">
        <v>58</v>
      </c>
      <c r="C3207" s="26">
        <v>149</v>
      </c>
      <c r="D3207" s="26" t="s">
        <v>121</v>
      </c>
      <c r="E3207" s="26">
        <v>91</v>
      </c>
      <c r="F3207" s="26">
        <v>240</v>
      </c>
      <c r="G3207" s="26">
        <v>57010</v>
      </c>
      <c r="H3207" s="26">
        <v>200</v>
      </c>
      <c r="I3207" s="26">
        <v>7537</v>
      </c>
      <c r="J3207" s="26">
        <v>1</v>
      </c>
    </row>
    <row r="3208" spans="1:10" x14ac:dyDescent="0.2">
      <c r="A3208" s="26">
        <f t="shared" si="50"/>
        <v>920240</v>
      </c>
      <c r="B3208" s="26">
        <v>56</v>
      </c>
      <c r="C3208" s="26">
        <v>148</v>
      </c>
      <c r="D3208" s="26" t="s">
        <v>122</v>
      </c>
      <c r="E3208" s="26">
        <v>92</v>
      </c>
      <c r="F3208" s="26">
        <v>240</v>
      </c>
      <c r="G3208" s="26">
        <v>52715.497000000003</v>
      </c>
      <c r="H3208" s="26">
        <v>2.5529999999999999</v>
      </c>
      <c r="I3208" s="26">
        <v>7551.7704999999996</v>
      </c>
      <c r="J3208" s="26">
        <v>1.06E-2</v>
      </c>
    </row>
    <row r="3209" spans="1:10" x14ac:dyDescent="0.2">
      <c r="A3209" s="26">
        <f t="shared" si="50"/>
        <v>930240</v>
      </c>
      <c r="B3209" s="26">
        <v>54</v>
      </c>
      <c r="C3209" s="26">
        <v>147</v>
      </c>
      <c r="D3209" s="26" t="s">
        <v>41</v>
      </c>
      <c r="E3209" s="26">
        <v>93</v>
      </c>
      <c r="F3209" s="26">
        <v>240</v>
      </c>
      <c r="G3209" s="26">
        <v>52316.228999999999</v>
      </c>
      <c r="H3209" s="26">
        <v>17.032</v>
      </c>
      <c r="I3209" s="26">
        <v>7550.1742999999997</v>
      </c>
      <c r="J3209" s="26">
        <v>7.0999999999999994E-2</v>
      </c>
    </row>
    <row r="3210" spans="1:10" x14ac:dyDescent="0.2">
      <c r="A3210" s="26">
        <f t="shared" si="50"/>
        <v>940240</v>
      </c>
      <c r="B3210" s="26">
        <v>52</v>
      </c>
      <c r="C3210" s="26">
        <v>146</v>
      </c>
      <c r="D3210" s="26" t="s">
        <v>123</v>
      </c>
      <c r="E3210" s="26">
        <v>94</v>
      </c>
      <c r="F3210" s="26">
        <v>240</v>
      </c>
      <c r="G3210" s="26">
        <v>50125.319000000003</v>
      </c>
      <c r="H3210" s="26">
        <v>1.105</v>
      </c>
      <c r="I3210" s="26">
        <v>7556.0433000000003</v>
      </c>
      <c r="J3210" s="26">
        <v>4.5999999999999999E-3</v>
      </c>
    </row>
    <row r="3211" spans="1:10" x14ac:dyDescent="0.2">
      <c r="A3211" s="26">
        <f t="shared" si="50"/>
        <v>950240</v>
      </c>
      <c r="B3211" s="26">
        <v>50</v>
      </c>
      <c r="C3211" s="26">
        <v>145</v>
      </c>
      <c r="D3211" s="26" t="s">
        <v>124</v>
      </c>
      <c r="E3211" s="26">
        <v>95</v>
      </c>
      <c r="F3211" s="26">
        <v>240</v>
      </c>
      <c r="G3211" s="26">
        <v>51510.11</v>
      </c>
      <c r="H3211" s="26">
        <v>13.832000000000001</v>
      </c>
      <c r="I3211" s="26">
        <v>7547.0136000000002</v>
      </c>
      <c r="J3211" s="26">
        <v>5.7599999999999998E-2</v>
      </c>
    </row>
    <row r="3212" spans="1:10" x14ac:dyDescent="0.2">
      <c r="A3212" s="26">
        <f t="shared" si="50"/>
        <v>960240</v>
      </c>
      <c r="B3212" s="26">
        <v>48</v>
      </c>
      <c r="C3212" s="26">
        <v>144</v>
      </c>
      <c r="D3212" s="26" t="s">
        <v>125</v>
      </c>
      <c r="E3212" s="26">
        <v>96</v>
      </c>
      <c r="F3212" s="26">
        <v>240</v>
      </c>
      <c r="G3212" s="26">
        <v>51724.222000000002</v>
      </c>
      <c r="H3212" s="26">
        <v>1.905</v>
      </c>
      <c r="I3212" s="26">
        <v>7542.8617000000004</v>
      </c>
      <c r="J3212" s="26">
        <v>7.9000000000000008E-3</v>
      </c>
    </row>
    <row r="3213" spans="1:10" x14ac:dyDescent="0.2">
      <c r="A3213" s="26">
        <f t="shared" si="50"/>
        <v>970240</v>
      </c>
      <c r="B3213" s="26">
        <v>46</v>
      </c>
      <c r="C3213" s="26">
        <v>143</v>
      </c>
      <c r="D3213" s="26" t="s">
        <v>126</v>
      </c>
      <c r="E3213" s="26">
        <v>97</v>
      </c>
      <c r="F3213" s="26">
        <v>240</v>
      </c>
      <c r="G3213" s="26">
        <v>55664</v>
      </c>
      <c r="H3213" s="26">
        <v>150</v>
      </c>
      <c r="I3213" s="26">
        <v>7523</v>
      </c>
      <c r="J3213" s="26">
        <v>1</v>
      </c>
    </row>
    <row r="3214" spans="1:10" x14ac:dyDescent="0.2">
      <c r="A3214" s="26">
        <f t="shared" si="50"/>
        <v>980240</v>
      </c>
      <c r="B3214" s="26">
        <v>44</v>
      </c>
      <c r="C3214" s="26">
        <v>142</v>
      </c>
      <c r="D3214" s="26" t="s">
        <v>127</v>
      </c>
      <c r="E3214" s="26">
        <v>98</v>
      </c>
      <c r="F3214" s="26">
        <v>240</v>
      </c>
      <c r="G3214" s="26">
        <v>57988.718999999997</v>
      </c>
      <c r="H3214" s="26">
        <v>18.033999999999999</v>
      </c>
      <c r="I3214" s="26">
        <v>7510.24</v>
      </c>
      <c r="J3214" s="26">
        <v>7.51E-2</v>
      </c>
    </row>
    <row r="3215" spans="1:10" x14ac:dyDescent="0.2">
      <c r="A3215" s="26">
        <f t="shared" si="50"/>
        <v>990240</v>
      </c>
      <c r="B3215" s="26">
        <v>42</v>
      </c>
      <c r="C3215" s="26">
        <v>141</v>
      </c>
      <c r="D3215" s="26" t="s">
        <v>128</v>
      </c>
      <c r="E3215" s="26">
        <v>99</v>
      </c>
      <c r="F3215" s="26">
        <v>240</v>
      </c>
      <c r="G3215" s="26">
        <v>64225</v>
      </c>
      <c r="H3215" s="26">
        <v>366</v>
      </c>
      <c r="I3215" s="26">
        <v>7481</v>
      </c>
      <c r="J3215" s="26">
        <v>2</v>
      </c>
    </row>
    <row r="3216" spans="1:10" x14ac:dyDescent="0.2">
      <c r="A3216" s="26">
        <f t="shared" si="50"/>
        <v>910241</v>
      </c>
      <c r="B3216" s="26">
        <v>59</v>
      </c>
      <c r="C3216" s="26">
        <v>150</v>
      </c>
      <c r="D3216" s="26" t="s">
        <v>121</v>
      </c>
      <c r="E3216" s="26">
        <v>91</v>
      </c>
      <c r="F3216" s="26">
        <v>241</v>
      </c>
      <c r="G3216" s="26">
        <v>59740</v>
      </c>
      <c r="H3216" s="26">
        <v>300</v>
      </c>
      <c r="I3216" s="26">
        <v>7528</v>
      </c>
      <c r="J3216" s="26">
        <v>1</v>
      </c>
    </row>
    <row r="3217" spans="1:10" x14ac:dyDescent="0.2">
      <c r="A3217" s="26">
        <f t="shared" si="50"/>
        <v>920241</v>
      </c>
      <c r="B3217" s="26">
        <v>57</v>
      </c>
      <c r="C3217" s="26">
        <v>149</v>
      </c>
      <c r="D3217" s="26" t="s">
        <v>122</v>
      </c>
      <c r="E3217" s="26">
        <v>92</v>
      </c>
      <c r="F3217" s="26">
        <v>241</v>
      </c>
      <c r="G3217" s="26">
        <v>56197</v>
      </c>
      <c r="H3217" s="26">
        <v>196</v>
      </c>
      <c r="I3217" s="26">
        <v>7539</v>
      </c>
      <c r="J3217" s="26">
        <v>1</v>
      </c>
    </row>
    <row r="3218" spans="1:10" x14ac:dyDescent="0.2">
      <c r="A3218" s="26">
        <f t="shared" si="50"/>
        <v>930241</v>
      </c>
      <c r="B3218" s="26">
        <v>55</v>
      </c>
      <c r="C3218" s="26">
        <v>148</v>
      </c>
      <c r="D3218" s="26" t="s">
        <v>41</v>
      </c>
      <c r="E3218" s="26">
        <v>93</v>
      </c>
      <c r="F3218" s="26">
        <v>241</v>
      </c>
      <c r="G3218" s="26">
        <v>54315.114999999998</v>
      </c>
      <c r="H3218" s="26">
        <v>100.006</v>
      </c>
      <c r="I3218" s="26">
        <v>7544.0425999999998</v>
      </c>
      <c r="J3218" s="26">
        <v>0.41499999999999998</v>
      </c>
    </row>
    <row r="3219" spans="1:10" x14ac:dyDescent="0.2">
      <c r="A3219" s="26">
        <f t="shared" si="50"/>
        <v>940241</v>
      </c>
      <c r="B3219" s="26">
        <v>53</v>
      </c>
      <c r="C3219" s="26">
        <v>147</v>
      </c>
      <c r="D3219" s="26" t="s">
        <v>123</v>
      </c>
      <c r="E3219" s="26">
        <v>94</v>
      </c>
      <c r="F3219" s="26">
        <v>241</v>
      </c>
      <c r="G3219" s="26">
        <v>52955.114999999998</v>
      </c>
      <c r="H3219" s="26">
        <v>1.105</v>
      </c>
      <c r="I3219" s="26">
        <v>7546.4395000000004</v>
      </c>
      <c r="J3219" s="26">
        <v>4.5999999999999999E-3</v>
      </c>
    </row>
    <row r="3220" spans="1:10" x14ac:dyDescent="0.2">
      <c r="A3220" s="26">
        <f t="shared" si="50"/>
        <v>950241</v>
      </c>
      <c r="B3220" s="26">
        <v>51</v>
      </c>
      <c r="C3220" s="26">
        <v>146</v>
      </c>
      <c r="D3220" s="26" t="s">
        <v>124</v>
      </c>
      <c r="E3220" s="26">
        <v>95</v>
      </c>
      <c r="F3220" s="26">
        <v>241</v>
      </c>
      <c r="G3220" s="26">
        <v>52934.334999999999</v>
      </c>
      <c r="H3220" s="26">
        <v>1.113</v>
      </c>
      <c r="I3220" s="26">
        <v>7543.2794999999996</v>
      </c>
      <c r="J3220" s="26">
        <v>4.5999999999999999E-3</v>
      </c>
    </row>
    <row r="3221" spans="1:10" x14ac:dyDescent="0.2">
      <c r="A3221" s="26">
        <f t="shared" si="50"/>
        <v>960241</v>
      </c>
      <c r="B3221" s="26">
        <v>49</v>
      </c>
      <c r="C3221" s="26">
        <v>145</v>
      </c>
      <c r="D3221" s="26" t="s">
        <v>125</v>
      </c>
      <c r="E3221" s="26">
        <v>96</v>
      </c>
      <c r="F3221" s="26">
        <v>241</v>
      </c>
      <c r="G3221" s="26">
        <v>53701.77</v>
      </c>
      <c r="H3221" s="26">
        <v>1.607</v>
      </c>
      <c r="I3221" s="26">
        <v>7536.8487999999998</v>
      </c>
      <c r="J3221" s="26">
        <v>6.7000000000000002E-3</v>
      </c>
    </row>
    <row r="3222" spans="1:10" x14ac:dyDescent="0.2">
      <c r="A3222" s="26">
        <f t="shared" si="50"/>
        <v>970241</v>
      </c>
      <c r="B3222" s="26">
        <v>47</v>
      </c>
      <c r="C3222" s="26">
        <v>144</v>
      </c>
      <c r="D3222" s="26" t="s">
        <v>126</v>
      </c>
      <c r="E3222" s="26">
        <v>97</v>
      </c>
      <c r="F3222" s="26">
        <v>241</v>
      </c>
      <c r="G3222" s="26">
        <v>55981</v>
      </c>
      <c r="H3222" s="26">
        <v>165</v>
      </c>
      <c r="I3222" s="26">
        <v>7524</v>
      </c>
      <c r="J3222" s="26">
        <v>1</v>
      </c>
    </row>
    <row r="3223" spans="1:10" x14ac:dyDescent="0.2">
      <c r="A3223" s="26">
        <f t="shared" si="50"/>
        <v>980241</v>
      </c>
      <c r="B3223" s="26">
        <v>45</v>
      </c>
      <c r="C3223" s="26">
        <v>143</v>
      </c>
      <c r="D3223" s="26" t="s">
        <v>127</v>
      </c>
      <c r="E3223" s="26">
        <v>98</v>
      </c>
      <c r="F3223" s="26">
        <v>241</v>
      </c>
      <c r="G3223" s="26">
        <v>59327</v>
      </c>
      <c r="H3223" s="26">
        <v>167</v>
      </c>
      <c r="I3223" s="26">
        <v>7507</v>
      </c>
      <c r="J3223" s="26">
        <v>1</v>
      </c>
    </row>
    <row r="3224" spans="1:10" x14ac:dyDescent="0.2">
      <c r="A3224" s="26">
        <f t="shared" si="50"/>
        <v>990241</v>
      </c>
      <c r="B3224" s="26">
        <v>43</v>
      </c>
      <c r="C3224" s="26">
        <v>142</v>
      </c>
      <c r="D3224" s="26" t="s">
        <v>128</v>
      </c>
      <c r="E3224" s="26">
        <v>99</v>
      </c>
      <c r="F3224" s="26">
        <v>241</v>
      </c>
      <c r="G3224" s="26">
        <v>63893</v>
      </c>
      <c r="H3224" s="26">
        <v>231</v>
      </c>
      <c r="I3224" s="26">
        <v>7485</v>
      </c>
      <c r="J3224" s="26">
        <v>1</v>
      </c>
    </row>
    <row r="3225" spans="1:10" x14ac:dyDescent="0.2">
      <c r="A3225" s="26">
        <f t="shared" si="50"/>
        <v>1000241</v>
      </c>
      <c r="B3225" s="26">
        <v>41</v>
      </c>
      <c r="C3225" s="26">
        <v>141</v>
      </c>
      <c r="D3225" s="26" t="s">
        <v>129</v>
      </c>
      <c r="E3225" s="26">
        <v>100</v>
      </c>
      <c r="F3225" s="26">
        <v>241</v>
      </c>
      <c r="G3225" s="26">
        <v>69220</v>
      </c>
      <c r="H3225" s="26">
        <v>300</v>
      </c>
      <c r="I3225" s="26">
        <v>7459</v>
      </c>
      <c r="J3225" s="26">
        <v>1</v>
      </c>
    </row>
    <row r="3226" spans="1:10" x14ac:dyDescent="0.2">
      <c r="A3226" s="26">
        <f t="shared" si="50"/>
        <v>920242</v>
      </c>
      <c r="B3226" s="26">
        <v>58</v>
      </c>
      <c r="C3226" s="26">
        <v>150</v>
      </c>
      <c r="D3226" s="26" t="s">
        <v>122</v>
      </c>
      <c r="E3226" s="26">
        <v>92</v>
      </c>
      <c r="F3226" s="26">
        <v>242</v>
      </c>
      <c r="G3226" s="26">
        <v>58620</v>
      </c>
      <c r="H3226" s="26">
        <v>201</v>
      </c>
      <c r="I3226" s="26">
        <v>7532</v>
      </c>
      <c r="J3226" s="26">
        <v>1</v>
      </c>
    </row>
    <row r="3227" spans="1:10" x14ac:dyDescent="0.2">
      <c r="A3227" s="26">
        <f t="shared" si="50"/>
        <v>930242</v>
      </c>
      <c r="B3227" s="26">
        <v>56</v>
      </c>
      <c r="C3227" s="26">
        <v>149</v>
      </c>
      <c r="D3227" s="26" t="s">
        <v>41</v>
      </c>
      <c r="E3227" s="26">
        <v>93</v>
      </c>
      <c r="F3227" s="26">
        <v>242</v>
      </c>
      <c r="G3227" s="26">
        <v>57416.875999999997</v>
      </c>
      <c r="H3227" s="26">
        <v>200.00399999999999</v>
      </c>
      <c r="I3227" s="26">
        <v>7533.4041999999999</v>
      </c>
      <c r="J3227" s="26">
        <v>0.82650000000000001</v>
      </c>
    </row>
    <row r="3228" spans="1:10" x14ac:dyDescent="0.2">
      <c r="A3228" s="26">
        <f t="shared" si="50"/>
        <v>940242</v>
      </c>
      <c r="B3228" s="26">
        <v>54</v>
      </c>
      <c r="C3228" s="26">
        <v>148</v>
      </c>
      <c r="D3228" s="26" t="s">
        <v>123</v>
      </c>
      <c r="E3228" s="26">
        <v>94</v>
      </c>
      <c r="F3228" s="26">
        <v>242</v>
      </c>
      <c r="G3228" s="26">
        <v>54716.875999999997</v>
      </c>
      <c r="H3228" s="26">
        <v>1.2450000000000001</v>
      </c>
      <c r="I3228" s="26">
        <v>7541.3284000000003</v>
      </c>
      <c r="J3228" s="26">
        <v>5.1999999999999998E-3</v>
      </c>
    </row>
    <row r="3229" spans="1:10" x14ac:dyDescent="0.2">
      <c r="A3229" s="26">
        <f t="shared" si="50"/>
        <v>950242</v>
      </c>
      <c r="B3229" s="26">
        <v>52</v>
      </c>
      <c r="C3229" s="26">
        <v>147</v>
      </c>
      <c r="D3229" s="26" t="s">
        <v>124</v>
      </c>
      <c r="E3229" s="26">
        <v>95</v>
      </c>
      <c r="F3229" s="26">
        <v>242</v>
      </c>
      <c r="G3229" s="26">
        <v>55468.014000000003</v>
      </c>
      <c r="H3229" s="26">
        <v>1.1180000000000001</v>
      </c>
      <c r="I3229" s="26">
        <v>7534.9916999999996</v>
      </c>
      <c r="J3229" s="26">
        <v>4.5999999999999999E-3</v>
      </c>
    </row>
    <row r="3230" spans="1:10" x14ac:dyDescent="0.2">
      <c r="A3230" s="26">
        <f t="shared" si="50"/>
        <v>960242</v>
      </c>
      <c r="B3230" s="26">
        <v>50</v>
      </c>
      <c r="C3230" s="26">
        <v>146</v>
      </c>
      <c r="D3230" s="26" t="s">
        <v>125</v>
      </c>
      <c r="E3230" s="26">
        <v>96</v>
      </c>
      <c r="F3230" s="26">
        <v>242</v>
      </c>
      <c r="G3230" s="26">
        <v>54803.699000000001</v>
      </c>
      <c r="H3230" s="26">
        <v>1.141</v>
      </c>
      <c r="I3230" s="26">
        <v>7534.5039999999999</v>
      </c>
      <c r="J3230" s="26">
        <v>4.7000000000000002E-3</v>
      </c>
    </row>
    <row r="3231" spans="1:10" x14ac:dyDescent="0.2">
      <c r="A3231" s="26">
        <f t="shared" si="50"/>
        <v>970242</v>
      </c>
      <c r="B3231" s="26">
        <v>48</v>
      </c>
      <c r="C3231" s="26">
        <v>145</v>
      </c>
      <c r="D3231" s="26" t="s">
        <v>126</v>
      </c>
      <c r="E3231" s="26">
        <v>97</v>
      </c>
      <c r="F3231" s="26">
        <v>242</v>
      </c>
      <c r="G3231" s="26">
        <v>57752</v>
      </c>
      <c r="H3231" s="26">
        <v>135</v>
      </c>
      <c r="I3231" s="26">
        <v>7519</v>
      </c>
      <c r="J3231" s="26">
        <v>1</v>
      </c>
    </row>
    <row r="3232" spans="1:10" x14ac:dyDescent="0.2">
      <c r="A3232" s="26">
        <f t="shared" si="50"/>
        <v>980242</v>
      </c>
      <c r="B3232" s="26">
        <v>46</v>
      </c>
      <c r="C3232" s="26">
        <v>144</v>
      </c>
      <c r="D3232" s="26" t="s">
        <v>127</v>
      </c>
      <c r="E3232" s="26">
        <v>98</v>
      </c>
      <c r="F3232" s="26">
        <v>242</v>
      </c>
      <c r="G3232" s="26">
        <v>59386.982000000004</v>
      </c>
      <c r="H3232" s="26">
        <v>12.891999999999999</v>
      </c>
      <c r="I3232" s="26">
        <v>7509.0991000000004</v>
      </c>
      <c r="J3232" s="26">
        <v>5.33E-2</v>
      </c>
    </row>
    <row r="3233" spans="1:10" x14ac:dyDescent="0.2">
      <c r="A3233" s="26">
        <f t="shared" si="50"/>
        <v>990242</v>
      </c>
      <c r="B3233" s="26">
        <v>44</v>
      </c>
      <c r="C3233" s="26">
        <v>143</v>
      </c>
      <c r="D3233" s="26" t="s">
        <v>128</v>
      </c>
      <c r="E3233" s="26">
        <v>99</v>
      </c>
      <c r="F3233" s="26">
        <v>242</v>
      </c>
      <c r="G3233" s="26">
        <v>64801</v>
      </c>
      <c r="H3233" s="26">
        <v>257</v>
      </c>
      <c r="I3233" s="26">
        <v>7483</v>
      </c>
      <c r="J3233" s="26">
        <v>1</v>
      </c>
    </row>
    <row r="3234" spans="1:10" x14ac:dyDescent="0.2">
      <c r="A3234" s="26">
        <f t="shared" si="50"/>
        <v>1000242</v>
      </c>
      <c r="B3234" s="26">
        <v>42</v>
      </c>
      <c r="C3234" s="26">
        <v>142</v>
      </c>
      <c r="D3234" s="26" t="s">
        <v>129</v>
      </c>
      <c r="E3234" s="26">
        <v>100</v>
      </c>
      <c r="F3234" s="26">
        <v>242</v>
      </c>
      <c r="G3234" s="26">
        <v>68400</v>
      </c>
      <c r="H3234" s="26">
        <v>401</v>
      </c>
      <c r="I3234" s="26">
        <v>7465</v>
      </c>
      <c r="J3234" s="26">
        <v>2</v>
      </c>
    </row>
    <row r="3235" spans="1:10" x14ac:dyDescent="0.2">
      <c r="A3235" s="26">
        <f t="shared" si="50"/>
        <v>920243</v>
      </c>
      <c r="B3235" s="26">
        <v>59</v>
      </c>
      <c r="C3235" s="26">
        <v>151</v>
      </c>
      <c r="D3235" s="26" t="s">
        <v>122</v>
      </c>
      <c r="E3235" s="26">
        <v>92</v>
      </c>
      <c r="F3235" s="26">
        <v>243</v>
      </c>
      <c r="G3235" s="26">
        <v>62480</v>
      </c>
      <c r="H3235" s="26">
        <v>300</v>
      </c>
      <c r="I3235" s="26">
        <v>7518</v>
      </c>
      <c r="J3235" s="26">
        <v>1</v>
      </c>
    </row>
    <row r="3236" spans="1:10" x14ac:dyDescent="0.2">
      <c r="A3236" s="26">
        <f t="shared" si="50"/>
        <v>930243</v>
      </c>
      <c r="B3236" s="26">
        <v>57</v>
      </c>
      <c r="C3236" s="26">
        <v>150</v>
      </c>
      <c r="D3236" s="26" t="s">
        <v>41</v>
      </c>
      <c r="E3236" s="26">
        <v>93</v>
      </c>
      <c r="F3236" s="26">
        <v>243</v>
      </c>
      <c r="G3236" s="26">
        <v>59806</v>
      </c>
      <c r="H3236" s="26">
        <v>32</v>
      </c>
      <c r="I3236" s="26">
        <v>7526</v>
      </c>
      <c r="J3236" s="26">
        <v>0</v>
      </c>
    </row>
    <row r="3237" spans="1:10" x14ac:dyDescent="0.2">
      <c r="A3237" s="26">
        <f t="shared" si="50"/>
        <v>940243</v>
      </c>
      <c r="B3237" s="26">
        <v>55</v>
      </c>
      <c r="C3237" s="26">
        <v>149</v>
      </c>
      <c r="D3237" s="26" t="s">
        <v>123</v>
      </c>
      <c r="E3237" s="26">
        <v>94</v>
      </c>
      <c r="F3237" s="26">
        <v>243</v>
      </c>
      <c r="G3237" s="26">
        <v>57754.561000000002</v>
      </c>
      <c r="H3237" s="26">
        <v>2.5419999999999998</v>
      </c>
      <c r="I3237" s="26">
        <v>7531.0087000000003</v>
      </c>
      <c r="J3237" s="26">
        <v>1.0500000000000001E-2</v>
      </c>
    </row>
    <row r="3238" spans="1:10" x14ac:dyDescent="0.2">
      <c r="A3238" s="26">
        <f t="shared" si="50"/>
        <v>950243</v>
      </c>
      <c r="B3238" s="26">
        <v>53</v>
      </c>
      <c r="C3238" s="26">
        <v>148</v>
      </c>
      <c r="D3238" s="26" t="s">
        <v>124</v>
      </c>
      <c r="E3238" s="26">
        <v>95</v>
      </c>
      <c r="F3238" s="26">
        <v>243</v>
      </c>
      <c r="G3238" s="26">
        <v>57175.004999999997</v>
      </c>
      <c r="H3238" s="26">
        <v>1.3879999999999999</v>
      </c>
      <c r="I3238" s="26">
        <v>7530.1742000000004</v>
      </c>
      <c r="J3238" s="26">
        <v>5.7000000000000002E-3</v>
      </c>
    </row>
    <row r="3239" spans="1:10" x14ac:dyDescent="0.2">
      <c r="A3239" s="26">
        <f t="shared" si="50"/>
        <v>960243</v>
      </c>
      <c r="B3239" s="26">
        <v>51</v>
      </c>
      <c r="C3239" s="26">
        <v>147</v>
      </c>
      <c r="D3239" s="26" t="s">
        <v>125</v>
      </c>
      <c r="E3239" s="26">
        <v>96</v>
      </c>
      <c r="F3239" s="26">
        <v>243</v>
      </c>
      <c r="G3239" s="26">
        <v>57181.936000000002</v>
      </c>
      <c r="H3239" s="26">
        <v>1.496</v>
      </c>
      <c r="I3239" s="26">
        <v>7526.9260999999997</v>
      </c>
      <c r="J3239" s="26">
        <v>6.1999999999999998E-3</v>
      </c>
    </row>
    <row r="3240" spans="1:10" x14ac:dyDescent="0.2">
      <c r="A3240" s="26">
        <f t="shared" si="50"/>
        <v>970243</v>
      </c>
      <c r="B3240" s="26">
        <v>49</v>
      </c>
      <c r="C3240" s="26">
        <v>146</v>
      </c>
      <c r="D3240" s="26" t="s">
        <v>126</v>
      </c>
      <c r="E3240" s="26">
        <v>97</v>
      </c>
      <c r="F3240" s="26">
        <v>243</v>
      </c>
      <c r="G3240" s="26">
        <v>58689.629000000001</v>
      </c>
      <c r="H3240" s="26">
        <v>4.524</v>
      </c>
      <c r="I3240" s="26">
        <v>7517.5020999999997</v>
      </c>
      <c r="J3240" s="26">
        <v>1.8599999999999998E-2</v>
      </c>
    </row>
    <row r="3241" spans="1:10" x14ac:dyDescent="0.2">
      <c r="A3241" s="26">
        <f t="shared" si="50"/>
        <v>980243</v>
      </c>
      <c r="B3241" s="26">
        <v>47</v>
      </c>
      <c r="C3241" s="26">
        <v>145</v>
      </c>
      <c r="D3241" s="26" t="s">
        <v>127</v>
      </c>
      <c r="E3241" s="26">
        <v>98</v>
      </c>
      <c r="F3241" s="26">
        <v>243</v>
      </c>
      <c r="G3241" s="26">
        <v>60990</v>
      </c>
      <c r="H3241" s="26">
        <v>181</v>
      </c>
      <c r="I3241" s="26">
        <v>7505</v>
      </c>
      <c r="J3241" s="26">
        <v>1</v>
      </c>
    </row>
    <row r="3242" spans="1:10" x14ac:dyDescent="0.2">
      <c r="A3242" s="26">
        <f t="shared" si="50"/>
        <v>990243</v>
      </c>
      <c r="B3242" s="26">
        <v>45</v>
      </c>
      <c r="C3242" s="26">
        <v>144</v>
      </c>
      <c r="D3242" s="26" t="s">
        <v>128</v>
      </c>
      <c r="E3242" s="26">
        <v>99</v>
      </c>
      <c r="F3242" s="26">
        <v>243</v>
      </c>
      <c r="G3242" s="26">
        <v>64747</v>
      </c>
      <c r="H3242" s="26">
        <v>207</v>
      </c>
      <c r="I3242" s="26">
        <v>7486</v>
      </c>
      <c r="J3242" s="26">
        <v>1</v>
      </c>
    </row>
    <row r="3243" spans="1:10" x14ac:dyDescent="0.2">
      <c r="A3243" s="26">
        <f t="shared" si="50"/>
        <v>1000243</v>
      </c>
      <c r="B3243" s="26">
        <v>43</v>
      </c>
      <c r="C3243" s="26">
        <v>143</v>
      </c>
      <c r="D3243" s="26" t="s">
        <v>129</v>
      </c>
      <c r="E3243" s="26">
        <v>100</v>
      </c>
      <c r="F3243" s="26">
        <v>243</v>
      </c>
      <c r="G3243" s="26">
        <v>69316</v>
      </c>
      <c r="H3243" s="26">
        <v>130</v>
      </c>
      <c r="I3243" s="26">
        <v>7464</v>
      </c>
      <c r="J3243" s="26">
        <v>1</v>
      </c>
    </row>
    <row r="3244" spans="1:10" x14ac:dyDescent="0.2">
      <c r="A3244" s="26">
        <f t="shared" si="50"/>
        <v>930244</v>
      </c>
      <c r="B3244" s="26">
        <v>58</v>
      </c>
      <c r="C3244" s="26">
        <v>151</v>
      </c>
      <c r="D3244" s="26" t="s">
        <v>41</v>
      </c>
      <c r="E3244" s="26">
        <v>93</v>
      </c>
      <c r="F3244" s="26">
        <v>244</v>
      </c>
      <c r="G3244" s="26">
        <v>63240</v>
      </c>
      <c r="H3244" s="26">
        <v>100</v>
      </c>
      <c r="I3244" s="26">
        <v>7514</v>
      </c>
      <c r="J3244" s="26">
        <v>0</v>
      </c>
    </row>
    <row r="3245" spans="1:10" x14ac:dyDescent="0.2">
      <c r="A3245" s="26">
        <f t="shared" si="50"/>
        <v>940244</v>
      </c>
      <c r="B3245" s="26">
        <v>56</v>
      </c>
      <c r="C3245" s="26">
        <v>150</v>
      </c>
      <c r="D3245" s="26" t="s">
        <v>123</v>
      </c>
      <c r="E3245" s="26">
        <v>94</v>
      </c>
      <c r="F3245" s="26">
        <v>244</v>
      </c>
      <c r="G3245" s="26">
        <v>59806.021000000001</v>
      </c>
      <c r="H3245" s="26">
        <v>2.3460000000000001</v>
      </c>
      <c r="I3245" s="26">
        <v>7524.8154000000004</v>
      </c>
      <c r="J3245" s="26">
        <v>9.5999999999999992E-3</v>
      </c>
    </row>
    <row r="3246" spans="1:10" x14ac:dyDescent="0.2">
      <c r="A3246" s="26">
        <f t="shared" si="50"/>
        <v>950244</v>
      </c>
      <c r="B3246" s="26">
        <v>54</v>
      </c>
      <c r="C3246" s="26">
        <v>149</v>
      </c>
      <c r="D3246" s="26" t="s">
        <v>124</v>
      </c>
      <c r="E3246" s="26">
        <v>95</v>
      </c>
      <c r="F3246" s="26">
        <v>244</v>
      </c>
      <c r="G3246" s="26">
        <v>59879.135000000002</v>
      </c>
      <c r="H3246" s="26">
        <v>1.4910000000000001</v>
      </c>
      <c r="I3246" s="26">
        <v>7521.3095000000003</v>
      </c>
      <c r="J3246" s="26">
        <v>6.1000000000000004E-3</v>
      </c>
    </row>
    <row r="3247" spans="1:10" x14ac:dyDescent="0.2">
      <c r="A3247" s="26">
        <f t="shared" si="50"/>
        <v>960244</v>
      </c>
      <c r="B3247" s="26">
        <v>52</v>
      </c>
      <c r="C3247" s="26">
        <v>148</v>
      </c>
      <c r="D3247" s="26" t="s">
        <v>125</v>
      </c>
      <c r="E3247" s="26">
        <v>96</v>
      </c>
      <c r="F3247" s="26">
        <v>244</v>
      </c>
      <c r="G3247" s="26">
        <v>58451.834999999999</v>
      </c>
      <c r="H3247" s="26">
        <v>1.1060000000000001</v>
      </c>
      <c r="I3247" s="26">
        <v>7523.9526999999998</v>
      </c>
      <c r="J3247" s="26">
        <v>4.4999999999999997E-3</v>
      </c>
    </row>
    <row r="3248" spans="1:10" x14ac:dyDescent="0.2">
      <c r="A3248" s="26">
        <f t="shared" si="50"/>
        <v>970244</v>
      </c>
      <c r="B3248" s="26">
        <v>50</v>
      </c>
      <c r="C3248" s="26">
        <v>147</v>
      </c>
      <c r="D3248" s="26" t="s">
        <v>126</v>
      </c>
      <c r="E3248" s="26">
        <v>97</v>
      </c>
      <c r="F3248" s="26">
        <v>244</v>
      </c>
      <c r="G3248" s="26">
        <v>60713.824999999997</v>
      </c>
      <c r="H3248" s="26">
        <v>14.398999999999999</v>
      </c>
      <c r="I3248" s="26">
        <v>7511.4759000000004</v>
      </c>
      <c r="J3248" s="26">
        <v>5.8999999999999997E-2</v>
      </c>
    </row>
    <row r="3249" spans="1:10" x14ac:dyDescent="0.2">
      <c r="A3249" s="26">
        <f t="shared" si="50"/>
        <v>980244</v>
      </c>
      <c r="B3249" s="26">
        <v>48</v>
      </c>
      <c r="C3249" s="26">
        <v>146</v>
      </c>
      <c r="D3249" s="26" t="s">
        <v>127</v>
      </c>
      <c r="E3249" s="26">
        <v>98</v>
      </c>
      <c r="F3249" s="26">
        <v>244</v>
      </c>
      <c r="G3249" s="26">
        <v>61478.095999999998</v>
      </c>
      <c r="H3249" s="26">
        <v>2.617</v>
      </c>
      <c r="I3249" s="26">
        <v>7505.1373000000003</v>
      </c>
      <c r="J3249" s="26">
        <v>1.0699999999999999E-2</v>
      </c>
    </row>
    <row r="3250" spans="1:10" x14ac:dyDescent="0.2">
      <c r="A3250" s="26">
        <f t="shared" si="50"/>
        <v>990244</v>
      </c>
      <c r="B3250" s="26">
        <v>46</v>
      </c>
      <c r="C3250" s="26">
        <v>145</v>
      </c>
      <c r="D3250" s="26" t="s">
        <v>128</v>
      </c>
      <c r="E3250" s="26">
        <v>99</v>
      </c>
      <c r="F3250" s="26">
        <v>244</v>
      </c>
      <c r="G3250" s="26">
        <v>66026</v>
      </c>
      <c r="H3250" s="26">
        <v>181</v>
      </c>
      <c r="I3250" s="26">
        <v>7483</v>
      </c>
      <c r="J3250" s="26">
        <v>1</v>
      </c>
    </row>
    <row r="3251" spans="1:10" x14ac:dyDescent="0.2">
      <c r="A3251" s="26">
        <f t="shared" si="50"/>
        <v>1000244</v>
      </c>
      <c r="B3251" s="26">
        <v>44</v>
      </c>
      <c r="C3251" s="26">
        <v>144</v>
      </c>
      <c r="D3251" s="26" t="s">
        <v>129</v>
      </c>
      <c r="E3251" s="26">
        <v>100</v>
      </c>
      <c r="F3251" s="26">
        <v>244</v>
      </c>
      <c r="G3251" s="26">
        <v>68964</v>
      </c>
      <c r="H3251" s="26">
        <v>201</v>
      </c>
      <c r="I3251" s="26">
        <v>7468</v>
      </c>
      <c r="J3251" s="26">
        <v>1</v>
      </c>
    </row>
    <row r="3252" spans="1:10" x14ac:dyDescent="0.2">
      <c r="A3252" s="26">
        <f t="shared" si="50"/>
        <v>1010244</v>
      </c>
      <c r="B3252" s="26">
        <v>42</v>
      </c>
      <c r="C3252" s="26">
        <v>143</v>
      </c>
      <c r="D3252" s="26" t="s">
        <v>130</v>
      </c>
      <c r="E3252" s="26">
        <v>101</v>
      </c>
      <c r="F3252" s="26">
        <v>244</v>
      </c>
      <c r="G3252" s="26">
        <v>75597</v>
      </c>
      <c r="H3252" s="26">
        <v>374</v>
      </c>
      <c r="I3252" s="26">
        <v>7438</v>
      </c>
      <c r="J3252" s="26">
        <v>2</v>
      </c>
    </row>
    <row r="3253" spans="1:10" x14ac:dyDescent="0.2">
      <c r="A3253" s="26">
        <f t="shared" si="50"/>
        <v>930245</v>
      </c>
      <c r="B3253" s="26">
        <v>59</v>
      </c>
      <c r="C3253" s="26">
        <v>152</v>
      </c>
      <c r="D3253" s="26" t="s">
        <v>41</v>
      </c>
      <c r="E3253" s="26">
        <v>93</v>
      </c>
      <c r="F3253" s="26">
        <v>245</v>
      </c>
      <c r="G3253" s="26">
        <v>65850</v>
      </c>
      <c r="H3253" s="26">
        <v>200</v>
      </c>
      <c r="I3253" s="26">
        <v>7506</v>
      </c>
      <c r="J3253" s="26">
        <v>1</v>
      </c>
    </row>
    <row r="3254" spans="1:10" x14ac:dyDescent="0.2">
      <c r="A3254" s="26">
        <f t="shared" si="50"/>
        <v>940245</v>
      </c>
      <c r="B3254" s="26">
        <v>57</v>
      </c>
      <c r="C3254" s="26">
        <v>151</v>
      </c>
      <c r="D3254" s="26" t="s">
        <v>123</v>
      </c>
      <c r="E3254" s="26">
        <v>94</v>
      </c>
      <c r="F3254" s="26">
        <v>245</v>
      </c>
      <c r="G3254" s="26">
        <v>63178.173000000003</v>
      </c>
      <c r="H3254" s="26">
        <v>13.62</v>
      </c>
      <c r="I3254" s="26">
        <v>7513.2821999999996</v>
      </c>
      <c r="J3254" s="26">
        <v>5.5599999999999997E-2</v>
      </c>
    </row>
    <row r="3255" spans="1:10" x14ac:dyDescent="0.2">
      <c r="A3255" s="26">
        <f t="shared" si="50"/>
        <v>950245</v>
      </c>
      <c r="B3255" s="26">
        <v>55</v>
      </c>
      <c r="C3255" s="26">
        <v>150</v>
      </c>
      <c r="D3255" s="26" t="s">
        <v>124</v>
      </c>
      <c r="E3255" s="26">
        <v>95</v>
      </c>
      <c r="F3255" s="26">
        <v>245</v>
      </c>
      <c r="G3255" s="26">
        <v>61900.417000000001</v>
      </c>
      <c r="H3255" s="26">
        <v>1.8859999999999999</v>
      </c>
      <c r="I3255" s="26">
        <v>7515.3042999999998</v>
      </c>
      <c r="J3255" s="26">
        <v>7.7000000000000002E-3</v>
      </c>
    </row>
    <row r="3256" spans="1:10" x14ac:dyDescent="0.2">
      <c r="A3256" s="26">
        <f t="shared" si="50"/>
        <v>960245</v>
      </c>
      <c r="B3256" s="26">
        <v>53</v>
      </c>
      <c r="C3256" s="26">
        <v>149</v>
      </c>
      <c r="D3256" s="26" t="s">
        <v>125</v>
      </c>
      <c r="E3256" s="26">
        <v>96</v>
      </c>
      <c r="F3256" s="26">
        <v>245</v>
      </c>
      <c r="G3256" s="26">
        <v>61004.523999999998</v>
      </c>
      <c r="H3256" s="26">
        <v>1.149</v>
      </c>
      <c r="I3256" s="26">
        <v>7515.7677000000003</v>
      </c>
      <c r="J3256" s="26">
        <v>4.7000000000000002E-3</v>
      </c>
    </row>
    <row r="3257" spans="1:10" x14ac:dyDescent="0.2">
      <c r="A3257" s="26">
        <f t="shared" si="50"/>
        <v>970245</v>
      </c>
      <c r="B3257" s="26">
        <v>51</v>
      </c>
      <c r="C3257" s="26">
        <v>148</v>
      </c>
      <c r="D3257" s="26" t="s">
        <v>126</v>
      </c>
      <c r="E3257" s="26">
        <v>97</v>
      </c>
      <c r="F3257" s="26">
        <v>245</v>
      </c>
      <c r="G3257" s="26">
        <v>61813.775999999998</v>
      </c>
      <c r="H3257" s="26">
        <v>1.792</v>
      </c>
      <c r="I3257" s="26">
        <v>7509.2713999999996</v>
      </c>
      <c r="J3257" s="26">
        <v>7.3000000000000001E-3</v>
      </c>
    </row>
    <row r="3258" spans="1:10" x14ac:dyDescent="0.2">
      <c r="A3258" s="26">
        <f t="shared" si="50"/>
        <v>980245</v>
      </c>
      <c r="B3258" s="26">
        <v>49</v>
      </c>
      <c r="C3258" s="26">
        <v>147</v>
      </c>
      <c r="D3258" s="26" t="s">
        <v>127</v>
      </c>
      <c r="E3258" s="26">
        <v>98</v>
      </c>
      <c r="F3258" s="26">
        <v>245</v>
      </c>
      <c r="G3258" s="26">
        <v>63385.150999999998</v>
      </c>
      <c r="H3258" s="26">
        <v>2.4279999999999999</v>
      </c>
      <c r="I3258" s="26">
        <v>7499.6643999999997</v>
      </c>
      <c r="J3258" s="26">
        <v>9.9000000000000008E-3</v>
      </c>
    </row>
    <row r="3259" spans="1:10" x14ac:dyDescent="0.2">
      <c r="A3259" s="26">
        <f t="shared" si="50"/>
        <v>990245</v>
      </c>
      <c r="B3259" s="26">
        <v>47</v>
      </c>
      <c r="C3259" s="26">
        <v>146</v>
      </c>
      <c r="D3259" s="26" t="s">
        <v>128</v>
      </c>
      <c r="E3259" s="26">
        <v>99</v>
      </c>
      <c r="F3259" s="26">
        <v>245</v>
      </c>
      <c r="G3259" s="26">
        <v>66315</v>
      </c>
      <c r="H3259" s="26">
        <v>165</v>
      </c>
      <c r="I3259" s="26">
        <v>7485</v>
      </c>
      <c r="J3259" s="26">
        <v>1</v>
      </c>
    </row>
    <row r="3260" spans="1:10" x14ac:dyDescent="0.2">
      <c r="A3260" s="26">
        <f t="shared" si="50"/>
        <v>1000245</v>
      </c>
      <c r="B3260" s="26">
        <v>45</v>
      </c>
      <c r="C3260" s="26">
        <v>145</v>
      </c>
      <c r="D3260" s="26" t="s">
        <v>129</v>
      </c>
      <c r="E3260" s="26">
        <v>100</v>
      </c>
      <c r="F3260" s="26">
        <v>245</v>
      </c>
      <c r="G3260" s="26">
        <v>70192</v>
      </c>
      <c r="H3260" s="26">
        <v>195</v>
      </c>
      <c r="I3260" s="26">
        <v>7465</v>
      </c>
      <c r="J3260" s="26">
        <v>1</v>
      </c>
    </row>
    <row r="3261" spans="1:10" x14ac:dyDescent="0.2">
      <c r="A3261" s="26">
        <f t="shared" si="50"/>
        <v>1010245</v>
      </c>
      <c r="B3261" s="26">
        <v>43</v>
      </c>
      <c r="C3261" s="26">
        <v>144</v>
      </c>
      <c r="D3261" s="26" t="s">
        <v>130</v>
      </c>
      <c r="E3261" s="26">
        <v>101</v>
      </c>
      <c r="F3261" s="26">
        <v>245</v>
      </c>
      <c r="G3261" s="26">
        <v>75325</v>
      </c>
      <c r="H3261" s="26">
        <v>260</v>
      </c>
      <c r="I3261" s="26">
        <v>7441</v>
      </c>
      <c r="J3261" s="26">
        <v>1</v>
      </c>
    </row>
    <row r="3262" spans="1:10" x14ac:dyDescent="0.2">
      <c r="A3262" s="26">
        <f t="shared" si="50"/>
        <v>940246</v>
      </c>
      <c r="B3262" s="26">
        <v>58</v>
      </c>
      <c r="C3262" s="26">
        <v>152</v>
      </c>
      <c r="D3262" s="26" t="s">
        <v>123</v>
      </c>
      <c r="E3262" s="26">
        <v>94</v>
      </c>
      <c r="F3262" s="26">
        <v>246</v>
      </c>
      <c r="G3262" s="26">
        <v>65394.771999999997</v>
      </c>
      <c r="H3262" s="26">
        <v>14.984999999999999</v>
      </c>
      <c r="I3262" s="26">
        <v>7506.5401000000002</v>
      </c>
      <c r="J3262" s="26">
        <v>6.0900000000000003E-2</v>
      </c>
    </row>
    <row r="3263" spans="1:10" x14ac:dyDescent="0.2">
      <c r="A3263" s="26">
        <f t="shared" si="50"/>
        <v>950246</v>
      </c>
      <c r="B3263" s="26">
        <v>56</v>
      </c>
      <c r="C3263" s="26">
        <v>151</v>
      </c>
      <c r="D3263" s="26" t="s">
        <v>124</v>
      </c>
      <c r="E3263" s="26">
        <v>95</v>
      </c>
      <c r="F3263" s="26">
        <v>246</v>
      </c>
      <c r="G3263" s="26">
        <v>64994</v>
      </c>
      <c r="H3263" s="26">
        <v>18</v>
      </c>
      <c r="I3263" s="26">
        <v>7505</v>
      </c>
      <c r="J3263" s="26">
        <v>0</v>
      </c>
    </row>
    <row r="3264" spans="1:10" x14ac:dyDescent="0.2">
      <c r="A3264" s="26">
        <f t="shared" si="50"/>
        <v>960246</v>
      </c>
      <c r="B3264" s="26">
        <v>54</v>
      </c>
      <c r="C3264" s="26">
        <v>150</v>
      </c>
      <c r="D3264" s="26" t="s">
        <v>125</v>
      </c>
      <c r="E3264" s="26">
        <v>96</v>
      </c>
      <c r="F3264" s="26">
        <v>246</v>
      </c>
      <c r="G3264" s="26">
        <v>62616.911999999997</v>
      </c>
      <c r="H3264" s="26">
        <v>1.5249999999999999</v>
      </c>
      <c r="I3264" s="26">
        <v>7511.4715999999999</v>
      </c>
      <c r="J3264" s="26">
        <v>6.1999999999999998E-3</v>
      </c>
    </row>
    <row r="3265" spans="1:10" x14ac:dyDescent="0.2">
      <c r="A3265" s="26">
        <f t="shared" si="50"/>
        <v>970246</v>
      </c>
      <c r="B3265" s="26">
        <v>52</v>
      </c>
      <c r="C3265" s="26">
        <v>149</v>
      </c>
      <c r="D3265" s="26" t="s">
        <v>126</v>
      </c>
      <c r="E3265" s="26">
        <v>97</v>
      </c>
      <c r="F3265" s="26">
        <v>246</v>
      </c>
      <c r="G3265" s="26">
        <v>63966.911999999997</v>
      </c>
      <c r="H3265" s="26">
        <v>60.018999999999998</v>
      </c>
      <c r="I3265" s="26">
        <v>7502.8035</v>
      </c>
      <c r="J3265" s="26">
        <v>0.24399999999999999</v>
      </c>
    </row>
    <row r="3266" spans="1:10" x14ac:dyDescent="0.2">
      <c r="A3266" s="26">
        <f t="shared" si="50"/>
        <v>980246</v>
      </c>
      <c r="B3266" s="26">
        <v>50</v>
      </c>
      <c r="C3266" s="26">
        <v>148</v>
      </c>
      <c r="D3266" s="26" t="s">
        <v>127</v>
      </c>
      <c r="E3266" s="26">
        <v>98</v>
      </c>
      <c r="F3266" s="26">
        <v>246</v>
      </c>
      <c r="G3266" s="26">
        <v>64090.228000000003</v>
      </c>
      <c r="H3266" s="26">
        <v>1.514</v>
      </c>
      <c r="I3266" s="26">
        <v>7499.1220000000003</v>
      </c>
      <c r="J3266" s="26">
        <v>6.1999999999999998E-3</v>
      </c>
    </row>
    <row r="3267" spans="1:10" x14ac:dyDescent="0.2">
      <c r="A3267" s="26">
        <f t="shared" ref="A3267:A3330" si="51">F3267+10000*E3267</f>
        <v>990246</v>
      </c>
      <c r="B3267" s="26">
        <v>48</v>
      </c>
      <c r="C3267" s="26">
        <v>147</v>
      </c>
      <c r="D3267" s="26" t="s">
        <v>128</v>
      </c>
      <c r="E3267" s="26">
        <v>99</v>
      </c>
      <c r="F3267" s="26">
        <v>246</v>
      </c>
      <c r="G3267" s="26">
        <v>67818.801999999996</v>
      </c>
      <c r="H3267" s="26">
        <v>89.924999999999997</v>
      </c>
      <c r="I3267" s="26">
        <v>7480.7848999999997</v>
      </c>
      <c r="J3267" s="26">
        <v>0.36549999999999999</v>
      </c>
    </row>
    <row r="3268" spans="1:10" x14ac:dyDescent="0.2">
      <c r="A3268" s="26">
        <f t="shared" si="51"/>
        <v>1000246</v>
      </c>
      <c r="B3268" s="26">
        <v>46</v>
      </c>
      <c r="C3268" s="26">
        <v>146</v>
      </c>
      <c r="D3268" s="26" t="s">
        <v>129</v>
      </c>
      <c r="E3268" s="26">
        <v>100</v>
      </c>
      <c r="F3268" s="26">
        <v>246</v>
      </c>
      <c r="G3268" s="26">
        <v>70191.187000000005</v>
      </c>
      <c r="H3268" s="26">
        <v>13.67</v>
      </c>
      <c r="I3268" s="26">
        <v>7467.9607999999998</v>
      </c>
      <c r="J3268" s="26">
        <v>5.5599999999999997E-2</v>
      </c>
    </row>
    <row r="3269" spans="1:10" x14ac:dyDescent="0.2">
      <c r="A3269" s="26">
        <f t="shared" si="51"/>
        <v>1010246</v>
      </c>
      <c r="B3269" s="26">
        <v>44</v>
      </c>
      <c r="C3269" s="26">
        <v>145</v>
      </c>
      <c r="D3269" s="26" t="s">
        <v>130</v>
      </c>
      <c r="E3269" s="26">
        <v>101</v>
      </c>
      <c r="F3269" s="26">
        <v>246</v>
      </c>
      <c r="G3269" s="26">
        <v>76115</v>
      </c>
      <c r="H3269" s="26">
        <v>260</v>
      </c>
      <c r="I3269" s="26">
        <v>7441</v>
      </c>
      <c r="J3269" s="26">
        <v>1</v>
      </c>
    </row>
    <row r="3270" spans="1:10" x14ac:dyDescent="0.2">
      <c r="A3270" s="26">
        <f t="shared" si="51"/>
        <v>940247</v>
      </c>
      <c r="B3270" s="26">
        <v>59</v>
      </c>
      <c r="C3270" s="26">
        <v>153</v>
      </c>
      <c r="D3270" s="26" t="s">
        <v>123</v>
      </c>
      <c r="E3270" s="26">
        <v>94</v>
      </c>
      <c r="F3270" s="26">
        <v>247</v>
      </c>
      <c r="G3270" s="26">
        <v>69210</v>
      </c>
      <c r="H3270" s="26">
        <v>200</v>
      </c>
      <c r="I3270" s="26">
        <v>7493</v>
      </c>
      <c r="J3270" s="26">
        <v>1</v>
      </c>
    </row>
    <row r="3271" spans="1:10" x14ac:dyDescent="0.2">
      <c r="A3271" s="26">
        <f t="shared" si="51"/>
        <v>950247</v>
      </c>
      <c r="B3271" s="26">
        <v>57</v>
      </c>
      <c r="C3271" s="26">
        <v>152</v>
      </c>
      <c r="D3271" s="26" t="s">
        <v>124</v>
      </c>
      <c r="E3271" s="26">
        <v>95</v>
      </c>
      <c r="F3271" s="26">
        <v>247</v>
      </c>
      <c r="G3271" s="26">
        <v>67153</v>
      </c>
      <c r="H3271" s="26">
        <v>100</v>
      </c>
      <c r="I3271" s="26">
        <v>7499</v>
      </c>
      <c r="J3271" s="26">
        <v>0</v>
      </c>
    </row>
    <row r="3272" spans="1:10" x14ac:dyDescent="0.2">
      <c r="A3272" s="26">
        <f t="shared" si="51"/>
        <v>960247</v>
      </c>
      <c r="B3272" s="26">
        <v>55</v>
      </c>
      <c r="C3272" s="26">
        <v>151</v>
      </c>
      <c r="D3272" s="26" t="s">
        <v>125</v>
      </c>
      <c r="E3272" s="26">
        <v>96</v>
      </c>
      <c r="F3272" s="26">
        <v>247</v>
      </c>
      <c r="G3272" s="26">
        <v>65533.105000000003</v>
      </c>
      <c r="H3272" s="26">
        <v>3.7970000000000002</v>
      </c>
      <c r="I3272" s="26">
        <v>7501.9318000000003</v>
      </c>
      <c r="J3272" s="26">
        <v>1.54E-2</v>
      </c>
    </row>
    <row r="3273" spans="1:10" x14ac:dyDescent="0.2">
      <c r="A3273" s="26">
        <f t="shared" si="51"/>
        <v>970247</v>
      </c>
      <c r="B3273" s="26">
        <v>53</v>
      </c>
      <c r="C3273" s="26">
        <v>150</v>
      </c>
      <c r="D3273" s="26" t="s">
        <v>126</v>
      </c>
      <c r="E3273" s="26">
        <v>97</v>
      </c>
      <c r="F3273" s="26">
        <v>247</v>
      </c>
      <c r="G3273" s="26">
        <v>65489.521000000001</v>
      </c>
      <c r="H3273" s="26">
        <v>5.1890000000000001</v>
      </c>
      <c r="I3273" s="26">
        <v>7498.9408000000003</v>
      </c>
      <c r="J3273" s="26">
        <v>2.1000000000000001E-2</v>
      </c>
    </row>
    <row r="3274" spans="1:10" x14ac:dyDescent="0.2">
      <c r="A3274" s="26">
        <f t="shared" si="51"/>
        <v>980247</v>
      </c>
      <c r="B3274" s="26">
        <v>51</v>
      </c>
      <c r="C3274" s="26">
        <v>149</v>
      </c>
      <c r="D3274" s="26" t="s">
        <v>127</v>
      </c>
      <c r="E3274" s="26">
        <v>98</v>
      </c>
      <c r="F3274" s="26">
        <v>247</v>
      </c>
      <c r="G3274" s="26">
        <v>66109.392000000007</v>
      </c>
      <c r="H3274" s="26">
        <v>14.327</v>
      </c>
      <c r="I3274" s="26">
        <v>7493.2637999999997</v>
      </c>
      <c r="J3274" s="26">
        <v>5.8000000000000003E-2</v>
      </c>
    </row>
    <row r="3275" spans="1:10" x14ac:dyDescent="0.2">
      <c r="A3275" s="26">
        <f t="shared" si="51"/>
        <v>990247</v>
      </c>
      <c r="B3275" s="26">
        <v>49</v>
      </c>
      <c r="C3275" s="26">
        <v>148</v>
      </c>
      <c r="D3275" s="26" t="s">
        <v>128</v>
      </c>
      <c r="E3275" s="26">
        <v>99</v>
      </c>
      <c r="F3275" s="26">
        <v>247</v>
      </c>
      <c r="G3275" s="26">
        <v>68578.392999999996</v>
      </c>
      <c r="H3275" s="26">
        <v>19.440999999999999</v>
      </c>
      <c r="I3275" s="26">
        <v>7480.1004999999996</v>
      </c>
      <c r="J3275" s="26">
        <v>7.8700000000000006E-2</v>
      </c>
    </row>
    <row r="3276" spans="1:10" x14ac:dyDescent="0.2">
      <c r="A3276" s="26">
        <f t="shared" si="51"/>
        <v>1000247</v>
      </c>
      <c r="B3276" s="26">
        <v>47</v>
      </c>
      <c r="C3276" s="26">
        <v>147</v>
      </c>
      <c r="D3276" s="26" t="s">
        <v>129</v>
      </c>
      <c r="E3276" s="26">
        <v>100</v>
      </c>
      <c r="F3276" s="26">
        <v>247</v>
      </c>
      <c r="G3276" s="26">
        <v>71672</v>
      </c>
      <c r="H3276" s="26">
        <v>181</v>
      </c>
      <c r="I3276" s="26">
        <v>7464</v>
      </c>
      <c r="J3276" s="26">
        <v>1</v>
      </c>
    </row>
    <row r="3277" spans="1:10" x14ac:dyDescent="0.2">
      <c r="A3277" s="26">
        <f t="shared" si="51"/>
        <v>1010247</v>
      </c>
      <c r="B3277" s="26">
        <v>45</v>
      </c>
      <c r="C3277" s="26">
        <v>146</v>
      </c>
      <c r="D3277" s="26" t="s">
        <v>130</v>
      </c>
      <c r="E3277" s="26">
        <v>101</v>
      </c>
      <c r="F3277" s="26">
        <v>247</v>
      </c>
      <c r="G3277" s="26">
        <v>75936</v>
      </c>
      <c r="H3277" s="26">
        <v>207</v>
      </c>
      <c r="I3277" s="26">
        <v>7444</v>
      </c>
      <c r="J3277" s="26">
        <v>1</v>
      </c>
    </row>
    <row r="3278" spans="1:10" x14ac:dyDescent="0.2">
      <c r="A3278" s="26">
        <f t="shared" si="51"/>
        <v>950248</v>
      </c>
      <c r="B3278" s="26">
        <v>58</v>
      </c>
      <c r="C3278" s="26">
        <v>153</v>
      </c>
      <c r="D3278" s="26" t="s">
        <v>124</v>
      </c>
      <c r="E3278" s="26">
        <v>95</v>
      </c>
      <c r="F3278" s="26">
        <v>248</v>
      </c>
      <c r="G3278" s="26">
        <v>70563</v>
      </c>
      <c r="H3278" s="26">
        <v>200</v>
      </c>
      <c r="I3278" s="26">
        <v>7487</v>
      </c>
      <c r="J3278" s="26">
        <v>1</v>
      </c>
    </row>
    <row r="3279" spans="1:10" x14ac:dyDescent="0.2">
      <c r="A3279" s="26">
        <f t="shared" si="51"/>
        <v>960248</v>
      </c>
      <c r="B3279" s="26">
        <v>56</v>
      </c>
      <c r="C3279" s="26">
        <v>152</v>
      </c>
      <c r="D3279" s="26" t="s">
        <v>125</v>
      </c>
      <c r="E3279" s="26">
        <v>96</v>
      </c>
      <c r="F3279" s="26">
        <v>248</v>
      </c>
      <c r="G3279" s="26">
        <v>67392.748000000007</v>
      </c>
      <c r="H3279" s="26">
        <v>2.3580000000000001</v>
      </c>
      <c r="I3279" s="26">
        <v>7496.7290999999996</v>
      </c>
      <c r="J3279" s="26">
        <v>9.4999999999999998E-3</v>
      </c>
    </row>
    <row r="3280" spans="1:10" x14ac:dyDescent="0.2">
      <c r="A3280" s="26">
        <f t="shared" si="51"/>
        <v>970248</v>
      </c>
      <c r="B3280" s="26">
        <v>54</v>
      </c>
      <c r="C3280" s="26">
        <v>151</v>
      </c>
      <c r="D3280" s="26" t="s">
        <v>126</v>
      </c>
      <c r="E3280" s="26">
        <v>97</v>
      </c>
      <c r="F3280" s="26">
        <v>248</v>
      </c>
      <c r="G3280" s="26">
        <v>68131.053</v>
      </c>
      <c r="H3280" s="26">
        <v>50.058</v>
      </c>
      <c r="I3280" s="26">
        <v>7490.5974999999999</v>
      </c>
      <c r="J3280" s="26">
        <v>0.20180000000000001</v>
      </c>
    </row>
    <row r="3281" spans="1:10" x14ac:dyDescent="0.2">
      <c r="A3281" s="26">
        <f t="shared" si="51"/>
        <v>980248</v>
      </c>
      <c r="B3281" s="26">
        <v>52</v>
      </c>
      <c r="C3281" s="26">
        <v>150</v>
      </c>
      <c r="D3281" s="26" t="s">
        <v>127</v>
      </c>
      <c r="E3281" s="26">
        <v>98</v>
      </c>
      <c r="F3281" s="26">
        <v>248</v>
      </c>
      <c r="G3281" s="26">
        <v>67237.951000000001</v>
      </c>
      <c r="H3281" s="26">
        <v>5.1210000000000004</v>
      </c>
      <c r="I3281" s="26">
        <v>7491.0439999999999</v>
      </c>
      <c r="J3281" s="26">
        <v>2.07E-2</v>
      </c>
    </row>
    <row r="3282" spans="1:10" x14ac:dyDescent="0.2">
      <c r="A3282" s="26">
        <f>F3282+10000*E3282</f>
        <v>990248</v>
      </c>
      <c r="B3282" s="26">
        <v>50</v>
      </c>
      <c r="C3282" s="26">
        <v>149</v>
      </c>
      <c r="D3282" s="26" t="s">
        <v>128</v>
      </c>
      <c r="E3282" s="26">
        <v>99</v>
      </c>
      <c r="F3282" s="26">
        <v>248</v>
      </c>
      <c r="G3282" s="26">
        <v>70299</v>
      </c>
      <c r="H3282" s="26">
        <v>52</v>
      </c>
      <c r="I3282" s="26">
        <v>7476</v>
      </c>
      <c r="J3282" s="26">
        <v>0</v>
      </c>
    </row>
    <row r="3283" spans="1:10" x14ac:dyDescent="0.2">
      <c r="A3283" s="26">
        <f t="shared" si="51"/>
        <v>1000248</v>
      </c>
      <c r="B3283" s="26">
        <v>48</v>
      </c>
      <c r="C3283" s="26">
        <v>148</v>
      </c>
      <c r="D3283" s="26" t="s">
        <v>129</v>
      </c>
      <c r="E3283" s="26">
        <v>100</v>
      </c>
      <c r="F3283" s="26">
        <v>248</v>
      </c>
      <c r="G3283" s="26">
        <v>71897.793000000005</v>
      </c>
      <c r="H3283" s="26">
        <v>8.4969999999999999</v>
      </c>
      <c r="I3283" s="26">
        <v>7465.9450999999999</v>
      </c>
      <c r="J3283" s="26">
        <v>3.4299999999999997E-2</v>
      </c>
    </row>
    <row r="3284" spans="1:10" x14ac:dyDescent="0.2">
      <c r="A3284" s="26">
        <f t="shared" si="51"/>
        <v>1010248</v>
      </c>
      <c r="B3284" s="26">
        <v>46</v>
      </c>
      <c r="C3284" s="26">
        <v>147</v>
      </c>
      <c r="D3284" s="26" t="s">
        <v>130</v>
      </c>
      <c r="E3284" s="26">
        <v>101</v>
      </c>
      <c r="F3284" s="26">
        <v>248</v>
      </c>
      <c r="G3284" s="26">
        <v>76948</v>
      </c>
      <c r="H3284" s="26">
        <v>184</v>
      </c>
      <c r="I3284" s="26">
        <v>7442</v>
      </c>
      <c r="J3284" s="26">
        <v>1</v>
      </c>
    </row>
    <row r="3285" spans="1:10" x14ac:dyDescent="0.2">
      <c r="A3285" s="26">
        <f t="shared" si="51"/>
        <v>1020248</v>
      </c>
      <c r="B3285" s="26">
        <v>44</v>
      </c>
      <c r="C3285" s="26">
        <v>146</v>
      </c>
      <c r="D3285" s="26" t="s">
        <v>131</v>
      </c>
      <c r="E3285" s="26">
        <v>102</v>
      </c>
      <c r="F3285" s="26">
        <v>248</v>
      </c>
      <c r="G3285" s="26">
        <v>80689</v>
      </c>
      <c r="H3285" s="26">
        <v>224</v>
      </c>
      <c r="I3285" s="26">
        <v>7424</v>
      </c>
      <c r="J3285" s="26">
        <v>1</v>
      </c>
    </row>
    <row r="3286" spans="1:10" x14ac:dyDescent="0.2">
      <c r="A3286" s="26">
        <f t="shared" si="51"/>
        <v>950249</v>
      </c>
      <c r="B3286" s="26">
        <v>59</v>
      </c>
      <c r="C3286" s="26">
        <v>154</v>
      </c>
      <c r="D3286" s="26" t="s">
        <v>124</v>
      </c>
      <c r="E3286" s="26">
        <v>95</v>
      </c>
      <c r="F3286" s="26">
        <v>249</v>
      </c>
      <c r="G3286" s="26">
        <v>73104</v>
      </c>
      <c r="H3286" s="26">
        <v>298</v>
      </c>
      <c r="I3286" s="26">
        <v>7479</v>
      </c>
      <c r="J3286" s="26">
        <v>1</v>
      </c>
    </row>
    <row r="3287" spans="1:10" x14ac:dyDescent="0.2">
      <c r="A3287" s="26">
        <f t="shared" si="51"/>
        <v>960249</v>
      </c>
      <c r="B3287" s="26">
        <v>57</v>
      </c>
      <c r="C3287" s="26">
        <v>153</v>
      </c>
      <c r="D3287" s="26" t="s">
        <v>125</v>
      </c>
      <c r="E3287" s="26">
        <v>96</v>
      </c>
      <c r="F3287" s="26">
        <v>249</v>
      </c>
      <c r="G3287" s="26">
        <v>70750.695999999996</v>
      </c>
      <c r="H3287" s="26">
        <v>2.371</v>
      </c>
      <c r="I3287" s="26">
        <v>7485.5510000000004</v>
      </c>
      <c r="J3287" s="26">
        <v>9.4999999999999998E-3</v>
      </c>
    </row>
    <row r="3288" spans="1:10" x14ac:dyDescent="0.2">
      <c r="A3288" s="26">
        <f t="shared" si="51"/>
        <v>970249</v>
      </c>
      <c r="B3288" s="26">
        <v>55</v>
      </c>
      <c r="C3288" s="26">
        <v>152</v>
      </c>
      <c r="D3288" s="26" t="s">
        <v>126</v>
      </c>
      <c r="E3288" s="26">
        <v>97</v>
      </c>
      <c r="F3288" s="26">
        <v>249</v>
      </c>
      <c r="G3288" s="26">
        <v>69846.332999999999</v>
      </c>
      <c r="H3288" s="26">
        <v>1.248</v>
      </c>
      <c r="I3288" s="26">
        <v>7486.0410000000002</v>
      </c>
      <c r="J3288" s="26">
        <v>5.0000000000000001E-3</v>
      </c>
    </row>
    <row r="3289" spans="1:10" x14ac:dyDescent="0.2">
      <c r="A3289" s="26">
        <f t="shared" si="51"/>
        <v>980249</v>
      </c>
      <c r="B3289" s="26">
        <v>53</v>
      </c>
      <c r="C3289" s="26">
        <v>151</v>
      </c>
      <c r="D3289" s="26" t="s">
        <v>127</v>
      </c>
      <c r="E3289" s="26">
        <v>98</v>
      </c>
      <c r="F3289" s="26">
        <v>249</v>
      </c>
      <c r="G3289" s="26">
        <v>69722.732999999993</v>
      </c>
      <c r="H3289" s="26">
        <v>1.1819999999999999</v>
      </c>
      <c r="I3289" s="26">
        <v>7483.3954000000003</v>
      </c>
      <c r="J3289" s="26">
        <v>4.7999999999999996E-3</v>
      </c>
    </row>
    <row r="3290" spans="1:10" x14ac:dyDescent="0.2">
      <c r="A3290" s="26">
        <f t="shared" si="51"/>
        <v>990249</v>
      </c>
      <c r="B3290" s="26">
        <v>51</v>
      </c>
      <c r="C3290" s="26">
        <v>150</v>
      </c>
      <c r="D3290" s="26" t="s">
        <v>128</v>
      </c>
      <c r="E3290" s="26">
        <v>99</v>
      </c>
      <c r="F3290" s="26">
        <v>249</v>
      </c>
      <c r="G3290" s="26">
        <v>71175</v>
      </c>
      <c r="H3290" s="26">
        <v>30</v>
      </c>
      <c r="I3290" s="26">
        <v>7474</v>
      </c>
      <c r="J3290" s="26">
        <v>0</v>
      </c>
    </row>
    <row r="3291" spans="1:10" x14ac:dyDescent="0.2">
      <c r="A3291" s="26">
        <f t="shared" si="51"/>
        <v>1000249</v>
      </c>
      <c r="B3291" s="26">
        <v>49</v>
      </c>
      <c r="C3291" s="26">
        <v>149</v>
      </c>
      <c r="D3291" s="26" t="s">
        <v>129</v>
      </c>
      <c r="E3291" s="26">
        <v>100</v>
      </c>
      <c r="F3291" s="26">
        <v>249</v>
      </c>
      <c r="G3291" s="26">
        <v>73519.142999999996</v>
      </c>
      <c r="H3291" s="26">
        <v>6.2119999999999997</v>
      </c>
      <c r="I3291" s="26">
        <v>7461.8648999999996</v>
      </c>
      <c r="J3291" s="26">
        <v>2.4899999999999999E-2</v>
      </c>
    </row>
    <row r="3292" spans="1:10" x14ac:dyDescent="0.2">
      <c r="A3292" s="26">
        <f t="shared" si="51"/>
        <v>1010249</v>
      </c>
      <c r="B3292" s="26">
        <v>47</v>
      </c>
      <c r="C3292" s="26">
        <v>148</v>
      </c>
      <c r="D3292" s="26" t="s">
        <v>130</v>
      </c>
      <c r="E3292" s="26">
        <v>101</v>
      </c>
      <c r="F3292" s="26">
        <v>249</v>
      </c>
      <c r="G3292" s="26">
        <v>77180.952000000005</v>
      </c>
      <c r="H3292" s="26">
        <v>164.42500000000001</v>
      </c>
      <c r="I3292" s="26">
        <v>7444.0168999999996</v>
      </c>
      <c r="J3292" s="26">
        <v>0.6603</v>
      </c>
    </row>
    <row r="3293" spans="1:10" x14ac:dyDescent="0.2">
      <c r="A3293" s="26">
        <f t="shared" si="51"/>
        <v>1020249</v>
      </c>
      <c r="B3293" s="26">
        <v>45</v>
      </c>
      <c r="C3293" s="26">
        <v>147</v>
      </c>
      <c r="D3293" s="26" t="s">
        <v>131</v>
      </c>
      <c r="E3293" s="26">
        <v>102</v>
      </c>
      <c r="F3293" s="26">
        <v>249</v>
      </c>
      <c r="G3293" s="26">
        <v>81787</v>
      </c>
      <c r="H3293" s="26">
        <v>279</v>
      </c>
      <c r="I3293" s="26">
        <v>7422</v>
      </c>
      <c r="J3293" s="26">
        <v>1</v>
      </c>
    </row>
    <row r="3294" spans="1:10" x14ac:dyDescent="0.2">
      <c r="A3294" s="26">
        <f t="shared" si="51"/>
        <v>960250</v>
      </c>
      <c r="B3294" s="26">
        <v>58</v>
      </c>
      <c r="C3294" s="26">
        <v>154</v>
      </c>
      <c r="D3294" s="26" t="s">
        <v>125</v>
      </c>
      <c r="E3294" s="26">
        <v>96</v>
      </c>
      <c r="F3294" s="26">
        <v>250</v>
      </c>
      <c r="G3294" s="26">
        <v>72989.588000000003</v>
      </c>
      <c r="H3294" s="26">
        <v>10.273999999999999</v>
      </c>
      <c r="I3294" s="26">
        <v>7478.9385000000002</v>
      </c>
      <c r="J3294" s="26">
        <v>4.1099999999999998E-2</v>
      </c>
    </row>
    <row r="3295" spans="1:10" x14ac:dyDescent="0.2">
      <c r="A3295" s="26">
        <f t="shared" si="51"/>
        <v>970250</v>
      </c>
      <c r="B3295" s="26">
        <v>56</v>
      </c>
      <c r="C3295" s="26">
        <v>153</v>
      </c>
      <c r="D3295" s="26" t="s">
        <v>126</v>
      </c>
      <c r="E3295" s="26">
        <v>97</v>
      </c>
      <c r="F3295" s="26">
        <v>250</v>
      </c>
      <c r="G3295" s="26">
        <v>72952.005999999994</v>
      </c>
      <c r="H3295" s="26">
        <v>2.8980000000000001</v>
      </c>
      <c r="I3295" s="26">
        <v>7475.9593999999997</v>
      </c>
      <c r="J3295" s="26">
        <v>1.1599999999999999E-2</v>
      </c>
    </row>
    <row r="3296" spans="1:10" x14ac:dyDescent="0.2">
      <c r="A3296" s="26">
        <f t="shared" si="51"/>
        <v>980250</v>
      </c>
      <c r="B3296" s="26">
        <v>54</v>
      </c>
      <c r="C3296" s="26">
        <v>152</v>
      </c>
      <c r="D3296" s="26" t="s">
        <v>127</v>
      </c>
      <c r="E3296" s="26">
        <v>98</v>
      </c>
      <c r="F3296" s="26">
        <v>250</v>
      </c>
      <c r="G3296" s="26">
        <v>71170.335999999996</v>
      </c>
      <c r="H3296" s="26">
        <v>1.538</v>
      </c>
      <c r="I3296" s="26">
        <v>7479.9566999999997</v>
      </c>
      <c r="J3296" s="26">
        <v>6.1999999999999998E-3</v>
      </c>
    </row>
    <row r="3297" spans="1:10" x14ac:dyDescent="0.2">
      <c r="A3297" s="26">
        <f t="shared" si="51"/>
        <v>990250</v>
      </c>
      <c r="B3297" s="26">
        <v>52</v>
      </c>
      <c r="C3297" s="26">
        <v>151</v>
      </c>
      <c r="D3297" s="26" t="s">
        <v>128</v>
      </c>
      <c r="E3297" s="26">
        <v>99</v>
      </c>
      <c r="F3297" s="26">
        <v>250</v>
      </c>
      <c r="G3297" s="26">
        <v>73225</v>
      </c>
      <c r="H3297" s="26">
        <v>100</v>
      </c>
      <c r="I3297" s="26">
        <v>7469</v>
      </c>
      <c r="J3297" s="26">
        <v>0</v>
      </c>
    </row>
    <row r="3298" spans="1:10" x14ac:dyDescent="0.2">
      <c r="A3298" s="26">
        <f t="shared" si="51"/>
        <v>1000250</v>
      </c>
      <c r="B3298" s="26">
        <v>50</v>
      </c>
      <c r="C3298" s="26">
        <v>150</v>
      </c>
      <c r="D3298" s="26" t="s">
        <v>129</v>
      </c>
      <c r="E3298" s="26">
        <v>100</v>
      </c>
      <c r="F3298" s="26">
        <v>250</v>
      </c>
      <c r="G3298" s="26">
        <v>74072.192999999999</v>
      </c>
      <c r="H3298" s="26">
        <v>7.8879999999999999</v>
      </c>
      <c r="I3298" s="26">
        <v>7462.0905000000002</v>
      </c>
      <c r="J3298" s="26">
        <v>3.1600000000000003E-2</v>
      </c>
    </row>
    <row r="3299" spans="1:10" x14ac:dyDescent="0.2">
      <c r="A3299" s="26">
        <f t="shared" si="51"/>
        <v>1010250</v>
      </c>
      <c r="B3299" s="26">
        <v>48</v>
      </c>
      <c r="C3299" s="26">
        <v>149</v>
      </c>
      <c r="D3299" s="26" t="s">
        <v>130</v>
      </c>
      <c r="E3299" s="26">
        <v>101</v>
      </c>
      <c r="F3299" s="26">
        <v>250</v>
      </c>
      <c r="G3299" s="26">
        <v>78399.14</v>
      </c>
      <c r="H3299" s="26">
        <v>90.92</v>
      </c>
      <c r="I3299" s="26">
        <v>7441.6532999999999</v>
      </c>
      <c r="J3299" s="26">
        <v>0.36370000000000002</v>
      </c>
    </row>
    <row r="3300" spans="1:10" x14ac:dyDescent="0.2">
      <c r="A3300" s="26">
        <f t="shared" si="51"/>
        <v>1020250</v>
      </c>
      <c r="B3300" s="26">
        <v>46</v>
      </c>
      <c r="C3300" s="26">
        <v>148</v>
      </c>
      <c r="D3300" s="26" t="s">
        <v>131</v>
      </c>
      <c r="E3300" s="26">
        <v>102</v>
      </c>
      <c r="F3300" s="26">
        <v>250</v>
      </c>
      <c r="G3300" s="26">
        <v>81566</v>
      </c>
      <c r="H3300" s="26">
        <v>200</v>
      </c>
      <c r="I3300" s="26">
        <v>7426</v>
      </c>
      <c r="J3300" s="26">
        <v>1</v>
      </c>
    </row>
    <row r="3301" spans="1:10" x14ac:dyDescent="0.2">
      <c r="A3301" s="26">
        <f t="shared" si="51"/>
        <v>960251</v>
      </c>
      <c r="B3301" s="26">
        <v>59</v>
      </c>
      <c r="C3301" s="26">
        <v>155</v>
      </c>
      <c r="D3301" s="26" t="s">
        <v>125</v>
      </c>
      <c r="E3301" s="26">
        <v>96</v>
      </c>
      <c r="F3301" s="26">
        <v>251</v>
      </c>
      <c r="G3301" s="26">
        <v>76647.981</v>
      </c>
      <c r="H3301" s="26">
        <v>22.698</v>
      </c>
      <c r="I3301" s="26">
        <v>7466.7232999999997</v>
      </c>
      <c r="J3301" s="26">
        <v>9.0399999999999994E-2</v>
      </c>
    </row>
    <row r="3302" spans="1:10" x14ac:dyDescent="0.2">
      <c r="A3302" s="26">
        <f t="shared" si="51"/>
        <v>970251</v>
      </c>
      <c r="B3302" s="26">
        <v>57</v>
      </c>
      <c r="C3302" s="26">
        <v>154</v>
      </c>
      <c r="D3302" s="26" t="s">
        <v>126</v>
      </c>
      <c r="E3302" s="26">
        <v>97</v>
      </c>
      <c r="F3302" s="26">
        <v>251</v>
      </c>
      <c r="G3302" s="26">
        <v>75227.981</v>
      </c>
      <c r="H3302" s="26">
        <v>10.734</v>
      </c>
      <c r="I3302" s="26">
        <v>7469.2637000000004</v>
      </c>
      <c r="J3302" s="26">
        <v>4.2799999999999998E-2</v>
      </c>
    </row>
    <row r="3303" spans="1:10" x14ac:dyDescent="0.2">
      <c r="A3303" s="26">
        <f t="shared" si="51"/>
        <v>980251</v>
      </c>
      <c r="B3303" s="26">
        <v>55</v>
      </c>
      <c r="C3303" s="26">
        <v>153</v>
      </c>
      <c r="D3303" s="26" t="s">
        <v>127</v>
      </c>
      <c r="E3303" s="26">
        <v>98</v>
      </c>
      <c r="F3303" s="26">
        <v>251</v>
      </c>
      <c r="G3303" s="26">
        <v>74134.981</v>
      </c>
      <c r="H3303" s="26">
        <v>3.9009999999999998</v>
      </c>
      <c r="I3303" s="26">
        <v>7470.5014000000001</v>
      </c>
      <c r="J3303" s="26">
        <v>1.55E-2</v>
      </c>
    </row>
    <row r="3304" spans="1:10" x14ac:dyDescent="0.2">
      <c r="A3304" s="26">
        <f t="shared" si="51"/>
        <v>990251</v>
      </c>
      <c r="B3304" s="26">
        <v>53</v>
      </c>
      <c r="C3304" s="26">
        <v>152</v>
      </c>
      <c r="D3304" s="26" t="s">
        <v>128</v>
      </c>
      <c r="E3304" s="26">
        <v>99</v>
      </c>
      <c r="F3304" s="26">
        <v>251</v>
      </c>
      <c r="G3304" s="26">
        <v>74511.547000000006</v>
      </c>
      <c r="H3304" s="26">
        <v>5.2880000000000003</v>
      </c>
      <c r="I3304" s="26">
        <v>7465.8842000000004</v>
      </c>
      <c r="J3304" s="26">
        <v>2.1100000000000001E-2</v>
      </c>
    </row>
    <row r="3305" spans="1:10" x14ac:dyDescent="0.2">
      <c r="A3305" s="26">
        <f t="shared" si="51"/>
        <v>1000251</v>
      </c>
      <c r="B3305" s="26">
        <v>51</v>
      </c>
      <c r="C3305" s="26">
        <v>151</v>
      </c>
      <c r="D3305" s="26" t="s">
        <v>129</v>
      </c>
      <c r="E3305" s="26">
        <v>100</v>
      </c>
      <c r="F3305" s="26">
        <v>251</v>
      </c>
      <c r="G3305" s="26">
        <v>75958.808000000005</v>
      </c>
      <c r="H3305" s="26">
        <v>14.292</v>
      </c>
      <c r="I3305" s="26">
        <v>7457.0012999999999</v>
      </c>
      <c r="J3305" s="26">
        <v>5.6899999999999999E-2</v>
      </c>
    </row>
    <row r="3306" spans="1:10" x14ac:dyDescent="0.2">
      <c r="A3306" s="26">
        <f t="shared" si="51"/>
        <v>1010251</v>
      </c>
      <c r="B3306" s="26">
        <v>49</v>
      </c>
      <c r="C3306" s="26">
        <v>150</v>
      </c>
      <c r="D3306" s="26" t="s">
        <v>130</v>
      </c>
      <c r="E3306" s="26">
        <v>101</v>
      </c>
      <c r="F3306" s="26">
        <v>251</v>
      </c>
      <c r="G3306" s="26">
        <v>78966.748999999996</v>
      </c>
      <c r="H3306" s="26">
        <v>18.919</v>
      </c>
      <c r="I3306" s="26">
        <v>7441.9004999999997</v>
      </c>
      <c r="J3306" s="26">
        <v>7.5399999999999995E-2</v>
      </c>
    </row>
    <row r="3307" spans="1:10" x14ac:dyDescent="0.2">
      <c r="A3307" s="26">
        <f t="shared" si="51"/>
        <v>1020251</v>
      </c>
      <c r="B3307" s="26">
        <v>47</v>
      </c>
      <c r="C3307" s="26">
        <v>149</v>
      </c>
      <c r="D3307" s="26" t="s">
        <v>131</v>
      </c>
      <c r="E3307" s="26">
        <v>102</v>
      </c>
      <c r="F3307" s="26">
        <v>251</v>
      </c>
      <c r="G3307" s="26">
        <v>82849</v>
      </c>
      <c r="H3307" s="26">
        <v>181</v>
      </c>
      <c r="I3307" s="26">
        <v>7423</v>
      </c>
      <c r="J3307" s="26">
        <v>1</v>
      </c>
    </row>
    <row r="3308" spans="1:10" x14ac:dyDescent="0.2">
      <c r="A3308" s="26">
        <f t="shared" si="51"/>
        <v>1030251</v>
      </c>
      <c r="B3308" s="26">
        <v>45</v>
      </c>
      <c r="C3308" s="26">
        <v>148</v>
      </c>
      <c r="D3308" s="26" t="s">
        <v>132</v>
      </c>
      <c r="E3308" s="26">
        <v>103</v>
      </c>
      <c r="F3308" s="26">
        <v>251</v>
      </c>
      <c r="G3308" s="26">
        <v>87830</v>
      </c>
      <c r="H3308" s="26">
        <v>200</v>
      </c>
      <c r="I3308" s="26">
        <v>7400</v>
      </c>
      <c r="J3308" s="26">
        <v>1</v>
      </c>
    </row>
    <row r="3309" spans="1:10" x14ac:dyDescent="0.2">
      <c r="A3309" s="26">
        <f t="shared" si="51"/>
        <v>960252</v>
      </c>
      <c r="B3309" s="26">
        <v>60</v>
      </c>
      <c r="C3309" s="26">
        <v>156</v>
      </c>
      <c r="D3309" s="26" t="s">
        <v>125</v>
      </c>
      <c r="E3309" s="26">
        <v>96</v>
      </c>
      <c r="F3309" s="26">
        <v>252</v>
      </c>
      <c r="G3309" s="26">
        <v>79056</v>
      </c>
      <c r="H3309" s="26">
        <v>298</v>
      </c>
      <c r="I3309" s="26">
        <v>7460</v>
      </c>
      <c r="J3309" s="26">
        <v>1</v>
      </c>
    </row>
    <row r="3310" spans="1:10" x14ac:dyDescent="0.2">
      <c r="A3310" s="26">
        <f t="shared" si="51"/>
        <v>970252</v>
      </c>
      <c r="B3310" s="26">
        <v>58</v>
      </c>
      <c r="C3310" s="26">
        <v>155</v>
      </c>
      <c r="D3310" s="26" t="s">
        <v>126</v>
      </c>
      <c r="E3310" s="26">
        <v>97</v>
      </c>
      <c r="F3310" s="26">
        <v>252</v>
      </c>
      <c r="G3310" s="26">
        <v>78535</v>
      </c>
      <c r="H3310" s="26">
        <v>200</v>
      </c>
      <c r="I3310" s="26">
        <v>7459</v>
      </c>
      <c r="J3310" s="26">
        <v>1</v>
      </c>
    </row>
    <row r="3311" spans="1:10" x14ac:dyDescent="0.2">
      <c r="A3311" s="26">
        <f t="shared" si="51"/>
        <v>980252</v>
      </c>
      <c r="B3311" s="26">
        <v>56</v>
      </c>
      <c r="C3311" s="26">
        <v>154</v>
      </c>
      <c r="D3311" s="26" t="s">
        <v>127</v>
      </c>
      <c r="E3311" s="26">
        <v>98</v>
      </c>
      <c r="F3311" s="26">
        <v>252</v>
      </c>
      <c r="G3311" s="26">
        <v>76034.61</v>
      </c>
      <c r="H3311" s="26">
        <v>2.3580000000000001</v>
      </c>
      <c r="I3311" s="26">
        <v>7465.3473999999997</v>
      </c>
      <c r="J3311" s="26">
        <v>9.4000000000000004E-3</v>
      </c>
    </row>
    <row r="3312" spans="1:10" x14ac:dyDescent="0.2">
      <c r="A3312" s="26">
        <f t="shared" si="51"/>
        <v>990252</v>
      </c>
      <c r="B3312" s="26">
        <v>54</v>
      </c>
      <c r="C3312" s="26">
        <v>153</v>
      </c>
      <c r="D3312" s="26" t="s">
        <v>128</v>
      </c>
      <c r="E3312" s="26">
        <v>99</v>
      </c>
      <c r="F3312" s="26">
        <v>252</v>
      </c>
      <c r="G3312" s="26">
        <v>77294.61</v>
      </c>
      <c r="H3312" s="26">
        <v>50.055999999999997</v>
      </c>
      <c r="I3312" s="26">
        <v>7457.2428</v>
      </c>
      <c r="J3312" s="26">
        <v>0.1986</v>
      </c>
    </row>
    <row r="3313" spans="1:10" x14ac:dyDescent="0.2">
      <c r="A3313" s="26">
        <f t="shared" si="51"/>
        <v>1000252</v>
      </c>
      <c r="B3313" s="26">
        <v>52</v>
      </c>
      <c r="C3313" s="26">
        <v>152</v>
      </c>
      <c r="D3313" s="26" t="s">
        <v>129</v>
      </c>
      <c r="E3313" s="26">
        <v>100</v>
      </c>
      <c r="F3313" s="26">
        <v>252</v>
      </c>
      <c r="G3313" s="26">
        <v>76816.611000000004</v>
      </c>
      <c r="H3313" s="26">
        <v>5.2210000000000001</v>
      </c>
      <c r="I3313" s="26">
        <v>7456.0351000000001</v>
      </c>
      <c r="J3313" s="26">
        <v>2.07E-2</v>
      </c>
    </row>
    <row r="3314" spans="1:10" x14ac:dyDescent="0.2">
      <c r="A3314" s="26">
        <f t="shared" si="51"/>
        <v>1010252</v>
      </c>
      <c r="B3314" s="26">
        <v>50</v>
      </c>
      <c r="C3314" s="26">
        <v>151</v>
      </c>
      <c r="D3314" s="26" t="s">
        <v>130</v>
      </c>
      <c r="E3314" s="26">
        <v>101</v>
      </c>
      <c r="F3314" s="26">
        <v>252</v>
      </c>
      <c r="G3314" s="26">
        <v>80467.118000000002</v>
      </c>
      <c r="H3314" s="26">
        <v>91.286000000000001</v>
      </c>
      <c r="I3314" s="26">
        <v>7438.4444000000003</v>
      </c>
      <c r="J3314" s="26">
        <v>0.36220000000000002</v>
      </c>
    </row>
    <row r="3315" spans="1:10" x14ac:dyDescent="0.2">
      <c r="A3315" s="26">
        <f t="shared" si="51"/>
        <v>1020252</v>
      </c>
      <c r="B3315" s="26">
        <v>48</v>
      </c>
      <c r="C3315" s="26">
        <v>150</v>
      </c>
      <c r="D3315" s="26" t="s">
        <v>131</v>
      </c>
      <c r="E3315" s="26">
        <v>102</v>
      </c>
      <c r="F3315" s="26">
        <v>252</v>
      </c>
      <c r="G3315" s="26">
        <v>82871.37</v>
      </c>
      <c r="H3315" s="26">
        <v>9.2919999999999998</v>
      </c>
      <c r="I3315" s="26">
        <v>7425.7992000000004</v>
      </c>
      <c r="J3315" s="26">
        <v>3.6900000000000002E-2</v>
      </c>
    </row>
    <row r="3316" spans="1:10" x14ac:dyDescent="0.2">
      <c r="A3316" s="26">
        <f t="shared" si="51"/>
        <v>1030252</v>
      </c>
      <c r="B3316" s="26">
        <v>46</v>
      </c>
      <c r="C3316" s="26">
        <v>149</v>
      </c>
      <c r="D3316" s="26" t="s">
        <v>132</v>
      </c>
      <c r="E3316" s="26">
        <v>103</v>
      </c>
      <c r="F3316" s="26">
        <v>252</v>
      </c>
      <c r="G3316" s="26">
        <v>88537</v>
      </c>
      <c r="H3316" s="26">
        <v>185</v>
      </c>
      <c r="I3316" s="26">
        <v>7400</v>
      </c>
      <c r="J3316" s="26">
        <v>1</v>
      </c>
    </row>
    <row r="3317" spans="1:10" x14ac:dyDescent="0.2">
      <c r="A3317" s="26">
        <f t="shared" si="51"/>
        <v>970253</v>
      </c>
      <c r="B3317" s="26">
        <v>59</v>
      </c>
      <c r="C3317" s="26">
        <v>156</v>
      </c>
      <c r="D3317" s="26" t="s">
        <v>126</v>
      </c>
      <c r="E3317" s="26">
        <v>97</v>
      </c>
      <c r="F3317" s="26">
        <v>253</v>
      </c>
      <c r="G3317" s="26">
        <v>80929</v>
      </c>
      <c r="H3317" s="26">
        <v>359</v>
      </c>
      <c r="I3317" s="26">
        <v>7451</v>
      </c>
      <c r="J3317" s="26">
        <v>1</v>
      </c>
    </row>
    <row r="3318" spans="1:10" x14ac:dyDescent="0.2">
      <c r="A3318" s="26">
        <f t="shared" si="51"/>
        <v>980253</v>
      </c>
      <c r="B3318" s="26">
        <v>57</v>
      </c>
      <c r="C3318" s="26">
        <v>155</v>
      </c>
      <c r="D3318" s="26" t="s">
        <v>127</v>
      </c>
      <c r="E3318" s="26">
        <v>98</v>
      </c>
      <c r="F3318" s="26">
        <v>253</v>
      </c>
      <c r="G3318" s="26">
        <v>79301.562000000005</v>
      </c>
      <c r="H3318" s="26">
        <v>4.2569999999999997</v>
      </c>
      <c r="I3318" s="26">
        <v>7454.8297000000002</v>
      </c>
      <c r="J3318" s="26">
        <v>1.6799999999999999E-2</v>
      </c>
    </row>
    <row r="3319" spans="1:10" x14ac:dyDescent="0.2">
      <c r="A3319" s="26">
        <f t="shared" si="51"/>
        <v>990253</v>
      </c>
      <c r="B3319" s="26">
        <v>55</v>
      </c>
      <c r="C3319" s="26">
        <v>154</v>
      </c>
      <c r="D3319" s="26" t="s">
        <v>128</v>
      </c>
      <c r="E3319" s="26">
        <v>99</v>
      </c>
      <c r="F3319" s="26">
        <v>253</v>
      </c>
      <c r="G3319" s="26">
        <v>79010.486000000004</v>
      </c>
      <c r="H3319" s="26">
        <v>1.2490000000000001</v>
      </c>
      <c r="I3319" s="26">
        <v>7452.8878999999997</v>
      </c>
      <c r="J3319" s="26">
        <v>4.8999999999999998E-3</v>
      </c>
    </row>
    <row r="3320" spans="1:10" x14ac:dyDescent="0.2">
      <c r="A3320" s="26">
        <f t="shared" si="51"/>
        <v>1000253</v>
      </c>
      <c r="B3320" s="26">
        <v>53</v>
      </c>
      <c r="C3320" s="26">
        <v>153</v>
      </c>
      <c r="D3320" s="26" t="s">
        <v>129</v>
      </c>
      <c r="E3320" s="26">
        <v>100</v>
      </c>
      <c r="F3320" s="26">
        <v>253</v>
      </c>
      <c r="G3320" s="26">
        <v>79345.548999999999</v>
      </c>
      <c r="H3320" s="26">
        <v>1.5489999999999999</v>
      </c>
      <c r="I3320" s="26">
        <v>7448.4712</v>
      </c>
      <c r="J3320" s="26">
        <v>6.1000000000000004E-3</v>
      </c>
    </row>
    <row r="3321" spans="1:10" x14ac:dyDescent="0.2">
      <c r="A3321" s="26">
        <f t="shared" si="51"/>
        <v>1010253</v>
      </c>
      <c r="B3321" s="26">
        <v>51</v>
      </c>
      <c r="C3321" s="26">
        <v>152</v>
      </c>
      <c r="D3321" s="26" t="s">
        <v>130</v>
      </c>
      <c r="E3321" s="26">
        <v>101</v>
      </c>
      <c r="F3321" s="26">
        <v>253</v>
      </c>
      <c r="G3321" s="26">
        <v>81173</v>
      </c>
      <c r="H3321" s="26">
        <v>31</v>
      </c>
      <c r="I3321" s="26">
        <v>7438</v>
      </c>
      <c r="J3321" s="26">
        <v>0</v>
      </c>
    </row>
    <row r="3322" spans="1:10" x14ac:dyDescent="0.2">
      <c r="A3322" s="26">
        <f t="shared" si="51"/>
        <v>1020253</v>
      </c>
      <c r="B3322" s="26">
        <v>49</v>
      </c>
      <c r="C3322" s="26">
        <v>151</v>
      </c>
      <c r="D3322" s="26" t="s">
        <v>131</v>
      </c>
      <c r="E3322" s="26">
        <v>102</v>
      </c>
      <c r="F3322" s="26">
        <v>253</v>
      </c>
      <c r="G3322" s="26">
        <v>84358.695999999996</v>
      </c>
      <c r="H3322" s="26">
        <v>6.9119999999999999</v>
      </c>
      <c r="I3322" s="26">
        <v>7422.4718999999996</v>
      </c>
      <c r="J3322" s="26">
        <v>2.7300000000000001E-2</v>
      </c>
    </row>
    <row r="3323" spans="1:10" x14ac:dyDescent="0.2">
      <c r="A3323" s="26">
        <f t="shared" si="51"/>
        <v>1030253</v>
      </c>
      <c r="B3323" s="26">
        <v>47</v>
      </c>
      <c r="C3323" s="26">
        <v>150</v>
      </c>
      <c r="D3323" s="26" t="s">
        <v>132</v>
      </c>
      <c r="E3323" s="26">
        <v>103</v>
      </c>
      <c r="F3323" s="26">
        <v>253</v>
      </c>
      <c r="G3323" s="26">
        <v>88523.471000000005</v>
      </c>
      <c r="H3323" s="26">
        <v>164.53399999999999</v>
      </c>
      <c r="I3323" s="26">
        <v>7402.9179999999997</v>
      </c>
      <c r="J3323" s="26">
        <v>0.65029999999999999</v>
      </c>
    </row>
    <row r="3324" spans="1:10" x14ac:dyDescent="0.2">
      <c r="A3324" s="26">
        <f t="shared" si="51"/>
        <v>1040253</v>
      </c>
      <c r="B3324" s="26">
        <v>45</v>
      </c>
      <c r="C3324" s="26">
        <v>149</v>
      </c>
      <c r="D3324" s="26" t="s">
        <v>133</v>
      </c>
      <c r="E3324" s="26">
        <v>104</v>
      </c>
      <c r="F3324" s="26">
        <v>253</v>
      </c>
      <c r="G3324" s="26">
        <v>93642</v>
      </c>
      <c r="H3324" s="26">
        <v>410</v>
      </c>
      <c r="I3324" s="26">
        <v>7380</v>
      </c>
      <c r="J3324" s="26">
        <v>2</v>
      </c>
    </row>
    <row r="3325" spans="1:10" x14ac:dyDescent="0.2">
      <c r="A3325" s="26">
        <f t="shared" si="51"/>
        <v>970254</v>
      </c>
      <c r="B3325" s="26">
        <v>60</v>
      </c>
      <c r="C3325" s="26">
        <v>157</v>
      </c>
      <c r="D3325" s="26" t="s">
        <v>126</v>
      </c>
      <c r="E3325" s="26">
        <v>97</v>
      </c>
      <c r="F3325" s="26">
        <v>254</v>
      </c>
      <c r="G3325" s="26">
        <v>84393</v>
      </c>
      <c r="H3325" s="26">
        <v>298</v>
      </c>
      <c r="I3325" s="26">
        <v>7440</v>
      </c>
      <c r="J3325" s="26">
        <v>1</v>
      </c>
    </row>
    <row r="3326" spans="1:10" x14ac:dyDescent="0.2">
      <c r="A3326" s="26">
        <f t="shared" si="51"/>
        <v>980254</v>
      </c>
      <c r="B3326" s="26">
        <v>58</v>
      </c>
      <c r="C3326" s="26">
        <v>156</v>
      </c>
      <c r="D3326" s="26" t="s">
        <v>127</v>
      </c>
      <c r="E3326" s="26">
        <v>98</v>
      </c>
      <c r="F3326" s="26">
        <v>254</v>
      </c>
      <c r="G3326" s="26">
        <v>81341.395000000004</v>
      </c>
      <c r="H3326" s="26">
        <v>11.462</v>
      </c>
      <c r="I3326" s="26">
        <v>7449.2259000000004</v>
      </c>
      <c r="J3326" s="26">
        <v>4.5100000000000001E-2</v>
      </c>
    </row>
    <row r="3327" spans="1:10" x14ac:dyDescent="0.2">
      <c r="A3327" s="26">
        <f t="shared" si="51"/>
        <v>990254</v>
      </c>
      <c r="B3327" s="26">
        <v>56</v>
      </c>
      <c r="C3327" s="26">
        <v>155</v>
      </c>
      <c r="D3327" s="26" t="s">
        <v>128</v>
      </c>
      <c r="E3327" s="26">
        <v>99</v>
      </c>
      <c r="F3327" s="26">
        <v>254</v>
      </c>
      <c r="G3327" s="26">
        <v>81994.150999999998</v>
      </c>
      <c r="H3327" s="26">
        <v>2.9359999999999999</v>
      </c>
      <c r="I3327" s="26">
        <v>7443.5758999999998</v>
      </c>
      <c r="J3327" s="26">
        <v>1.1599999999999999E-2</v>
      </c>
    </row>
    <row r="3328" spans="1:10" x14ac:dyDescent="0.2">
      <c r="A3328" s="26">
        <f t="shared" si="51"/>
        <v>1000254</v>
      </c>
      <c r="B3328" s="26">
        <v>54</v>
      </c>
      <c r="C3328" s="26">
        <v>154</v>
      </c>
      <c r="D3328" s="26" t="s">
        <v>129</v>
      </c>
      <c r="E3328" s="26">
        <v>100</v>
      </c>
      <c r="F3328" s="26">
        <v>254</v>
      </c>
      <c r="G3328" s="26">
        <v>80902.520999999993</v>
      </c>
      <c r="H3328" s="26">
        <v>1.843</v>
      </c>
      <c r="I3328" s="26">
        <v>7444.7936</v>
      </c>
      <c r="J3328" s="26">
        <v>7.3000000000000001E-3</v>
      </c>
    </row>
    <row r="3329" spans="1:10" x14ac:dyDescent="0.2">
      <c r="A3329" s="26">
        <f t="shared" si="51"/>
        <v>1010254</v>
      </c>
      <c r="B3329" s="26">
        <v>52</v>
      </c>
      <c r="C3329" s="26">
        <v>153</v>
      </c>
      <c r="D3329" s="26" t="s">
        <v>130</v>
      </c>
      <c r="E3329" s="26">
        <v>101</v>
      </c>
      <c r="F3329" s="26">
        <v>254</v>
      </c>
      <c r="G3329" s="26">
        <v>83453</v>
      </c>
      <c r="H3329" s="26">
        <v>100</v>
      </c>
      <c r="I3329" s="26">
        <v>7432</v>
      </c>
      <c r="J3329" s="26">
        <v>0</v>
      </c>
    </row>
    <row r="3330" spans="1:10" x14ac:dyDescent="0.2">
      <c r="A3330" s="26">
        <f t="shared" si="51"/>
        <v>1020254</v>
      </c>
      <c r="B3330" s="26">
        <v>50</v>
      </c>
      <c r="C3330" s="26">
        <v>152</v>
      </c>
      <c r="D3330" s="26" t="s">
        <v>131</v>
      </c>
      <c r="E3330" s="26">
        <v>102</v>
      </c>
      <c r="F3330" s="26">
        <v>254</v>
      </c>
      <c r="G3330" s="26">
        <v>84723.312000000005</v>
      </c>
      <c r="H3330" s="26">
        <v>9.6579999999999995</v>
      </c>
      <c r="I3330" s="26">
        <v>7423.5909000000001</v>
      </c>
      <c r="J3330" s="26">
        <v>3.7999999999999999E-2</v>
      </c>
    </row>
    <row r="3331" spans="1:10" x14ac:dyDescent="0.2">
      <c r="A3331" s="26">
        <f t="shared" ref="A3331:A3394" si="52">F3331+10000*E3331</f>
        <v>1030254</v>
      </c>
      <c r="B3331" s="26">
        <v>48</v>
      </c>
      <c r="C3331" s="26">
        <v>151</v>
      </c>
      <c r="D3331" s="26" t="s">
        <v>132</v>
      </c>
      <c r="E3331" s="26">
        <v>103</v>
      </c>
      <c r="F3331" s="26">
        <v>254</v>
      </c>
      <c r="G3331" s="26">
        <v>89645.887000000002</v>
      </c>
      <c r="H3331" s="26">
        <v>91.311999999999998</v>
      </c>
      <c r="I3331" s="26">
        <v>7401.1306000000004</v>
      </c>
      <c r="J3331" s="26">
        <v>0.35949999999999999</v>
      </c>
    </row>
    <row r="3332" spans="1:10" x14ac:dyDescent="0.2">
      <c r="A3332" s="26">
        <f t="shared" si="52"/>
        <v>1040254</v>
      </c>
      <c r="B3332" s="26">
        <v>46</v>
      </c>
      <c r="C3332" s="26">
        <v>150</v>
      </c>
      <c r="D3332" s="26" t="s">
        <v>133</v>
      </c>
      <c r="E3332" s="26">
        <v>104</v>
      </c>
      <c r="F3332" s="26">
        <v>254</v>
      </c>
      <c r="G3332" s="26">
        <v>93201</v>
      </c>
      <c r="H3332" s="26">
        <v>283</v>
      </c>
      <c r="I3332" s="26">
        <v>7384</v>
      </c>
      <c r="J3332" s="26">
        <v>1</v>
      </c>
    </row>
    <row r="3333" spans="1:10" x14ac:dyDescent="0.2">
      <c r="A3333" s="26">
        <f t="shared" si="52"/>
        <v>980255</v>
      </c>
      <c r="B3333" s="26">
        <v>59</v>
      </c>
      <c r="C3333" s="26">
        <v>157</v>
      </c>
      <c r="D3333" s="26" t="s">
        <v>127</v>
      </c>
      <c r="E3333" s="26">
        <v>98</v>
      </c>
      <c r="F3333" s="26">
        <v>255</v>
      </c>
      <c r="G3333" s="26">
        <v>84809</v>
      </c>
      <c r="H3333" s="26">
        <v>200</v>
      </c>
      <c r="I3333" s="26">
        <v>7438</v>
      </c>
      <c r="J3333" s="26">
        <v>1</v>
      </c>
    </row>
    <row r="3334" spans="1:10" x14ac:dyDescent="0.2">
      <c r="A3334" s="26">
        <f t="shared" si="52"/>
        <v>990255</v>
      </c>
      <c r="B3334" s="26">
        <v>57</v>
      </c>
      <c r="C3334" s="26">
        <v>156</v>
      </c>
      <c r="D3334" s="26" t="s">
        <v>128</v>
      </c>
      <c r="E3334" s="26">
        <v>99</v>
      </c>
      <c r="F3334" s="26">
        <v>255</v>
      </c>
      <c r="G3334" s="26">
        <v>84089.236999999994</v>
      </c>
      <c r="H3334" s="26">
        <v>10.817</v>
      </c>
      <c r="I3334" s="26">
        <v>7437.8216000000002</v>
      </c>
      <c r="J3334" s="26">
        <v>4.24E-2</v>
      </c>
    </row>
    <row r="3335" spans="1:10" x14ac:dyDescent="0.2">
      <c r="A3335" s="26">
        <f t="shared" si="52"/>
        <v>1000255</v>
      </c>
      <c r="B3335" s="26">
        <v>55</v>
      </c>
      <c r="C3335" s="26">
        <v>155</v>
      </c>
      <c r="D3335" s="26" t="s">
        <v>129</v>
      </c>
      <c r="E3335" s="26">
        <v>100</v>
      </c>
      <c r="F3335" s="26">
        <v>255</v>
      </c>
      <c r="G3335" s="26">
        <v>83800.464999999997</v>
      </c>
      <c r="H3335" s="26">
        <v>3.9340000000000002</v>
      </c>
      <c r="I3335" s="26">
        <v>7435.8860000000004</v>
      </c>
      <c r="J3335" s="26">
        <v>1.54E-2</v>
      </c>
    </row>
    <row r="3336" spans="1:10" x14ac:dyDescent="0.2">
      <c r="A3336" s="26">
        <f t="shared" si="52"/>
        <v>1010255</v>
      </c>
      <c r="B3336" s="26">
        <v>53</v>
      </c>
      <c r="C3336" s="26">
        <v>154</v>
      </c>
      <c r="D3336" s="26" t="s">
        <v>130</v>
      </c>
      <c r="E3336" s="26">
        <v>101</v>
      </c>
      <c r="F3336" s="26">
        <v>255</v>
      </c>
      <c r="G3336" s="26">
        <v>84842.069000000003</v>
      </c>
      <c r="H3336" s="26">
        <v>5.5670000000000002</v>
      </c>
      <c r="I3336" s="26">
        <v>7428.7332999999999</v>
      </c>
      <c r="J3336" s="26">
        <v>2.18E-2</v>
      </c>
    </row>
    <row r="3337" spans="1:10" x14ac:dyDescent="0.2">
      <c r="A3337" s="26">
        <f t="shared" si="52"/>
        <v>1020255</v>
      </c>
      <c r="B3337" s="26">
        <v>51</v>
      </c>
      <c r="C3337" s="26">
        <v>153</v>
      </c>
      <c r="D3337" s="26" t="s">
        <v>131</v>
      </c>
      <c r="E3337" s="26">
        <v>102</v>
      </c>
      <c r="F3337" s="26">
        <v>255</v>
      </c>
      <c r="G3337" s="26">
        <v>86811.933999999994</v>
      </c>
      <c r="H3337" s="26">
        <v>14.047000000000001</v>
      </c>
      <c r="I3337" s="26">
        <v>7417.9403000000002</v>
      </c>
      <c r="J3337" s="26">
        <v>5.5100000000000003E-2</v>
      </c>
    </row>
    <row r="3338" spans="1:10" x14ac:dyDescent="0.2">
      <c r="A3338" s="26">
        <f t="shared" si="52"/>
        <v>1030255</v>
      </c>
      <c r="B3338" s="26">
        <v>49</v>
      </c>
      <c r="C3338" s="26">
        <v>152</v>
      </c>
      <c r="D3338" s="26" t="s">
        <v>132</v>
      </c>
      <c r="E3338" s="26">
        <v>103</v>
      </c>
      <c r="F3338" s="26">
        <v>255</v>
      </c>
      <c r="G3338" s="26">
        <v>89947.304999999993</v>
      </c>
      <c r="H3338" s="26">
        <v>17.698</v>
      </c>
      <c r="I3338" s="26">
        <v>7402.5766999999996</v>
      </c>
      <c r="J3338" s="26">
        <v>6.9400000000000003E-2</v>
      </c>
    </row>
    <row r="3339" spans="1:10" x14ac:dyDescent="0.2">
      <c r="A3339" s="26">
        <f t="shared" si="52"/>
        <v>1040255</v>
      </c>
      <c r="B3339" s="26">
        <v>47</v>
      </c>
      <c r="C3339" s="26">
        <v>151</v>
      </c>
      <c r="D3339" s="26" t="s">
        <v>133</v>
      </c>
      <c r="E3339" s="26">
        <v>104</v>
      </c>
      <c r="F3339" s="26">
        <v>255</v>
      </c>
      <c r="G3339" s="26">
        <v>94329</v>
      </c>
      <c r="H3339" s="26">
        <v>181</v>
      </c>
      <c r="I3339" s="26">
        <v>7382</v>
      </c>
      <c r="J3339" s="26">
        <v>1</v>
      </c>
    </row>
    <row r="3340" spans="1:10" x14ac:dyDescent="0.2">
      <c r="A3340" s="26">
        <f t="shared" si="52"/>
        <v>1050255</v>
      </c>
      <c r="B3340" s="26">
        <v>45</v>
      </c>
      <c r="C3340" s="26">
        <v>150</v>
      </c>
      <c r="D3340" s="26" t="s">
        <v>134</v>
      </c>
      <c r="E3340" s="26">
        <v>105</v>
      </c>
      <c r="F3340" s="26">
        <v>255</v>
      </c>
      <c r="G3340" s="26">
        <v>99595</v>
      </c>
      <c r="H3340" s="26">
        <v>283</v>
      </c>
      <c r="I3340" s="26">
        <v>7359</v>
      </c>
      <c r="J3340" s="26">
        <v>1</v>
      </c>
    </row>
    <row r="3341" spans="1:10" x14ac:dyDescent="0.2">
      <c r="A3341" s="26">
        <f t="shared" si="52"/>
        <v>980256</v>
      </c>
      <c r="B3341" s="26">
        <v>60</v>
      </c>
      <c r="C3341" s="26">
        <v>158</v>
      </c>
      <c r="D3341" s="26" t="s">
        <v>127</v>
      </c>
      <c r="E3341" s="26">
        <v>98</v>
      </c>
      <c r="F3341" s="26">
        <v>256</v>
      </c>
      <c r="G3341" s="26">
        <v>87041</v>
      </c>
      <c r="H3341" s="26">
        <v>314</v>
      </c>
      <c r="I3341" s="26">
        <v>7432</v>
      </c>
      <c r="J3341" s="26">
        <v>1</v>
      </c>
    </row>
    <row r="3342" spans="1:10" x14ac:dyDescent="0.2">
      <c r="A3342" s="26">
        <f t="shared" si="52"/>
        <v>990256</v>
      </c>
      <c r="B3342" s="26">
        <v>58</v>
      </c>
      <c r="C3342" s="26">
        <v>157</v>
      </c>
      <c r="D3342" s="26" t="s">
        <v>128</v>
      </c>
      <c r="E3342" s="26">
        <v>99</v>
      </c>
      <c r="F3342" s="26">
        <v>256</v>
      </c>
      <c r="G3342" s="26">
        <v>87185</v>
      </c>
      <c r="H3342" s="26">
        <v>100</v>
      </c>
      <c r="I3342" s="26">
        <v>7428</v>
      </c>
      <c r="J3342" s="26">
        <v>0</v>
      </c>
    </row>
    <row r="3343" spans="1:10" x14ac:dyDescent="0.2">
      <c r="A3343" s="26">
        <f t="shared" si="52"/>
        <v>1000256</v>
      </c>
      <c r="B3343" s="26">
        <v>56</v>
      </c>
      <c r="C3343" s="26">
        <v>156</v>
      </c>
      <c r="D3343" s="26" t="s">
        <v>129</v>
      </c>
      <c r="E3343" s="26">
        <v>100</v>
      </c>
      <c r="F3343" s="26">
        <v>256</v>
      </c>
      <c r="G3343" s="26">
        <v>85484.796000000002</v>
      </c>
      <c r="H3343" s="26">
        <v>3.02</v>
      </c>
      <c r="I3343" s="26">
        <v>7431.7888000000003</v>
      </c>
      <c r="J3343" s="26">
        <v>1.18E-2</v>
      </c>
    </row>
    <row r="3344" spans="1:10" x14ac:dyDescent="0.2">
      <c r="A3344" s="26">
        <f t="shared" si="52"/>
        <v>1010256</v>
      </c>
      <c r="B3344" s="26">
        <v>54</v>
      </c>
      <c r="C3344" s="26">
        <v>155</v>
      </c>
      <c r="D3344" s="26" t="s">
        <v>130</v>
      </c>
      <c r="E3344" s="26">
        <v>101</v>
      </c>
      <c r="F3344" s="26">
        <v>256</v>
      </c>
      <c r="G3344" s="26">
        <v>87456</v>
      </c>
      <c r="H3344" s="26">
        <v>124</v>
      </c>
      <c r="I3344" s="26">
        <v>7421</v>
      </c>
      <c r="J3344" s="26">
        <v>0</v>
      </c>
    </row>
    <row r="3345" spans="1:10" x14ac:dyDescent="0.2">
      <c r="A3345" s="26">
        <f t="shared" si="52"/>
        <v>1020256</v>
      </c>
      <c r="B3345" s="26">
        <v>52</v>
      </c>
      <c r="C3345" s="26">
        <v>154</v>
      </c>
      <c r="D3345" s="26" t="s">
        <v>131</v>
      </c>
      <c r="E3345" s="26">
        <v>102</v>
      </c>
      <c r="F3345" s="26">
        <v>256</v>
      </c>
      <c r="G3345" s="26">
        <v>87823.046000000002</v>
      </c>
      <c r="H3345" s="26">
        <v>7.548</v>
      </c>
      <c r="I3345" s="26">
        <v>7416.5429000000004</v>
      </c>
      <c r="J3345" s="26">
        <v>2.9499999999999998E-2</v>
      </c>
    </row>
    <row r="3346" spans="1:10" x14ac:dyDescent="0.2">
      <c r="A3346" s="26">
        <f t="shared" si="52"/>
        <v>1030256</v>
      </c>
      <c r="B3346" s="26">
        <v>50</v>
      </c>
      <c r="C3346" s="26">
        <v>153</v>
      </c>
      <c r="D3346" s="26" t="s">
        <v>132</v>
      </c>
      <c r="E3346" s="26">
        <v>103</v>
      </c>
      <c r="F3346" s="26">
        <v>256</v>
      </c>
      <c r="G3346" s="26">
        <v>91746.603000000003</v>
      </c>
      <c r="H3346" s="26">
        <v>82.903000000000006</v>
      </c>
      <c r="I3346" s="26">
        <v>7398.1605</v>
      </c>
      <c r="J3346" s="26">
        <v>0.32379999999999998</v>
      </c>
    </row>
    <row r="3347" spans="1:10" x14ac:dyDescent="0.2">
      <c r="A3347" s="26">
        <f t="shared" si="52"/>
        <v>1040256</v>
      </c>
      <c r="B3347" s="26">
        <v>48</v>
      </c>
      <c r="C3347" s="26">
        <v>152</v>
      </c>
      <c r="D3347" s="26" t="s">
        <v>133</v>
      </c>
      <c r="E3347" s="26">
        <v>104</v>
      </c>
      <c r="F3347" s="26">
        <v>256</v>
      </c>
      <c r="G3347" s="26">
        <v>94221.991999999998</v>
      </c>
      <c r="H3347" s="26">
        <v>17.847999999999999</v>
      </c>
      <c r="I3347" s="26">
        <v>7385.4349000000002</v>
      </c>
      <c r="J3347" s="26">
        <v>6.9699999999999998E-2</v>
      </c>
    </row>
    <row r="3348" spans="1:10" x14ac:dyDescent="0.2">
      <c r="A3348" s="26">
        <f t="shared" si="52"/>
        <v>1050256</v>
      </c>
      <c r="B3348" s="26">
        <v>46</v>
      </c>
      <c r="C3348" s="26">
        <v>151</v>
      </c>
      <c r="D3348" s="26" t="s">
        <v>134</v>
      </c>
      <c r="E3348" s="26">
        <v>105</v>
      </c>
      <c r="F3348" s="26">
        <v>256</v>
      </c>
      <c r="G3348" s="26">
        <v>298</v>
      </c>
      <c r="H3348" s="26">
        <v>187</v>
      </c>
      <c r="I3348" s="26">
        <v>7359</v>
      </c>
      <c r="J3348" s="26">
        <v>1</v>
      </c>
    </row>
    <row r="3349" spans="1:10" x14ac:dyDescent="0.2">
      <c r="A3349" s="26">
        <f t="shared" si="52"/>
        <v>990257</v>
      </c>
      <c r="B3349" s="26">
        <v>59</v>
      </c>
      <c r="C3349" s="26">
        <v>158</v>
      </c>
      <c r="D3349" s="26" t="s">
        <v>128</v>
      </c>
      <c r="E3349" s="26">
        <v>99</v>
      </c>
      <c r="F3349" s="26">
        <v>257</v>
      </c>
      <c r="G3349" s="26">
        <v>89403</v>
      </c>
      <c r="H3349" s="26">
        <v>411</v>
      </c>
      <c r="I3349" s="26">
        <v>7422</v>
      </c>
      <c r="J3349" s="26">
        <v>2</v>
      </c>
    </row>
    <row r="3350" spans="1:10" x14ac:dyDescent="0.2">
      <c r="A3350" s="26">
        <f t="shared" si="52"/>
        <v>1000257</v>
      </c>
      <c r="B3350" s="26">
        <v>57</v>
      </c>
      <c r="C3350" s="26">
        <v>157</v>
      </c>
      <c r="D3350" s="26" t="s">
        <v>129</v>
      </c>
      <c r="E3350" s="26">
        <v>100</v>
      </c>
      <c r="F3350" s="26">
        <v>257</v>
      </c>
      <c r="G3350" s="26">
        <v>88590.137000000002</v>
      </c>
      <c r="H3350" s="26">
        <v>4.3499999999999996</v>
      </c>
      <c r="I3350" s="26">
        <v>7422.1941999999999</v>
      </c>
      <c r="J3350" s="26">
        <v>1.6899999999999998E-2</v>
      </c>
    </row>
    <row r="3351" spans="1:10" x14ac:dyDescent="0.2">
      <c r="A3351" s="26">
        <f t="shared" si="52"/>
        <v>1010257</v>
      </c>
      <c r="B3351" s="26">
        <v>55</v>
      </c>
      <c r="C3351" s="26">
        <v>156</v>
      </c>
      <c r="D3351" s="26" t="s">
        <v>130</v>
      </c>
      <c r="E3351" s="26">
        <v>101</v>
      </c>
      <c r="F3351" s="26">
        <v>257</v>
      </c>
      <c r="G3351" s="26">
        <v>88992.471999999994</v>
      </c>
      <c r="H3351" s="26">
        <v>1.569</v>
      </c>
      <c r="I3351" s="26">
        <v>7417.5844999999999</v>
      </c>
      <c r="J3351" s="26">
        <v>6.1000000000000004E-3</v>
      </c>
    </row>
    <row r="3352" spans="1:10" x14ac:dyDescent="0.2">
      <c r="A3352" s="26">
        <f t="shared" si="52"/>
        <v>1020257</v>
      </c>
      <c r="B3352" s="26">
        <v>53</v>
      </c>
      <c r="C3352" s="26">
        <v>155</v>
      </c>
      <c r="D3352" s="26" t="s">
        <v>131</v>
      </c>
      <c r="E3352" s="26">
        <v>102</v>
      </c>
      <c r="F3352" s="26">
        <v>257</v>
      </c>
      <c r="G3352" s="26">
        <v>90247.063999999998</v>
      </c>
      <c r="H3352" s="26">
        <v>6.1970000000000001</v>
      </c>
      <c r="I3352" s="26">
        <v>7409.6587</v>
      </c>
      <c r="J3352" s="26">
        <v>2.41E-2</v>
      </c>
    </row>
    <row r="3353" spans="1:10" x14ac:dyDescent="0.2">
      <c r="A3353" s="26">
        <f t="shared" si="52"/>
        <v>1030257</v>
      </c>
      <c r="B3353" s="26">
        <v>51</v>
      </c>
      <c r="C3353" s="26">
        <v>154</v>
      </c>
      <c r="D3353" s="26" t="s">
        <v>132</v>
      </c>
      <c r="E3353" s="26">
        <v>103</v>
      </c>
      <c r="F3353" s="26">
        <v>257</v>
      </c>
      <c r="G3353" s="26">
        <v>92665</v>
      </c>
      <c r="H3353" s="26">
        <v>44</v>
      </c>
      <c r="I3353" s="26">
        <v>7397</v>
      </c>
      <c r="J3353" s="26">
        <v>0</v>
      </c>
    </row>
    <row r="3354" spans="1:10" x14ac:dyDescent="0.2">
      <c r="A3354" s="26">
        <f t="shared" si="52"/>
        <v>1040257</v>
      </c>
      <c r="B3354" s="26">
        <v>49</v>
      </c>
      <c r="C3354" s="26">
        <v>153</v>
      </c>
      <c r="D3354" s="26" t="s">
        <v>133</v>
      </c>
      <c r="E3354" s="26">
        <v>104</v>
      </c>
      <c r="F3354" s="26">
        <v>257</v>
      </c>
      <c r="G3354" s="26">
        <v>95866.388999999996</v>
      </c>
      <c r="H3354" s="26">
        <v>10.817</v>
      </c>
      <c r="I3354" s="26">
        <v>7381.7052999999996</v>
      </c>
      <c r="J3354" s="26">
        <v>4.2099999999999999E-2</v>
      </c>
    </row>
    <row r="3355" spans="1:10" x14ac:dyDescent="0.2">
      <c r="A3355" s="26">
        <f t="shared" si="52"/>
        <v>1050257</v>
      </c>
      <c r="B3355" s="26">
        <v>47</v>
      </c>
      <c r="C3355" s="26">
        <v>152</v>
      </c>
      <c r="D3355" s="26" t="s">
        <v>134</v>
      </c>
      <c r="E3355" s="26">
        <v>105</v>
      </c>
      <c r="F3355" s="26">
        <v>257</v>
      </c>
      <c r="G3355" s="26">
        <v>154.285</v>
      </c>
      <c r="H3355" s="26">
        <v>164.63399999999999</v>
      </c>
      <c r="I3355" s="26">
        <v>7361.9767000000002</v>
      </c>
      <c r="J3355" s="26">
        <v>0.64059999999999995</v>
      </c>
    </row>
    <row r="3356" spans="1:10" x14ac:dyDescent="0.2">
      <c r="A3356" s="26">
        <f t="shared" si="52"/>
        <v>990258</v>
      </c>
      <c r="B3356" s="26">
        <v>60</v>
      </c>
      <c r="C3356" s="26">
        <v>159</v>
      </c>
      <c r="D3356" s="26" t="s">
        <v>128</v>
      </c>
      <c r="E3356" s="26">
        <v>99</v>
      </c>
      <c r="F3356" s="26">
        <v>258</v>
      </c>
      <c r="G3356" s="26">
        <v>92702</v>
      </c>
      <c r="H3356" s="26">
        <v>401</v>
      </c>
      <c r="I3356" s="26">
        <v>7412</v>
      </c>
      <c r="J3356" s="26">
        <v>2</v>
      </c>
    </row>
    <row r="3357" spans="1:10" x14ac:dyDescent="0.2">
      <c r="A3357" s="26">
        <f t="shared" si="52"/>
        <v>1000258</v>
      </c>
      <c r="B3357" s="26">
        <v>58</v>
      </c>
      <c r="C3357" s="26">
        <v>158</v>
      </c>
      <c r="D3357" s="26" t="s">
        <v>129</v>
      </c>
      <c r="E3357" s="26">
        <v>100</v>
      </c>
      <c r="F3357" s="26">
        <v>258</v>
      </c>
      <c r="G3357" s="26">
        <v>90426</v>
      </c>
      <c r="H3357" s="26">
        <v>200</v>
      </c>
      <c r="I3357" s="26">
        <v>7418</v>
      </c>
      <c r="J3357" s="26">
        <v>1</v>
      </c>
    </row>
    <row r="3358" spans="1:10" x14ac:dyDescent="0.2">
      <c r="A3358" s="26">
        <f t="shared" si="52"/>
        <v>1010258</v>
      </c>
      <c r="B3358" s="26">
        <v>56</v>
      </c>
      <c r="C3358" s="26">
        <v>157</v>
      </c>
      <c r="D3358" s="26" t="s">
        <v>130</v>
      </c>
      <c r="E3358" s="26">
        <v>101</v>
      </c>
      <c r="F3358" s="26">
        <v>258</v>
      </c>
      <c r="G3358" s="26">
        <v>91690.35</v>
      </c>
      <c r="H3358" s="26">
        <v>3.4740000000000002</v>
      </c>
      <c r="I3358" s="26">
        <v>7409.6615000000002</v>
      </c>
      <c r="J3358" s="26">
        <v>1.35E-2</v>
      </c>
    </row>
    <row r="3359" spans="1:10" x14ac:dyDescent="0.2">
      <c r="A3359" s="26">
        <f t="shared" si="52"/>
        <v>1020258</v>
      </c>
      <c r="B3359" s="26">
        <v>54</v>
      </c>
      <c r="C3359" s="26">
        <v>156</v>
      </c>
      <c r="D3359" s="26" t="s">
        <v>131</v>
      </c>
      <c r="E3359" s="26">
        <v>102</v>
      </c>
      <c r="F3359" s="26">
        <v>258</v>
      </c>
      <c r="G3359" s="26">
        <v>91477</v>
      </c>
      <c r="H3359" s="26">
        <v>100</v>
      </c>
      <c r="I3359" s="26">
        <v>7407</v>
      </c>
      <c r="J3359" s="26">
        <v>0</v>
      </c>
    </row>
    <row r="3360" spans="1:10" x14ac:dyDescent="0.2">
      <c r="A3360" s="26">
        <f t="shared" si="52"/>
        <v>1030258</v>
      </c>
      <c r="B3360" s="26">
        <v>52</v>
      </c>
      <c r="C3360" s="26">
        <v>155</v>
      </c>
      <c r="D3360" s="26" t="s">
        <v>132</v>
      </c>
      <c r="E3360" s="26">
        <v>103</v>
      </c>
      <c r="F3360" s="26">
        <v>258</v>
      </c>
      <c r="G3360" s="26">
        <v>94782</v>
      </c>
      <c r="H3360" s="26">
        <v>102</v>
      </c>
      <c r="I3360" s="26">
        <v>7392</v>
      </c>
      <c r="J3360" s="26">
        <v>0</v>
      </c>
    </row>
    <row r="3361" spans="1:10" x14ac:dyDescent="0.2">
      <c r="A3361" s="26">
        <f t="shared" si="52"/>
        <v>1040258</v>
      </c>
      <c r="B3361" s="26">
        <v>50</v>
      </c>
      <c r="C3361" s="26">
        <v>154</v>
      </c>
      <c r="D3361" s="26" t="s">
        <v>133</v>
      </c>
      <c r="E3361" s="26">
        <v>104</v>
      </c>
      <c r="F3361" s="26">
        <v>258</v>
      </c>
      <c r="G3361" s="26">
        <v>96344.338000000003</v>
      </c>
      <c r="H3361" s="26">
        <v>16.103999999999999</v>
      </c>
      <c r="I3361" s="26">
        <v>7382.5257000000001</v>
      </c>
      <c r="J3361" s="26">
        <v>6.2399999999999997E-2</v>
      </c>
    </row>
    <row r="3362" spans="1:10" x14ac:dyDescent="0.2">
      <c r="A3362" s="26">
        <f t="shared" si="52"/>
        <v>1050258</v>
      </c>
      <c r="B3362" s="26">
        <v>48</v>
      </c>
      <c r="C3362" s="26">
        <v>153</v>
      </c>
      <c r="D3362" s="26" t="s">
        <v>134</v>
      </c>
      <c r="E3362" s="26">
        <v>105</v>
      </c>
      <c r="F3362" s="26">
        <v>258</v>
      </c>
      <c r="G3362" s="26">
        <v>1507.703</v>
      </c>
      <c r="H3362" s="26">
        <v>91.856999999999999</v>
      </c>
      <c r="I3362" s="26">
        <v>7359.4803000000002</v>
      </c>
      <c r="J3362" s="26">
        <v>0.35599999999999998</v>
      </c>
    </row>
    <row r="3363" spans="1:10" x14ac:dyDescent="0.2">
      <c r="A3363" s="26">
        <f t="shared" si="52"/>
        <v>1060258</v>
      </c>
      <c r="B3363" s="26">
        <v>46</v>
      </c>
      <c r="C3363" s="26">
        <v>152</v>
      </c>
      <c r="D3363" s="26" t="s">
        <v>135</v>
      </c>
      <c r="E3363" s="26">
        <v>106</v>
      </c>
      <c r="F3363" s="26">
        <v>258</v>
      </c>
      <c r="G3363" s="26">
        <v>5296</v>
      </c>
      <c r="H3363" s="26">
        <v>413</v>
      </c>
      <c r="I3363" s="26">
        <v>7342</v>
      </c>
      <c r="J3363" s="26">
        <v>2</v>
      </c>
    </row>
    <row r="3364" spans="1:10" x14ac:dyDescent="0.2">
      <c r="A3364" s="26">
        <f t="shared" si="52"/>
        <v>1000259</v>
      </c>
      <c r="B3364" s="26">
        <v>59</v>
      </c>
      <c r="C3364" s="26">
        <v>159</v>
      </c>
      <c r="D3364" s="26" t="s">
        <v>129</v>
      </c>
      <c r="E3364" s="26">
        <v>100</v>
      </c>
      <c r="F3364" s="26">
        <v>259</v>
      </c>
      <c r="G3364" s="26">
        <v>93704</v>
      </c>
      <c r="H3364" s="26">
        <v>283</v>
      </c>
      <c r="I3364" s="26">
        <v>7407</v>
      </c>
      <c r="J3364" s="26">
        <v>1</v>
      </c>
    </row>
    <row r="3365" spans="1:10" x14ac:dyDescent="0.2">
      <c r="A3365" s="26">
        <f t="shared" si="52"/>
        <v>1010259</v>
      </c>
      <c r="B3365" s="26">
        <v>57</v>
      </c>
      <c r="C3365" s="26">
        <v>158</v>
      </c>
      <c r="D3365" s="26" t="s">
        <v>130</v>
      </c>
      <c r="E3365" s="26">
        <v>101</v>
      </c>
      <c r="F3365" s="26">
        <v>259</v>
      </c>
      <c r="G3365" s="26">
        <v>93564</v>
      </c>
      <c r="H3365" s="26">
        <v>101</v>
      </c>
      <c r="I3365" s="26">
        <v>7405</v>
      </c>
      <c r="J3365" s="26">
        <v>0</v>
      </c>
    </row>
    <row r="3366" spans="1:10" x14ac:dyDescent="0.2">
      <c r="A3366" s="26">
        <f t="shared" si="52"/>
        <v>1020259</v>
      </c>
      <c r="B3366" s="26">
        <v>55</v>
      </c>
      <c r="C3366" s="26">
        <v>157</v>
      </c>
      <c r="D3366" s="26" t="s">
        <v>131</v>
      </c>
      <c r="E3366" s="26">
        <v>102</v>
      </c>
      <c r="F3366" s="26">
        <v>259</v>
      </c>
      <c r="G3366" s="26">
        <v>94079.380999999994</v>
      </c>
      <c r="H3366" s="26">
        <v>6.3620000000000001</v>
      </c>
      <c r="I3366" s="26">
        <v>7399.9714000000004</v>
      </c>
      <c r="J3366" s="26">
        <v>2.46E-2</v>
      </c>
    </row>
    <row r="3367" spans="1:10" x14ac:dyDescent="0.2">
      <c r="A3367" s="26">
        <f t="shared" si="52"/>
        <v>1030259</v>
      </c>
      <c r="B3367" s="26">
        <v>53</v>
      </c>
      <c r="C3367" s="26">
        <v>156</v>
      </c>
      <c r="D3367" s="26" t="s">
        <v>132</v>
      </c>
      <c r="E3367" s="26">
        <v>103</v>
      </c>
      <c r="F3367" s="26">
        <v>259</v>
      </c>
      <c r="G3367" s="26">
        <v>95851</v>
      </c>
      <c r="H3367" s="26">
        <v>71</v>
      </c>
      <c r="I3367" s="26">
        <v>7390</v>
      </c>
      <c r="J3367" s="26">
        <v>0</v>
      </c>
    </row>
    <row r="3368" spans="1:10" x14ac:dyDescent="0.2">
      <c r="A3368" s="26">
        <f t="shared" si="52"/>
        <v>1040259</v>
      </c>
      <c r="B3368" s="26">
        <v>51</v>
      </c>
      <c r="C3368" s="26">
        <v>155</v>
      </c>
      <c r="D3368" s="26" t="s">
        <v>133</v>
      </c>
      <c r="E3368" s="26">
        <v>104</v>
      </c>
      <c r="F3368" s="26">
        <v>259</v>
      </c>
      <c r="G3368" s="26">
        <v>98367</v>
      </c>
      <c r="H3368" s="26">
        <v>72</v>
      </c>
      <c r="I3368" s="26">
        <v>7377</v>
      </c>
      <c r="J3368" s="26">
        <v>0</v>
      </c>
    </row>
    <row r="3369" spans="1:10" x14ac:dyDescent="0.2">
      <c r="A3369" s="26">
        <f t="shared" si="52"/>
        <v>1050259</v>
      </c>
      <c r="B3369" s="26">
        <v>49</v>
      </c>
      <c r="C3369" s="26">
        <v>154</v>
      </c>
      <c r="D3369" s="26" t="s">
        <v>134</v>
      </c>
      <c r="E3369" s="26">
        <v>105</v>
      </c>
      <c r="F3369" s="26">
        <v>259</v>
      </c>
      <c r="G3369" s="26">
        <v>1991.021</v>
      </c>
      <c r="H3369" s="26">
        <v>56.685000000000002</v>
      </c>
      <c r="I3369" s="26">
        <v>7360.3626000000004</v>
      </c>
      <c r="J3369" s="26">
        <v>0.21890000000000001</v>
      </c>
    </row>
    <row r="3370" spans="1:10" x14ac:dyDescent="0.2">
      <c r="A3370" s="26">
        <f t="shared" si="52"/>
        <v>1060259</v>
      </c>
      <c r="B3370" s="26">
        <v>47</v>
      </c>
      <c r="C3370" s="26">
        <v>153</v>
      </c>
      <c r="D3370" s="26" t="s">
        <v>135</v>
      </c>
      <c r="E3370" s="26">
        <v>106</v>
      </c>
      <c r="F3370" s="26">
        <v>259</v>
      </c>
      <c r="G3370" s="26">
        <v>6519</v>
      </c>
      <c r="H3370" s="26">
        <v>181</v>
      </c>
      <c r="I3370" s="26">
        <v>7340</v>
      </c>
      <c r="J3370" s="26">
        <v>1</v>
      </c>
    </row>
    <row r="3371" spans="1:10" x14ac:dyDescent="0.2">
      <c r="A3371" s="26">
        <f t="shared" si="52"/>
        <v>1000260</v>
      </c>
      <c r="B3371" s="26">
        <v>60</v>
      </c>
      <c r="C3371" s="26">
        <v>160</v>
      </c>
      <c r="D3371" s="26" t="s">
        <v>129</v>
      </c>
      <c r="E3371" s="26">
        <v>100</v>
      </c>
      <c r="F3371" s="26">
        <v>260</v>
      </c>
      <c r="G3371" s="26">
        <v>95766</v>
      </c>
      <c r="H3371" s="26">
        <v>435</v>
      </c>
      <c r="I3371" s="26">
        <v>7402</v>
      </c>
      <c r="J3371" s="26">
        <v>2</v>
      </c>
    </row>
    <row r="3372" spans="1:10" x14ac:dyDescent="0.2">
      <c r="A3372" s="26">
        <f t="shared" si="52"/>
        <v>1010260</v>
      </c>
      <c r="B3372" s="26">
        <v>58</v>
      </c>
      <c r="C3372" s="26">
        <v>159</v>
      </c>
      <c r="D3372" s="26" t="s">
        <v>130</v>
      </c>
      <c r="E3372" s="26">
        <v>101</v>
      </c>
      <c r="F3372" s="26">
        <v>260</v>
      </c>
      <c r="G3372" s="26">
        <v>96550</v>
      </c>
      <c r="H3372" s="26">
        <v>316</v>
      </c>
      <c r="I3372" s="26">
        <v>7396</v>
      </c>
      <c r="J3372" s="26">
        <v>1</v>
      </c>
    </row>
    <row r="3373" spans="1:10" x14ac:dyDescent="0.2">
      <c r="A3373" s="26">
        <f t="shared" si="52"/>
        <v>1020260</v>
      </c>
      <c r="B3373" s="26">
        <v>56</v>
      </c>
      <c r="C3373" s="26">
        <v>158</v>
      </c>
      <c r="D3373" s="26" t="s">
        <v>131</v>
      </c>
      <c r="E3373" s="26">
        <v>102</v>
      </c>
      <c r="F3373" s="26">
        <v>260</v>
      </c>
      <c r="G3373" s="26">
        <v>95610</v>
      </c>
      <c r="H3373" s="26">
        <v>200</v>
      </c>
      <c r="I3373" s="26">
        <v>7397</v>
      </c>
      <c r="J3373" s="26">
        <v>1</v>
      </c>
    </row>
    <row r="3374" spans="1:10" x14ac:dyDescent="0.2">
      <c r="A3374" s="26">
        <f t="shared" si="52"/>
        <v>1030260</v>
      </c>
      <c r="B3374" s="26">
        <v>54</v>
      </c>
      <c r="C3374" s="26">
        <v>157</v>
      </c>
      <c r="D3374" s="26" t="s">
        <v>132</v>
      </c>
      <c r="E3374" s="26">
        <v>103</v>
      </c>
      <c r="F3374" s="26">
        <v>260</v>
      </c>
      <c r="G3374" s="26">
        <v>98277</v>
      </c>
      <c r="H3374" s="26">
        <v>125</v>
      </c>
      <c r="I3374" s="26">
        <v>7383</v>
      </c>
      <c r="J3374" s="26">
        <v>0</v>
      </c>
    </row>
    <row r="3375" spans="1:10" x14ac:dyDescent="0.2">
      <c r="A3375" s="26">
        <f t="shared" si="52"/>
        <v>1040260</v>
      </c>
      <c r="B3375" s="26">
        <v>52</v>
      </c>
      <c r="C3375" s="26">
        <v>156</v>
      </c>
      <c r="D3375" s="26" t="s">
        <v>133</v>
      </c>
      <c r="E3375" s="26">
        <v>104</v>
      </c>
      <c r="F3375" s="26">
        <v>260</v>
      </c>
      <c r="G3375" s="26">
        <v>99148</v>
      </c>
      <c r="H3375" s="26">
        <v>200</v>
      </c>
      <c r="I3375" s="26">
        <v>7377</v>
      </c>
      <c r="J3375" s="26">
        <v>1</v>
      </c>
    </row>
    <row r="3376" spans="1:10" x14ac:dyDescent="0.2">
      <c r="A3376" s="26">
        <f t="shared" si="52"/>
        <v>1050260</v>
      </c>
      <c r="B3376" s="26">
        <v>50</v>
      </c>
      <c r="C3376" s="26">
        <v>155</v>
      </c>
      <c r="D3376" s="26" t="s">
        <v>134</v>
      </c>
      <c r="E3376" s="26">
        <v>105</v>
      </c>
      <c r="F3376" s="26">
        <v>260</v>
      </c>
      <c r="G3376" s="26">
        <v>3673</v>
      </c>
      <c r="H3376" s="26">
        <v>93</v>
      </c>
      <c r="I3376" s="26">
        <v>7357</v>
      </c>
      <c r="J3376" s="26">
        <v>0</v>
      </c>
    </row>
    <row r="3377" spans="1:10" x14ac:dyDescent="0.2">
      <c r="A3377" s="26">
        <f t="shared" si="52"/>
        <v>1060260</v>
      </c>
      <c r="B3377" s="26">
        <v>48</v>
      </c>
      <c r="C3377" s="26">
        <v>154</v>
      </c>
      <c r="D3377" s="26" t="s">
        <v>135</v>
      </c>
      <c r="E3377" s="26">
        <v>106</v>
      </c>
      <c r="F3377" s="26">
        <v>260</v>
      </c>
      <c r="G3377" s="26">
        <v>6547.4949999999999</v>
      </c>
      <c r="H3377" s="26">
        <v>20.536000000000001</v>
      </c>
      <c r="I3377" s="26">
        <v>7342.5631999999996</v>
      </c>
      <c r="J3377" s="26">
        <v>7.9000000000000001E-2</v>
      </c>
    </row>
    <row r="3378" spans="1:10" x14ac:dyDescent="0.2">
      <c r="A3378" s="26">
        <f t="shared" si="52"/>
        <v>1070260</v>
      </c>
      <c r="B3378" s="26">
        <v>46</v>
      </c>
      <c r="C3378" s="26">
        <v>153</v>
      </c>
      <c r="D3378" s="26" t="s">
        <v>136</v>
      </c>
      <c r="E3378" s="26">
        <v>107</v>
      </c>
      <c r="F3378" s="26">
        <v>260</v>
      </c>
      <c r="G3378" s="26">
        <v>13123</v>
      </c>
      <c r="H3378" s="26">
        <v>196</v>
      </c>
      <c r="I3378" s="26">
        <v>7314</v>
      </c>
      <c r="J3378" s="26">
        <v>1</v>
      </c>
    </row>
    <row r="3379" spans="1:10" x14ac:dyDescent="0.2">
      <c r="A3379" s="26">
        <f t="shared" si="52"/>
        <v>1010261</v>
      </c>
      <c r="B3379" s="26">
        <v>59</v>
      </c>
      <c r="C3379" s="26">
        <v>160</v>
      </c>
      <c r="D3379" s="26" t="s">
        <v>130</v>
      </c>
      <c r="E3379" s="26">
        <v>101</v>
      </c>
      <c r="F3379" s="26">
        <v>261</v>
      </c>
      <c r="G3379" s="26">
        <v>98578</v>
      </c>
      <c r="H3379" s="26">
        <v>509</v>
      </c>
      <c r="I3379" s="26">
        <v>7391</v>
      </c>
      <c r="J3379" s="26">
        <v>2</v>
      </c>
    </row>
    <row r="3380" spans="1:10" x14ac:dyDescent="0.2">
      <c r="A3380" s="26">
        <f t="shared" si="52"/>
        <v>1020261</v>
      </c>
      <c r="B3380" s="26">
        <v>57</v>
      </c>
      <c r="C3380" s="26">
        <v>159</v>
      </c>
      <c r="D3380" s="26" t="s">
        <v>131</v>
      </c>
      <c r="E3380" s="26">
        <v>102</v>
      </c>
      <c r="F3380" s="26">
        <v>261</v>
      </c>
      <c r="G3380" s="26">
        <v>98455</v>
      </c>
      <c r="H3380" s="26">
        <v>200</v>
      </c>
      <c r="I3380" s="26">
        <v>7388</v>
      </c>
      <c r="J3380" s="26">
        <v>1</v>
      </c>
    </row>
    <row r="3381" spans="1:10" x14ac:dyDescent="0.2">
      <c r="A3381" s="26">
        <f t="shared" si="52"/>
        <v>1030261</v>
      </c>
      <c r="B3381" s="26">
        <v>55</v>
      </c>
      <c r="C3381" s="26">
        <v>158</v>
      </c>
      <c r="D3381" s="26" t="s">
        <v>132</v>
      </c>
      <c r="E3381" s="26">
        <v>103</v>
      </c>
      <c r="F3381" s="26">
        <v>261</v>
      </c>
      <c r="G3381" s="26">
        <v>99557</v>
      </c>
      <c r="H3381" s="26">
        <v>200</v>
      </c>
      <c r="I3381" s="26">
        <v>7381</v>
      </c>
      <c r="J3381" s="26">
        <v>1</v>
      </c>
    </row>
    <row r="3382" spans="1:10" x14ac:dyDescent="0.2">
      <c r="A3382" s="26">
        <f t="shared" si="52"/>
        <v>1040261</v>
      </c>
      <c r="B3382" s="26">
        <v>53</v>
      </c>
      <c r="C3382" s="26">
        <v>157</v>
      </c>
      <c r="D3382" s="26" t="s">
        <v>133</v>
      </c>
      <c r="E3382" s="26">
        <v>104</v>
      </c>
      <c r="F3382" s="26">
        <v>261</v>
      </c>
      <c r="G3382" s="26">
        <v>1318.2329999999999</v>
      </c>
      <c r="H3382" s="26">
        <v>65.662999999999997</v>
      </c>
      <c r="I3382" s="26">
        <v>7371.3858</v>
      </c>
      <c r="J3382" s="26">
        <v>0.25159999999999999</v>
      </c>
    </row>
    <row r="3383" spans="1:10" x14ac:dyDescent="0.2">
      <c r="A3383" s="26">
        <f t="shared" si="52"/>
        <v>1050261</v>
      </c>
      <c r="B3383" s="26">
        <v>51</v>
      </c>
      <c r="C3383" s="26">
        <v>156</v>
      </c>
      <c r="D3383" s="26" t="s">
        <v>134</v>
      </c>
      <c r="E3383" s="26">
        <v>105</v>
      </c>
      <c r="F3383" s="26">
        <v>261</v>
      </c>
      <c r="G3383" s="26">
        <v>4308</v>
      </c>
      <c r="H3383" s="26">
        <v>110</v>
      </c>
      <c r="I3383" s="26">
        <v>7357</v>
      </c>
      <c r="J3383" s="26">
        <v>0</v>
      </c>
    </row>
    <row r="3384" spans="1:10" x14ac:dyDescent="0.2">
      <c r="A3384" s="26">
        <f t="shared" si="52"/>
        <v>1060261</v>
      </c>
      <c r="B3384" s="26">
        <v>49</v>
      </c>
      <c r="C3384" s="26">
        <v>155</v>
      </c>
      <c r="D3384" s="26" t="s">
        <v>135</v>
      </c>
      <c r="E3384" s="26">
        <v>106</v>
      </c>
      <c r="F3384" s="26">
        <v>261</v>
      </c>
      <c r="G3384" s="26">
        <v>8005.0039999999999</v>
      </c>
      <c r="H3384" s="26">
        <v>18.494</v>
      </c>
      <c r="I3384" s="26">
        <v>7339.7709999999997</v>
      </c>
      <c r="J3384" s="26">
        <v>7.0900000000000005E-2</v>
      </c>
    </row>
    <row r="3385" spans="1:10" x14ac:dyDescent="0.2">
      <c r="A3385" s="26">
        <f t="shared" si="52"/>
        <v>1070261</v>
      </c>
      <c r="B3385" s="26">
        <v>47</v>
      </c>
      <c r="C3385" s="26">
        <v>154</v>
      </c>
      <c r="D3385" s="26" t="s">
        <v>136</v>
      </c>
      <c r="E3385" s="26">
        <v>107</v>
      </c>
      <c r="F3385" s="26">
        <v>261</v>
      </c>
      <c r="G3385" s="26">
        <v>13079.41</v>
      </c>
      <c r="H3385" s="26">
        <v>179.803</v>
      </c>
      <c r="I3385" s="26">
        <v>7317.3312999999998</v>
      </c>
      <c r="J3385" s="26">
        <v>0.68889999999999996</v>
      </c>
    </row>
    <row r="3386" spans="1:10" x14ac:dyDescent="0.2">
      <c r="A3386" s="26">
        <f t="shared" si="52"/>
        <v>1010262</v>
      </c>
      <c r="B3386" s="26">
        <v>60</v>
      </c>
      <c r="C3386" s="26">
        <v>161</v>
      </c>
      <c r="D3386" s="26" t="s">
        <v>130</v>
      </c>
      <c r="E3386" s="26">
        <v>101</v>
      </c>
      <c r="F3386" s="26">
        <v>262</v>
      </c>
      <c r="G3386" s="26">
        <v>1667</v>
      </c>
      <c r="H3386" s="26">
        <v>448</v>
      </c>
      <c r="I3386" s="26">
        <v>7382</v>
      </c>
      <c r="J3386" s="26">
        <v>2</v>
      </c>
    </row>
    <row r="3387" spans="1:10" x14ac:dyDescent="0.2">
      <c r="A3387" s="26">
        <f t="shared" si="52"/>
        <v>1020262</v>
      </c>
      <c r="B3387" s="26">
        <v>58</v>
      </c>
      <c r="C3387" s="26">
        <v>160</v>
      </c>
      <c r="D3387" s="26" t="s">
        <v>131</v>
      </c>
      <c r="E3387" s="26">
        <v>102</v>
      </c>
      <c r="F3387" s="26">
        <v>262</v>
      </c>
      <c r="G3387" s="26">
        <v>101</v>
      </c>
      <c r="H3387" s="26">
        <v>361</v>
      </c>
      <c r="I3387" s="26">
        <v>7385</v>
      </c>
      <c r="J3387" s="26">
        <v>1</v>
      </c>
    </row>
    <row r="3388" spans="1:10" x14ac:dyDescent="0.2">
      <c r="A3388" s="26">
        <f t="shared" si="52"/>
        <v>1030262</v>
      </c>
      <c r="B3388" s="26">
        <v>56</v>
      </c>
      <c r="C3388" s="26">
        <v>159</v>
      </c>
      <c r="D3388" s="26" t="s">
        <v>132</v>
      </c>
      <c r="E3388" s="26">
        <v>103</v>
      </c>
      <c r="F3388" s="26">
        <v>262</v>
      </c>
      <c r="G3388" s="26">
        <v>2105</v>
      </c>
      <c r="H3388" s="26">
        <v>200</v>
      </c>
      <c r="I3388" s="26">
        <v>7374</v>
      </c>
      <c r="J3388" s="26">
        <v>1</v>
      </c>
    </row>
    <row r="3389" spans="1:10" x14ac:dyDescent="0.2">
      <c r="A3389" s="26">
        <f t="shared" si="52"/>
        <v>1040262</v>
      </c>
      <c r="B3389" s="26">
        <v>54</v>
      </c>
      <c r="C3389" s="26">
        <v>158</v>
      </c>
      <c r="D3389" s="26" t="s">
        <v>133</v>
      </c>
      <c r="E3389" s="26">
        <v>104</v>
      </c>
      <c r="F3389" s="26">
        <v>262</v>
      </c>
      <c r="G3389" s="26">
        <v>2392</v>
      </c>
      <c r="H3389" s="26">
        <v>224</v>
      </c>
      <c r="I3389" s="26">
        <v>7370</v>
      </c>
      <c r="J3389" s="26">
        <v>1</v>
      </c>
    </row>
    <row r="3390" spans="1:10" x14ac:dyDescent="0.2">
      <c r="A3390" s="26">
        <f t="shared" si="52"/>
        <v>1050262</v>
      </c>
      <c r="B3390" s="26">
        <v>52</v>
      </c>
      <c r="C3390" s="26">
        <v>157</v>
      </c>
      <c r="D3390" s="26" t="s">
        <v>134</v>
      </c>
      <c r="E3390" s="26">
        <v>105</v>
      </c>
      <c r="F3390" s="26">
        <v>262</v>
      </c>
      <c r="G3390" s="26">
        <v>6253</v>
      </c>
      <c r="H3390" s="26">
        <v>143</v>
      </c>
      <c r="I3390" s="26">
        <v>7352</v>
      </c>
      <c r="J3390" s="26">
        <v>1</v>
      </c>
    </row>
    <row r="3391" spans="1:10" x14ac:dyDescent="0.2">
      <c r="A3391" s="26">
        <f t="shared" si="52"/>
        <v>1060262</v>
      </c>
      <c r="B3391" s="26">
        <v>50</v>
      </c>
      <c r="C3391" s="26">
        <v>156</v>
      </c>
      <c r="D3391" s="26" t="s">
        <v>135</v>
      </c>
      <c r="E3391" s="26">
        <v>106</v>
      </c>
      <c r="F3391" s="26">
        <v>262</v>
      </c>
      <c r="G3391" s="26">
        <v>8369.0720000000001</v>
      </c>
      <c r="H3391" s="26">
        <v>22.167000000000002</v>
      </c>
      <c r="I3391" s="26">
        <v>7341.1736000000001</v>
      </c>
      <c r="J3391" s="26">
        <v>8.4599999999999995E-2</v>
      </c>
    </row>
    <row r="3392" spans="1:10" x14ac:dyDescent="0.2">
      <c r="A3392" s="26">
        <f t="shared" si="52"/>
        <v>1070262</v>
      </c>
      <c r="B3392" s="26">
        <v>48</v>
      </c>
      <c r="C3392" s="26">
        <v>155</v>
      </c>
      <c r="D3392" s="26" t="s">
        <v>136</v>
      </c>
      <c r="E3392" s="26">
        <v>107</v>
      </c>
      <c r="F3392" s="26">
        <v>262</v>
      </c>
      <c r="G3392" s="26">
        <v>14252.119000000001</v>
      </c>
      <c r="H3392" s="26">
        <v>93.073999999999998</v>
      </c>
      <c r="I3392" s="26">
        <v>7315.7331000000004</v>
      </c>
      <c r="J3392" s="26">
        <v>0.35520000000000002</v>
      </c>
    </row>
    <row r="3393" spans="1:10" x14ac:dyDescent="0.2">
      <c r="A3393" s="26">
        <f t="shared" si="52"/>
        <v>1020263</v>
      </c>
      <c r="B3393" s="26">
        <v>59</v>
      </c>
      <c r="C3393" s="26">
        <v>161</v>
      </c>
      <c r="D3393" s="26" t="s">
        <v>131</v>
      </c>
      <c r="E3393" s="26">
        <v>102</v>
      </c>
      <c r="F3393" s="26">
        <v>263</v>
      </c>
      <c r="G3393" s="26">
        <v>3129</v>
      </c>
      <c r="H3393" s="26">
        <v>490</v>
      </c>
      <c r="I3393" s="26">
        <v>7376</v>
      </c>
      <c r="J3393" s="26">
        <v>2</v>
      </c>
    </row>
    <row r="3394" spans="1:10" x14ac:dyDescent="0.2">
      <c r="A3394" s="26">
        <f t="shared" si="52"/>
        <v>1030263</v>
      </c>
      <c r="B3394" s="26">
        <v>57</v>
      </c>
      <c r="C3394" s="26">
        <v>160</v>
      </c>
      <c r="D3394" s="26" t="s">
        <v>132</v>
      </c>
      <c r="E3394" s="26">
        <v>103</v>
      </c>
      <c r="F3394" s="26">
        <v>263</v>
      </c>
      <c r="G3394" s="26">
        <v>3669</v>
      </c>
      <c r="H3394" s="26">
        <v>224</v>
      </c>
      <c r="I3394" s="26">
        <v>7371</v>
      </c>
      <c r="J3394" s="26">
        <v>1</v>
      </c>
    </row>
    <row r="3395" spans="1:10" x14ac:dyDescent="0.2">
      <c r="A3395" s="26">
        <f t="shared" ref="A3395:A3458" si="53">F3395+10000*E3395</f>
        <v>1040263</v>
      </c>
      <c r="B3395" s="26">
        <v>55</v>
      </c>
      <c r="C3395" s="26">
        <v>159</v>
      </c>
      <c r="D3395" s="26" t="s">
        <v>133</v>
      </c>
      <c r="E3395" s="26">
        <v>104</v>
      </c>
      <c r="F3395" s="26">
        <v>263</v>
      </c>
      <c r="G3395" s="26">
        <v>4757</v>
      </c>
      <c r="H3395" s="26">
        <v>153</v>
      </c>
      <c r="I3395" s="26">
        <v>7364</v>
      </c>
      <c r="J3395" s="26">
        <v>1</v>
      </c>
    </row>
    <row r="3396" spans="1:10" x14ac:dyDescent="0.2">
      <c r="A3396" s="26">
        <f t="shared" si="53"/>
        <v>1050263</v>
      </c>
      <c r="B3396" s="26">
        <v>53</v>
      </c>
      <c r="C3396" s="26">
        <v>158</v>
      </c>
      <c r="D3396" s="26" t="s">
        <v>134</v>
      </c>
      <c r="E3396" s="26">
        <v>105</v>
      </c>
      <c r="F3396" s="26">
        <v>263</v>
      </c>
      <c r="G3396" s="26">
        <v>7110</v>
      </c>
      <c r="H3396" s="26">
        <v>168</v>
      </c>
      <c r="I3396" s="26">
        <v>7352</v>
      </c>
      <c r="J3396" s="26">
        <v>1</v>
      </c>
    </row>
    <row r="3397" spans="1:10" x14ac:dyDescent="0.2">
      <c r="A3397" s="26">
        <f t="shared" si="53"/>
        <v>1060263</v>
      </c>
      <c r="B3397" s="26">
        <v>51</v>
      </c>
      <c r="C3397" s="26">
        <v>157</v>
      </c>
      <c r="D3397" s="26" t="s">
        <v>135</v>
      </c>
      <c r="E3397" s="26">
        <v>106</v>
      </c>
      <c r="F3397" s="26">
        <v>263</v>
      </c>
      <c r="G3397" s="26">
        <v>10195</v>
      </c>
      <c r="H3397" s="26">
        <v>95</v>
      </c>
      <c r="I3397" s="26">
        <v>7337</v>
      </c>
      <c r="J3397" s="26">
        <v>0</v>
      </c>
    </row>
    <row r="3398" spans="1:10" x14ac:dyDescent="0.2">
      <c r="A3398" s="26">
        <f t="shared" si="53"/>
        <v>1070263</v>
      </c>
      <c r="B3398" s="26">
        <v>49</v>
      </c>
      <c r="C3398" s="26">
        <v>156</v>
      </c>
      <c r="D3398" s="26" t="s">
        <v>136</v>
      </c>
      <c r="E3398" s="26">
        <v>107</v>
      </c>
      <c r="F3398" s="26">
        <v>263</v>
      </c>
      <c r="G3398" s="26">
        <v>14496</v>
      </c>
      <c r="H3398" s="26">
        <v>305</v>
      </c>
      <c r="I3398" s="26">
        <v>7318</v>
      </c>
      <c r="J3398" s="26">
        <v>1</v>
      </c>
    </row>
    <row r="3399" spans="1:10" x14ac:dyDescent="0.2">
      <c r="A3399" s="26">
        <f t="shared" si="53"/>
        <v>1080263</v>
      </c>
      <c r="B3399" s="26">
        <v>47</v>
      </c>
      <c r="C3399" s="26">
        <v>155</v>
      </c>
      <c r="D3399" s="26" t="s">
        <v>137</v>
      </c>
      <c r="E3399" s="26">
        <v>108</v>
      </c>
      <c r="F3399" s="26">
        <v>263</v>
      </c>
      <c r="G3399" s="26">
        <v>19678</v>
      </c>
      <c r="H3399" s="26">
        <v>197</v>
      </c>
      <c r="I3399" s="26">
        <v>7295</v>
      </c>
      <c r="J3399" s="26">
        <v>1</v>
      </c>
    </row>
    <row r="3400" spans="1:10" x14ac:dyDescent="0.2">
      <c r="A3400" s="26">
        <f t="shared" si="53"/>
        <v>1020264</v>
      </c>
      <c r="B3400" s="26">
        <v>60</v>
      </c>
      <c r="C3400" s="26">
        <v>162</v>
      </c>
      <c r="D3400" s="26" t="s">
        <v>131</v>
      </c>
      <c r="E3400" s="26">
        <v>102</v>
      </c>
      <c r="F3400" s="26">
        <v>264</v>
      </c>
      <c r="G3400" s="26">
        <v>5011</v>
      </c>
      <c r="H3400" s="26">
        <v>591</v>
      </c>
      <c r="I3400" s="26">
        <v>7371</v>
      </c>
      <c r="J3400" s="26">
        <v>2</v>
      </c>
    </row>
    <row r="3401" spans="1:10" x14ac:dyDescent="0.2">
      <c r="A3401" s="26">
        <f t="shared" si="53"/>
        <v>1030264</v>
      </c>
      <c r="B3401" s="26">
        <v>58</v>
      </c>
      <c r="C3401" s="26">
        <v>161</v>
      </c>
      <c r="D3401" s="26" t="s">
        <v>132</v>
      </c>
      <c r="E3401" s="26">
        <v>103</v>
      </c>
      <c r="F3401" s="26">
        <v>264</v>
      </c>
      <c r="G3401" s="26">
        <v>6375</v>
      </c>
      <c r="H3401" s="26">
        <v>436</v>
      </c>
      <c r="I3401" s="26">
        <v>7363</v>
      </c>
      <c r="J3401" s="26">
        <v>2</v>
      </c>
    </row>
    <row r="3402" spans="1:10" x14ac:dyDescent="0.2">
      <c r="A3402" s="26">
        <f t="shared" si="53"/>
        <v>1040264</v>
      </c>
      <c r="B3402" s="26">
        <v>56</v>
      </c>
      <c r="C3402" s="26">
        <v>160</v>
      </c>
      <c r="D3402" s="26" t="s">
        <v>133</v>
      </c>
      <c r="E3402" s="26">
        <v>104</v>
      </c>
      <c r="F3402" s="26">
        <v>264</v>
      </c>
      <c r="G3402" s="26">
        <v>6075</v>
      </c>
      <c r="H3402" s="26">
        <v>361</v>
      </c>
      <c r="I3402" s="26">
        <v>7361</v>
      </c>
      <c r="J3402" s="26">
        <v>1</v>
      </c>
    </row>
    <row r="3403" spans="1:10" x14ac:dyDescent="0.2">
      <c r="A3403" s="26">
        <f t="shared" si="53"/>
        <v>1050264</v>
      </c>
      <c r="B3403" s="26">
        <v>54</v>
      </c>
      <c r="C3403" s="26">
        <v>159</v>
      </c>
      <c r="D3403" s="26" t="s">
        <v>134</v>
      </c>
      <c r="E3403" s="26">
        <v>105</v>
      </c>
      <c r="F3403" s="26">
        <v>264</v>
      </c>
      <c r="G3403" s="26">
        <v>9262</v>
      </c>
      <c r="H3403" s="26">
        <v>236</v>
      </c>
      <c r="I3403" s="26">
        <v>7346</v>
      </c>
      <c r="J3403" s="26">
        <v>1</v>
      </c>
    </row>
    <row r="3404" spans="1:10" x14ac:dyDescent="0.2">
      <c r="A3404" s="26">
        <f t="shared" si="53"/>
        <v>1060264</v>
      </c>
      <c r="B3404" s="26">
        <v>52</v>
      </c>
      <c r="C3404" s="26">
        <v>158</v>
      </c>
      <c r="D3404" s="26" t="s">
        <v>135</v>
      </c>
      <c r="E3404" s="26">
        <v>106</v>
      </c>
      <c r="F3404" s="26">
        <v>264</v>
      </c>
      <c r="G3404" s="26">
        <v>10783</v>
      </c>
      <c r="H3404" s="26">
        <v>283</v>
      </c>
      <c r="I3404" s="26">
        <v>7338</v>
      </c>
      <c r="J3404" s="26">
        <v>1</v>
      </c>
    </row>
    <row r="3405" spans="1:10" x14ac:dyDescent="0.2">
      <c r="A3405" s="26">
        <f t="shared" si="53"/>
        <v>1070264</v>
      </c>
      <c r="B3405" s="26">
        <v>50</v>
      </c>
      <c r="C3405" s="26">
        <v>157</v>
      </c>
      <c r="D3405" s="26" t="s">
        <v>136</v>
      </c>
      <c r="E3405" s="26">
        <v>107</v>
      </c>
      <c r="F3405" s="26">
        <v>264</v>
      </c>
      <c r="G3405" s="26">
        <v>15958</v>
      </c>
      <c r="H3405" s="26">
        <v>177</v>
      </c>
      <c r="I3405" s="26">
        <v>7315</v>
      </c>
      <c r="J3405" s="26">
        <v>1</v>
      </c>
    </row>
    <row r="3406" spans="1:10" x14ac:dyDescent="0.2">
      <c r="A3406" s="26">
        <f t="shared" si="53"/>
        <v>1080264</v>
      </c>
      <c r="B3406" s="26">
        <v>48</v>
      </c>
      <c r="C3406" s="26">
        <v>156</v>
      </c>
      <c r="D3406" s="26" t="s">
        <v>137</v>
      </c>
      <c r="E3406" s="26">
        <v>108</v>
      </c>
      <c r="F3406" s="26">
        <v>264</v>
      </c>
      <c r="G3406" s="26">
        <v>19563.165000000001</v>
      </c>
      <c r="H3406" s="26">
        <v>28.881</v>
      </c>
      <c r="I3406" s="26">
        <v>7298.3761999999997</v>
      </c>
      <c r="J3406" s="26">
        <v>0.1094</v>
      </c>
    </row>
    <row r="3407" spans="1:10" x14ac:dyDescent="0.2">
      <c r="A3407" s="26">
        <f t="shared" si="53"/>
        <v>1030265</v>
      </c>
      <c r="B3407" s="26">
        <v>59</v>
      </c>
      <c r="C3407" s="26">
        <v>162</v>
      </c>
      <c r="D3407" s="26" t="s">
        <v>132</v>
      </c>
      <c r="E3407" s="26">
        <v>103</v>
      </c>
      <c r="F3407" s="26">
        <v>265</v>
      </c>
      <c r="G3407" s="26">
        <v>8233</v>
      </c>
      <c r="H3407" s="26">
        <v>547</v>
      </c>
      <c r="I3407" s="26">
        <v>7359</v>
      </c>
      <c r="J3407" s="26">
        <v>2</v>
      </c>
    </row>
    <row r="3408" spans="1:10" x14ac:dyDescent="0.2">
      <c r="A3408" s="26">
        <f t="shared" si="53"/>
        <v>1040265</v>
      </c>
      <c r="B3408" s="26">
        <v>57</v>
      </c>
      <c r="C3408" s="26">
        <v>161</v>
      </c>
      <c r="D3408" s="26" t="s">
        <v>133</v>
      </c>
      <c r="E3408" s="26">
        <v>104</v>
      </c>
      <c r="F3408" s="26">
        <v>265</v>
      </c>
      <c r="G3408" s="26">
        <v>8690</v>
      </c>
      <c r="H3408" s="26">
        <v>361</v>
      </c>
      <c r="I3408" s="26">
        <v>7354</v>
      </c>
      <c r="J3408" s="26">
        <v>1</v>
      </c>
    </row>
    <row r="3409" spans="1:10" x14ac:dyDescent="0.2">
      <c r="A3409" s="26">
        <f t="shared" si="53"/>
        <v>1050265</v>
      </c>
      <c r="B3409" s="26">
        <v>55</v>
      </c>
      <c r="C3409" s="26">
        <v>160</v>
      </c>
      <c r="D3409" s="26" t="s">
        <v>134</v>
      </c>
      <c r="E3409" s="26">
        <v>105</v>
      </c>
      <c r="F3409" s="26">
        <v>265</v>
      </c>
      <c r="G3409" s="26">
        <v>10382</v>
      </c>
      <c r="H3409" s="26">
        <v>224</v>
      </c>
      <c r="I3409" s="26">
        <v>7345</v>
      </c>
      <c r="J3409" s="26">
        <v>1</v>
      </c>
    </row>
    <row r="3410" spans="1:10" x14ac:dyDescent="0.2">
      <c r="A3410" s="26">
        <f t="shared" si="53"/>
        <v>1060265</v>
      </c>
      <c r="B3410" s="26">
        <v>53</v>
      </c>
      <c r="C3410" s="26">
        <v>159</v>
      </c>
      <c r="D3410" s="26" t="s">
        <v>135</v>
      </c>
      <c r="E3410" s="26">
        <v>106</v>
      </c>
      <c r="F3410" s="26">
        <v>265</v>
      </c>
      <c r="G3410" s="26">
        <v>12794</v>
      </c>
      <c r="H3410" s="26">
        <v>139</v>
      </c>
      <c r="I3410" s="26">
        <v>7333</v>
      </c>
      <c r="J3410" s="26">
        <v>1</v>
      </c>
    </row>
    <row r="3411" spans="1:10" x14ac:dyDescent="0.2">
      <c r="A3411" s="26">
        <f t="shared" si="53"/>
        <v>1070265</v>
      </c>
      <c r="B3411" s="26">
        <v>51</v>
      </c>
      <c r="C3411" s="26">
        <v>158</v>
      </c>
      <c r="D3411" s="26" t="s">
        <v>136</v>
      </c>
      <c r="E3411" s="26">
        <v>107</v>
      </c>
      <c r="F3411" s="26">
        <v>265</v>
      </c>
      <c r="G3411" s="26">
        <v>16395</v>
      </c>
      <c r="H3411" s="26">
        <v>239</v>
      </c>
      <c r="I3411" s="26">
        <v>7316</v>
      </c>
      <c r="J3411" s="26">
        <v>1</v>
      </c>
    </row>
    <row r="3412" spans="1:10" x14ac:dyDescent="0.2">
      <c r="A3412" s="26">
        <f t="shared" si="53"/>
        <v>1080265</v>
      </c>
      <c r="B3412" s="26">
        <v>49</v>
      </c>
      <c r="C3412" s="26">
        <v>157</v>
      </c>
      <c r="D3412" s="26" t="s">
        <v>137</v>
      </c>
      <c r="E3412" s="26">
        <v>108</v>
      </c>
      <c r="F3412" s="26">
        <v>265</v>
      </c>
      <c r="G3412" s="26">
        <v>20900.244999999999</v>
      </c>
      <c r="H3412" s="26">
        <v>23.957999999999998</v>
      </c>
      <c r="I3412" s="26">
        <v>7296.2474000000002</v>
      </c>
      <c r="J3412" s="26">
        <v>9.0399999999999994E-2</v>
      </c>
    </row>
    <row r="3413" spans="1:10" x14ac:dyDescent="0.2">
      <c r="A3413" s="26">
        <f t="shared" si="53"/>
        <v>1090265</v>
      </c>
      <c r="B3413" s="26">
        <v>47</v>
      </c>
      <c r="C3413" s="26">
        <v>156</v>
      </c>
      <c r="D3413" s="26" t="s">
        <v>138</v>
      </c>
      <c r="E3413" s="26">
        <v>109</v>
      </c>
      <c r="F3413" s="26">
        <v>265</v>
      </c>
      <c r="G3413" s="26">
        <v>26624</v>
      </c>
      <c r="H3413" s="26">
        <v>439</v>
      </c>
      <c r="I3413" s="26">
        <v>7272</v>
      </c>
      <c r="J3413" s="26">
        <v>2</v>
      </c>
    </row>
    <row r="3414" spans="1:10" x14ac:dyDescent="0.2">
      <c r="A3414" s="26">
        <f t="shared" si="53"/>
        <v>1030266</v>
      </c>
      <c r="B3414" s="26">
        <v>60</v>
      </c>
      <c r="C3414" s="26">
        <v>163</v>
      </c>
      <c r="D3414" s="26" t="s">
        <v>132</v>
      </c>
      <c r="E3414" s="26">
        <v>103</v>
      </c>
      <c r="F3414" s="26">
        <v>266</v>
      </c>
      <c r="G3414" s="26">
        <v>11662</v>
      </c>
      <c r="H3414" s="26">
        <v>539</v>
      </c>
      <c r="I3414" s="26">
        <v>7349</v>
      </c>
      <c r="J3414" s="26">
        <v>2</v>
      </c>
    </row>
    <row r="3415" spans="1:10" x14ac:dyDescent="0.2">
      <c r="A3415" s="26">
        <f t="shared" si="53"/>
        <v>1040266</v>
      </c>
      <c r="B3415" s="26">
        <v>58</v>
      </c>
      <c r="C3415" s="26">
        <v>162</v>
      </c>
      <c r="D3415" s="26" t="s">
        <v>133</v>
      </c>
      <c r="E3415" s="26">
        <v>104</v>
      </c>
      <c r="F3415" s="26">
        <v>266</v>
      </c>
      <c r="G3415" s="26">
        <v>10136</v>
      </c>
      <c r="H3415" s="26">
        <v>412</v>
      </c>
      <c r="I3415" s="26">
        <v>7351</v>
      </c>
      <c r="J3415" s="26">
        <v>2</v>
      </c>
    </row>
    <row r="3416" spans="1:10" x14ac:dyDescent="0.2">
      <c r="A3416" s="26">
        <f t="shared" si="53"/>
        <v>1050266</v>
      </c>
      <c r="B3416" s="26">
        <v>56</v>
      </c>
      <c r="C3416" s="26">
        <v>161</v>
      </c>
      <c r="D3416" s="26" t="s">
        <v>134</v>
      </c>
      <c r="E3416" s="26">
        <v>105</v>
      </c>
      <c r="F3416" s="26">
        <v>266</v>
      </c>
      <c r="G3416" s="26">
        <v>12740</v>
      </c>
      <c r="H3416" s="26">
        <v>283</v>
      </c>
      <c r="I3416" s="26">
        <v>7339</v>
      </c>
      <c r="J3416" s="26">
        <v>1</v>
      </c>
    </row>
    <row r="3417" spans="1:10" x14ac:dyDescent="0.2">
      <c r="A3417" s="26">
        <f t="shared" si="53"/>
        <v>1060266</v>
      </c>
      <c r="B3417" s="26">
        <v>54</v>
      </c>
      <c r="C3417" s="26">
        <v>160</v>
      </c>
      <c r="D3417" s="26" t="s">
        <v>135</v>
      </c>
      <c r="E3417" s="26">
        <v>106</v>
      </c>
      <c r="F3417" s="26">
        <v>266</v>
      </c>
      <c r="G3417" s="26">
        <v>13617</v>
      </c>
      <c r="H3417" s="26">
        <v>245</v>
      </c>
      <c r="I3417" s="26">
        <v>7332</v>
      </c>
      <c r="J3417" s="26">
        <v>1</v>
      </c>
    </row>
    <row r="3418" spans="1:10" x14ac:dyDescent="0.2">
      <c r="A3418" s="26">
        <f t="shared" si="53"/>
        <v>1070266</v>
      </c>
      <c r="B3418" s="26">
        <v>52</v>
      </c>
      <c r="C3418" s="26">
        <v>159</v>
      </c>
      <c r="D3418" s="26" t="s">
        <v>136</v>
      </c>
      <c r="E3418" s="26">
        <v>107</v>
      </c>
      <c r="F3418" s="26">
        <v>266</v>
      </c>
      <c r="G3418" s="26">
        <v>18104</v>
      </c>
      <c r="H3418" s="26">
        <v>163</v>
      </c>
      <c r="I3418" s="26">
        <v>7313</v>
      </c>
      <c r="J3418" s="26">
        <v>1</v>
      </c>
    </row>
    <row r="3419" spans="1:10" x14ac:dyDescent="0.2">
      <c r="A3419" s="26">
        <f t="shared" si="53"/>
        <v>1080266</v>
      </c>
      <c r="B3419" s="26">
        <v>50</v>
      </c>
      <c r="C3419" s="26">
        <v>158</v>
      </c>
      <c r="D3419" s="26" t="s">
        <v>137</v>
      </c>
      <c r="E3419" s="26">
        <v>108</v>
      </c>
      <c r="F3419" s="26">
        <v>266</v>
      </c>
      <c r="G3419" s="26">
        <v>21139.674999999999</v>
      </c>
      <c r="H3419" s="26">
        <v>27.106000000000002</v>
      </c>
      <c r="I3419" s="26">
        <v>7298.2610999999997</v>
      </c>
      <c r="J3419" s="26">
        <v>0.1019</v>
      </c>
    </row>
    <row r="3420" spans="1:10" x14ac:dyDescent="0.2">
      <c r="A3420" s="26">
        <f t="shared" si="53"/>
        <v>1090266</v>
      </c>
      <c r="B3420" s="26">
        <v>48</v>
      </c>
      <c r="C3420" s="26">
        <v>157</v>
      </c>
      <c r="D3420" s="26" t="s">
        <v>138</v>
      </c>
      <c r="E3420" s="26">
        <v>109</v>
      </c>
      <c r="F3420" s="26">
        <v>266</v>
      </c>
      <c r="G3420" s="26">
        <v>27672.681</v>
      </c>
      <c r="H3420" s="26">
        <v>96.472999999999999</v>
      </c>
      <c r="I3420" s="26">
        <v>7270.7597999999998</v>
      </c>
      <c r="J3420" s="26">
        <v>0.36270000000000002</v>
      </c>
    </row>
    <row r="3421" spans="1:10" x14ac:dyDescent="0.2">
      <c r="A3421" s="26">
        <f t="shared" si="53"/>
        <v>1040267</v>
      </c>
      <c r="B3421" s="26">
        <v>59</v>
      </c>
      <c r="C3421" s="26">
        <v>163</v>
      </c>
      <c r="D3421" s="26" t="s">
        <v>133</v>
      </c>
      <c r="E3421" s="26">
        <v>104</v>
      </c>
      <c r="F3421" s="26">
        <v>267</v>
      </c>
      <c r="G3421" s="26">
        <v>13444</v>
      </c>
      <c r="H3421" s="26">
        <v>575</v>
      </c>
      <c r="I3421" s="26">
        <v>7342</v>
      </c>
      <c r="J3421" s="26">
        <v>2</v>
      </c>
    </row>
    <row r="3422" spans="1:10" x14ac:dyDescent="0.2">
      <c r="A3422" s="26">
        <f t="shared" si="53"/>
        <v>1050267</v>
      </c>
      <c r="B3422" s="26">
        <v>57</v>
      </c>
      <c r="C3422" s="26">
        <v>162</v>
      </c>
      <c r="D3422" s="26" t="s">
        <v>134</v>
      </c>
      <c r="E3422" s="26">
        <v>105</v>
      </c>
      <c r="F3422" s="26">
        <v>267</v>
      </c>
      <c r="G3422" s="26">
        <v>14014</v>
      </c>
      <c r="H3422" s="26">
        <v>374</v>
      </c>
      <c r="I3422" s="26">
        <v>7337</v>
      </c>
      <c r="J3422" s="26">
        <v>1</v>
      </c>
    </row>
    <row r="3423" spans="1:10" x14ac:dyDescent="0.2">
      <c r="A3423" s="26">
        <f t="shared" si="53"/>
        <v>1060267</v>
      </c>
      <c r="B3423" s="26">
        <v>55</v>
      </c>
      <c r="C3423" s="26">
        <v>161</v>
      </c>
      <c r="D3423" s="26" t="s">
        <v>135</v>
      </c>
      <c r="E3423" s="26">
        <v>106</v>
      </c>
      <c r="F3423" s="26">
        <v>267</v>
      </c>
      <c r="G3423" s="26">
        <v>15806</v>
      </c>
      <c r="H3423" s="26">
        <v>261</v>
      </c>
      <c r="I3423" s="26">
        <v>7327</v>
      </c>
      <c r="J3423" s="26">
        <v>1</v>
      </c>
    </row>
    <row r="3424" spans="1:10" x14ac:dyDescent="0.2">
      <c r="A3424" s="26">
        <f t="shared" si="53"/>
        <v>1070267</v>
      </c>
      <c r="B3424" s="26">
        <v>53</v>
      </c>
      <c r="C3424" s="26">
        <v>160</v>
      </c>
      <c r="D3424" s="26" t="s">
        <v>136</v>
      </c>
      <c r="E3424" s="26">
        <v>107</v>
      </c>
      <c r="F3424" s="26">
        <v>267</v>
      </c>
      <c r="G3424" s="26">
        <v>18765</v>
      </c>
      <c r="H3424" s="26">
        <v>263</v>
      </c>
      <c r="I3424" s="26">
        <v>7313</v>
      </c>
      <c r="J3424" s="26">
        <v>1</v>
      </c>
    </row>
    <row r="3425" spans="1:10" x14ac:dyDescent="0.2">
      <c r="A3425" s="26">
        <f t="shared" si="53"/>
        <v>1080267</v>
      </c>
      <c r="B3425" s="26">
        <v>51</v>
      </c>
      <c r="C3425" s="26">
        <v>159</v>
      </c>
      <c r="D3425" s="26" t="s">
        <v>137</v>
      </c>
      <c r="E3425" s="26">
        <v>108</v>
      </c>
      <c r="F3425" s="26">
        <v>267</v>
      </c>
      <c r="G3425" s="26">
        <v>22658</v>
      </c>
      <c r="H3425" s="26">
        <v>95</v>
      </c>
      <c r="I3425" s="26">
        <v>7295</v>
      </c>
      <c r="J3425" s="26">
        <v>0</v>
      </c>
    </row>
    <row r="3426" spans="1:10" x14ac:dyDescent="0.2">
      <c r="A3426" s="26">
        <f t="shared" si="53"/>
        <v>1090267</v>
      </c>
      <c r="B3426" s="26">
        <v>49</v>
      </c>
      <c r="C3426" s="26">
        <v>158</v>
      </c>
      <c r="D3426" s="26" t="s">
        <v>138</v>
      </c>
      <c r="E3426" s="26">
        <v>109</v>
      </c>
      <c r="F3426" s="26">
        <v>267</v>
      </c>
      <c r="G3426" s="26">
        <v>27791</v>
      </c>
      <c r="H3426" s="26">
        <v>503</v>
      </c>
      <c r="I3426" s="26">
        <v>7273</v>
      </c>
      <c r="J3426" s="26">
        <v>2</v>
      </c>
    </row>
    <row r="3427" spans="1:10" x14ac:dyDescent="0.2">
      <c r="A3427" s="26">
        <f t="shared" si="53"/>
        <v>1100267</v>
      </c>
      <c r="B3427" s="26">
        <v>47</v>
      </c>
      <c r="C3427" s="26">
        <v>157</v>
      </c>
      <c r="D3427" s="26" t="s">
        <v>139</v>
      </c>
      <c r="E3427" s="26">
        <v>110</v>
      </c>
      <c r="F3427" s="26">
        <v>267</v>
      </c>
      <c r="G3427" s="26">
        <v>33880</v>
      </c>
      <c r="H3427" s="26">
        <v>204</v>
      </c>
      <c r="I3427" s="26">
        <v>7248</v>
      </c>
      <c r="J3427" s="26">
        <v>1</v>
      </c>
    </row>
    <row r="3428" spans="1:10" x14ac:dyDescent="0.2">
      <c r="A3428" s="26">
        <f t="shared" si="53"/>
        <v>1040268</v>
      </c>
      <c r="B3428" s="26">
        <v>60</v>
      </c>
      <c r="C3428" s="26">
        <v>164</v>
      </c>
      <c r="D3428" s="26" t="s">
        <v>133</v>
      </c>
      <c r="E3428" s="26">
        <v>104</v>
      </c>
      <c r="F3428" s="26">
        <v>268</v>
      </c>
      <c r="G3428" s="26">
        <v>15476</v>
      </c>
      <c r="H3428" s="26">
        <v>662</v>
      </c>
      <c r="I3428" s="26">
        <v>7337</v>
      </c>
      <c r="J3428" s="26">
        <v>2</v>
      </c>
    </row>
    <row r="3429" spans="1:10" x14ac:dyDescent="0.2">
      <c r="A3429" s="26">
        <f t="shared" si="53"/>
        <v>1050268</v>
      </c>
      <c r="B3429" s="26">
        <v>58</v>
      </c>
      <c r="C3429" s="26">
        <v>163</v>
      </c>
      <c r="D3429" s="26" t="s">
        <v>134</v>
      </c>
      <c r="E3429" s="26">
        <v>105</v>
      </c>
      <c r="F3429" s="26">
        <v>268</v>
      </c>
      <c r="G3429" s="26">
        <v>17060</v>
      </c>
      <c r="H3429" s="26">
        <v>529</v>
      </c>
      <c r="I3429" s="26">
        <v>7328</v>
      </c>
      <c r="J3429" s="26">
        <v>2</v>
      </c>
    </row>
    <row r="3430" spans="1:10" x14ac:dyDescent="0.2">
      <c r="A3430" s="26">
        <f t="shared" si="53"/>
        <v>1060268</v>
      </c>
      <c r="B3430" s="26">
        <v>56</v>
      </c>
      <c r="C3430" s="26">
        <v>162</v>
      </c>
      <c r="D3430" s="26" t="s">
        <v>135</v>
      </c>
      <c r="E3430" s="26">
        <v>106</v>
      </c>
      <c r="F3430" s="26">
        <v>268</v>
      </c>
      <c r="G3430" s="26">
        <v>16800</v>
      </c>
      <c r="H3430" s="26">
        <v>469</v>
      </c>
      <c r="I3430" s="26">
        <v>7326</v>
      </c>
      <c r="J3430" s="26">
        <v>2</v>
      </c>
    </row>
    <row r="3431" spans="1:10" x14ac:dyDescent="0.2">
      <c r="A3431" s="26">
        <f t="shared" si="53"/>
        <v>1070268</v>
      </c>
      <c r="B3431" s="26">
        <v>54</v>
      </c>
      <c r="C3431" s="26">
        <v>161</v>
      </c>
      <c r="D3431" s="26" t="s">
        <v>136</v>
      </c>
      <c r="E3431" s="26">
        <v>107</v>
      </c>
      <c r="F3431" s="26">
        <v>268</v>
      </c>
      <c r="G3431" s="26">
        <v>20707</v>
      </c>
      <c r="H3431" s="26">
        <v>382</v>
      </c>
      <c r="I3431" s="26">
        <v>7309</v>
      </c>
      <c r="J3431" s="26">
        <v>1</v>
      </c>
    </row>
    <row r="3432" spans="1:10" x14ac:dyDescent="0.2">
      <c r="A3432" s="26">
        <f t="shared" si="53"/>
        <v>1080268</v>
      </c>
      <c r="B3432" s="26">
        <v>52</v>
      </c>
      <c r="C3432" s="26">
        <v>160</v>
      </c>
      <c r="D3432" s="26" t="s">
        <v>137</v>
      </c>
      <c r="E3432" s="26">
        <v>108</v>
      </c>
      <c r="F3432" s="26">
        <v>268</v>
      </c>
      <c r="G3432" s="26">
        <v>22968</v>
      </c>
      <c r="H3432" s="26">
        <v>300</v>
      </c>
      <c r="I3432" s="26">
        <v>7297</v>
      </c>
      <c r="J3432" s="26">
        <v>1</v>
      </c>
    </row>
    <row r="3433" spans="1:10" x14ac:dyDescent="0.2">
      <c r="A3433" s="26">
        <f t="shared" si="53"/>
        <v>1090268</v>
      </c>
      <c r="B3433" s="26">
        <v>50</v>
      </c>
      <c r="C3433" s="26">
        <v>159</v>
      </c>
      <c r="D3433" s="26" t="s">
        <v>138</v>
      </c>
      <c r="E3433" s="26">
        <v>109</v>
      </c>
      <c r="F3433" s="26">
        <v>268</v>
      </c>
      <c r="G3433" s="26">
        <v>29151</v>
      </c>
      <c r="H3433" s="26">
        <v>233</v>
      </c>
      <c r="I3433" s="26">
        <v>7271</v>
      </c>
      <c r="J3433" s="26">
        <v>1</v>
      </c>
    </row>
    <row r="3434" spans="1:10" x14ac:dyDescent="0.2">
      <c r="A3434" s="26">
        <f t="shared" si="53"/>
        <v>1100268</v>
      </c>
      <c r="B3434" s="26">
        <v>48</v>
      </c>
      <c r="C3434" s="26">
        <v>158</v>
      </c>
      <c r="D3434" s="26" t="s">
        <v>139</v>
      </c>
      <c r="E3434" s="26">
        <v>110</v>
      </c>
      <c r="F3434" s="26">
        <v>268</v>
      </c>
      <c r="G3434" s="26">
        <v>33648</v>
      </c>
      <c r="H3434" s="26">
        <v>301</v>
      </c>
      <c r="I3434" s="26">
        <v>7252</v>
      </c>
      <c r="J3434" s="26">
        <v>1</v>
      </c>
    </row>
    <row r="3435" spans="1:10" x14ac:dyDescent="0.2">
      <c r="A3435" s="26">
        <f t="shared" si="53"/>
        <v>1050269</v>
      </c>
      <c r="B3435" s="26">
        <v>59</v>
      </c>
      <c r="C3435" s="26">
        <v>164</v>
      </c>
      <c r="D3435" s="26" t="s">
        <v>134</v>
      </c>
      <c r="E3435" s="26">
        <v>105</v>
      </c>
      <c r="F3435" s="26">
        <v>269</v>
      </c>
      <c r="G3435" s="26">
        <v>19148</v>
      </c>
      <c r="H3435" s="26">
        <v>624</v>
      </c>
      <c r="I3435" s="26">
        <v>7323</v>
      </c>
      <c r="J3435" s="26">
        <v>2</v>
      </c>
    </row>
    <row r="3436" spans="1:10" x14ac:dyDescent="0.2">
      <c r="A3436" s="26">
        <f t="shared" si="53"/>
        <v>1060269</v>
      </c>
      <c r="B3436" s="26">
        <v>57</v>
      </c>
      <c r="C3436" s="26">
        <v>163</v>
      </c>
      <c r="D3436" s="26" t="s">
        <v>135</v>
      </c>
      <c r="E3436" s="26">
        <v>106</v>
      </c>
      <c r="F3436" s="26">
        <v>269</v>
      </c>
      <c r="G3436" s="26">
        <v>19692</v>
      </c>
      <c r="H3436" s="26">
        <v>368</v>
      </c>
      <c r="I3436" s="26">
        <v>7318</v>
      </c>
      <c r="J3436" s="26">
        <v>1</v>
      </c>
    </row>
    <row r="3437" spans="1:10" x14ac:dyDescent="0.2">
      <c r="A3437" s="26">
        <f t="shared" si="53"/>
        <v>1070269</v>
      </c>
      <c r="B3437" s="26">
        <v>55</v>
      </c>
      <c r="C3437" s="26">
        <v>162</v>
      </c>
      <c r="D3437" s="26" t="s">
        <v>136</v>
      </c>
      <c r="E3437" s="26">
        <v>107</v>
      </c>
      <c r="F3437" s="26">
        <v>269</v>
      </c>
      <c r="G3437" s="26">
        <v>21477</v>
      </c>
      <c r="H3437" s="26">
        <v>374</v>
      </c>
      <c r="I3437" s="26">
        <v>7309</v>
      </c>
      <c r="J3437" s="26">
        <v>1</v>
      </c>
    </row>
    <row r="3438" spans="1:10" x14ac:dyDescent="0.2">
      <c r="A3438" s="26">
        <f t="shared" si="53"/>
        <v>1080269</v>
      </c>
      <c r="B3438" s="26">
        <v>53</v>
      </c>
      <c r="C3438" s="26">
        <v>161</v>
      </c>
      <c r="D3438" s="26" t="s">
        <v>137</v>
      </c>
      <c r="E3438" s="26">
        <v>108</v>
      </c>
      <c r="F3438" s="26">
        <v>269</v>
      </c>
      <c r="G3438" s="26">
        <v>24493</v>
      </c>
      <c r="H3438" s="26">
        <v>131</v>
      </c>
      <c r="I3438" s="26">
        <v>7294</v>
      </c>
      <c r="J3438" s="26">
        <v>0</v>
      </c>
    </row>
    <row r="3439" spans="1:10" x14ac:dyDescent="0.2">
      <c r="A3439" s="26">
        <f t="shared" si="53"/>
        <v>1090269</v>
      </c>
      <c r="B3439" s="26">
        <v>51</v>
      </c>
      <c r="C3439" s="26">
        <v>160</v>
      </c>
      <c r="D3439" s="26" t="s">
        <v>138</v>
      </c>
      <c r="E3439" s="26">
        <v>109</v>
      </c>
      <c r="F3439" s="26">
        <v>269</v>
      </c>
      <c r="G3439" s="26">
        <v>29300</v>
      </c>
      <c r="H3439" s="26">
        <v>312</v>
      </c>
      <c r="I3439" s="26">
        <v>7274</v>
      </c>
      <c r="J3439" s="26">
        <v>1</v>
      </c>
    </row>
    <row r="3440" spans="1:10" x14ac:dyDescent="0.2">
      <c r="A3440" s="26">
        <f t="shared" si="53"/>
        <v>1100269</v>
      </c>
      <c r="B3440" s="26">
        <v>49</v>
      </c>
      <c r="C3440" s="26">
        <v>159</v>
      </c>
      <c r="D3440" s="26" t="s">
        <v>139</v>
      </c>
      <c r="E3440" s="26">
        <v>110</v>
      </c>
      <c r="F3440" s="26">
        <v>269</v>
      </c>
      <c r="G3440" s="26">
        <v>34834.671000000002</v>
      </c>
      <c r="H3440" s="26">
        <v>31.402999999999999</v>
      </c>
      <c r="I3440" s="26">
        <v>7250.1550999999999</v>
      </c>
      <c r="J3440" s="26">
        <v>0.1167</v>
      </c>
    </row>
    <row r="3441" spans="1:10" x14ac:dyDescent="0.2">
      <c r="A3441" s="26">
        <f t="shared" si="53"/>
        <v>1050270</v>
      </c>
      <c r="B3441" s="26">
        <v>60</v>
      </c>
      <c r="C3441" s="26">
        <v>165</v>
      </c>
      <c r="D3441" s="26" t="s">
        <v>134</v>
      </c>
      <c r="E3441" s="26">
        <v>105</v>
      </c>
      <c r="F3441" s="26">
        <v>270</v>
      </c>
      <c r="G3441" s="26">
        <v>22397</v>
      </c>
      <c r="H3441" s="26">
        <v>575</v>
      </c>
      <c r="I3441" s="26">
        <v>7314</v>
      </c>
      <c r="J3441" s="26">
        <v>2</v>
      </c>
    </row>
    <row r="3442" spans="1:10" x14ac:dyDescent="0.2">
      <c r="A3442" s="26">
        <f t="shared" si="53"/>
        <v>1060270</v>
      </c>
      <c r="B3442" s="26">
        <v>58</v>
      </c>
      <c r="C3442" s="26">
        <v>164</v>
      </c>
      <c r="D3442" s="26" t="s">
        <v>135</v>
      </c>
      <c r="E3442" s="26">
        <v>106</v>
      </c>
      <c r="F3442" s="26">
        <v>270</v>
      </c>
      <c r="G3442" s="26">
        <v>21431</v>
      </c>
      <c r="H3442" s="26">
        <v>458</v>
      </c>
      <c r="I3442" s="26">
        <v>7314</v>
      </c>
      <c r="J3442" s="26">
        <v>2</v>
      </c>
    </row>
    <row r="3443" spans="1:10" x14ac:dyDescent="0.2">
      <c r="A3443" s="26">
        <f t="shared" si="53"/>
        <v>1070270</v>
      </c>
      <c r="B3443" s="26">
        <v>56</v>
      </c>
      <c r="C3443" s="26">
        <v>163</v>
      </c>
      <c r="D3443" s="26" t="s">
        <v>136</v>
      </c>
      <c r="E3443" s="26">
        <v>107</v>
      </c>
      <c r="F3443" s="26">
        <v>270</v>
      </c>
      <c r="G3443" s="26">
        <v>24230</v>
      </c>
      <c r="H3443" s="26">
        <v>299</v>
      </c>
      <c r="I3443" s="26">
        <v>7301</v>
      </c>
      <c r="J3443" s="26">
        <v>1</v>
      </c>
    </row>
    <row r="3444" spans="1:10" x14ac:dyDescent="0.2">
      <c r="A3444" s="26">
        <f t="shared" si="53"/>
        <v>1080270</v>
      </c>
      <c r="B3444" s="26">
        <v>54</v>
      </c>
      <c r="C3444" s="26">
        <v>162</v>
      </c>
      <c r="D3444" s="26" t="s">
        <v>137</v>
      </c>
      <c r="E3444" s="26">
        <v>108</v>
      </c>
      <c r="F3444" s="26">
        <v>270</v>
      </c>
      <c r="G3444" s="26">
        <v>25112</v>
      </c>
      <c r="H3444" s="26">
        <v>248</v>
      </c>
      <c r="I3444" s="26">
        <v>7295</v>
      </c>
      <c r="J3444" s="26">
        <v>1</v>
      </c>
    </row>
    <row r="3445" spans="1:10" x14ac:dyDescent="0.2">
      <c r="A3445" s="26">
        <f t="shared" si="53"/>
        <v>1090270</v>
      </c>
      <c r="B3445" s="26">
        <v>52</v>
      </c>
      <c r="C3445" s="26">
        <v>161</v>
      </c>
      <c r="D3445" s="26" t="s">
        <v>138</v>
      </c>
      <c r="E3445" s="26">
        <v>109</v>
      </c>
      <c r="F3445" s="26">
        <v>270</v>
      </c>
      <c r="G3445" s="26">
        <v>30709</v>
      </c>
      <c r="H3445" s="26">
        <v>191</v>
      </c>
      <c r="I3445" s="26">
        <v>7271</v>
      </c>
      <c r="J3445" s="26">
        <v>1</v>
      </c>
    </row>
    <row r="3446" spans="1:10" x14ac:dyDescent="0.2">
      <c r="A3446" s="26">
        <f t="shared" si="53"/>
        <v>1100270</v>
      </c>
      <c r="B3446" s="26">
        <v>50</v>
      </c>
      <c r="C3446" s="26">
        <v>160</v>
      </c>
      <c r="D3446" s="26" t="s">
        <v>139</v>
      </c>
      <c r="E3446" s="26">
        <v>110</v>
      </c>
      <c r="F3446" s="26">
        <v>270</v>
      </c>
      <c r="G3446" s="26">
        <v>34681.584000000003</v>
      </c>
      <c r="H3446" s="26">
        <v>39.274999999999999</v>
      </c>
      <c r="I3446" s="26">
        <v>7253.7633999999998</v>
      </c>
      <c r="J3446" s="26">
        <v>0.14549999999999999</v>
      </c>
    </row>
    <row r="3447" spans="1:10" x14ac:dyDescent="0.2">
      <c r="A3447" s="26">
        <f t="shared" si="53"/>
        <v>1060271</v>
      </c>
      <c r="B3447" s="26">
        <v>59</v>
      </c>
      <c r="C3447" s="26">
        <v>165</v>
      </c>
      <c r="D3447" s="26" t="s">
        <v>135</v>
      </c>
      <c r="E3447" s="26">
        <v>106</v>
      </c>
      <c r="F3447" s="26">
        <v>271</v>
      </c>
      <c r="G3447" s="26">
        <v>24617</v>
      </c>
      <c r="H3447" s="26">
        <v>591</v>
      </c>
      <c r="I3447" s="26">
        <v>7305</v>
      </c>
      <c r="J3447" s="26">
        <v>2</v>
      </c>
    </row>
    <row r="3448" spans="1:10" x14ac:dyDescent="0.2">
      <c r="A3448" s="26">
        <f t="shared" si="53"/>
        <v>1070271</v>
      </c>
      <c r="B3448" s="26">
        <v>57</v>
      </c>
      <c r="C3448" s="26">
        <v>164</v>
      </c>
      <c r="D3448" s="26" t="s">
        <v>136</v>
      </c>
      <c r="E3448" s="26">
        <v>107</v>
      </c>
      <c r="F3448" s="26">
        <v>271</v>
      </c>
      <c r="G3448" s="26">
        <v>25859</v>
      </c>
      <c r="H3448" s="26">
        <v>384</v>
      </c>
      <c r="I3448" s="26">
        <v>7298</v>
      </c>
      <c r="J3448" s="26">
        <v>1</v>
      </c>
    </row>
    <row r="3449" spans="1:10" x14ac:dyDescent="0.2">
      <c r="A3449" s="26">
        <f t="shared" si="53"/>
        <v>1080271</v>
      </c>
      <c r="B3449" s="26">
        <v>55</v>
      </c>
      <c r="C3449" s="26">
        <v>163</v>
      </c>
      <c r="D3449" s="26" t="s">
        <v>137</v>
      </c>
      <c r="E3449" s="26">
        <v>108</v>
      </c>
      <c r="F3449" s="26">
        <v>271</v>
      </c>
      <c r="G3449" s="26">
        <v>27691</v>
      </c>
      <c r="H3449" s="26">
        <v>276</v>
      </c>
      <c r="I3449" s="26">
        <v>7288</v>
      </c>
      <c r="J3449" s="26">
        <v>1</v>
      </c>
    </row>
    <row r="3450" spans="1:10" x14ac:dyDescent="0.2">
      <c r="A3450" s="26">
        <f t="shared" si="53"/>
        <v>1090271</v>
      </c>
      <c r="B3450" s="26">
        <v>53</v>
      </c>
      <c r="C3450" s="26">
        <v>162</v>
      </c>
      <c r="D3450" s="26" t="s">
        <v>138</v>
      </c>
      <c r="E3450" s="26">
        <v>109</v>
      </c>
      <c r="F3450" s="26">
        <v>271</v>
      </c>
      <c r="G3450" s="26">
        <v>31100</v>
      </c>
      <c r="H3450" s="26">
        <v>330</v>
      </c>
      <c r="I3450" s="26">
        <v>7273</v>
      </c>
      <c r="J3450" s="26">
        <v>1</v>
      </c>
    </row>
    <row r="3451" spans="1:10" x14ac:dyDescent="0.2">
      <c r="A3451" s="26">
        <f t="shared" si="53"/>
        <v>1100271</v>
      </c>
      <c r="B3451" s="26">
        <v>51</v>
      </c>
      <c r="C3451" s="26">
        <v>161</v>
      </c>
      <c r="D3451" s="26" t="s">
        <v>139</v>
      </c>
      <c r="E3451" s="26">
        <v>110</v>
      </c>
      <c r="F3451" s="26">
        <v>271</v>
      </c>
      <c r="G3451" s="26">
        <v>35952</v>
      </c>
      <c r="H3451" s="26">
        <v>97</v>
      </c>
      <c r="I3451" s="26">
        <v>7252</v>
      </c>
      <c r="J3451" s="26">
        <v>0</v>
      </c>
    </row>
    <row r="3452" spans="1:10" x14ac:dyDescent="0.2">
      <c r="A3452" s="26">
        <f t="shared" si="53"/>
        <v>1060272</v>
      </c>
      <c r="B3452" s="26">
        <v>60</v>
      </c>
      <c r="C3452" s="26">
        <v>166</v>
      </c>
      <c r="D3452" s="26" t="s">
        <v>135</v>
      </c>
      <c r="E3452" s="26">
        <v>106</v>
      </c>
      <c r="F3452" s="26">
        <v>272</v>
      </c>
      <c r="G3452" s="26">
        <v>26520</v>
      </c>
      <c r="H3452" s="26">
        <v>692</v>
      </c>
      <c r="I3452" s="26">
        <v>7301</v>
      </c>
      <c r="J3452" s="26">
        <v>3</v>
      </c>
    </row>
    <row r="3453" spans="1:10" x14ac:dyDescent="0.2">
      <c r="A3453" s="26">
        <f t="shared" si="53"/>
        <v>1070272</v>
      </c>
      <c r="B3453" s="26">
        <v>58</v>
      </c>
      <c r="C3453" s="26">
        <v>165</v>
      </c>
      <c r="D3453" s="26" t="s">
        <v>136</v>
      </c>
      <c r="E3453" s="26">
        <v>107</v>
      </c>
      <c r="F3453" s="26">
        <v>272</v>
      </c>
      <c r="G3453" s="26">
        <v>28787</v>
      </c>
      <c r="H3453" s="26">
        <v>532</v>
      </c>
      <c r="I3453" s="26">
        <v>7290</v>
      </c>
      <c r="J3453" s="26">
        <v>2</v>
      </c>
    </row>
    <row r="3454" spans="1:10" x14ac:dyDescent="0.2">
      <c r="A3454" s="26">
        <f t="shared" si="53"/>
        <v>1080272</v>
      </c>
      <c r="B3454" s="26">
        <v>56</v>
      </c>
      <c r="C3454" s="26">
        <v>164</v>
      </c>
      <c r="D3454" s="26" t="s">
        <v>137</v>
      </c>
      <c r="E3454" s="26">
        <v>108</v>
      </c>
      <c r="F3454" s="26">
        <v>272</v>
      </c>
      <c r="G3454" s="26">
        <v>29004</v>
      </c>
      <c r="H3454" s="26">
        <v>510</v>
      </c>
      <c r="I3454" s="26">
        <v>7286</v>
      </c>
      <c r="J3454" s="26">
        <v>2</v>
      </c>
    </row>
    <row r="3455" spans="1:10" x14ac:dyDescent="0.2">
      <c r="A3455" s="26">
        <f t="shared" si="53"/>
        <v>1090272</v>
      </c>
      <c r="B3455" s="26">
        <v>54</v>
      </c>
      <c r="C3455" s="26">
        <v>163</v>
      </c>
      <c r="D3455" s="26" t="s">
        <v>138</v>
      </c>
      <c r="E3455" s="26">
        <v>109</v>
      </c>
      <c r="F3455" s="26">
        <v>272</v>
      </c>
      <c r="G3455" s="26">
        <v>33481</v>
      </c>
      <c r="H3455" s="26">
        <v>485</v>
      </c>
      <c r="I3455" s="26">
        <v>7267</v>
      </c>
      <c r="J3455" s="26">
        <v>2</v>
      </c>
    </row>
    <row r="3456" spans="1:10" x14ac:dyDescent="0.2">
      <c r="A3456" s="26">
        <f t="shared" si="53"/>
        <v>1100272</v>
      </c>
      <c r="B3456" s="26">
        <v>52</v>
      </c>
      <c r="C3456" s="26">
        <v>162</v>
      </c>
      <c r="D3456" s="26" t="s">
        <v>139</v>
      </c>
      <c r="E3456" s="26">
        <v>110</v>
      </c>
      <c r="F3456" s="26">
        <v>272</v>
      </c>
      <c r="G3456" s="26">
        <v>36083</v>
      </c>
      <c r="H3456" s="26">
        <v>424</v>
      </c>
      <c r="I3456" s="26">
        <v>7255</v>
      </c>
      <c r="J3456" s="26">
        <v>2</v>
      </c>
    </row>
    <row r="3457" spans="1:10" x14ac:dyDescent="0.2">
      <c r="A3457" s="26">
        <f t="shared" si="53"/>
        <v>1110272</v>
      </c>
      <c r="B3457" s="26">
        <v>50</v>
      </c>
      <c r="C3457" s="26">
        <v>161</v>
      </c>
      <c r="D3457" s="26" t="s">
        <v>140</v>
      </c>
      <c r="E3457" s="26">
        <v>111</v>
      </c>
      <c r="F3457" s="26">
        <v>272</v>
      </c>
      <c r="G3457" s="26">
        <v>42773</v>
      </c>
      <c r="H3457" s="26">
        <v>233</v>
      </c>
      <c r="I3457" s="26">
        <v>7227</v>
      </c>
      <c r="J3457" s="26">
        <v>1</v>
      </c>
    </row>
    <row r="3458" spans="1:10" x14ac:dyDescent="0.2">
      <c r="A3458" s="26">
        <f t="shared" si="53"/>
        <v>1060273</v>
      </c>
      <c r="B3458" s="26">
        <v>61</v>
      </c>
      <c r="C3458" s="26">
        <v>167</v>
      </c>
      <c r="D3458" s="26" t="s">
        <v>135</v>
      </c>
      <c r="E3458" s="26">
        <v>106</v>
      </c>
      <c r="F3458" s="26">
        <v>273</v>
      </c>
      <c r="G3458" s="26">
        <v>29920</v>
      </c>
      <c r="H3458" s="26">
        <v>400</v>
      </c>
      <c r="I3458" s="26">
        <v>7292</v>
      </c>
      <c r="J3458" s="26">
        <v>1</v>
      </c>
    </row>
    <row r="3459" spans="1:10" x14ac:dyDescent="0.2">
      <c r="A3459" s="26">
        <f t="shared" ref="A3459:A3522" si="54">F3459+10000*E3459</f>
        <v>1070273</v>
      </c>
      <c r="B3459" s="26">
        <v>59</v>
      </c>
      <c r="C3459" s="26">
        <v>166</v>
      </c>
      <c r="D3459" s="26" t="s">
        <v>136</v>
      </c>
      <c r="E3459" s="26">
        <v>107</v>
      </c>
      <c r="F3459" s="26">
        <v>273</v>
      </c>
      <c r="G3459" s="26">
        <v>30683</v>
      </c>
      <c r="H3459" s="26">
        <v>655</v>
      </c>
      <c r="I3459" s="26">
        <v>7286</v>
      </c>
      <c r="J3459" s="26">
        <v>2</v>
      </c>
    </row>
    <row r="3460" spans="1:10" x14ac:dyDescent="0.2">
      <c r="A3460" s="26">
        <f t="shared" si="54"/>
        <v>1080273</v>
      </c>
      <c r="B3460" s="26">
        <v>57</v>
      </c>
      <c r="C3460" s="26">
        <v>165</v>
      </c>
      <c r="D3460" s="26" t="s">
        <v>137</v>
      </c>
      <c r="E3460" s="26">
        <v>108</v>
      </c>
      <c r="F3460" s="26">
        <v>273</v>
      </c>
      <c r="G3460" s="26">
        <v>31767</v>
      </c>
      <c r="H3460" s="26">
        <v>374</v>
      </c>
      <c r="I3460" s="26">
        <v>7279</v>
      </c>
      <c r="J3460" s="26">
        <v>1</v>
      </c>
    </row>
    <row r="3461" spans="1:10" x14ac:dyDescent="0.2">
      <c r="A3461" s="26">
        <f t="shared" si="54"/>
        <v>1090273</v>
      </c>
      <c r="B3461" s="26">
        <v>55</v>
      </c>
      <c r="C3461" s="26">
        <v>164</v>
      </c>
      <c r="D3461" s="26" t="s">
        <v>138</v>
      </c>
      <c r="E3461" s="26">
        <v>109</v>
      </c>
      <c r="F3461" s="26">
        <v>273</v>
      </c>
      <c r="G3461" s="26">
        <v>34782</v>
      </c>
      <c r="H3461" s="26">
        <v>424</v>
      </c>
      <c r="I3461" s="26">
        <v>7265</v>
      </c>
      <c r="J3461" s="26">
        <v>2</v>
      </c>
    </row>
    <row r="3462" spans="1:10" x14ac:dyDescent="0.2">
      <c r="A3462" s="26">
        <f t="shared" si="54"/>
        <v>1100273</v>
      </c>
      <c r="B3462" s="26">
        <v>53</v>
      </c>
      <c r="C3462" s="26">
        <v>163</v>
      </c>
      <c r="D3462" s="26" t="s">
        <v>139</v>
      </c>
      <c r="E3462" s="26">
        <v>110</v>
      </c>
      <c r="F3462" s="26">
        <v>273</v>
      </c>
      <c r="G3462" s="26">
        <v>38285</v>
      </c>
      <c r="H3462" s="26">
        <v>142</v>
      </c>
      <c r="I3462" s="26">
        <v>7250</v>
      </c>
      <c r="J3462" s="26">
        <v>1</v>
      </c>
    </row>
    <row r="3463" spans="1:10" x14ac:dyDescent="0.2">
      <c r="A3463" s="26">
        <f t="shared" si="54"/>
        <v>1110273</v>
      </c>
      <c r="B3463" s="26">
        <v>51</v>
      </c>
      <c r="C3463" s="26">
        <v>162</v>
      </c>
      <c r="D3463" s="26" t="s">
        <v>140</v>
      </c>
      <c r="E3463" s="26">
        <v>111</v>
      </c>
      <c r="F3463" s="26">
        <v>273</v>
      </c>
      <c r="G3463" s="26">
        <v>42885</v>
      </c>
      <c r="H3463" s="26">
        <v>400</v>
      </c>
      <c r="I3463" s="26">
        <v>7230</v>
      </c>
      <c r="J3463" s="26">
        <v>1</v>
      </c>
    </row>
    <row r="3464" spans="1:10" x14ac:dyDescent="0.2">
      <c r="A3464" s="26">
        <f t="shared" si="54"/>
        <v>1070274</v>
      </c>
      <c r="B3464" s="26">
        <v>60</v>
      </c>
      <c r="C3464" s="26">
        <v>167</v>
      </c>
      <c r="D3464" s="26" t="s">
        <v>136</v>
      </c>
      <c r="E3464" s="26">
        <v>107</v>
      </c>
      <c r="F3464" s="26">
        <v>274</v>
      </c>
      <c r="G3464" s="26">
        <v>33762</v>
      </c>
      <c r="H3464" s="26">
        <v>578</v>
      </c>
      <c r="I3464" s="26">
        <v>7278</v>
      </c>
      <c r="J3464" s="26">
        <v>2</v>
      </c>
    </row>
    <row r="3465" spans="1:10" x14ac:dyDescent="0.2">
      <c r="A3465" s="26">
        <f t="shared" si="54"/>
        <v>1080274</v>
      </c>
      <c r="B3465" s="26">
        <v>58</v>
      </c>
      <c r="C3465" s="26">
        <v>166</v>
      </c>
      <c r="D3465" s="26" t="s">
        <v>137</v>
      </c>
      <c r="E3465" s="26">
        <v>108</v>
      </c>
      <c r="F3465" s="26">
        <v>274</v>
      </c>
      <c r="G3465" s="26">
        <v>33406</v>
      </c>
      <c r="H3465" s="26">
        <v>469</v>
      </c>
      <c r="I3465" s="26">
        <v>7276</v>
      </c>
      <c r="J3465" s="26">
        <v>2</v>
      </c>
    </row>
    <row r="3466" spans="1:10" x14ac:dyDescent="0.2">
      <c r="A3466" s="26">
        <f t="shared" si="54"/>
        <v>1090274</v>
      </c>
      <c r="B3466" s="26">
        <v>56</v>
      </c>
      <c r="C3466" s="26">
        <v>165</v>
      </c>
      <c r="D3466" s="26" t="s">
        <v>138</v>
      </c>
      <c r="E3466" s="26">
        <v>109</v>
      </c>
      <c r="F3466" s="26">
        <v>274</v>
      </c>
      <c r="G3466" s="26">
        <v>37249</v>
      </c>
      <c r="H3466" s="26">
        <v>377</v>
      </c>
      <c r="I3466" s="26">
        <v>7259</v>
      </c>
      <c r="J3466" s="26">
        <v>1</v>
      </c>
    </row>
    <row r="3467" spans="1:10" x14ac:dyDescent="0.2">
      <c r="A3467" s="26">
        <f t="shared" si="54"/>
        <v>1100274</v>
      </c>
      <c r="B3467" s="26">
        <v>54</v>
      </c>
      <c r="C3467" s="26">
        <v>164</v>
      </c>
      <c r="D3467" s="26" t="s">
        <v>139</v>
      </c>
      <c r="E3467" s="26">
        <v>110</v>
      </c>
      <c r="F3467" s="26">
        <v>274</v>
      </c>
      <c r="G3467" s="26">
        <v>39197</v>
      </c>
      <c r="H3467" s="26">
        <v>389</v>
      </c>
      <c r="I3467" s="26">
        <v>7249</v>
      </c>
      <c r="J3467" s="26">
        <v>1</v>
      </c>
    </row>
    <row r="3468" spans="1:10" x14ac:dyDescent="0.2">
      <c r="A3468" s="26">
        <f t="shared" si="54"/>
        <v>1110274</v>
      </c>
      <c r="B3468" s="26">
        <v>52</v>
      </c>
      <c r="C3468" s="26">
        <v>163</v>
      </c>
      <c r="D3468" s="26" t="s">
        <v>140</v>
      </c>
      <c r="E3468" s="26">
        <v>111</v>
      </c>
      <c r="F3468" s="26">
        <v>274</v>
      </c>
      <c r="G3468" s="26">
        <v>44612</v>
      </c>
      <c r="H3468" s="26">
        <v>209</v>
      </c>
      <c r="I3468" s="26">
        <v>7227</v>
      </c>
      <c r="J3468" s="26">
        <v>1</v>
      </c>
    </row>
    <row r="3469" spans="1:10" x14ac:dyDescent="0.2">
      <c r="A3469" s="26">
        <f t="shared" si="54"/>
        <v>1070275</v>
      </c>
      <c r="B3469" s="26">
        <v>61</v>
      </c>
      <c r="C3469" s="26">
        <v>168</v>
      </c>
      <c r="D3469" s="26" t="s">
        <v>136</v>
      </c>
      <c r="E3469" s="26">
        <v>107</v>
      </c>
      <c r="F3469" s="26">
        <v>275</v>
      </c>
      <c r="G3469" s="26">
        <v>35780</v>
      </c>
      <c r="H3469" s="26">
        <v>600</v>
      </c>
      <c r="I3469" s="26">
        <v>7273</v>
      </c>
      <c r="J3469" s="26">
        <v>2</v>
      </c>
    </row>
    <row r="3470" spans="1:10" x14ac:dyDescent="0.2">
      <c r="A3470" s="26">
        <f t="shared" si="54"/>
        <v>1080275</v>
      </c>
      <c r="B3470" s="26">
        <v>59</v>
      </c>
      <c r="C3470" s="26">
        <v>167</v>
      </c>
      <c r="D3470" s="26" t="s">
        <v>137</v>
      </c>
      <c r="E3470" s="26">
        <v>108</v>
      </c>
      <c r="F3470" s="26">
        <v>275</v>
      </c>
      <c r="G3470" s="26">
        <v>36492</v>
      </c>
      <c r="H3470" s="26">
        <v>593</v>
      </c>
      <c r="I3470" s="26">
        <v>7268</v>
      </c>
      <c r="J3470" s="26">
        <v>2</v>
      </c>
    </row>
    <row r="3471" spans="1:10" x14ac:dyDescent="0.2">
      <c r="A3471" s="26">
        <f t="shared" si="54"/>
        <v>1090275</v>
      </c>
      <c r="B3471" s="26">
        <v>57</v>
      </c>
      <c r="C3471" s="26">
        <v>166</v>
      </c>
      <c r="D3471" s="26" t="s">
        <v>138</v>
      </c>
      <c r="E3471" s="26">
        <v>109</v>
      </c>
      <c r="F3471" s="26">
        <v>275</v>
      </c>
      <c r="G3471" s="26">
        <v>38767</v>
      </c>
      <c r="H3471" s="26">
        <v>387</v>
      </c>
      <c r="I3471" s="26">
        <v>7257</v>
      </c>
      <c r="J3471" s="26">
        <v>1</v>
      </c>
    </row>
    <row r="3472" spans="1:10" x14ac:dyDescent="0.2">
      <c r="A3472" s="26">
        <f t="shared" si="54"/>
        <v>1100275</v>
      </c>
      <c r="B3472" s="26">
        <v>55</v>
      </c>
      <c r="C3472" s="26">
        <v>165</v>
      </c>
      <c r="D3472" s="26" t="s">
        <v>139</v>
      </c>
      <c r="E3472" s="26">
        <v>110</v>
      </c>
      <c r="F3472" s="26">
        <v>275</v>
      </c>
      <c r="G3472" s="26">
        <v>41666</v>
      </c>
      <c r="H3472" s="26">
        <v>340</v>
      </c>
      <c r="I3472" s="26">
        <v>7243</v>
      </c>
      <c r="J3472" s="26">
        <v>1</v>
      </c>
    </row>
    <row r="3473" spans="1:10" x14ac:dyDescent="0.2">
      <c r="A3473" s="26">
        <f t="shared" si="54"/>
        <v>1110275</v>
      </c>
      <c r="B3473" s="26">
        <v>53</v>
      </c>
      <c r="C3473" s="26">
        <v>164</v>
      </c>
      <c r="D3473" s="26" t="s">
        <v>140</v>
      </c>
      <c r="E3473" s="26">
        <v>111</v>
      </c>
      <c r="F3473" s="26">
        <v>275</v>
      </c>
      <c r="G3473" s="26">
        <v>45395</v>
      </c>
      <c r="H3473" s="26">
        <v>446</v>
      </c>
      <c r="I3473" s="26">
        <v>7227</v>
      </c>
      <c r="J3473" s="26">
        <v>2</v>
      </c>
    </row>
    <row r="3474" spans="1:10" x14ac:dyDescent="0.2">
      <c r="A3474" s="26">
        <f t="shared" si="54"/>
        <v>1070276</v>
      </c>
      <c r="B3474" s="26">
        <v>62</v>
      </c>
      <c r="C3474" s="26">
        <v>169</v>
      </c>
      <c r="D3474" s="26" t="s">
        <v>136</v>
      </c>
      <c r="E3474" s="26">
        <v>107</v>
      </c>
      <c r="F3474" s="26">
        <v>276</v>
      </c>
      <c r="G3474" s="26">
        <v>38950</v>
      </c>
      <c r="H3474" s="26">
        <v>600</v>
      </c>
      <c r="I3474" s="26">
        <v>7265</v>
      </c>
      <c r="J3474" s="26">
        <v>2</v>
      </c>
    </row>
    <row r="3475" spans="1:10" x14ac:dyDescent="0.2">
      <c r="A3475" s="26">
        <f t="shared" si="54"/>
        <v>1080276</v>
      </c>
      <c r="B3475" s="26">
        <v>60</v>
      </c>
      <c r="C3475" s="26">
        <v>168</v>
      </c>
      <c r="D3475" s="26" t="s">
        <v>137</v>
      </c>
      <c r="E3475" s="26">
        <v>108</v>
      </c>
      <c r="F3475" s="26">
        <v>276</v>
      </c>
      <c r="G3475" s="26">
        <v>38185</v>
      </c>
      <c r="H3475" s="26">
        <v>720</v>
      </c>
      <c r="I3475" s="26">
        <v>7265</v>
      </c>
      <c r="J3475" s="26">
        <v>3</v>
      </c>
    </row>
    <row r="3476" spans="1:10" x14ac:dyDescent="0.2">
      <c r="A3476" s="26">
        <f t="shared" si="54"/>
        <v>1090276</v>
      </c>
      <c r="B3476" s="26">
        <v>58</v>
      </c>
      <c r="C3476" s="26">
        <v>167</v>
      </c>
      <c r="D3476" s="26" t="s">
        <v>138</v>
      </c>
      <c r="E3476" s="26">
        <v>109</v>
      </c>
      <c r="F3476" s="26">
        <v>276</v>
      </c>
      <c r="G3476" s="26">
        <v>41312</v>
      </c>
      <c r="H3476" s="26">
        <v>532</v>
      </c>
      <c r="I3476" s="26">
        <v>7250</v>
      </c>
      <c r="J3476" s="26">
        <v>2</v>
      </c>
    </row>
    <row r="3477" spans="1:10" x14ac:dyDescent="0.2">
      <c r="A3477" s="26">
        <f t="shared" si="54"/>
        <v>1100276</v>
      </c>
      <c r="B3477" s="26">
        <v>56</v>
      </c>
      <c r="C3477" s="26">
        <v>166</v>
      </c>
      <c r="D3477" s="26" t="s">
        <v>139</v>
      </c>
      <c r="E3477" s="26">
        <v>110</v>
      </c>
      <c r="F3477" s="26">
        <v>276</v>
      </c>
      <c r="G3477" s="26">
        <v>42539</v>
      </c>
      <c r="H3477" s="26">
        <v>548</v>
      </c>
      <c r="I3477" s="26">
        <v>7243</v>
      </c>
      <c r="J3477" s="26">
        <v>2</v>
      </c>
    </row>
    <row r="3478" spans="1:10" x14ac:dyDescent="0.2">
      <c r="A3478" s="26">
        <f t="shared" si="54"/>
        <v>1110276</v>
      </c>
      <c r="B3478" s="26">
        <v>54</v>
      </c>
      <c r="C3478" s="26">
        <v>165</v>
      </c>
      <c r="D3478" s="26" t="s">
        <v>140</v>
      </c>
      <c r="E3478" s="26">
        <v>111</v>
      </c>
      <c r="F3478" s="26">
        <v>276</v>
      </c>
      <c r="G3478" s="26">
        <v>47386</v>
      </c>
      <c r="H3478" s="26">
        <v>629</v>
      </c>
      <c r="I3478" s="26">
        <v>7223</v>
      </c>
      <c r="J3478" s="26">
        <v>2</v>
      </c>
    </row>
    <row r="3479" spans="1:10" x14ac:dyDescent="0.2">
      <c r="A3479" s="26">
        <f t="shared" si="54"/>
        <v>1120276</v>
      </c>
      <c r="B3479" s="26">
        <v>52</v>
      </c>
      <c r="C3479" s="26">
        <v>164</v>
      </c>
      <c r="D3479" s="26" t="s">
        <v>141</v>
      </c>
      <c r="E3479" s="26">
        <v>112</v>
      </c>
      <c r="F3479" s="26">
        <v>276</v>
      </c>
      <c r="G3479" s="26">
        <v>50360</v>
      </c>
      <c r="H3479" s="26">
        <v>500</v>
      </c>
      <c r="I3479" s="26">
        <v>7209</v>
      </c>
      <c r="J3479" s="26">
        <v>2</v>
      </c>
    </row>
    <row r="3480" spans="1:10" x14ac:dyDescent="0.2">
      <c r="A3480" s="26">
        <f t="shared" si="54"/>
        <v>1070277</v>
      </c>
      <c r="B3480" s="26">
        <v>63</v>
      </c>
      <c r="C3480" s="26">
        <v>170</v>
      </c>
      <c r="D3480" s="26" t="s">
        <v>136</v>
      </c>
      <c r="E3480" s="26">
        <v>107</v>
      </c>
      <c r="F3480" s="26">
        <v>277</v>
      </c>
      <c r="G3480" s="26">
        <v>41100</v>
      </c>
      <c r="H3480" s="26">
        <v>600</v>
      </c>
      <c r="I3480" s="26">
        <v>7260</v>
      </c>
      <c r="J3480" s="26">
        <v>2</v>
      </c>
    </row>
    <row r="3481" spans="1:10" x14ac:dyDescent="0.2">
      <c r="A3481" s="26">
        <f t="shared" si="54"/>
        <v>1080277</v>
      </c>
      <c r="B3481" s="26">
        <v>61</v>
      </c>
      <c r="C3481" s="26">
        <v>169</v>
      </c>
      <c r="D3481" s="26" t="s">
        <v>137</v>
      </c>
      <c r="E3481" s="26">
        <v>108</v>
      </c>
      <c r="F3481" s="26">
        <v>277</v>
      </c>
      <c r="G3481" s="26">
        <v>41375</v>
      </c>
      <c r="H3481" s="26">
        <v>447</v>
      </c>
      <c r="I3481" s="26">
        <v>7256</v>
      </c>
      <c r="J3481" s="26">
        <v>2</v>
      </c>
    </row>
    <row r="3482" spans="1:10" x14ac:dyDescent="0.2">
      <c r="A3482" s="26">
        <f t="shared" si="54"/>
        <v>1090277</v>
      </c>
      <c r="B3482" s="26">
        <v>59</v>
      </c>
      <c r="C3482" s="26">
        <v>168</v>
      </c>
      <c r="D3482" s="26" t="s">
        <v>138</v>
      </c>
      <c r="E3482" s="26">
        <v>109</v>
      </c>
      <c r="F3482" s="26">
        <v>277</v>
      </c>
      <c r="G3482" s="26">
        <v>43008</v>
      </c>
      <c r="H3482" s="26">
        <v>662</v>
      </c>
      <c r="I3482" s="26">
        <v>7247</v>
      </c>
      <c r="J3482" s="26">
        <v>2</v>
      </c>
    </row>
    <row r="3483" spans="1:10" x14ac:dyDescent="0.2">
      <c r="A3483" s="26">
        <f t="shared" si="54"/>
        <v>1100277</v>
      </c>
      <c r="B3483" s="26">
        <v>57</v>
      </c>
      <c r="C3483" s="26">
        <v>167</v>
      </c>
      <c r="D3483" s="26" t="s">
        <v>139</v>
      </c>
      <c r="E3483" s="26">
        <v>110</v>
      </c>
      <c r="F3483" s="26">
        <v>277</v>
      </c>
      <c r="G3483" s="26">
        <v>45092</v>
      </c>
      <c r="H3483" s="26">
        <v>392</v>
      </c>
      <c r="I3483" s="26">
        <v>7237</v>
      </c>
      <c r="J3483" s="26">
        <v>1</v>
      </c>
    </row>
    <row r="3484" spans="1:10" x14ac:dyDescent="0.2">
      <c r="A3484" s="26">
        <f t="shared" si="54"/>
        <v>1110277</v>
      </c>
      <c r="B3484" s="26">
        <v>55</v>
      </c>
      <c r="C3484" s="26">
        <v>166</v>
      </c>
      <c r="D3484" s="26" t="s">
        <v>140</v>
      </c>
      <c r="E3484" s="26">
        <v>111</v>
      </c>
      <c r="F3484" s="26">
        <v>277</v>
      </c>
      <c r="G3484" s="26">
        <v>48407</v>
      </c>
      <c r="H3484" s="26">
        <v>469</v>
      </c>
      <c r="I3484" s="26">
        <v>7222</v>
      </c>
      <c r="J3484" s="26">
        <v>2</v>
      </c>
    </row>
    <row r="3485" spans="1:10" x14ac:dyDescent="0.2">
      <c r="A3485" s="26">
        <f t="shared" si="54"/>
        <v>1120277</v>
      </c>
      <c r="B3485" s="26">
        <v>53</v>
      </c>
      <c r="C3485" s="26">
        <v>165</v>
      </c>
      <c r="D3485" s="26" t="s">
        <v>141</v>
      </c>
      <c r="E3485" s="26">
        <v>112</v>
      </c>
      <c r="F3485" s="26">
        <v>277</v>
      </c>
      <c r="G3485" s="26">
        <v>52332</v>
      </c>
      <c r="H3485" s="26">
        <v>153</v>
      </c>
      <c r="I3485" s="26">
        <v>7205</v>
      </c>
      <c r="J3485" s="26">
        <v>1</v>
      </c>
    </row>
    <row r="3486" spans="1:10" x14ac:dyDescent="0.2">
      <c r="A3486" s="26">
        <f t="shared" si="54"/>
        <v>1070278</v>
      </c>
      <c r="B3486" s="26">
        <v>64</v>
      </c>
      <c r="C3486" s="26">
        <v>171</v>
      </c>
      <c r="D3486" s="26" t="s">
        <v>136</v>
      </c>
      <c r="E3486" s="26">
        <v>107</v>
      </c>
      <c r="F3486" s="26">
        <v>278</v>
      </c>
      <c r="G3486" s="26">
        <v>44370</v>
      </c>
      <c r="H3486" s="26">
        <v>400</v>
      </c>
      <c r="I3486" s="26">
        <v>7251</v>
      </c>
      <c r="J3486" s="26">
        <v>1</v>
      </c>
    </row>
    <row r="3487" spans="1:10" x14ac:dyDescent="0.2">
      <c r="A3487" s="26">
        <f t="shared" si="54"/>
        <v>1080278</v>
      </c>
      <c r="B3487" s="26">
        <v>62</v>
      </c>
      <c r="C3487" s="26">
        <v>170</v>
      </c>
      <c r="D3487" s="26" t="s">
        <v>137</v>
      </c>
      <c r="E3487" s="26">
        <v>108</v>
      </c>
      <c r="F3487" s="26">
        <v>278</v>
      </c>
      <c r="G3487" s="26">
        <v>43220</v>
      </c>
      <c r="H3487" s="26">
        <v>300</v>
      </c>
      <c r="I3487" s="26">
        <v>7252</v>
      </c>
      <c r="J3487" s="26">
        <v>1</v>
      </c>
    </row>
    <row r="3488" spans="1:10" x14ac:dyDescent="0.2">
      <c r="A3488" s="26">
        <f t="shared" si="54"/>
        <v>1090278</v>
      </c>
      <c r="B3488" s="26">
        <v>60</v>
      </c>
      <c r="C3488" s="26">
        <v>169</v>
      </c>
      <c r="D3488" s="26" t="s">
        <v>138</v>
      </c>
      <c r="E3488" s="26">
        <v>109</v>
      </c>
      <c r="F3488" s="26">
        <v>278</v>
      </c>
      <c r="G3488" s="26">
        <v>45767</v>
      </c>
      <c r="H3488" s="26">
        <v>579</v>
      </c>
      <c r="I3488" s="26">
        <v>7240</v>
      </c>
      <c r="J3488" s="26">
        <v>2</v>
      </c>
    </row>
    <row r="3489" spans="1:10" x14ac:dyDescent="0.2">
      <c r="A3489" s="26">
        <f t="shared" si="54"/>
        <v>1100278</v>
      </c>
      <c r="B3489" s="26">
        <v>58</v>
      </c>
      <c r="C3489" s="26">
        <v>168</v>
      </c>
      <c r="D3489" s="26" t="s">
        <v>139</v>
      </c>
      <c r="E3489" s="26">
        <v>110</v>
      </c>
      <c r="F3489" s="26">
        <v>278</v>
      </c>
      <c r="G3489" s="26">
        <v>46251</v>
      </c>
      <c r="H3489" s="26">
        <v>510</v>
      </c>
      <c r="I3489" s="26">
        <v>7236</v>
      </c>
      <c r="J3489" s="26">
        <v>2</v>
      </c>
    </row>
    <row r="3490" spans="1:10" x14ac:dyDescent="0.2">
      <c r="A3490" s="26">
        <f t="shared" si="54"/>
        <v>1110278</v>
      </c>
      <c r="B3490" s="26">
        <v>56</v>
      </c>
      <c r="C3490" s="26">
        <v>167</v>
      </c>
      <c r="D3490" s="26" t="s">
        <v>140</v>
      </c>
      <c r="E3490" s="26">
        <v>111</v>
      </c>
      <c r="F3490" s="26">
        <v>278</v>
      </c>
      <c r="G3490" s="26">
        <v>50521</v>
      </c>
      <c r="H3490" s="26">
        <v>389</v>
      </c>
      <c r="I3490" s="26">
        <v>7218</v>
      </c>
      <c r="J3490" s="26">
        <v>1</v>
      </c>
    </row>
    <row r="3491" spans="1:10" x14ac:dyDescent="0.2">
      <c r="A3491" s="26">
        <f t="shared" si="54"/>
        <v>1120278</v>
      </c>
      <c r="B3491" s="26">
        <v>54</v>
      </c>
      <c r="C3491" s="26">
        <v>166</v>
      </c>
      <c r="D3491" s="26" t="s">
        <v>141</v>
      </c>
      <c r="E3491" s="26">
        <v>112</v>
      </c>
      <c r="F3491" s="26">
        <v>278</v>
      </c>
      <c r="G3491" s="26">
        <v>52842</v>
      </c>
      <c r="H3491" s="26">
        <v>438</v>
      </c>
      <c r="I3491" s="26">
        <v>7206</v>
      </c>
      <c r="J3491" s="26">
        <v>2</v>
      </c>
    </row>
    <row r="3492" spans="1:10" x14ac:dyDescent="0.2">
      <c r="A3492" s="26">
        <f t="shared" si="54"/>
        <v>1130278</v>
      </c>
      <c r="B3492" s="26">
        <v>52</v>
      </c>
      <c r="C3492" s="26">
        <v>165</v>
      </c>
      <c r="D3492" s="26" t="s">
        <v>423</v>
      </c>
      <c r="E3492" s="26">
        <v>113</v>
      </c>
      <c r="F3492" s="26">
        <v>278</v>
      </c>
      <c r="G3492" s="26">
        <v>59030</v>
      </c>
      <c r="H3492" s="26">
        <v>224</v>
      </c>
      <c r="I3492" s="26">
        <v>7181</v>
      </c>
      <c r="J3492" s="26">
        <v>1</v>
      </c>
    </row>
    <row r="3493" spans="1:10" x14ac:dyDescent="0.2">
      <c r="A3493" s="26">
        <f t="shared" si="54"/>
        <v>1080279</v>
      </c>
      <c r="B3493" s="26">
        <v>63</v>
      </c>
      <c r="C3493" s="26">
        <v>171</v>
      </c>
      <c r="D3493" s="26" t="s">
        <v>137</v>
      </c>
      <c r="E3493" s="26">
        <v>108</v>
      </c>
      <c r="F3493" s="26">
        <v>279</v>
      </c>
      <c r="G3493" s="26">
        <v>46500</v>
      </c>
      <c r="H3493" s="26">
        <v>600</v>
      </c>
      <c r="I3493" s="26">
        <v>7243</v>
      </c>
      <c r="J3493" s="26">
        <v>2</v>
      </c>
    </row>
    <row r="3494" spans="1:10" x14ac:dyDescent="0.2">
      <c r="A3494" s="26">
        <f t="shared" si="54"/>
        <v>1090279</v>
      </c>
      <c r="B3494" s="26">
        <v>61</v>
      </c>
      <c r="C3494" s="26">
        <v>170</v>
      </c>
      <c r="D3494" s="26" t="s">
        <v>138</v>
      </c>
      <c r="E3494" s="26">
        <v>109</v>
      </c>
      <c r="F3494" s="26">
        <v>279</v>
      </c>
      <c r="G3494" s="26">
        <v>47585</v>
      </c>
      <c r="H3494" s="26">
        <v>671</v>
      </c>
      <c r="I3494" s="26">
        <v>7237</v>
      </c>
      <c r="J3494" s="26">
        <v>2</v>
      </c>
    </row>
    <row r="3495" spans="1:10" x14ac:dyDescent="0.2">
      <c r="A3495" s="26">
        <f t="shared" si="54"/>
        <v>1100279</v>
      </c>
      <c r="B3495" s="26">
        <v>59</v>
      </c>
      <c r="C3495" s="26">
        <v>169</v>
      </c>
      <c r="D3495" s="26" t="s">
        <v>139</v>
      </c>
      <c r="E3495" s="26">
        <v>110</v>
      </c>
      <c r="F3495" s="26">
        <v>279</v>
      </c>
      <c r="G3495" s="26">
        <v>49024</v>
      </c>
      <c r="H3495" s="26">
        <v>605</v>
      </c>
      <c r="I3495" s="26">
        <v>7229</v>
      </c>
      <c r="J3495" s="26">
        <v>2</v>
      </c>
    </row>
    <row r="3496" spans="1:10" x14ac:dyDescent="0.2">
      <c r="A3496" s="26">
        <f t="shared" si="54"/>
        <v>1110279</v>
      </c>
      <c r="B3496" s="26">
        <v>57</v>
      </c>
      <c r="C3496" s="26">
        <v>168</v>
      </c>
      <c r="D3496" s="26" t="s">
        <v>140</v>
      </c>
      <c r="E3496" s="26">
        <v>111</v>
      </c>
      <c r="F3496" s="26">
        <v>279</v>
      </c>
      <c r="G3496" s="26">
        <v>51721</v>
      </c>
      <c r="H3496" s="26">
        <v>422</v>
      </c>
      <c r="I3496" s="26">
        <v>7216</v>
      </c>
      <c r="J3496" s="26">
        <v>2</v>
      </c>
    </row>
    <row r="3497" spans="1:10" x14ac:dyDescent="0.2">
      <c r="A3497" s="26">
        <f t="shared" si="54"/>
        <v>1120279</v>
      </c>
      <c r="B3497" s="26">
        <v>55</v>
      </c>
      <c r="C3497" s="26">
        <v>167</v>
      </c>
      <c r="D3497" s="26" t="s">
        <v>141</v>
      </c>
      <c r="E3497" s="26">
        <v>112</v>
      </c>
      <c r="F3497" s="26">
        <v>279</v>
      </c>
      <c r="G3497" s="26">
        <v>55021</v>
      </c>
      <c r="H3497" s="26">
        <v>395</v>
      </c>
      <c r="I3497" s="26">
        <v>7202</v>
      </c>
      <c r="J3497" s="26">
        <v>1</v>
      </c>
    </row>
    <row r="3498" spans="1:10" x14ac:dyDescent="0.2">
      <c r="A3498" s="26">
        <f t="shared" si="54"/>
        <v>1130279</v>
      </c>
      <c r="B3498" s="26">
        <v>53</v>
      </c>
      <c r="C3498" s="26">
        <v>166</v>
      </c>
      <c r="D3498" s="26" t="s">
        <v>423</v>
      </c>
      <c r="E3498" s="26">
        <v>113</v>
      </c>
      <c r="F3498" s="26">
        <v>279</v>
      </c>
      <c r="G3498" s="26">
        <v>59460</v>
      </c>
      <c r="H3498" s="26">
        <v>600</v>
      </c>
      <c r="I3498" s="26">
        <v>7183</v>
      </c>
      <c r="J3498" s="26">
        <v>2</v>
      </c>
    </row>
    <row r="3499" spans="1:10" x14ac:dyDescent="0.2">
      <c r="A3499" s="26">
        <f t="shared" si="54"/>
        <v>1080280</v>
      </c>
      <c r="B3499" s="26">
        <v>64</v>
      </c>
      <c r="C3499" s="26">
        <v>172</v>
      </c>
      <c r="D3499" s="26" t="s">
        <v>137</v>
      </c>
      <c r="E3499" s="26">
        <v>108</v>
      </c>
      <c r="F3499" s="26">
        <v>280</v>
      </c>
      <c r="G3499" s="26">
        <v>48420</v>
      </c>
      <c r="H3499" s="26">
        <v>600</v>
      </c>
      <c r="I3499" s="26">
        <v>7239</v>
      </c>
      <c r="J3499" s="26">
        <v>2</v>
      </c>
    </row>
    <row r="3500" spans="1:10" x14ac:dyDescent="0.2">
      <c r="A3500" s="26">
        <f t="shared" si="54"/>
        <v>1090280</v>
      </c>
      <c r="B3500" s="26">
        <v>62</v>
      </c>
      <c r="C3500" s="26">
        <v>171</v>
      </c>
      <c r="D3500" s="26" t="s">
        <v>138</v>
      </c>
      <c r="E3500" s="26">
        <v>109</v>
      </c>
      <c r="F3500" s="26">
        <v>280</v>
      </c>
      <c r="G3500" s="26">
        <v>50510</v>
      </c>
      <c r="H3500" s="26">
        <v>600</v>
      </c>
      <c r="I3500" s="26">
        <v>7229</v>
      </c>
      <c r="J3500" s="26">
        <v>2</v>
      </c>
    </row>
    <row r="3501" spans="1:10" x14ac:dyDescent="0.2">
      <c r="A3501" s="26">
        <f t="shared" si="54"/>
        <v>1100280</v>
      </c>
      <c r="B3501" s="26">
        <v>60</v>
      </c>
      <c r="C3501" s="26">
        <v>170</v>
      </c>
      <c r="D3501" s="26" t="s">
        <v>139</v>
      </c>
      <c r="E3501" s="26">
        <v>110</v>
      </c>
      <c r="F3501" s="26">
        <v>280</v>
      </c>
      <c r="G3501" s="26">
        <v>50320</v>
      </c>
      <c r="H3501" s="26">
        <v>748</v>
      </c>
      <c r="I3501" s="26">
        <v>7227</v>
      </c>
      <c r="J3501" s="26">
        <v>3</v>
      </c>
    </row>
    <row r="3502" spans="1:10" x14ac:dyDescent="0.2">
      <c r="A3502" s="26">
        <f t="shared" si="54"/>
        <v>1110280</v>
      </c>
      <c r="B3502" s="26">
        <v>58</v>
      </c>
      <c r="C3502" s="26">
        <v>169</v>
      </c>
      <c r="D3502" s="26" t="s">
        <v>140</v>
      </c>
      <c r="E3502" s="26">
        <v>111</v>
      </c>
      <c r="F3502" s="26">
        <v>280</v>
      </c>
      <c r="G3502" s="26">
        <v>53886</v>
      </c>
      <c r="H3502" s="26">
        <v>532</v>
      </c>
      <c r="I3502" s="26">
        <v>7212</v>
      </c>
      <c r="J3502" s="26">
        <v>2</v>
      </c>
    </row>
    <row r="3503" spans="1:10" x14ac:dyDescent="0.2">
      <c r="A3503" s="26">
        <f t="shared" si="54"/>
        <v>1120280</v>
      </c>
      <c r="B3503" s="26">
        <v>56</v>
      </c>
      <c r="C3503" s="26">
        <v>168</v>
      </c>
      <c r="D3503" s="26" t="s">
        <v>141</v>
      </c>
      <c r="E3503" s="26">
        <v>112</v>
      </c>
      <c r="F3503" s="26">
        <v>280</v>
      </c>
      <c r="G3503" s="26">
        <v>55654</v>
      </c>
      <c r="H3503" s="26">
        <v>583</v>
      </c>
      <c r="I3503" s="26">
        <v>7202</v>
      </c>
      <c r="J3503" s="26">
        <v>2</v>
      </c>
    </row>
    <row r="3504" spans="1:10" x14ac:dyDescent="0.2">
      <c r="A3504" s="26">
        <f t="shared" si="54"/>
        <v>1130280</v>
      </c>
      <c r="B3504" s="26">
        <v>54</v>
      </c>
      <c r="C3504" s="26">
        <v>167</v>
      </c>
      <c r="D3504" s="26" t="s">
        <v>423</v>
      </c>
      <c r="E3504" s="26">
        <v>113</v>
      </c>
      <c r="F3504" s="26">
        <v>280</v>
      </c>
      <c r="G3504" s="26">
        <v>61240</v>
      </c>
      <c r="H3504" s="26">
        <v>400</v>
      </c>
      <c r="I3504" s="26">
        <v>7180</v>
      </c>
      <c r="J3504" s="26">
        <v>1</v>
      </c>
    </row>
    <row r="3505" spans="1:10" x14ac:dyDescent="0.2">
      <c r="A3505" s="26">
        <f t="shared" si="54"/>
        <v>1090281</v>
      </c>
      <c r="B3505" s="26">
        <v>63</v>
      </c>
      <c r="C3505" s="26">
        <v>172</v>
      </c>
      <c r="D3505" s="26" t="s">
        <v>138</v>
      </c>
      <c r="E3505" s="26">
        <v>109</v>
      </c>
      <c r="F3505" s="26">
        <v>281</v>
      </c>
      <c r="G3505" s="26">
        <v>52400</v>
      </c>
      <c r="H3505" s="26">
        <v>600</v>
      </c>
      <c r="I3505" s="26">
        <v>7225</v>
      </c>
      <c r="J3505" s="26">
        <v>2</v>
      </c>
    </row>
    <row r="3506" spans="1:10" x14ac:dyDescent="0.2">
      <c r="A3506" s="26">
        <f t="shared" si="54"/>
        <v>1100281</v>
      </c>
      <c r="B3506" s="26">
        <v>61</v>
      </c>
      <c r="C3506" s="26">
        <v>171</v>
      </c>
      <c r="D3506" s="26" t="s">
        <v>139</v>
      </c>
      <c r="E3506" s="26">
        <v>110</v>
      </c>
      <c r="F3506" s="26">
        <v>281</v>
      </c>
      <c r="G3506" s="26">
        <v>53273</v>
      </c>
      <c r="H3506" s="26">
        <v>493</v>
      </c>
      <c r="I3506" s="26">
        <v>7220</v>
      </c>
      <c r="J3506" s="26">
        <v>2</v>
      </c>
    </row>
    <row r="3507" spans="1:10" x14ac:dyDescent="0.2">
      <c r="A3507" s="26">
        <f t="shared" si="54"/>
        <v>1110281</v>
      </c>
      <c r="B3507" s="26">
        <v>59</v>
      </c>
      <c r="C3507" s="26">
        <v>170</v>
      </c>
      <c r="D3507" s="26" t="s">
        <v>140</v>
      </c>
      <c r="E3507" s="26">
        <v>111</v>
      </c>
      <c r="F3507" s="26">
        <v>281</v>
      </c>
      <c r="G3507" s="26">
        <v>55333</v>
      </c>
      <c r="H3507" s="26">
        <v>774</v>
      </c>
      <c r="I3507" s="26">
        <v>7209</v>
      </c>
      <c r="J3507" s="26">
        <v>3</v>
      </c>
    </row>
    <row r="3508" spans="1:10" x14ac:dyDescent="0.2">
      <c r="A3508" s="26">
        <f t="shared" si="54"/>
        <v>1120281</v>
      </c>
      <c r="B3508" s="26">
        <v>57</v>
      </c>
      <c r="C3508" s="26">
        <v>169</v>
      </c>
      <c r="D3508" s="26" t="s">
        <v>141</v>
      </c>
      <c r="E3508" s="26">
        <v>112</v>
      </c>
      <c r="F3508" s="26">
        <v>281</v>
      </c>
      <c r="G3508" s="26">
        <v>57947</v>
      </c>
      <c r="H3508" s="26">
        <v>397</v>
      </c>
      <c r="I3508" s="26">
        <v>7197</v>
      </c>
      <c r="J3508" s="26">
        <v>1</v>
      </c>
    </row>
    <row r="3509" spans="1:10" x14ac:dyDescent="0.2">
      <c r="A3509" s="26">
        <f t="shared" si="54"/>
        <v>1130281</v>
      </c>
      <c r="B3509" s="26">
        <v>55</v>
      </c>
      <c r="C3509" s="26">
        <v>168</v>
      </c>
      <c r="D3509" s="26" t="s">
        <v>423</v>
      </c>
      <c r="E3509" s="26">
        <v>113</v>
      </c>
      <c r="F3509" s="26">
        <v>281</v>
      </c>
      <c r="G3509" s="26">
        <v>61810</v>
      </c>
      <c r="H3509" s="26">
        <v>300</v>
      </c>
      <c r="I3509" s="26">
        <v>7181</v>
      </c>
      <c r="J3509" s="26">
        <v>1</v>
      </c>
    </row>
    <row r="3510" spans="1:10" x14ac:dyDescent="0.2">
      <c r="A3510" s="26">
        <f t="shared" si="54"/>
        <v>1090282</v>
      </c>
      <c r="B3510" s="26">
        <v>64</v>
      </c>
      <c r="C3510" s="26">
        <v>173</v>
      </c>
      <c r="D3510" s="26" t="s">
        <v>138</v>
      </c>
      <c r="E3510" s="26">
        <v>109</v>
      </c>
      <c r="F3510" s="26">
        <v>282</v>
      </c>
      <c r="G3510" s="26">
        <v>55455</v>
      </c>
      <c r="H3510" s="26">
        <v>447</v>
      </c>
      <c r="I3510" s="26">
        <v>7218</v>
      </c>
      <c r="J3510" s="26">
        <v>2</v>
      </c>
    </row>
    <row r="3511" spans="1:10" x14ac:dyDescent="0.2">
      <c r="A3511" s="26">
        <f t="shared" si="54"/>
        <v>1100282</v>
      </c>
      <c r="B3511" s="26">
        <v>62</v>
      </c>
      <c r="C3511" s="26">
        <v>172</v>
      </c>
      <c r="D3511" s="26" t="s">
        <v>139</v>
      </c>
      <c r="E3511" s="26">
        <v>110</v>
      </c>
      <c r="F3511" s="26">
        <v>282</v>
      </c>
      <c r="G3511" s="26">
        <v>54790</v>
      </c>
      <c r="H3511" s="26">
        <v>300</v>
      </c>
      <c r="I3511" s="26">
        <v>7217</v>
      </c>
      <c r="J3511" s="26">
        <v>1</v>
      </c>
    </row>
    <row r="3512" spans="1:10" x14ac:dyDescent="0.2">
      <c r="A3512" s="26">
        <f t="shared" si="54"/>
        <v>1110282</v>
      </c>
      <c r="B3512" s="26">
        <v>60</v>
      </c>
      <c r="C3512" s="26">
        <v>171</v>
      </c>
      <c r="D3512" s="26" t="s">
        <v>140</v>
      </c>
      <c r="E3512" s="26">
        <v>111</v>
      </c>
      <c r="F3512" s="26">
        <v>282</v>
      </c>
      <c r="G3512" s="26">
        <v>57742</v>
      </c>
      <c r="H3512" s="26">
        <v>588</v>
      </c>
      <c r="I3512" s="26">
        <v>7204</v>
      </c>
      <c r="J3512" s="26">
        <v>2</v>
      </c>
    </row>
    <row r="3513" spans="1:10" x14ac:dyDescent="0.2">
      <c r="A3513" s="26">
        <f t="shared" si="54"/>
        <v>1120282</v>
      </c>
      <c r="B3513" s="26">
        <v>58</v>
      </c>
      <c r="C3513" s="26">
        <v>170</v>
      </c>
      <c r="D3513" s="26" t="s">
        <v>141</v>
      </c>
      <c r="E3513" s="26">
        <v>112</v>
      </c>
      <c r="F3513" s="26">
        <v>282</v>
      </c>
      <c r="G3513" s="26">
        <v>58826</v>
      </c>
      <c r="H3513" s="26">
        <v>548</v>
      </c>
      <c r="I3513" s="26">
        <v>7197</v>
      </c>
      <c r="J3513" s="26">
        <v>2</v>
      </c>
    </row>
    <row r="3514" spans="1:10" x14ac:dyDescent="0.2">
      <c r="A3514" s="26">
        <f t="shared" si="54"/>
        <v>1130282</v>
      </c>
      <c r="B3514" s="26">
        <v>56</v>
      </c>
      <c r="C3514" s="26">
        <v>169</v>
      </c>
      <c r="D3514" s="26" t="s">
        <v>423</v>
      </c>
      <c r="E3514" s="26">
        <v>113</v>
      </c>
      <c r="F3514" s="26">
        <v>282</v>
      </c>
      <c r="G3514" s="26">
        <v>63729</v>
      </c>
      <c r="H3514" s="26">
        <v>400</v>
      </c>
      <c r="I3514" s="26">
        <v>7177</v>
      </c>
      <c r="J3514" s="26">
        <v>1</v>
      </c>
    </row>
    <row r="3515" spans="1:10" x14ac:dyDescent="0.2">
      <c r="A3515" s="26">
        <f t="shared" si="54"/>
        <v>1100283</v>
      </c>
      <c r="B3515" s="26">
        <v>63</v>
      </c>
      <c r="C3515" s="26">
        <v>173</v>
      </c>
      <c r="D3515" s="26" t="s">
        <v>139</v>
      </c>
      <c r="E3515" s="26">
        <v>110</v>
      </c>
      <c r="F3515" s="26">
        <v>283</v>
      </c>
      <c r="G3515" s="26">
        <v>57830</v>
      </c>
      <c r="H3515" s="26">
        <v>500</v>
      </c>
      <c r="I3515" s="26">
        <v>7210</v>
      </c>
      <c r="J3515" s="26">
        <v>2</v>
      </c>
    </row>
    <row r="3516" spans="1:10" x14ac:dyDescent="0.2">
      <c r="A3516" s="26">
        <f t="shared" si="54"/>
        <v>1110283</v>
      </c>
      <c r="B3516" s="26">
        <v>61</v>
      </c>
      <c r="C3516" s="26">
        <v>172</v>
      </c>
      <c r="D3516" s="26" t="s">
        <v>140</v>
      </c>
      <c r="E3516" s="26">
        <v>111</v>
      </c>
      <c r="F3516" s="26">
        <v>283</v>
      </c>
      <c r="G3516" s="26">
        <v>59380</v>
      </c>
      <c r="H3516" s="26">
        <v>678</v>
      </c>
      <c r="I3516" s="26">
        <v>7201</v>
      </c>
      <c r="J3516" s="26">
        <v>2</v>
      </c>
    </row>
    <row r="3517" spans="1:10" x14ac:dyDescent="0.2">
      <c r="A3517" s="26">
        <f t="shared" si="54"/>
        <v>1120283</v>
      </c>
      <c r="B3517" s="26">
        <v>59</v>
      </c>
      <c r="C3517" s="26">
        <v>171</v>
      </c>
      <c r="D3517" s="26" t="s">
        <v>141</v>
      </c>
      <c r="E3517" s="26">
        <v>112</v>
      </c>
      <c r="F3517" s="26">
        <v>283</v>
      </c>
      <c r="G3517" s="26">
        <v>61337</v>
      </c>
      <c r="H3517" s="26">
        <v>615</v>
      </c>
      <c r="I3517" s="26">
        <v>7192</v>
      </c>
      <c r="J3517" s="26">
        <v>2</v>
      </c>
    </row>
    <row r="3518" spans="1:10" x14ac:dyDescent="0.2">
      <c r="A3518" s="26">
        <f t="shared" si="54"/>
        <v>1130283</v>
      </c>
      <c r="B3518" s="26">
        <v>57</v>
      </c>
      <c r="C3518" s="26">
        <v>170</v>
      </c>
      <c r="D3518" s="26" t="s">
        <v>423</v>
      </c>
      <c r="E3518" s="26">
        <v>113</v>
      </c>
      <c r="F3518" s="26">
        <v>283</v>
      </c>
      <c r="G3518" s="26">
        <v>64563</v>
      </c>
      <c r="H3518" s="26">
        <v>437</v>
      </c>
      <c r="I3518" s="26">
        <v>7177</v>
      </c>
      <c r="J3518" s="26">
        <v>2</v>
      </c>
    </row>
    <row r="3519" spans="1:10" x14ac:dyDescent="0.2">
      <c r="A3519" s="26">
        <f t="shared" si="54"/>
        <v>1100284</v>
      </c>
      <c r="B3519" s="26">
        <v>64</v>
      </c>
      <c r="C3519" s="26">
        <v>174</v>
      </c>
      <c r="D3519" s="26" t="s">
        <v>139</v>
      </c>
      <c r="E3519" s="26">
        <v>110</v>
      </c>
      <c r="F3519" s="26">
        <v>284</v>
      </c>
      <c r="G3519" s="26">
        <v>59460</v>
      </c>
      <c r="H3519" s="26">
        <v>500</v>
      </c>
      <c r="I3519" s="26">
        <v>7207</v>
      </c>
      <c r="J3519" s="26">
        <v>2</v>
      </c>
    </row>
    <row r="3520" spans="1:10" x14ac:dyDescent="0.2">
      <c r="A3520" s="26">
        <f t="shared" si="54"/>
        <v>1110284</v>
      </c>
      <c r="B3520" s="26">
        <v>62</v>
      </c>
      <c r="C3520" s="26">
        <v>173</v>
      </c>
      <c r="D3520" s="26" t="s">
        <v>140</v>
      </c>
      <c r="E3520" s="26">
        <v>111</v>
      </c>
      <c r="F3520" s="26">
        <v>284</v>
      </c>
      <c r="G3520" s="26">
        <v>61970</v>
      </c>
      <c r="H3520" s="26">
        <v>500</v>
      </c>
      <c r="I3520" s="26">
        <v>7195</v>
      </c>
      <c r="J3520" s="26">
        <v>2</v>
      </c>
    </row>
    <row r="3521" spans="1:10" x14ac:dyDescent="0.2">
      <c r="A3521" s="26">
        <f t="shared" si="54"/>
        <v>1120284</v>
      </c>
      <c r="B3521" s="26">
        <v>60</v>
      </c>
      <c r="C3521" s="26">
        <v>172</v>
      </c>
      <c r="D3521" s="26" t="s">
        <v>141</v>
      </c>
      <c r="E3521" s="26">
        <v>112</v>
      </c>
      <c r="F3521" s="26">
        <v>284</v>
      </c>
      <c r="G3521" s="26">
        <v>62415</v>
      </c>
      <c r="H3521" s="26">
        <v>762</v>
      </c>
      <c r="I3521" s="26">
        <v>7191</v>
      </c>
      <c r="J3521" s="26">
        <v>3</v>
      </c>
    </row>
    <row r="3522" spans="1:10" x14ac:dyDescent="0.2">
      <c r="A3522" s="26">
        <f t="shared" si="54"/>
        <v>1130284</v>
      </c>
      <c r="B3522" s="26">
        <v>58</v>
      </c>
      <c r="C3522" s="26">
        <v>171</v>
      </c>
      <c r="D3522" s="26" t="s">
        <v>423</v>
      </c>
      <c r="E3522" s="26">
        <v>113</v>
      </c>
      <c r="F3522" s="26">
        <v>284</v>
      </c>
      <c r="G3522" s="26">
        <v>66591</v>
      </c>
      <c r="H3522" s="26">
        <v>533</v>
      </c>
      <c r="I3522" s="26">
        <v>7173</v>
      </c>
      <c r="J3522" s="26">
        <v>2</v>
      </c>
    </row>
    <row r="3523" spans="1:10" x14ac:dyDescent="0.2">
      <c r="A3523" s="26">
        <f t="shared" ref="A3523:A3560" si="55">F3523+10000*E3523</f>
        <v>1140284</v>
      </c>
      <c r="B3523" s="26">
        <v>56</v>
      </c>
      <c r="C3523" s="26">
        <v>170</v>
      </c>
      <c r="D3523" s="26" t="s">
        <v>142</v>
      </c>
      <c r="E3523" s="26">
        <v>114</v>
      </c>
      <c r="F3523" s="26">
        <v>284</v>
      </c>
      <c r="G3523" s="26">
        <v>68779</v>
      </c>
      <c r="H3523" s="26">
        <v>656</v>
      </c>
      <c r="I3523" s="26">
        <v>7163</v>
      </c>
      <c r="J3523" s="26">
        <v>2</v>
      </c>
    </row>
    <row r="3524" spans="1:10" x14ac:dyDescent="0.2">
      <c r="A3524" s="26">
        <f t="shared" si="55"/>
        <v>1110285</v>
      </c>
      <c r="B3524" s="26">
        <v>63</v>
      </c>
      <c r="C3524" s="26">
        <v>174</v>
      </c>
      <c r="D3524" s="26" t="s">
        <v>140</v>
      </c>
      <c r="E3524" s="26">
        <v>111</v>
      </c>
      <c r="F3524" s="26">
        <v>285</v>
      </c>
      <c r="G3524" s="26">
        <v>63730</v>
      </c>
      <c r="H3524" s="26">
        <v>600</v>
      </c>
      <c r="I3524" s="26">
        <v>7192</v>
      </c>
      <c r="J3524" s="26">
        <v>2</v>
      </c>
    </row>
    <row r="3525" spans="1:10" x14ac:dyDescent="0.2">
      <c r="A3525" s="26">
        <f t="shared" si="55"/>
        <v>1120285</v>
      </c>
      <c r="B3525" s="26">
        <v>61</v>
      </c>
      <c r="C3525" s="26">
        <v>173</v>
      </c>
      <c r="D3525" s="26" t="s">
        <v>141</v>
      </c>
      <c r="E3525" s="26">
        <v>112</v>
      </c>
      <c r="F3525" s="26">
        <v>285</v>
      </c>
      <c r="G3525" s="26">
        <v>65086</v>
      </c>
      <c r="H3525" s="26">
        <v>507</v>
      </c>
      <c r="I3525" s="26">
        <v>7185</v>
      </c>
      <c r="J3525" s="26">
        <v>2</v>
      </c>
    </row>
    <row r="3526" spans="1:10" x14ac:dyDescent="0.2">
      <c r="A3526" s="26">
        <f t="shared" si="55"/>
        <v>1130285</v>
      </c>
      <c r="B3526" s="26">
        <v>59</v>
      </c>
      <c r="C3526" s="26">
        <v>172</v>
      </c>
      <c r="D3526" s="26" t="s">
        <v>423</v>
      </c>
      <c r="E3526" s="26">
        <v>113</v>
      </c>
      <c r="F3526" s="26">
        <v>285</v>
      </c>
      <c r="G3526" s="26">
        <v>67768</v>
      </c>
      <c r="H3526" s="26">
        <v>775</v>
      </c>
      <c r="I3526" s="26">
        <v>7172</v>
      </c>
      <c r="J3526" s="26">
        <v>3</v>
      </c>
    </row>
    <row r="3527" spans="1:10" x14ac:dyDescent="0.2">
      <c r="A3527" s="26">
        <f t="shared" si="55"/>
        <v>1140285</v>
      </c>
      <c r="B3527" s="26">
        <v>57</v>
      </c>
      <c r="C3527" s="26">
        <v>171</v>
      </c>
      <c r="D3527" s="26" t="s">
        <v>142</v>
      </c>
      <c r="E3527" s="26">
        <v>114</v>
      </c>
      <c r="F3527" s="26">
        <v>285</v>
      </c>
      <c r="G3527" s="26">
        <v>70932</v>
      </c>
      <c r="H3527" s="26">
        <v>404</v>
      </c>
      <c r="I3527" s="26">
        <v>7159</v>
      </c>
      <c r="J3527" s="26">
        <v>1</v>
      </c>
    </row>
    <row r="3528" spans="1:10" x14ac:dyDescent="0.2">
      <c r="A3528" s="26">
        <f t="shared" si="55"/>
        <v>1110286</v>
      </c>
      <c r="B3528" s="26">
        <v>64</v>
      </c>
      <c r="C3528" s="26">
        <v>175</v>
      </c>
      <c r="D3528" s="26" t="s">
        <v>140</v>
      </c>
      <c r="E3528" s="26">
        <v>111</v>
      </c>
      <c r="F3528" s="26">
        <v>286</v>
      </c>
      <c r="G3528" s="26">
        <v>66510</v>
      </c>
      <c r="H3528" s="26">
        <v>458</v>
      </c>
      <c r="I3528" s="26">
        <v>7185</v>
      </c>
      <c r="J3528" s="26">
        <v>2</v>
      </c>
    </row>
    <row r="3529" spans="1:10" x14ac:dyDescent="0.2">
      <c r="A3529" s="26">
        <f t="shared" si="55"/>
        <v>1120286</v>
      </c>
      <c r="B3529" s="26">
        <v>62</v>
      </c>
      <c r="C3529" s="26">
        <v>174</v>
      </c>
      <c r="D3529" s="26" t="s">
        <v>141</v>
      </c>
      <c r="E3529" s="26">
        <v>112</v>
      </c>
      <c r="F3529" s="26">
        <v>286</v>
      </c>
      <c r="G3529" s="26">
        <v>66450</v>
      </c>
      <c r="H3529" s="26">
        <v>700</v>
      </c>
      <c r="I3529" s="26">
        <v>7183</v>
      </c>
      <c r="J3529" s="26">
        <v>2</v>
      </c>
    </row>
    <row r="3530" spans="1:10" x14ac:dyDescent="0.2">
      <c r="A3530" s="26">
        <f t="shared" si="55"/>
        <v>1130286</v>
      </c>
      <c r="B3530" s="26">
        <v>60</v>
      </c>
      <c r="C3530" s="26">
        <v>173</v>
      </c>
      <c r="D3530" s="26" t="s">
        <v>423</v>
      </c>
      <c r="E3530" s="26">
        <v>113</v>
      </c>
      <c r="F3530" s="26">
        <v>286</v>
      </c>
      <c r="G3530" s="26">
        <v>69957</v>
      </c>
      <c r="H3530" s="26">
        <v>590</v>
      </c>
      <c r="I3530" s="26">
        <v>7168</v>
      </c>
      <c r="J3530" s="26">
        <v>2</v>
      </c>
    </row>
    <row r="3531" spans="1:10" x14ac:dyDescent="0.2">
      <c r="A3531" s="26">
        <f t="shared" si="55"/>
        <v>1140286</v>
      </c>
      <c r="B3531" s="26">
        <v>58</v>
      </c>
      <c r="C3531" s="26">
        <v>172</v>
      </c>
      <c r="D3531" s="26" t="s">
        <v>142</v>
      </c>
      <c r="E3531" s="26">
        <v>114</v>
      </c>
      <c r="F3531" s="26">
        <v>286</v>
      </c>
      <c r="G3531" s="26">
        <v>71606</v>
      </c>
      <c r="H3531" s="26">
        <v>549</v>
      </c>
      <c r="I3531" s="26">
        <v>7159</v>
      </c>
      <c r="J3531" s="26">
        <v>2</v>
      </c>
    </row>
    <row r="3532" spans="1:10" x14ac:dyDescent="0.2">
      <c r="A3532" s="26">
        <f t="shared" si="55"/>
        <v>1120287</v>
      </c>
      <c r="B3532" s="26">
        <v>63</v>
      </c>
      <c r="C3532" s="26">
        <v>175</v>
      </c>
      <c r="D3532" s="26" t="s">
        <v>141</v>
      </c>
      <c r="E3532" s="26">
        <v>112</v>
      </c>
      <c r="F3532" s="26">
        <v>287</v>
      </c>
      <c r="G3532" s="26">
        <v>69370</v>
      </c>
      <c r="H3532" s="26">
        <v>700</v>
      </c>
      <c r="I3532" s="26">
        <v>7176</v>
      </c>
      <c r="J3532" s="26">
        <v>2</v>
      </c>
    </row>
    <row r="3533" spans="1:10" x14ac:dyDescent="0.2">
      <c r="A3533" s="26">
        <f t="shared" si="55"/>
        <v>1130287</v>
      </c>
      <c r="B3533" s="26">
        <v>61</v>
      </c>
      <c r="C3533" s="26">
        <v>174</v>
      </c>
      <c r="D3533" s="26" t="s">
        <v>423</v>
      </c>
      <c r="E3533" s="26">
        <v>113</v>
      </c>
      <c r="F3533" s="26">
        <v>287</v>
      </c>
      <c r="G3533" s="26">
        <v>71455</v>
      </c>
      <c r="H3533" s="26">
        <v>707</v>
      </c>
      <c r="I3533" s="26">
        <v>7166</v>
      </c>
      <c r="J3533" s="26">
        <v>2</v>
      </c>
    </row>
    <row r="3534" spans="1:10" x14ac:dyDescent="0.2">
      <c r="A3534" s="26">
        <f t="shared" si="55"/>
        <v>1140287</v>
      </c>
      <c r="B3534" s="26">
        <v>59</v>
      </c>
      <c r="C3534" s="26">
        <v>173</v>
      </c>
      <c r="D3534" s="26" t="s">
        <v>142</v>
      </c>
      <c r="E3534" s="26">
        <v>114</v>
      </c>
      <c r="F3534" s="26">
        <v>287</v>
      </c>
      <c r="G3534" s="26">
        <v>73929</v>
      </c>
      <c r="H3534" s="26">
        <v>617</v>
      </c>
      <c r="I3534" s="26">
        <v>7155</v>
      </c>
      <c r="J3534" s="26">
        <v>2</v>
      </c>
    </row>
    <row r="3535" spans="1:10" x14ac:dyDescent="0.2">
      <c r="A3535" s="26">
        <f t="shared" si="55"/>
        <v>1150287</v>
      </c>
      <c r="B3535" s="26">
        <v>57</v>
      </c>
      <c r="C3535" s="26">
        <v>172</v>
      </c>
      <c r="D3535" s="26" t="s">
        <v>404</v>
      </c>
      <c r="E3535" s="26">
        <v>115</v>
      </c>
      <c r="F3535" s="26">
        <v>287</v>
      </c>
      <c r="G3535" s="26">
        <v>77748</v>
      </c>
      <c r="H3535" s="26">
        <v>443</v>
      </c>
      <c r="I3535" s="26">
        <v>7139</v>
      </c>
      <c r="J3535" s="26">
        <v>2</v>
      </c>
    </row>
    <row r="3536" spans="1:10" x14ac:dyDescent="0.2">
      <c r="A3536" s="26">
        <f t="shared" si="55"/>
        <v>1120288</v>
      </c>
      <c r="B3536" s="26">
        <v>64</v>
      </c>
      <c r="C3536" s="26">
        <v>176</v>
      </c>
      <c r="D3536" s="26" t="s">
        <v>141</v>
      </c>
      <c r="E3536" s="26">
        <v>112</v>
      </c>
      <c r="F3536" s="26">
        <v>288</v>
      </c>
      <c r="G3536" s="26">
        <v>70930</v>
      </c>
      <c r="H3536" s="26">
        <v>700</v>
      </c>
      <c r="I3536" s="26">
        <v>7174</v>
      </c>
      <c r="J3536" s="26">
        <v>2</v>
      </c>
    </row>
    <row r="3537" spans="1:10" x14ac:dyDescent="0.2">
      <c r="A3537" s="26">
        <f t="shared" si="55"/>
        <v>1130288</v>
      </c>
      <c r="B3537" s="26">
        <v>62</v>
      </c>
      <c r="C3537" s="26">
        <v>175</v>
      </c>
      <c r="D3537" s="26" t="s">
        <v>423</v>
      </c>
      <c r="E3537" s="26">
        <v>113</v>
      </c>
      <c r="F3537" s="26">
        <v>288</v>
      </c>
      <c r="G3537" s="26">
        <v>73970</v>
      </c>
      <c r="H3537" s="26">
        <v>700</v>
      </c>
      <c r="I3537" s="26">
        <v>7160</v>
      </c>
      <c r="J3537" s="26">
        <v>2</v>
      </c>
    </row>
    <row r="3538" spans="1:10" x14ac:dyDescent="0.2">
      <c r="A3538" s="26">
        <f t="shared" si="55"/>
        <v>1140288</v>
      </c>
      <c r="B3538" s="26">
        <v>60</v>
      </c>
      <c r="C3538" s="26">
        <v>174</v>
      </c>
      <c r="D3538" s="26" t="s">
        <v>142</v>
      </c>
      <c r="E3538" s="26">
        <v>114</v>
      </c>
      <c r="F3538" s="26">
        <v>288</v>
      </c>
      <c r="G3538" s="26">
        <v>74917</v>
      </c>
      <c r="H3538" s="26">
        <v>763</v>
      </c>
      <c r="I3538" s="26">
        <v>7154</v>
      </c>
      <c r="J3538" s="26">
        <v>3</v>
      </c>
    </row>
    <row r="3539" spans="1:10" x14ac:dyDescent="0.2">
      <c r="A3539" s="26">
        <f t="shared" si="55"/>
        <v>1150288</v>
      </c>
      <c r="B3539" s="26">
        <v>58</v>
      </c>
      <c r="C3539" s="26">
        <v>173</v>
      </c>
      <c r="D3539" s="26" t="s">
        <v>404</v>
      </c>
      <c r="E3539" s="26">
        <v>115</v>
      </c>
      <c r="F3539" s="26">
        <v>288</v>
      </c>
      <c r="G3539" s="26">
        <v>79666</v>
      </c>
      <c r="H3539" s="26">
        <v>536</v>
      </c>
      <c r="I3539" s="26">
        <v>7135</v>
      </c>
      <c r="J3539" s="26">
        <v>2</v>
      </c>
    </row>
    <row r="3540" spans="1:10" x14ac:dyDescent="0.2">
      <c r="A3540" s="26">
        <f t="shared" si="55"/>
        <v>1130289</v>
      </c>
      <c r="B3540" s="26">
        <v>63</v>
      </c>
      <c r="C3540" s="26">
        <v>176</v>
      </c>
      <c r="D3540" s="26" t="s">
        <v>423</v>
      </c>
      <c r="E3540" s="26">
        <v>113</v>
      </c>
      <c r="F3540" s="26">
        <v>289</v>
      </c>
      <c r="G3540" s="26">
        <v>75550</v>
      </c>
      <c r="H3540" s="26">
        <v>500</v>
      </c>
      <c r="I3540" s="26">
        <v>7158</v>
      </c>
      <c r="J3540" s="26">
        <v>2</v>
      </c>
    </row>
    <row r="3541" spans="1:10" x14ac:dyDescent="0.2">
      <c r="A3541" s="26">
        <f t="shared" si="55"/>
        <v>1140289</v>
      </c>
      <c r="B3541" s="26">
        <v>61</v>
      </c>
      <c r="C3541" s="26">
        <v>175</v>
      </c>
      <c r="D3541" s="26" t="s">
        <v>142</v>
      </c>
      <c r="E3541" s="26">
        <v>114</v>
      </c>
      <c r="F3541" s="26">
        <v>289</v>
      </c>
      <c r="G3541" s="26">
        <v>77465</v>
      </c>
      <c r="H3541" s="26">
        <v>511</v>
      </c>
      <c r="I3541" s="26">
        <v>7149</v>
      </c>
      <c r="J3541" s="26">
        <v>2</v>
      </c>
    </row>
    <row r="3542" spans="1:10" x14ac:dyDescent="0.2">
      <c r="A3542" s="26">
        <f t="shared" si="55"/>
        <v>1150289</v>
      </c>
      <c r="B3542" s="26">
        <v>59</v>
      </c>
      <c r="C3542" s="26">
        <v>174</v>
      </c>
      <c r="D3542" s="26" t="s">
        <v>404</v>
      </c>
      <c r="E3542" s="26">
        <v>115</v>
      </c>
      <c r="F3542" s="26">
        <v>289</v>
      </c>
      <c r="G3542" s="26">
        <v>80683</v>
      </c>
      <c r="H3542" s="26">
        <v>776</v>
      </c>
      <c r="I3542" s="26">
        <v>7135</v>
      </c>
      <c r="J3542" s="26">
        <v>3</v>
      </c>
    </row>
    <row r="3543" spans="1:10" x14ac:dyDescent="0.2">
      <c r="A3543" s="26">
        <f t="shared" si="55"/>
        <v>1160289</v>
      </c>
      <c r="B3543" s="26">
        <v>57</v>
      </c>
      <c r="C3543" s="26">
        <v>173</v>
      </c>
      <c r="D3543" s="26" t="s">
        <v>143</v>
      </c>
      <c r="E3543" s="26">
        <v>116</v>
      </c>
      <c r="F3543" s="26">
        <v>289</v>
      </c>
      <c r="G3543" s="26">
        <v>84457</v>
      </c>
      <c r="H3543" s="26">
        <v>503</v>
      </c>
      <c r="I3543" s="26">
        <v>7119</v>
      </c>
      <c r="J3543" s="26">
        <v>2</v>
      </c>
    </row>
    <row r="3544" spans="1:10" x14ac:dyDescent="0.2">
      <c r="A3544" s="26">
        <f t="shared" si="55"/>
        <v>1130290</v>
      </c>
      <c r="B3544" s="26">
        <v>64</v>
      </c>
      <c r="C3544" s="26">
        <v>177</v>
      </c>
      <c r="D3544" s="26" t="s">
        <v>423</v>
      </c>
      <c r="E3544" s="26">
        <v>113</v>
      </c>
      <c r="F3544" s="26">
        <v>290</v>
      </c>
      <c r="G3544" s="26">
        <v>78315</v>
      </c>
      <c r="H3544" s="26">
        <v>469</v>
      </c>
      <c r="I3544" s="26">
        <v>7152</v>
      </c>
      <c r="J3544" s="26">
        <v>2</v>
      </c>
    </row>
    <row r="3545" spans="1:10" x14ac:dyDescent="0.2">
      <c r="A3545" s="26">
        <f t="shared" si="55"/>
        <v>1140290</v>
      </c>
      <c r="B3545" s="26">
        <v>62</v>
      </c>
      <c r="C3545" s="26">
        <v>176</v>
      </c>
      <c r="D3545" s="26" t="s">
        <v>142</v>
      </c>
      <c r="E3545" s="26">
        <v>114</v>
      </c>
      <c r="F3545" s="26">
        <v>290</v>
      </c>
      <c r="G3545" s="26">
        <v>78731</v>
      </c>
      <c r="H3545" s="26">
        <v>700</v>
      </c>
      <c r="I3545" s="26">
        <v>7147</v>
      </c>
      <c r="J3545" s="26">
        <v>2</v>
      </c>
    </row>
    <row r="3546" spans="1:10" x14ac:dyDescent="0.2">
      <c r="A3546" s="26">
        <f t="shared" si="55"/>
        <v>1150290</v>
      </c>
      <c r="B3546" s="26">
        <v>60</v>
      </c>
      <c r="C3546" s="26">
        <v>175</v>
      </c>
      <c r="D3546" s="26" t="s">
        <v>404</v>
      </c>
      <c r="E3546" s="26">
        <v>115</v>
      </c>
      <c r="F3546" s="26">
        <v>290</v>
      </c>
      <c r="G3546" s="26">
        <v>82792</v>
      </c>
      <c r="H3546" s="26">
        <v>592</v>
      </c>
      <c r="I3546" s="26">
        <v>7131</v>
      </c>
      <c r="J3546" s="26">
        <v>2</v>
      </c>
    </row>
    <row r="3547" spans="1:10" x14ac:dyDescent="0.2">
      <c r="A3547" s="26">
        <f t="shared" si="55"/>
        <v>1160290</v>
      </c>
      <c r="B3547" s="26">
        <v>58</v>
      </c>
      <c r="C3547" s="26">
        <v>174</v>
      </c>
      <c r="D3547" s="26" t="s">
        <v>143</v>
      </c>
      <c r="E3547" s="26">
        <v>116</v>
      </c>
      <c r="F3547" s="26">
        <v>290</v>
      </c>
      <c r="G3547" s="26">
        <v>85028</v>
      </c>
      <c r="H3547" s="26">
        <v>552</v>
      </c>
      <c r="I3547" s="26">
        <v>7120</v>
      </c>
      <c r="J3547" s="26">
        <v>2</v>
      </c>
    </row>
    <row r="3548" spans="1:10" x14ac:dyDescent="0.2">
      <c r="A3548" s="26">
        <f t="shared" si="55"/>
        <v>1140291</v>
      </c>
      <c r="B3548" s="26">
        <v>63</v>
      </c>
      <c r="C3548" s="26">
        <v>177</v>
      </c>
      <c r="D3548" s="26" t="s">
        <v>142</v>
      </c>
      <c r="E3548" s="26">
        <v>114</v>
      </c>
      <c r="F3548" s="26">
        <v>291</v>
      </c>
      <c r="G3548" s="26">
        <v>81500</v>
      </c>
      <c r="H3548" s="26">
        <v>700</v>
      </c>
      <c r="I3548" s="26">
        <v>7141</v>
      </c>
      <c r="J3548" s="26">
        <v>2</v>
      </c>
    </row>
    <row r="3549" spans="1:10" x14ac:dyDescent="0.2">
      <c r="A3549" s="26">
        <f t="shared" si="55"/>
        <v>1150291</v>
      </c>
      <c r="B3549" s="26">
        <v>61</v>
      </c>
      <c r="C3549" s="26">
        <v>176</v>
      </c>
      <c r="D3549" s="26" t="s">
        <v>404</v>
      </c>
      <c r="E3549" s="26">
        <v>115</v>
      </c>
      <c r="F3549" s="26">
        <v>291</v>
      </c>
      <c r="G3549" s="26">
        <v>84180</v>
      </c>
      <c r="H3549" s="26">
        <v>735</v>
      </c>
      <c r="I3549" s="26">
        <v>7129</v>
      </c>
      <c r="J3549" s="26">
        <v>3</v>
      </c>
    </row>
    <row r="3550" spans="1:10" x14ac:dyDescent="0.2">
      <c r="A3550" s="26">
        <f t="shared" si="55"/>
        <v>1160291</v>
      </c>
      <c r="B3550" s="26">
        <v>59</v>
      </c>
      <c r="C3550" s="26">
        <v>175</v>
      </c>
      <c r="D3550" s="26" t="s">
        <v>143</v>
      </c>
      <c r="E3550" s="26">
        <v>116</v>
      </c>
      <c r="F3550" s="26">
        <v>291</v>
      </c>
      <c r="G3550" s="26">
        <v>87244</v>
      </c>
      <c r="H3550" s="26">
        <v>623</v>
      </c>
      <c r="I3550" s="26">
        <v>7116</v>
      </c>
      <c r="J3550" s="26">
        <v>2</v>
      </c>
    </row>
    <row r="3551" spans="1:10" x14ac:dyDescent="0.2">
      <c r="A3551" s="26">
        <f t="shared" si="55"/>
        <v>1170291</v>
      </c>
      <c r="B3551" s="26">
        <v>57</v>
      </c>
      <c r="C3551" s="26">
        <v>174</v>
      </c>
      <c r="D3551" s="26" t="s">
        <v>424</v>
      </c>
      <c r="E3551" s="26">
        <v>117</v>
      </c>
      <c r="F3551" s="26">
        <v>291</v>
      </c>
      <c r="G3551" s="26">
        <v>91653</v>
      </c>
      <c r="H3551" s="26">
        <v>597</v>
      </c>
      <c r="I3551" s="26">
        <v>7098</v>
      </c>
      <c r="J3551" s="26">
        <v>2</v>
      </c>
    </row>
    <row r="3552" spans="1:10" x14ac:dyDescent="0.2">
      <c r="A3552" s="26">
        <f t="shared" si="55"/>
        <v>1150292</v>
      </c>
      <c r="B3552" s="26">
        <v>62</v>
      </c>
      <c r="C3552" s="26">
        <v>177</v>
      </c>
      <c r="D3552" s="26" t="s">
        <v>404</v>
      </c>
      <c r="E3552" s="26">
        <v>115</v>
      </c>
      <c r="F3552" s="26">
        <v>292</v>
      </c>
      <c r="G3552" s="26">
        <v>86600</v>
      </c>
      <c r="H3552" s="26">
        <v>700</v>
      </c>
      <c r="I3552" s="26">
        <v>7124</v>
      </c>
      <c r="J3552" s="26">
        <v>2</v>
      </c>
    </row>
    <row r="3553" spans="1:10" x14ac:dyDescent="0.2">
      <c r="A3553" s="26">
        <f t="shared" si="55"/>
        <v>1160292</v>
      </c>
      <c r="B3553" s="26">
        <v>60</v>
      </c>
      <c r="C3553" s="26">
        <v>176</v>
      </c>
      <c r="D3553" s="26" t="s">
        <v>143</v>
      </c>
      <c r="E3553" s="26">
        <v>116</v>
      </c>
      <c r="F3553" s="26">
        <v>292</v>
      </c>
      <c r="G3553" s="26">
        <v>88133</v>
      </c>
      <c r="H3553" s="26">
        <v>763</v>
      </c>
      <c r="I3553" s="26">
        <v>7116</v>
      </c>
      <c r="J3553" s="26">
        <v>3</v>
      </c>
    </row>
    <row r="3554" spans="1:10" x14ac:dyDescent="0.2">
      <c r="A3554" s="26">
        <f t="shared" si="55"/>
        <v>1170292</v>
      </c>
      <c r="B3554" s="26">
        <v>58</v>
      </c>
      <c r="C3554" s="26">
        <v>175</v>
      </c>
      <c r="D3554" s="26" t="s">
        <v>424</v>
      </c>
      <c r="E3554" s="26">
        <v>117</v>
      </c>
      <c r="F3554" s="26">
        <v>292</v>
      </c>
      <c r="G3554" s="26">
        <v>93621</v>
      </c>
      <c r="H3554" s="26">
        <v>669</v>
      </c>
      <c r="I3554" s="26">
        <v>7095</v>
      </c>
      <c r="J3554" s="26">
        <v>2</v>
      </c>
    </row>
    <row r="3555" spans="1:10" x14ac:dyDescent="0.2">
      <c r="A3555" s="26">
        <f t="shared" si="55"/>
        <v>1160293</v>
      </c>
      <c r="B3555" s="26">
        <v>61</v>
      </c>
      <c r="C3555" s="26">
        <v>177</v>
      </c>
      <c r="D3555" s="26" t="s">
        <v>143</v>
      </c>
      <c r="E3555" s="26">
        <v>116</v>
      </c>
      <c r="F3555" s="26">
        <v>293</v>
      </c>
      <c r="G3555" s="26">
        <v>90568</v>
      </c>
      <c r="H3555" s="26">
        <v>515</v>
      </c>
      <c r="I3555" s="26">
        <v>7111</v>
      </c>
      <c r="J3555" s="26">
        <v>2</v>
      </c>
    </row>
    <row r="3556" spans="1:10" x14ac:dyDescent="0.2">
      <c r="A3556" s="26">
        <f t="shared" si="55"/>
        <v>1170293</v>
      </c>
      <c r="B3556" s="26">
        <v>59</v>
      </c>
      <c r="C3556" s="26">
        <v>176</v>
      </c>
      <c r="D3556" s="26" t="s">
        <v>424</v>
      </c>
      <c r="E3556" s="26">
        <v>117</v>
      </c>
      <c r="F3556" s="26">
        <v>293</v>
      </c>
      <c r="G3556" s="26">
        <v>94428</v>
      </c>
      <c r="H3556" s="26">
        <v>778</v>
      </c>
      <c r="I3556" s="26">
        <v>7095</v>
      </c>
      <c r="J3556" s="26">
        <v>3</v>
      </c>
    </row>
    <row r="3557" spans="1:10" x14ac:dyDescent="0.2">
      <c r="A3557" s="26">
        <f t="shared" si="55"/>
        <v>1180293</v>
      </c>
      <c r="B3557" s="26">
        <v>57</v>
      </c>
      <c r="C3557" s="26">
        <v>175</v>
      </c>
      <c r="D3557" s="26" t="s">
        <v>425</v>
      </c>
      <c r="E3557" s="26">
        <v>118</v>
      </c>
      <c r="F3557" s="26">
        <v>293</v>
      </c>
      <c r="G3557" s="26">
        <v>98802</v>
      </c>
      <c r="H3557" s="26">
        <v>709</v>
      </c>
      <c r="I3557" s="26">
        <v>7078</v>
      </c>
      <c r="J3557" s="26">
        <v>2</v>
      </c>
    </row>
    <row r="3558" spans="1:10" x14ac:dyDescent="0.2">
      <c r="A3558" s="26">
        <f t="shared" si="55"/>
        <v>1170294</v>
      </c>
      <c r="B3558" s="26">
        <v>60</v>
      </c>
      <c r="C3558" s="26">
        <v>177</v>
      </c>
      <c r="D3558" s="26" t="s">
        <v>424</v>
      </c>
      <c r="E3558" s="26">
        <v>117</v>
      </c>
      <c r="F3558" s="26">
        <v>294</v>
      </c>
      <c r="G3558" s="26">
        <v>96397</v>
      </c>
      <c r="H3558" s="26">
        <v>593</v>
      </c>
      <c r="I3558" s="26">
        <v>7092</v>
      </c>
      <c r="J3558" s="26">
        <v>2</v>
      </c>
    </row>
    <row r="3559" spans="1:10" x14ac:dyDescent="0.2">
      <c r="A3559" s="26">
        <f t="shared" si="55"/>
        <v>1180294</v>
      </c>
      <c r="B3559" s="26">
        <v>58</v>
      </c>
      <c r="C3559" s="26">
        <v>176</v>
      </c>
      <c r="D3559" s="26" t="s">
        <v>425</v>
      </c>
      <c r="E3559" s="26">
        <v>118</v>
      </c>
      <c r="F3559" s="26">
        <v>294</v>
      </c>
      <c r="G3559" s="26">
        <v>99320</v>
      </c>
      <c r="H3559" s="26">
        <v>553</v>
      </c>
      <c r="I3559" s="26">
        <v>7079</v>
      </c>
      <c r="J3559" s="26">
        <v>2</v>
      </c>
    </row>
    <row r="3560" spans="1:10" x14ac:dyDescent="0.2">
      <c r="A3560" s="26">
        <f t="shared" si="55"/>
        <v>1180295</v>
      </c>
      <c r="B3560" s="26">
        <v>59</v>
      </c>
      <c r="C3560" s="26">
        <v>177</v>
      </c>
      <c r="D3560" s="26" t="s">
        <v>425</v>
      </c>
      <c r="E3560" s="26">
        <v>118</v>
      </c>
      <c r="F3560" s="26">
        <v>295</v>
      </c>
      <c r="G3560" s="26">
        <v>1369</v>
      </c>
      <c r="H3560" s="26">
        <v>655</v>
      </c>
      <c r="I3560" s="26">
        <v>7076</v>
      </c>
      <c r="J3560" s="26">
        <v>2</v>
      </c>
    </row>
  </sheetData>
  <sheetProtection selectLockedCells="1" selectUn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9339E4-E49B-4CDB-BF8B-2824A161AE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Reaction1</vt:lpstr>
      <vt:lpstr>Reaction2</vt:lpstr>
      <vt:lpstr>Reaction3</vt:lpstr>
      <vt:lpstr>Recoil</vt:lpstr>
      <vt:lpstr>Compare</vt:lpstr>
      <vt:lpstr>Resol-Checker</vt:lpstr>
      <vt:lpstr>Alpha</vt:lpstr>
      <vt:lpstr>mass cal</vt:lpstr>
      <vt:lpstr>penertration</vt:lpstr>
      <vt:lpstr>Calculation1</vt:lpstr>
      <vt:lpstr>Calculation2</vt:lpstr>
      <vt:lpstr>Calculation3</vt:lpstr>
      <vt:lpstr>MASS2020</vt:lpstr>
      <vt:lpstr>Reaction1!Print_Area</vt:lpstr>
      <vt:lpstr>Reaction2!Print_Area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Heliomatic</dc:title>
  <dc:subject/>
  <dc:creator>Ryan Tang</dc:creator>
  <cp:keywords/>
  <dc:description/>
  <cp:lastModifiedBy>Anna Kawecka</cp:lastModifiedBy>
  <cp:lastPrinted>2020-07-20T13:54:14Z</cp:lastPrinted>
  <dcterms:created xsi:type="dcterms:W3CDTF">2019-01-26T21:02:38Z</dcterms:created>
  <dcterms:modified xsi:type="dcterms:W3CDTF">2025-01-20T13:22:43Z</dcterms:modified>
  <cp:category/>
</cp:coreProperties>
</file>